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PTION GAMMA" sheetId="1" state="visible" r:id="rId3"/>
    <sheet name="SWAPS PAGE" sheetId="2" state="visible" r:id="rId4"/>
    <sheet name="OPTION PAGE" sheetId="3" state="visible" r:id="rId5"/>
    <sheet name="BASIS GRID" sheetId="4" state="visible" r:id="rId6"/>
    <sheet name="Sheet1" sheetId="5" state="visible" r:id="rId7"/>
    <sheet name="BASIS POSITION" sheetId="6" state="visible" r:id="rId8"/>
    <sheet name="socal adj" sheetId="7" state="visible" r:id="rId9"/>
    <sheet name="RISK PAGE" sheetId="8" state="visible" r:id="rId10"/>
    <sheet name="GAS DAILY" sheetId="9" state="visible" r:id="rId11"/>
    <sheet name="basis opt greeks" sheetId="10" state="visible" r:id="rId12"/>
    <sheet name="BASIS SETTLES" sheetId="11" state="visible" r:id="rId13"/>
    <sheet name="WEST GAMMA BREAKDOWN" sheetId="12" state="visible" r:id="rId14"/>
    <sheet name="GAMMALOOKUP" sheetId="13" state="visible" r:id="rId15"/>
    <sheet name="GAMMA GRIDS" sheetId="14" state="visible" r:id="rId16"/>
    <sheet name="EAST GAMMA" sheetId="15" state="visible" r:id="rId17"/>
    <sheet name="WEST GAMMA" sheetId="16" state="visible" r:id="rId18"/>
    <sheet name="HEDGE QUANTITIES" sheetId="17" state="visible" r:id="rId19"/>
    <sheet name="OPTION RISK BY MONTH" sheetId="18" state="visible" r:id="rId20"/>
    <sheet name="P&amp;L" sheetId="19" state="visible" r:id="rId21"/>
    <sheet name="VOL" sheetId="20" state="visible" r:id="rId22"/>
    <sheet name="EXPIRATION" sheetId="21" state="visible" r:id="rId23"/>
    <sheet name="curves" sheetId="22" state="visible" r:id="rId24"/>
    <sheet name="FetchCurves" sheetId="23" state="hidden" r:id="rId25"/>
  </sheets>
  <externalReferences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function="false" hidden="false" localSheetId="3" name="_xlnm.Print_Area" vbProcedure="false">'BASIS GRID'!$C$14:$BK$28</definedName>
    <definedName function="false" hidden="false" localSheetId="3" name="_xlnm.Print_Titles" vbProcedure="false">'BASIS GRID'!$B:$B,'BASIS GRID'!$4:$12</definedName>
    <definedName function="false" hidden="false" localSheetId="10" name="_xlnm.Print_Area" vbProcedure="false">'BASIS SETTLES'!$A$1:$Z$19</definedName>
    <definedName function="false" hidden="false" localSheetId="7" name="_xlnm.Print_Area" vbProcedure="false">'RISK PAGE'!$A$1:$O$30</definedName>
    <definedName function="false" hidden="false" name="basislookup" vbProcedure="false">'BASIS GRID'!$B$2:$BL$59</definedName>
    <definedName function="false" hidden="false" name="BASISSETTLE" vbProcedure="false">'BASIS SETTLES'!$A$10:$Z$35</definedName>
    <definedName function="false" hidden="false" name="BLAHBLAH" vbProcedure="false">#REF!</definedName>
    <definedName function="false" hidden="false" name="callchg" vbProcedure="false">'OPTION PAGE'!$A$1</definedName>
    <definedName function="false" hidden="false" name="CHANGEGRID" vbProcedure="false">'RISK PAGE'!$AG$10:$AO$47</definedName>
    <definedName function="false" hidden="false" name="Count" vbProcedure="false">#REF!</definedName>
    <definedName function="false" hidden="false" name="CurveRange" vbProcedure="false">#REF!</definedName>
    <definedName function="false" hidden="false" name="Curves" vbProcedure="false">#REF!</definedName>
    <definedName function="false" hidden="false" name="curvesettle" vbProcedure="false">curves!$G$1:$CN$300</definedName>
    <definedName function="false" hidden="false" name="CurveTable" vbProcedure="false">#REF!</definedName>
    <definedName function="false" hidden="false" name="CurveType" vbProcedure="false">#REF!</definedName>
    <definedName function="false" hidden="false" name="Curve_Data" vbProcedure="false">#REF!</definedName>
    <definedName function="false" hidden="false" name="Dates" vbProcedure="false">#REF!</definedName>
    <definedName function="false" hidden="false" name="DBase" vbProcedure="false">#REF!</definedName>
    <definedName function="false" hidden="false" name="dump" vbProcedure="false">#REF!</definedName>
    <definedName function="false" hidden="false" name="eastgamma" vbProcedure="false">'EAST GAMMA'!$A$3:$DZ$192</definedName>
    <definedName function="false" hidden="false" name="EASTHEDGE" vbProcedure="false">#REF!</definedName>
    <definedName function="false" hidden="false" name="EffDate" vbProcedure="false">#REF!</definedName>
    <definedName function="false" hidden="false" name="EffDt" vbProcedure="false">#REF!</definedName>
    <definedName function="false" hidden="false" name="EndDate" vbProcedure="false">#REF!</definedName>
    <definedName function="false" hidden="false" name="expiration" vbProcedure="false">[2]expiry!$G$7:$I$414</definedName>
    <definedName function="false" hidden="false" name="GAMMAGRIDS" vbProcedure="false">'GAMMA GRIDS'!$J$11:$AA$86</definedName>
    <definedName function="false" hidden="false" name="GAMMALOOK" vbProcedure="false">GAMMALOOKUP!$A$5:$W$86</definedName>
    <definedName function="false" hidden="false" name="GDGAMMA" vbProcedure="false">'GAS DAILY'!$B$6:$K$8</definedName>
    <definedName function="false" hidden="false" name="HEDGE" vbProcedure="false">'HEDGE QUANTITIES'!$A$4:$S$217</definedName>
    <definedName function="false" hidden="false" name="HEDGEQUANTITIES" vbProcedure="false">'HEDGE QUANTITIES'!$A$4:$R$205</definedName>
    <definedName function="false" hidden="false" name="move_down" vbProcedure="false">#REF!</definedName>
    <definedName function="false" hidden="false" name="NYMEXPrices" vbProcedure="false">#REF!</definedName>
    <definedName function="false" hidden="false" name="OPTIONRISK" vbProcedure="false">'OPTION RISK BY MONTH'!$A$1:$M$217</definedName>
    <definedName function="false" hidden="false" name="OPTTRADES" vbProcedure="false">'OPTION PAGE'!$A$3:$DA$855</definedName>
    <definedName function="false" hidden="false" name="PARAMS" vbProcedure="false">VOL!$B$3:$O$499</definedName>
    <definedName function="false" hidden="false" name="Password" vbProcedure="false">#REF!</definedName>
    <definedName function="false" hidden="false" name="Post_Id" vbProcedure="false">#REF!</definedName>
    <definedName function="false" hidden="false" name="prices" vbProcedure="false">#REF!</definedName>
    <definedName function="false" hidden="false" name="prompt" vbProcedure="false">VOL!$J$11</definedName>
    <definedName function="false" hidden="false" name="PromptMonth" vbProcedure="false">#REF!</definedName>
    <definedName function="false" hidden="false" name="PubCode" vbProcedure="false">#REF!</definedName>
    <definedName function="false" hidden="false" name="PW" vbProcedure="false">#REF!</definedName>
    <definedName function="false" hidden="false" name="RiskType" vbProcedure="false">#REF!</definedName>
    <definedName function="false" hidden="false" name="SETTLE" vbProcedure="false">'RISK PAGE'!$B$1</definedName>
    <definedName function="false" hidden="false" name="SkewTable" vbProcedure="false">[3]Skews!$A$1:$CZ$196</definedName>
    <definedName function="false" hidden="false" name="socalopt" vbProcedure="false">'socal adj'!$B$14:$Q$40</definedName>
    <definedName function="false" hidden="false" name="StartDate" vbProcedure="false">#REF!</definedName>
    <definedName function="false" hidden="false" name="STRADDLE" vbProcedure="false">[2]STRADDLES!$B$8:$O$130</definedName>
    <definedName function="false" hidden="false" name="SWAPTRADES" vbProcedure="false">'SWAPS PAGE'!$F$4:$CJ$1637</definedName>
    <definedName function="false" hidden="false" name="Table" vbProcedure="false">#REF!</definedName>
    <definedName function="false" hidden="false" name="Today" vbProcedure="false">[1]Front!$B$2</definedName>
    <definedName function="false" hidden="false" name="UID" vbProcedure="false">#REF!</definedName>
    <definedName function="false" hidden="false" name="UpperLeftOfCurveTable" vbProcedure="false">#REF!</definedName>
    <definedName function="false" hidden="false" name="UserName" vbProcedure="false">#REF!</definedName>
    <definedName function="false" hidden="false" name="WESTCHANGEGRID" vbProcedure="false">'RISK PAGE'!$BA$10:$BI$46</definedName>
    <definedName function="false" hidden="false" name="westgamma" vbProcedure="false">'WEST GAMMA'!$A$3:$DZ$200</definedName>
    <definedName function="false" hidden="false" name="WESTHEDGE" vbProcedure="false">#REF!</definedName>
    <definedName function="true" hidden="false" name="OSTRIP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<sst xmlns="http://schemas.openxmlformats.org/spreadsheetml/2006/main" count="1578" uniqueCount="360">
  <si>
    <t xml:space="preserve">GAMMA MKT MOVE</t>
  </si>
  <si>
    <t xml:space="preserve">Net Position By Region</t>
  </si>
  <si>
    <t xml:space="preserve">Period</t>
  </si>
  <si>
    <t xml:space="preserve">Position</t>
  </si>
  <si>
    <t xml:space="preserve">'Basis Options'!$AB$8:$AB$887</t>
  </si>
  <si>
    <t xml:space="preserve">SIM DATE</t>
  </si>
  <si>
    <t xml:space="preserve">IF-TRANSCO/Z6</t>
  </si>
  <si>
    <t xml:space="preserve">IF-CGT/APPALAC</t>
  </si>
  <si>
    <t xml:space="preserve">IF-NWPL_ROCKY_M</t>
  </si>
  <si>
    <t xml:space="preserve">NGI/CHI. GATE</t>
  </si>
  <si>
    <t xml:space="preserve">IF-HPL/SHPCHAN</t>
  </si>
  <si>
    <t xml:space="preserve">NGI-SOCAL</t>
  </si>
  <si>
    <t xml:space="preserve">IF-NNG/VENT</t>
  </si>
  <si>
    <t xml:space="preserve">IF-HEHUB</t>
  </si>
  <si>
    <t xml:space="preserve">IF-TETCO/M3</t>
  </si>
  <si>
    <t xml:space="preserve">IF-PAN/TX/OK</t>
  </si>
  <si>
    <t xml:space="preserve">MICH_CG-GD</t>
  </si>
  <si>
    <t xml:space="preserve">IF-CNG/APPALACH</t>
  </si>
  <si>
    <t xml:space="preserve">IF-NTHWST/CANBR</t>
  </si>
  <si>
    <t xml:space="preserve">IF-CIG/RKYMTN</t>
  </si>
  <si>
    <t xml:space="preserve">IF-ELPO/SJ</t>
  </si>
  <si>
    <t xml:space="preserve">IF-NNG/DEMARCAT</t>
  </si>
  <si>
    <t xml:space="preserve">IF-ELPO/PERMIAN</t>
  </si>
  <si>
    <t xml:space="preserve">IF-NGPL/MIDCON</t>
  </si>
  <si>
    <t xml:space="preserve">NGI-MALIN</t>
  </si>
  <si>
    <t xml:space="preserve">IF-TETCO/STX</t>
  </si>
  <si>
    <t xml:space="preserve">VEGA MKT MOVE</t>
  </si>
  <si>
    <t xml:space="preserve">THEATA MKT MOVE</t>
  </si>
  <si>
    <t xml:space="preserve">NYMEX VEGA</t>
  </si>
  <si>
    <t xml:space="preserve">NYMEX GAMMA</t>
  </si>
  <si>
    <t xml:space="preserve">CURRENT POS</t>
  </si>
  <si>
    <t xml:space="preserve">DATE</t>
  </si>
  <si>
    <t xml:space="preserve">START</t>
  </si>
  <si>
    <t xml:space="preserve">STOP</t>
  </si>
  <si>
    <t xml:space="preserve">VOLUME</t>
  </si>
  <si>
    <t xml:space="preserve">PRICE</t>
  </si>
  <si>
    <t xml:space="preserve">POINT</t>
  </si>
  <si>
    <t xml:space="preserve">REGION</t>
  </si>
  <si>
    <t xml:space="preserve">checked</t>
  </si>
  <si>
    <t xml:space="preserve">filter</t>
  </si>
  <si>
    <t xml:space="preserve">fixed</t>
  </si>
  <si>
    <t xml:space="preserve">SEP-01</t>
  </si>
  <si>
    <t xml:space="preserve">OCT-01</t>
  </si>
  <si>
    <t xml:space="preserve">NOV-01</t>
  </si>
  <si>
    <t xml:space="preserve">DEC-01</t>
  </si>
  <si>
    <t xml:space="preserve">JAN-02</t>
  </si>
  <si>
    <t xml:space="preserve">FEB-02</t>
  </si>
  <si>
    <t xml:space="preserve">MAR-02</t>
  </si>
  <si>
    <t xml:space="preserve">APR-02</t>
  </si>
  <si>
    <t xml:space="preserve">MAY-02</t>
  </si>
  <si>
    <t xml:space="preserve">JUN-02</t>
  </si>
  <si>
    <t xml:space="preserve">JUL-02</t>
  </si>
  <si>
    <t xml:space="preserve">AUG-02</t>
  </si>
  <si>
    <t xml:space="preserve">SEP-02</t>
  </si>
  <si>
    <t xml:space="preserve">OCT-02</t>
  </si>
  <si>
    <t xml:space="preserve">NOV-02</t>
  </si>
  <si>
    <t xml:space="preserve">DEC-02</t>
  </si>
  <si>
    <t xml:space="preserve">JAN-03</t>
  </si>
  <si>
    <t xml:space="preserve">FEB-03</t>
  </si>
  <si>
    <t xml:space="preserve">MAR-03</t>
  </si>
  <si>
    <t xml:space="preserve">APR-03</t>
  </si>
  <si>
    <t xml:space="preserve">MAY-03</t>
  </si>
  <si>
    <t xml:space="preserve">JUN-03</t>
  </si>
  <si>
    <t xml:space="preserve">JUL-03</t>
  </si>
  <si>
    <t xml:space="preserve">AUG-03</t>
  </si>
  <si>
    <t xml:space="preserve">SEP-03</t>
  </si>
  <si>
    <t xml:space="preserve">OCT-03</t>
  </si>
  <si>
    <t xml:space="preserve">NOV-03</t>
  </si>
  <si>
    <t xml:space="preserve">DEC-03</t>
  </si>
  <si>
    <t xml:space="preserve">JAN-04</t>
  </si>
  <si>
    <t xml:space="preserve">FEB-04</t>
  </si>
  <si>
    <t xml:space="preserve">MAR-04</t>
  </si>
  <si>
    <t xml:space="preserve">APR-04</t>
  </si>
  <si>
    <t xml:space="preserve">MAY-04</t>
  </si>
  <si>
    <t xml:space="preserve">JUN-04</t>
  </si>
  <si>
    <t xml:space="preserve">JUL-04</t>
  </si>
  <si>
    <t xml:space="preserve">AUG-04</t>
  </si>
  <si>
    <t xml:space="preserve">SEP-04</t>
  </si>
  <si>
    <t xml:space="preserve">OCT-04</t>
  </si>
  <si>
    <t xml:space="preserve">NOV-04</t>
  </si>
  <si>
    <t xml:space="preserve">DEC-04</t>
  </si>
  <si>
    <t xml:space="preserve">JAN-05</t>
  </si>
  <si>
    <t xml:space="preserve">FEB-05</t>
  </si>
  <si>
    <t xml:space="preserve">MAR-05</t>
  </si>
  <si>
    <t xml:space="preserve">APR-05</t>
  </si>
  <si>
    <t xml:space="preserve">MAY-05</t>
  </si>
  <si>
    <t xml:space="preserve">JUN-05</t>
  </si>
  <si>
    <t xml:space="preserve">JUL-05</t>
  </si>
  <si>
    <t xml:space="preserve">AUG-05</t>
  </si>
  <si>
    <t xml:space="preserve">SEP-05</t>
  </si>
  <si>
    <t xml:space="preserve">OCT-05</t>
  </si>
  <si>
    <t xml:space="preserve">NOV-05</t>
  </si>
  <si>
    <t xml:space="preserve">DEC-05</t>
  </si>
  <si>
    <t xml:space="preserve">BASIS POSITION</t>
  </si>
  <si>
    <t xml:space="preserve">Total</t>
  </si>
  <si>
    <t xml:space="preserve">CENTRAL</t>
  </si>
  <si>
    <t xml:space="preserve">EAST</t>
  </si>
  <si>
    <t xml:space="preserve">NY</t>
  </si>
  <si>
    <t xml:space="preserve">TEXAS</t>
  </si>
  <si>
    <t xml:space="preserve">WEST</t>
  </si>
  <si>
    <t xml:space="preserve">TRADES</t>
  </si>
  <si>
    <t xml:space="preserve">WEST perm ADJ</t>
  </si>
  <si>
    <t xml:space="preserve">basis option adj</t>
  </si>
  <si>
    <t xml:space="preserve">basis option delta</t>
  </si>
  <si>
    <t xml:space="preserve">NYMEX</t>
  </si>
  <si>
    <t xml:space="preserve">gas daily scalar</t>
  </si>
  <si>
    <t xml:space="preserve">delta</t>
  </si>
  <si>
    <t xml:space="preserve">hub</t>
  </si>
  <si>
    <t xml:space="preserve">pepl</t>
  </si>
  <si>
    <t xml:space="preserve">nwpl rm</t>
  </si>
  <si>
    <t xml:space="preserve">ep sj</t>
  </si>
  <si>
    <t xml:space="preserve">west</t>
  </si>
  <si>
    <t xml:space="preserve">socal</t>
  </si>
  <si>
    <t xml:space="preserve">EP PERM</t>
  </si>
  <si>
    <t xml:space="preserve">sumas</t>
  </si>
  <si>
    <t xml:space="preserve">NWPL RM</t>
  </si>
  <si>
    <t xml:space="preserve">CHICAGO</t>
  </si>
  <si>
    <t xml:space="preserve">z6</t>
  </si>
  <si>
    <t xml:space="preserve">ny</t>
  </si>
  <si>
    <t xml:space="preserve">Z6</t>
  </si>
  <si>
    <t xml:space="preserve">1=CALL,2=PUT,3=STRADDLE</t>
  </si>
  <si>
    <t xml:space="preserve">NET DELTA</t>
  </si>
  <si>
    <t xml:space="preserve">NET GAMMA</t>
  </si>
  <si>
    <t xml:space="preserve">NET VEGA</t>
  </si>
  <si>
    <t xml:space="preserve">MONTH</t>
  </si>
  <si>
    <t xml:space="preserve">price</t>
  </si>
  <si>
    <t xml:space="preserve">COUNTERPARTY</t>
  </si>
  <si>
    <t xml:space="preserve">point</t>
  </si>
  <si>
    <t xml:space="preserve">p&amp;l</t>
  </si>
  <si>
    <t xml:space="preserve">BASIS</t>
  </si>
  <si>
    <t xml:space="preserve">C/P</t>
  </si>
  <si>
    <t xml:space="preserve">strike</t>
  </si>
  <si>
    <t xml:space="preserve">SWAP</t>
  </si>
  <si>
    <t xml:space="preserve">VOLADJ</t>
  </si>
  <si>
    <t xml:space="preserve">IMPVOL</t>
  </si>
  <si>
    <t xml:space="preserve">VALUE</t>
  </si>
  <si>
    <t xml:space="preserve">DELTA</t>
  </si>
  <si>
    <t xml:space="preserve">GAMMA</t>
  </si>
  <si>
    <t xml:space="preserve">VEGA</t>
  </si>
  <si>
    <t xml:space="preserve">THETA</t>
  </si>
  <si>
    <t xml:space="preserve">NET THETA</t>
  </si>
  <si>
    <t xml:space="preserve">int rate</t>
  </si>
  <si>
    <t xml:space="preserve">days</t>
  </si>
  <si>
    <t xml:space="preserve">DO NOT CLEAR</t>
  </si>
  <si>
    <t xml:space="preserve">GD VOL</t>
  </si>
  <si>
    <t xml:space="preserve">SETTLE DELTA</t>
  </si>
  <si>
    <t xml:space="preserve">GAS DAILY FIXED PRICE</t>
  </si>
  <si>
    <t xml:space="preserve">PIPE OPT DELTA + BASIS SWAPS + BASIS OPT DELTA</t>
  </si>
  <si>
    <t xml:space="preserve">GDM-DAWN</t>
  </si>
  <si>
    <t xml:space="preserve">ANR/ML7-GDM</t>
  </si>
  <si>
    <t xml:space="preserve">IF-ANR/OK</t>
  </si>
  <si>
    <t xml:space="preserve">IF-NGPLTXOK</t>
  </si>
  <si>
    <t xml:space="preserve">IF-NNG/TOK</t>
  </si>
  <si>
    <t xml:space="preserve">IF-NGPL/LA</t>
  </si>
  <si>
    <t xml:space="preserve">IF-NORAM/EAST</t>
  </si>
  <si>
    <t xml:space="preserve">IF-ONG/OKLAHOMA</t>
  </si>
  <si>
    <t xml:space="preserve">IF-TRUNKL/FLDZN</t>
  </si>
  <si>
    <t xml:space="preserve">IF-TRUNKL/LA</t>
  </si>
  <si>
    <t xml:space="preserve">IF-WNG/TOK</t>
  </si>
  <si>
    <t xml:space="preserve">MICH/CONS</t>
  </si>
  <si>
    <t xml:space="preserve">MRT-GDM</t>
  </si>
  <si>
    <t xml:space="preserve">IF-COLGULF/LA</t>
  </si>
  <si>
    <t xml:space="preserve">IF-FGT/Z1</t>
  </si>
  <si>
    <t xml:space="preserve">IF-FGT/Z2</t>
  </si>
  <si>
    <t xml:space="preserve">IF-FGT/Z3</t>
  </si>
  <si>
    <t xml:space="preserve">IF-SONAT/LA</t>
  </si>
  <si>
    <t xml:space="preserve">IF-TENN/LA</t>
  </si>
  <si>
    <t xml:space="preserve">IF-TENN/LA_OFF</t>
  </si>
  <si>
    <t xml:space="preserve">IF-TENN/TX</t>
  </si>
  <si>
    <t xml:space="preserve">IF-TETCO/ELA</t>
  </si>
  <si>
    <t xml:space="preserve">IF-TETCO/ETX</t>
  </si>
  <si>
    <t xml:space="preserve">IF-TGT/ZSL</t>
  </si>
  <si>
    <t xml:space="preserve">IF-TETCO/WLA</t>
  </si>
  <si>
    <t xml:space="preserve">IF-TRANSCO/Z1</t>
  </si>
  <si>
    <t xml:space="preserve">IF-TRUNKL/TX</t>
  </si>
  <si>
    <t xml:space="preserve">IF-TRANSCO/Z2</t>
  </si>
  <si>
    <t xml:space="preserve">IF-TRANSCO/Z3</t>
  </si>
  <si>
    <t xml:space="preserve">T/STX-VAL-AVG</t>
  </si>
  <si>
    <t xml:space="preserve">IF-WAHA-TX</t>
  </si>
  <si>
    <t xml:space="preserve">IF-QUESTAR</t>
  </si>
  <si>
    <t xml:space="preserve">DJ/BASIN/CIG</t>
  </si>
  <si>
    <t xml:space="preserve">CGPR-AECO/BASIS</t>
  </si>
  <si>
    <t xml:space="preserve">NGI-PGE/CG</t>
  </si>
  <si>
    <t xml:space="preserve">Z'01-H'02</t>
  </si>
  <si>
    <t xml:space="preserve">J'02-V'02</t>
  </si>
  <si>
    <t xml:space="preserve">X'02-H'03</t>
  </si>
  <si>
    <t xml:space="preserve">balance</t>
  </si>
  <si>
    <t xml:space="preserve">Totals</t>
  </si>
  <si>
    <t xml:space="preserve">GRAND</t>
  </si>
  <si>
    <t xml:space="preserve">Central</t>
  </si>
  <si>
    <t xml:space="preserve">East</t>
  </si>
  <si>
    <t xml:space="preserve">Texas</t>
  </si>
  <si>
    <t xml:space="preserve">West</t>
  </si>
  <si>
    <t xml:space="preserve">TOTAL</t>
  </si>
  <si>
    <t xml:space="preserve">HUB</t>
  </si>
  <si>
    <t xml:space="preserve">CASH</t>
  </si>
  <si>
    <t xml:space="preserve">BAL MONTH</t>
  </si>
  <si>
    <t xml:space="preserve">CASH END OF MONTH</t>
  </si>
  <si>
    <t xml:space="preserve">BASIS EOM CASH</t>
  </si>
  <si>
    <t xml:space="preserve">SPOT</t>
  </si>
  <si>
    <t xml:space="preserve">WEST-PERM</t>
  </si>
  <si>
    <t xml:space="preserve">WEST-NORTH</t>
  </si>
  <si>
    <t xml:space="preserve">WEST-CANADA</t>
  </si>
  <si>
    <t xml:space="preserve">WEST-CA</t>
  </si>
  <si>
    <t xml:space="preserve">WEST-BASIN</t>
  </si>
  <si>
    <t xml:space="preserve">TEXAS-FIELD</t>
  </si>
  <si>
    <t xml:space="preserve">EAST-NY</t>
  </si>
  <si>
    <t xml:space="preserve">EAST-MARKET</t>
  </si>
  <si>
    <t xml:space="preserve">EAST-FIELD</t>
  </si>
  <si>
    <t xml:space="preserve">CENTRAL-MARKET</t>
  </si>
  <si>
    <t xml:space="preserve">CENTRAL-FIELD</t>
  </si>
  <si>
    <t xml:space="preserve">X </t>
  </si>
  <si>
    <t xml:space="preserve">ZH</t>
  </si>
  <si>
    <t xml:space="preserve">fixed price gamma</t>
  </si>
  <si>
    <t xml:space="preserve">basis gamma</t>
  </si>
  <si>
    <t xml:space="preserve">west basis chg</t>
  </si>
  <si>
    <t xml:space="preserve">EP SJ</t>
  </si>
  <si>
    <t xml:space="preserve">AECO</t>
  </si>
  <si>
    <t xml:space="preserve">PEPL</t>
  </si>
  <si>
    <t xml:space="preserve">DEMARC</t>
  </si>
  <si>
    <t xml:space="preserve">VENT</t>
  </si>
  <si>
    <t xml:space="preserve">MICH</t>
  </si>
  <si>
    <t xml:space="preserve">SOCAL</t>
  </si>
  <si>
    <t xml:space="preserve">aeco</t>
  </si>
  <si>
    <t xml:space="preserve">demarc</t>
  </si>
  <si>
    <t xml:space="preserve">vent</t>
  </si>
  <si>
    <t xml:space="preserve">chi</t>
  </si>
  <si>
    <t xml:space="preserve">mich</t>
  </si>
  <si>
    <t xml:space="preserve">month</t>
  </si>
  <si>
    <t xml:space="preserve">CONTRACT</t>
  </si>
  <si>
    <t xml:space="preserve">contract </t>
  </si>
  <si>
    <t xml:space="preserve">DEAL NUMBER</t>
  </si>
  <si>
    <t xml:space="preserve">PC</t>
  </si>
  <si>
    <t xml:space="preserve">U</t>
  </si>
  <si>
    <t xml:space="preserve">X</t>
  </si>
  <si>
    <t xml:space="preserve">V</t>
  </si>
  <si>
    <t xml:space="preserve">R</t>
  </si>
  <si>
    <t xml:space="preserve">VOL ADDER</t>
  </si>
  <si>
    <t xml:space="preserve">NYMEX VOL</t>
  </si>
  <si>
    <t xml:space="preserve">SOCAL VOL</t>
  </si>
  <si>
    <t xml:space="preserve">DIFF</t>
  </si>
  <si>
    <t xml:space="preserve">contractdiff</t>
  </si>
  <si>
    <t xml:space="preserve">netgamma</t>
  </si>
  <si>
    <t xml:space="preserve">SETTLE</t>
  </si>
  <si>
    <t xml:space="preserve">options</t>
  </si>
  <si>
    <t xml:space="preserve">GAS DAILY</t>
  </si>
  <si>
    <t xml:space="preserve">WEST BASIS</t>
  </si>
  <si>
    <t xml:space="preserve">SJ</t>
  </si>
  <si>
    <t xml:space="preserve">GD/FUT SPD</t>
  </si>
  <si>
    <t xml:space="preserve">EAST GAMMA</t>
  </si>
  <si>
    <t xml:space="preserve">WEST GAMMA</t>
  </si>
  <si>
    <t xml:space="preserve">cash</t>
  </si>
  <si>
    <t xml:space="preserve">NWPL RM CHANGE</t>
  </si>
  <si>
    <t xml:space="preserve">Z</t>
  </si>
  <si>
    <t xml:space="preserve">FH</t>
  </si>
  <si>
    <t xml:space="preserve">m</t>
  </si>
  <si>
    <t xml:space="preserve">BAL CAL 2</t>
  </si>
  <si>
    <t xml:space="preserve">nu</t>
  </si>
  <si>
    <t xml:space="preserve">CAL 3</t>
  </si>
  <si>
    <t xml:space="preserve">v</t>
  </si>
  <si>
    <t xml:space="preserve">BALANCE</t>
  </si>
  <si>
    <t xml:space="preserve">sum</t>
  </si>
  <si>
    <t xml:space="preserve">TODAY'S</t>
  </si>
  <si>
    <t xml:space="preserve">SCALAR</t>
  </si>
  <si>
    <t xml:space="preserve">OPEN POS</t>
  </si>
  <si>
    <t xml:space="preserve">exotics book</t>
  </si>
  <si>
    <t xml:space="preserve">PIPE BOOK</t>
  </si>
  <si>
    <t xml:space="preserve">FIXED</t>
  </si>
  <si>
    <t xml:space="preserve">DELTA CHG.</t>
  </si>
  <si>
    <t xml:space="preserve">CURVE-SETTLE</t>
  </si>
  <si>
    <t xml:space="preserve">CHANGE</t>
  </si>
  <si>
    <t xml:space="preserve">MARKET</t>
  </si>
  <si>
    <t xml:space="preserve">LAST</t>
  </si>
  <si>
    <t xml:space="preserve">FIXED WEST CHANGE</t>
  </si>
  <si>
    <t xml:space="preserve">GD GAMMA</t>
  </si>
  <si>
    <t xml:space="preserve">H GD DEL</t>
  </si>
  <si>
    <t xml:space="preserve">Date</t>
  </si>
  <si>
    <t xml:space="preserve">CURRENT</t>
  </si>
  <si>
    <t xml:space="preserve">CHG</t>
  </si>
  <si>
    <t xml:space="preserve">BEG POS</t>
  </si>
  <si>
    <t xml:space="preserve">OFFSET</t>
  </si>
  <si>
    <t xml:space="preserve">Nov</t>
  </si>
  <si>
    <t xml:space="preserve">RESULT</t>
  </si>
  <si>
    <t xml:space="preserve">NET</t>
  </si>
  <si>
    <t xml:space="preserve">NYMEX EQUIV.</t>
  </si>
  <si>
    <t xml:space="preserve">JV</t>
  </si>
  <si>
    <t xml:space="preserve">X2H3</t>
  </si>
  <si>
    <t xml:space="preserve">if-waha-tx</t>
  </si>
  <si>
    <t xml:space="preserve">      SWAP PRICE:</t>
  </si>
  <si>
    <t xml:space="preserve">PREMIUM</t>
  </si>
  <si>
    <t xml:space="preserve">yesterday's</t>
  </si>
  <si>
    <t xml:space="preserve">today's</t>
  </si>
  <si>
    <t xml:space="preserve">net change</t>
  </si>
  <si>
    <t xml:space="preserve">u</t>
  </si>
  <si>
    <t xml:space="preserve">z</t>
  </si>
  <si>
    <t xml:space="preserve">fh</t>
  </si>
  <si>
    <t xml:space="preserve">xh</t>
  </si>
  <si>
    <t xml:space="preserve">jv</t>
  </si>
  <si>
    <t xml:space="preserve">x1h2</t>
  </si>
  <si>
    <t xml:space="preserve">X'01-H'02</t>
  </si>
  <si>
    <t xml:space="preserve">J'03-Z'03</t>
  </si>
  <si>
    <t xml:space="preserve">04-</t>
  </si>
  <si>
    <t xml:space="preserve">Actual Option Gamma</t>
  </si>
  <si>
    <t xml:space="preserve">Hedge Strip</t>
  </si>
  <si>
    <t xml:space="preserve">Predictive Greeks</t>
  </si>
  <si>
    <t xml:space="preserve">Ref</t>
  </si>
  <si>
    <t xml:space="preserve">Net</t>
  </si>
  <si>
    <t xml:space="preserve">Opt</t>
  </si>
  <si>
    <t xml:space="preserve">OCT</t>
  </si>
  <si>
    <t xml:space="preserve">EXG</t>
  </si>
  <si>
    <t xml:space="preserve">Sigma</t>
  </si>
  <si>
    <t xml:space="preserve">Qty</t>
  </si>
  <si>
    <t xml:space="preserve">Futures</t>
  </si>
  <si>
    <t xml:space="preserve">Swaps</t>
  </si>
  <si>
    <t xml:space="preserve">Delta</t>
  </si>
  <si>
    <t xml:space="preserve">Call</t>
  </si>
  <si>
    <t xml:space="preserve">Put</t>
  </si>
  <si>
    <t xml:space="preserve">Charm</t>
  </si>
  <si>
    <t xml:space="preserve">Contract Equivalence</t>
  </si>
  <si>
    <t xml:space="preserve">$ Exposure</t>
  </si>
  <si>
    <t xml:space="preserve">Reference</t>
  </si>
  <si>
    <t xml:space="preserve">Mo Option</t>
  </si>
  <si>
    <t xml:space="preserve">Value</t>
  </si>
  <si>
    <t xml:space="preserve">Gamma</t>
  </si>
  <si>
    <t xml:space="preserve">Vega</t>
  </si>
  <si>
    <t xml:space="preserve">Theta</t>
  </si>
  <si>
    <t xml:space="preserve">Rho</t>
  </si>
  <si>
    <t xml:space="preserve">Quantity</t>
  </si>
  <si>
    <t xml:space="preserve">Mid Market</t>
  </si>
  <si>
    <t xml:space="preserve">YESTERDAY'S</t>
  </si>
  <si>
    <t xml:space="preserve">YESTERDAY</t>
  </si>
  <si>
    <t xml:space="preserve">TODAY</t>
  </si>
  <si>
    <t xml:space="preserve">CURVE</t>
  </si>
  <si>
    <t xml:space="preserve">CURVE SHIFT</t>
  </si>
  <si>
    <t xml:space="preserve">GAMMA P&amp;L</t>
  </si>
  <si>
    <t xml:space="preserve">NYMEX EXP</t>
  </si>
  <si>
    <t xml:space="preserve">PIPE EXP</t>
  </si>
  <si>
    <t xml:space="preserve">Expiration Dates</t>
  </si>
  <si>
    <t xml:space="preserve">Updated on 6/26/97</t>
  </si>
  <si>
    <t xml:space="preserve">NG Futures</t>
  </si>
  <si>
    <t xml:space="preserve">NG Option</t>
  </si>
  <si>
    <t xml:space="preserve">Delivery</t>
  </si>
  <si>
    <t xml:space="preserve">Expiration</t>
  </si>
  <si>
    <t xml:space="preserve">Month</t>
  </si>
  <si>
    <t xml:space="preserve">Curve Code</t>
  </si>
  <si>
    <t xml:space="preserve">NG</t>
  </si>
  <si>
    <t xml:space="preserve">INTNS</t>
  </si>
  <si>
    <t xml:space="preserve">ML7/CG</t>
  </si>
  <si>
    <t xml:space="preserve">IF-TGT/Z1</t>
  </si>
  <si>
    <t xml:space="preserve">IF-VALERO/TX</t>
  </si>
  <si>
    <t xml:space="preserve">IF-ANR/LA</t>
  </si>
  <si>
    <t xml:space="preserve">IF-KATY</t>
  </si>
  <si>
    <t xml:space="preserve">Curve Type</t>
  </si>
  <si>
    <t xml:space="preserve">PR</t>
  </si>
  <si>
    <t xml:space="preserve">VO</t>
  </si>
  <si>
    <t xml:space="preserve">AA</t>
  </si>
  <si>
    <t xml:space="preserve">Book Code 1</t>
  </si>
  <si>
    <t xml:space="preserve">P</t>
  </si>
  <si>
    <t xml:space="preserve">D</t>
  </si>
  <si>
    <t xml:space="preserve">I</t>
  </si>
</sst>
</file>

<file path=xl/styles.xml><?xml version="1.0" encoding="utf-8"?>
<styleSheet xmlns="http://schemas.openxmlformats.org/spreadsheetml/2006/main">
  <numFmts count="44">
    <numFmt numFmtId="164" formatCode="General"/>
    <numFmt numFmtId="165" formatCode="_(* #,##0.00_);_(* \(#,##0.00\);_(* \-??_);_(@_)"/>
    <numFmt numFmtId="166" formatCode="[$-409]m/d/yyyy"/>
    <numFmt numFmtId="167" formatCode="0.00"/>
    <numFmt numFmtId="168" formatCode="mmmm\-yy"/>
    <numFmt numFmtId="169" formatCode="_(* #,##0_);_(* \(#,##0\);_(* \-??_);_(@_)"/>
    <numFmt numFmtId="170" formatCode="0.00_);[RED]\(0.00\)"/>
    <numFmt numFmtId="171" formatCode="[$-409]d\-mmm\-yy"/>
    <numFmt numFmtId="172" formatCode="[$-409]#,##0.00_);[RED]\(#,##0.00\)"/>
    <numFmt numFmtId="173" formatCode="0.0000_);[RED]\(0.0000\)"/>
    <numFmt numFmtId="174" formatCode="0"/>
    <numFmt numFmtId="175" formatCode="[$-409]mmm\-yy"/>
    <numFmt numFmtId="176" formatCode="0.0_);[RED]\(0.0\)"/>
    <numFmt numFmtId="177" formatCode="[$-409]#,##0_);[RED]\(#,##0\)"/>
    <numFmt numFmtId="178" formatCode="0.000_);[RED]\(0.000\)"/>
    <numFmt numFmtId="179" formatCode="0_);[RED]\(0\)"/>
    <numFmt numFmtId="180" formatCode="\$#,##0_);[RED]&quot;($&quot;#,##0\)"/>
    <numFmt numFmtId="181" formatCode="0.000"/>
    <numFmt numFmtId="182" formatCode="0.00%"/>
    <numFmt numFmtId="183" formatCode="0.0000"/>
    <numFmt numFmtId="184" formatCode="dd\-mmm\-yy"/>
    <numFmt numFmtId="185" formatCode="#,##0.0_);[RED]\(#,##0.0\)"/>
    <numFmt numFmtId="186" formatCode="#,##0.000_);[RED]\(#,##0.000\)"/>
    <numFmt numFmtId="187" formatCode="[$-409]d\-mmm"/>
    <numFmt numFmtId="188" formatCode="\$#,##0.00_);[RED]&quot;($&quot;#,##0.00\)"/>
    <numFmt numFmtId="189" formatCode="0.00000"/>
    <numFmt numFmtId="190" formatCode="0%"/>
    <numFmt numFmtId="191" formatCode="#,##0.0_ ;[RED]\-#,##0.0\ "/>
    <numFmt numFmtId="192" formatCode="#,##0.0"/>
    <numFmt numFmtId="193" formatCode="#,##0.00"/>
    <numFmt numFmtId="194" formatCode="@"/>
    <numFmt numFmtId="195" formatCode="mmm\-yyyy"/>
    <numFmt numFmtId="196" formatCode="d\-mmm\-yyyy"/>
    <numFmt numFmtId="197" formatCode="\$#,##0"/>
    <numFmt numFmtId="198" formatCode="_(\$* #,##0.00_);_(\$* \(#,##0.00\);_(\$* \-??_);_(@_)"/>
    <numFmt numFmtId="199" formatCode="0.0"/>
    <numFmt numFmtId="200" formatCode="#,##0"/>
    <numFmt numFmtId="201" formatCode="\$#,##0.00"/>
    <numFmt numFmtId="202" formatCode="#&quot; Day&quot;"/>
    <numFmt numFmtId="203" formatCode="#&quot; BP&quot;"/>
    <numFmt numFmtId="204" formatCode="#,##0_ ;[RED]\-#,##0\ "/>
    <numFmt numFmtId="205" formatCode="\$#,##0;[RED]&quot;-$&quot;#,##0"/>
    <numFmt numFmtId="206" formatCode="#,##0.00_ ;[RED]\-#,##0.00\ "/>
    <numFmt numFmtId="207" formatCode="0.00E+00"/>
  </numFmts>
  <fonts count="3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Courier New"/>
      <family val="0"/>
    </font>
    <font>
      <b val="true"/>
      <sz val="10"/>
      <name val="Arial"/>
      <family val="2"/>
    </font>
    <font>
      <b val="true"/>
      <sz val="12"/>
      <name val="Times New Roman"/>
      <family val="1"/>
    </font>
    <font>
      <b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8"/>
      <name val="Arial"/>
      <family val="2"/>
    </font>
    <font>
      <b val="true"/>
      <sz val="9"/>
      <name val="Arial"/>
      <family val="2"/>
    </font>
    <font>
      <sz val="7"/>
      <name val="Arial"/>
      <family val="0"/>
    </font>
    <font>
      <b val="true"/>
      <sz val="7"/>
      <name val="Arial"/>
      <family val="0"/>
    </font>
    <font>
      <sz val="8"/>
      <name val="Arial"/>
      <family val="0"/>
    </font>
    <font>
      <b val="true"/>
      <sz val="7"/>
      <name val="MS Sans Serif"/>
      <family val="0"/>
    </font>
    <font>
      <b val="true"/>
      <sz val="8"/>
      <name val="Arial"/>
      <family val="0"/>
    </font>
    <font>
      <b val="true"/>
      <sz val="8"/>
      <color rgb="FF000080"/>
      <name val="Arial"/>
      <family val="2"/>
    </font>
    <font>
      <b val="true"/>
      <sz val="7"/>
      <color rgb="FF000080"/>
      <name val="MS Sans Serif"/>
      <family val="0"/>
    </font>
    <font>
      <b val="true"/>
      <sz val="7"/>
      <color rgb="FF000080"/>
      <name val="Arial"/>
      <family val="0"/>
    </font>
    <font>
      <sz val="8"/>
      <color rgb="FF000080"/>
      <name val="Arial"/>
      <family val="0"/>
    </font>
    <font>
      <b val="true"/>
      <sz val="7"/>
      <color rgb="FF000000"/>
      <name val="Arial"/>
      <family val="2"/>
    </font>
    <font>
      <sz val="7"/>
      <color rgb="FF000080"/>
      <name val="Arial"/>
      <family val="0"/>
    </font>
    <font>
      <sz val="10"/>
      <name val="Times New Roman"/>
      <family val="1"/>
    </font>
    <font>
      <sz val="10"/>
      <name val="Arial"/>
      <family val="2"/>
    </font>
    <font>
      <b val="true"/>
      <sz val="6"/>
      <name val="MS Sans Serif"/>
      <family val="0"/>
    </font>
    <font>
      <b val="true"/>
      <sz val="8"/>
      <color rgb="FFFF0000"/>
      <name val="Arial"/>
      <family val="0"/>
    </font>
    <font>
      <b val="true"/>
      <sz val="16"/>
      <name val="Arial"/>
      <family val="2"/>
    </font>
    <font>
      <b val="true"/>
      <sz val="8"/>
      <name val="MS Sans Serif"/>
      <family val="0"/>
    </font>
    <font>
      <b val="true"/>
      <sz val="6"/>
      <name val="Arial"/>
      <family val="0"/>
    </font>
    <font>
      <b val="true"/>
      <sz val="6"/>
      <color rgb="FF000000"/>
      <name val="Arial"/>
      <family val="0"/>
    </font>
    <font>
      <sz val="10"/>
      <color rgb="FF000000"/>
      <name val="Arial"/>
      <family val="2"/>
    </font>
    <font>
      <b val="true"/>
      <sz val="10"/>
      <color rgb="FF000000"/>
      <name val="Times New Roman"/>
      <family val="1"/>
    </font>
    <font>
      <sz val="9"/>
      <name val="Times New Roman"/>
      <family val="1"/>
    </font>
    <font>
      <b val="true"/>
      <sz val="9"/>
      <name val="Times New Roman"/>
      <family val="1"/>
    </font>
    <font>
      <sz val="8"/>
      <name val="Times New Roman"/>
      <family val="1"/>
    </font>
    <font>
      <b val="true"/>
      <sz val="8"/>
      <color rgb="FF800000"/>
      <name val="Times New Roman"/>
      <family val="1"/>
    </font>
    <font>
      <b val="true"/>
      <sz val="8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rgb="FF00FFFF"/>
      </patternFill>
    </fill>
    <fill>
      <patternFill patternType="solid">
        <fgColor rgb="FFFF0000"/>
        <bgColor rgb="FF993300"/>
      </patternFill>
    </fill>
    <fill>
      <patternFill patternType="solid">
        <fgColor rgb="FFCC9CCC"/>
        <bgColor rgb="FFFF99CC"/>
      </patternFill>
    </fill>
    <fill>
      <patternFill patternType="solid">
        <fgColor rgb="FFC0C0C0"/>
        <bgColor rgb="FFA6CAF0"/>
      </patternFill>
    </fill>
    <fill>
      <patternFill patternType="solid">
        <fgColor rgb="FFE3E3E3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69FFFF"/>
        <bgColor rgb="FFA6CAF0"/>
      </patternFill>
    </fill>
    <fill>
      <patternFill patternType="solid">
        <fgColor rgb="FFCCFFCC"/>
        <bgColor rgb="FFCCFFFF"/>
      </patternFill>
    </fill>
    <fill>
      <patternFill patternType="solid">
        <fgColor rgb="FFA6CAF0"/>
        <bgColor rgb="FFC0C0C0"/>
      </patternFill>
    </fill>
  </fills>
  <borders count="5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thin"/>
      <top style="medium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9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6" borderId="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6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7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14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14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14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4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4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14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4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4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7" fillId="8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8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7" fillId="8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8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7" fillId="8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7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6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7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7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17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7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17" fillId="8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8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7" fillId="8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17" fillId="8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8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7" fillId="8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1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7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9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3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3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2" fillId="3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2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2" fillId="5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2" fillId="11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2" fillId="5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2" fillId="5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2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16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4" fillId="7" borderId="3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24" fillId="7" borderId="4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8" fillId="0" borderId="3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29" fillId="0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0" borderId="3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24" fillId="7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24" fillId="7" borderId="3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9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90" fontId="2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24" fillId="7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4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4" fillId="8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4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4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8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8" fillId="5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8" fillId="5" borderId="4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8" fillId="5" borderId="4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2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5" fontId="6" fillId="13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94" fontId="6" fillId="1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5" fontId="8" fillId="5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95" fontId="8" fillId="5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92" fontId="8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22" fillId="5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92" fontId="8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8" fillId="5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8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0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2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92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2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22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96" fontId="22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97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9" fontId="2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2" fillId="13" borderId="2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22" fillId="13" borderId="4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22" fillId="1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8" fillId="13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0" fontId="8" fillId="1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1" fillId="5" borderId="4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200" fontId="31" fillId="5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31" fillId="5" borderId="5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9" fontId="31" fillId="5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31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31" fillId="5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31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31" fillId="5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1" fillId="5" borderId="3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200" fontId="31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31" fillId="5" borderId="4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9" fontId="31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31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31" fillId="5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31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31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31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31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3" fontId="31" fillId="5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5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22" fillId="0" borderId="3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200" fontId="22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22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22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2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2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22" fillId="0" borderId="4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2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22" fillId="0" borderId="4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2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0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3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5" fillId="0" borderId="27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4" fillId="0" borderId="9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1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12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52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4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7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5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5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5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5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4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5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4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3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4" fillId="0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4" fillId="0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5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4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2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7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Exotic Pipe Options" xfId="20"/>
    <cellStyle name="Normal_Curves" xfId="21"/>
    <cellStyle name="Normal_June Options 97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CCC"/>
      <rgbColor rgb="FFFFCC99"/>
      <rgbColor rgb="FF3366FF"/>
      <rgbColor rgb="FF69FFFF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externalLink" Target="externalLinks/externalLink1.xml"/><Relationship Id="rId27" Type="http://schemas.openxmlformats.org/officeDocument/2006/relationships/externalLink" Target="externalLinks/externalLink2.xml"/><Relationship Id="rId28" Type="http://schemas.openxmlformats.org/officeDocument/2006/relationships/externalLink" Target="externalLinks/externalLink3.xml"/><Relationship Id="rId29" Type="http://schemas.openxmlformats.org/officeDocument/2006/relationships/externalLink" Target="externalLinks/externalLink4.xml"/><Relationship Id="rId30" Type="http://schemas.openxmlformats.org/officeDocument/2006/relationships/externalLink" Target="externalLinks/externalLink5.xml"/><Relationship Id="rId31" Type="http://schemas.openxmlformats.org/officeDocument/2006/relationships/externalLink" Target="externalLinks/externalLink6.xml"/><Relationship Id="rId32" Type="http://schemas.openxmlformats.org/officeDocument/2006/relationships/externalLink" Target="externalLinks/externalLink7.xml"/><Relationship Id="rId33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A:/Global_Trading/Gasdaily/PIPEFLDR/MODELS/larryOptModel2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larryoptmodel3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A:/Global_Trading/Gasdaily/PIPEFLDR/Studies/Transport/Intra_Trans_Model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GD.DeltaChange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Exotic%20Basis%20Options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larryoptmodel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file://enehou/houston/Global_Trading/Financial_Trading/larryoptmodel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kews"/>
      <sheetName val="swaption"/>
      <sheetName val="Sheet1"/>
      <sheetName val="strips2"/>
      <sheetName val="Sheet2"/>
      <sheetName val="STRADDLES"/>
      <sheetName val="Curves"/>
      <sheetName val="BasisCurves"/>
      <sheetName val="expi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TRADDLES"/>
      <sheetName val="pipes"/>
      <sheetName val="Sheet4"/>
      <sheetName val="EXTENDABLE"/>
      <sheetName val="Sheet2"/>
      <sheetName val="Sheet1"/>
      <sheetName val="opt calc"/>
      <sheetName val="VOL DELTA"/>
      <sheetName val="Skews"/>
      <sheetName val="basis settles"/>
      <sheetName val="curves"/>
      <sheetName val="VOL DWNLD"/>
      <sheetName val="VOLS"/>
      <sheetName val="expi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Curves"/>
      <sheetName val="Correlations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Run Query"/>
      <sheetName val="rsroptdeltachange"/>
    </sheetNames>
    <sheetDataSet>
      <sheetData sheetId="0">
        <row r="7">
          <cell r="B7">
            <v>37237</v>
          </cell>
        </row>
      </sheetData>
      <sheetData sheetId="1">
        <row r="8">
          <cell r="C8">
            <v>2.51</v>
          </cell>
        </row>
        <row r="9">
          <cell r="D9">
            <v>-485.1</v>
          </cell>
          <cell r="E9">
            <v>828.7</v>
          </cell>
          <cell r="F9">
            <v>807.6</v>
          </cell>
          <cell r="G9">
            <v>569.4</v>
          </cell>
          <cell r="H9">
            <v>203.9</v>
          </cell>
          <cell r="I9">
            <v>-116.8</v>
          </cell>
          <cell r="J9">
            <v>-201</v>
          </cell>
          <cell r="K9">
            <v>-223.2</v>
          </cell>
          <cell r="L9">
            <v>-180.8</v>
          </cell>
          <cell r="M9">
            <v>-386.25905823</v>
          </cell>
          <cell r="N9">
            <v>-13147.999799</v>
          </cell>
          <cell r="O9">
            <v>71982.4580736482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isc Configuration"/>
      <sheetName val="Roll Configuration"/>
      <sheetName val="Main Operations"/>
      <sheetName val="Summary"/>
      <sheetName val="Digital"/>
      <sheetName val="Asians"/>
      <sheetName val="Extendible Collars"/>
      <sheetName val="Pivot"/>
      <sheetName val="BASIS GREEKS"/>
      <sheetName val="Option Gamma"/>
      <sheetName val="CrvShLocation"/>
      <sheetName val="Basis Spread Options"/>
      <sheetName val="skew"/>
      <sheetName val="Basis Options"/>
      <sheetName val="Basis Options Pos"/>
      <sheetName val="GD Spread Options"/>
      <sheetName val="Cash Flows"/>
      <sheetName val="Correlations"/>
      <sheetName val="POSITION"/>
      <sheetName val="Basis Options P&amp;L"/>
      <sheetName val="Curves"/>
      <sheetName val="TXT File-P"/>
      <sheetName val="TXT File-D"/>
      <sheetName val="Peakers"/>
      <sheetName val="Basket Options"/>
      <sheetName val="Nymex Equiv Posi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39">
          <cell r="C339">
            <v>-7940.70974234988</v>
          </cell>
        </row>
        <row r="340">
          <cell r="C340">
            <v>-7446.45854732144</v>
          </cell>
        </row>
        <row r="341">
          <cell r="C341">
            <v>-1268.1896069929</v>
          </cell>
        </row>
        <row r="342">
          <cell r="C342">
            <v>-2127.02257614345</v>
          </cell>
        </row>
        <row r="343">
          <cell r="C343">
            <v>-1867.00130582311</v>
          </cell>
        </row>
        <row r="344">
          <cell r="C344">
            <v>-1811.31183822371</v>
          </cell>
        </row>
        <row r="345">
          <cell r="C345">
            <v>-2095.28295753345</v>
          </cell>
        </row>
        <row r="346">
          <cell r="C346">
            <v>-2103.90264714023</v>
          </cell>
        </row>
        <row r="347">
          <cell r="C347">
            <v>-1941.662366198</v>
          </cell>
        </row>
        <row r="348">
          <cell r="C348">
            <v>-1838.06104050213</v>
          </cell>
        </row>
        <row r="349">
          <cell r="C349">
            <v>-886.16434726949</v>
          </cell>
        </row>
        <row r="350">
          <cell r="C350">
            <v>-926.710681160401</v>
          </cell>
        </row>
        <row r="351">
          <cell r="C351">
            <v>-821.040278111443</v>
          </cell>
        </row>
        <row r="352">
          <cell r="C352">
            <v>-693.552499976683</v>
          </cell>
        </row>
        <row r="353">
          <cell r="C353">
            <v>-631.961125960116</v>
          </cell>
        </row>
        <row r="354">
          <cell r="C354">
            <v>-423.855085226396</v>
          </cell>
        </row>
        <row r="355">
          <cell r="C355">
            <v>-401.738058550271</v>
          </cell>
        </row>
        <row r="356">
          <cell r="C356">
            <v>-381.229016205271</v>
          </cell>
        </row>
        <row r="357">
          <cell r="C357">
            <v>-390.587969905361</v>
          </cell>
        </row>
        <row r="358">
          <cell r="C358">
            <v>-389.096307146402</v>
          </cell>
        </row>
        <row r="359">
          <cell r="C359">
            <v>-366.161343082477</v>
          </cell>
        </row>
        <row r="360">
          <cell r="C360">
            <v>-373.89045714408</v>
          </cell>
        </row>
        <row r="361">
          <cell r="C361">
            <v>-313.593830397849</v>
          </cell>
        </row>
        <row r="362">
          <cell r="C362">
            <v>-331.959928647354</v>
          </cell>
        </row>
        <row r="363">
          <cell r="C363">
            <v>-216.447098229214</v>
          </cell>
        </row>
        <row r="364">
          <cell r="C364">
            <v>-189.151447098719</v>
          </cell>
        </row>
        <row r="365">
          <cell r="C365">
            <v>-177.748980019733</v>
          </cell>
        </row>
        <row r="366">
          <cell r="C366">
            <v>-127.914268163984</v>
          </cell>
        </row>
        <row r="506">
          <cell r="C506">
            <v>2947.57558143386</v>
          </cell>
        </row>
        <row r="507">
          <cell r="C507">
            <v>8528.60049850254</v>
          </cell>
        </row>
        <row r="508">
          <cell r="C508">
            <v>2787.66731397428</v>
          </cell>
        </row>
        <row r="509">
          <cell r="C509">
            <v>7573.04484792547</v>
          </cell>
        </row>
        <row r="510">
          <cell r="C510">
            <v>9586.63565469571</v>
          </cell>
        </row>
        <row r="511">
          <cell r="C511">
            <v>11731.2284675715</v>
          </cell>
        </row>
        <row r="512">
          <cell r="C512">
            <v>15825.4872345401</v>
          </cell>
        </row>
        <row r="513">
          <cell r="C513">
            <v>18514.3530498798</v>
          </cell>
        </row>
        <row r="514">
          <cell r="C514">
            <v>19356.5703177071</v>
          </cell>
        </row>
        <row r="515">
          <cell r="C515">
            <v>20444.084751257</v>
          </cell>
        </row>
        <row r="516">
          <cell r="C516">
            <v>11010.2217951372</v>
          </cell>
        </row>
        <row r="517">
          <cell r="C517">
            <v>12713.701511254</v>
          </cell>
        </row>
        <row r="518">
          <cell r="C518">
            <v>12386.4371150691</v>
          </cell>
        </row>
        <row r="519">
          <cell r="C519">
            <v>11564.6256609393</v>
          </cell>
        </row>
        <row r="520">
          <cell r="C520">
            <v>12088.3475612738</v>
          </cell>
        </row>
        <row r="521">
          <cell r="C521">
            <v>10686.5098121296</v>
          </cell>
        </row>
        <row r="522">
          <cell r="C522">
            <v>11297.3130573175</v>
          </cell>
        </row>
        <row r="523">
          <cell r="C523">
            <v>11565.0580785573</v>
          </cell>
        </row>
        <row r="524">
          <cell r="C524">
            <v>12553.268667863</v>
          </cell>
        </row>
        <row r="525">
          <cell r="C525">
            <v>13313.8133509103</v>
          </cell>
        </row>
        <row r="526">
          <cell r="C526">
            <v>13298.0277545501</v>
          </cell>
        </row>
        <row r="527">
          <cell r="C527">
            <v>14262.1303869361</v>
          </cell>
        </row>
        <row r="528">
          <cell r="C528">
            <v>12595.0867618542</v>
          </cell>
        </row>
        <row r="529">
          <cell r="C529">
            <v>13987.8458044811</v>
          </cell>
        </row>
        <row r="530">
          <cell r="C530">
            <v>9721.81440670052</v>
          </cell>
        </row>
        <row r="531">
          <cell r="C531">
            <v>8969.22843242856</v>
          </cell>
        </row>
        <row r="532">
          <cell r="C532">
            <v>9114.34871638846</v>
          </cell>
        </row>
        <row r="533">
          <cell r="C533">
            <v>7499.99198373039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1">
          <cell r="D11">
            <v>-51.23</v>
          </cell>
        </row>
        <row r="12">
          <cell r="D12">
            <v>-35.11</v>
          </cell>
        </row>
        <row r="13">
          <cell r="D13">
            <v>-23.04</v>
          </cell>
        </row>
        <row r="14">
          <cell r="D14">
            <v>0.08</v>
          </cell>
        </row>
        <row r="15">
          <cell r="D15">
            <v>1.81</v>
          </cell>
        </row>
        <row r="16">
          <cell r="D16">
            <v>4.4</v>
          </cell>
        </row>
        <row r="17">
          <cell r="D17">
            <v>10.36</v>
          </cell>
        </row>
        <row r="18">
          <cell r="D18">
            <v>14.26</v>
          </cell>
        </row>
        <row r="19">
          <cell r="D19">
            <v>15.55</v>
          </cell>
        </row>
        <row r="20">
          <cell r="D20">
            <v>17.19</v>
          </cell>
        </row>
        <row r="21">
          <cell r="D21">
            <v>-2.09</v>
          </cell>
        </row>
        <row r="22">
          <cell r="D22">
            <v>-1.07</v>
          </cell>
        </row>
        <row r="23">
          <cell r="D23">
            <v>8.47</v>
          </cell>
        </row>
        <row r="24">
          <cell r="D24">
            <v>7.46</v>
          </cell>
        </row>
        <row r="25">
          <cell r="D25">
            <v>7.84</v>
          </cell>
        </row>
        <row r="26">
          <cell r="D26">
            <v>4.64</v>
          </cell>
        </row>
        <row r="27">
          <cell r="D27">
            <v>4.67</v>
          </cell>
        </row>
        <row r="28">
          <cell r="D28">
            <v>4.25</v>
          </cell>
        </row>
        <row r="29">
          <cell r="D29">
            <v>5.01</v>
          </cell>
        </row>
        <row r="30">
          <cell r="D30">
            <v>5.38</v>
          </cell>
        </row>
        <row r="31">
          <cell r="D31">
            <v>5.24</v>
          </cell>
        </row>
        <row r="32">
          <cell r="D32">
            <v>6.02</v>
          </cell>
        </row>
        <row r="33">
          <cell r="D33">
            <v>4.11</v>
          </cell>
        </row>
        <row r="34">
          <cell r="D34">
            <v>4.62</v>
          </cell>
        </row>
        <row r="35">
          <cell r="D35">
            <v>11.77</v>
          </cell>
        </row>
        <row r="36">
          <cell r="D36">
            <v>11.19</v>
          </cell>
        </row>
        <row r="37">
          <cell r="D37">
            <v>11.19</v>
          </cell>
        </row>
        <row r="38">
          <cell r="D38">
            <v>9.36</v>
          </cell>
        </row>
        <row r="39">
          <cell r="D39">
            <v>9.54</v>
          </cell>
        </row>
        <row r="40">
          <cell r="D40">
            <v>9.53</v>
          </cell>
        </row>
        <row r="41">
          <cell r="D41">
            <v>9.95</v>
          </cell>
        </row>
        <row r="42">
          <cell r="D42">
            <v>10.14</v>
          </cell>
        </row>
        <row r="43">
          <cell r="D43">
            <v>10.06</v>
          </cell>
        </row>
        <row r="44">
          <cell r="D44">
            <v>10.44</v>
          </cell>
        </row>
        <row r="45">
          <cell r="D45">
            <v>3.27</v>
          </cell>
        </row>
        <row r="46">
          <cell r="D46">
            <v>3.25</v>
          </cell>
        </row>
        <row r="47">
          <cell r="D47">
            <v>3.43</v>
          </cell>
        </row>
        <row r="48">
          <cell r="D48">
            <v>3.43</v>
          </cell>
        </row>
        <row r="49">
          <cell r="D49">
            <v>3.43</v>
          </cell>
        </row>
        <row r="50">
          <cell r="D50">
            <v>3.43</v>
          </cell>
        </row>
        <row r="51">
          <cell r="D51">
            <v>3.43</v>
          </cell>
        </row>
        <row r="52">
          <cell r="D52">
            <v>3.43</v>
          </cell>
        </row>
        <row r="53">
          <cell r="D53">
            <v>3.43</v>
          </cell>
        </row>
        <row r="54">
          <cell r="D54">
            <v>3.43</v>
          </cell>
        </row>
        <row r="55">
          <cell r="D55">
            <v>3.43</v>
          </cell>
        </row>
        <row r="56">
          <cell r="D56">
            <v>3.43</v>
          </cell>
        </row>
        <row r="57">
          <cell r="D57">
            <v>3.43</v>
          </cell>
        </row>
        <row r="58">
          <cell r="D58">
            <v>3.43</v>
          </cell>
        </row>
        <row r="59">
          <cell r="D59">
            <v>3.43</v>
          </cell>
        </row>
        <row r="60">
          <cell r="D60">
            <v>3.43</v>
          </cell>
        </row>
        <row r="61">
          <cell r="D61">
            <v>3.43</v>
          </cell>
        </row>
        <row r="62">
          <cell r="D62">
            <v>3.43</v>
          </cell>
        </row>
        <row r="63">
          <cell r="D63">
            <v>3.43</v>
          </cell>
        </row>
        <row r="64">
          <cell r="D64">
            <v>3.43</v>
          </cell>
        </row>
        <row r="65">
          <cell r="D65">
            <v>3.43</v>
          </cell>
        </row>
        <row r="66">
          <cell r="D66">
            <v>3.43</v>
          </cell>
        </row>
        <row r="67">
          <cell r="D67">
            <v>3.43</v>
          </cell>
        </row>
        <row r="68">
          <cell r="D68">
            <v>3.43</v>
          </cell>
        </row>
        <row r="69">
          <cell r="D69">
            <v>3.43</v>
          </cell>
        </row>
        <row r="70">
          <cell r="D70">
            <v>3.43</v>
          </cell>
        </row>
        <row r="71">
          <cell r="D71">
            <v>3.43</v>
          </cell>
        </row>
        <row r="72">
          <cell r="D72">
            <v>3.43</v>
          </cell>
        </row>
        <row r="73">
          <cell r="D73">
            <v>3.43</v>
          </cell>
        </row>
        <row r="74">
          <cell r="D74">
            <v>3.43</v>
          </cell>
        </row>
        <row r="75">
          <cell r="D75">
            <v>3.43</v>
          </cell>
        </row>
        <row r="76">
          <cell r="D76">
            <v>3.43</v>
          </cell>
        </row>
        <row r="77">
          <cell r="D77">
            <v>3.43</v>
          </cell>
        </row>
        <row r="78">
          <cell r="D78">
            <v>3.43</v>
          </cell>
        </row>
        <row r="79">
          <cell r="D79">
            <v>3.43</v>
          </cell>
        </row>
        <row r="80">
          <cell r="D80">
            <v>3.43</v>
          </cell>
        </row>
        <row r="81">
          <cell r="D81">
            <v>3.43</v>
          </cell>
        </row>
        <row r="82">
          <cell r="D82">
            <v>3.43</v>
          </cell>
        </row>
        <row r="83">
          <cell r="D83">
            <v>0</v>
          </cell>
        </row>
        <row r="84">
          <cell r="D84">
            <v>0</v>
          </cell>
        </row>
        <row r="85">
          <cell r="D85">
            <v>0</v>
          </cell>
        </row>
        <row r="86">
          <cell r="D86">
            <v>0</v>
          </cell>
        </row>
        <row r="87">
          <cell r="D87">
            <v>0</v>
          </cell>
        </row>
        <row r="88">
          <cell r="D88">
            <v>0</v>
          </cell>
        </row>
        <row r="89">
          <cell r="D89">
            <v>0</v>
          </cell>
        </row>
        <row r="90">
          <cell r="D90">
            <v>0</v>
          </cell>
        </row>
        <row r="91">
          <cell r="D91">
            <v>0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GAS DAILY"/>
      <sheetName val="Sheet5"/>
      <sheetName val="BASIS OPT CALC"/>
      <sheetName val="basis skew table"/>
      <sheetName val="VOL"/>
      <sheetName val="Sheet6"/>
      <sheetName val="Sheet2"/>
      <sheetName val="STRADDLES"/>
      <sheetName val="GD OPT CALC"/>
      <sheetName val="digital"/>
      <sheetName val="index est"/>
      <sheetName val="opt calc"/>
      <sheetName val="NEW SKEW TABLE"/>
      <sheetName val="gas daily spreads"/>
      <sheetName val="EXTENDABLE"/>
      <sheetName val="Sheet7"/>
      <sheetName val="PIPE GAS DAILY"/>
      <sheetName val="Sheet3"/>
      <sheetName val="Skews"/>
      <sheetName val="pipes"/>
      <sheetName val="Sheet4"/>
      <sheetName val="SWAPTION"/>
      <sheetName val="Sheet1"/>
      <sheetName val="GAS DAILY OPTIONS"/>
      <sheetName val="CORE DELTA"/>
      <sheetName val="VOL DELTA"/>
      <sheetName val="nymex"/>
      <sheetName val="basis settles"/>
      <sheetName val="BASIS GAS DAILY"/>
      <sheetName val="curves"/>
      <sheetName val="VOLS"/>
      <sheetName val="GAS DAILY VOL DOWNLOAD"/>
      <sheetName val="GAS DAILY VOLS"/>
      <sheetName val="CORRELATION"/>
      <sheetName val="expi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1">
          <cell r="F31">
            <v>2.634</v>
          </cell>
        </row>
        <row r="31">
          <cell r="I31">
            <v>0.97</v>
          </cell>
        </row>
        <row r="32">
          <cell r="F32">
            <v>2.746</v>
          </cell>
        </row>
        <row r="32">
          <cell r="I32">
            <v>0.945</v>
          </cell>
        </row>
        <row r="33">
          <cell r="F33">
            <v>2.763</v>
          </cell>
        </row>
        <row r="33">
          <cell r="I33">
            <v>0.825</v>
          </cell>
        </row>
        <row r="34">
          <cell r="F34">
            <v>2.73</v>
          </cell>
        </row>
        <row r="34">
          <cell r="I34">
            <v>0.6625</v>
          </cell>
        </row>
        <row r="35">
          <cell r="F35">
            <v>2.768</v>
          </cell>
        </row>
        <row r="35">
          <cell r="I35">
            <v>0.5975</v>
          </cell>
        </row>
        <row r="36">
          <cell r="F36">
            <v>2.818</v>
          </cell>
        </row>
        <row r="36">
          <cell r="I36">
            <v>0.575</v>
          </cell>
        </row>
        <row r="37">
          <cell r="F37">
            <v>2.86</v>
          </cell>
        </row>
        <row r="37">
          <cell r="I37">
            <v>0.57</v>
          </cell>
        </row>
        <row r="38">
          <cell r="F38">
            <v>2.903</v>
          </cell>
        </row>
        <row r="38">
          <cell r="I38">
            <v>0.565</v>
          </cell>
        </row>
        <row r="39">
          <cell r="F39">
            <v>2.899</v>
          </cell>
        </row>
        <row r="39">
          <cell r="I39">
            <v>0.5625</v>
          </cell>
        </row>
        <row r="40">
          <cell r="F40">
            <v>2.922</v>
          </cell>
        </row>
        <row r="40">
          <cell r="I40">
            <v>0.5625</v>
          </cell>
        </row>
        <row r="41">
          <cell r="F41">
            <v>3.119</v>
          </cell>
        </row>
        <row r="41">
          <cell r="I41">
            <v>0.555</v>
          </cell>
        </row>
        <row r="42">
          <cell r="F42">
            <v>3.306</v>
          </cell>
        </row>
        <row r="42">
          <cell r="I42">
            <v>0.55</v>
          </cell>
        </row>
        <row r="43">
          <cell r="F43">
            <v>3.401</v>
          </cell>
        </row>
        <row r="43">
          <cell r="I43">
            <v>0.545</v>
          </cell>
        </row>
        <row r="44">
          <cell r="F44">
            <v>3.336</v>
          </cell>
        </row>
        <row r="44">
          <cell r="I44">
            <v>0.535</v>
          </cell>
        </row>
        <row r="45">
          <cell r="F45">
            <v>3.236</v>
          </cell>
        </row>
        <row r="45">
          <cell r="I45">
            <v>0.5025</v>
          </cell>
        </row>
        <row r="46">
          <cell r="F46">
            <v>3.091</v>
          </cell>
        </row>
        <row r="46">
          <cell r="I46">
            <v>0.42</v>
          </cell>
        </row>
        <row r="47">
          <cell r="F47">
            <v>3.091</v>
          </cell>
        </row>
        <row r="47">
          <cell r="I47">
            <v>0.405</v>
          </cell>
        </row>
        <row r="48">
          <cell r="F48">
            <v>3.121</v>
          </cell>
        </row>
        <row r="48">
          <cell r="I48">
            <v>0.4</v>
          </cell>
        </row>
        <row r="49">
          <cell r="F49">
            <v>3.161</v>
          </cell>
        </row>
        <row r="49">
          <cell r="I49">
            <v>0.4</v>
          </cell>
        </row>
        <row r="50">
          <cell r="F50">
            <v>3.196</v>
          </cell>
        </row>
        <row r="50">
          <cell r="I50">
            <v>0.4</v>
          </cell>
        </row>
        <row r="51">
          <cell r="F51">
            <v>3.196</v>
          </cell>
        </row>
        <row r="51">
          <cell r="I51">
            <v>0.395</v>
          </cell>
        </row>
        <row r="52">
          <cell r="F52">
            <v>3.221</v>
          </cell>
        </row>
        <row r="52">
          <cell r="I52">
            <v>0.3975</v>
          </cell>
        </row>
        <row r="53">
          <cell r="F53">
            <v>3.361</v>
          </cell>
        </row>
        <row r="53">
          <cell r="I53">
            <v>0.395</v>
          </cell>
        </row>
        <row r="54">
          <cell r="F54">
            <v>3.5</v>
          </cell>
        </row>
        <row r="54">
          <cell r="I54">
            <v>0.395</v>
          </cell>
        </row>
        <row r="55">
          <cell r="F55">
            <v>3.565</v>
          </cell>
        </row>
        <row r="55">
          <cell r="I55">
            <v>0.395</v>
          </cell>
        </row>
        <row r="56">
          <cell r="F56">
            <v>3.48</v>
          </cell>
        </row>
        <row r="56">
          <cell r="I56">
            <v>0.3875</v>
          </cell>
        </row>
        <row r="57">
          <cell r="F57">
            <v>3.35</v>
          </cell>
        </row>
        <row r="57">
          <cell r="I57">
            <v>0.37</v>
          </cell>
        </row>
        <row r="58">
          <cell r="F58">
            <v>3.165</v>
          </cell>
        </row>
        <row r="58">
          <cell r="I58">
            <v>0.335</v>
          </cell>
        </row>
        <row r="59">
          <cell r="F59">
            <v>3.165</v>
          </cell>
        </row>
        <row r="59">
          <cell r="I59">
            <v>0.33</v>
          </cell>
        </row>
        <row r="60">
          <cell r="F60">
            <v>3.2</v>
          </cell>
        </row>
        <row r="60">
          <cell r="I60">
            <v>0.33</v>
          </cell>
        </row>
        <row r="61">
          <cell r="F61">
            <v>3.24</v>
          </cell>
        </row>
        <row r="61">
          <cell r="I61">
            <v>0.33</v>
          </cell>
        </row>
        <row r="62">
          <cell r="F62">
            <v>3.28</v>
          </cell>
        </row>
        <row r="62">
          <cell r="I62">
            <v>0.33</v>
          </cell>
        </row>
        <row r="63">
          <cell r="F63">
            <v>3.263</v>
          </cell>
        </row>
        <row r="63">
          <cell r="I63">
            <v>0.33</v>
          </cell>
        </row>
        <row r="64">
          <cell r="F64">
            <v>3.288</v>
          </cell>
        </row>
        <row r="64">
          <cell r="I64">
            <v>0.33</v>
          </cell>
        </row>
        <row r="65">
          <cell r="F65">
            <v>3.44</v>
          </cell>
        </row>
        <row r="65">
          <cell r="I65">
            <v>0.3275</v>
          </cell>
        </row>
        <row r="66">
          <cell r="F66">
            <v>3.583</v>
          </cell>
        </row>
        <row r="66">
          <cell r="I66">
            <v>0.325</v>
          </cell>
        </row>
        <row r="67">
          <cell r="F67">
            <v>3.621</v>
          </cell>
        </row>
        <row r="67">
          <cell r="I67">
            <v>0.325</v>
          </cell>
        </row>
        <row r="68">
          <cell r="F68">
            <v>3.565</v>
          </cell>
        </row>
        <row r="68">
          <cell r="I68">
            <v>0.3225</v>
          </cell>
        </row>
        <row r="69">
          <cell r="F69">
            <v>3.435</v>
          </cell>
        </row>
        <row r="69">
          <cell r="I69">
            <v>0.3125</v>
          </cell>
        </row>
        <row r="70">
          <cell r="F70">
            <v>3.25</v>
          </cell>
        </row>
        <row r="70">
          <cell r="I70">
            <v>0.3</v>
          </cell>
        </row>
        <row r="71">
          <cell r="F71">
            <v>3.25</v>
          </cell>
        </row>
        <row r="71">
          <cell r="I71">
            <v>0.2925</v>
          </cell>
        </row>
        <row r="72">
          <cell r="F72">
            <v>3.285</v>
          </cell>
        </row>
        <row r="72">
          <cell r="I72">
            <v>0.2925</v>
          </cell>
        </row>
        <row r="73">
          <cell r="F73">
            <v>3.325</v>
          </cell>
        </row>
        <row r="73">
          <cell r="I73">
            <v>0.2875</v>
          </cell>
        </row>
        <row r="74">
          <cell r="F74">
            <v>3.365</v>
          </cell>
        </row>
        <row r="74">
          <cell r="I74">
            <v>0.2875</v>
          </cell>
        </row>
        <row r="75">
          <cell r="F75">
            <v>3.348</v>
          </cell>
        </row>
        <row r="75">
          <cell r="I75">
            <v>0.2875</v>
          </cell>
        </row>
        <row r="76">
          <cell r="F76">
            <v>3.373</v>
          </cell>
        </row>
        <row r="76">
          <cell r="I76">
            <v>0.2875</v>
          </cell>
        </row>
        <row r="77">
          <cell r="F77">
            <v>3.525</v>
          </cell>
        </row>
        <row r="77">
          <cell r="I77">
            <v>0.2875</v>
          </cell>
        </row>
        <row r="78">
          <cell r="F78">
            <v>3.668</v>
          </cell>
        </row>
        <row r="78">
          <cell r="I78">
            <v>0.2875</v>
          </cell>
        </row>
        <row r="79">
          <cell r="F79">
            <v>3.7035</v>
          </cell>
        </row>
        <row r="79">
          <cell r="I79">
            <v>0.2825</v>
          </cell>
        </row>
        <row r="80">
          <cell r="F80">
            <v>3.6475</v>
          </cell>
        </row>
        <row r="80">
          <cell r="I80">
            <v>0.2775</v>
          </cell>
        </row>
        <row r="81">
          <cell r="F81">
            <v>3.5175</v>
          </cell>
        </row>
        <row r="81">
          <cell r="I81">
            <v>0.2675</v>
          </cell>
        </row>
        <row r="82">
          <cell r="F82">
            <v>3.3325</v>
          </cell>
        </row>
        <row r="82">
          <cell r="I82">
            <v>0.25</v>
          </cell>
        </row>
        <row r="83">
          <cell r="F83">
            <v>3.3325</v>
          </cell>
        </row>
        <row r="83">
          <cell r="I83">
            <v>0.245</v>
          </cell>
        </row>
        <row r="84">
          <cell r="F84">
            <v>3.3675</v>
          </cell>
        </row>
        <row r="84">
          <cell r="I84">
            <v>0.2475</v>
          </cell>
        </row>
        <row r="85">
          <cell r="F85">
            <v>3.4075</v>
          </cell>
        </row>
        <row r="85">
          <cell r="I85">
            <v>0.2475</v>
          </cell>
        </row>
        <row r="86">
          <cell r="F86">
            <v>3.4475</v>
          </cell>
        </row>
        <row r="86">
          <cell r="I86">
            <v>0.2475</v>
          </cell>
        </row>
        <row r="87">
          <cell r="F87">
            <v>3.4305</v>
          </cell>
        </row>
        <row r="87">
          <cell r="I87">
            <v>0.2475</v>
          </cell>
        </row>
        <row r="88">
          <cell r="F88">
            <v>3.4555</v>
          </cell>
        </row>
        <row r="88">
          <cell r="I88">
            <v>0.2475</v>
          </cell>
        </row>
        <row r="89">
          <cell r="F89">
            <v>3.6075</v>
          </cell>
        </row>
        <row r="89">
          <cell r="I89">
            <v>0.2475</v>
          </cell>
        </row>
        <row r="90">
          <cell r="F90">
            <v>3.7505</v>
          </cell>
        </row>
        <row r="90">
          <cell r="I90">
            <v>0.2475</v>
          </cell>
        </row>
        <row r="91">
          <cell r="F91">
            <v>3.7885</v>
          </cell>
        </row>
        <row r="91">
          <cell r="I91">
            <v>0.2475</v>
          </cell>
        </row>
        <row r="92">
          <cell r="F92">
            <v>3.7325</v>
          </cell>
        </row>
        <row r="92">
          <cell r="I92">
            <v>0.2425</v>
          </cell>
        </row>
        <row r="93">
          <cell r="F93">
            <v>3.6025</v>
          </cell>
        </row>
        <row r="93">
          <cell r="I93">
            <v>0.24</v>
          </cell>
        </row>
        <row r="94">
          <cell r="F94">
            <v>3.4175</v>
          </cell>
        </row>
        <row r="94">
          <cell r="I94">
            <v>0.24</v>
          </cell>
        </row>
        <row r="95">
          <cell r="F95">
            <v>3.4175</v>
          </cell>
        </row>
        <row r="95">
          <cell r="I95">
            <v>0.24</v>
          </cell>
        </row>
        <row r="96">
          <cell r="F96">
            <v>3.4525</v>
          </cell>
        </row>
        <row r="96">
          <cell r="I96">
            <v>0.24</v>
          </cell>
        </row>
        <row r="97">
          <cell r="F97">
            <v>3.4925</v>
          </cell>
        </row>
        <row r="97">
          <cell r="I97">
            <v>0.24</v>
          </cell>
        </row>
        <row r="98">
          <cell r="F98">
            <v>3.5325</v>
          </cell>
        </row>
        <row r="98">
          <cell r="I98">
            <v>0.24</v>
          </cell>
        </row>
        <row r="99">
          <cell r="F99">
            <v>3.5155</v>
          </cell>
        </row>
        <row r="99">
          <cell r="I99">
            <v>0.24</v>
          </cell>
        </row>
        <row r="100">
          <cell r="F100">
            <v>3.5405</v>
          </cell>
        </row>
        <row r="100">
          <cell r="I100">
            <v>0.24</v>
          </cell>
        </row>
        <row r="101">
          <cell r="F101">
            <v>3.6925</v>
          </cell>
        </row>
        <row r="101">
          <cell r="I101">
            <v>0.24</v>
          </cell>
        </row>
        <row r="102">
          <cell r="F102">
            <v>3.8355</v>
          </cell>
        </row>
        <row r="102">
          <cell r="I102">
            <v>0.24</v>
          </cell>
        </row>
        <row r="103">
          <cell r="F103">
            <v>3.8735</v>
          </cell>
        </row>
        <row r="103">
          <cell r="I103">
            <v>0.24</v>
          </cell>
        </row>
        <row r="104">
          <cell r="F104">
            <v>3.8175</v>
          </cell>
        </row>
        <row r="104">
          <cell r="I104">
            <v>0.24</v>
          </cell>
        </row>
        <row r="105">
          <cell r="F105">
            <v>3.6875</v>
          </cell>
        </row>
        <row r="105">
          <cell r="I105">
            <v>0.235</v>
          </cell>
        </row>
        <row r="106">
          <cell r="F106">
            <v>3.5025</v>
          </cell>
        </row>
        <row r="106">
          <cell r="I106">
            <v>0.23</v>
          </cell>
        </row>
        <row r="107">
          <cell r="F107">
            <v>3.5025</v>
          </cell>
        </row>
        <row r="107">
          <cell r="I107">
            <v>0.23</v>
          </cell>
        </row>
        <row r="108">
          <cell r="F108">
            <v>3.5375</v>
          </cell>
        </row>
        <row r="108">
          <cell r="I108">
            <v>0.23</v>
          </cell>
        </row>
        <row r="109">
          <cell r="F109">
            <v>3.5775</v>
          </cell>
        </row>
        <row r="109">
          <cell r="I109">
            <v>0.23</v>
          </cell>
        </row>
        <row r="110">
          <cell r="F110">
            <v>3.6175</v>
          </cell>
        </row>
        <row r="110">
          <cell r="I110">
            <v>0.23</v>
          </cell>
        </row>
        <row r="111">
          <cell r="F111">
            <v>3.6005</v>
          </cell>
        </row>
        <row r="111">
          <cell r="I111">
            <v>0.23</v>
          </cell>
        </row>
        <row r="112">
          <cell r="F112">
            <v>3.6255</v>
          </cell>
        </row>
        <row r="112">
          <cell r="I112">
            <v>0.23</v>
          </cell>
        </row>
        <row r="113">
          <cell r="F113">
            <v>3.7775</v>
          </cell>
        </row>
        <row r="113">
          <cell r="I113">
            <v>0.23</v>
          </cell>
        </row>
        <row r="114">
          <cell r="F114">
            <v>3.9205</v>
          </cell>
        </row>
        <row r="114">
          <cell r="I114">
            <v>0.23</v>
          </cell>
        </row>
        <row r="115">
          <cell r="F115">
            <v>3.9585</v>
          </cell>
        </row>
        <row r="115">
          <cell r="I115">
            <v>0.23</v>
          </cell>
        </row>
        <row r="116">
          <cell r="F116">
            <v>3.9025</v>
          </cell>
        </row>
        <row r="116">
          <cell r="I116">
            <v>0.2275</v>
          </cell>
        </row>
        <row r="117">
          <cell r="F117">
            <v>3.7725</v>
          </cell>
        </row>
        <row r="117">
          <cell r="I117">
            <v>0.22</v>
          </cell>
        </row>
        <row r="118">
          <cell r="F118">
            <v>3.5875</v>
          </cell>
        </row>
        <row r="118">
          <cell r="I118">
            <v>0.2025</v>
          </cell>
        </row>
        <row r="119">
          <cell r="F119">
            <v>3.5875</v>
          </cell>
        </row>
        <row r="119">
          <cell r="I119">
            <v>0.2025</v>
          </cell>
        </row>
        <row r="120">
          <cell r="F120">
            <v>3.6225</v>
          </cell>
        </row>
        <row r="120">
          <cell r="I120">
            <v>0.2025</v>
          </cell>
        </row>
        <row r="121">
          <cell r="F121">
            <v>3.6625</v>
          </cell>
        </row>
        <row r="121">
          <cell r="I121">
            <v>0.2025</v>
          </cell>
        </row>
        <row r="122">
          <cell r="F122">
            <v>3.7025</v>
          </cell>
        </row>
        <row r="122">
          <cell r="I122">
            <v>0.2025</v>
          </cell>
        </row>
        <row r="123">
          <cell r="F123">
            <v>3.6855</v>
          </cell>
        </row>
        <row r="123">
          <cell r="I123">
            <v>0.2025</v>
          </cell>
        </row>
        <row r="124">
          <cell r="F124">
            <v>3.7105</v>
          </cell>
        </row>
        <row r="124">
          <cell r="I124">
            <v>0.2025</v>
          </cell>
        </row>
        <row r="125">
          <cell r="F125">
            <v>3.8625</v>
          </cell>
        </row>
        <row r="125">
          <cell r="I125">
            <v>0.2025</v>
          </cell>
        </row>
        <row r="126">
          <cell r="F126">
            <v>4.0055</v>
          </cell>
        </row>
        <row r="126">
          <cell r="I126">
            <v>0.2025</v>
          </cell>
        </row>
        <row r="127">
          <cell r="F127">
            <v>4.0435</v>
          </cell>
        </row>
        <row r="127">
          <cell r="I127">
            <v>0.2025</v>
          </cell>
        </row>
        <row r="128">
          <cell r="F128">
            <v>3.9875</v>
          </cell>
        </row>
        <row r="128">
          <cell r="I128">
            <v>0.2</v>
          </cell>
        </row>
        <row r="129">
          <cell r="F129">
            <v>3.8575</v>
          </cell>
        </row>
        <row r="129">
          <cell r="I129">
            <v>0.195</v>
          </cell>
        </row>
        <row r="130">
          <cell r="F130">
            <v>3.6725</v>
          </cell>
        </row>
        <row r="130">
          <cell r="I130">
            <v>0.19</v>
          </cell>
        </row>
        <row r="131">
          <cell r="F131">
            <v>3.6725</v>
          </cell>
        </row>
        <row r="131">
          <cell r="I131">
            <v>0.185</v>
          </cell>
        </row>
        <row r="132">
          <cell r="F132">
            <v>3.7075</v>
          </cell>
        </row>
        <row r="132">
          <cell r="I132">
            <v>0.185</v>
          </cell>
        </row>
        <row r="133">
          <cell r="F133">
            <v>3.7475</v>
          </cell>
        </row>
        <row r="133">
          <cell r="I133">
            <v>0.185</v>
          </cell>
        </row>
        <row r="134">
          <cell r="F134">
            <v>3.7875</v>
          </cell>
        </row>
        <row r="134">
          <cell r="I134">
            <v>0.185</v>
          </cell>
        </row>
        <row r="135">
          <cell r="F135">
            <v>3.7705</v>
          </cell>
        </row>
        <row r="135">
          <cell r="I135">
            <v>0.185</v>
          </cell>
        </row>
        <row r="136">
          <cell r="F136">
            <v>3.7955</v>
          </cell>
        </row>
        <row r="136">
          <cell r="I136">
            <v>0.185</v>
          </cell>
        </row>
        <row r="137">
          <cell r="F137">
            <v>3.9475</v>
          </cell>
        </row>
        <row r="137">
          <cell r="I137">
            <v>0.185</v>
          </cell>
        </row>
        <row r="138">
          <cell r="F138">
            <v>4.0905</v>
          </cell>
        </row>
        <row r="138">
          <cell r="I138">
            <v>0.185</v>
          </cell>
        </row>
        <row r="139">
          <cell r="F139">
            <v>4.1285</v>
          </cell>
        </row>
        <row r="139">
          <cell r="I139">
            <v>0.185</v>
          </cell>
        </row>
        <row r="140">
          <cell r="F140">
            <v>4.0725</v>
          </cell>
        </row>
        <row r="140">
          <cell r="I140">
            <v>0.185</v>
          </cell>
        </row>
        <row r="141">
          <cell r="F141">
            <v>3.9425</v>
          </cell>
        </row>
        <row r="141">
          <cell r="I141">
            <v>0.18</v>
          </cell>
        </row>
        <row r="142">
          <cell r="F142">
            <v>3.7575</v>
          </cell>
        </row>
        <row r="142">
          <cell r="I142">
            <v>0.18</v>
          </cell>
        </row>
        <row r="143">
          <cell r="F143">
            <v>3.7575</v>
          </cell>
        </row>
        <row r="143">
          <cell r="I143">
            <v>0.18</v>
          </cell>
        </row>
        <row r="144">
          <cell r="F144">
            <v>3.7925</v>
          </cell>
        </row>
        <row r="144">
          <cell r="I144">
            <v>0.18</v>
          </cell>
        </row>
        <row r="145">
          <cell r="F145">
            <v>3.8325</v>
          </cell>
        </row>
        <row r="145">
          <cell r="I145">
            <v>0.18</v>
          </cell>
        </row>
        <row r="146">
          <cell r="F146">
            <v>3.8725</v>
          </cell>
        </row>
        <row r="146">
          <cell r="I146">
            <v>0.18</v>
          </cell>
        </row>
        <row r="147">
          <cell r="F147">
            <v>3.8555</v>
          </cell>
        </row>
        <row r="147">
          <cell r="I147">
            <v>0.18</v>
          </cell>
        </row>
        <row r="148">
          <cell r="F148">
            <v>3.8805</v>
          </cell>
        </row>
        <row r="148">
          <cell r="I148">
            <v>0.18</v>
          </cell>
        </row>
        <row r="149">
          <cell r="F149">
            <v>4.0325</v>
          </cell>
        </row>
        <row r="149">
          <cell r="I149">
            <v>0.18</v>
          </cell>
        </row>
        <row r="150">
          <cell r="F150">
            <v>4.1755</v>
          </cell>
        </row>
        <row r="150">
          <cell r="I150">
            <v>0.18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AS DAILY"/>
      <sheetName val="BASIS OPT CALC"/>
      <sheetName val="basis skew table"/>
      <sheetName val="VOL"/>
      <sheetName val="Sheet6"/>
      <sheetName val="STRADDLES"/>
      <sheetName val="Sheet8"/>
      <sheetName val="opt calc"/>
      <sheetName val="NEW SKEW TABLE"/>
      <sheetName val="gas daily spreads"/>
      <sheetName val="EXTENDABLE"/>
      <sheetName val="Sheet7"/>
      <sheetName val="GD OPT CALC"/>
      <sheetName val="PIPE GAS DAILY"/>
      <sheetName val="Sheet3"/>
      <sheetName val="Skews"/>
      <sheetName val="pipes"/>
      <sheetName val="Sheet4"/>
      <sheetName val="SWAPTION"/>
      <sheetName val="Sheet1"/>
      <sheetName val="GAS DAILY OPTIONS"/>
      <sheetName val="CORE DELTA"/>
      <sheetName val="VOL DELTA"/>
      <sheetName val="nymex"/>
      <sheetName val="basis settles"/>
      <sheetName val="BASIS GAS DAILY"/>
      <sheetName val="curves"/>
      <sheetName val="VOLS"/>
      <sheetName val="GAS DAILY VOL DOWNLOAD"/>
      <sheetName val="GAS DAILY VOLS"/>
      <sheetName val="CORRELATION"/>
      <sheetName val="expi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8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3.13671875" defaultRowHeight="12.75" customHeight="true" zeroHeight="false" outlineLevelRow="0" outlineLevelCol="0"/>
  <cols>
    <col collapsed="false" customWidth="true" hidden="false" outlineLevel="0" max="1" min="1" style="0" width="18.7"/>
    <col collapsed="false" customWidth="true" hidden="false" outlineLevel="0" max="2" min="2" style="0" width="13.56"/>
    <col collapsed="false" customWidth="true" hidden="false" outlineLevel="0" max="3" min="3" style="0" width="11.56"/>
    <col collapsed="false" customWidth="true" hidden="false" outlineLevel="0" max="4" min="4" style="0" width="14.7"/>
    <col collapsed="false" customWidth="true" hidden="false" outlineLevel="0" max="5" min="5" style="0" width="15.99"/>
    <col collapsed="false" customWidth="true" hidden="false" outlineLevel="0" max="7" min="6" style="0" width="18.56"/>
    <col collapsed="false" customWidth="true" hidden="false" outlineLevel="0" max="8" min="8" style="0" width="15.99"/>
    <col collapsed="false" customWidth="true" hidden="false" outlineLevel="0" max="9" min="9" style="0" width="10.99"/>
    <col collapsed="false" customWidth="true" hidden="false" outlineLevel="0" max="10" min="10" style="0" width="12.28"/>
    <col collapsed="false" customWidth="true" hidden="false" outlineLevel="0" max="11" min="11" style="0" width="10.13"/>
    <col collapsed="false" customWidth="true" hidden="false" outlineLevel="0" max="12" min="12" style="0" width="12.28"/>
    <col collapsed="false" customWidth="true" hidden="false" outlineLevel="0" max="14" min="14" style="0" width="12.42"/>
    <col collapsed="false" customWidth="true" hidden="false" outlineLevel="0" max="15" min="15" style="0" width="17.42"/>
    <col collapsed="false" customWidth="true" hidden="false" outlineLevel="0" max="22" min="16" style="0" width="17.99"/>
  </cols>
  <sheetData>
    <row r="1" customFormat="false" ht="13.5" hidden="false" customHeight="false" outlineLevel="0" collapsed="false">
      <c r="A1" s="1" t="s">
        <v>0</v>
      </c>
      <c r="B1" s="2"/>
    </row>
    <row r="2" customFormat="false" ht="15.75" hidden="false" customHeight="false" outlineLevel="0" collapsed="false">
      <c r="A2" s="3" t="n">
        <v>37237</v>
      </c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customFormat="false" ht="14.25" hidden="false" customHeight="false" outlineLevel="0" collapsed="false">
      <c r="B3" s="5" t="s">
        <v>2</v>
      </c>
      <c r="C3" s="6" t="s">
        <v>3</v>
      </c>
      <c r="D3" s="7"/>
      <c r="E3" s="8"/>
      <c r="F3" s="8"/>
      <c r="G3" s="8"/>
      <c r="H3" s="8"/>
      <c r="I3" s="9" t="s">
        <v>4</v>
      </c>
      <c r="J3" s="8" t="s">
        <v>5</v>
      </c>
      <c r="K3" s="10" t="n">
        <v>0</v>
      </c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customFormat="false" ht="15" hidden="false" customHeight="false" outlineLevel="0" collapsed="false">
      <c r="B4" s="11"/>
      <c r="C4" s="12" t="n">
        <v>380.632845601753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  <c r="N4" s="13" t="s">
        <v>16</v>
      </c>
      <c r="O4" s="13" t="s">
        <v>17</v>
      </c>
      <c r="P4" s="13" t="s">
        <v>18</v>
      </c>
      <c r="Q4" s="13" t="s">
        <v>19</v>
      </c>
      <c r="R4" s="13" t="s">
        <v>20</v>
      </c>
      <c r="S4" s="13" t="s">
        <v>21</v>
      </c>
      <c r="T4" s="13" t="s">
        <v>22</v>
      </c>
      <c r="U4" s="13" t="s">
        <v>23</v>
      </c>
      <c r="V4" s="13" t="s">
        <v>24</v>
      </c>
      <c r="W4" s="13" t="s">
        <v>25</v>
      </c>
    </row>
    <row r="5" customFormat="false" ht="12.75" hidden="false" customHeight="false" outlineLevel="0" collapsed="false">
      <c r="B5" s="14" t="n">
        <v>37257</v>
      </c>
      <c r="C5" s="15" t="n">
        <v>-53.7326354025357</v>
      </c>
      <c r="D5" s="16" t="n">
        <v>0.729998644926331</v>
      </c>
      <c r="E5" s="16" t="n">
        <v>0.00259274784087881</v>
      </c>
      <c r="F5" s="16" t="n">
        <v>-1.01479721752855</v>
      </c>
      <c r="G5" s="16" t="n">
        <v>-26.8070382798856</v>
      </c>
      <c r="H5" s="16" t="n">
        <v>0</v>
      </c>
      <c r="I5" s="16" t="n">
        <v>0.3127821246937</v>
      </c>
      <c r="J5" s="16" t="n">
        <v>0</v>
      </c>
      <c r="K5" s="16" t="n">
        <v>0</v>
      </c>
      <c r="L5" s="16" t="n">
        <v>-0.0577104216409482</v>
      </c>
      <c r="M5" s="16" t="n">
        <v>-41.0902610573259</v>
      </c>
      <c r="N5" s="16" t="n">
        <v>-2.15746134893727</v>
      </c>
      <c r="O5" s="16" t="n">
        <v>0</v>
      </c>
      <c r="P5" s="16" t="n">
        <v>0</v>
      </c>
      <c r="Q5" s="16" t="n">
        <v>0</v>
      </c>
      <c r="R5" s="16" t="n">
        <v>0</v>
      </c>
      <c r="S5" s="16" t="n">
        <v>3.65901855545152</v>
      </c>
      <c r="T5" s="16" t="n">
        <v>2.74387307974733</v>
      </c>
      <c r="U5" s="16" t="n">
        <v>9.94636777012283</v>
      </c>
      <c r="V5" s="16" t="n">
        <v>0</v>
      </c>
    </row>
    <row r="6" customFormat="false" ht="12" hidden="false" customHeight="true" outlineLevel="0" collapsed="false">
      <c r="B6" s="17" t="n">
        <v>37288</v>
      </c>
      <c r="C6" s="15" t="n">
        <v>-8.11222084806508</v>
      </c>
      <c r="D6" s="16" t="n">
        <v>0.422575372142496</v>
      </c>
      <c r="E6" s="16" t="n">
        <v>0.10208744980833</v>
      </c>
      <c r="F6" s="16" t="n">
        <v>-0.635662340352317</v>
      </c>
      <c r="G6" s="16" t="n">
        <v>0.252072612675591</v>
      </c>
      <c r="H6" s="16" t="n">
        <v>0</v>
      </c>
      <c r="I6" s="16" t="n">
        <v>0.672201419264685</v>
      </c>
      <c r="J6" s="16" t="n">
        <v>0</v>
      </c>
      <c r="K6" s="16" t="n">
        <v>0</v>
      </c>
      <c r="L6" s="16" t="n">
        <v>-0.258896611646094</v>
      </c>
      <c r="M6" s="16" t="n">
        <v>-25.4344466264238</v>
      </c>
      <c r="N6" s="16" t="n">
        <v>-3.21616865779762</v>
      </c>
      <c r="O6" s="16" t="n">
        <v>0</v>
      </c>
      <c r="P6" s="16" t="n">
        <v>0</v>
      </c>
      <c r="Q6" s="16" t="n">
        <v>0</v>
      </c>
      <c r="R6" s="16" t="n">
        <v>0</v>
      </c>
      <c r="S6" s="16" t="n">
        <v>6.20993621679824</v>
      </c>
      <c r="T6" s="16" t="n">
        <v>2.37641552208866</v>
      </c>
      <c r="U6" s="16" t="n">
        <v>11.3976647953768</v>
      </c>
      <c r="V6" s="16" t="n">
        <v>0</v>
      </c>
    </row>
    <row r="7" customFormat="false" ht="12.75" hidden="false" customHeight="false" outlineLevel="0" collapsed="false">
      <c r="B7" s="17" t="n">
        <v>37316</v>
      </c>
      <c r="C7" s="15" t="n">
        <v>1.28552424953946</v>
      </c>
      <c r="D7" s="16" t="n">
        <v>-0.447289100487278</v>
      </c>
      <c r="E7" s="16" t="n">
        <v>0.139240291478269</v>
      </c>
      <c r="F7" s="16" t="n">
        <v>-0.674185071448293</v>
      </c>
      <c r="G7" s="16" t="n">
        <v>2.61327143568512</v>
      </c>
      <c r="H7" s="16" t="n">
        <v>0</v>
      </c>
      <c r="I7" s="16" t="n">
        <v>0.90115998344203</v>
      </c>
      <c r="J7" s="16" t="n">
        <v>0</v>
      </c>
      <c r="K7" s="16" t="n">
        <v>0</v>
      </c>
      <c r="L7" s="16" t="n">
        <v>0</v>
      </c>
      <c r="M7" s="16" t="n">
        <v>-22.7771568590157</v>
      </c>
      <c r="N7" s="16" t="n">
        <v>0.862143587460894</v>
      </c>
      <c r="O7" s="16" t="n">
        <v>0</v>
      </c>
      <c r="P7" s="16" t="n">
        <v>0</v>
      </c>
      <c r="Q7" s="16" t="n">
        <v>0</v>
      </c>
      <c r="R7" s="16" t="n">
        <v>0</v>
      </c>
      <c r="S7" s="16" t="n">
        <v>6.26901915633645</v>
      </c>
      <c r="T7" s="16" t="n">
        <v>2.7340360923157</v>
      </c>
      <c r="U7" s="16" t="n">
        <v>11.6652847337723</v>
      </c>
      <c r="V7" s="16" t="n">
        <v>0</v>
      </c>
    </row>
    <row r="8" customFormat="false" ht="12.75" hidden="false" customHeight="false" outlineLevel="0" collapsed="false">
      <c r="B8" s="17" t="n">
        <v>37347</v>
      </c>
      <c r="C8" s="15" t="n">
        <v>6.97348235626863</v>
      </c>
      <c r="D8" s="16" t="n">
        <v>-1.56087290270385</v>
      </c>
      <c r="E8" s="16" t="n">
        <v>0</v>
      </c>
      <c r="F8" s="16" t="n">
        <v>0.463487129250409</v>
      </c>
      <c r="G8" s="16" t="n">
        <v>-5.00858919605484</v>
      </c>
      <c r="H8" s="16" t="n">
        <v>0</v>
      </c>
      <c r="I8" s="16" t="n">
        <v>1.23926171199998</v>
      </c>
      <c r="J8" s="16" t="n">
        <v>-0.828601751924008</v>
      </c>
      <c r="K8" s="16" t="n">
        <v>0</v>
      </c>
      <c r="L8" s="16" t="n">
        <v>0</v>
      </c>
      <c r="M8" s="16" t="n">
        <v>-4.688124201986</v>
      </c>
      <c r="N8" s="16" t="n">
        <v>0</v>
      </c>
      <c r="O8" s="16" t="n">
        <v>0</v>
      </c>
      <c r="P8" s="16" t="n">
        <v>0</v>
      </c>
      <c r="Q8" s="16" t="n">
        <v>0</v>
      </c>
      <c r="R8" s="16" t="n">
        <v>0</v>
      </c>
      <c r="S8" s="16" t="n">
        <v>2.57551353092543</v>
      </c>
      <c r="T8" s="16" t="n">
        <v>1.26948062341784</v>
      </c>
      <c r="U8" s="16" t="n">
        <v>13.5119274133437</v>
      </c>
      <c r="V8" s="16" t="n">
        <v>0</v>
      </c>
    </row>
    <row r="9" customFormat="false" ht="12.75" hidden="false" customHeight="false" outlineLevel="0" collapsed="false">
      <c r="B9" s="17" t="n">
        <v>37377</v>
      </c>
      <c r="C9" s="15" t="n">
        <v>8.06354215935206</v>
      </c>
      <c r="D9" s="16" t="n">
        <v>-1.77965672819125</v>
      </c>
      <c r="E9" s="16" t="n">
        <v>0</v>
      </c>
      <c r="F9" s="16" t="n">
        <v>0.465533193224208</v>
      </c>
      <c r="G9" s="16" t="n">
        <v>-4.55975543378855</v>
      </c>
      <c r="H9" s="16" t="n">
        <v>0</v>
      </c>
      <c r="I9" s="16" t="n">
        <v>1.24017306313959</v>
      </c>
      <c r="J9" s="16" t="n">
        <v>-0.854044128570093</v>
      </c>
      <c r="K9" s="16" t="n">
        <v>0</v>
      </c>
      <c r="L9" s="16" t="n">
        <v>0</v>
      </c>
      <c r="M9" s="16" t="n">
        <v>-4.27584172077305</v>
      </c>
      <c r="N9" s="16" t="n">
        <v>0</v>
      </c>
      <c r="O9" s="16" t="n">
        <v>0</v>
      </c>
      <c r="P9" s="16" t="n">
        <v>0</v>
      </c>
      <c r="Q9" s="16" t="n">
        <v>0</v>
      </c>
      <c r="R9" s="16" t="n">
        <v>0</v>
      </c>
      <c r="S9" s="16" t="n">
        <v>2.82637627271996</v>
      </c>
      <c r="T9" s="16" t="n">
        <v>1.52243768741151</v>
      </c>
      <c r="U9" s="16" t="n">
        <v>13.4783199541797</v>
      </c>
      <c r="V9" s="16" t="n">
        <v>0</v>
      </c>
    </row>
    <row r="10" customFormat="false" ht="12.75" hidden="false" customHeight="false" outlineLevel="0" collapsed="false">
      <c r="B10" s="17" t="n">
        <v>37408</v>
      </c>
      <c r="C10" s="15" t="n">
        <v>8.70207156303283</v>
      </c>
      <c r="D10" s="16" t="n">
        <v>-1.68146165495041</v>
      </c>
      <c r="E10" s="16" t="n">
        <v>0</v>
      </c>
      <c r="F10" s="16" t="n">
        <v>0.425987405836608</v>
      </c>
      <c r="G10" s="16" t="n">
        <v>-3.96200477805165</v>
      </c>
      <c r="H10" s="16" t="n">
        <v>0</v>
      </c>
      <c r="I10" s="16" t="n">
        <v>1.17872513859178</v>
      </c>
      <c r="J10" s="16" t="n">
        <v>-0.814244042343129</v>
      </c>
      <c r="K10" s="16" t="n">
        <v>0</v>
      </c>
      <c r="L10" s="16" t="n">
        <v>0</v>
      </c>
      <c r="M10" s="16" t="n">
        <v>-3.99221827312913</v>
      </c>
      <c r="N10" s="16" t="n">
        <v>0</v>
      </c>
      <c r="O10" s="16" t="n">
        <v>0</v>
      </c>
      <c r="P10" s="16" t="n">
        <v>0</v>
      </c>
      <c r="Q10" s="16" t="n">
        <v>0</v>
      </c>
      <c r="R10" s="16" t="n">
        <v>0</v>
      </c>
      <c r="S10" s="16" t="n">
        <v>3.10910492910967</v>
      </c>
      <c r="T10" s="16" t="n">
        <v>1.76704439466031</v>
      </c>
      <c r="U10" s="16" t="n">
        <v>12.6711384433088</v>
      </c>
      <c r="V10" s="16" t="n">
        <v>0</v>
      </c>
    </row>
    <row r="11" customFormat="false" ht="12.75" hidden="false" customHeight="false" outlineLevel="0" collapsed="false">
      <c r="B11" s="17" t="n">
        <v>37438</v>
      </c>
      <c r="C11" s="15" t="n">
        <v>10.7225358523714</v>
      </c>
      <c r="D11" s="16" t="n">
        <v>-1.29198355177461</v>
      </c>
      <c r="E11" s="16" t="n">
        <v>0</v>
      </c>
      <c r="F11" s="16" t="n">
        <v>0.419510786801256</v>
      </c>
      <c r="G11" s="16" t="n">
        <v>-3.45929182312716</v>
      </c>
      <c r="H11" s="16" t="n">
        <v>0</v>
      </c>
      <c r="I11" s="16" t="n">
        <v>1.15843319573344</v>
      </c>
      <c r="J11" s="16" t="n">
        <v>-0.817961307566124</v>
      </c>
      <c r="K11" s="16" t="n">
        <v>0</v>
      </c>
      <c r="L11" s="16" t="n">
        <v>0</v>
      </c>
      <c r="M11" s="16" t="n">
        <v>-3.39889626010942</v>
      </c>
      <c r="N11" s="16" t="n">
        <v>0</v>
      </c>
      <c r="O11" s="16" t="n">
        <v>0</v>
      </c>
      <c r="P11" s="16" t="n">
        <v>0</v>
      </c>
      <c r="Q11" s="16" t="n">
        <v>0</v>
      </c>
      <c r="R11" s="16" t="n">
        <v>0</v>
      </c>
      <c r="S11" s="16" t="n">
        <v>3.40486287722197</v>
      </c>
      <c r="T11" s="16" t="n">
        <v>2.50992493462973</v>
      </c>
      <c r="U11" s="16" t="n">
        <v>12.1979370005623</v>
      </c>
      <c r="V11" s="16" t="n">
        <v>0</v>
      </c>
    </row>
    <row r="12" customFormat="false" ht="12.75" hidden="false" customHeight="false" outlineLevel="0" collapsed="false">
      <c r="B12" s="17" t="n">
        <v>37469</v>
      </c>
      <c r="C12" s="15" t="n">
        <v>11.108720329614</v>
      </c>
      <c r="D12" s="16" t="n">
        <v>-1.20418347915799</v>
      </c>
      <c r="E12" s="16" t="n">
        <v>0</v>
      </c>
      <c r="F12" s="16" t="n">
        <v>0.390387685108026</v>
      </c>
      <c r="G12" s="16" t="n">
        <v>-3.07567496927715</v>
      </c>
      <c r="H12" s="16" t="n">
        <v>0</v>
      </c>
      <c r="I12" s="16" t="n">
        <v>1.07580804798369</v>
      </c>
      <c r="J12" s="16" t="n">
        <v>-0.784252234918942</v>
      </c>
      <c r="K12" s="16" t="n">
        <v>0</v>
      </c>
      <c r="L12" s="16" t="n">
        <v>0</v>
      </c>
      <c r="M12" s="16" t="n">
        <v>-2.98924034329961</v>
      </c>
      <c r="N12" s="16" t="n">
        <v>0</v>
      </c>
      <c r="O12" s="16" t="n">
        <v>0</v>
      </c>
      <c r="P12" s="16" t="n">
        <v>0</v>
      </c>
      <c r="Q12" s="16" t="n">
        <v>0</v>
      </c>
      <c r="R12" s="16" t="n">
        <v>0</v>
      </c>
      <c r="S12" s="16" t="n">
        <v>3.57292998144162</v>
      </c>
      <c r="T12" s="16" t="n">
        <v>2.73935212299281</v>
      </c>
      <c r="U12" s="16" t="n">
        <v>11.3835935187415</v>
      </c>
      <c r="V12" s="16" t="n">
        <v>0</v>
      </c>
    </row>
    <row r="13" customFormat="false" ht="12.75" hidden="false" customHeight="false" outlineLevel="0" collapsed="false">
      <c r="B13" s="17" t="n">
        <v>37500</v>
      </c>
      <c r="C13" s="15" t="n">
        <v>10.1600537770917</v>
      </c>
      <c r="D13" s="16" t="n">
        <v>-1.45238310315764</v>
      </c>
      <c r="E13" s="16" t="n">
        <v>0</v>
      </c>
      <c r="F13" s="16" t="n">
        <v>0.360320060886463</v>
      </c>
      <c r="G13" s="16" t="n">
        <v>-2.82137772702858</v>
      </c>
      <c r="H13" s="16" t="n">
        <v>0</v>
      </c>
      <c r="I13" s="16" t="n">
        <v>1.00650915580446</v>
      </c>
      <c r="J13" s="16" t="n">
        <v>-0.735232961833055</v>
      </c>
      <c r="K13" s="16" t="n">
        <v>0</v>
      </c>
      <c r="L13" s="16" t="n">
        <v>0</v>
      </c>
      <c r="M13" s="16" t="n">
        <v>-2.93010882368171</v>
      </c>
      <c r="N13" s="16" t="n">
        <v>0</v>
      </c>
      <c r="O13" s="16" t="n">
        <v>0</v>
      </c>
      <c r="P13" s="16" t="n">
        <v>0</v>
      </c>
      <c r="Q13" s="16" t="n">
        <v>0</v>
      </c>
      <c r="R13" s="16" t="n">
        <v>0</v>
      </c>
      <c r="S13" s="16" t="n">
        <v>3.58320172676204</v>
      </c>
      <c r="T13" s="16" t="n">
        <v>2.40717950813028</v>
      </c>
      <c r="U13" s="16" t="n">
        <v>10.7419459412094</v>
      </c>
      <c r="V13" s="16" t="n">
        <v>0</v>
      </c>
    </row>
    <row r="14" customFormat="false" ht="12.75" hidden="false" customHeight="false" outlineLevel="0" collapsed="false">
      <c r="B14" s="17" t="n">
        <v>37530</v>
      </c>
      <c r="C14" s="15" t="n">
        <v>10.3944008113645</v>
      </c>
      <c r="D14" s="16" t="n">
        <v>-1.35001083778842</v>
      </c>
      <c r="E14" s="16" t="n">
        <v>0</v>
      </c>
      <c r="F14" s="16" t="n">
        <v>0.368217836271645</v>
      </c>
      <c r="G14" s="16" t="n">
        <v>-2.60337953221213</v>
      </c>
      <c r="H14" s="16" t="n">
        <v>0</v>
      </c>
      <c r="I14" s="16" t="n">
        <v>0.983964440629346</v>
      </c>
      <c r="J14" s="16" t="n">
        <v>-0.733894889700517</v>
      </c>
      <c r="K14" s="16" t="n">
        <v>0</v>
      </c>
      <c r="L14" s="16" t="n">
        <v>0</v>
      </c>
      <c r="M14" s="16" t="n">
        <v>-2.5958714177911</v>
      </c>
      <c r="N14" s="16" t="n">
        <v>0</v>
      </c>
      <c r="O14" s="16" t="n">
        <v>0</v>
      </c>
      <c r="P14" s="16" t="n">
        <v>0</v>
      </c>
      <c r="Q14" s="16" t="n">
        <v>0</v>
      </c>
      <c r="R14" s="16" t="n">
        <v>0</v>
      </c>
      <c r="S14" s="16" t="n">
        <v>3.66405114140454</v>
      </c>
      <c r="T14" s="16" t="n">
        <v>2.2083891904311</v>
      </c>
      <c r="U14" s="16" t="n">
        <v>10.4529348801201</v>
      </c>
      <c r="V14" s="16" t="n">
        <v>0</v>
      </c>
    </row>
    <row r="15" customFormat="false" ht="12.75" hidden="false" customHeight="false" outlineLevel="0" collapsed="false">
      <c r="B15" s="17" t="n">
        <v>37561</v>
      </c>
      <c r="C15" s="15" t="n">
        <v>21.4744303068104</v>
      </c>
      <c r="D15" s="16" t="n">
        <v>0</v>
      </c>
      <c r="E15" s="16" t="n">
        <v>0</v>
      </c>
      <c r="F15" s="16" t="n">
        <v>0</v>
      </c>
      <c r="G15" s="16" t="n">
        <v>-2.62615476326847</v>
      </c>
      <c r="H15" s="16" t="n">
        <v>0</v>
      </c>
      <c r="I15" s="16" t="n">
        <v>0.272273270878915</v>
      </c>
      <c r="J15" s="16" t="n">
        <v>0</v>
      </c>
      <c r="K15" s="16" t="n">
        <v>0</v>
      </c>
      <c r="L15" s="16" t="n">
        <v>0</v>
      </c>
      <c r="M15" s="16" t="n">
        <v>7.97886547174638</v>
      </c>
      <c r="N15" s="16" t="n">
        <v>0</v>
      </c>
      <c r="O15" s="16" t="n">
        <v>0</v>
      </c>
      <c r="P15" s="16" t="n">
        <v>0</v>
      </c>
      <c r="Q15" s="16" t="n">
        <v>0</v>
      </c>
      <c r="R15" s="16" t="n">
        <v>0</v>
      </c>
      <c r="S15" s="16" t="n">
        <v>4.6346247657112</v>
      </c>
      <c r="T15" s="16" t="n">
        <v>1.61464746876927</v>
      </c>
      <c r="U15" s="16" t="n">
        <v>9.60017409297315</v>
      </c>
      <c r="V15" s="16" t="n">
        <v>0</v>
      </c>
    </row>
    <row r="16" customFormat="false" ht="12.75" hidden="false" customHeight="false" outlineLevel="0" collapsed="false">
      <c r="B16" s="17" t="n">
        <v>37591</v>
      </c>
      <c r="C16" s="15" t="n">
        <v>20.7209901351378</v>
      </c>
      <c r="D16" s="16" t="n">
        <v>0</v>
      </c>
      <c r="E16" s="16" t="n">
        <v>0</v>
      </c>
      <c r="F16" s="16" t="n">
        <v>0</v>
      </c>
      <c r="G16" s="16" t="n">
        <v>-2.53158805162201</v>
      </c>
      <c r="H16" s="16" t="n">
        <v>0</v>
      </c>
      <c r="I16" s="16" t="n">
        <v>0.262612774597166</v>
      </c>
      <c r="J16" s="16" t="n">
        <v>0</v>
      </c>
      <c r="K16" s="16" t="n">
        <v>0</v>
      </c>
      <c r="L16" s="16" t="n">
        <v>0</v>
      </c>
      <c r="M16" s="16" t="n">
        <v>7.64788304370106</v>
      </c>
      <c r="N16" s="16" t="n">
        <v>0</v>
      </c>
      <c r="O16" s="16" t="n">
        <v>0</v>
      </c>
      <c r="P16" s="16" t="n">
        <v>0</v>
      </c>
      <c r="Q16" s="16" t="n">
        <v>0</v>
      </c>
      <c r="R16" s="16" t="n">
        <v>0</v>
      </c>
      <c r="S16" s="16" t="n">
        <v>4.43817401307912</v>
      </c>
      <c r="T16" s="16" t="n">
        <v>1.65724228656375</v>
      </c>
      <c r="U16" s="16" t="n">
        <v>9.24666606881869</v>
      </c>
      <c r="V16" s="16" t="n">
        <v>0</v>
      </c>
    </row>
    <row r="17" customFormat="false" ht="12.75" hidden="false" customHeight="false" outlineLevel="0" collapsed="false">
      <c r="B17" s="17" t="n">
        <v>37622</v>
      </c>
      <c r="C17" s="15" t="n">
        <v>14.8153773127158</v>
      </c>
      <c r="D17" s="16" t="n">
        <v>0</v>
      </c>
      <c r="E17" s="16" t="n">
        <v>0</v>
      </c>
      <c r="F17" s="16" t="n">
        <v>0</v>
      </c>
      <c r="G17" s="16" t="n">
        <v>-2.37150039234161</v>
      </c>
      <c r="H17" s="16" t="n">
        <v>0</v>
      </c>
      <c r="I17" s="16" t="n">
        <v>0</v>
      </c>
      <c r="J17" s="16" t="n">
        <v>0</v>
      </c>
      <c r="K17" s="16" t="n">
        <v>0</v>
      </c>
      <c r="L17" s="16" t="n">
        <v>0</v>
      </c>
      <c r="M17" s="16" t="n">
        <v>0.0911196934367426</v>
      </c>
      <c r="N17" s="16" t="n">
        <v>0</v>
      </c>
      <c r="O17" s="16" t="n">
        <v>0</v>
      </c>
      <c r="P17" s="16" t="n">
        <v>0</v>
      </c>
      <c r="Q17" s="16" t="n">
        <v>0</v>
      </c>
      <c r="R17" s="16" t="n">
        <v>0</v>
      </c>
      <c r="S17" s="16" t="n">
        <v>4.31161071963494</v>
      </c>
      <c r="T17" s="16" t="n">
        <v>3.85266915501177</v>
      </c>
      <c r="U17" s="16" t="n">
        <v>8.93147813697398</v>
      </c>
      <c r="V17" s="16" t="n">
        <v>0</v>
      </c>
    </row>
    <row r="18" customFormat="false" ht="12.75" hidden="false" customHeight="false" outlineLevel="0" collapsed="false">
      <c r="B18" s="17" t="n">
        <v>37653</v>
      </c>
      <c r="C18" s="15" t="n">
        <v>13.8391175106645</v>
      </c>
      <c r="D18" s="16" t="n">
        <v>0</v>
      </c>
      <c r="E18" s="16" t="n">
        <v>0</v>
      </c>
      <c r="F18" s="16" t="n">
        <v>0</v>
      </c>
      <c r="G18" s="16" t="n">
        <v>-2.36509679211701</v>
      </c>
      <c r="H18" s="16" t="n">
        <v>0</v>
      </c>
      <c r="I18" s="16" t="n">
        <v>0</v>
      </c>
      <c r="J18" s="16" t="n">
        <v>0</v>
      </c>
      <c r="K18" s="16" t="n">
        <v>0</v>
      </c>
      <c r="L18" s="16" t="n">
        <v>0</v>
      </c>
      <c r="M18" s="16" t="n">
        <v>0.216508926885355</v>
      </c>
      <c r="N18" s="16" t="n">
        <v>0</v>
      </c>
      <c r="O18" s="16" t="n">
        <v>0</v>
      </c>
      <c r="P18" s="16" t="n">
        <v>0</v>
      </c>
      <c r="Q18" s="16" t="n">
        <v>0</v>
      </c>
      <c r="R18" s="16" t="n">
        <v>0</v>
      </c>
      <c r="S18" s="16" t="n">
        <v>4.09127186747906</v>
      </c>
      <c r="T18" s="16" t="n">
        <v>3.47728728508514</v>
      </c>
      <c r="U18" s="16" t="n">
        <v>8.41914622333191</v>
      </c>
      <c r="V18" s="16" t="n">
        <v>0</v>
      </c>
    </row>
    <row r="19" customFormat="false" ht="12.75" hidden="false" customHeight="false" outlineLevel="0" collapsed="false">
      <c r="B19" s="17" t="n">
        <v>37681</v>
      </c>
      <c r="C19" s="15" t="n">
        <v>15.2853445477867</v>
      </c>
      <c r="D19" s="16" t="n">
        <v>0</v>
      </c>
      <c r="E19" s="16" t="n">
        <v>0</v>
      </c>
      <c r="F19" s="16" t="n">
        <v>0</v>
      </c>
      <c r="G19" s="16" t="n">
        <v>-2.49903352955684</v>
      </c>
      <c r="H19" s="16" t="n">
        <v>0</v>
      </c>
      <c r="I19" s="16" t="n">
        <v>0</v>
      </c>
      <c r="J19" s="16" t="n">
        <v>0</v>
      </c>
      <c r="K19" s="16" t="n">
        <v>0</v>
      </c>
      <c r="L19" s="16" t="n">
        <v>0</v>
      </c>
      <c r="M19" s="16" t="n">
        <v>0.305001388873964</v>
      </c>
      <c r="N19" s="16" t="n">
        <v>0</v>
      </c>
      <c r="O19" s="16" t="n">
        <v>0</v>
      </c>
      <c r="P19" s="16" t="n">
        <v>0</v>
      </c>
      <c r="Q19" s="16" t="n">
        <v>0</v>
      </c>
      <c r="R19" s="16" t="n">
        <v>0</v>
      </c>
      <c r="S19" s="16" t="n">
        <v>4.36946539377912</v>
      </c>
      <c r="T19" s="16" t="n">
        <v>3.9745017355294</v>
      </c>
      <c r="U19" s="16" t="n">
        <v>9.1354095591611</v>
      </c>
      <c r="V19" s="16" t="n">
        <v>0</v>
      </c>
    </row>
    <row r="20" customFormat="false" ht="12.75" hidden="false" customHeight="false" outlineLevel="0" collapsed="false">
      <c r="B20" s="17" t="n">
        <v>37712</v>
      </c>
      <c r="C20" s="15" t="n">
        <v>18.427056222795</v>
      </c>
      <c r="D20" s="16" t="n">
        <v>0</v>
      </c>
      <c r="E20" s="16" t="n">
        <v>0</v>
      </c>
      <c r="F20" s="16" t="n">
        <v>-0.494837024901161</v>
      </c>
      <c r="G20" s="16" t="n">
        <v>0</v>
      </c>
      <c r="H20" s="16" t="n">
        <v>0</v>
      </c>
      <c r="I20" s="16" t="n">
        <v>0</v>
      </c>
      <c r="J20" s="16" t="n">
        <v>0</v>
      </c>
      <c r="K20" s="16" t="n">
        <v>0</v>
      </c>
      <c r="L20" s="16" t="n">
        <v>0</v>
      </c>
      <c r="M20" s="16" t="n">
        <v>0.141285258144174</v>
      </c>
      <c r="N20" s="16" t="n">
        <v>0</v>
      </c>
      <c r="O20" s="16" t="n">
        <v>0</v>
      </c>
      <c r="P20" s="16" t="n">
        <v>0</v>
      </c>
      <c r="Q20" s="16" t="n">
        <v>0</v>
      </c>
      <c r="R20" s="16" t="n">
        <v>0</v>
      </c>
      <c r="S20" s="16" t="n">
        <v>3.52477017623144</v>
      </c>
      <c r="T20" s="16" t="n">
        <v>4.6963680328606</v>
      </c>
      <c r="U20" s="16" t="n">
        <v>10.55946978046</v>
      </c>
      <c r="V20" s="16" t="n">
        <v>0</v>
      </c>
    </row>
    <row r="21" customFormat="false" ht="12.75" hidden="false" customHeight="false" outlineLevel="0" collapsed="false">
      <c r="B21" s="17" t="n">
        <v>37742</v>
      </c>
      <c r="C21" s="15" t="n">
        <v>18.7835066271239</v>
      </c>
      <c r="D21" s="16" t="n">
        <v>0</v>
      </c>
      <c r="E21" s="16" t="n">
        <v>0</v>
      </c>
      <c r="F21" s="16" t="n">
        <v>-0.483617726406825</v>
      </c>
      <c r="G21" s="16" t="n">
        <v>0</v>
      </c>
      <c r="H21" s="16" t="n">
        <v>0</v>
      </c>
      <c r="I21" s="16" t="n">
        <v>0</v>
      </c>
      <c r="J21" s="16" t="n">
        <v>0</v>
      </c>
      <c r="K21" s="16" t="n">
        <v>0</v>
      </c>
      <c r="L21" s="16" t="n">
        <v>0</v>
      </c>
      <c r="M21" s="16" t="n">
        <v>0.144195237004503</v>
      </c>
      <c r="N21" s="16" t="n">
        <v>0</v>
      </c>
      <c r="O21" s="16" t="n">
        <v>0</v>
      </c>
      <c r="P21" s="16" t="n">
        <v>0</v>
      </c>
      <c r="Q21" s="16" t="n">
        <v>0</v>
      </c>
      <c r="R21" s="16" t="n">
        <v>0</v>
      </c>
      <c r="S21" s="16" t="n">
        <v>3.56093374549459</v>
      </c>
      <c r="T21" s="16" t="n">
        <v>4.84387962476527</v>
      </c>
      <c r="U21" s="16" t="n">
        <v>10.7181157462664</v>
      </c>
      <c r="V21" s="16" t="n">
        <v>0</v>
      </c>
    </row>
    <row r="22" customFormat="false" ht="12.75" hidden="false" customHeight="false" outlineLevel="0" collapsed="false">
      <c r="B22" s="17" t="n">
        <v>37773</v>
      </c>
      <c r="C22" s="15" t="n">
        <v>18.1169485625259</v>
      </c>
      <c r="D22" s="16" t="n">
        <v>0</v>
      </c>
      <c r="E22" s="16" t="n">
        <v>0</v>
      </c>
      <c r="F22" s="16" t="n">
        <v>-0.503720712224697</v>
      </c>
      <c r="G22" s="16" t="n">
        <v>0</v>
      </c>
      <c r="H22" s="16" t="n">
        <v>0</v>
      </c>
      <c r="I22" s="16" t="n">
        <v>0</v>
      </c>
      <c r="J22" s="16" t="n">
        <v>0</v>
      </c>
      <c r="K22" s="16" t="n">
        <v>0</v>
      </c>
      <c r="L22" s="16" t="n">
        <v>0</v>
      </c>
      <c r="M22" s="16" t="n">
        <v>0.147837770879125</v>
      </c>
      <c r="N22" s="16" t="n">
        <v>0</v>
      </c>
      <c r="O22" s="16" t="n">
        <v>0</v>
      </c>
      <c r="P22" s="16" t="n">
        <v>0</v>
      </c>
      <c r="Q22" s="16" t="n">
        <v>0</v>
      </c>
      <c r="R22" s="16" t="n">
        <v>0</v>
      </c>
      <c r="S22" s="16" t="n">
        <v>3.50728457768294</v>
      </c>
      <c r="T22" s="16" t="n">
        <v>4.60761753699815</v>
      </c>
      <c r="U22" s="16" t="n">
        <v>10.3579293891904</v>
      </c>
      <c r="V22" s="16" t="n">
        <v>0</v>
      </c>
    </row>
    <row r="23" customFormat="false" ht="12.75" hidden="false" customHeight="false" outlineLevel="0" collapsed="false">
      <c r="B23" s="17" t="n">
        <v>37803</v>
      </c>
      <c r="C23" s="15" t="n">
        <v>18.0605753611625</v>
      </c>
      <c r="D23" s="16" t="n">
        <v>0</v>
      </c>
      <c r="E23" s="16" t="n">
        <v>0</v>
      </c>
      <c r="F23" s="16" t="n">
        <v>-0.514781304026265</v>
      </c>
      <c r="G23" s="16" t="n">
        <v>0</v>
      </c>
      <c r="H23" s="16" t="n">
        <v>0</v>
      </c>
      <c r="I23" s="16" t="n">
        <v>0</v>
      </c>
      <c r="J23" s="16" t="n">
        <v>0</v>
      </c>
      <c r="K23" s="16" t="n">
        <v>0</v>
      </c>
      <c r="L23" s="16" t="n">
        <v>0</v>
      </c>
      <c r="M23" s="16" t="n">
        <v>0.163306862951902</v>
      </c>
      <c r="N23" s="16" t="n">
        <v>0</v>
      </c>
      <c r="O23" s="16" t="n">
        <v>0</v>
      </c>
      <c r="P23" s="16" t="n">
        <v>0</v>
      </c>
      <c r="Q23" s="16" t="n">
        <v>0</v>
      </c>
      <c r="R23" s="16" t="n">
        <v>0</v>
      </c>
      <c r="S23" s="16" t="n">
        <v>3.55377740850852</v>
      </c>
      <c r="T23" s="16" t="n">
        <v>4.64448442967939</v>
      </c>
      <c r="U23" s="16" t="n">
        <v>10.2137879640489</v>
      </c>
      <c r="V23" s="16" t="n">
        <v>0</v>
      </c>
    </row>
    <row r="24" customFormat="false" ht="12.75" hidden="false" customHeight="false" outlineLevel="0" collapsed="false">
      <c r="B24" s="17" t="n">
        <v>37834</v>
      </c>
      <c r="C24" s="15" t="n">
        <v>17.5782023040891</v>
      </c>
      <c r="D24" s="16" t="n">
        <v>0</v>
      </c>
      <c r="E24" s="16" t="n">
        <v>0</v>
      </c>
      <c r="F24" s="16" t="n">
        <v>-0.531898576391473</v>
      </c>
      <c r="G24" s="16" t="n">
        <v>0</v>
      </c>
      <c r="H24" s="16" t="n">
        <v>0</v>
      </c>
      <c r="I24" s="16" t="n">
        <v>0</v>
      </c>
      <c r="J24" s="16" t="n">
        <v>0</v>
      </c>
      <c r="K24" s="16" t="n">
        <v>0</v>
      </c>
      <c r="L24" s="16" t="n">
        <v>0</v>
      </c>
      <c r="M24" s="16" t="n">
        <v>0.172024817232293</v>
      </c>
      <c r="N24" s="16" t="n">
        <v>0</v>
      </c>
      <c r="O24" s="16" t="n">
        <v>0</v>
      </c>
      <c r="P24" s="16" t="n">
        <v>0</v>
      </c>
      <c r="Q24" s="16" t="n">
        <v>0</v>
      </c>
      <c r="R24" s="16" t="n">
        <v>0</v>
      </c>
      <c r="S24" s="16" t="n">
        <v>3.53408662455336</v>
      </c>
      <c r="T24" s="16" t="n">
        <v>4.51252349192847</v>
      </c>
      <c r="U24" s="16" t="n">
        <v>9.89146594676646</v>
      </c>
      <c r="V24" s="16" t="n">
        <v>0</v>
      </c>
    </row>
    <row r="25" customFormat="false" ht="12.75" hidden="false" customHeight="false" outlineLevel="0" collapsed="false">
      <c r="B25" s="17" t="n">
        <v>37865</v>
      </c>
      <c r="C25" s="15" t="n">
        <v>16.8867463805271</v>
      </c>
      <c r="D25" s="16" t="n">
        <v>0</v>
      </c>
      <c r="E25" s="16" t="n">
        <v>0</v>
      </c>
      <c r="F25" s="16" t="n">
        <v>-0.544009205569884</v>
      </c>
      <c r="G25" s="16" t="n">
        <v>0</v>
      </c>
      <c r="H25" s="16" t="n">
        <v>0</v>
      </c>
      <c r="I25" s="16" t="n">
        <v>0</v>
      </c>
      <c r="J25" s="16" t="n">
        <v>0</v>
      </c>
      <c r="K25" s="16" t="n">
        <v>0</v>
      </c>
      <c r="L25" s="16" t="n">
        <v>0</v>
      </c>
      <c r="M25" s="16" t="n">
        <v>0.171653334794447</v>
      </c>
      <c r="N25" s="16" t="n">
        <v>0</v>
      </c>
      <c r="O25" s="16" t="n">
        <v>0</v>
      </c>
      <c r="P25" s="16" t="n">
        <v>0</v>
      </c>
      <c r="Q25" s="16" t="n">
        <v>0</v>
      </c>
      <c r="R25" s="16" t="n">
        <v>0</v>
      </c>
      <c r="S25" s="16" t="n">
        <v>3.46523092090775</v>
      </c>
      <c r="T25" s="16" t="n">
        <v>4.31388025907745</v>
      </c>
      <c r="U25" s="16" t="n">
        <v>9.47999107131732</v>
      </c>
      <c r="V25" s="16" t="n">
        <v>0</v>
      </c>
    </row>
    <row r="26" customFormat="false" ht="12.75" hidden="false" customHeight="false" outlineLevel="0" collapsed="false">
      <c r="B26" s="17" t="n">
        <v>37895</v>
      </c>
      <c r="C26" s="15" t="n">
        <v>16.8948116108128</v>
      </c>
      <c r="D26" s="16" t="n">
        <v>0</v>
      </c>
      <c r="E26" s="16" t="n">
        <v>0</v>
      </c>
      <c r="F26" s="16" t="n">
        <v>-0.547159220462653</v>
      </c>
      <c r="G26" s="16" t="n">
        <v>0</v>
      </c>
      <c r="H26" s="16" t="n">
        <v>0</v>
      </c>
      <c r="I26" s="16" t="n">
        <v>0</v>
      </c>
      <c r="J26" s="16" t="n">
        <v>0</v>
      </c>
      <c r="K26" s="16" t="n">
        <v>0</v>
      </c>
      <c r="L26" s="16" t="n">
        <v>0</v>
      </c>
      <c r="M26" s="16" t="n">
        <v>0.177533756380727</v>
      </c>
      <c r="N26" s="16" t="n">
        <v>0</v>
      </c>
      <c r="O26" s="16" t="n">
        <v>0</v>
      </c>
      <c r="P26" s="16" t="n">
        <v>0</v>
      </c>
      <c r="Q26" s="16" t="n">
        <v>0</v>
      </c>
      <c r="R26" s="16" t="n">
        <v>0</v>
      </c>
      <c r="S26" s="16" t="n">
        <v>3.48535043289854</v>
      </c>
      <c r="T26" s="16" t="n">
        <v>4.3365744691254</v>
      </c>
      <c r="U26" s="16" t="n">
        <v>9.44251217287076</v>
      </c>
      <c r="V26" s="16" t="n">
        <v>0</v>
      </c>
    </row>
    <row r="27" customFormat="false" ht="12.75" hidden="false" customHeight="false" outlineLevel="0" collapsed="false">
      <c r="B27" s="17" t="n">
        <v>37926</v>
      </c>
      <c r="C27" s="15" t="n">
        <v>9.93037283948283</v>
      </c>
      <c r="D27" s="16" t="n">
        <v>0</v>
      </c>
      <c r="E27" s="16" t="n">
        <v>0</v>
      </c>
      <c r="F27" s="16" t="n">
        <v>0</v>
      </c>
      <c r="G27" s="16" t="n">
        <v>0</v>
      </c>
      <c r="H27" s="16" t="n">
        <v>0</v>
      </c>
      <c r="I27" s="16" t="n">
        <v>0</v>
      </c>
      <c r="J27" s="16" t="n">
        <v>0</v>
      </c>
      <c r="K27" s="16" t="n">
        <v>0</v>
      </c>
      <c r="L27" s="16" t="n">
        <v>0</v>
      </c>
      <c r="M27" s="16" t="n">
        <v>0.180837050919455</v>
      </c>
      <c r="N27" s="16" t="n">
        <v>0</v>
      </c>
      <c r="O27" s="16" t="n">
        <v>0</v>
      </c>
      <c r="P27" s="16" t="n">
        <v>0</v>
      </c>
      <c r="Q27" s="16" t="n">
        <v>0</v>
      </c>
      <c r="R27" s="16" t="n">
        <v>0</v>
      </c>
      <c r="S27" s="16" t="n">
        <v>1.85207031485927</v>
      </c>
      <c r="T27" s="16" t="n">
        <v>4.00504561030173</v>
      </c>
      <c r="U27" s="16" t="n">
        <v>3.89241986340237</v>
      </c>
      <c r="V27" s="16" t="n">
        <v>0</v>
      </c>
    </row>
    <row r="28" customFormat="false" ht="12.75" hidden="false" customHeight="false" outlineLevel="0" collapsed="false">
      <c r="B28" s="17" t="n">
        <v>37956</v>
      </c>
      <c r="C28" s="15" t="n">
        <v>9.79823640753709</v>
      </c>
      <c r="D28" s="16" t="n">
        <v>0</v>
      </c>
      <c r="E28" s="16" t="n">
        <v>0</v>
      </c>
      <c r="F28" s="16" t="n">
        <v>0</v>
      </c>
      <c r="G28" s="16" t="n">
        <v>0</v>
      </c>
      <c r="H28" s="16" t="n">
        <v>0</v>
      </c>
      <c r="I28" s="16" t="n">
        <v>0</v>
      </c>
      <c r="J28" s="16" t="n">
        <v>0</v>
      </c>
      <c r="K28" s="16" t="n">
        <v>0</v>
      </c>
      <c r="L28" s="16" t="n">
        <v>0</v>
      </c>
      <c r="M28" s="16" t="n">
        <v>0.138819665094185</v>
      </c>
      <c r="N28" s="16" t="n">
        <v>0</v>
      </c>
      <c r="O28" s="16" t="n">
        <v>0</v>
      </c>
      <c r="P28" s="16" t="n">
        <v>0</v>
      </c>
      <c r="Q28" s="16" t="n">
        <v>0</v>
      </c>
      <c r="R28" s="16" t="n">
        <v>0</v>
      </c>
      <c r="S28" s="16" t="n">
        <v>1.8345263706963</v>
      </c>
      <c r="T28" s="16" t="n">
        <v>3.95167884928832</v>
      </c>
      <c r="U28" s="16" t="n">
        <v>3.87321152245829</v>
      </c>
      <c r="V28" s="16" t="n">
        <v>0</v>
      </c>
    </row>
    <row r="29" customFormat="false" ht="12.75" hidden="false" customHeight="false" outlineLevel="0" collapsed="false">
      <c r="B29" s="17" t="n">
        <v>37987</v>
      </c>
      <c r="C29" s="15" t="n">
        <v>14.1427391336474</v>
      </c>
      <c r="D29" s="16" t="n">
        <v>0</v>
      </c>
      <c r="E29" s="16" t="n">
        <v>0</v>
      </c>
      <c r="F29" s="16" t="n">
        <v>0</v>
      </c>
      <c r="G29" s="16" t="n">
        <v>0</v>
      </c>
      <c r="H29" s="16" t="n">
        <v>0</v>
      </c>
      <c r="I29" s="16" t="n">
        <v>0</v>
      </c>
      <c r="J29" s="16" t="n">
        <v>0</v>
      </c>
      <c r="K29" s="16" t="n">
        <v>0</v>
      </c>
      <c r="L29" s="16" t="n">
        <v>0</v>
      </c>
      <c r="M29" s="16" t="n">
        <v>6.73075702557196</v>
      </c>
      <c r="N29" s="16" t="n">
        <v>0</v>
      </c>
      <c r="O29" s="16" t="n">
        <v>0</v>
      </c>
      <c r="P29" s="16" t="n">
        <v>0</v>
      </c>
      <c r="Q29" s="16" t="n">
        <v>0</v>
      </c>
      <c r="R29" s="16" t="n">
        <v>0</v>
      </c>
      <c r="S29" s="16" t="n">
        <v>1.80972091085788</v>
      </c>
      <c r="T29" s="16" t="n">
        <v>1.84281371702616</v>
      </c>
      <c r="U29" s="16" t="n">
        <v>3.75944748019139</v>
      </c>
      <c r="V29" s="16" t="n">
        <v>0</v>
      </c>
    </row>
    <row r="30" customFormat="false" ht="12.75" hidden="false" customHeight="false" outlineLevel="0" collapsed="false">
      <c r="B30" s="17" t="n">
        <v>38018</v>
      </c>
      <c r="C30" s="15" t="n">
        <v>13.4198439287096</v>
      </c>
      <c r="D30" s="16" t="n">
        <v>0</v>
      </c>
      <c r="E30" s="16" t="n">
        <v>0</v>
      </c>
      <c r="F30" s="16" t="n">
        <v>0</v>
      </c>
      <c r="G30" s="16" t="n">
        <v>0</v>
      </c>
      <c r="H30" s="16" t="n">
        <v>0</v>
      </c>
      <c r="I30" s="16" t="n">
        <v>0</v>
      </c>
      <c r="J30" s="16" t="n">
        <v>0</v>
      </c>
      <c r="K30" s="16" t="n">
        <v>0</v>
      </c>
      <c r="L30" s="16" t="n">
        <v>0</v>
      </c>
      <c r="M30" s="16" t="n">
        <v>6.48532374406893</v>
      </c>
      <c r="N30" s="16" t="n">
        <v>0</v>
      </c>
      <c r="O30" s="16" t="n">
        <v>0</v>
      </c>
      <c r="P30" s="16" t="n">
        <v>0</v>
      </c>
      <c r="Q30" s="16" t="n">
        <v>0</v>
      </c>
      <c r="R30" s="16" t="n">
        <v>0</v>
      </c>
      <c r="S30" s="16" t="n">
        <v>1.70235082226224</v>
      </c>
      <c r="T30" s="16" t="n">
        <v>1.72996836942951</v>
      </c>
      <c r="U30" s="16" t="n">
        <v>3.50220099294895</v>
      </c>
      <c r="V30" s="16" t="n">
        <v>0</v>
      </c>
    </row>
    <row r="31" customFormat="false" ht="12.75" hidden="false" customHeight="false" outlineLevel="0" collapsed="false">
      <c r="B31" s="17" t="n">
        <v>38047</v>
      </c>
      <c r="C31" s="15" t="n">
        <v>14.8928723961114</v>
      </c>
      <c r="D31" s="16" t="n">
        <v>0</v>
      </c>
      <c r="E31" s="16" t="n">
        <v>0</v>
      </c>
      <c r="F31" s="16" t="n">
        <v>0</v>
      </c>
      <c r="G31" s="16" t="n">
        <v>0</v>
      </c>
      <c r="H31" s="16" t="n">
        <v>0</v>
      </c>
      <c r="I31" s="16" t="n">
        <v>0</v>
      </c>
      <c r="J31" s="16" t="n">
        <v>0</v>
      </c>
      <c r="K31" s="16" t="n">
        <v>0</v>
      </c>
      <c r="L31" s="16" t="n">
        <v>0</v>
      </c>
      <c r="M31" s="16" t="n">
        <v>7.29593841676281</v>
      </c>
      <c r="N31" s="16" t="n">
        <v>0</v>
      </c>
      <c r="O31" s="16" t="n">
        <v>0</v>
      </c>
      <c r="P31" s="16" t="n">
        <v>0</v>
      </c>
      <c r="Q31" s="16" t="n">
        <v>0</v>
      </c>
      <c r="R31" s="16" t="n">
        <v>0</v>
      </c>
      <c r="S31" s="16" t="n">
        <v>1.85336479282346</v>
      </c>
      <c r="T31" s="16" t="n">
        <v>1.88324529586351</v>
      </c>
      <c r="U31" s="16" t="n">
        <v>3.8603238906616</v>
      </c>
      <c r="V31" s="16" t="n">
        <v>0</v>
      </c>
    </row>
    <row r="32" customFormat="false" ht="12.75" hidden="false" customHeight="false" outlineLevel="0" collapsed="false">
      <c r="B32" s="17" t="n">
        <v>38078</v>
      </c>
      <c r="C32" s="15" t="n">
        <v>15.0485643009438</v>
      </c>
      <c r="D32" s="16" t="n">
        <v>0</v>
      </c>
      <c r="E32" s="16" t="n">
        <v>0</v>
      </c>
      <c r="F32" s="16" t="n">
        <v>0</v>
      </c>
      <c r="G32" s="16" t="n">
        <v>0</v>
      </c>
      <c r="H32" s="16" t="n">
        <v>0</v>
      </c>
      <c r="I32" s="16" t="n">
        <v>0</v>
      </c>
      <c r="J32" s="16" t="n">
        <v>0</v>
      </c>
      <c r="K32" s="16" t="n">
        <v>0</v>
      </c>
      <c r="L32" s="16" t="n">
        <v>0</v>
      </c>
      <c r="M32" s="16" t="n">
        <v>7.62843302323649</v>
      </c>
      <c r="N32" s="16" t="n">
        <v>0</v>
      </c>
      <c r="O32" s="16" t="n">
        <v>0</v>
      </c>
      <c r="P32" s="16" t="n">
        <v>0</v>
      </c>
      <c r="Q32" s="16" t="n">
        <v>0</v>
      </c>
      <c r="R32" s="16" t="n">
        <v>0</v>
      </c>
      <c r="S32" s="16" t="n">
        <v>1.49333464995193</v>
      </c>
      <c r="T32" s="16" t="n">
        <v>1.8631500896852</v>
      </c>
      <c r="U32" s="16" t="n">
        <v>4.06364653807022</v>
      </c>
      <c r="V32" s="16" t="n">
        <v>0</v>
      </c>
    </row>
    <row r="33" customFormat="false" ht="12.75" hidden="false" customHeight="false" outlineLevel="0" collapsed="false">
      <c r="B33" s="17" t="n">
        <v>38108</v>
      </c>
      <c r="C33" s="15" t="n">
        <v>15.4697814883349</v>
      </c>
      <c r="D33" s="16" t="n">
        <v>0</v>
      </c>
      <c r="E33" s="16" t="n">
        <v>0</v>
      </c>
      <c r="F33" s="16" t="n">
        <v>0</v>
      </c>
      <c r="G33" s="16" t="n">
        <v>0</v>
      </c>
      <c r="H33" s="16" t="n">
        <v>0</v>
      </c>
      <c r="I33" s="16" t="n">
        <v>0</v>
      </c>
      <c r="J33" s="16" t="n">
        <v>0</v>
      </c>
      <c r="K33" s="16" t="n">
        <v>0</v>
      </c>
      <c r="L33" s="16" t="n">
        <v>0</v>
      </c>
      <c r="M33" s="16" t="n">
        <v>7.84020281954318</v>
      </c>
      <c r="N33" s="16" t="n">
        <v>0</v>
      </c>
      <c r="O33" s="16" t="n">
        <v>0</v>
      </c>
      <c r="P33" s="16" t="n">
        <v>0</v>
      </c>
      <c r="Q33" s="16" t="n">
        <v>0</v>
      </c>
      <c r="R33" s="16" t="n">
        <v>0</v>
      </c>
      <c r="S33" s="16" t="n">
        <v>1.53602958915316</v>
      </c>
      <c r="T33" s="16" t="n">
        <v>1.9164302511598</v>
      </c>
      <c r="U33" s="16" t="n">
        <v>4.17711882847872</v>
      </c>
      <c r="V33" s="16" t="n">
        <v>0</v>
      </c>
    </row>
    <row r="34" customFormat="false" ht="12.75" hidden="false" customHeight="false" outlineLevel="0" collapsed="false">
      <c r="B34" s="17" t="n">
        <v>38139</v>
      </c>
      <c r="C34" s="15" t="n">
        <v>14.6573587465047</v>
      </c>
      <c r="D34" s="16" t="n">
        <v>0</v>
      </c>
      <c r="E34" s="16" t="n">
        <v>0</v>
      </c>
      <c r="F34" s="16" t="n">
        <v>0</v>
      </c>
      <c r="G34" s="16" t="n">
        <v>0</v>
      </c>
      <c r="H34" s="16" t="n">
        <v>0</v>
      </c>
      <c r="I34" s="16" t="n">
        <v>0</v>
      </c>
      <c r="J34" s="16" t="n">
        <v>0</v>
      </c>
      <c r="K34" s="16" t="n">
        <v>0</v>
      </c>
      <c r="L34" s="16" t="n">
        <v>0</v>
      </c>
      <c r="M34" s="16" t="n">
        <v>7.39116208236646</v>
      </c>
      <c r="N34" s="16" t="n">
        <v>0</v>
      </c>
      <c r="O34" s="16" t="n">
        <v>0</v>
      </c>
      <c r="P34" s="16" t="n">
        <v>0</v>
      </c>
      <c r="Q34" s="16" t="n">
        <v>0</v>
      </c>
      <c r="R34" s="16" t="n">
        <v>0</v>
      </c>
      <c r="S34" s="16" t="n">
        <v>1.47424466487677</v>
      </c>
      <c r="T34" s="16" t="n">
        <v>1.83921013695625</v>
      </c>
      <c r="U34" s="16" t="n">
        <v>3.95274186230519</v>
      </c>
      <c r="V34" s="16" t="n">
        <v>0</v>
      </c>
    </row>
    <row r="35" customFormat="false" ht="12.75" hidden="false" customHeight="false" outlineLevel="0" collapsed="false">
      <c r="B35" s="17" t="n">
        <v>38169</v>
      </c>
      <c r="C35" s="15" t="n">
        <v>14.7972215981642</v>
      </c>
      <c r="D35" s="16" t="n">
        <v>0</v>
      </c>
      <c r="E35" s="16" t="n">
        <v>0</v>
      </c>
      <c r="F35" s="16" t="n">
        <v>0</v>
      </c>
      <c r="G35" s="16" t="n">
        <v>0</v>
      </c>
      <c r="H35" s="16" t="n">
        <v>0</v>
      </c>
      <c r="I35" s="16" t="n">
        <v>0</v>
      </c>
      <c r="J35" s="16" t="n">
        <v>0</v>
      </c>
      <c r="K35" s="16" t="n">
        <v>0</v>
      </c>
      <c r="L35" s="16" t="n">
        <v>0</v>
      </c>
      <c r="M35" s="16" t="n">
        <v>7.42300538381448</v>
      </c>
      <c r="N35" s="16" t="n">
        <v>0</v>
      </c>
      <c r="O35" s="16" t="n">
        <v>0</v>
      </c>
      <c r="P35" s="16" t="n">
        <v>0</v>
      </c>
      <c r="Q35" s="16" t="n">
        <v>0</v>
      </c>
      <c r="R35" s="16" t="n">
        <v>0</v>
      </c>
      <c r="S35" s="16" t="n">
        <v>1.50769502332801</v>
      </c>
      <c r="T35" s="16" t="n">
        <v>1.88071725053827</v>
      </c>
      <c r="U35" s="16" t="n">
        <v>3.98580394048344</v>
      </c>
      <c r="V35" s="16" t="n">
        <v>0</v>
      </c>
    </row>
    <row r="36" customFormat="false" ht="12.75" hidden="false" customHeight="false" outlineLevel="0" collapsed="false">
      <c r="B36" s="17" t="n">
        <v>38200</v>
      </c>
      <c r="C36" s="15" t="n">
        <v>14.4702769696651</v>
      </c>
      <c r="D36" s="16" t="n">
        <v>0</v>
      </c>
      <c r="E36" s="16" t="n">
        <v>0</v>
      </c>
      <c r="F36" s="16" t="n">
        <v>0</v>
      </c>
      <c r="G36" s="16" t="n">
        <v>0</v>
      </c>
      <c r="H36" s="16" t="n">
        <v>0</v>
      </c>
      <c r="I36" s="16" t="n">
        <v>0</v>
      </c>
      <c r="J36" s="16" t="n">
        <v>0</v>
      </c>
      <c r="K36" s="16" t="n">
        <v>0</v>
      </c>
      <c r="L36" s="16" t="n">
        <v>0</v>
      </c>
      <c r="M36" s="16" t="n">
        <v>7.22570931720128</v>
      </c>
      <c r="N36" s="16" t="n">
        <v>0</v>
      </c>
      <c r="O36" s="16" t="n">
        <v>0</v>
      </c>
      <c r="P36" s="16" t="n">
        <v>0</v>
      </c>
      <c r="Q36" s="16" t="n">
        <v>0</v>
      </c>
      <c r="R36" s="16" t="n">
        <v>0</v>
      </c>
      <c r="S36" s="16" t="n">
        <v>1.49085099877357</v>
      </c>
      <c r="T36" s="16" t="n">
        <v>1.85943561595658</v>
      </c>
      <c r="U36" s="16" t="n">
        <v>3.89428103773369</v>
      </c>
      <c r="V36" s="16" t="n">
        <v>0</v>
      </c>
    </row>
    <row r="37" customFormat="false" ht="12.75" hidden="false" customHeight="false" outlineLevel="0" collapsed="false">
      <c r="B37" s="17" t="n">
        <v>38231</v>
      </c>
      <c r="C37" s="15" t="n">
        <v>13.7793984104203</v>
      </c>
      <c r="D37" s="16" t="n">
        <v>0</v>
      </c>
      <c r="E37" s="16" t="n">
        <v>0</v>
      </c>
      <c r="F37" s="16" t="n">
        <v>0</v>
      </c>
      <c r="G37" s="16" t="n">
        <v>0</v>
      </c>
      <c r="H37" s="16" t="n">
        <v>0</v>
      </c>
      <c r="I37" s="16" t="n">
        <v>0</v>
      </c>
      <c r="J37" s="16" t="n">
        <v>0</v>
      </c>
      <c r="K37" s="16" t="n">
        <v>0</v>
      </c>
      <c r="L37" s="16" t="n">
        <v>0</v>
      </c>
      <c r="M37" s="16" t="n">
        <v>6.85932379184941</v>
      </c>
      <c r="N37" s="16" t="n">
        <v>0</v>
      </c>
      <c r="O37" s="16" t="n">
        <v>0</v>
      </c>
      <c r="P37" s="16" t="n">
        <v>0</v>
      </c>
      <c r="Q37" s="16" t="n">
        <v>0</v>
      </c>
      <c r="R37" s="16" t="n">
        <v>0</v>
      </c>
      <c r="S37" s="16" t="n">
        <v>1.43046183594422</v>
      </c>
      <c r="T37" s="16" t="n">
        <v>1.78396883923835</v>
      </c>
      <c r="U37" s="16" t="n">
        <v>3.7056439433883</v>
      </c>
      <c r="V37" s="16" t="n">
        <v>0</v>
      </c>
    </row>
    <row r="38" customFormat="false" ht="12.75" hidden="false" customHeight="false" outlineLevel="0" collapsed="false">
      <c r="B38" s="17" t="n">
        <v>38261</v>
      </c>
      <c r="C38" s="15" t="n">
        <v>13.9605946108197</v>
      </c>
      <c r="D38" s="16" t="n">
        <v>0</v>
      </c>
      <c r="E38" s="16" t="n">
        <v>0</v>
      </c>
      <c r="F38" s="16" t="n">
        <v>0</v>
      </c>
      <c r="G38" s="16" t="n">
        <v>0</v>
      </c>
      <c r="H38" s="16" t="n">
        <v>0</v>
      </c>
      <c r="I38" s="16" t="n">
        <v>0</v>
      </c>
      <c r="J38" s="16" t="n">
        <v>0</v>
      </c>
      <c r="K38" s="16" t="n">
        <v>0</v>
      </c>
      <c r="L38" s="16" t="n">
        <v>0</v>
      </c>
      <c r="M38" s="16" t="n">
        <v>6.92441215373872</v>
      </c>
      <c r="N38" s="16" t="n">
        <v>0</v>
      </c>
      <c r="O38" s="16" t="n">
        <v>0</v>
      </c>
      <c r="P38" s="16" t="n">
        <v>0</v>
      </c>
      <c r="Q38" s="16" t="n">
        <v>0</v>
      </c>
      <c r="R38" s="16" t="n">
        <v>0</v>
      </c>
      <c r="S38" s="16" t="n">
        <v>1.46159966298882</v>
      </c>
      <c r="T38" s="16" t="n">
        <v>1.82252604921427</v>
      </c>
      <c r="U38" s="16" t="n">
        <v>3.75205674487791</v>
      </c>
      <c r="V38" s="16" t="n">
        <v>0</v>
      </c>
    </row>
    <row r="39" customFormat="false" ht="12.75" hidden="false" customHeight="false" outlineLevel="0" collapsed="false">
      <c r="B39" s="17" t="n">
        <v>38292</v>
      </c>
      <c r="C39" s="15" t="n">
        <v>-0.0891792147963255</v>
      </c>
      <c r="D39" s="16" t="n">
        <v>0</v>
      </c>
      <c r="E39" s="16" t="n">
        <v>0</v>
      </c>
      <c r="F39" s="16" t="n">
        <v>0</v>
      </c>
      <c r="G39" s="16" t="n">
        <v>0</v>
      </c>
      <c r="H39" s="16" t="n">
        <v>0</v>
      </c>
      <c r="I39" s="16" t="n">
        <v>0</v>
      </c>
      <c r="J39" s="16" t="n">
        <v>0</v>
      </c>
      <c r="K39" s="16" t="n">
        <v>0</v>
      </c>
      <c r="L39" s="16" t="n">
        <v>0</v>
      </c>
      <c r="M39" s="16" t="n">
        <v>0</v>
      </c>
      <c r="N39" s="16" t="n">
        <v>0</v>
      </c>
      <c r="O39" s="16" t="n">
        <v>0</v>
      </c>
      <c r="P39" s="16" t="n">
        <v>0</v>
      </c>
      <c r="Q39" s="16" t="n">
        <v>0</v>
      </c>
      <c r="R39" s="16" t="n">
        <v>0</v>
      </c>
      <c r="S39" s="16" t="n">
        <v>0</v>
      </c>
      <c r="T39" s="16" t="n">
        <v>-0.0891792147963255</v>
      </c>
      <c r="U39" s="16" t="n">
        <v>0</v>
      </c>
      <c r="V39" s="16" t="n">
        <v>0</v>
      </c>
    </row>
    <row r="40" customFormat="false" ht="12.75" hidden="false" customHeight="false" outlineLevel="0" collapsed="false">
      <c r="B40" s="17" t="n">
        <v>38322</v>
      </c>
      <c r="C40" s="15" t="n">
        <v>-0.0938177439766913</v>
      </c>
      <c r="D40" s="16" t="n">
        <v>0</v>
      </c>
      <c r="E40" s="16" t="n">
        <v>0</v>
      </c>
      <c r="F40" s="16" t="n">
        <v>0</v>
      </c>
      <c r="G40" s="16" t="n">
        <v>0</v>
      </c>
      <c r="H40" s="16" t="n">
        <v>0</v>
      </c>
      <c r="I40" s="16" t="n">
        <v>0</v>
      </c>
      <c r="J40" s="16" t="n">
        <v>0</v>
      </c>
      <c r="K40" s="16" t="n">
        <v>0</v>
      </c>
      <c r="L40" s="16" t="n">
        <v>0</v>
      </c>
      <c r="M40" s="16" t="n">
        <v>0</v>
      </c>
      <c r="N40" s="16" t="n">
        <v>0</v>
      </c>
      <c r="O40" s="16" t="n">
        <v>0</v>
      </c>
      <c r="P40" s="16" t="n">
        <v>0</v>
      </c>
      <c r="Q40" s="16" t="n">
        <v>0</v>
      </c>
      <c r="R40" s="16" t="n">
        <v>0</v>
      </c>
      <c r="S40" s="16" t="n">
        <v>0</v>
      </c>
      <c r="T40" s="16" t="n">
        <v>-0.0938177439766913</v>
      </c>
      <c r="U40" s="16" t="n">
        <v>0</v>
      </c>
      <c r="V40" s="16" t="n">
        <v>0</v>
      </c>
    </row>
    <row r="41" customFormat="false" ht="12.75" hidden="false" customHeight="false" outlineLevel="0" collapsed="false">
      <c r="B41" s="17" t="n">
        <v>38353</v>
      </c>
      <c r="C41" s="15" t="n">
        <v>0</v>
      </c>
      <c r="D41" s="16" t="n">
        <v>0</v>
      </c>
      <c r="E41" s="16" t="n">
        <v>0</v>
      </c>
      <c r="F41" s="16" t="n">
        <v>0</v>
      </c>
      <c r="G41" s="16" t="n">
        <v>0</v>
      </c>
      <c r="H41" s="16" t="n">
        <v>0</v>
      </c>
      <c r="I41" s="16" t="n">
        <v>0</v>
      </c>
      <c r="J41" s="16" t="n">
        <v>0</v>
      </c>
      <c r="K41" s="16" t="n">
        <v>0</v>
      </c>
      <c r="L41" s="16" t="n">
        <v>0</v>
      </c>
      <c r="M41" s="16" t="n">
        <v>0</v>
      </c>
      <c r="N41" s="16" t="n">
        <v>0</v>
      </c>
      <c r="O41" s="16" t="n">
        <v>0</v>
      </c>
      <c r="P41" s="16" t="n">
        <v>0</v>
      </c>
      <c r="Q41" s="16" t="n">
        <v>0</v>
      </c>
      <c r="R41" s="16" t="n">
        <v>0</v>
      </c>
      <c r="S41" s="16" t="n">
        <v>0</v>
      </c>
      <c r="T41" s="16" t="n">
        <v>0</v>
      </c>
      <c r="U41" s="16" t="n">
        <v>0</v>
      </c>
      <c r="V41" s="16" t="n">
        <v>0</v>
      </c>
    </row>
    <row r="42" customFormat="false" ht="12.75" hidden="false" customHeight="false" outlineLevel="0" collapsed="false">
      <c r="B42" s="17" t="n">
        <v>38384</v>
      </c>
      <c r="C42" s="15" t="n">
        <v>0</v>
      </c>
      <c r="D42" s="16" t="n">
        <v>0</v>
      </c>
      <c r="E42" s="16" t="n">
        <v>0</v>
      </c>
      <c r="F42" s="16" t="n">
        <v>0</v>
      </c>
      <c r="G42" s="16" t="n">
        <v>0</v>
      </c>
      <c r="H42" s="16" t="n">
        <v>0</v>
      </c>
      <c r="I42" s="16" t="n">
        <v>0</v>
      </c>
      <c r="J42" s="16" t="n">
        <v>0</v>
      </c>
      <c r="K42" s="16" t="n">
        <v>0</v>
      </c>
      <c r="L42" s="16" t="n">
        <v>0</v>
      </c>
      <c r="M42" s="16" t="n">
        <v>0</v>
      </c>
      <c r="N42" s="16" t="n">
        <v>0</v>
      </c>
      <c r="O42" s="16" t="n">
        <v>0</v>
      </c>
      <c r="P42" s="16" t="n">
        <v>0</v>
      </c>
      <c r="Q42" s="16" t="n">
        <v>0</v>
      </c>
      <c r="R42" s="16" t="n">
        <v>0</v>
      </c>
      <c r="S42" s="16" t="n">
        <v>0</v>
      </c>
      <c r="T42" s="16" t="n">
        <v>0</v>
      </c>
      <c r="U42" s="16" t="n">
        <v>0</v>
      </c>
      <c r="V42" s="16" t="n">
        <v>0</v>
      </c>
    </row>
    <row r="43" customFormat="false" ht="12.75" hidden="false" customHeight="false" outlineLevel="0" collapsed="false">
      <c r="B43" s="17" t="n">
        <v>38412</v>
      </c>
      <c r="C43" s="15" t="n">
        <v>0</v>
      </c>
      <c r="D43" s="16" t="n">
        <v>0</v>
      </c>
      <c r="E43" s="16" t="n">
        <v>0</v>
      </c>
      <c r="F43" s="16" t="n">
        <v>0</v>
      </c>
      <c r="G43" s="16" t="n">
        <v>0</v>
      </c>
      <c r="H43" s="16" t="n">
        <v>0</v>
      </c>
      <c r="I43" s="16" t="n">
        <v>0</v>
      </c>
      <c r="J43" s="16" t="n">
        <v>0</v>
      </c>
      <c r="K43" s="16" t="n">
        <v>0</v>
      </c>
      <c r="L43" s="16" t="n">
        <v>0</v>
      </c>
      <c r="M43" s="16" t="n">
        <v>0</v>
      </c>
      <c r="N43" s="16" t="n">
        <v>0</v>
      </c>
      <c r="O43" s="16" t="n">
        <v>0</v>
      </c>
      <c r="P43" s="16" t="n">
        <v>0</v>
      </c>
      <c r="Q43" s="16" t="n">
        <v>0</v>
      </c>
      <c r="R43" s="16" t="n">
        <v>0</v>
      </c>
      <c r="S43" s="16" t="n">
        <v>0</v>
      </c>
      <c r="T43" s="16" t="n">
        <v>0</v>
      </c>
      <c r="U43" s="16" t="n">
        <v>0</v>
      </c>
      <c r="V43" s="16" t="n">
        <v>0</v>
      </c>
    </row>
    <row r="44" customFormat="false" ht="12.75" hidden="false" customHeight="false" outlineLevel="0" collapsed="false">
      <c r="B44" s="17" t="n">
        <v>38443</v>
      </c>
      <c r="C44" s="15" t="n">
        <v>0</v>
      </c>
      <c r="D44" s="16" t="n">
        <v>0</v>
      </c>
      <c r="E44" s="16" t="n">
        <v>0</v>
      </c>
      <c r="F44" s="16" t="n">
        <v>0</v>
      </c>
      <c r="G44" s="16" t="n">
        <v>0</v>
      </c>
      <c r="H44" s="16" t="n">
        <v>0</v>
      </c>
      <c r="I44" s="16" t="n">
        <v>0</v>
      </c>
      <c r="J44" s="16" t="n">
        <v>0</v>
      </c>
      <c r="K44" s="16" t="n">
        <v>0</v>
      </c>
      <c r="L44" s="16" t="n">
        <v>0</v>
      </c>
      <c r="M44" s="16" t="n">
        <v>0</v>
      </c>
      <c r="N44" s="16" t="n">
        <v>0</v>
      </c>
      <c r="O44" s="16" t="n">
        <v>0</v>
      </c>
      <c r="P44" s="16" t="n">
        <v>0</v>
      </c>
      <c r="Q44" s="16" t="n">
        <v>0</v>
      </c>
      <c r="R44" s="16" t="n">
        <v>0</v>
      </c>
      <c r="S44" s="16" t="n">
        <v>0</v>
      </c>
      <c r="T44" s="16" t="n">
        <v>0</v>
      </c>
      <c r="U44" s="16" t="n">
        <v>0</v>
      </c>
      <c r="V44" s="16" t="n">
        <v>0</v>
      </c>
    </row>
    <row r="45" customFormat="false" ht="12.75" hidden="false" customHeight="false" outlineLevel="0" collapsed="false">
      <c r="B45" s="17" t="n">
        <v>38473</v>
      </c>
      <c r="C45" s="15" t="n">
        <v>0</v>
      </c>
      <c r="D45" s="16" t="n">
        <v>0</v>
      </c>
      <c r="E45" s="16" t="n">
        <v>0</v>
      </c>
      <c r="F45" s="16" t="n">
        <v>0</v>
      </c>
      <c r="G45" s="16" t="n">
        <v>0</v>
      </c>
      <c r="H45" s="16" t="n">
        <v>0</v>
      </c>
      <c r="I45" s="16" t="n">
        <v>0</v>
      </c>
      <c r="J45" s="16" t="n">
        <v>0</v>
      </c>
      <c r="K45" s="16" t="n">
        <v>0</v>
      </c>
      <c r="L45" s="16" t="n">
        <v>0</v>
      </c>
      <c r="M45" s="16" t="n">
        <v>0</v>
      </c>
      <c r="N45" s="16" t="n">
        <v>0</v>
      </c>
      <c r="O45" s="16" t="n">
        <v>0</v>
      </c>
      <c r="P45" s="16" t="n">
        <v>0</v>
      </c>
      <c r="Q45" s="16" t="n">
        <v>0</v>
      </c>
      <c r="R45" s="16" t="n">
        <v>0</v>
      </c>
      <c r="S45" s="16" t="n">
        <v>0</v>
      </c>
      <c r="T45" s="16" t="n">
        <v>0</v>
      </c>
      <c r="U45" s="16" t="n">
        <v>0</v>
      </c>
      <c r="V45" s="16" t="n">
        <v>0</v>
      </c>
    </row>
    <row r="46" customFormat="false" ht="12.75" hidden="false" customHeight="false" outlineLevel="0" collapsed="false">
      <c r="B46" s="17" t="n">
        <v>38504</v>
      </c>
      <c r="C46" s="15" t="n">
        <v>0</v>
      </c>
      <c r="D46" s="16" t="n">
        <v>0</v>
      </c>
      <c r="E46" s="16" t="n">
        <v>0</v>
      </c>
      <c r="F46" s="16" t="n">
        <v>0</v>
      </c>
      <c r="G46" s="16" t="n">
        <v>0</v>
      </c>
      <c r="H46" s="16" t="n">
        <v>0</v>
      </c>
      <c r="I46" s="16" t="n">
        <v>0</v>
      </c>
      <c r="J46" s="16" t="n">
        <v>0</v>
      </c>
      <c r="K46" s="16" t="n">
        <v>0</v>
      </c>
      <c r="L46" s="16" t="n">
        <v>0</v>
      </c>
      <c r="M46" s="16" t="n">
        <v>0</v>
      </c>
      <c r="N46" s="16" t="n">
        <v>0</v>
      </c>
      <c r="O46" s="16" t="n">
        <v>0</v>
      </c>
      <c r="P46" s="16" t="n">
        <v>0</v>
      </c>
      <c r="Q46" s="16" t="n">
        <v>0</v>
      </c>
      <c r="R46" s="16" t="n">
        <v>0</v>
      </c>
      <c r="S46" s="16" t="n">
        <v>0</v>
      </c>
      <c r="T46" s="16" t="n">
        <v>0</v>
      </c>
      <c r="U46" s="16" t="n">
        <v>0</v>
      </c>
      <c r="V46" s="16" t="n">
        <v>0</v>
      </c>
    </row>
    <row r="47" customFormat="false" ht="12.75" hidden="false" customHeight="false" outlineLevel="0" collapsed="false">
      <c r="B47" s="17" t="n">
        <v>38534</v>
      </c>
      <c r="C47" s="15" t="n">
        <v>0</v>
      </c>
      <c r="D47" s="16" t="n">
        <v>0</v>
      </c>
      <c r="E47" s="16" t="n">
        <v>0</v>
      </c>
      <c r="F47" s="16" t="n">
        <v>0</v>
      </c>
      <c r="G47" s="16" t="n">
        <v>0</v>
      </c>
      <c r="H47" s="16" t="n">
        <v>0</v>
      </c>
      <c r="I47" s="16" t="n">
        <v>0</v>
      </c>
      <c r="J47" s="16" t="n">
        <v>0</v>
      </c>
      <c r="K47" s="16" t="n">
        <v>0</v>
      </c>
      <c r="L47" s="16" t="n">
        <v>0</v>
      </c>
      <c r="M47" s="16" t="n">
        <v>0</v>
      </c>
      <c r="N47" s="16" t="n">
        <v>0</v>
      </c>
      <c r="O47" s="16" t="n">
        <v>0</v>
      </c>
      <c r="P47" s="16" t="n">
        <v>0</v>
      </c>
      <c r="Q47" s="16" t="n">
        <v>0</v>
      </c>
      <c r="R47" s="16" t="n">
        <v>0</v>
      </c>
      <c r="S47" s="16" t="n">
        <v>0</v>
      </c>
      <c r="T47" s="16" t="n">
        <v>0</v>
      </c>
      <c r="U47" s="16" t="n">
        <v>0</v>
      </c>
      <c r="V47" s="16" t="n">
        <v>0</v>
      </c>
    </row>
    <row r="48" customFormat="false" ht="12.75" hidden="false" customHeight="false" outlineLevel="0" collapsed="false">
      <c r="B48" s="17" t="n">
        <v>38565</v>
      </c>
      <c r="C48" s="15" t="n">
        <v>0</v>
      </c>
      <c r="D48" s="16" t="n">
        <v>0</v>
      </c>
      <c r="E48" s="16" t="n">
        <v>0</v>
      </c>
      <c r="F48" s="16" t="n">
        <v>0</v>
      </c>
      <c r="G48" s="16" t="n">
        <v>0</v>
      </c>
      <c r="H48" s="16" t="n">
        <v>0</v>
      </c>
      <c r="I48" s="16" t="n">
        <v>0</v>
      </c>
      <c r="J48" s="16" t="n">
        <v>0</v>
      </c>
      <c r="K48" s="16" t="n">
        <v>0</v>
      </c>
      <c r="L48" s="16" t="n">
        <v>0</v>
      </c>
      <c r="M48" s="16" t="n">
        <v>0</v>
      </c>
      <c r="N48" s="16" t="n">
        <v>0</v>
      </c>
      <c r="O48" s="16" t="n">
        <v>0</v>
      </c>
      <c r="P48" s="16" t="n">
        <v>0</v>
      </c>
      <c r="Q48" s="16" t="n">
        <v>0</v>
      </c>
      <c r="R48" s="16" t="n">
        <v>0</v>
      </c>
      <c r="S48" s="16" t="n">
        <v>0</v>
      </c>
      <c r="T48" s="16" t="n">
        <v>0</v>
      </c>
      <c r="U48" s="16" t="n">
        <v>0</v>
      </c>
      <c r="V48" s="16" t="n">
        <v>0</v>
      </c>
    </row>
    <row r="49" customFormat="false" ht="12.75" hidden="false" customHeight="false" outlineLevel="0" collapsed="false">
      <c r="B49" s="17" t="n">
        <v>38596</v>
      </c>
      <c r="C49" s="15" t="n">
        <v>0</v>
      </c>
      <c r="D49" s="16" t="n">
        <v>0</v>
      </c>
      <c r="E49" s="16" t="n">
        <v>0</v>
      </c>
      <c r="F49" s="16" t="n">
        <v>0</v>
      </c>
      <c r="G49" s="16" t="n">
        <v>0</v>
      </c>
      <c r="H49" s="16" t="n">
        <v>0</v>
      </c>
      <c r="I49" s="16" t="n">
        <v>0</v>
      </c>
      <c r="J49" s="16" t="n">
        <v>0</v>
      </c>
      <c r="K49" s="16" t="n">
        <v>0</v>
      </c>
      <c r="L49" s="16" t="n">
        <v>0</v>
      </c>
      <c r="M49" s="16" t="n">
        <v>0</v>
      </c>
      <c r="N49" s="16" t="n">
        <v>0</v>
      </c>
      <c r="O49" s="16" t="n">
        <v>0</v>
      </c>
      <c r="P49" s="16" t="n">
        <v>0</v>
      </c>
      <c r="Q49" s="16" t="n">
        <v>0</v>
      </c>
      <c r="R49" s="16" t="n">
        <v>0</v>
      </c>
      <c r="S49" s="16" t="n">
        <v>0</v>
      </c>
      <c r="T49" s="16" t="n">
        <v>0</v>
      </c>
      <c r="U49" s="16" t="n">
        <v>0</v>
      </c>
      <c r="V49" s="16" t="n">
        <v>0</v>
      </c>
    </row>
    <row r="50" customFormat="false" ht="12.75" hidden="false" customHeight="false" outlineLevel="0" collapsed="false">
      <c r="B50" s="17" t="n">
        <v>38626</v>
      </c>
      <c r="C50" s="15" t="n">
        <v>0</v>
      </c>
      <c r="D50" s="16" t="n">
        <v>0</v>
      </c>
      <c r="E50" s="16" t="n">
        <v>0</v>
      </c>
      <c r="F50" s="16" t="n">
        <v>0</v>
      </c>
      <c r="G50" s="16" t="n">
        <v>0</v>
      </c>
      <c r="H50" s="16" t="n">
        <v>0</v>
      </c>
      <c r="I50" s="16" t="n">
        <v>0</v>
      </c>
      <c r="J50" s="16" t="n">
        <v>0</v>
      </c>
      <c r="K50" s="16" t="n">
        <v>0</v>
      </c>
      <c r="L50" s="16" t="n">
        <v>0</v>
      </c>
      <c r="M50" s="16" t="n">
        <v>0</v>
      </c>
      <c r="N50" s="16" t="n">
        <v>0</v>
      </c>
      <c r="O50" s="16" t="n">
        <v>0</v>
      </c>
      <c r="P50" s="16" t="n">
        <v>0</v>
      </c>
      <c r="Q50" s="16" t="n">
        <v>0</v>
      </c>
      <c r="R50" s="16" t="n">
        <v>0</v>
      </c>
      <c r="S50" s="16" t="n">
        <v>0</v>
      </c>
      <c r="T50" s="16" t="n">
        <v>0</v>
      </c>
      <c r="U50" s="16" t="n">
        <v>0</v>
      </c>
      <c r="V50" s="16" t="n">
        <v>0</v>
      </c>
    </row>
    <row r="51" customFormat="false" ht="12.75" hidden="false" customHeight="false" outlineLevel="0" collapsed="false">
      <c r="B51" s="17" t="n">
        <v>38657</v>
      </c>
      <c r="C51" s="15" t="n">
        <v>0</v>
      </c>
      <c r="D51" s="16" t="n">
        <v>0</v>
      </c>
      <c r="E51" s="16" t="n">
        <v>0</v>
      </c>
      <c r="F51" s="16" t="n">
        <v>0</v>
      </c>
      <c r="G51" s="16" t="n">
        <v>0</v>
      </c>
      <c r="H51" s="16" t="n">
        <v>0</v>
      </c>
      <c r="I51" s="16" t="n">
        <v>0</v>
      </c>
      <c r="J51" s="16" t="n">
        <v>0</v>
      </c>
      <c r="K51" s="16" t="n">
        <v>0</v>
      </c>
      <c r="L51" s="16" t="n">
        <v>0</v>
      </c>
      <c r="M51" s="16" t="n">
        <v>0</v>
      </c>
      <c r="N51" s="16" t="n">
        <v>0</v>
      </c>
      <c r="O51" s="16" t="n">
        <v>0</v>
      </c>
      <c r="P51" s="16" t="n">
        <v>0</v>
      </c>
      <c r="Q51" s="16" t="n">
        <v>0</v>
      </c>
      <c r="R51" s="16" t="n">
        <v>0</v>
      </c>
      <c r="S51" s="16" t="n">
        <v>0</v>
      </c>
      <c r="T51" s="16" t="n">
        <v>0</v>
      </c>
      <c r="U51" s="16" t="n">
        <v>0</v>
      </c>
      <c r="V51" s="16" t="n">
        <v>0</v>
      </c>
    </row>
    <row r="52" customFormat="false" ht="12.75" hidden="false" customHeight="false" outlineLevel="0" collapsed="false">
      <c r="B52" s="17" t="n">
        <v>38687</v>
      </c>
      <c r="C52" s="15" t="n">
        <v>0</v>
      </c>
      <c r="D52" s="16" t="n">
        <v>0</v>
      </c>
      <c r="E52" s="16" t="n">
        <v>0</v>
      </c>
      <c r="F52" s="16" t="n">
        <v>0</v>
      </c>
      <c r="G52" s="16" t="n">
        <v>0</v>
      </c>
      <c r="H52" s="16" t="n">
        <v>0</v>
      </c>
      <c r="I52" s="16" t="n">
        <v>0</v>
      </c>
      <c r="J52" s="16" t="n">
        <v>0</v>
      </c>
      <c r="K52" s="16" t="n">
        <v>0</v>
      </c>
      <c r="L52" s="16" t="n">
        <v>0</v>
      </c>
      <c r="M52" s="16" t="n">
        <v>0</v>
      </c>
      <c r="N52" s="16" t="n">
        <v>0</v>
      </c>
      <c r="O52" s="16" t="n">
        <v>0</v>
      </c>
      <c r="P52" s="16" t="n">
        <v>0</v>
      </c>
      <c r="Q52" s="16" t="n">
        <v>0</v>
      </c>
      <c r="R52" s="16" t="n">
        <v>0</v>
      </c>
      <c r="S52" s="16" t="n">
        <v>0</v>
      </c>
      <c r="T52" s="16" t="n">
        <v>0</v>
      </c>
      <c r="U52" s="16" t="n">
        <v>0</v>
      </c>
      <c r="V52" s="16" t="n">
        <v>0</v>
      </c>
    </row>
    <row r="53" customFormat="false" ht="12.75" hidden="false" customHeight="false" outlineLevel="0" collapsed="false">
      <c r="B53" s="17" t="n">
        <v>38718</v>
      </c>
      <c r="C53" s="15" t="n">
        <v>0</v>
      </c>
      <c r="D53" s="16" t="n">
        <v>0</v>
      </c>
      <c r="E53" s="16" t="n">
        <v>0</v>
      </c>
      <c r="F53" s="16" t="n">
        <v>0</v>
      </c>
      <c r="G53" s="16" t="n">
        <v>0</v>
      </c>
      <c r="H53" s="16" t="n">
        <v>0</v>
      </c>
      <c r="I53" s="16" t="n">
        <v>0</v>
      </c>
      <c r="J53" s="16" t="n">
        <v>0</v>
      </c>
      <c r="K53" s="16" t="n">
        <v>0</v>
      </c>
      <c r="L53" s="16" t="n">
        <v>0</v>
      </c>
      <c r="M53" s="16" t="n">
        <v>0</v>
      </c>
      <c r="N53" s="16" t="n">
        <v>0</v>
      </c>
      <c r="O53" s="16" t="n">
        <v>0</v>
      </c>
      <c r="P53" s="16" t="n">
        <v>0</v>
      </c>
      <c r="Q53" s="16" t="n">
        <v>0</v>
      </c>
      <c r="R53" s="16" t="n">
        <v>0</v>
      </c>
      <c r="S53" s="16" t="n">
        <v>0</v>
      </c>
      <c r="T53" s="16" t="n">
        <v>0</v>
      </c>
      <c r="U53" s="16" t="n">
        <v>0</v>
      </c>
      <c r="V53" s="16" t="n">
        <v>0</v>
      </c>
    </row>
    <row r="54" customFormat="false" ht="12.75" hidden="false" customHeight="false" outlineLevel="0" collapsed="false">
      <c r="B54" s="17" t="n">
        <v>38749</v>
      </c>
      <c r="C54" s="15" t="n">
        <v>0</v>
      </c>
      <c r="D54" s="16" t="n">
        <v>0</v>
      </c>
      <c r="E54" s="16" t="n">
        <v>0</v>
      </c>
      <c r="F54" s="16" t="n">
        <v>0</v>
      </c>
      <c r="G54" s="16" t="n">
        <v>0</v>
      </c>
      <c r="H54" s="16" t="n">
        <v>0</v>
      </c>
      <c r="I54" s="16" t="n">
        <v>0</v>
      </c>
      <c r="J54" s="16" t="n">
        <v>0</v>
      </c>
      <c r="K54" s="16" t="n">
        <v>0</v>
      </c>
      <c r="L54" s="16" t="n">
        <v>0</v>
      </c>
      <c r="M54" s="16" t="n">
        <v>0</v>
      </c>
      <c r="N54" s="16" t="n">
        <v>0</v>
      </c>
      <c r="O54" s="16" t="n">
        <v>0</v>
      </c>
      <c r="P54" s="16" t="n">
        <v>0</v>
      </c>
      <c r="Q54" s="16" t="n">
        <v>0</v>
      </c>
      <c r="R54" s="16" t="n">
        <v>0</v>
      </c>
      <c r="S54" s="16" t="n">
        <v>0</v>
      </c>
      <c r="T54" s="16" t="n">
        <v>0</v>
      </c>
      <c r="U54" s="16" t="n">
        <v>0</v>
      </c>
      <c r="V54" s="16" t="n">
        <v>0</v>
      </c>
    </row>
    <row r="55" customFormat="false" ht="12.75" hidden="false" customHeight="false" outlineLevel="0" collapsed="false">
      <c r="B55" s="17" t="n">
        <v>38777</v>
      </c>
      <c r="C55" s="15" t="n">
        <v>0</v>
      </c>
      <c r="D55" s="16" t="n">
        <v>0</v>
      </c>
      <c r="E55" s="16" t="n">
        <v>0</v>
      </c>
      <c r="F55" s="16" t="n">
        <v>0</v>
      </c>
      <c r="G55" s="16" t="n">
        <v>0</v>
      </c>
      <c r="H55" s="16" t="n">
        <v>0</v>
      </c>
      <c r="I55" s="16" t="n">
        <v>0</v>
      </c>
      <c r="J55" s="16" t="n">
        <v>0</v>
      </c>
      <c r="K55" s="16" t="n">
        <v>0</v>
      </c>
      <c r="L55" s="16" t="n">
        <v>0</v>
      </c>
      <c r="M55" s="16" t="n">
        <v>0</v>
      </c>
      <c r="N55" s="16" t="n">
        <v>0</v>
      </c>
      <c r="O55" s="16" t="n">
        <v>0</v>
      </c>
      <c r="P55" s="16" t="n">
        <v>0</v>
      </c>
      <c r="Q55" s="16" t="n">
        <v>0</v>
      </c>
      <c r="R55" s="16" t="n">
        <v>0</v>
      </c>
      <c r="S55" s="16" t="n">
        <v>0</v>
      </c>
      <c r="T55" s="16" t="n">
        <v>0</v>
      </c>
      <c r="U55" s="16" t="n">
        <v>0</v>
      </c>
      <c r="V55" s="16" t="n">
        <v>0</v>
      </c>
    </row>
    <row r="56" customFormat="false" ht="12.75" hidden="false" customHeight="false" outlineLevel="0" collapsed="false">
      <c r="B56" s="17" t="n">
        <v>38808</v>
      </c>
      <c r="C56" s="15" t="n">
        <v>0</v>
      </c>
      <c r="D56" s="16" t="n">
        <v>0</v>
      </c>
      <c r="E56" s="16" t="n">
        <v>0</v>
      </c>
      <c r="F56" s="16" t="n">
        <v>0</v>
      </c>
      <c r="G56" s="16" t="n">
        <v>0</v>
      </c>
      <c r="H56" s="16" t="n">
        <v>0</v>
      </c>
      <c r="I56" s="16" t="n">
        <v>0</v>
      </c>
      <c r="J56" s="16" t="n">
        <v>0</v>
      </c>
      <c r="K56" s="16" t="n">
        <v>0</v>
      </c>
      <c r="L56" s="16" t="n">
        <v>0</v>
      </c>
      <c r="M56" s="16" t="n">
        <v>0</v>
      </c>
      <c r="N56" s="16" t="n">
        <v>0</v>
      </c>
      <c r="O56" s="16" t="n">
        <v>0</v>
      </c>
      <c r="P56" s="16" t="n">
        <v>0</v>
      </c>
      <c r="Q56" s="16" t="n">
        <v>0</v>
      </c>
      <c r="R56" s="16" t="n">
        <v>0</v>
      </c>
      <c r="S56" s="16" t="n">
        <v>0</v>
      </c>
      <c r="T56" s="16" t="n">
        <v>0</v>
      </c>
      <c r="U56" s="16" t="n">
        <v>0</v>
      </c>
      <c r="V56" s="16" t="n">
        <v>0</v>
      </c>
    </row>
    <row r="57" customFormat="false" ht="12.75" hidden="false" customHeight="false" outlineLevel="0" collapsed="false">
      <c r="B57" s="17" t="n">
        <v>38838</v>
      </c>
      <c r="C57" s="15" t="n">
        <v>0</v>
      </c>
      <c r="D57" s="16" t="n">
        <v>0</v>
      </c>
      <c r="E57" s="16" t="n">
        <v>0</v>
      </c>
      <c r="F57" s="16" t="n">
        <v>0</v>
      </c>
      <c r="G57" s="16" t="n">
        <v>0</v>
      </c>
      <c r="H57" s="16" t="n">
        <v>0</v>
      </c>
      <c r="I57" s="16" t="n">
        <v>0</v>
      </c>
      <c r="J57" s="16" t="n">
        <v>0</v>
      </c>
      <c r="K57" s="16" t="n">
        <v>0</v>
      </c>
      <c r="L57" s="16" t="n">
        <v>0</v>
      </c>
      <c r="M57" s="16" t="n">
        <v>0</v>
      </c>
      <c r="N57" s="16" t="n">
        <v>0</v>
      </c>
      <c r="O57" s="16" t="n">
        <v>0</v>
      </c>
      <c r="P57" s="16" t="n">
        <v>0</v>
      </c>
      <c r="Q57" s="16" t="n">
        <v>0</v>
      </c>
      <c r="R57" s="16" t="n">
        <v>0</v>
      </c>
      <c r="S57" s="16" t="n">
        <v>0</v>
      </c>
      <c r="T57" s="16" t="n">
        <v>0</v>
      </c>
      <c r="U57" s="16" t="n">
        <v>0</v>
      </c>
      <c r="V57" s="16" t="n">
        <v>0</v>
      </c>
    </row>
    <row r="58" customFormat="false" ht="12.75" hidden="false" customHeight="false" outlineLevel="0" collapsed="false">
      <c r="B58" s="17" t="n">
        <v>38869</v>
      </c>
      <c r="C58" s="15" t="n">
        <v>0</v>
      </c>
      <c r="D58" s="16" t="n">
        <v>0</v>
      </c>
      <c r="E58" s="16" t="n">
        <v>0</v>
      </c>
      <c r="F58" s="16" t="n">
        <v>0</v>
      </c>
      <c r="G58" s="16" t="n">
        <v>0</v>
      </c>
      <c r="H58" s="16" t="n">
        <v>0</v>
      </c>
      <c r="I58" s="16" t="n">
        <v>0</v>
      </c>
      <c r="J58" s="16" t="n">
        <v>0</v>
      </c>
      <c r="K58" s="16" t="n">
        <v>0</v>
      </c>
      <c r="L58" s="16" t="n">
        <v>0</v>
      </c>
      <c r="M58" s="16" t="n">
        <v>0</v>
      </c>
      <c r="N58" s="16" t="n">
        <v>0</v>
      </c>
      <c r="O58" s="16" t="n">
        <v>0</v>
      </c>
      <c r="P58" s="16" t="n">
        <v>0</v>
      </c>
      <c r="Q58" s="16" t="n">
        <v>0</v>
      </c>
      <c r="R58" s="16" t="n">
        <v>0</v>
      </c>
      <c r="S58" s="16" t="n">
        <v>0</v>
      </c>
      <c r="T58" s="16" t="n">
        <v>0</v>
      </c>
      <c r="U58" s="16" t="n">
        <v>0</v>
      </c>
      <c r="V58" s="16" t="n">
        <v>0</v>
      </c>
    </row>
    <row r="59" customFormat="false" ht="12.75" hidden="false" customHeight="false" outlineLevel="0" collapsed="false">
      <c r="B59" s="17" t="n">
        <v>38899</v>
      </c>
      <c r="C59" s="15" t="n">
        <v>0</v>
      </c>
      <c r="D59" s="16" t="n">
        <v>0</v>
      </c>
      <c r="E59" s="16" t="n">
        <v>0</v>
      </c>
      <c r="F59" s="16" t="n">
        <v>0</v>
      </c>
      <c r="G59" s="16" t="n">
        <v>0</v>
      </c>
      <c r="H59" s="16" t="n">
        <v>0</v>
      </c>
      <c r="I59" s="16" t="n">
        <v>0</v>
      </c>
      <c r="J59" s="16" t="n">
        <v>0</v>
      </c>
      <c r="K59" s="16" t="n">
        <v>0</v>
      </c>
      <c r="L59" s="16" t="n">
        <v>0</v>
      </c>
      <c r="M59" s="16" t="n">
        <v>0</v>
      </c>
      <c r="N59" s="16" t="n">
        <v>0</v>
      </c>
      <c r="O59" s="16" t="n">
        <v>0</v>
      </c>
      <c r="P59" s="16" t="n">
        <v>0</v>
      </c>
      <c r="Q59" s="16" t="n">
        <v>0</v>
      </c>
      <c r="R59" s="16" t="n">
        <v>0</v>
      </c>
      <c r="S59" s="16" t="n">
        <v>0</v>
      </c>
      <c r="T59" s="16" t="n">
        <v>0</v>
      </c>
      <c r="U59" s="16" t="n">
        <v>0</v>
      </c>
      <c r="V59" s="16" t="n">
        <v>0</v>
      </c>
    </row>
    <row r="60" customFormat="false" ht="12.75" hidden="false" customHeight="false" outlineLevel="0" collapsed="false">
      <c r="B60" s="17" t="n">
        <v>38930</v>
      </c>
      <c r="C60" s="15" t="n">
        <v>0</v>
      </c>
      <c r="D60" s="16" t="n">
        <v>0</v>
      </c>
      <c r="E60" s="16" t="n">
        <v>0</v>
      </c>
      <c r="F60" s="16" t="n">
        <v>0</v>
      </c>
      <c r="G60" s="16" t="n">
        <v>0</v>
      </c>
      <c r="H60" s="16" t="n">
        <v>0</v>
      </c>
      <c r="I60" s="16" t="n">
        <v>0</v>
      </c>
      <c r="J60" s="16" t="n">
        <v>0</v>
      </c>
      <c r="K60" s="16" t="n">
        <v>0</v>
      </c>
      <c r="L60" s="16" t="n">
        <v>0</v>
      </c>
      <c r="M60" s="16" t="n">
        <v>0</v>
      </c>
      <c r="N60" s="16" t="n">
        <v>0</v>
      </c>
      <c r="O60" s="16" t="n">
        <v>0</v>
      </c>
      <c r="P60" s="16" t="n">
        <v>0</v>
      </c>
      <c r="Q60" s="16" t="n">
        <v>0</v>
      </c>
      <c r="R60" s="16" t="n">
        <v>0</v>
      </c>
      <c r="S60" s="16" t="n">
        <v>0</v>
      </c>
      <c r="T60" s="16" t="n">
        <v>0</v>
      </c>
      <c r="U60" s="16" t="n">
        <v>0</v>
      </c>
      <c r="V60" s="16" t="n">
        <v>0</v>
      </c>
    </row>
    <row r="61" customFormat="false" ht="12.75" hidden="false" customHeight="false" outlineLevel="0" collapsed="false">
      <c r="B61" s="17" t="n">
        <v>38961</v>
      </c>
      <c r="C61" s="15" t="n">
        <v>0</v>
      </c>
      <c r="D61" s="16" t="n">
        <v>0</v>
      </c>
      <c r="E61" s="16" t="n">
        <v>0</v>
      </c>
      <c r="F61" s="16" t="n">
        <v>0</v>
      </c>
      <c r="G61" s="16" t="n">
        <v>0</v>
      </c>
      <c r="H61" s="16" t="n">
        <v>0</v>
      </c>
      <c r="I61" s="16" t="n">
        <v>0</v>
      </c>
      <c r="J61" s="16" t="n">
        <v>0</v>
      </c>
      <c r="K61" s="16" t="n">
        <v>0</v>
      </c>
      <c r="L61" s="16" t="n">
        <v>0</v>
      </c>
      <c r="M61" s="16" t="n">
        <v>0</v>
      </c>
      <c r="N61" s="16" t="n">
        <v>0</v>
      </c>
      <c r="O61" s="16" t="n">
        <v>0</v>
      </c>
      <c r="P61" s="16" t="n">
        <v>0</v>
      </c>
      <c r="Q61" s="16" t="n">
        <v>0</v>
      </c>
      <c r="R61" s="16" t="n">
        <v>0</v>
      </c>
      <c r="S61" s="16" t="n">
        <v>0</v>
      </c>
      <c r="T61" s="16" t="n">
        <v>0</v>
      </c>
      <c r="U61" s="16" t="n">
        <v>0</v>
      </c>
      <c r="V61" s="16" t="n">
        <v>0</v>
      </c>
    </row>
    <row r="62" customFormat="false" ht="12.75" hidden="false" customHeight="false" outlineLevel="0" collapsed="false">
      <c r="B62" s="17" t="n">
        <v>38991</v>
      </c>
      <c r="C62" s="15" t="n">
        <v>0</v>
      </c>
      <c r="D62" s="16" t="n">
        <v>0</v>
      </c>
      <c r="E62" s="16" t="n">
        <v>0</v>
      </c>
      <c r="F62" s="16" t="n">
        <v>0</v>
      </c>
      <c r="G62" s="16" t="n">
        <v>0</v>
      </c>
      <c r="H62" s="16" t="n">
        <v>0</v>
      </c>
      <c r="I62" s="16" t="n">
        <v>0</v>
      </c>
      <c r="J62" s="16" t="n">
        <v>0</v>
      </c>
      <c r="K62" s="16" t="n">
        <v>0</v>
      </c>
      <c r="L62" s="16" t="n">
        <v>0</v>
      </c>
      <c r="M62" s="16" t="n">
        <v>0</v>
      </c>
      <c r="N62" s="16" t="n">
        <v>0</v>
      </c>
      <c r="O62" s="16" t="n">
        <v>0</v>
      </c>
      <c r="P62" s="16" t="n">
        <v>0</v>
      </c>
      <c r="Q62" s="16" t="n">
        <v>0</v>
      </c>
      <c r="R62" s="16" t="n">
        <v>0</v>
      </c>
      <c r="S62" s="16" t="n">
        <v>0</v>
      </c>
      <c r="T62" s="16" t="n">
        <v>0</v>
      </c>
      <c r="U62" s="16" t="n">
        <v>0</v>
      </c>
      <c r="V62" s="16" t="n">
        <v>0</v>
      </c>
    </row>
    <row r="63" customFormat="false" ht="12.75" hidden="false" customHeight="false" outlineLevel="0" collapsed="false">
      <c r="B63" s="17" t="n">
        <v>39022</v>
      </c>
      <c r="C63" s="15" t="n">
        <v>0</v>
      </c>
      <c r="D63" s="16" t="n">
        <v>0</v>
      </c>
      <c r="E63" s="16" t="n">
        <v>0</v>
      </c>
      <c r="F63" s="16" t="n">
        <v>0</v>
      </c>
      <c r="G63" s="16" t="n">
        <v>0</v>
      </c>
      <c r="H63" s="16" t="n">
        <v>0</v>
      </c>
      <c r="I63" s="16" t="n">
        <v>0</v>
      </c>
      <c r="J63" s="16" t="n">
        <v>0</v>
      </c>
      <c r="K63" s="16" t="n">
        <v>0</v>
      </c>
      <c r="L63" s="16" t="n">
        <v>0</v>
      </c>
      <c r="M63" s="16" t="n">
        <v>0</v>
      </c>
      <c r="N63" s="16" t="n">
        <v>0</v>
      </c>
      <c r="O63" s="16" t="n">
        <v>0</v>
      </c>
      <c r="P63" s="16" t="n">
        <v>0</v>
      </c>
      <c r="Q63" s="16" t="n">
        <v>0</v>
      </c>
      <c r="R63" s="16" t="n">
        <v>0</v>
      </c>
      <c r="S63" s="16" t="n">
        <v>0</v>
      </c>
      <c r="T63" s="16" t="n">
        <v>0</v>
      </c>
      <c r="U63" s="16" t="n">
        <v>0</v>
      </c>
      <c r="V63" s="16" t="n">
        <v>0</v>
      </c>
    </row>
    <row r="64" customFormat="false" ht="12.75" hidden="false" customHeight="false" outlineLevel="0" collapsed="false">
      <c r="B64" s="17" t="n">
        <v>39052</v>
      </c>
      <c r="C64" s="15" t="n">
        <v>0</v>
      </c>
      <c r="D64" s="16" t="n">
        <v>0</v>
      </c>
      <c r="E64" s="16" t="n">
        <v>0</v>
      </c>
      <c r="F64" s="16" t="n">
        <v>0</v>
      </c>
      <c r="G64" s="16" t="n">
        <v>0</v>
      </c>
      <c r="H64" s="16" t="n">
        <v>0</v>
      </c>
      <c r="I64" s="16" t="n">
        <v>0</v>
      </c>
      <c r="J64" s="16" t="n">
        <v>0</v>
      </c>
      <c r="K64" s="16" t="n">
        <v>0</v>
      </c>
      <c r="L64" s="16" t="n">
        <v>0</v>
      </c>
      <c r="M64" s="16" t="n">
        <v>0</v>
      </c>
      <c r="N64" s="16" t="n">
        <v>0</v>
      </c>
      <c r="O64" s="16" t="n">
        <v>0</v>
      </c>
      <c r="P64" s="16" t="n">
        <v>0</v>
      </c>
      <c r="Q64" s="16" t="n">
        <v>0</v>
      </c>
      <c r="R64" s="16" t="n">
        <v>0</v>
      </c>
      <c r="S64" s="16" t="n">
        <v>0</v>
      </c>
      <c r="T64" s="16" t="n">
        <v>0</v>
      </c>
      <c r="U64" s="16" t="n">
        <v>0</v>
      </c>
      <c r="V64" s="16" t="n">
        <v>0</v>
      </c>
    </row>
    <row r="65" customFormat="false" ht="12.75" hidden="false" customHeight="false" outlineLevel="0" collapsed="false">
      <c r="B65" s="17" t="n">
        <v>39083</v>
      </c>
      <c r="C65" s="15" t="n">
        <v>0</v>
      </c>
      <c r="D65" s="16" t="n">
        <v>0</v>
      </c>
      <c r="E65" s="16" t="n">
        <v>0</v>
      </c>
      <c r="F65" s="16" t="n">
        <v>0</v>
      </c>
      <c r="G65" s="16" t="n">
        <v>0</v>
      </c>
      <c r="H65" s="16" t="n">
        <v>0</v>
      </c>
      <c r="I65" s="16" t="n">
        <v>0</v>
      </c>
      <c r="J65" s="16" t="n">
        <v>0</v>
      </c>
      <c r="K65" s="16" t="n">
        <v>0</v>
      </c>
      <c r="L65" s="16" t="n">
        <v>0</v>
      </c>
      <c r="M65" s="16" t="n">
        <v>0</v>
      </c>
      <c r="N65" s="16" t="n">
        <v>0</v>
      </c>
      <c r="O65" s="16" t="n">
        <v>0</v>
      </c>
      <c r="P65" s="16" t="n">
        <v>0</v>
      </c>
      <c r="Q65" s="16" t="n">
        <v>0</v>
      </c>
      <c r="R65" s="16" t="n">
        <v>0</v>
      </c>
      <c r="S65" s="16" t="n">
        <v>0</v>
      </c>
      <c r="T65" s="16" t="n">
        <v>0</v>
      </c>
      <c r="U65" s="16" t="n">
        <v>0</v>
      </c>
      <c r="V65" s="16" t="n">
        <v>0</v>
      </c>
    </row>
    <row r="66" customFormat="false" ht="12.75" hidden="false" customHeight="false" outlineLevel="0" collapsed="false">
      <c r="B66" s="17" t="n">
        <v>39114</v>
      </c>
      <c r="C66" s="15" t="n">
        <v>0</v>
      </c>
      <c r="D66" s="16" t="n">
        <v>0</v>
      </c>
      <c r="E66" s="16" t="n">
        <v>0</v>
      </c>
      <c r="F66" s="16" t="n">
        <v>0</v>
      </c>
      <c r="G66" s="16" t="n">
        <v>0</v>
      </c>
      <c r="H66" s="16" t="n">
        <v>0</v>
      </c>
      <c r="I66" s="16" t="n">
        <v>0</v>
      </c>
      <c r="J66" s="16" t="n">
        <v>0</v>
      </c>
      <c r="K66" s="16" t="n">
        <v>0</v>
      </c>
      <c r="L66" s="16" t="n">
        <v>0</v>
      </c>
      <c r="M66" s="16" t="n">
        <v>0</v>
      </c>
      <c r="N66" s="16" t="n">
        <v>0</v>
      </c>
      <c r="O66" s="16" t="n">
        <v>0</v>
      </c>
      <c r="P66" s="16" t="n">
        <v>0</v>
      </c>
      <c r="Q66" s="16" t="n">
        <v>0</v>
      </c>
      <c r="R66" s="16" t="n">
        <v>0</v>
      </c>
      <c r="S66" s="16" t="n">
        <v>0</v>
      </c>
      <c r="T66" s="16" t="n">
        <v>0</v>
      </c>
      <c r="U66" s="16" t="n">
        <v>0</v>
      </c>
      <c r="V66" s="16" t="n">
        <v>0</v>
      </c>
    </row>
    <row r="67" customFormat="false" ht="12.75" hidden="false" customHeight="false" outlineLevel="0" collapsed="false">
      <c r="B67" s="17" t="n">
        <v>39142</v>
      </c>
      <c r="C67" s="15" t="n">
        <v>0</v>
      </c>
      <c r="D67" s="16" t="n">
        <v>0</v>
      </c>
      <c r="E67" s="16" t="n">
        <v>0</v>
      </c>
      <c r="F67" s="16" t="n">
        <v>0</v>
      </c>
      <c r="G67" s="16" t="n">
        <v>0</v>
      </c>
      <c r="H67" s="16" t="n">
        <v>0</v>
      </c>
      <c r="I67" s="16" t="n">
        <v>0</v>
      </c>
      <c r="J67" s="16" t="n">
        <v>0</v>
      </c>
      <c r="K67" s="16" t="n">
        <v>0</v>
      </c>
      <c r="L67" s="16" t="n">
        <v>0</v>
      </c>
      <c r="M67" s="16" t="n">
        <v>0</v>
      </c>
      <c r="N67" s="16" t="n">
        <v>0</v>
      </c>
      <c r="O67" s="16" t="n">
        <v>0</v>
      </c>
      <c r="P67" s="16" t="n">
        <v>0</v>
      </c>
      <c r="Q67" s="16" t="n">
        <v>0</v>
      </c>
      <c r="R67" s="16" t="n">
        <v>0</v>
      </c>
      <c r="S67" s="16" t="n">
        <v>0</v>
      </c>
      <c r="T67" s="16" t="n">
        <v>0</v>
      </c>
      <c r="U67" s="16" t="n">
        <v>0</v>
      </c>
      <c r="V67" s="16" t="n">
        <v>0</v>
      </c>
    </row>
    <row r="68" customFormat="false" ht="12.75" hidden="false" customHeight="false" outlineLevel="0" collapsed="false">
      <c r="B68" s="17" t="n">
        <v>39173</v>
      </c>
      <c r="C68" s="15" t="n">
        <v>0</v>
      </c>
      <c r="D68" s="16" t="n">
        <v>0</v>
      </c>
      <c r="E68" s="16" t="n">
        <v>0</v>
      </c>
      <c r="F68" s="16" t="n">
        <v>0</v>
      </c>
      <c r="G68" s="16" t="n">
        <v>0</v>
      </c>
      <c r="H68" s="16" t="n">
        <v>0</v>
      </c>
      <c r="I68" s="16" t="n">
        <v>0</v>
      </c>
      <c r="J68" s="16" t="n">
        <v>0</v>
      </c>
      <c r="K68" s="16" t="n">
        <v>0</v>
      </c>
      <c r="L68" s="16" t="n">
        <v>0</v>
      </c>
      <c r="M68" s="16" t="n">
        <v>0</v>
      </c>
      <c r="N68" s="16" t="n">
        <v>0</v>
      </c>
      <c r="O68" s="16" t="n">
        <v>0</v>
      </c>
      <c r="P68" s="16" t="n">
        <v>0</v>
      </c>
      <c r="Q68" s="16" t="n">
        <v>0</v>
      </c>
      <c r="R68" s="16" t="n">
        <v>0</v>
      </c>
      <c r="S68" s="16" t="n">
        <v>0</v>
      </c>
      <c r="T68" s="16" t="n">
        <v>0</v>
      </c>
      <c r="U68" s="16" t="n">
        <v>0</v>
      </c>
      <c r="V68" s="16" t="n">
        <v>0</v>
      </c>
    </row>
    <row r="69" customFormat="false" ht="12.75" hidden="false" customHeight="false" outlineLevel="0" collapsed="false">
      <c r="B69" s="17" t="n">
        <v>39203</v>
      </c>
      <c r="C69" s="15" t="n">
        <v>0</v>
      </c>
      <c r="D69" s="16" t="n">
        <v>0</v>
      </c>
      <c r="E69" s="16" t="n">
        <v>0</v>
      </c>
      <c r="F69" s="16" t="n">
        <v>0</v>
      </c>
      <c r="G69" s="16" t="n">
        <v>0</v>
      </c>
      <c r="H69" s="16" t="n">
        <v>0</v>
      </c>
      <c r="I69" s="16" t="n">
        <v>0</v>
      </c>
      <c r="J69" s="16" t="n">
        <v>0</v>
      </c>
      <c r="K69" s="16" t="n">
        <v>0</v>
      </c>
      <c r="L69" s="16" t="n">
        <v>0</v>
      </c>
      <c r="M69" s="16" t="n">
        <v>0</v>
      </c>
      <c r="N69" s="16" t="n">
        <v>0</v>
      </c>
      <c r="O69" s="16" t="n">
        <v>0</v>
      </c>
      <c r="P69" s="16" t="n">
        <v>0</v>
      </c>
      <c r="Q69" s="16" t="n">
        <v>0</v>
      </c>
      <c r="R69" s="16" t="n">
        <v>0</v>
      </c>
      <c r="S69" s="16" t="n">
        <v>0</v>
      </c>
      <c r="T69" s="16" t="n">
        <v>0</v>
      </c>
      <c r="U69" s="16" t="n">
        <v>0</v>
      </c>
      <c r="V69" s="16" t="n">
        <v>0</v>
      </c>
    </row>
    <row r="70" customFormat="false" ht="12.75" hidden="false" customHeight="false" outlineLevel="0" collapsed="false">
      <c r="B70" s="17" t="n">
        <v>39234</v>
      </c>
      <c r="C70" s="15" t="n">
        <v>0</v>
      </c>
      <c r="D70" s="16" t="n">
        <v>0</v>
      </c>
      <c r="E70" s="16" t="n">
        <v>0</v>
      </c>
      <c r="F70" s="16" t="n">
        <v>0</v>
      </c>
      <c r="G70" s="16" t="n">
        <v>0</v>
      </c>
      <c r="H70" s="16" t="n">
        <v>0</v>
      </c>
      <c r="I70" s="16" t="n">
        <v>0</v>
      </c>
      <c r="J70" s="16" t="n">
        <v>0</v>
      </c>
      <c r="K70" s="16" t="n">
        <v>0</v>
      </c>
      <c r="L70" s="16" t="n">
        <v>0</v>
      </c>
      <c r="M70" s="16" t="n">
        <v>0</v>
      </c>
      <c r="N70" s="16" t="n">
        <v>0</v>
      </c>
      <c r="O70" s="16" t="n">
        <v>0</v>
      </c>
      <c r="P70" s="16" t="n">
        <v>0</v>
      </c>
      <c r="Q70" s="16" t="n">
        <v>0</v>
      </c>
      <c r="R70" s="16" t="n">
        <v>0</v>
      </c>
      <c r="S70" s="16" t="n">
        <v>0</v>
      </c>
      <c r="T70" s="16" t="n">
        <v>0</v>
      </c>
      <c r="U70" s="16" t="n">
        <v>0</v>
      </c>
      <c r="V70" s="16" t="n">
        <v>0</v>
      </c>
    </row>
    <row r="71" customFormat="false" ht="12.75" hidden="false" customHeight="false" outlineLevel="0" collapsed="false">
      <c r="B71" s="17" t="n">
        <v>39264</v>
      </c>
      <c r="C71" s="15" t="n">
        <v>0</v>
      </c>
      <c r="D71" s="16" t="n">
        <v>0</v>
      </c>
      <c r="E71" s="16" t="n">
        <v>0</v>
      </c>
      <c r="F71" s="16" t="n">
        <v>0</v>
      </c>
      <c r="G71" s="16" t="n">
        <v>0</v>
      </c>
      <c r="H71" s="16" t="n">
        <v>0</v>
      </c>
      <c r="I71" s="16" t="n">
        <v>0</v>
      </c>
      <c r="J71" s="16" t="n">
        <v>0</v>
      </c>
      <c r="K71" s="16" t="n">
        <v>0</v>
      </c>
      <c r="L71" s="16" t="n">
        <v>0</v>
      </c>
      <c r="M71" s="16" t="n">
        <v>0</v>
      </c>
      <c r="N71" s="16" t="n">
        <v>0</v>
      </c>
      <c r="O71" s="16" t="n">
        <v>0</v>
      </c>
      <c r="P71" s="16" t="n">
        <v>0</v>
      </c>
      <c r="Q71" s="16" t="n">
        <v>0</v>
      </c>
      <c r="R71" s="16" t="n">
        <v>0</v>
      </c>
      <c r="S71" s="16" t="n">
        <v>0</v>
      </c>
      <c r="T71" s="16" t="n">
        <v>0</v>
      </c>
      <c r="U71" s="16" t="n">
        <v>0</v>
      </c>
      <c r="V71" s="16" t="n">
        <v>0</v>
      </c>
    </row>
    <row r="72" customFormat="false" ht="12.75" hidden="false" customHeight="false" outlineLevel="0" collapsed="false">
      <c r="B72" s="17" t="n">
        <v>39295</v>
      </c>
      <c r="C72" s="15" t="n">
        <v>0</v>
      </c>
      <c r="D72" s="16" t="n">
        <v>0</v>
      </c>
      <c r="E72" s="16" t="n">
        <v>0</v>
      </c>
      <c r="F72" s="16" t="n">
        <v>0</v>
      </c>
      <c r="G72" s="16" t="n">
        <v>0</v>
      </c>
      <c r="H72" s="16" t="n">
        <v>0</v>
      </c>
      <c r="I72" s="16" t="n">
        <v>0</v>
      </c>
      <c r="J72" s="16" t="n">
        <v>0</v>
      </c>
      <c r="K72" s="16" t="n">
        <v>0</v>
      </c>
      <c r="L72" s="16" t="n">
        <v>0</v>
      </c>
      <c r="M72" s="16" t="n">
        <v>0</v>
      </c>
      <c r="N72" s="16" t="n">
        <v>0</v>
      </c>
      <c r="O72" s="16" t="n">
        <v>0</v>
      </c>
      <c r="P72" s="16" t="n">
        <v>0</v>
      </c>
      <c r="Q72" s="16" t="n">
        <v>0</v>
      </c>
      <c r="R72" s="16" t="n">
        <v>0</v>
      </c>
      <c r="S72" s="16" t="n">
        <v>0</v>
      </c>
      <c r="T72" s="16" t="n">
        <v>0</v>
      </c>
      <c r="U72" s="16" t="n">
        <v>0</v>
      </c>
      <c r="V72" s="16" t="n">
        <v>0</v>
      </c>
    </row>
    <row r="73" customFormat="false" ht="12.75" hidden="false" customHeight="false" outlineLevel="0" collapsed="false">
      <c r="B73" s="17" t="n">
        <v>39326</v>
      </c>
      <c r="C73" s="15" t="n">
        <v>0</v>
      </c>
      <c r="D73" s="16" t="n">
        <v>0</v>
      </c>
      <c r="E73" s="16" t="n">
        <v>0</v>
      </c>
      <c r="F73" s="16" t="n">
        <v>0</v>
      </c>
      <c r="G73" s="16" t="n">
        <v>0</v>
      </c>
      <c r="H73" s="16" t="n">
        <v>0</v>
      </c>
      <c r="I73" s="16" t="n">
        <v>0</v>
      </c>
      <c r="J73" s="16" t="n">
        <v>0</v>
      </c>
      <c r="K73" s="16" t="n">
        <v>0</v>
      </c>
      <c r="L73" s="16" t="n">
        <v>0</v>
      </c>
      <c r="M73" s="16" t="n">
        <v>0</v>
      </c>
      <c r="N73" s="16" t="n">
        <v>0</v>
      </c>
      <c r="O73" s="16" t="n">
        <v>0</v>
      </c>
      <c r="P73" s="16" t="n">
        <v>0</v>
      </c>
      <c r="Q73" s="16" t="n">
        <v>0</v>
      </c>
      <c r="R73" s="16" t="n">
        <v>0</v>
      </c>
      <c r="S73" s="16" t="n">
        <v>0</v>
      </c>
      <c r="T73" s="16" t="n">
        <v>0</v>
      </c>
      <c r="U73" s="16" t="n">
        <v>0</v>
      </c>
      <c r="V73" s="16" t="n">
        <v>0</v>
      </c>
    </row>
    <row r="74" customFormat="false" ht="12.75" hidden="false" customHeight="false" outlineLevel="0" collapsed="false">
      <c r="B74" s="17" t="n">
        <v>39356</v>
      </c>
      <c r="C74" s="15" t="n">
        <v>0</v>
      </c>
      <c r="D74" s="16" t="n">
        <v>0</v>
      </c>
      <c r="E74" s="16" t="n">
        <v>0</v>
      </c>
      <c r="F74" s="16" t="n">
        <v>0</v>
      </c>
      <c r="G74" s="16" t="n">
        <v>0</v>
      </c>
      <c r="H74" s="16" t="n">
        <v>0</v>
      </c>
      <c r="I74" s="16" t="n">
        <v>0</v>
      </c>
      <c r="J74" s="16" t="n">
        <v>0</v>
      </c>
      <c r="K74" s="16" t="n">
        <v>0</v>
      </c>
      <c r="L74" s="16" t="n">
        <v>0</v>
      </c>
      <c r="M74" s="16" t="n">
        <v>0</v>
      </c>
      <c r="N74" s="16" t="n">
        <v>0</v>
      </c>
      <c r="O74" s="16" t="n">
        <v>0</v>
      </c>
      <c r="P74" s="16" t="n">
        <v>0</v>
      </c>
      <c r="Q74" s="16" t="n">
        <v>0</v>
      </c>
      <c r="R74" s="16" t="n">
        <v>0</v>
      </c>
      <c r="S74" s="16" t="n">
        <v>0</v>
      </c>
      <c r="T74" s="16" t="n">
        <v>0</v>
      </c>
      <c r="U74" s="16" t="n">
        <v>0</v>
      </c>
      <c r="V74" s="16" t="n">
        <v>0</v>
      </c>
    </row>
    <row r="75" customFormat="false" ht="12.75" hidden="false" customHeight="false" outlineLevel="0" collapsed="false">
      <c r="B75" s="17" t="n">
        <v>39387</v>
      </c>
      <c r="C75" s="15" t="n">
        <v>0</v>
      </c>
      <c r="D75" s="16" t="n">
        <v>0</v>
      </c>
      <c r="E75" s="16" t="n">
        <v>0</v>
      </c>
      <c r="F75" s="16" t="n">
        <v>0</v>
      </c>
      <c r="G75" s="16" t="n">
        <v>0</v>
      </c>
      <c r="H75" s="16" t="n">
        <v>0</v>
      </c>
      <c r="I75" s="16" t="n">
        <v>0</v>
      </c>
      <c r="J75" s="16" t="n">
        <v>0</v>
      </c>
      <c r="K75" s="16" t="n">
        <v>0</v>
      </c>
      <c r="L75" s="16" t="n">
        <v>0</v>
      </c>
      <c r="M75" s="16" t="n">
        <v>0</v>
      </c>
      <c r="N75" s="16" t="n">
        <v>0</v>
      </c>
      <c r="O75" s="16" t="n">
        <v>0</v>
      </c>
      <c r="P75" s="16" t="n">
        <v>0</v>
      </c>
      <c r="Q75" s="16" t="n">
        <v>0</v>
      </c>
      <c r="R75" s="16" t="n">
        <v>0</v>
      </c>
      <c r="S75" s="16" t="n">
        <v>0</v>
      </c>
      <c r="T75" s="16" t="n">
        <v>0</v>
      </c>
      <c r="U75" s="16" t="n">
        <v>0</v>
      </c>
      <c r="V75" s="16" t="n">
        <v>0</v>
      </c>
    </row>
    <row r="76" customFormat="false" ht="12.75" hidden="false" customHeight="false" outlineLevel="0" collapsed="false">
      <c r="B76" s="17" t="n">
        <v>39417</v>
      </c>
      <c r="C76" s="15" t="n">
        <v>0</v>
      </c>
      <c r="D76" s="16" t="n">
        <v>0</v>
      </c>
      <c r="E76" s="16" t="n">
        <v>0</v>
      </c>
      <c r="F76" s="16" t="n">
        <v>0</v>
      </c>
      <c r="G76" s="16" t="n">
        <v>0</v>
      </c>
      <c r="H76" s="16" t="n">
        <v>0</v>
      </c>
      <c r="I76" s="16" t="n">
        <v>0</v>
      </c>
      <c r="J76" s="16" t="n">
        <v>0</v>
      </c>
      <c r="K76" s="16" t="n">
        <v>0</v>
      </c>
      <c r="L76" s="16" t="n">
        <v>0</v>
      </c>
      <c r="M76" s="16" t="n">
        <v>0</v>
      </c>
      <c r="N76" s="16" t="n">
        <v>0</v>
      </c>
      <c r="O76" s="16" t="n">
        <v>0</v>
      </c>
      <c r="P76" s="16" t="n">
        <v>0</v>
      </c>
      <c r="Q76" s="16" t="n">
        <v>0</v>
      </c>
      <c r="R76" s="16" t="n">
        <v>0</v>
      </c>
      <c r="S76" s="16" t="n">
        <v>0</v>
      </c>
      <c r="T76" s="16" t="n">
        <v>0</v>
      </c>
      <c r="U76" s="16" t="n">
        <v>0</v>
      </c>
      <c r="V76" s="16" t="n">
        <v>0</v>
      </c>
    </row>
    <row r="77" customFormat="false" ht="12.75" hidden="false" customHeight="false" outlineLevel="0" collapsed="false">
      <c r="B77" s="17" t="n">
        <v>39448</v>
      </c>
      <c r="C77" s="15" t="n">
        <v>0</v>
      </c>
      <c r="D77" s="16" t="n">
        <v>0</v>
      </c>
      <c r="E77" s="16" t="n">
        <v>0</v>
      </c>
      <c r="F77" s="16" t="n">
        <v>0</v>
      </c>
      <c r="G77" s="16" t="n">
        <v>0</v>
      </c>
      <c r="H77" s="16" t="n">
        <v>0</v>
      </c>
      <c r="I77" s="16" t="n">
        <v>0</v>
      </c>
      <c r="J77" s="16" t="n">
        <v>0</v>
      </c>
      <c r="K77" s="16" t="n">
        <v>0</v>
      </c>
      <c r="L77" s="16" t="n">
        <v>0</v>
      </c>
      <c r="M77" s="16" t="n">
        <v>0</v>
      </c>
      <c r="N77" s="16" t="n">
        <v>0</v>
      </c>
      <c r="O77" s="16" t="n">
        <v>0</v>
      </c>
      <c r="P77" s="16" t="n">
        <v>0</v>
      </c>
      <c r="Q77" s="16" t="n">
        <v>0</v>
      </c>
      <c r="R77" s="16" t="n">
        <v>0</v>
      </c>
      <c r="S77" s="16" t="n">
        <v>0</v>
      </c>
      <c r="T77" s="16" t="n">
        <v>0</v>
      </c>
      <c r="U77" s="16" t="n">
        <v>0</v>
      </c>
      <c r="V77" s="16" t="n">
        <v>0</v>
      </c>
    </row>
    <row r="78" customFormat="false" ht="12.75" hidden="false" customHeight="false" outlineLevel="0" collapsed="false">
      <c r="B78" s="17" t="n">
        <v>39479</v>
      </c>
      <c r="C78" s="15" t="n">
        <v>0</v>
      </c>
      <c r="D78" s="16" t="n">
        <v>0</v>
      </c>
      <c r="E78" s="16" t="n">
        <v>0</v>
      </c>
      <c r="F78" s="16" t="n">
        <v>0</v>
      </c>
      <c r="G78" s="16" t="n">
        <v>0</v>
      </c>
      <c r="H78" s="16" t="n">
        <v>0</v>
      </c>
      <c r="I78" s="16" t="n">
        <v>0</v>
      </c>
      <c r="J78" s="16" t="n">
        <v>0</v>
      </c>
      <c r="K78" s="16" t="n">
        <v>0</v>
      </c>
      <c r="L78" s="16" t="n">
        <v>0</v>
      </c>
      <c r="M78" s="16" t="n">
        <v>0</v>
      </c>
      <c r="N78" s="16" t="n">
        <v>0</v>
      </c>
      <c r="O78" s="16" t="n">
        <v>0</v>
      </c>
      <c r="P78" s="16" t="n">
        <v>0</v>
      </c>
      <c r="Q78" s="16" t="n">
        <v>0</v>
      </c>
      <c r="R78" s="16" t="n">
        <v>0</v>
      </c>
      <c r="S78" s="16" t="n">
        <v>0</v>
      </c>
      <c r="T78" s="16" t="n">
        <v>0</v>
      </c>
      <c r="U78" s="16" t="n">
        <v>0</v>
      </c>
      <c r="V78" s="16" t="n">
        <v>0</v>
      </c>
    </row>
    <row r="79" customFormat="false" ht="12.75" hidden="false" customHeight="false" outlineLevel="0" collapsed="false">
      <c r="B79" s="17" t="n">
        <v>39508</v>
      </c>
      <c r="C79" s="15" t="n">
        <v>0</v>
      </c>
      <c r="D79" s="16" t="n">
        <v>0</v>
      </c>
      <c r="E79" s="16" t="n">
        <v>0</v>
      </c>
      <c r="F79" s="16" t="n">
        <v>0</v>
      </c>
      <c r="G79" s="16" t="n">
        <v>0</v>
      </c>
      <c r="H79" s="16" t="n">
        <v>0</v>
      </c>
      <c r="I79" s="16" t="n">
        <v>0</v>
      </c>
      <c r="J79" s="16" t="n">
        <v>0</v>
      </c>
      <c r="K79" s="16" t="n">
        <v>0</v>
      </c>
      <c r="L79" s="16" t="n">
        <v>0</v>
      </c>
      <c r="M79" s="16" t="n">
        <v>0</v>
      </c>
      <c r="N79" s="16" t="n">
        <v>0</v>
      </c>
      <c r="O79" s="16" t="n">
        <v>0</v>
      </c>
      <c r="P79" s="16" t="n">
        <v>0</v>
      </c>
      <c r="Q79" s="16" t="n">
        <v>0</v>
      </c>
      <c r="R79" s="16" t="n">
        <v>0</v>
      </c>
      <c r="S79" s="16" t="n">
        <v>0</v>
      </c>
      <c r="T79" s="16" t="n">
        <v>0</v>
      </c>
      <c r="U79" s="16" t="n">
        <v>0</v>
      </c>
      <c r="V79" s="16" t="n">
        <v>0</v>
      </c>
    </row>
    <row r="80" customFormat="false" ht="12.75" hidden="false" customHeight="false" outlineLevel="0" collapsed="false">
      <c r="B80" s="17" t="n">
        <v>39539</v>
      </c>
      <c r="C80" s="15" t="n">
        <v>0</v>
      </c>
      <c r="D80" s="16" t="n">
        <v>0</v>
      </c>
      <c r="E80" s="16" t="n">
        <v>0</v>
      </c>
      <c r="F80" s="16" t="n">
        <v>0</v>
      </c>
      <c r="G80" s="16" t="n">
        <v>0</v>
      </c>
      <c r="H80" s="16" t="n">
        <v>0</v>
      </c>
      <c r="I80" s="16" t="n">
        <v>0</v>
      </c>
      <c r="J80" s="16" t="n">
        <v>0</v>
      </c>
      <c r="K80" s="16" t="n">
        <v>0</v>
      </c>
      <c r="L80" s="16" t="n">
        <v>0</v>
      </c>
      <c r="M80" s="16" t="n">
        <v>0</v>
      </c>
      <c r="N80" s="16" t="n">
        <v>0</v>
      </c>
      <c r="O80" s="16" t="n">
        <v>0</v>
      </c>
      <c r="P80" s="16" t="n">
        <v>0</v>
      </c>
      <c r="Q80" s="16" t="n">
        <v>0</v>
      </c>
      <c r="R80" s="16" t="n">
        <v>0</v>
      </c>
      <c r="S80" s="16" t="n">
        <v>0</v>
      </c>
      <c r="T80" s="16" t="n">
        <v>0</v>
      </c>
      <c r="U80" s="16" t="n">
        <v>0</v>
      </c>
      <c r="V80" s="16" t="n">
        <v>0</v>
      </c>
    </row>
    <row r="81" customFormat="false" ht="12.75" hidden="false" customHeight="false" outlineLevel="0" collapsed="false">
      <c r="B81" s="17" t="n">
        <v>39569</v>
      </c>
      <c r="C81" s="15" t="n">
        <v>0</v>
      </c>
      <c r="D81" s="16" t="n">
        <v>0</v>
      </c>
      <c r="E81" s="16" t="n">
        <v>0</v>
      </c>
      <c r="F81" s="16" t="n">
        <v>0</v>
      </c>
      <c r="G81" s="16" t="n">
        <v>0</v>
      </c>
      <c r="H81" s="16" t="n">
        <v>0</v>
      </c>
      <c r="I81" s="16" t="n">
        <v>0</v>
      </c>
      <c r="J81" s="16" t="n">
        <v>0</v>
      </c>
      <c r="K81" s="16" t="n">
        <v>0</v>
      </c>
      <c r="L81" s="16" t="n">
        <v>0</v>
      </c>
      <c r="M81" s="16" t="n">
        <v>0</v>
      </c>
      <c r="N81" s="16" t="n">
        <v>0</v>
      </c>
      <c r="O81" s="16" t="n">
        <v>0</v>
      </c>
      <c r="P81" s="16" t="n">
        <v>0</v>
      </c>
      <c r="Q81" s="16" t="n">
        <v>0</v>
      </c>
      <c r="R81" s="16" t="n">
        <v>0</v>
      </c>
      <c r="S81" s="16" t="n">
        <v>0</v>
      </c>
      <c r="T81" s="16" t="n">
        <v>0</v>
      </c>
      <c r="U81" s="16" t="n">
        <v>0</v>
      </c>
      <c r="V81" s="16" t="n">
        <v>0</v>
      </c>
    </row>
    <row r="82" customFormat="false" ht="12.75" hidden="false" customHeight="false" outlineLevel="0" collapsed="false">
      <c r="B82" s="17" t="n">
        <v>39600</v>
      </c>
      <c r="C82" s="15" t="n">
        <v>0</v>
      </c>
      <c r="D82" s="16" t="n">
        <v>0</v>
      </c>
      <c r="E82" s="16" t="n">
        <v>0</v>
      </c>
      <c r="F82" s="16" t="n">
        <v>0</v>
      </c>
      <c r="G82" s="16" t="n">
        <v>0</v>
      </c>
      <c r="H82" s="16" t="n">
        <v>0</v>
      </c>
      <c r="I82" s="16" t="n">
        <v>0</v>
      </c>
      <c r="J82" s="16" t="n">
        <v>0</v>
      </c>
      <c r="K82" s="16" t="n">
        <v>0</v>
      </c>
      <c r="L82" s="16" t="n">
        <v>0</v>
      </c>
      <c r="M82" s="16" t="n">
        <v>0</v>
      </c>
      <c r="N82" s="16" t="n">
        <v>0</v>
      </c>
      <c r="O82" s="16" t="n">
        <v>0</v>
      </c>
      <c r="P82" s="16" t="n">
        <v>0</v>
      </c>
      <c r="Q82" s="16" t="n">
        <v>0</v>
      </c>
      <c r="R82" s="16" t="n">
        <v>0</v>
      </c>
      <c r="S82" s="16" t="n">
        <v>0</v>
      </c>
      <c r="T82" s="16" t="n">
        <v>0</v>
      </c>
      <c r="U82" s="16" t="n">
        <v>0</v>
      </c>
      <c r="V82" s="16" t="n">
        <v>0</v>
      </c>
    </row>
    <row r="83" customFormat="false" ht="12.75" hidden="false" customHeight="false" outlineLevel="0" collapsed="false">
      <c r="B83" s="17" t="n">
        <v>39630</v>
      </c>
      <c r="C83" s="15" t="n">
        <v>0</v>
      </c>
      <c r="D83" s="16" t="n">
        <v>0</v>
      </c>
      <c r="E83" s="16" t="n">
        <v>0</v>
      </c>
      <c r="F83" s="16" t="n">
        <v>0</v>
      </c>
      <c r="G83" s="16" t="n">
        <v>0</v>
      </c>
      <c r="H83" s="16" t="n">
        <v>0</v>
      </c>
      <c r="I83" s="16" t="n">
        <v>0</v>
      </c>
      <c r="J83" s="16" t="n">
        <v>0</v>
      </c>
      <c r="K83" s="16" t="n">
        <v>0</v>
      </c>
      <c r="L83" s="16" t="n">
        <v>0</v>
      </c>
      <c r="M83" s="16" t="n">
        <v>0</v>
      </c>
      <c r="N83" s="16" t="n">
        <v>0</v>
      </c>
      <c r="O83" s="16" t="n">
        <v>0</v>
      </c>
      <c r="P83" s="16" t="n">
        <v>0</v>
      </c>
      <c r="Q83" s="16" t="n">
        <v>0</v>
      </c>
      <c r="R83" s="16" t="n">
        <v>0</v>
      </c>
      <c r="S83" s="16" t="n">
        <v>0</v>
      </c>
      <c r="T83" s="16" t="n">
        <v>0</v>
      </c>
      <c r="U83" s="16" t="n">
        <v>0</v>
      </c>
      <c r="V83" s="16" t="n">
        <v>0</v>
      </c>
    </row>
    <row r="84" customFormat="false" ht="12.75" hidden="false" customHeight="false" outlineLevel="0" collapsed="false">
      <c r="B84" s="17" t="n">
        <v>39661</v>
      </c>
      <c r="C84" s="15" t="n">
        <v>0</v>
      </c>
      <c r="D84" s="16" t="n">
        <v>0</v>
      </c>
      <c r="E84" s="16" t="n">
        <v>0</v>
      </c>
      <c r="F84" s="16" t="n">
        <v>0</v>
      </c>
      <c r="G84" s="16" t="n">
        <v>0</v>
      </c>
      <c r="H84" s="16" t="n">
        <v>0</v>
      </c>
      <c r="I84" s="16" t="n">
        <v>0</v>
      </c>
      <c r="J84" s="16" t="n">
        <v>0</v>
      </c>
      <c r="K84" s="16" t="n">
        <v>0</v>
      </c>
      <c r="L84" s="16" t="n">
        <v>0</v>
      </c>
      <c r="M84" s="16" t="n">
        <v>0</v>
      </c>
      <c r="N84" s="16" t="n">
        <v>0</v>
      </c>
      <c r="O84" s="16" t="n">
        <v>0</v>
      </c>
      <c r="P84" s="16" t="n">
        <v>0</v>
      </c>
      <c r="Q84" s="16" t="n">
        <v>0</v>
      </c>
      <c r="R84" s="16" t="n">
        <v>0</v>
      </c>
      <c r="S84" s="16" t="n">
        <v>0</v>
      </c>
      <c r="T84" s="16" t="n">
        <v>0</v>
      </c>
      <c r="U84" s="16" t="n">
        <v>0</v>
      </c>
      <c r="V84" s="16" t="n">
        <v>0</v>
      </c>
    </row>
    <row r="85" customFormat="false" ht="12.75" hidden="false" customHeight="false" outlineLevel="0" collapsed="false">
      <c r="B85" s="17" t="n">
        <v>39692</v>
      </c>
      <c r="C85" s="15" t="n">
        <v>0</v>
      </c>
      <c r="D85" s="16" t="n">
        <v>0</v>
      </c>
      <c r="E85" s="16" t="n">
        <v>0</v>
      </c>
      <c r="F85" s="16" t="n">
        <v>0</v>
      </c>
      <c r="G85" s="16" t="n">
        <v>0</v>
      </c>
      <c r="H85" s="16" t="n">
        <v>0</v>
      </c>
      <c r="I85" s="16" t="n">
        <v>0</v>
      </c>
      <c r="J85" s="16" t="n">
        <v>0</v>
      </c>
      <c r="K85" s="16" t="n">
        <v>0</v>
      </c>
      <c r="L85" s="16" t="n">
        <v>0</v>
      </c>
      <c r="M85" s="16" t="n">
        <v>0</v>
      </c>
      <c r="N85" s="16" t="n">
        <v>0</v>
      </c>
      <c r="O85" s="16" t="n">
        <v>0</v>
      </c>
      <c r="P85" s="16" t="n">
        <v>0</v>
      </c>
      <c r="Q85" s="16" t="n">
        <v>0</v>
      </c>
      <c r="R85" s="16" t="n">
        <v>0</v>
      </c>
      <c r="S85" s="16" t="n">
        <v>0</v>
      </c>
      <c r="T85" s="16" t="n">
        <v>0</v>
      </c>
      <c r="U85" s="16" t="n">
        <v>0</v>
      </c>
      <c r="V85" s="16" t="n">
        <v>0</v>
      </c>
    </row>
    <row r="86" customFormat="false" ht="12.75" hidden="false" customHeight="false" outlineLevel="0" collapsed="false">
      <c r="B86" s="17" t="n">
        <v>39722</v>
      </c>
      <c r="C86" s="15" t="n">
        <v>0</v>
      </c>
      <c r="D86" s="16" t="n">
        <v>0</v>
      </c>
      <c r="E86" s="16" t="n">
        <v>0</v>
      </c>
      <c r="F86" s="16" t="n">
        <v>0</v>
      </c>
      <c r="G86" s="16" t="n">
        <v>0</v>
      </c>
      <c r="H86" s="16" t="n">
        <v>0</v>
      </c>
      <c r="I86" s="16" t="n">
        <v>0</v>
      </c>
      <c r="J86" s="16" t="n">
        <v>0</v>
      </c>
      <c r="K86" s="16" t="n">
        <v>0</v>
      </c>
      <c r="L86" s="16" t="n">
        <v>0</v>
      </c>
      <c r="M86" s="16" t="n">
        <v>0</v>
      </c>
      <c r="N86" s="16" t="n">
        <v>0</v>
      </c>
      <c r="O86" s="16" t="n">
        <v>0</v>
      </c>
      <c r="P86" s="16" t="n">
        <v>0</v>
      </c>
      <c r="Q86" s="16" t="n">
        <v>0</v>
      </c>
      <c r="R86" s="16" t="n">
        <v>0</v>
      </c>
      <c r="S86" s="16" t="n">
        <v>0</v>
      </c>
      <c r="T86" s="16" t="n">
        <v>0</v>
      </c>
      <c r="U86" s="16" t="n">
        <v>0</v>
      </c>
      <c r="V86" s="16" t="n">
        <v>0</v>
      </c>
    </row>
    <row r="87" customFormat="false" ht="12.75" hidden="false" customHeight="false" outlineLevel="0" collapsed="false">
      <c r="B87" s="17" t="n">
        <v>39753</v>
      </c>
      <c r="C87" s="15" t="n">
        <v>0</v>
      </c>
      <c r="D87" s="16" t="n">
        <v>0</v>
      </c>
      <c r="E87" s="16" t="n">
        <v>0</v>
      </c>
      <c r="F87" s="16" t="n">
        <v>0</v>
      </c>
      <c r="G87" s="16" t="n">
        <v>0</v>
      </c>
      <c r="H87" s="16" t="n">
        <v>0</v>
      </c>
      <c r="I87" s="16" t="n">
        <v>0</v>
      </c>
      <c r="J87" s="16" t="n">
        <v>0</v>
      </c>
      <c r="K87" s="16" t="n">
        <v>0</v>
      </c>
      <c r="L87" s="16" t="n">
        <v>0</v>
      </c>
      <c r="M87" s="16" t="n">
        <v>0</v>
      </c>
      <c r="N87" s="16" t="n">
        <v>0</v>
      </c>
      <c r="O87" s="16" t="n">
        <v>0</v>
      </c>
      <c r="P87" s="16" t="n">
        <v>0</v>
      </c>
      <c r="Q87" s="16" t="n">
        <v>0</v>
      </c>
      <c r="R87" s="16" t="n">
        <v>0</v>
      </c>
      <c r="S87" s="16" t="n">
        <v>0</v>
      </c>
      <c r="T87" s="16" t="n">
        <v>0</v>
      </c>
      <c r="U87" s="16" t="n">
        <v>0</v>
      </c>
      <c r="V87" s="16" t="n">
        <v>0</v>
      </c>
    </row>
    <row r="88" customFormat="false" ht="12.75" hidden="false" customHeight="false" outlineLevel="0" collapsed="false">
      <c r="B88" s="17" t="n">
        <v>39783</v>
      </c>
      <c r="C88" s="15" t="n">
        <v>0</v>
      </c>
      <c r="D88" s="16" t="n">
        <v>0</v>
      </c>
      <c r="E88" s="16" t="n">
        <v>0</v>
      </c>
      <c r="F88" s="16" t="n">
        <v>0</v>
      </c>
      <c r="G88" s="16" t="n">
        <v>0</v>
      </c>
      <c r="H88" s="16" t="n">
        <v>0</v>
      </c>
      <c r="I88" s="16" t="n">
        <v>0</v>
      </c>
      <c r="J88" s="16" t="n">
        <v>0</v>
      </c>
      <c r="K88" s="16" t="n">
        <v>0</v>
      </c>
      <c r="L88" s="16" t="n">
        <v>0</v>
      </c>
      <c r="M88" s="16" t="n">
        <v>0</v>
      </c>
      <c r="N88" s="16" t="n">
        <v>0</v>
      </c>
      <c r="O88" s="16" t="n">
        <v>0</v>
      </c>
      <c r="P88" s="16" t="n">
        <v>0</v>
      </c>
      <c r="Q88" s="16" t="n">
        <v>0</v>
      </c>
      <c r="R88" s="16" t="n">
        <v>0</v>
      </c>
      <c r="S88" s="16" t="n">
        <v>0</v>
      </c>
      <c r="T88" s="16" t="n">
        <v>0</v>
      </c>
      <c r="U88" s="16" t="n">
        <v>0</v>
      </c>
      <c r="V88" s="16" t="n">
        <v>0</v>
      </c>
    </row>
    <row r="89" customFormat="false" ht="12.75" hidden="false" customHeight="false" outlineLevel="0" collapsed="false">
      <c r="B89" s="17" t="n">
        <v>39814</v>
      </c>
      <c r="C89" s="15" t="n">
        <v>0</v>
      </c>
      <c r="D89" s="16" t="n">
        <v>0</v>
      </c>
      <c r="E89" s="16" t="n">
        <v>0</v>
      </c>
      <c r="F89" s="16" t="n">
        <v>0</v>
      </c>
      <c r="G89" s="16" t="n">
        <v>0</v>
      </c>
      <c r="H89" s="16" t="n">
        <v>0</v>
      </c>
      <c r="I89" s="16" t="n">
        <v>0</v>
      </c>
      <c r="J89" s="16" t="n">
        <v>0</v>
      </c>
      <c r="K89" s="16" t="n">
        <v>0</v>
      </c>
      <c r="L89" s="16" t="n">
        <v>0</v>
      </c>
      <c r="M89" s="16" t="n">
        <v>0</v>
      </c>
      <c r="N89" s="16" t="n">
        <v>0</v>
      </c>
      <c r="O89" s="16" t="n">
        <v>0</v>
      </c>
      <c r="P89" s="16" t="n">
        <v>0</v>
      </c>
      <c r="Q89" s="16" t="n">
        <v>0</v>
      </c>
      <c r="R89" s="16" t="n">
        <v>0</v>
      </c>
      <c r="S89" s="16" t="n">
        <v>0</v>
      </c>
      <c r="T89" s="16" t="n">
        <v>0</v>
      </c>
      <c r="U89" s="16" t="n">
        <v>0</v>
      </c>
      <c r="V89" s="16" t="n">
        <v>0</v>
      </c>
    </row>
    <row r="90" customFormat="false" ht="12.75" hidden="false" customHeight="false" outlineLevel="0" collapsed="false">
      <c r="B90" s="17" t="n">
        <v>39845</v>
      </c>
      <c r="C90" s="15" t="n">
        <v>0</v>
      </c>
      <c r="D90" s="16" t="n">
        <v>0</v>
      </c>
      <c r="E90" s="16" t="n">
        <v>0</v>
      </c>
      <c r="F90" s="16" t="n">
        <v>0</v>
      </c>
      <c r="G90" s="16" t="n">
        <v>0</v>
      </c>
      <c r="H90" s="16" t="n">
        <v>0</v>
      </c>
      <c r="I90" s="16" t="n">
        <v>0</v>
      </c>
      <c r="J90" s="16" t="n">
        <v>0</v>
      </c>
      <c r="K90" s="16" t="n">
        <v>0</v>
      </c>
      <c r="L90" s="16" t="n">
        <v>0</v>
      </c>
      <c r="M90" s="16" t="n">
        <v>0</v>
      </c>
      <c r="N90" s="16" t="n">
        <v>0</v>
      </c>
      <c r="O90" s="16" t="n">
        <v>0</v>
      </c>
      <c r="P90" s="16" t="n">
        <v>0</v>
      </c>
      <c r="Q90" s="16" t="n">
        <v>0</v>
      </c>
      <c r="R90" s="16" t="n">
        <v>0</v>
      </c>
      <c r="S90" s="16" t="n">
        <v>0</v>
      </c>
      <c r="T90" s="16" t="n">
        <v>0</v>
      </c>
      <c r="U90" s="16" t="n">
        <v>0</v>
      </c>
      <c r="V90" s="16" t="n">
        <v>0</v>
      </c>
    </row>
    <row r="91" customFormat="false" ht="12.75" hidden="false" customHeight="false" outlineLevel="0" collapsed="false">
      <c r="B91" s="17" t="n">
        <v>39873</v>
      </c>
      <c r="C91" s="15" t="n">
        <v>0</v>
      </c>
      <c r="D91" s="16" t="n">
        <v>0</v>
      </c>
      <c r="E91" s="16" t="n">
        <v>0</v>
      </c>
      <c r="F91" s="16" t="n">
        <v>0</v>
      </c>
      <c r="G91" s="16" t="n">
        <v>0</v>
      </c>
      <c r="H91" s="16" t="n">
        <v>0</v>
      </c>
      <c r="I91" s="16" t="n">
        <v>0</v>
      </c>
      <c r="J91" s="16" t="n">
        <v>0</v>
      </c>
      <c r="K91" s="16" t="n">
        <v>0</v>
      </c>
      <c r="L91" s="16" t="n">
        <v>0</v>
      </c>
      <c r="M91" s="16" t="n">
        <v>0</v>
      </c>
      <c r="N91" s="16" t="n">
        <v>0</v>
      </c>
      <c r="O91" s="16" t="n">
        <v>0</v>
      </c>
      <c r="P91" s="16" t="n">
        <v>0</v>
      </c>
      <c r="Q91" s="16" t="n">
        <v>0</v>
      </c>
      <c r="R91" s="16" t="n">
        <v>0</v>
      </c>
      <c r="S91" s="16" t="n">
        <v>0</v>
      </c>
      <c r="T91" s="16" t="n">
        <v>0</v>
      </c>
      <c r="U91" s="16" t="n">
        <v>0</v>
      </c>
      <c r="V91" s="16" t="n">
        <v>0</v>
      </c>
    </row>
    <row r="92" customFormat="false" ht="12.75" hidden="false" customHeight="false" outlineLevel="0" collapsed="false">
      <c r="B92" s="17" t="n">
        <v>39904</v>
      </c>
      <c r="C92" s="15" t="n">
        <v>0</v>
      </c>
      <c r="D92" s="16" t="n">
        <v>0</v>
      </c>
      <c r="E92" s="16" t="n">
        <v>0</v>
      </c>
      <c r="F92" s="16" t="n">
        <v>0</v>
      </c>
      <c r="G92" s="16" t="n">
        <v>0</v>
      </c>
      <c r="H92" s="16" t="n">
        <v>0</v>
      </c>
      <c r="I92" s="16" t="n">
        <v>0</v>
      </c>
      <c r="J92" s="16" t="n">
        <v>0</v>
      </c>
      <c r="K92" s="16" t="n">
        <v>0</v>
      </c>
      <c r="L92" s="16" t="n">
        <v>0</v>
      </c>
      <c r="M92" s="16" t="n">
        <v>0</v>
      </c>
      <c r="N92" s="16" t="n">
        <v>0</v>
      </c>
      <c r="O92" s="16" t="n">
        <v>0</v>
      </c>
      <c r="P92" s="16" t="n">
        <v>0</v>
      </c>
      <c r="Q92" s="16" t="n">
        <v>0</v>
      </c>
      <c r="R92" s="16" t="n">
        <v>0</v>
      </c>
      <c r="S92" s="16" t="n">
        <v>0</v>
      </c>
      <c r="T92" s="16" t="n">
        <v>0</v>
      </c>
      <c r="U92" s="16" t="n">
        <v>0</v>
      </c>
      <c r="V92" s="16" t="n">
        <v>0</v>
      </c>
    </row>
    <row r="93" customFormat="false" ht="12.75" hidden="false" customHeight="false" outlineLevel="0" collapsed="false">
      <c r="B93" s="17" t="n">
        <v>39934</v>
      </c>
      <c r="C93" s="15" t="n">
        <v>0</v>
      </c>
      <c r="D93" s="16" t="n">
        <v>0</v>
      </c>
      <c r="E93" s="16" t="n">
        <v>0</v>
      </c>
      <c r="F93" s="16" t="n">
        <v>0</v>
      </c>
      <c r="G93" s="16" t="n">
        <v>0</v>
      </c>
      <c r="H93" s="16" t="n">
        <v>0</v>
      </c>
      <c r="I93" s="16" t="n">
        <v>0</v>
      </c>
      <c r="J93" s="16" t="n">
        <v>0</v>
      </c>
      <c r="K93" s="16" t="n">
        <v>0</v>
      </c>
      <c r="L93" s="16" t="n">
        <v>0</v>
      </c>
      <c r="M93" s="16" t="n">
        <v>0</v>
      </c>
      <c r="N93" s="16" t="n">
        <v>0</v>
      </c>
      <c r="O93" s="16" t="n">
        <v>0</v>
      </c>
      <c r="P93" s="16" t="n">
        <v>0</v>
      </c>
      <c r="Q93" s="16" t="n">
        <v>0</v>
      </c>
      <c r="R93" s="16" t="n">
        <v>0</v>
      </c>
      <c r="S93" s="16" t="n">
        <v>0</v>
      </c>
      <c r="T93" s="16" t="n">
        <v>0</v>
      </c>
      <c r="U93" s="16" t="n">
        <v>0</v>
      </c>
      <c r="V93" s="16" t="n">
        <v>0</v>
      </c>
    </row>
    <row r="94" customFormat="false" ht="12.75" hidden="false" customHeight="false" outlineLevel="0" collapsed="false">
      <c r="B94" s="17" t="n">
        <v>39965</v>
      </c>
      <c r="C94" s="15" t="n">
        <v>0</v>
      </c>
      <c r="D94" s="16" t="n">
        <v>0</v>
      </c>
      <c r="E94" s="16" t="n">
        <v>0</v>
      </c>
      <c r="F94" s="16" t="n">
        <v>0</v>
      </c>
      <c r="G94" s="16" t="n">
        <v>0</v>
      </c>
      <c r="H94" s="16" t="n">
        <v>0</v>
      </c>
      <c r="I94" s="16" t="n">
        <v>0</v>
      </c>
      <c r="J94" s="16" t="n">
        <v>0</v>
      </c>
      <c r="K94" s="16" t="n">
        <v>0</v>
      </c>
      <c r="L94" s="16" t="n">
        <v>0</v>
      </c>
      <c r="M94" s="16" t="n">
        <v>0</v>
      </c>
      <c r="N94" s="16" t="n">
        <v>0</v>
      </c>
      <c r="O94" s="16" t="n">
        <v>0</v>
      </c>
      <c r="P94" s="16" t="n">
        <v>0</v>
      </c>
      <c r="Q94" s="16" t="n">
        <v>0</v>
      </c>
      <c r="R94" s="16" t="n">
        <v>0</v>
      </c>
      <c r="S94" s="16" t="n">
        <v>0</v>
      </c>
      <c r="T94" s="16" t="n">
        <v>0</v>
      </c>
      <c r="U94" s="16" t="n">
        <v>0</v>
      </c>
      <c r="V94" s="16" t="n">
        <v>0</v>
      </c>
    </row>
    <row r="95" customFormat="false" ht="12.75" hidden="false" customHeight="false" outlineLevel="0" collapsed="false">
      <c r="B95" s="17" t="n">
        <v>39995</v>
      </c>
      <c r="C95" s="15" t="n">
        <v>0</v>
      </c>
      <c r="D95" s="16" t="n">
        <v>0</v>
      </c>
      <c r="E95" s="16" t="n">
        <v>0</v>
      </c>
      <c r="F95" s="16" t="n">
        <v>0</v>
      </c>
      <c r="G95" s="16" t="n">
        <v>0</v>
      </c>
      <c r="H95" s="16" t="n">
        <v>0</v>
      </c>
      <c r="I95" s="16" t="n">
        <v>0</v>
      </c>
      <c r="J95" s="16" t="n">
        <v>0</v>
      </c>
      <c r="K95" s="16" t="n">
        <v>0</v>
      </c>
      <c r="L95" s="16" t="n">
        <v>0</v>
      </c>
      <c r="M95" s="16" t="n">
        <v>0</v>
      </c>
      <c r="N95" s="16" t="n">
        <v>0</v>
      </c>
      <c r="O95" s="16" t="n">
        <v>0</v>
      </c>
      <c r="P95" s="16" t="n">
        <v>0</v>
      </c>
      <c r="Q95" s="16" t="n">
        <v>0</v>
      </c>
      <c r="R95" s="16" t="n">
        <v>0</v>
      </c>
      <c r="S95" s="16" t="n">
        <v>0</v>
      </c>
      <c r="T95" s="16" t="n">
        <v>0</v>
      </c>
      <c r="U95" s="16" t="n">
        <v>0</v>
      </c>
      <c r="V95" s="16" t="n">
        <v>0</v>
      </c>
    </row>
    <row r="96" customFormat="false" ht="12.75" hidden="false" customHeight="false" outlineLevel="0" collapsed="false">
      <c r="B96" s="17" t="n">
        <v>40026</v>
      </c>
      <c r="C96" s="15" t="n">
        <v>0</v>
      </c>
      <c r="D96" s="16" t="n">
        <v>0</v>
      </c>
      <c r="E96" s="16" t="n">
        <v>0</v>
      </c>
      <c r="F96" s="16" t="n">
        <v>0</v>
      </c>
      <c r="G96" s="16" t="n">
        <v>0</v>
      </c>
      <c r="H96" s="16" t="n">
        <v>0</v>
      </c>
      <c r="I96" s="16" t="n">
        <v>0</v>
      </c>
      <c r="J96" s="16" t="n">
        <v>0</v>
      </c>
      <c r="K96" s="16" t="n">
        <v>0</v>
      </c>
      <c r="L96" s="16" t="n">
        <v>0</v>
      </c>
      <c r="M96" s="16" t="n">
        <v>0</v>
      </c>
      <c r="N96" s="16" t="n">
        <v>0</v>
      </c>
      <c r="O96" s="16" t="n">
        <v>0</v>
      </c>
      <c r="P96" s="16" t="n">
        <v>0</v>
      </c>
      <c r="Q96" s="16" t="n">
        <v>0</v>
      </c>
      <c r="R96" s="16" t="n">
        <v>0</v>
      </c>
      <c r="S96" s="16" t="n">
        <v>0</v>
      </c>
      <c r="T96" s="16" t="n">
        <v>0</v>
      </c>
      <c r="U96" s="16" t="n">
        <v>0</v>
      </c>
      <c r="V96" s="16" t="n">
        <v>0</v>
      </c>
    </row>
    <row r="97" customFormat="false" ht="12.75" hidden="false" customHeight="false" outlineLevel="0" collapsed="false">
      <c r="B97" s="17" t="n">
        <v>40057</v>
      </c>
      <c r="C97" s="15" t="n">
        <v>0</v>
      </c>
      <c r="D97" s="16" t="n">
        <v>0</v>
      </c>
      <c r="E97" s="16" t="n">
        <v>0</v>
      </c>
      <c r="F97" s="16" t="n">
        <v>0</v>
      </c>
      <c r="G97" s="16" t="n">
        <v>0</v>
      </c>
      <c r="H97" s="16" t="n">
        <v>0</v>
      </c>
      <c r="I97" s="16" t="n">
        <v>0</v>
      </c>
      <c r="J97" s="16" t="n">
        <v>0</v>
      </c>
      <c r="K97" s="16" t="n">
        <v>0</v>
      </c>
      <c r="L97" s="16" t="n">
        <v>0</v>
      </c>
      <c r="M97" s="16" t="n">
        <v>0</v>
      </c>
      <c r="N97" s="16" t="n">
        <v>0</v>
      </c>
      <c r="O97" s="16" t="n">
        <v>0</v>
      </c>
      <c r="P97" s="16" t="n">
        <v>0</v>
      </c>
      <c r="Q97" s="16" t="n">
        <v>0</v>
      </c>
      <c r="R97" s="16" t="n">
        <v>0</v>
      </c>
      <c r="S97" s="16" t="n">
        <v>0</v>
      </c>
      <c r="T97" s="16" t="n">
        <v>0</v>
      </c>
      <c r="U97" s="16" t="n">
        <v>0</v>
      </c>
      <c r="V97" s="16" t="n">
        <v>0</v>
      </c>
    </row>
    <row r="98" customFormat="false" ht="12.75" hidden="false" customHeight="false" outlineLevel="0" collapsed="false">
      <c r="B98" s="17" t="n">
        <v>40087</v>
      </c>
      <c r="C98" s="15" t="n">
        <v>0</v>
      </c>
      <c r="D98" s="16" t="n">
        <v>0</v>
      </c>
      <c r="E98" s="16" t="n">
        <v>0</v>
      </c>
      <c r="F98" s="16" t="n">
        <v>0</v>
      </c>
      <c r="G98" s="16" t="n">
        <v>0</v>
      </c>
      <c r="H98" s="16" t="n">
        <v>0</v>
      </c>
      <c r="I98" s="16" t="n">
        <v>0</v>
      </c>
      <c r="J98" s="16" t="n">
        <v>0</v>
      </c>
      <c r="K98" s="16" t="n">
        <v>0</v>
      </c>
      <c r="L98" s="16" t="n">
        <v>0</v>
      </c>
      <c r="M98" s="16" t="n">
        <v>0</v>
      </c>
      <c r="N98" s="16" t="n">
        <v>0</v>
      </c>
      <c r="O98" s="16" t="n">
        <v>0</v>
      </c>
      <c r="P98" s="16" t="n">
        <v>0</v>
      </c>
      <c r="Q98" s="16" t="n">
        <v>0</v>
      </c>
      <c r="R98" s="16" t="n">
        <v>0</v>
      </c>
      <c r="S98" s="16" t="n">
        <v>0</v>
      </c>
      <c r="T98" s="16" t="n">
        <v>0</v>
      </c>
      <c r="U98" s="16" t="n">
        <v>0</v>
      </c>
      <c r="V98" s="16" t="n">
        <v>0</v>
      </c>
    </row>
    <row r="99" customFormat="false" ht="12.75" hidden="false" customHeight="false" outlineLevel="0" collapsed="false">
      <c r="B99" s="17" t="n">
        <v>40118</v>
      </c>
      <c r="C99" s="15" t="n">
        <v>0</v>
      </c>
      <c r="D99" s="16" t="n">
        <v>0</v>
      </c>
      <c r="E99" s="16" t="n">
        <v>0</v>
      </c>
      <c r="F99" s="16" t="n">
        <v>0</v>
      </c>
      <c r="G99" s="16" t="n">
        <v>0</v>
      </c>
      <c r="H99" s="16" t="n">
        <v>0</v>
      </c>
      <c r="I99" s="16" t="n">
        <v>0</v>
      </c>
      <c r="J99" s="16" t="n">
        <v>0</v>
      </c>
      <c r="K99" s="16" t="n">
        <v>0</v>
      </c>
      <c r="L99" s="16" t="n">
        <v>0</v>
      </c>
      <c r="M99" s="16" t="n">
        <v>0</v>
      </c>
      <c r="N99" s="16" t="n">
        <v>0</v>
      </c>
      <c r="O99" s="16" t="n">
        <v>0</v>
      </c>
      <c r="P99" s="16" t="n">
        <v>0</v>
      </c>
      <c r="Q99" s="16" t="n">
        <v>0</v>
      </c>
      <c r="R99" s="16" t="n">
        <v>0</v>
      </c>
      <c r="S99" s="16" t="n">
        <v>0</v>
      </c>
      <c r="T99" s="16" t="n">
        <v>0</v>
      </c>
      <c r="U99" s="16" t="n">
        <v>0</v>
      </c>
      <c r="V99" s="16" t="n">
        <v>0</v>
      </c>
    </row>
    <row r="100" customFormat="false" ht="12.75" hidden="false" customHeight="false" outlineLevel="0" collapsed="false">
      <c r="B100" s="17" t="n">
        <v>40148</v>
      </c>
      <c r="C100" s="15" t="n">
        <v>0</v>
      </c>
      <c r="D100" s="16" t="n">
        <v>0</v>
      </c>
      <c r="E100" s="16" t="n">
        <v>0</v>
      </c>
      <c r="F100" s="16" t="n">
        <v>0</v>
      </c>
      <c r="G100" s="16" t="n">
        <v>0</v>
      </c>
      <c r="H100" s="16" t="n">
        <v>0</v>
      </c>
      <c r="I100" s="16" t="n">
        <v>0</v>
      </c>
      <c r="J100" s="16" t="n">
        <v>0</v>
      </c>
      <c r="K100" s="16" t="n">
        <v>0</v>
      </c>
      <c r="L100" s="16" t="n">
        <v>0</v>
      </c>
      <c r="M100" s="16" t="n">
        <v>0</v>
      </c>
      <c r="N100" s="16" t="n">
        <v>0</v>
      </c>
      <c r="O100" s="16" t="n">
        <v>0</v>
      </c>
      <c r="P100" s="16" t="n">
        <v>0</v>
      </c>
      <c r="Q100" s="16" t="n">
        <v>0</v>
      </c>
      <c r="R100" s="16" t="n">
        <v>0</v>
      </c>
      <c r="S100" s="16" t="n">
        <v>0</v>
      </c>
      <c r="T100" s="16" t="n">
        <v>0</v>
      </c>
      <c r="U100" s="16" t="n">
        <v>0</v>
      </c>
      <c r="V100" s="16" t="n">
        <v>0</v>
      </c>
    </row>
    <row r="101" customFormat="false" ht="12.75" hidden="false" customHeight="false" outlineLevel="0" collapsed="false">
      <c r="B101" s="17" t="n">
        <v>40179</v>
      </c>
      <c r="C101" s="15" t="n">
        <v>0</v>
      </c>
      <c r="D101" s="16" t="n">
        <v>0</v>
      </c>
      <c r="E101" s="16" t="n">
        <v>0</v>
      </c>
      <c r="F101" s="16" t="n">
        <v>0</v>
      </c>
      <c r="G101" s="16" t="n">
        <v>0</v>
      </c>
      <c r="H101" s="16" t="n">
        <v>0</v>
      </c>
      <c r="I101" s="16" t="n">
        <v>0</v>
      </c>
      <c r="J101" s="16" t="n">
        <v>0</v>
      </c>
      <c r="K101" s="16" t="n">
        <v>0</v>
      </c>
      <c r="L101" s="16" t="n">
        <v>0</v>
      </c>
      <c r="M101" s="16" t="n">
        <v>0</v>
      </c>
      <c r="N101" s="16" t="n">
        <v>0</v>
      </c>
      <c r="O101" s="16" t="n">
        <v>0</v>
      </c>
      <c r="P101" s="16" t="n">
        <v>0</v>
      </c>
      <c r="Q101" s="16" t="n">
        <v>0</v>
      </c>
      <c r="R101" s="16" t="n">
        <v>0</v>
      </c>
      <c r="S101" s="16" t="n">
        <v>0</v>
      </c>
      <c r="T101" s="16" t="n">
        <v>0</v>
      </c>
      <c r="U101" s="16" t="n">
        <v>0</v>
      </c>
      <c r="V101" s="16" t="n">
        <v>0</v>
      </c>
    </row>
    <row r="102" customFormat="false" ht="12.75" hidden="false" customHeight="false" outlineLevel="0" collapsed="false">
      <c r="B102" s="17" t="n">
        <v>40210</v>
      </c>
      <c r="C102" s="15" t="n">
        <v>0</v>
      </c>
      <c r="D102" s="16" t="n">
        <v>0</v>
      </c>
      <c r="E102" s="16" t="n">
        <v>0</v>
      </c>
      <c r="F102" s="16" t="n">
        <v>0</v>
      </c>
      <c r="G102" s="16" t="n">
        <v>0</v>
      </c>
      <c r="H102" s="16" t="n">
        <v>0</v>
      </c>
      <c r="I102" s="16" t="n">
        <v>0</v>
      </c>
      <c r="J102" s="16" t="n">
        <v>0</v>
      </c>
      <c r="K102" s="16" t="n">
        <v>0</v>
      </c>
      <c r="L102" s="16" t="n">
        <v>0</v>
      </c>
      <c r="M102" s="16" t="n">
        <v>0</v>
      </c>
      <c r="N102" s="16" t="n">
        <v>0</v>
      </c>
      <c r="O102" s="16" t="n">
        <v>0</v>
      </c>
      <c r="P102" s="16" t="n">
        <v>0</v>
      </c>
      <c r="Q102" s="16" t="n">
        <v>0</v>
      </c>
      <c r="R102" s="16" t="n">
        <v>0</v>
      </c>
      <c r="S102" s="16" t="n">
        <v>0</v>
      </c>
      <c r="T102" s="16" t="n">
        <v>0</v>
      </c>
      <c r="U102" s="16" t="n">
        <v>0</v>
      </c>
      <c r="V102" s="16" t="n">
        <v>0</v>
      </c>
    </row>
    <row r="103" customFormat="false" ht="12.75" hidden="false" customHeight="false" outlineLevel="0" collapsed="false">
      <c r="B103" s="17" t="n">
        <v>40238</v>
      </c>
      <c r="C103" s="15" t="n">
        <v>0</v>
      </c>
      <c r="D103" s="16" t="n">
        <v>0</v>
      </c>
      <c r="E103" s="16" t="n">
        <v>0</v>
      </c>
      <c r="F103" s="16" t="n">
        <v>0</v>
      </c>
      <c r="G103" s="16" t="n">
        <v>0</v>
      </c>
      <c r="H103" s="16" t="n">
        <v>0</v>
      </c>
      <c r="I103" s="16" t="n">
        <v>0</v>
      </c>
      <c r="J103" s="16" t="n">
        <v>0</v>
      </c>
      <c r="K103" s="16" t="n">
        <v>0</v>
      </c>
      <c r="L103" s="16" t="n">
        <v>0</v>
      </c>
      <c r="M103" s="16" t="n">
        <v>0</v>
      </c>
      <c r="N103" s="16" t="n">
        <v>0</v>
      </c>
      <c r="O103" s="16" t="n">
        <v>0</v>
      </c>
      <c r="P103" s="16" t="n">
        <v>0</v>
      </c>
      <c r="Q103" s="16" t="n">
        <v>0</v>
      </c>
      <c r="R103" s="16" t="n">
        <v>0</v>
      </c>
      <c r="S103" s="16" t="n">
        <v>0</v>
      </c>
      <c r="T103" s="16" t="n">
        <v>0</v>
      </c>
      <c r="U103" s="16" t="n">
        <v>0</v>
      </c>
      <c r="V103" s="16" t="n">
        <v>0</v>
      </c>
    </row>
    <row r="104" customFormat="false" ht="12.75" hidden="false" customHeight="false" outlineLevel="0" collapsed="false">
      <c r="B104" s="17" t="n">
        <v>40269</v>
      </c>
      <c r="C104" s="15" t="n">
        <v>0</v>
      </c>
      <c r="D104" s="16" t="n">
        <v>0</v>
      </c>
      <c r="E104" s="16" t="n">
        <v>0</v>
      </c>
      <c r="F104" s="16" t="n">
        <v>0</v>
      </c>
      <c r="G104" s="16" t="n">
        <v>0</v>
      </c>
      <c r="H104" s="16" t="n">
        <v>0</v>
      </c>
      <c r="I104" s="16" t="n">
        <v>0</v>
      </c>
      <c r="J104" s="16" t="n">
        <v>0</v>
      </c>
      <c r="K104" s="16" t="n">
        <v>0</v>
      </c>
      <c r="L104" s="16" t="n">
        <v>0</v>
      </c>
      <c r="M104" s="16" t="n">
        <v>0</v>
      </c>
      <c r="N104" s="16" t="n">
        <v>0</v>
      </c>
      <c r="O104" s="16" t="n">
        <v>0</v>
      </c>
      <c r="P104" s="16" t="n">
        <v>0</v>
      </c>
      <c r="Q104" s="16" t="n">
        <v>0</v>
      </c>
      <c r="R104" s="16" t="n">
        <v>0</v>
      </c>
      <c r="S104" s="16" t="n">
        <v>0</v>
      </c>
      <c r="T104" s="16" t="n">
        <v>0</v>
      </c>
      <c r="U104" s="16" t="n">
        <v>0</v>
      </c>
      <c r="V104" s="16" t="n">
        <v>0</v>
      </c>
    </row>
    <row r="105" customFormat="false" ht="12.75" hidden="false" customHeight="false" outlineLevel="0" collapsed="false">
      <c r="B105" s="17" t="n">
        <v>40299</v>
      </c>
      <c r="C105" s="15" t="n">
        <v>0</v>
      </c>
      <c r="D105" s="16" t="n">
        <v>0</v>
      </c>
      <c r="E105" s="16" t="n">
        <v>0</v>
      </c>
      <c r="F105" s="16" t="n">
        <v>0</v>
      </c>
      <c r="G105" s="16" t="n">
        <v>0</v>
      </c>
      <c r="H105" s="16" t="n">
        <v>0</v>
      </c>
      <c r="I105" s="16" t="n">
        <v>0</v>
      </c>
      <c r="J105" s="16" t="n">
        <v>0</v>
      </c>
      <c r="K105" s="16" t="n">
        <v>0</v>
      </c>
      <c r="L105" s="16" t="n">
        <v>0</v>
      </c>
      <c r="M105" s="16" t="n">
        <v>0</v>
      </c>
      <c r="N105" s="16" t="n">
        <v>0</v>
      </c>
      <c r="O105" s="16" t="n">
        <v>0</v>
      </c>
      <c r="P105" s="16" t="n">
        <v>0</v>
      </c>
      <c r="Q105" s="16" t="n">
        <v>0</v>
      </c>
      <c r="R105" s="16" t="n">
        <v>0</v>
      </c>
      <c r="S105" s="16" t="n">
        <v>0</v>
      </c>
      <c r="T105" s="16" t="n">
        <v>0</v>
      </c>
      <c r="U105" s="16" t="n">
        <v>0</v>
      </c>
      <c r="V105" s="16" t="n">
        <v>0</v>
      </c>
    </row>
    <row r="106" customFormat="false" ht="12.75" hidden="false" customHeight="false" outlineLevel="0" collapsed="false">
      <c r="B106" s="17" t="n">
        <v>40330</v>
      </c>
      <c r="C106" s="15" t="n">
        <v>0</v>
      </c>
      <c r="D106" s="16" t="n">
        <v>0</v>
      </c>
      <c r="E106" s="16" t="n">
        <v>0</v>
      </c>
      <c r="F106" s="16" t="n">
        <v>0</v>
      </c>
      <c r="G106" s="16" t="n">
        <v>0</v>
      </c>
      <c r="H106" s="16" t="n">
        <v>0</v>
      </c>
      <c r="I106" s="16" t="n">
        <v>0</v>
      </c>
      <c r="J106" s="16" t="n">
        <v>0</v>
      </c>
      <c r="K106" s="16" t="n">
        <v>0</v>
      </c>
      <c r="L106" s="16" t="n">
        <v>0</v>
      </c>
      <c r="M106" s="16" t="n">
        <v>0</v>
      </c>
      <c r="N106" s="16" t="n">
        <v>0</v>
      </c>
      <c r="O106" s="16" t="n">
        <v>0</v>
      </c>
      <c r="P106" s="16" t="n">
        <v>0</v>
      </c>
      <c r="Q106" s="16" t="n">
        <v>0</v>
      </c>
      <c r="R106" s="16" t="n">
        <v>0</v>
      </c>
      <c r="S106" s="16" t="n">
        <v>0</v>
      </c>
      <c r="T106" s="16" t="n">
        <v>0</v>
      </c>
      <c r="U106" s="16" t="n">
        <v>0</v>
      </c>
      <c r="V106" s="16" t="n">
        <v>0</v>
      </c>
    </row>
    <row r="107" customFormat="false" ht="12.75" hidden="false" customHeight="false" outlineLevel="0" collapsed="false">
      <c r="B107" s="17" t="n">
        <v>40360</v>
      </c>
      <c r="C107" s="15" t="n">
        <v>0</v>
      </c>
      <c r="D107" s="16" t="n">
        <v>0</v>
      </c>
      <c r="E107" s="16" t="n">
        <v>0</v>
      </c>
      <c r="F107" s="16" t="n">
        <v>0</v>
      </c>
      <c r="G107" s="16" t="n">
        <v>0</v>
      </c>
      <c r="H107" s="16" t="n">
        <v>0</v>
      </c>
      <c r="I107" s="16" t="n">
        <v>0</v>
      </c>
      <c r="J107" s="16" t="n">
        <v>0</v>
      </c>
      <c r="K107" s="16" t="n">
        <v>0</v>
      </c>
      <c r="L107" s="16" t="n">
        <v>0</v>
      </c>
      <c r="M107" s="16" t="n">
        <v>0</v>
      </c>
      <c r="N107" s="16" t="n">
        <v>0</v>
      </c>
      <c r="O107" s="16" t="n">
        <v>0</v>
      </c>
      <c r="P107" s="16" t="n">
        <v>0</v>
      </c>
      <c r="Q107" s="16" t="n">
        <v>0</v>
      </c>
      <c r="R107" s="16" t="n">
        <v>0</v>
      </c>
      <c r="S107" s="16" t="n">
        <v>0</v>
      </c>
      <c r="T107" s="16" t="n">
        <v>0</v>
      </c>
      <c r="U107" s="16" t="n">
        <v>0</v>
      </c>
      <c r="V107" s="16" t="n">
        <v>0</v>
      </c>
    </row>
    <row r="108" customFormat="false" ht="12.75" hidden="false" customHeight="false" outlineLevel="0" collapsed="false">
      <c r="B108" s="17" t="n">
        <v>40391</v>
      </c>
      <c r="C108" s="15" t="n">
        <v>0</v>
      </c>
      <c r="D108" s="16" t="n">
        <v>0</v>
      </c>
      <c r="E108" s="16" t="n">
        <v>0</v>
      </c>
      <c r="F108" s="16" t="n">
        <v>0</v>
      </c>
      <c r="G108" s="16" t="n">
        <v>0</v>
      </c>
      <c r="H108" s="16" t="n">
        <v>0</v>
      </c>
      <c r="I108" s="16" t="n">
        <v>0</v>
      </c>
      <c r="J108" s="16" t="n">
        <v>0</v>
      </c>
      <c r="K108" s="16" t="n">
        <v>0</v>
      </c>
      <c r="L108" s="16" t="n">
        <v>0</v>
      </c>
      <c r="M108" s="16" t="n">
        <v>0</v>
      </c>
      <c r="N108" s="16" t="n">
        <v>0</v>
      </c>
      <c r="O108" s="16" t="n">
        <v>0</v>
      </c>
      <c r="P108" s="16" t="n">
        <v>0</v>
      </c>
      <c r="Q108" s="16" t="n">
        <v>0</v>
      </c>
      <c r="R108" s="16" t="n">
        <v>0</v>
      </c>
      <c r="S108" s="16" t="n">
        <v>0</v>
      </c>
      <c r="T108" s="16" t="n">
        <v>0</v>
      </c>
      <c r="U108" s="16" t="n">
        <v>0</v>
      </c>
      <c r="V108" s="16" t="n">
        <v>0</v>
      </c>
    </row>
    <row r="109" customFormat="false" ht="12.75" hidden="false" customHeight="false" outlineLevel="0" collapsed="false">
      <c r="B109" s="17" t="n">
        <v>40422</v>
      </c>
      <c r="C109" s="15" t="n">
        <v>0</v>
      </c>
      <c r="D109" s="16" t="n">
        <v>0</v>
      </c>
      <c r="E109" s="16" t="n">
        <v>0</v>
      </c>
      <c r="F109" s="16" t="n">
        <v>0</v>
      </c>
      <c r="G109" s="16" t="n">
        <v>0</v>
      </c>
      <c r="H109" s="16" t="n">
        <v>0</v>
      </c>
      <c r="I109" s="16" t="n">
        <v>0</v>
      </c>
      <c r="J109" s="16" t="n">
        <v>0</v>
      </c>
      <c r="K109" s="16" t="n">
        <v>0</v>
      </c>
      <c r="L109" s="16" t="n">
        <v>0</v>
      </c>
      <c r="M109" s="16" t="n">
        <v>0</v>
      </c>
      <c r="N109" s="16" t="n">
        <v>0</v>
      </c>
      <c r="O109" s="16" t="n">
        <v>0</v>
      </c>
      <c r="P109" s="16" t="n">
        <v>0</v>
      </c>
      <c r="Q109" s="16" t="n">
        <v>0</v>
      </c>
      <c r="R109" s="16" t="n">
        <v>0</v>
      </c>
      <c r="S109" s="16" t="n">
        <v>0</v>
      </c>
      <c r="T109" s="16" t="n">
        <v>0</v>
      </c>
      <c r="U109" s="16" t="n">
        <v>0</v>
      </c>
      <c r="V109" s="16" t="n">
        <v>0</v>
      </c>
    </row>
    <row r="110" customFormat="false" ht="12.75" hidden="false" customHeight="false" outlineLevel="0" collapsed="false">
      <c r="B110" s="17" t="n">
        <v>40452</v>
      </c>
      <c r="C110" s="15" t="n">
        <v>0</v>
      </c>
      <c r="D110" s="16" t="n">
        <v>0</v>
      </c>
      <c r="E110" s="16" t="n">
        <v>0</v>
      </c>
      <c r="F110" s="16" t="n">
        <v>0</v>
      </c>
      <c r="G110" s="16" t="n">
        <v>0</v>
      </c>
      <c r="H110" s="16" t="n">
        <v>0</v>
      </c>
      <c r="I110" s="16" t="n">
        <v>0</v>
      </c>
      <c r="J110" s="16" t="n">
        <v>0</v>
      </c>
      <c r="K110" s="16" t="n">
        <v>0</v>
      </c>
      <c r="L110" s="16" t="n">
        <v>0</v>
      </c>
      <c r="M110" s="16" t="n">
        <v>0</v>
      </c>
      <c r="N110" s="16" t="n">
        <v>0</v>
      </c>
      <c r="O110" s="16" t="n">
        <v>0</v>
      </c>
      <c r="P110" s="16" t="n">
        <v>0</v>
      </c>
      <c r="Q110" s="16" t="n">
        <v>0</v>
      </c>
      <c r="R110" s="16" t="n">
        <v>0</v>
      </c>
      <c r="S110" s="16" t="n">
        <v>0</v>
      </c>
      <c r="T110" s="16" t="n">
        <v>0</v>
      </c>
      <c r="U110" s="16" t="n">
        <v>0</v>
      </c>
      <c r="V110" s="16" t="n">
        <v>0</v>
      </c>
    </row>
    <row r="111" customFormat="false" ht="12.75" hidden="false" customHeight="false" outlineLevel="0" collapsed="false">
      <c r="B111" s="17" t="n">
        <v>40483</v>
      </c>
      <c r="C111" s="15" t="n">
        <v>0</v>
      </c>
      <c r="D111" s="16" t="n">
        <v>0</v>
      </c>
      <c r="E111" s="16" t="n">
        <v>0</v>
      </c>
      <c r="F111" s="16" t="n">
        <v>0</v>
      </c>
      <c r="G111" s="16" t="n">
        <v>0</v>
      </c>
      <c r="H111" s="16" t="n">
        <v>0</v>
      </c>
      <c r="I111" s="16" t="n">
        <v>0</v>
      </c>
      <c r="J111" s="16" t="n">
        <v>0</v>
      </c>
      <c r="K111" s="16" t="n">
        <v>0</v>
      </c>
      <c r="L111" s="16" t="n">
        <v>0</v>
      </c>
      <c r="M111" s="16" t="n">
        <v>0</v>
      </c>
      <c r="N111" s="16" t="n">
        <v>0</v>
      </c>
      <c r="O111" s="16" t="n">
        <v>0</v>
      </c>
      <c r="P111" s="16" t="n">
        <v>0</v>
      </c>
      <c r="Q111" s="16" t="n">
        <v>0</v>
      </c>
      <c r="R111" s="16" t="n">
        <v>0</v>
      </c>
      <c r="S111" s="16" t="n">
        <v>0</v>
      </c>
      <c r="T111" s="16" t="n">
        <v>0</v>
      </c>
      <c r="U111" s="16" t="n">
        <v>0</v>
      </c>
      <c r="V111" s="16" t="n">
        <v>0</v>
      </c>
    </row>
    <row r="112" customFormat="false" ht="12.75" hidden="false" customHeight="false" outlineLevel="0" collapsed="false">
      <c r="B112" s="17" t="n">
        <v>40513</v>
      </c>
      <c r="C112" s="15" t="n">
        <v>0</v>
      </c>
      <c r="D112" s="16" t="n">
        <v>0</v>
      </c>
      <c r="E112" s="16" t="n">
        <v>0</v>
      </c>
      <c r="F112" s="16" t="n">
        <v>0</v>
      </c>
      <c r="G112" s="16" t="n">
        <v>0</v>
      </c>
      <c r="H112" s="16" t="n">
        <v>0</v>
      </c>
      <c r="I112" s="16" t="n">
        <v>0</v>
      </c>
      <c r="J112" s="16" t="n">
        <v>0</v>
      </c>
      <c r="K112" s="16" t="n">
        <v>0</v>
      </c>
      <c r="L112" s="16" t="n">
        <v>0</v>
      </c>
      <c r="M112" s="16" t="n">
        <v>0</v>
      </c>
      <c r="N112" s="16" t="n">
        <v>0</v>
      </c>
      <c r="O112" s="16" t="n">
        <v>0</v>
      </c>
      <c r="P112" s="16" t="n">
        <v>0</v>
      </c>
      <c r="Q112" s="16" t="n">
        <v>0</v>
      </c>
      <c r="R112" s="16" t="n">
        <v>0</v>
      </c>
      <c r="S112" s="16" t="n">
        <v>0</v>
      </c>
      <c r="T112" s="16" t="n">
        <v>0</v>
      </c>
      <c r="U112" s="16" t="n">
        <v>0</v>
      </c>
      <c r="V112" s="16" t="n">
        <v>0</v>
      </c>
    </row>
    <row r="113" customFormat="false" ht="12.75" hidden="false" customHeight="false" outlineLevel="0" collapsed="false">
      <c r="B113" s="17" t="n">
        <v>40544</v>
      </c>
      <c r="C113" s="15" t="n">
        <v>0</v>
      </c>
      <c r="D113" s="16" t="n">
        <v>0</v>
      </c>
      <c r="E113" s="16" t="n">
        <v>0</v>
      </c>
      <c r="F113" s="16" t="n">
        <v>0</v>
      </c>
      <c r="G113" s="16" t="n">
        <v>0</v>
      </c>
      <c r="H113" s="16" t="n">
        <v>0</v>
      </c>
      <c r="I113" s="16" t="n">
        <v>0</v>
      </c>
      <c r="J113" s="16" t="n">
        <v>0</v>
      </c>
      <c r="K113" s="16" t="n">
        <v>0</v>
      </c>
      <c r="L113" s="16" t="n">
        <v>0</v>
      </c>
      <c r="M113" s="16" t="n">
        <v>0</v>
      </c>
      <c r="N113" s="16" t="n">
        <v>0</v>
      </c>
      <c r="O113" s="16" t="n">
        <v>0</v>
      </c>
      <c r="P113" s="16" t="n">
        <v>0</v>
      </c>
      <c r="Q113" s="16" t="n">
        <v>0</v>
      </c>
      <c r="R113" s="16" t="n">
        <v>0</v>
      </c>
      <c r="S113" s="16" t="n">
        <v>0</v>
      </c>
      <c r="T113" s="16" t="n">
        <v>0</v>
      </c>
      <c r="U113" s="16" t="n">
        <v>0</v>
      </c>
      <c r="V113" s="16" t="n">
        <v>0</v>
      </c>
    </row>
    <row r="114" customFormat="false" ht="12.75" hidden="false" customHeight="false" outlineLevel="0" collapsed="false">
      <c r="B114" s="17" t="n">
        <v>40575</v>
      </c>
      <c r="C114" s="15" t="n">
        <v>0</v>
      </c>
      <c r="D114" s="16" t="n">
        <v>0</v>
      </c>
      <c r="E114" s="16" t="n">
        <v>0</v>
      </c>
      <c r="F114" s="16" t="n">
        <v>0</v>
      </c>
      <c r="G114" s="16" t="n">
        <v>0</v>
      </c>
      <c r="H114" s="16" t="n">
        <v>0</v>
      </c>
      <c r="I114" s="16" t="n">
        <v>0</v>
      </c>
      <c r="J114" s="16" t="n">
        <v>0</v>
      </c>
      <c r="K114" s="16" t="n">
        <v>0</v>
      </c>
      <c r="L114" s="16" t="n">
        <v>0</v>
      </c>
      <c r="M114" s="16" t="n">
        <v>0</v>
      </c>
      <c r="N114" s="16" t="n">
        <v>0</v>
      </c>
      <c r="O114" s="16" t="n">
        <v>0</v>
      </c>
      <c r="P114" s="16" t="n">
        <v>0</v>
      </c>
      <c r="Q114" s="16" t="n">
        <v>0</v>
      </c>
      <c r="R114" s="16" t="n">
        <v>0</v>
      </c>
      <c r="S114" s="16" t="n">
        <v>0</v>
      </c>
      <c r="T114" s="16" t="n">
        <v>0</v>
      </c>
      <c r="U114" s="16" t="n">
        <v>0</v>
      </c>
      <c r="V114" s="16" t="n">
        <v>0</v>
      </c>
    </row>
    <row r="115" customFormat="false" ht="12.75" hidden="false" customHeight="false" outlineLevel="0" collapsed="false">
      <c r="B115" s="17" t="n">
        <v>40603</v>
      </c>
      <c r="C115" s="15" t="n">
        <v>0</v>
      </c>
      <c r="D115" s="16" t="n">
        <v>0</v>
      </c>
      <c r="E115" s="16" t="n">
        <v>0</v>
      </c>
      <c r="F115" s="16" t="n">
        <v>0</v>
      </c>
      <c r="G115" s="16" t="n">
        <v>0</v>
      </c>
      <c r="H115" s="16" t="n">
        <v>0</v>
      </c>
      <c r="I115" s="16" t="n">
        <v>0</v>
      </c>
      <c r="J115" s="16" t="n">
        <v>0</v>
      </c>
      <c r="K115" s="16" t="n">
        <v>0</v>
      </c>
      <c r="L115" s="16" t="n">
        <v>0</v>
      </c>
      <c r="M115" s="16" t="n">
        <v>0</v>
      </c>
      <c r="N115" s="16" t="n">
        <v>0</v>
      </c>
      <c r="O115" s="16" t="n">
        <v>0</v>
      </c>
      <c r="P115" s="16" t="n">
        <v>0</v>
      </c>
      <c r="Q115" s="16" t="n">
        <v>0</v>
      </c>
      <c r="R115" s="16" t="n">
        <v>0</v>
      </c>
      <c r="S115" s="16" t="n">
        <v>0</v>
      </c>
      <c r="T115" s="16" t="n">
        <v>0</v>
      </c>
      <c r="U115" s="16" t="n">
        <v>0</v>
      </c>
      <c r="V115" s="16" t="n">
        <v>0</v>
      </c>
    </row>
    <row r="116" customFormat="false" ht="12.75" hidden="false" customHeight="false" outlineLevel="0" collapsed="false">
      <c r="B116" s="17" t="n">
        <v>40634</v>
      </c>
      <c r="C116" s="15" t="n">
        <v>0</v>
      </c>
      <c r="D116" s="16" t="n">
        <v>0</v>
      </c>
      <c r="E116" s="16" t="n">
        <v>0</v>
      </c>
      <c r="F116" s="16" t="n">
        <v>0</v>
      </c>
      <c r="G116" s="16" t="n">
        <v>0</v>
      </c>
      <c r="H116" s="16" t="n">
        <v>0</v>
      </c>
      <c r="I116" s="16" t="n">
        <v>0</v>
      </c>
      <c r="J116" s="16" t="n">
        <v>0</v>
      </c>
      <c r="K116" s="16" t="n">
        <v>0</v>
      </c>
      <c r="L116" s="16" t="n">
        <v>0</v>
      </c>
      <c r="M116" s="16" t="n">
        <v>0</v>
      </c>
      <c r="N116" s="16" t="n">
        <v>0</v>
      </c>
      <c r="O116" s="16" t="n">
        <v>0</v>
      </c>
      <c r="P116" s="16" t="n">
        <v>0</v>
      </c>
      <c r="Q116" s="16" t="n">
        <v>0</v>
      </c>
      <c r="R116" s="16" t="n">
        <v>0</v>
      </c>
      <c r="S116" s="16" t="n">
        <v>0</v>
      </c>
      <c r="T116" s="16" t="n">
        <v>0</v>
      </c>
      <c r="U116" s="16" t="n">
        <v>0</v>
      </c>
      <c r="V116" s="16" t="n">
        <v>0</v>
      </c>
    </row>
    <row r="117" customFormat="false" ht="12.75" hidden="false" customHeight="false" outlineLevel="0" collapsed="false">
      <c r="B117" s="17" t="n">
        <v>40664</v>
      </c>
      <c r="C117" s="15" t="n">
        <v>0</v>
      </c>
      <c r="D117" s="16" t="n">
        <v>0</v>
      </c>
      <c r="E117" s="16" t="n">
        <v>0</v>
      </c>
      <c r="F117" s="16" t="n">
        <v>0</v>
      </c>
      <c r="G117" s="16" t="n">
        <v>0</v>
      </c>
      <c r="H117" s="16" t="n">
        <v>0</v>
      </c>
      <c r="I117" s="16" t="n">
        <v>0</v>
      </c>
      <c r="J117" s="16" t="n">
        <v>0</v>
      </c>
      <c r="K117" s="16" t="n">
        <v>0</v>
      </c>
      <c r="L117" s="16" t="n">
        <v>0</v>
      </c>
      <c r="M117" s="16" t="n">
        <v>0</v>
      </c>
      <c r="N117" s="16" t="n">
        <v>0</v>
      </c>
      <c r="O117" s="16" t="n">
        <v>0</v>
      </c>
      <c r="P117" s="16" t="n">
        <v>0</v>
      </c>
      <c r="Q117" s="16" t="n">
        <v>0</v>
      </c>
      <c r="R117" s="16" t="n">
        <v>0</v>
      </c>
      <c r="S117" s="16" t="n">
        <v>0</v>
      </c>
      <c r="T117" s="16" t="n">
        <v>0</v>
      </c>
      <c r="U117" s="16" t="n">
        <v>0</v>
      </c>
      <c r="V117" s="16" t="n">
        <v>0</v>
      </c>
    </row>
    <row r="118" customFormat="false" ht="12.75" hidden="false" customHeight="false" outlineLevel="0" collapsed="false">
      <c r="B118" s="17" t="n">
        <v>40695</v>
      </c>
      <c r="C118" s="15" t="n">
        <v>0</v>
      </c>
      <c r="D118" s="16" t="n">
        <v>0</v>
      </c>
      <c r="E118" s="16" t="n">
        <v>0</v>
      </c>
      <c r="F118" s="16" t="n">
        <v>0</v>
      </c>
      <c r="G118" s="16" t="n">
        <v>0</v>
      </c>
      <c r="H118" s="16" t="n">
        <v>0</v>
      </c>
      <c r="I118" s="16" t="n">
        <v>0</v>
      </c>
      <c r="J118" s="16" t="n">
        <v>0</v>
      </c>
      <c r="K118" s="16" t="n">
        <v>0</v>
      </c>
      <c r="L118" s="16" t="n">
        <v>0</v>
      </c>
      <c r="M118" s="16" t="n">
        <v>0</v>
      </c>
      <c r="N118" s="16" t="n">
        <v>0</v>
      </c>
      <c r="O118" s="16" t="n">
        <v>0</v>
      </c>
      <c r="P118" s="16" t="n">
        <v>0</v>
      </c>
      <c r="Q118" s="16" t="n">
        <v>0</v>
      </c>
      <c r="R118" s="16" t="n">
        <v>0</v>
      </c>
      <c r="S118" s="16" t="n">
        <v>0</v>
      </c>
      <c r="T118" s="16" t="n">
        <v>0</v>
      </c>
      <c r="U118" s="16" t="n">
        <v>0</v>
      </c>
      <c r="V118" s="16" t="n">
        <v>0</v>
      </c>
    </row>
    <row r="119" customFormat="false" ht="12.75" hidden="false" customHeight="false" outlineLevel="0" collapsed="false">
      <c r="B119" s="17" t="n">
        <v>40725</v>
      </c>
      <c r="C119" s="15" t="n">
        <v>0</v>
      </c>
      <c r="D119" s="16" t="n">
        <v>0</v>
      </c>
      <c r="E119" s="16" t="n">
        <v>0</v>
      </c>
      <c r="F119" s="16" t="n">
        <v>0</v>
      </c>
      <c r="G119" s="16" t="n">
        <v>0</v>
      </c>
      <c r="H119" s="16" t="n">
        <v>0</v>
      </c>
      <c r="I119" s="16" t="n">
        <v>0</v>
      </c>
      <c r="J119" s="16" t="n">
        <v>0</v>
      </c>
      <c r="K119" s="16" t="n">
        <v>0</v>
      </c>
      <c r="L119" s="16" t="n">
        <v>0</v>
      </c>
      <c r="M119" s="16" t="n">
        <v>0</v>
      </c>
      <c r="N119" s="16" t="n">
        <v>0</v>
      </c>
      <c r="O119" s="16" t="n">
        <v>0</v>
      </c>
      <c r="P119" s="16" t="n">
        <v>0</v>
      </c>
      <c r="Q119" s="16" t="n">
        <v>0</v>
      </c>
      <c r="R119" s="16" t="n">
        <v>0</v>
      </c>
      <c r="S119" s="16" t="n">
        <v>0</v>
      </c>
      <c r="T119" s="16" t="n">
        <v>0</v>
      </c>
      <c r="U119" s="16" t="n">
        <v>0</v>
      </c>
      <c r="V119" s="16" t="n">
        <v>0</v>
      </c>
    </row>
    <row r="120" customFormat="false" ht="12.75" hidden="false" customHeight="false" outlineLevel="0" collapsed="false">
      <c r="B120" s="17" t="n">
        <v>40756</v>
      </c>
      <c r="C120" s="15" t="n">
        <v>0</v>
      </c>
      <c r="D120" s="16" t="n">
        <v>0</v>
      </c>
      <c r="E120" s="16" t="n">
        <v>0</v>
      </c>
      <c r="F120" s="16" t="n">
        <v>0</v>
      </c>
      <c r="G120" s="16" t="n">
        <v>0</v>
      </c>
      <c r="H120" s="16" t="n">
        <v>0</v>
      </c>
      <c r="I120" s="16" t="n">
        <v>0</v>
      </c>
      <c r="J120" s="16" t="n">
        <v>0</v>
      </c>
      <c r="K120" s="16" t="n">
        <v>0</v>
      </c>
      <c r="L120" s="16" t="n">
        <v>0</v>
      </c>
      <c r="M120" s="16" t="n">
        <v>0</v>
      </c>
      <c r="N120" s="16" t="n">
        <v>0</v>
      </c>
      <c r="O120" s="16" t="n">
        <v>0</v>
      </c>
      <c r="P120" s="16" t="n">
        <v>0</v>
      </c>
      <c r="Q120" s="16" t="n">
        <v>0</v>
      </c>
      <c r="R120" s="16" t="n">
        <v>0</v>
      </c>
      <c r="S120" s="16" t="n">
        <v>0</v>
      </c>
      <c r="T120" s="16" t="n">
        <v>0</v>
      </c>
      <c r="U120" s="16" t="n">
        <v>0</v>
      </c>
      <c r="V120" s="16" t="n">
        <v>0</v>
      </c>
    </row>
    <row r="121" customFormat="false" ht="12.75" hidden="false" customHeight="false" outlineLevel="0" collapsed="false">
      <c r="B121" s="17" t="n">
        <v>40787</v>
      </c>
      <c r="C121" s="15" t="n">
        <v>0</v>
      </c>
      <c r="D121" s="16" t="n">
        <v>0</v>
      </c>
      <c r="E121" s="16" t="n">
        <v>0</v>
      </c>
      <c r="F121" s="16" t="n">
        <v>0</v>
      </c>
      <c r="G121" s="16" t="n">
        <v>0</v>
      </c>
      <c r="H121" s="16" t="n">
        <v>0</v>
      </c>
      <c r="I121" s="16" t="n">
        <v>0</v>
      </c>
      <c r="J121" s="16" t="n">
        <v>0</v>
      </c>
      <c r="K121" s="16" t="n">
        <v>0</v>
      </c>
      <c r="L121" s="16" t="n">
        <v>0</v>
      </c>
      <c r="M121" s="16" t="n">
        <v>0</v>
      </c>
      <c r="N121" s="16" t="n">
        <v>0</v>
      </c>
      <c r="O121" s="16" t="n">
        <v>0</v>
      </c>
      <c r="P121" s="16" t="n">
        <v>0</v>
      </c>
      <c r="Q121" s="16" t="n">
        <v>0</v>
      </c>
      <c r="R121" s="16" t="n">
        <v>0</v>
      </c>
      <c r="S121" s="16" t="n">
        <v>0</v>
      </c>
      <c r="T121" s="16" t="n">
        <v>0</v>
      </c>
      <c r="U121" s="16" t="n">
        <v>0</v>
      </c>
      <c r="V121" s="16" t="n">
        <v>0</v>
      </c>
    </row>
    <row r="122" customFormat="false" ht="12.75" hidden="false" customHeight="false" outlineLevel="0" collapsed="false">
      <c r="B122" s="17" t="n">
        <v>40817</v>
      </c>
      <c r="C122" s="15" t="n">
        <v>0</v>
      </c>
      <c r="D122" s="16" t="n">
        <v>0</v>
      </c>
      <c r="E122" s="16" t="n">
        <v>0</v>
      </c>
      <c r="F122" s="16" t="n">
        <v>0</v>
      </c>
      <c r="G122" s="16" t="n">
        <v>0</v>
      </c>
      <c r="H122" s="16" t="n">
        <v>0</v>
      </c>
      <c r="I122" s="16" t="n">
        <v>0</v>
      </c>
      <c r="J122" s="16" t="n">
        <v>0</v>
      </c>
      <c r="K122" s="16" t="n">
        <v>0</v>
      </c>
      <c r="L122" s="16" t="n">
        <v>0</v>
      </c>
      <c r="M122" s="16" t="n">
        <v>0</v>
      </c>
      <c r="N122" s="16" t="n">
        <v>0</v>
      </c>
      <c r="O122" s="16" t="n">
        <v>0</v>
      </c>
      <c r="P122" s="16" t="n">
        <v>0</v>
      </c>
      <c r="Q122" s="16" t="n">
        <v>0</v>
      </c>
      <c r="R122" s="16" t="n">
        <v>0</v>
      </c>
      <c r="S122" s="16" t="n">
        <v>0</v>
      </c>
      <c r="T122" s="16" t="n">
        <v>0</v>
      </c>
      <c r="U122" s="16" t="n">
        <v>0</v>
      </c>
      <c r="V122" s="16" t="n">
        <v>0</v>
      </c>
    </row>
    <row r="123" customFormat="false" ht="12.75" hidden="false" customHeight="false" outlineLevel="0" collapsed="false">
      <c r="B123" s="17" t="n">
        <v>40848</v>
      </c>
      <c r="C123" s="15" t="n">
        <v>0</v>
      </c>
      <c r="D123" s="16" t="n">
        <v>0</v>
      </c>
      <c r="E123" s="16" t="n">
        <v>0</v>
      </c>
      <c r="F123" s="16" t="n">
        <v>0</v>
      </c>
      <c r="G123" s="16" t="n">
        <v>0</v>
      </c>
      <c r="H123" s="16" t="n">
        <v>0</v>
      </c>
      <c r="I123" s="16" t="n">
        <v>0</v>
      </c>
      <c r="J123" s="16" t="n">
        <v>0</v>
      </c>
      <c r="K123" s="16" t="n">
        <v>0</v>
      </c>
      <c r="L123" s="16" t="n">
        <v>0</v>
      </c>
      <c r="M123" s="16" t="n">
        <v>0</v>
      </c>
      <c r="N123" s="16" t="n">
        <v>0</v>
      </c>
      <c r="O123" s="16" t="n">
        <v>0</v>
      </c>
      <c r="P123" s="16" t="n">
        <v>0</v>
      </c>
      <c r="Q123" s="16" t="n">
        <v>0</v>
      </c>
      <c r="R123" s="16" t="n">
        <v>0</v>
      </c>
      <c r="S123" s="16" t="n">
        <v>0</v>
      </c>
      <c r="T123" s="16" t="n">
        <v>0</v>
      </c>
      <c r="U123" s="16" t="n">
        <v>0</v>
      </c>
      <c r="V123" s="16" t="n">
        <v>0</v>
      </c>
    </row>
    <row r="124" customFormat="false" ht="12.75" hidden="false" customHeight="false" outlineLevel="0" collapsed="false">
      <c r="B124" s="17" t="n">
        <v>40878</v>
      </c>
      <c r="C124" s="15" t="n">
        <v>0</v>
      </c>
      <c r="D124" s="16" t="n">
        <v>0</v>
      </c>
      <c r="E124" s="16" t="n">
        <v>0</v>
      </c>
      <c r="F124" s="16" t="n">
        <v>0</v>
      </c>
      <c r="G124" s="16" t="n">
        <v>0</v>
      </c>
      <c r="H124" s="16" t="n">
        <v>0</v>
      </c>
      <c r="I124" s="16" t="n">
        <v>0</v>
      </c>
      <c r="J124" s="16" t="n">
        <v>0</v>
      </c>
      <c r="K124" s="16" t="n">
        <v>0</v>
      </c>
      <c r="L124" s="16" t="n">
        <v>0</v>
      </c>
      <c r="M124" s="16" t="n">
        <v>0</v>
      </c>
      <c r="N124" s="16" t="n">
        <v>0</v>
      </c>
      <c r="O124" s="16" t="n">
        <v>0</v>
      </c>
      <c r="P124" s="16" t="n">
        <v>0</v>
      </c>
      <c r="Q124" s="16" t="n">
        <v>0</v>
      </c>
      <c r="R124" s="16" t="n">
        <v>0</v>
      </c>
      <c r="S124" s="16" t="n">
        <v>0</v>
      </c>
      <c r="T124" s="16" t="n">
        <v>0</v>
      </c>
      <c r="U124" s="16" t="n">
        <v>0</v>
      </c>
      <c r="V124" s="16" t="n">
        <v>0</v>
      </c>
    </row>
    <row r="125" customFormat="false" ht="12.75" hidden="false" customHeight="false" outlineLevel="0" collapsed="false">
      <c r="B125" s="17" t="n">
        <v>40909</v>
      </c>
      <c r="C125" s="15" t="n">
        <v>0</v>
      </c>
      <c r="D125" s="16" t="n">
        <v>0</v>
      </c>
      <c r="E125" s="16" t="n">
        <v>0</v>
      </c>
      <c r="F125" s="16" t="n">
        <v>0</v>
      </c>
      <c r="G125" s="16" t="n">
        <v>0</v>
      </c>
      <c r="H125" s="16" t="n">
        <v>0</v>
      </c>
      <c r="I125" s="16" t="n">
        <v>0</v>
      </c>
      <c r="J125" s="16" t="n">
        <v>0</v>
      </c>
      <c r="K125" s="16" t="n">
        <v>0</v>
      </c>
      <c r="L125" s="16" t="n">
        <v>0</v>
      </c>
      <c r="M125" s="16" t="n">
        <v>0</v>
      </c>
      <c r="N125" s="16" t="n">
        <v>0</v>
      </c>
      <c r="O125" s="16" t="n">
        <v>0</v>
      </c>
      <c r="P125" s="16" t="n">
        <v>0</v>
      </c>
      <c r="Q125" s="16" t="n">
        <v>0</v>
      </c>
      <c r="R125" s="16" t="n">
        <v>0</v>
      </c>
      <c r="S125" s="16" t="n">
        <v>0</v>
      </c>
      <c r="T125" s="16" t="n">
        <v>0</v>
      </c>
      <c r="U125" s="16" t="n">
        <v>0</v>
      </c>
      <c r="V125" s="16" t="n">
        <v>0</v>
      </c>
    </row>
    <row r="126" customFormat="false" ht="12.75" hidden="false" customHeight="false" outlineLevel="0" collapsed="false">
      <c r="B126" s="17" t="n">
        <v>40940</v>
      </c>
      <c r="C126" s="15" t="n">
        <v>0</v>
      </c>
      <c r="D126" s="16" t="n">
        <v>0</v>
      </c>
      <c r="E126" s="16" t="n">
        <v>0</v>
      </c>
      <c r="F126" s="16" t="n">
        <v>0</v>
      </c>
      <c r="G126" s="16" t="n">
        <v>0</v>
      </c>
      <c r="H126" s="16" t="n">
        <v>0</v>
      </c>
      <c r="I126" s="16" t="n">
        <v>0</v>
      </c>
      <c r="J126" s="16" t="n">
        <v>0</v>
      </c>
      <c r="K126" s="16" t="n">
        <v>0</v>
      </c>
      <c r="L126" s="16" t="n">
        <v>0</v>
      </c>
      <c r="M126" s="16" t="n">
        <v>0</v>
      </c>
      <c r="N126" s="16" t="n">
        <v>0</v>
      </c>
      <c r="O126" s="16" t="n">
        <v>0</v>
      </c>
      <c r="P126" s="16" t="n">
        <v>0</v>
      </c>
      <c r="Q126" s="16" t="n">
        <v>0</v>
      </c>
      <c r="R126" s="16" t="n">
        <v>0</v>
      </c>
      <c r="S126" s="16" t="n">
        <v>0</v>
      </c>
      <c r="T126" s="16" t="n">
        <v>0</v>
      </c>
      <c r="U126" s="16" t="n">
        <v>0</v>
      </c>
      <c r="V126" s="16" t="n">
        <v>0</v>
      </c>
    </row>
    <row r="127" customFormat="false" ht="12.75" hidden="false" customHeight="false" outlineLevel="0" collapsed="false">
      <c r="B127" s="17" t="n">
        <v>40969</v>
      </c>
      <c r="C127" s="15" t="n">
        <v>0</v>
      </c>
      <c r="D127" s="16" t="n">
        <v>0</v>
      </c>
      <c r="E127" s="16" t="n">
        <v>0</v>
      </c>
      <c r="F127" s="16" t="n">
        <v>0</v>
      </c>
      <c r="G127" s="16" t="n">
        <v>0</v>
      </c>
      <c r="H127" s="16" t="n">
        <v>0</v>
      </c>
      <c r="I127" s="16" t="n">
        <v>0</v>
      </c>
      <c r="J127" s="16" t="n">
        <v>0</v>
      </c>
      <c r="K127" s="16" t="n">
        <v>0</v>
      </c>
      <c r="L127" s="16" t="n">
        <v>0</v>
      </c>
      <c r="M127" s="16" t="n">
        <v>0</v>
      </c>
      <c r="N127" s="16" t="n">
        <v>0</v>
      </c>
      <c r="O127" s="16" t="n">
        <v>0</v>
      </c>
      <c r="P127" s="16" t="n">
        <v>0</v>
      </c>
      <c r="Q127" s="16" t="n">
        <v>0</v>
      </c>
      <c r="R127" s="16" t="n">
        <v>0</v>
      </c>
      <c r="S127" s="16" t="n">
        <v>0</v>
      </c>
      <c r="T127" s="16" t="n">
        <v>0</v>
      </c>
      <c r="U127" s="16" t="n">
        <v>0</v>
      </c>
      <c r="V127" s="16" t="n">
        <v>0</v>
      </c>
    </row>
    <row r="128" customFormat="false" ht="12.75" hidden="false" customHeight="false" outlineLevel="0" collapsed="false">
      <c r="B128" s="17" t="n">
        <v>41000</v>
      </c>
      <c r="C128" s="15" t="n">
        <v>0</v>
      </c>
      <c r="D128" s="16" t="n">
        <v>0</v>
      </c>
      <c r="E128" s="16" t="n">
        <v>0</v>
      </c>
      <c r="F128" s="16" t="n">
        <v>0</v>
      </c>
      <c r="G128" s="16" t="n">
        <v>0</v>
      </c>
      <c r="H128" s="16" t="n">
        <v>0</v>
      </c>
      <c r="I128" s="16" t="n">
        <v>0</v>
      </c>
      <c r="J128" s="16" t="n">
        <v>0</v>
      </c>
      <c r="K128" s="16" t="n">
        <v>0</v>
      </c>
      <c r="L128" s="16" t="n">
        <v>0</v>
      </c>
      <c r="M128" s="16" t="n">
        <v>0</v>
      </c>
      <c r="N128" s="16" t="n">
        <v>0</v>
      </c>
      <c r="O128" s="16" t="n">
        <v>0</v>
      </c>
      <c r="P128" s="16" t="n">
        <v>0</v>
      </c>
      <c r="Q128" s="16" t="n">
        <v>0</v>
      </c>
      <c r="R128" s="16" t="n">
        <v>0</v>
      </c>
      <c r="S128" s="16" t="n">
        <v>0</v>
      </c>
      <c r="T128" s="16" t="n">
        <v>0</v>
      </c>
      <c r="U128" s="16" t="n">
        <v>0</v>
      </c>
      <c r="V128" s="16" t="n">
        <v>0</v>
      </c>
    </row>
    <row r="129" customFormat="false" ht="12.75" hidden="false" customHeight="false" outlineLevel="0" collapsed="false">
      <c r="B129" s="17" t="n">
        <v>41030</v>
      </c>
      <c r="C129" s="15" t="n">
        <v>0</v>
      </c>
      <c r="D129" s="16" t="n">
        <v>0</v>
      </c>
      <c r="E129" s="16" t="n">
        <v>0</v>
      </c>
      <c r="F129" s="16" t="n">
        <v>0</v>
      </c>
      <c r="G129" s="16" t="n">
        <v>0</v>
      </c>
      <c r="H129" s="16" t="n">
        <v>0</v>
      </c>
      <c r="I129" s="16" t="n">
        <v>0</v>
      </c>
      <c r="J129" s="16" t="n">
        <v>0</v>
      </c>
      <c r="K129" s="16" t="n">
        <v>0</v>
      </c>
      <c r="L129" s="16" t="n">
        <v>0</v>
      </c>
      <c r="M129" s="16" t="n">
        <v>0</v>
      </c>
      <c r="N129" s="16" t="n">
        <v>0</v>
      </c>
      <c r="O129" s="16" t="n">
        <v>0</v>
      </c>
      <c r="P129" s="16" t="n">
        <v>0</v>
      </c>
      <c r="Q129" s="16" t="n">
        <v>0</v>
      </c>
      <c r="R129" s="16" t="n">
        <v>0</v>
      </c>
      <c r="S129" s="16" t="n">
        <v>0</v>
      </c>
      <c r="T129" s="16" t="n">
        <v>0</v>
      </c>
      <c r="U129" s="16" t="n">
        <v>0</v>
      </c>
      <c r="V129" s="16" t="n">
        <v>0</v>
      </c>
    </row>
    <row r="130" customFormat="false" ht="12.75" hidden="false" customHeight="false" outlineLevel="0" collapsed="false">
      <c r="B130" s="17" t="n">
        <v>41061</v>
      </c>
      <c r="C130" s="15" t="n">
        <v>0</v>
      </c>
      <c r="D130" s="16" t="n">
        <v>0</v>
      </c>
      <c r="E130" s="16" t="n">
        <v>0</v>
      </c>
      <c r="F130" s="16" t="n">
        <v>0</v>
      </c>
      <c r="G130" s="16" t="n">
        <v>0</v>
      </c>
      <c r="H130" s="16" t="n">
        <v>0</v>
      </c>
      <c r="I130" s="16" t="n">
        <v>0</v>
      </c>
      <c r="J130" s="16" t="n">
        <v>0</v>
      </c>
      <c r="K130" s="16" t="n">
        <v>0</v>
      </c>
      <c r="L130" s="16" t="n">
        <v>0</v>
      </c>
      <c r="M130" s="16" t="n">
        <v>0</v>
      </c>
      <c r="N130" s="16" t="n">
        <v>0</v>
      </c>
      <c r="O130" s="16" t="n">
        <v>0</v>
      </c>
      <c r="P130" s="16" t="n">
        <v>0</v>
      </c>
      <c r="Q130" s="16" t="n">
        <v>0</v>
      </c>
      <c r="R130" s="16" t="n">
        <v>0</v>
      </c>
      <c r="S130" s="16" t="n">
        <v>0</v>
      </c>
      <c r="T130" s="16" t="n">
        <v>0</v>
      </c>
      <c r="U130" s="16" t="n">
        <v>0</v>
      </c>
      <c r="V130" s="16" t="n">
        <v>0</v>
      </c>
    </row>
    <row r="131" customFormat="false" ht="12.75" hidden="false" customHeight="false" outlineLevel="0" collapsed="false">
      <c r="B131" s="17" t="n">
        <v>41091</v>
      </c>
      <c r="C131" s="15" t="n">
        <v>0</v>
      </c>
      <c r="D131" s="16" t="n">
        <v>0</v>
      </c>
      <c r="E131" s="16" t="n">
        <v>0</v>
      </c>
      <c r="F131" s="16" t="n">
        <v>0</v>
      </c>
      <c r="G131" s="16" t="n">
        <v>0</v>
      </c>
      <c r="H131" s="16" t="n">
        <v>0</v>
      </c>
      <c r="I131" s="16" t="n">
        <v>0</v>
      </c>
      <c r="J131" s="16" t="n">
        <v>0</v>
      </c>
      <c r="K131" s="16" t="n">
        <v>0</v>
      </c>
      <c r="L131" s="16" t="n">
        <v>0</v>
      </c>
      <c r="M131" s="16" t="n">
        <v>0</v>
      </c>
      <c r="N131" s="16" t="n">
        <v>0</v>
      </c>
      <c r="O131" s="16" t="n">
        <v>0</v>
      </c>
      <c r="P131" s="16" t="n">
        <v>0</v>
      </c>
      <c r="Q131" s="16" t="n">
        <v>0</v>
      </c>
      <c r="R131" s="16" t="n">
        <v>0</v>
      </c>
      <c r="S131" s="16" t="n">
        <v>0</v>
      </c>
      <c r="T131" s="16" t="n">
        <v>0</v>
      </c>
      <c r="U131" s="16" t="n">
        <v>0</v>
      </c>
      <c r="V131" s="16" t="n">
        <v>0</v>
      </c>
    </row>
    <row r="132" customFormat="false" ht="12.75" hidden="false" customHeight="false" outlineLevel="0" collapsed="false">
      <c r="B132" s="17" t="n">
        <v>41122</v>
      </c>
      <c r="C132" s="15" t="n">
        <v>0</v>
      </c>
      <c r="D132" s="16" t="n">
        <v>0</v>
      </c>
      <c r="E132" s="16" t="n">
        <v>0</v>
      </c>
      <c r="F132" s="16" t="n">
        <v>0</v>
      </c>
      <c r="G132" s="16" t="n">
        <v>0</v>
      </c>
      <c r="H132" s="16" t="n">
        <v>0</v>
      </c>
      <c r="I132" s="16" t="n">
        <v>0</v>
      </c>
      <c r="J132" s="16" t="n">
        <v>0</v>
      </c>
      <c r="K132" s="16" t="n">
        <v>0</v>
      </c>
      <c r="L132" s="16" t="n">
        <v>0</v>
      </c>
      <c r="M132" s="16" t="n">
        <v>0</v>
      </c>
      <c r="N132" s="16" t="n">
        <v>0</v>
      </c>
      <c r="O132" s="16" t="n">
        <v>0</v>
      </c>
      <c r="P132" s="16" t="n">
        <v>0</v>
      </c>
      <c r="Q132" s="16" t="n">
        <v>0</v>
      </c>
      <c r="R132" s="16" t="n">
        <v>0</v>
      </c>
      <c r="S132" s="16" t="n">
        <v>0</v>
      </c>
      <c r="T132" s="16" t="n">
        <v>0</v>
      </c>
      <c r="U132" s="16" t="n">
        <v>0</v>
      </c>
      <c r="V132" s="16" t="n">
        <v>0</v>
      </c>
    </row>
    <row r="133" customFormat="false" ht="12.75" hidden="false" customHeight="false" outlineLevel="0" collapsed="false">
      <c r="B133" s="17" t="n">
        <v>41153</v>
      </c>
      <c r="C133" s="15" t="n">
        <v>0</v>
      </c>
      <c r="D133" s="16" t="n">
        <v>0</v>
      </c>
      <c r="E133" s="16" t="n">
        <v>0</v>
      </c>
      <c r="F133" s="16" t="n">
        <v>0</v>
      </c>
      <c r="G133" s="16" t="n">
        <v>0</v>
      </c>
      <c r="H133" s="16" t="n">
        <v>0</v>
      </c>
      <c r="I133" s="16" t="n">
        <v>0</v>
      </c>
      <c r="J133" s="16" t="n">
        <v>0</v>
      </c>
      <c r="K133" s="16" t="n">
        <v>0</v>
      </c>
      <c r="L133" s="16" t="n">
        <v>0</v>
      </c>
      <c r="M133" s="16" t="n">
        <v>0</v>
      </c>
      <c r="N133" s="16" t="n">
        <v>0</v>
      </c>
      <c r="O133" s="16" t="n">
        <v>0</v>
      </c>
      <c r="P133" s="16" t="n">
        <v>0</v>
      </c>
      <c r="Q133" s="16" t="n">
        <v>0</v>
      </c>
      <c r="R133" s="16" t="n">
        <v>0</v>
      </c>
      <c r="S133" s="16" t="n">
        <v>0</v>
      </c>
      <c r="T133" s="16" t="n">
        <v>0</v>
      </c>
      <c r="U133" s="16" t="n">
        <v>0</v>
      </c>
      <c r="V133" s="16" t="n">
        <v>0</v>
      </c>
    </row>
    <row r="134" customFormat="false" ht="12.75" hidden="false" customHeight="false" outlineLevel="0" collapsed="false">
      <c r="B134" s="17" t="n">
        <v>41183</v>
      </c>
      <c r="C134" s="15" t="n">
        <v>0</v>
      </c>
      <c r="D134" s="16" t="n">
        <v>0</v>
      </c>
      <c r="E134" s="16" t="n">
        <v>0</v>
      </c>
      <c r="F134" s="16" t="n">
        <v>0</v>
      </c>
      <c r="G134" s="16" t="n">
        <v>0</v>
      </c>
      <c r="H134" s="16" t="n">
        <v>0</v>
      </c>
      <c r="I134" s="16" t="n">
        <v>0</v>
      </c>
      <c r="J134" s="16" t="n">
        <v>0</v>
      </c>
      <c r="K134" s="16" t="n">
        <v>0</v>
      </c>
      <c r="L134" s="16" t="n">
        <v>0</v>
      </c>
      <c r="M134" s="16" t="n">
        <v>0</v>
      </c>
      <c r="N134" s="16" t="n">
        <v>0</v>
      </c>
      <c r="O134" s="16" t="n">
        <v>0</v>
      </c>
      <c r="P134" s="16" t="n">
        <v>0</v>
      </c>
      <c r="Q134" s="16" t="n">
        <v>0</v>
      </c>
      <c r="R134" s="16" t="n">
        <v>0</v>
      </c>
      <c r="S134" s="16" t="n">
        <v>0</v>
      </c>
      <c r="T134" s="16" t="n">
        <v>0</v>
      </c>
      <c r="U134" s="16" t="n">
        <v>0</v>
      </c>
      <c r="V134" s="16" t="n">
        <v>0</v>
      </c>
    </row>
    <row r="135" customFormat="false" ht="12.75" hidden="false" customHeight="false" outlineLevel="0" collapsed="false">
      <c r="B135" s="17" t="n">
        <v>41214</v>
      </c>
      <c r="C135" s="15" t="n">
        <v>0</v>
      </c>
      <c r="D135" s="16" t="n">
        <v>0</v>
      </c>
      <c r="E135" s="16" t="n">
        <v>0</v>
      </c>
      <c r="F135" s="16" t="n">
        <v>0</v>
      </c>
      <c r="G135" s="16" t="n">
        <v>0</v>
      </c>
      <c r="H135" s="16" t="n">
        <v>0</v>
      </c>
      <c r="I135" s="16" t="n">
        <v>0</v>
      </c>
      <c r="J135" s="16" t="n">
        <v>0</v>
      </c>
      <c r="K135" s="16" t="n">
        <v>0</v>
      </c>
      <c r="L135" s="16" t="n">
        <v>0</v>
      </c>
      <c r="M135" s="16" t="n">
        <v>0</v>
      </c>
      <c r="N135" s="16" t="n">
        <v>0</v>
      </c>
      <c r="O135" s="16" t="n">
        <v>0</v>
      </c>
      <c r="P135" s="16" t="n">
        <v>0</v>
      </c>
      <c r="Q135" s="16" t="n">
        <v>0</v>
      </c>
      <c r="R135" s="16" t="n">
        <v>0</v>
      </c>
      <c r="S135" s="16" t="n">
        <v>0</v>
      </c>
      <c r="T135" s="16" t="n">
        <v>0</v>
      </c>
      <c r="U135" s="16" t="n">
        <v>0</v>
      </c>
      <c r="V135" s="16" t="n">
        <v>0</v>
      </c>
    </row>
    <row r="136" customFormat="false" ht="12.75" hidden="false" customHeight="false" outlineLevel="0" collapsed="false">
      <c r="B136" s="17" t="n">
        <v>41244</v>
      </c>
      <c r="C136" s="15" t="n">
        <v>0</v>
      </c>
      <c r="D136" s="16" t="n">
        <v>0</v>
      </c>
      <c r="E136" s="16" t="n">
        <v>0</v>
      </c>
      <c r="F136" s="16" t="n">
        <v>0</v>
      </c>
      <c r="G136" s="16" t="n">
        <v>0</v>
      </c>
      <c r="H136" s="16" t="n">
        <v>0</v>
      </c>
      <c r="I136" s="16" t="n">
        <v>0</v>
      </c>
      <c r="J136" s="16" t="n">
        <v>0</v>
      </c>
      <c r="K136" s="16" t="n">
        <v>0</v>
      </c>
      <c r="L136" s="16" t="n">
        <v>0</v>
      </c>
      <c r="M136" s="16" t="n">
        <v>0</v>
      </c>
      <c r="N136" s="16" t="n">
        <v>0</v>
      </c>
      <c r="O136" s="16" t="n">
        <v>0</v>
      </c>
      <c r="P136" s="16" t="n">
        <v>0</v>
      </c>
      <c r="Q136" s="16" t="n">
        <v>0</v>
      </c>
      <c r="R136" s="16" t="n">
        <v>0</v>
      </c>
      <c r="S136" s="16" t="n">
        <v>0</v>
      </c>
      <c r="T136" s="16" t="n">
        <v>0</v>
      </c>
      <c r="U136" s="16" t="n">
        <v>0</v>
      </c>
      <c r="V136" s="16" t="n">
        <v>0</v>
      </c>
    </row>
    <row r="137" customFormat="false" ht="12.75" hidden="false" customHeight="false" outlineLevel="0" collapsed="false">
      <c r="B137" s="18" t="n">
        <v>41275</v>
      </c>
      <c r="C137" s="15" t="n">
        <v>0</v>
      </c>
      <c r="D137" s="16" t="n">
        <v>0</v>
      </c>
      <c r="E137" s="16" t="n">
        <v>0</v>
      </c>
      <c r="F137" s="16" t="n">
        <v>0</v>
      </c>
      <c r="G137" s="16" t="n">
        <v>0</v>
      </c>
      <c r="H137" s="16" t="n">
        <v>0</v>
      </c>
      <c r="I137" s="16" t="n">
        <v>0</v>
      </c>
      <c r="J137" s="16" t="n">
        <v>0</v>
      </c>
      <c r="K137" s="16" t="n">
        <v>0</v>
      </c>
      <c r="L137" s="16" t="n">
        <v>0</v>
      </c>
      <c r="M137" s="16" t="n">
        <v>0</v>
      </c>
      <c r="N137" s="16" t="n">
        <v>0</v>
      </c>
      <c r="O137" s="16" t="n">
        <v>0</v>
      </c>
      <c r="P137" s="16" t="n">
        <v>0</v>
      </c>
      <c r="Q137" s="16" t="n">
        <v>0</v>
      </c>
      <c r="R137" s="16" t="n">
        <v>0</v>
      </c>
      <c r="S137" s="16" t="n">
        <v>0</v>
      </c>
      <c r="T137" s="16" t="n">
        <v>0</v>
      </c>
      <c r="U137" s="16" t="n">
        <v>0</v>
      </c>
      <c r="V137" s="16" t="n">
        <v>0</v>
      </c>
    </row>
    <row r="138" customFormat="false" ht="12.75" hidden="false" customHeight="false" outlineLevel="0" collapsed="false">
      <c r="B138" s="18" t="n">
        <v>41306</v>
      </c>
      <c r="C138" s="15" t="n">
        <v>0</v>
      </c>
      <c r="D138" s="16" t="n">
        <v>0</v>
      </c>
      <c r="E138" s="16" t="n">
        <v>0</v>
      </c>
      <c r="F138" s="16" t="n">
        <v>0</v>
      </c>
      <c r="G138" s="16" t="n">
        <v>0</v>
      </c>
      <c r="H138" s="16" t="n">
        <v>0</v>
      </c>
      <c r="I138" s="16" t="n">
        <v>0</v>
      </c>
      <c r="J138" s="16" t="n">
        <v>0</v>
      </c>
      <c r="K138" s="16" t="n">
        <v>0</v>
      </c>
      <c r="L138" s="16" t="n">
        <v>0</v>
      </c>
      <c r="M138" s="16" t="n">
        <v>0</v>
      </c>
      <c r="N138" s="16" t="n">
        <v>0</v>
      </c>
      <c r="O138" s="16" t="n">
        <v>0</v>
      </c>
      <c r="P138" s="16" t="n">
        <v>0</v>
      </c>
      <c r="Q138" s="16" t="n">
        <v>0</v>
      </c>
      <c r="R138" s="16" t="n">
        <v>0</v>
      </c>
      <c r="S138" s="16" t="n">
        <v>0</v>
      </c>
      <c r="T138" s="16" t="n">
        <v>0</v>
      </c>
      <c r="U138" s="16" t="n">
        <v>0</v>
      </c>
      <c r="V138" s="16" t="n">
        <v>0</v>
      </c>
    </row>
    <row r="139" customFormat="false" ht="12.75" hidden="false" customHeight="false" outlineLevel="0" collapsed="false">
      <c r="B139" s="18" t="n">
        <v>41334</v>
      </c>
      <c r="C139" s="15" t="n">
        <v>0</v>
      </c>
      <c r="D139" s="16" t="n">
        <v>0</v>
      </c>
      <c r="E139" s="16" t="n">
        <v>0</v>
      </c>
      <c r="F139" s="16" t="n">
        <v>0</v>
      </c>
      <c r="G139" s="16" t="n">
        <v>0</v>
      </c>
      <c r="H139" s="16" t="n">
        <v>0</v>
      </c>
      <c r="I139" s="16" t="n">
        <v>0</v>
      </c>
      <c r="J139" s="16" t="n">
        <v>0</v>
      </c>
      <c r="K139" s="16" t="n">
        <v>0</v>
      </c>
      <c r="L139" s="16" t="n">
        <v>0</v>
      </c>
      <c r="M139" s="16" t="n">
        <v>0</v>
      </c>
      <c r="N139" s="16" t="n">
        <v>0</v>
      </c>
      <c r="O139" s="16" t="n">
        <v>0</v>
      </c>
      <c r="P139" s="16" t="n">
        <v>0</v>
      </c>
      <c r="Q139" s="16" t="n">
        <v>0</v>
      </c>
      <c r="R139" s="16" t="n">
        <v>0</v>
      </c>
      <c r="S139" s="16" t="n">
        <v>0</v>
      </c>
      <c r="T139" s="16" t="n">
        <v>0</v>
      </c>
      <c r="U139" s="16" t="n">
        <v>0</v>
      </c>
      <c r="V139" s="16" t="n">
        <v>0</v>
      </c>
    </row>
    <row r="140" customFormat="false" ht="12.75" hidden="false" customHeight="false" outlineLevel="0" collapsed="false">
      <c r="B140" s="18" t="n">
        <v>41365</v>
      </c>
      <c r="C140" s="15" t="n">
        <v>0</v>
      </c>
      <c r="D140" s="16" t="n">
        <v>0</v>
      </c>
      <c r="E140" s="16" t="n">
        <v>0</v>
      </c>
      <c r="F140" s="16" t="n">
        <v>0</v>
      </c>
      <c r="G140" s="16" t="n">
        <v>0</v>
      </c>
      <c r="H140" s="16" t="n">
        <v>0</v>
      </c>
      <c r="I140" s="16" t="n">
        <v>0</v>
      </c>
      <c r="J140" s="16" t="n">
        <v>0</v>
      </c>
      <c r="K140" s="16" t="n">
        <v>0</v>
      </c>
      <c r="L140" s="16" t="n">
        <v>0</v>
      </c>
      <c r="M140" s="16" t="n">
        <v>0</v>
      </c>
      <c r="N140" s="16" t="n">
        <v>0</v>
      </c>
      <c r="O140" s="16" t="n">
        <v>0</v>
      </c>
      <c r="P140" s="16" t="n">
        <v>0</v>
      </c>
      <c r="Q140" s="16" t="n">
        <v>0</v>
      </c>
      <c r="R140" s="16" t="n">
        <v>0</v>
      </c>
      <c r="S140" s="16" t="n">
        <v>0</v>
      </c>
      <c r="T140" s="16" t="n">
        <v>0</v>
      </c>
      <c r="U140" s="16" t="n">
        <v>0</v>
      </c>
      <c r="V140" s="16" t="n">
        <v>0</v>
      </c>
    </row>
    <row r="141" customFormat="false" ht="12.75" hidden="false" customHeight="false" outlineLevel="0" collapsed="false">
      <c r="B141" s="18" t="n">
        <v>41395</v>
      </c>
      <c r="C141" s="15" t="n">
        <v>0</v>
      </c>
      <c r="D141" s="16" t="n">
        <v>0</v>
      </c>
      <c r="E141" s="16" t="n">
        <v>0</v>
      </c>
      <c r="F141" s="16" t="n">
        <v>0</v>
      </c>
      <c r="G141" s="16" t="n">
        <v>0</v>
      </c>
      <c r="H141" s="16" t="n">
        <v>0</v>
      </c>
      <c r="I141" s="16" t="n">
        <v>0</v>
      </c>
      <c r="J141" s="16" t="n">
        <v>0</v>
      </c>
      <c r="K141" s="16" t="n">
        <v>0</v>
      </c>
      <c r="L141" s="16" t="n">
        <v>0</v>
      </c>
      <c r="M141" s="16" t="n">
        <v>0</v>
      </c>
      <c r="N141" s="16" t="n">
        <v>0</v>
      </c>
      <c r="O141" s="16" t="n">
        <v>0</v>
      </c>
      <c r="P141" s="16" t="n">
        <v>0</v>
      </c>
      <c r="Q141" s="16" t="n">
        <v>0</v>
      </c>
      <c r="R141" s="16" t="n">
        <v>0</v>
      </c>
      <c r="S141" s="16" t="n">
        <v>0</v>
      </c>
      <c r="T141" s="16" t="n">
        <v>0</v>
      </c>
      <c r="U141" s="16" t="n">
        <v>0</v>
      </c>
      <c r="V141" s="16" t="n">
        <v>0</v>
      </c>
    </row>
    <row r="142" customFormat="false" ht="12.75" hidden="false" customHeight="false" outlineLevel="0" collapsed="false">
      <c r="B142" s="18" t="n">
        <v>41426</v>
      </c>
      <c r="C142" s="15" t="n">
        <v>0</v>
      </c>
      <c r="D142" s="16" t="n">
        <v>0</v>
      </c>
      <c r="E142" s="16" t="n">
        <v>0</v>
      </c>
      <c r="F142" s="16" t="n">
        <v>0</v>
      </c>
      <c r="G142" s="16" t="n">
        <v>0</v>
      </c>
      <c r="H142" s="16" t="n">
        <v>0</v>
      </c>
      <c r="I142" s="16" t="n">
        <v>0</v>
      </c>
      <c r="J142" s="16" t="n">
        <v>0</v>
      </c>
      <c r="K142" s="16" t="n">
        <v>0</v>
      </c>
      <c r="L142" s="16" t="n">
        <v>0</v>
      </c>
      <c r="M142" s="16" t="n">
        <v>0</v>
      </c>
      <c r="N142" s="16" t="n">
        <v>0</v>
      </c>
      <c r="O142" s="16" t="n">
        <v>0</v>
      </c>
      <c r="P142" s="16" t="n">
        <v>0</v>
      </c>
      <c r="Q142" s="16" t="n">
        <v>0</v>
      </c>
      <c r="R142" s="16" t="n">
        <v>0</v>
      </c>
      <c r="S142" s="16" t="n">
        <v>0</v>
      </c>
      <c r="T142" s="16" t="n">
        <v>0</v>
      </c>
      <c r="U142" s="16" t="n">
        <v>0</v>
      </c>
      <c r="V142" s="16" t="n">
        <v>0</v>
      </c>
    </row>
    <row r="143" customFormat="false" ht="12.75" hidden="false" customHeight="false" outlineLevel="0" collapsed="false">
      <c r="B143" s="18" t="n">
        <v>41456</v>
      </c>
      <c r="C143" s="15" t="n">
        <v>0</v>
      </c>
      <c r="D143" s="16" t="n">
        <v>0</v>
      </c>
      <c r="E143" s="16" t="n">
        <v>0</v>
      </c>
      <c r="F143" s="16" t="n">
        <v>0</v>
      </c>
      <c r="G143" s="16" t="n">
        <v>0</v>
      </c>
      <c r="H143" s="16" t="n">
        <v>0</v>
      </c>
      <c r="I143" s="16" t="n">
        <v>0</v>
      </c>
      <c r="J143" s="16" t="n">
        <v>0</v>
      </c>
      <c r="K143" s="16" t="n">
        <v>0</v>
      </c>
      <c r="L143" s="16" t="n">
        <v>0</v>
      </c>
      <c r="M143" s="16" t="n">
        <v>0</v>
      </c>
      <c r="N143" s="16" t="n">
        <v>0</v>
      </c>
      <c r="O143" s="16" t="n">
        <v>0</v>
      </c>
      <c r="P143" s="16" t="n">
        <v>0</v>
      </c>
      <c r="Q143" s="16" t="n">
        <v>0</v>
      </c>
      <c r="R143" s="16" t="n">
        <v>0</v>
      </c>
      <c r="S143" s="16" t="n">
        <v>0</v>
      </c>
      <c r="T143" s="16" t="n">
        <v>0</v>
      </c>
      <c r="U143" s="16" t="n">
        <v>0</v>
      </c>
      <c r="V143" s="16" t="n">
        <v>0</v>
      </c>
    </row>
    <row r="144" customFormat="false" ht="12.75" hidden="false" customHeight="false" outlineLevel="0" collapsed="false">
      <c r="B144" s="18" t="n">
        <v>41487</v>
      </c>
      <c r="C144" s="15" t="n">
        <v>0</v>
      </c>
      <c r="D144" s="16" t="n">
        <v>0</v>
      </c>
      <c r="E144" s="16" t="n">
        <v>0</v>
      </c>
      <c r="F144" s="16" t="n">
        <v>0</v>
      </c>
      <c r="G144" s="16" t="n">
        <v>0</v>
      </c>
      <c r="H144" s="16" t="n">
        <v>0</v>
      </c>
      <c r="I144" s="16" t="n">
        <v>0</v>
      </c>
      <c r="J144" s="16" t="n">
        <v>0</v>
      </c>
      <c r="K144" s="16" t="n">
        <v>0</v>
      </c>
      <c r="L144" s="16" t="n">
        <v>0</v>
      </c>
      <c r="M144" s="16" t="n">
        <v>0</v>
      </c>
      <c r="N144" s="16" t="n">
        <v>0</v>
      </c>
      <c r="O144" s="16" t="n">
        <v>0</v>
      </c>
      <c r="P144" s="16" t="n">
        <v>0</v>
      </c>
      <c r="Q144" s="16" t="n">
        <v>0</v>
      </c>
      <c r="R144" s="16" t="n">
        <v>0</v>
      </c>
      <c r="S144" s="16" t="n">
        <v>0</v>
      </c>
      <c r="T144" s="16" t="n">
        <v>0</v>
      </c>
      <c r="U144" s="16" t="n">
        <v>0</v>
      </c>
      <c r="V144" s="16" t="n">
        <v>0</v>
      </c>
    </row>
    <row r="145" customFormat="false" ht="12.75" hidden="false" customHeight="false" outlineLevel="0" collapsed="false">
      <c r="B145" s="18" t="n">
        <v>41518</v>
      </c>
      <c r="C145" s="15" t="n">
        <v>0</v>
      </c>
      <c r="D145" s="16" t="n">
        <v>0</v>
      </c>
      <c r="E145" s="16" t="n">
        <v>0</v>
      </c>
      <c r="F145" s="16" t="n">
        <v>0</v>
      </c>
      <c r="G145" s="16" t="n">
        <v>0</v>
      </c>
      <c r="H145" s="16" t="n">
        <v>0</v>
      </c>
      <c r="I145" s="16" t="n">
        <v>0</v>
      </c>
      <c r="J145" s="16" t="n">
        <v>0</v>
      </c>
      <c r="K145" s="16" t="n">
        <v>0</v>
      </c>
      <c r="L145" s="16" t="n">
        <v>0</v>
      </c>
      <c r="M145" s="16" t="n">
        <v>0</v>
      </c>
      <c r="N145" s="16" t="n">
        <v>0</v>
      </c>
      <c r="O145" s="16" t="n">
        <v>0</v>
      </c>
      <c r="P145" s="16" t="n">
        <v>0</v>
      </c>
      <c r="Q145" s="16" t="n">
        <v>0</v>
      </c>
      <c r="R145" s="16" t="n">
        <v>0</v>
      </c>
      <c r="S145" s="16" t="n">
        <v>0</v>
      </c>
      <c r="T145" s="16" t="n">
        <v>0</v>
      </c>
      <c r="U145" s="16" t="n">
        <v>0</v>
      </c>
      <c r="V145" s="16" t="n">
        <v>0</v>
      </c>
    </row>
    <row r="146" customFormat="false" ht="12.75" hidden="false" customHeight="false" outlineLevel="0" collapsed="false">
      <c r="B146" s="18" t="n">
        <v>41548</v>
      </c>
      <c r="C146" s="15" t="n">
        <v>0</v>
      </c>
      <c r="D146" s="16" t="n">
        <v>0</v>
      </c>
      <c r="E146" s="16" t="n">
        <v>0</v>
      </c>
      <c r="F146" s="16" t="n">
        <v>0</v>
      </c>
      <c r="G146" s="16" t="n">
        <v>0</v>
      </c>
      <c r="H146" s="16" t="n">
        <v>0</v>
      </c>
      <c r="I146" s="16" t="n">
        <v>0</v>
      </c>
      <c r="J146" s="16" t="n">
        <v>0</v>
      </c>
      <c r="K146" s="16" t="n">
        <v>0</v>
      </c>
      <c r="L146" s="16" t="n">
        <v>0</v>
      </c>
      <c r="M146" s="16" t="n">
        <v>0</v>
      </c>
      <c r="N146" s="16" t="n">
        <v>0</v>
      </c>
      <c r="O146" s="16" t="n">
        <v>0</v>
      </c>
      <c r="P146" s="16" t="n">
        <v>0</v>
      </c>
      <c r="Q146" s="16" t="n">
        <v>0</v>
      </c>
      <c r="R146" s="16" t="n">
        <v>0</v>
      </c>
      <c r="S146" s="16" t="n">
        <v>0</v>
      </c>
      <c r="T146" s="16" t="n">
        <v>0</v>
      </c>
      <c r="U146" s="16" t="n">
        <v>0</v>
      </c>
      <c r="V146" s="16" t="n">
        <v>0</v>
      </c>
    </row>
    <row r="147" customFormat="false" ht="12.75" hidden="false" customHeight="false" outlineLevel="0" collapsed="false">
      <c r="B147" s="18" t="n">
        <v>41579</v>
      </c>
      <c r="C147" s="15" t="n">
        <v>0</v>
      </c>
      <c r="D147" s="16" t="n">
        <v>0</v>
      </c>
      <c r="E147" s="16" t="n">
        <v>0</v>
      </c>
      <c r="F147" s="16" t="n">
        <v>0</v>
      </c>
      <c r="G147" s="16" t="n">
        <v>0</v>
      </c>
      <c r="H147" s="16" t="n">
        <v>0</v>
      </c>
      <c r="I147" s="16" t="n">
        <v>0</v>
      </c>
      <c r="J147" s="16" t="n">
        <v>0</v>
      </c>
      <c r="K147" s="16" t="n">
        <v>0</v>
      </c>
      <c r="L147" s="16" t="n">
        <v>0</v>
      </c>
      <c r="M147" s="16" t="n">
        <v>0</v>
      </c>
      <c r="N147" s="16" t="n">
        <v>0</v>
      </c>
      <c r="O147" s="16" t="n">
        <v>0</v>
      </c>
      <c r="P147" s="16" t="n">
        <v>0</v>
      </c>
      <c r="Q147" s="16" t="n">
        <v>0</v>
      </c>
      <c r="R147" s="16" t="n">
        <v>0</v>
      </c>
      <c r="S147" s="16" t="n">
        <v>0</v>
      </c>
      <c r="T147" s="16" t="n">
        <v>0</v>
      </c>
      <c r="U147" s="16" t="n">
        <v>0</v>
      </c>
      <c r="V147" s="16" t="n">
        <v>0</v>
      </c>
    </row>
    <row r="148" customFormat="false" ht="12.75" hidden="false" customHeight="false" outlineLevel="0" collapsed="false">
      <c r="B148" s="18" t="n">
        <v>41609</v>
      </c>
      <c r="C148" s="15" t="n">
        <v>0</v>
      </c>
      <c r="D148" s="16" t="n">
        <v>0</v>
      </c>
      <c r="E148" s="16" t="n">
        <v>0</v>
      </c>
      <c r="F148" s="16" t="n">
        <v>0</v>
      </c>
      <c r="G148" s="16" t="n">
        <v>0</v>
      </c>
      <c r="H148" s="16" t="n">
        <v>0</v>
      </c>
      <c r="I148" s="16" t="n">
        <v>0</v>
      </c>
      <c r="J148" s="16" t="n">
        <v>0</v>
      </c>
      <c r="K148" s="16" t="n">
        <v>0</v>
      </c>
      <c r="L148" s="16" t="n">
        <v>0</v>
      </c>
      <c r="M148" s="16" t="n">
        <v>0</v>
      </c>
      <c r="N148" s="16" t="n">
        <v>0</v>
      </c>
      <c r="O148" s="16" t="n">
        <v>0</v>
      </c>
      <c r="P148" s="16" t="n">
        <v>0</v>
      </c>
      <c r="Q148" s="16" t="n">
        <v>0</v>
      </c>
      <c r="R148" s="16" t="n">
        <v>0</v>
      </c>
      <c r="S148" s="16" t="n">
        <v>0</v>
      </c>
      <c r="T148" s="16" t="n">
        <v>0</v>
      </c>
      <c r="U148" s="16" t="n">
        <v>0</v>
      </c>
      <c r="V148" s="16" t="n">
        <v>0</v>
      </c>
    </row>
    <row r="149" customFormat="false" ht="12.75" hidden="false" customHeight="false" outlineLevel="0" collapsed="false">
      <c r="B149" s="18" t="n">
        <v>41640</v>
      </c>
      <c r="C149" s="15" t="n">
        <v>0</v>
      </c>
      <c r="D149" s="16" t="n">
        <v>0</v>
      </c>
      <c r="E149" s="16" t="n">
        <v>0</v>
      </c>
      <c r="F149" s="16" t="n">
        <v>0</v>
      </c>
      <c r="G149" s="16" t="n">
        <v>0</v>
      </c>
      <c r="H149" s="16" t="n">
        <v>0</v>
      </c>
      <c r="I149" s="16" t="n">
        <v>0</v>
      </c>
      <c r="J149" s="16" t="n">
        <v>0</v>
      </c>
      <c r="K149" s="16" t="n">
        <v>0</v>
      </c>
      <c r="L149" s="16" t="n">
        <v>0</v>
      </c>
      <c r="M149" s="16" t="n">
        <v>0</v>
      </c>
      <c r="N149" s="16" t="n">
        <v>0</v>
      </c>
      <c r="O149" s="16" t="n">
        <v>0</v>
      </c>
      <c r="P149" s="16" t="n">
        <v>0</v>
      </c>
      <c r="Q149" s="16" t="n">
        <v>0</v>
      </c>
      <c r="R149" s="16" t="n">
        <v>0</v>
      </c>
      <c r="S149" s="16" t="n">
        <v>0</v>
      </c>
      <c r="T149" s="16" t="n">
        <v>0</v>
      </c>
      <c r="U149" s="16" t="n">
        <v>0</v>
      </c>
      <c r="V149" s="16" t="n">
        <v>0</v>
      </c>
    </row>
    <row r="150" customFormat="false" ht="12.75" hidden="false" customHeight="false" outlineLevel="0" collapsed="false">
      <c r="B150" s="18" t="n">
        <v>41671</v>
      </c>
      <c r="C150" s="15" t="n">
        <v>0</v>
      </c>
      <c r="D150" s="16" t="n">
        <v>0</v>
      </c>
      <c r="E150" s="16" t="n">
        <v>0</v>
      </c>
      <c r="F150" s="16" t="n">
        <v>0</v>
      </c>
      <c r="G150" s="16" t="n">
        <v>0</v>
      </c>
      <c r="H150" s="16" t="n">
        <v>0</v>
      </c>
      <c r="I150" s="16" t="n">
        <v>0</v>
      </c>
      <c r="J150" s="16" t="n">
        <v>0</v>
      </c>
      <c r="K150" s="16" t="n">
        <v>0</v>
      </c>
      <c r="L150" s="16" t="n">
        <v>0</v>
      </c>
      <c r="M150" s="16" t="n">
        <v>0</v>
      </c>
      <c r="N150" s="16" t="n">
        <v>0</v>
      </c>
      <c r="O150" s="16" t="n">
        <v>0</v>
      </c>
      <c r="P150" s="16" t="n">
        <v>0</v>
      </c>
      <c r="Q150" s="16" t="n">
        <v>0</v>
      </c>
      <c r="R150" s="16" t="n">
        <v>0</v>
      </c>
      <c r="S150" s="16" t="n">
        <v>0</v>
      </c>
      <c r="T150" s="16" t="n">
        <v>0</v>
      </c>
      <c r="U150" s="16" t="n">
        <v>0</v>
      </c>
      <c r="V150" s="16" t="n">
        <v>0</v>
      </c>
    </row>
    <row r="151" customFormat="false" ht="12.75" hidden="false" customHeight="false" outlineLevel="0" collapsed="false">
      <c r="B151" s="18" t="n">
        <v>41699</v>
      </c>
      <c r="C151" s="15" t="n">
        <v>0</v>
      </c>
      <c r="D151" s="16" t="n">
        <v>0</v>
      </c>
      <c r="E151" s="16" t="n">
        <v>0</v>
      </c>
      <c r="F151" s="16" t="n">
        <v>0</v>
      </c>
      <c r="G151" s="16" t="n">
        <v>0</v>
      </c>
      <c r="H151" s="16" t="n">
        <v>0</v>
      </c>
      <c r="I151" s="16" t="n">
        <v>0</v>
      </c>
      <c r="J151" s="16" t="n">
        <v>0</v>
      </c>
      <c r="K151" s="16" t="n">
        <v>0</v>
      </c>
      <c r="L151" s="16" t="n">
        <v>0</v>
      </c>
      <c r="M151" s="16" t="n">
        <v>0</v>
      </c>
      <c r="N151" s="16" t="n">
        <v>0</v>
      </c>
      <c r="O151" s="16" t="n">
        <v>0</v>
      </c>
      <c r="P151" s="16" t="n">
        <v>0</v>
      </c>
      <c r="Q151" s="16" t="n">
        <v>0</v>
      </c>
      <c r="R151" s="16" t="n">
        <v>0</v>
      </c>
      <c r="S151" s="16" t="n">
        <v>0</v>
      </c>
      <c r="T151" s="16" t="n">
        <v>0</v>
      </c>
      <c r="U151" s="16" t="n">
        <v>0</v>
      </c>
      <c r="V151" s="16" t="n">
        <v>0</v>
      </c>
    </row>
    <row r="152" customFormat="false" ht="12.75" hidden="false" customHeight="false" outlineLevel="0" collapsed="false">
      <c r="B152" s="18" t="n">
        <v>41730</v>
      </c>
      <c r="C152" s="15" t="n">
        <v>0</v>
      </c>
      <c r="D152" s="16" t="n">
        <v>0</v>
      </c>
      <c r="E152" s="16" t="n">
        <v>0</v>
      </c>
      <c r="F152" s="16" t="n">
        <v>0</v>
      </c>
      <c r="G152" s="16" t="n">
        <v>0</v>
      </c>
      <c r="H152" s="16" t="n">
        <v>0</v>
      </c>
      <c r="I152" s="16" t="n">
        <v>0</v>
      </c>
      <c r="J152" s="16" t="n">
        <v>0</v>
      </c>
      <c r="K152" s="16" t="n">
        <v>0</v>
      </c>
      <c r="L152" s="16" t="n">
        <v>0</v>
      </c>
      <c r="M152" s="16" t="n">
        <v>0</v>
      </c>
      <c r="N152" s="16" t="n">
        <v>0</v>
      </c>
      <c r="O152" s="16" t="n">
        <v>0</v>
      </c>
      <c r="P152" s="16" t="n">
        <v>0</v>
      </c>
      <c r="Q152" s="16" t="n">
        <v>0</v>
      </c>
      <c r="R152" s="16" t="n">
        <v>0</v>
      </c>
      <c r="S152" s="16" t="n">
        <v>0</v>
      </c>
      <c r="T152" s="16" t="n">
        <v>0</v>
      </c>
      <c r="U152" s="16" t="n">
        <v>0</v>
      </c>
      <c r="V152" s="16" t="n">
        <v>0</v>
      </c>
    </row>
    <row r="153" customFormat="false" ht="12.75" hidden="false" customHeight="false" outlineLevel="0" collapsed="false">
      <c r="B153" s="18" t="n">
        <v>41760</v>
      </c>
      <c r="C153" s="15" t="n">
        <v>0</v>
      </c>
      <c r="D153" s="16" t="n">
        <v>0</v>
      </c>
      <c r="E153" s="16" t="n">
        <v>0</v>
      </c>
      <c r="F153" s="16" t="n">
        <v>0</v>
      </c>
      <c r="G153" s="16" t="n">
        <v>0</v>
      </c>
      <c r="H153" s="16" t="n">
        <v>0</v>
      </c>
      <c r="I153" s="16" t="n">
        <v>0</v>
      </c>
      <c r="J153" s="16" t="n">
        <v>0</v>
      </c>
      <c r="K153" s="16" t="n">
        <v>0</v>
      </c>
      <c r="L153" s="16" t="n">
        <v>0</v>
      </c>
      <c r="M153" s="16" t="n">
        <v>0</v>
      </c>
      <c r="N153" s="16" t="n">
        <v>0</v>
      </c>
      <c r="O153" s="16" t="n">
        <v>0</v>
      </c>
      <c r="P153" s="16" t="n">
        <v>0</v>
      </c>
      <c r="Q153" s="16" t="n">
        <v>0</v>
      </c>
      <c r="R153" s="16" t="n">
        <v>0</v>
      </c>
      <c r="S153" s="16" t="n">
        <v>0</v>
      </c>
      <c r="T153" s="16" t="n">
        <v>0</v>
      </c>
      <c r="U153" s="16" t="n">
        <v>0</v>
      </c>
      <c r="V153" s="16" t="n">
        <v>0</v>
      </c>
    </row>
    <row r="154" customFormat="false" ht="12.75" hidden="false" customHeight="false" outlineLevel="0" collapsed="false">
      <c r="B154" s="18" t="n">
        <v>41791</v>
      </c>
      <c r="C154" s="15" t="n">
        <v>0</v>
      </c>
      <c r="D154" s="16" t="n">
        <v>0</v>
      </c>
      <c r="E154" s="16" t="n">
        <v>0</v>
      </c>
      <c r="F154" s="16" t="n">
        <v>0</v>
      </c>
      <c r="G154" s="16" t="n">
        <v>0</v>
      </c>
      <c r="H154" s="16" t="n">
        <v>0</v>
      </c>
      <c r="I154" s="16" t="n">
        <v>0</v>
      </c>
      <c r="J154" s="16" t="n">
        <v>0</v>
      </c>
      <c r="K154" s="16" t="n">
        <v>0</v>
      </c>
      <c r="L154" s="16" t="n">
        <v>0</v>
      </c>
      <c r="M154" s="16" t="n">
        <v>0</v>
      </c>
      <c r="N154" s="16" t="n">
        <v>0</v>
      </c>
      <c r="O154" s="16" t="n">
        <v>0</v>
      </c>
      <c r="P154" s="16" t="n">
        <v>0</v>
      </c>
      <c r="Q154" s="16" t="n">
        <v>0</v>
      </c>
      <c r="R154" s="16" t="n">
        <v>0</v>
      </c>
      <c r="S154" s="16" t="n">
        <v>0</v>
      </c>
      <c r="T154" s="16" t="n">
        <v>0</v>
      </c>
      <c r="U154" s="16" t="n">
        <v>0</v>
      </c>
      <c r="V154" s="16" t="n">
        <v>0</v>
      </c>
    </row>
    <row r="155" customFormat="false" ht="12.75" hidden="false" customHeight="false" outlineLevel="0" collapsed="false">
      <c r="B155" s="18" t="n">
        <v>41821</v>
      </c>
      <c r="C155" s="15" t="n">
        <v>0</v>
      </c>
      <c r="D155" s="16" t="n">
        <v>0</v>
      </c>
      <c r="E155" s="16" t="n">
        <v>0</v>
      </c>
      <c r="F155" s="16" t="n">
        <v>0</v>
      </c>
      <c r="G155" s="16" t="n">
        <v>0</v>
      </c>
      <c r="H155" s="16" t="n">
        <v>0</v>
      </c>
      <c r="I155" s="16" t="n">
        <v>0</v>
      </c>
      <c r="J155" s="16" t="n">
        <v>0</v>
      </c>
      <c r="K155" s="16" t="n">
        <v>0</v>
      </c>
      <c r="L155" s="16" t="n">
        <v>0</v>
      </c>
      <c r="M155" s="16" t="n">
        <v>0</v>
      </c>
      <c r="N155" s="16" t="n">
        <v>0</v>
      </c>
      <c r="O155" s="16" t="n">
        <v>0</v>
      </c>
      <c r="P155" s="16" t="n">
        <v>0</v>
      </c>
      <c r="Q155" s="16" t="n">
        <v>0</v>
      </c>
      <c r="R155" s="16" t="n">
        <v>0</v>
      </c>
      <c r="S155" s="16" t="n">
        <v>0</v>
      </c>
      <c r="T155" s="16" t="n">
        <v>0</v>
      </c>
      <c r="U155" s="16" t="n">
        <v>0</v>
      </c>
      <c r="V155" s="16" t="n">
        <v>0</v>
      </c>
    </row>
    <row r="156" customFormat="false" ht="12.75" hidden="false" customHeight="false" outlineLevel="0" collapsed="false">
      <c r="B156" s="18" t="n">
        <v>41852</v>
      </c>
      <c r="C156" s="15" t="n">
        <v>0</v>
      </c>
      <c r="D156" s="16" t="n">
        <v>0</v>
      </c>
      <c r="E156" s="16" t="n">
        <v>0</v>
      </c>
      <c r="F156" s="16" t="n">
        <v>0</v>
      </c>
      <c r="G156" s="16" t="n">
        <v>0</v>
      </c>
      <c r="H156" s="16" t="n">
        <v>0</v>
      </c>
      <c r="I156" s="16" t="n">
        <v>0</v>
      </c>
      <c r="J156" s="16" t="n">
        <v>0</v>
      </c>
      <c r="K156" s="16" t="n">
        <v>0</v>
      </c>
      <c r="L156" s="16" t="n">
        <v>0</v>
      </c>
      <c r="M156" s="16" t="n">
        <v>0</v>
      </c>
      <c r="N156" s="16" t="n">
        <v>0</v>
      </c>
      <c r="O156" s="16" t="n">
        <v>0</v>
      </c>
      <c r="P156" s="16" t="n">
        <v>0</v>
      </c>
      <c r="Q156" s="16" t="n">
        <v>0</v>
      </c>
      <c r="R156" s="16" t="n">
        <v>0</v>
      </c>
      <c r="S156" s="16" t="n">
        <v>0</v>
      </c>
      <c r="T156" s="16" t="n">
        <v>0</v>
      </c>
      <c r="U156" s="16" t="n">
        <v>0</v>
      </c>
      <c r="V156" s="16" t="n">
        <v>0</v>
      </c>
    </row>
    <row r="157" customFormat="false" ht="12.75" hidden="false" customHeight="false" outlineLevel="0" collapsed="false">
      <c r="B157" s="18" t="n">
        <v>41883</v>
      </c>
      <c r="C157" s="15" t="n">
        <v>0</v>
      </c>
      <c r="D157" s="16" t="n">
        <v>0</v>
      </c>
      <c r="E157" s="16" t="n">
        <v>0</v>
      </c>
      <c r="F157" s="16" t="n">
        <v>0</v>
      </c>
      <c r="G157" s="16" t="n">
        <v>0</v>
      </c>
      <c r="H157" s="16" t="n">
        <v>0</v>
      </c>
      <c r="I157" s="16" t="n">
        <v>0</v>
      </c>
      <c r="J157" s="16" t="n">
        <v>0</v>
      </c>
      <c r="K157" s="16" t="n">
        <v>0</v>
      </c>
      <c r="L157" s="16" t="n">
        <v>0</v>
      </c>
      <c r="M157" s="16" t="n">
        <v>0</v>
      </c>
      <c r="N157" s="16" t="n">
        <v>0</v>
      </c>
      <c r="O157" s="16" t="n">
        <v>0</v>
      </c>
      <c r="P157" s="16" t="n">
        <v>0</v>
      </c>
      <c r="Q157" s="16" t="n">
        <v>0</v>
      </c>
      <c r="R157" s="16" t="n">
        <v>0</v>
      </c>
      <c r="S157" s="16" t="n">
        <v>0</v>
      </c>
      <c r="T157" s="16" t="n">
        <v>0</v>
      </c>
      <c r="U157" s="16" t="n">
        <v>0</v>
      </c>
      <c r="V157" s="16" t="n">
        <v>0</v>
      </c>
    </row>
    <row r="158" customFormat="false" ht="12.75" hidden="false" customHeight="false" outlineLevel="0" collapsed="false">
      <c r="B158" s="18" t="n">
        <v>41913</v>
      </c>
      <c r="C158" s="15" t="n">
        <v>0</v>
      </c>
      <c r="D158" s="16" t="n">
        <v>0</v>
      </c>
      <c r="E158" s="16" t="n">
        <v>0</v>
      </c>
      <c r="F158" s="16" t="n">
        <v>0</v>
      </c>
      <c r="G158" s="16" t="n">
        <v>0</v>
      </c>
      <c r="H158" s="16" t="n">
        <v>0</v>
      </c>
      <c r="I158" s="16" t="n">
        <v>0</v>
      </c>
      <c r="J158" s="16" t="n">
        <v>0</v>
      </c>
      <c r="K158" s="16" t="n">
        <v>0</v>
      </c>
      <c r="L158" s="16" t="n">
        <v>0</v>
      </c>
      <c r="M158" s="16" t="n">
        <v>0</v>
      </c>
      <c r="N158" s="16" t="n">
        <v>0</v>
      </c>
      <c r="O158" s="16" t="n">
        <v>0</v>
      </c>
      <c r="P158" s="16" t="n">
        <v>0</v>
      </c>
      <c r="Q158" s="16" t="n">
        <v>0</v>
      </c>
      <c r="R158" s="16" t="n">
        <v>0</v>
      </c>
      <c r="S158" s="16" t="n">
        <v>0</v>
      </c>
      <c r="T158" s="16" t="n">
        <v>0</v>
      </c>
      <c r="U158" s="16" t="n">
        <v>0</v>
      </c>
      <c r="V158" s="16" t="n">
        <v>0</v>
      </c>
    </row>
    <row r="159" customFormat="false" ht="12.75" hidden="false" customHeight="false" outlineLevel="0" collapsed="false">
      <c r="B159" s="18" t="n">
        <v>41944</v>
      </c>
      <c r="C159" s="15" t="n">
        <v>0</v>
      </c>
      <c r="D159" s="16" t="n">
        <v>0</v>
      </c>
      <c r="E159" s="16" t="n">
        <v>0</v>
      </c>
      <c r="F159" s="16" t="n">
        <v>0</v>
      </c>
      <c r="G159" s="16" t="n">
        <v>0</v>
      </c>
      <c r="H159" s="16" t="n">
        <v>0</v>
      </c>
      <c r="I159" s="16" t="n">
        <v>0</v>
      </c>
      <c r="J159" s="16" t="n">
        <v>0</v>
      </c>
      <c r="K159" s="16" t="n">
        <v>0</v>
      </c>
      <c r="L159" s="16" t="n">
        <v>0</v>
      </c>
      <c r="M159" s="16" t="n">
        <v>0</v>
      </c>
      <c r="N159" s="16" t="n">
        <v>0</v>
      </c>
      <c r="O159" s="16" t="n">
        <v>0</v>
      </c>
      <c r="P159" s="16" t="n">
        <v>0</v>
      </c>
      <c r="Q159" s="16" t="n">
        <v>0</v>
      </c>
      <c r="R159" s="16" t="n">
        <v>0</v>
      </c>
      <c r="S159" s="16" t="n">
        <v>0</v>
      </c>
      <c r="T159" s="16" t="n">
        <v>0</v>
      </c>
      <c r="U159" s="16" t="n">
        <v>0</v>
      </c>
      <c r="V159" s="16" t="n">
        <v>0</v>
      </c>
    </row>
    <row r="160" customFormat="false" ht="12.75" hidden="false" customHeight="false" outlineLevel="0" collapsed="false">
      <c r="B160" s="18" t="n">
        <v>41974</v>
      </c>
      <c r="C160" s="15" t="n">
        <v>0</v>
      </c>
      <c r="D160" s="16" t="n">
        <v>0</v>
      </c>
      <c r="E160" s="16" t="n">
        <v>0</v>
      </c>
      <c r="F160" s="16" t="n">
        <v>0</v>
      </c>
      <c r="G160" s="16" t="n">
        <v>0</v>
      </c>
      <c r="H160" s="16" t="n">
        <v>0</v>
      </c>
      <c r="I160" s="16" t="n">
        <v>0</v>
      </c>
      <c r="J160" s="16" t="n">
        <v>0</v>
      </c>
      <c r="K160" s="16" t="n">
        <v>0</v>
      </c>
      <c r="L160" s="16" t="n">
        <v>0</v>
      </c>
      <c r="M160" s="16" t="n">
        <v>0</v>
      </c>
      <c r="N160" s="16" t="n">
        <v>0</v>
      </c>
      <c r="O160" s="16" t="n">
        <v>0</v>
      </c>
      <c r="P160" s="16" t="n">
        <v>0</v>
      </c>
      <c r="Q160" s="16" t="n">
        <v>0</v>
      </c>
      <c r="R160" s="16" t="n">
        <v>0</v>
      </c>
      <c r="S160" s="16" t="n">
        <v>0</v>
      </c>
      <c r="T160" s="16" t="n">
        <v>0</v>
      </c>
      <c r="U160" s="16" t="n">
        <v>0</v>
      </c>
      <c r="V160" s="16" t="n">
        <v>0</v>
      </c>
    </row>
    <row r="161" customFormat="false" ht="12.75" hidden="false" customHeight="false" outlineLevel="0" collapsed="false">
      <c r="B161" s="18" t="n">
        <v>42005</v>
      </c>
      <c r="C161" s="15" t="n">
        <v>0</v>
      </c>
      <c r="D161" s="16" t="n">
        <v>0</v>
      </c>
      <c r="E161" s="16" t="n">
        <v>0</v>
      </c>
      <c r="F161" s="16" t="n">
        <v>0</v>
      </c>
      <c r="G161" s="16" t="n">
        <v>0</v>
      </c>
      <c r="H161" s="16" t="n">
        <v>0</v>
      </c>
      <c r="I161" s="16" t="n">
        <v>0</v>
      </c>
      <c r="J161" s="16" t="n">
        <v>0</v>
      </c>
      <c r="K161" s="16" t="n">
        <v>0</v>
      </c>
      <c r="L161" s="16" t="n">
        <v>0</v>
      </c>
      <c r="M161" s="16" t="n">
        <v>0</v>
      </c>
      <c r="N161" s="16" t="n">
        <v>0</v>
      </c>
      <c r="O161" s="16" t="n">
        <v>0</v>
      </c>
      <c r="P161" s="16" t="n">
        <v>0</v>
      </c>
      <c r="Q161" s="16" t="n">
        <v>0</v>
      </c>
      <c r="R161" s="16" t="n">
        <v>0</v>
      </c>
      <c r="S161" s="16" t="n">
        <v>0</v>
      </c>
      <c r="T161" s="16" t="n">
        <v>0</v>
      </c>
      <c r="U161" s="16" t="n">
        <v>0</v>
      </c>
      <c r="V161" s="16" t="n">
        <v>0</v>
      </c>
    </row>
    <row r="162" customFormat="false" ht="12.75" hidden="false" customHeight="false" outlineLevel="0" collapsed="false">
      <c r="B162" s="18" t="n">
        <v>42036</v>
      </c>
      <c r="C162" s="15" t="n">
        <v>0</v>
      </c>
      <c r="D162" s="16" t="n">
        <v>0</v>
      </c>
      <c r="E162" s="16" t="n">
        <v>0</v>
      </c>
      <c r="F162" s="16" t="n">
        <v>0</v>
      </c>
      <c r="G162" s="16" t="n">
        <v>0</v>
      </c>
      <c r="H162" s="16" t="n">
        <v>0</v>
      </c>
      <c r="I162" s="16" t="n">
        <v>0</v>
      </c>
      <c r="J162" s="16" t="n">
        <v>0</v>
      </c>
      <c r="K162" s="16" t="n">
        <v>0</v>
      </c>
      <c r="L162" s="16" t="n">
        <v>0</v>
      </c>
      <c r="M162" s="16" t="n">
        <v>0</v>
      </c>
      <c r="N162" s="16" t="n">
        <v>0</v>
      </c>
      <c r="O162" s="16" t="n">
        <v>0</v>
      </c>
      <c r="P162" s="16" t="n">
        <v>0</v>
      </c>
      <c r="Q162" s="16" t="n">
        <v>0</v>
      </c>
      <c r="R162" s="16" t="n">
        <v>0</v>
      </c>
      <c r="S162" s="16" t="n">
        <v>0</v>
      </c>
      <c r="T162" s="16" t="n">
        <v>0</v>
      </c>
      <c r="U162" s="16" t="n">
        <v>0</v>
      </c>
      <c r="V162" s="16" t="n">
        <v>0</v>
      </c>
    </row>
    <row r="163" customFormat="false" ht="12.75" hidden="false" customHeight="false" outlineLevel="0" collapsed="false">
      <c r="B163" s="18" t="n">
        <v>42064</v>
      </c>
      <c r="C163" s="15" t="n">
        <v>0</v>
      </c>
      <c r="D163" s="16" t="n">
        <v>0</v>
      </c>
      <c r="E163" s="16" t="n">
        <v>0</v>
      </c>
      <c r="F163" s="16" t="n">
        <v>0</v>
      </c>
      <c r="G163" s="16" t="n">
        <v>0</v>
      </c>
      <c r="H163" s="16" t="n">
        <v>0</v>
      </c>
      <c r="I163" s="16" t="n">
        <v>0</v>
      </c>
      <c r="J163" s="16" t="n">
        <v>0</v>
      </c>
      <c r="K163" s="16" t="n">
        <v>0</v>
      </c>
      <c r="L163" s="16" t="n">
        <v>0</v>
      </c>
      <c r="M163" s="16" t="n">
        <v>0</v>
      </c>
      <c r="N163" s="16" t="n">
        <v>0</v>
      </c>
      <c r="O163" s="16" t="n">
        <v>0</v>
      </c>
      <c r="P163" s="16" t="n">
        <v>0</v>
      </c>
      <c r="Q163" s="16" t="n">
        <v>0</v>
      </c>
      <c r="R163" s="16" t="n">
        <v>0</v>
      </c>
      <c r="S163" s="16" t="n">
        <v>0</v>
      </c>
      <c r="T163" s="16" t="n">
        <v>0</v>
      </c>
      <c r="U163" s="16" t="n">
        <v>0</v>
      </c>
      <c r="V163" s="16" t="n">
        <v>0</v>
      </c>
    </row>
    <row r="164" customFormat="false" ht="12.75" hidden="false" customHeight="false" outlineLevel="0" collapsed="false">
      <c r="B164" s="18" t="n">
        <v>42095</v>
      </c>
      <c r="C164" s="15" t="n">
        <v>0</v>
      </c>
      <c r="D164" s="16" t="n">
        <v>0</v>
      </c>
      <c r="E164" s="16" t="n">
        <v>0</v>
      </c>
      <c r="F164" s="16" t="n">
        <v>0</v>
      </c>
      <c r="G164" s="16" t="n">
        <v>0</v>
      </c>
      <c r="H164" s="16" t="n">
        <v>0</v>
      </c>
      <c r="I164" s="16" t="n">
        <v>0</v>
      </c>
      <c r="J164" s="16" t="n">
        <v>0</v>
      </c>
      <c r="K164" s="16" t="n">
        <v>0</v>
      </c>
      <c r="L164" s="16" t="n">
        <v>0</v>
      </c>
      <c r="M164" s="16" t="n">
        <v>0</v>
      </c>
      <c r="N164" s="16" t="n">
        <v>0</v>
      </c>
      <c r="O164" s="16" t="n">
        <v>0</v>
      </c>
      <c r="P164" s="16" t="n">
        <v>0</v>
      </c>
      <c r="Q164" s="16" t="n">
        <v>0</v>
      </c>
      <c r="R164" s="16" t="n">
        <v>0</v>
      </c>
      <c r="S164" s="16" t="n">
        <v>0</v>
      </c>
      <c r="T164" s="16" t="n">
        <v>0</v>
      </c>
      <c r="U164" s="16" t="n">
        <v>0</v>
      </c>
      <c r="V164" s="16" t="n">
        <v>0</v>
      </c>
    </row>
    <row r="165" customFormat="false" ht="13.5" hidden="false" customHeight="false" outlineLevel="0" collapsed="false">
      <c r="B165" s="19" t="n">
        <v>42125</v>
      </c>
      <c r="C165" s="15" t="n">
        <v>0</v>
      </c>
      <c r="D165" s="16" t="n">
        <v>0</v>
      </c>
      <c r="E165" s="16" t="n">
        <v>0</v>
      </c>
      <c r="F165" s="16" t="n">
        <v>0</v>
      </c>
      <c r="G165" s="16" t="n">
        <v>0</v>
      </c>
      <c r="H165" s="16" t="n">
        <v>0</v>
      </c>
      <c r="I165" s="16" t="n">
        <v>0</v>
      </c>
      <c r="J165" s="16" t="n">
        <v>0</v>
      </c>
      <c r="K165" s="16" t="n">
        <v>0</v>
      </c>
      <c r="L165" s="16" t="n">
        <v>0</v>
      </c>
      <c r="M165" s="16" t="n">
        <v>0</v>
      </c>
      <c r="N165" s="16" t="n">
        <v>0</v>
      </c>
      <c r="O165" s="16" t="n">
        <v>0</v>
      </c>
      <c r="P165" s="16" t="n">
        <v>0</v>
      </c>
      <c r="Q165" s="16" t="n">
        <v>0</v>
      </c>
      <c r="R165" s="16" t="n">
        <v>0</v>
      </c>
      <c r="S165" s="16" t="n">
        <v>0</v>
      </c>
      <c r="T165" s="16" t="n">
        <v>0</v>
      </c>
      <c r="U165" s="16" t="n">
        <v>0</v>
      </c>
      <c r="V165" s="16" t="n">
        <v>0</v>
      </c>
    </row>
    <row r="166" customFormat="false" ht="12.75" hidden="false" customHeight="false" outlineLevel="0" collapsed="false">
      <c r="D166" s="16" t="n">
        <v>0</v>
      </c>
      <c r="E166" s="16" t="n">
        <v>0</v>
      </c>
      <c r="F166" s="16" t="n">
        <v>0</v>
      </c>
      <c r="G166" s="16" t="n">
        <v>0</v>
      </c>
      <c r="H166" s="16" t="n">
        <v>0</v>
      </c>
      <c r="I166" s="16" t="n">
        <v>0</v>
      </c>
      <c r="J166" s="16" t="n">
        <v>0</v>
      </c>
      <c r="K166" s="16" t="n">
        <v>0</v>
      </c>
      <c r="L166" s="16" t="n">
        <v>0</v>
      </c>
      <c r="M166" s="16" t="n">
        <v>0</v>
      </c>
      <c r="N166" s="16" t="n">
        <v>0</v>
      </c>
      <c r="O166" s="16" t="n">
        <v>0</v>
      </c>
      <c r="P166" s="16" t="n">
        <v>0</v>
      </c>
      <c r="Q166" s="16" t="n">
        <v>0</v>
      </c>
      <c r="R166" s="16" t="n">
        <v>0</v>
      </c>
      <c r="S166" s="16" t="n">
        <v>0</v>
      </c>
      <c r="T166" s="16" t="n">
        <v>0</v>
      </c>
      <c r="U166" s="16" t="n">
        <v>0</v>
      </c>
      <c r="V166" s="16" t="n">
        <v>0</v>
      </c>
    </row>
    <row r="167" customFormat="false" ht="13.5" hidden="false" customHeight="false" outlineLevel="0" collapsed="false"/>
    <row r="168" customFormat="false" ht="13.5" hidden="false" customHeight="false" outlineLevel="0" collapsed="false">
      <c r="A168" s="1" t="s">
        <v>26</v>
      </c>
    </row>
    <row r="169" customFormat="false" ht="15.75" hidden="false" customHeight="false" outlineLevel="0" collapsed="false">
      <c r="B169" s="4" t="s">
        <v>1</v>
      </c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</row>
    <row r="170" customFormat="false" ht="14.25" hidden="false" customHeight="false" outlineLevel="0" collapsed="false">
      <c r="B170" s="5" t="s">
        <v>2</v>
      </c>
      <c r="C170" s="20" t="s">
        <v>3</v>
      </c>
      <c r="D170" s="8"/>
      <c r="E170" s="8"/>
      <c r="F170" s="8"/>
      <c r="G170" s="8"/>
      <c r="H170" s="8"/>
      <c r="I170" s="9" t="s">
        <v>4</v>
      </c>
      <c r="J170" s="8" t="s">
        <v>5</v>
      </c>
      <c r="K170" s="10" t="n">
        <v>0</v>
      </c>
      <c r="L170" s="10"/>
      <c r="M170" s="10"/>
      <c r="N170" s="10"/>
      <c r="O170" s="8"/>
      <c r="P170" s="8"/>
      <c r="Q170" s="8"/>
      <c r="R170" s="8"/>
      <c r="S170" s="8"/>
      <c r="T170" s="8"/>
      <c r="U170" s="8"/>
      <c r="V170" s="8"/>
    </row>
    <row r="171" customFormat="false" ht="14.25" hidden="false" customHeight="false" outlineLevel="0" collapsed="false">
      <c r="A171" s="21"/>
      <c r="B171" s="22"/>
      <c r="C171" s="23" t="n">
        <v>-9994866.86579198</v>
      </c>
      <c r="D171" s="24" t="s">
        <v>6</v>
      </c>
      <c r="E171" s="24" t="s">
        <v>7</v>
      </c>
      <c r="F171" s="24" t="s">
        <v>8</v>
      </c>
      <c r="G171" s="24" t="s">
        <v>9</v>
      </c>
      <c r="H171" s="24" t="s">
        <v>10</v>
      </c>
      <c r="I171" s="24" t="s">
        <v>11</v>
      </c>
      <c r="J171" s="24" t="s">
        <v>12</v>
      </c>
      <c r="K171" s="24" t="s">
        <v>13</v>
      </c>
      <c r="L171" s="24" t="s">
        <v>14</v>
      </c>
      <c r="M171" s="24" t="s">
        <v>15</v>
      </c>
      <c r="N171" s="24" t="s">
        <v>16</v>
      </c>
      <c r="O171" s="24" t="s">
        <v>17</v>
      </c>
      <c r="P171" s="24" t="s">
        <v>18</v>
      </c>
      <c r="Q171" s="24" t="s">
        <v>19</v>
      </c>
      <c r="R171" s="24" t="s">
        <v>20</v>
      </c>
      <c r="S171" s="24" t="s">
        <v>21</v>
      </c>
      <c r="T171" s="24" t="s">
        <v>22</v>
      </c>
      <c r="U171" s="24" t="s">
        <v>23</v>
      </c>
      <c r="V171" s="24" t="s">
        <v>24</v>
      </c>
      <c r="W171" s="0" t="s">
        <v>25</v>
      </c>
    </row>
    <row r="172" customFormat="false" ht="12.75" hidden="false" customHeight="false" outlineLevel="0" collapsed="false">
      <c r="A172" s="21"/>
      <c r="B172" s="14" t="n">
        <v>37257</v>
      </c>
      <c r="C172" s="15" t="n">
        <v>129690.608857692</v>
      </c>
      <c r="D172" s="16" t="n">
        <v>-3433.67642525353</v>
      </c>
      <c r="E172" s="16" t="n">
        <v>-6.21359589441646</v>
      </c>
      <c r="F172" s="16" t="n">
        <v>2367.8981963987</v>
      </c>
      <c r="G172" s="16" t="n">
        <v>67005.639706916</v>
      </c>
      <c r="H172" s="16" t="n">
        <v>0</v>
      </c>
      <c r="I172" s="16" t="n">
        <v>-681.428221657729</v>
      </c>
      <c r="J172" s="16" t="n">
        <v>0</v>
      </c>
      <c r="K172" s="16" t="n">
        <v>0</v>
      </c>
      <c r="L172" s="16" t="n">
        <v>235.072398062122</v>
      </c>
      <c r="M172" s="16" t="n">
        <v>96773.2044099173</v>
      </c>
      <c r="N172" s="16" t="n">
        <v>5570.97200468113</v>
      </c>
      <c r="O172" s="16" t="n">
        <v>0</v>
      </c>
      <c r="P172" s="16" t="n">
        <v>0</v>
      </c>
      <c r="Q172" s="16" t="n">
        <v>0</v>
      </c>
      <c r="R172" s="16" t="n">
        <v>0</v>
      </c>
      <c r="S172" s="16" t="n">
        <v>-8575.57540605171</v>
      </c>
      <c r="T172" s="16" t="n">
        <v>-6281.25592296527</v>
      </c>
      <c r="U172" s="16" t="n">
        <v>-23284.0282864605</v>
      </c>
      <c r="V172" s="16" t="n">
        <v>0</v>
      </c>
    </row>
    <row r="173" customFormat="false" ht="12.75" hidden="false" customHeight="false" outlineLevel="0" collapsed="false">
      <c r="A173" s="25"/>
      <c r="B173" s="17" t="n">
        <v>37288</v>
      </c>
      <c r="C173" s="15" t="n">
        <v>59615.2400658472</v>
      </c>
      <c r="D173" s="16" t="n">
        <v>-6249.2548361205</v>
      </c>
      <c r="E173" s="16" t="n">
        <v>-782.815268331361</v>
      </c>
      <c r="F173" s="16" t="n">
        <v>4576.45829774221</v>
      </c>
      <c r="G173" s="16" t="n">
        <v>-6470.55501017481</v>
      </c>
      <c r="H173" s="16" t="n">
        <v>0</v>
      </c>
      <c r="I173" s="16" t="n">
        <v>-4239.42790810324</v>
      </c>
      <c r="J173" s="16" t="n">
        <v>0</v>
      </c>
      <c r="K173" s="16" t="n">
        <v>0</v>
      </c>
      <c r="L173" s="16" t="n">
        <v>3678.93242821004</v>
      </c>
      <c r="M173" s="16" t="n">
        <v>191906.824968075</v>
      </c>
      <c r="N173" s="16" t="n">
        <v>26467.0391789368</v>
      </c>
      <c r="O173" s="16" t="n">
        <v>0</v>
      </c>
      <c r="P173" s="16" t="n">
        <v>0</v>
      </c>
      <c r="Q173" s="16" t="n">
        <v>0</v>
      </c>
      <c r="R173" s="16" t="n">
        <v>0</v>
      </c>
      <c r="S173" s="16" t="n">
        <v>-46879.1141295098</v>
      </c>
      <c r="T173" s="16" t="n">
        <v>-16909.8200202183</v>
      </c>
      <c r="U173" s="16" t="n">
        <v>-85483.0276346587</v>
      </c>
      <c r="V173" s="16" t="n">
        <v>0</v>
      </c>
    </row>
    <row r="174" customFormat="false" ht="12.75" hidden="false" customHeight="false" outlineLevel="0" collapsed="false">
      <c r="A174" s="25"/>
      <c r="B174" s="17" t="n">
        <v>37316</v>
      </c>
      <c r="C174" s="15" t="n">
        <v>-16065.3366189035</v>
      </c>
      <c r="D174" s="16" t="n">
        <v>5273.82591441984</v>
      </c>
      <c r="E174" s="16" t="n">
        <v>-1357.1951075124</v>
      </c>
      <c r="F174" s="16" t="n">
        <v>5775.71470661011</v>
      </c>
      <c r="G174" s="16" t="n">
        <v>-31868.4172891928</v>
      </c>
      <c r="H174" s="16" t="n">
        <v>0</v>
      </c>
      <c r="I174" s="16" t="n">
        <v>-7631.18934178725</v>
      </c>
      <c r="J174" s="16" t="n">
        <v>0</v>
      </c>
      <c r="K174" s="16" t="n">
        <v>0</v>
      </c>
      <c r="L174" s="16" t="n">
        <v>0</v>
      </c>
      <c r="M174" s="16" t="n">
        <v>219869.379629103</v>
      </c>
      <c r="N174" s="16" t="n">
        <v>-9053.13951266444</v>
      </c>
      <c r="O174" s="16" t="n">
        <v>0</v>
      </c>
      <c r="P174" s="16" t="n">
        <v>0</v>
      </c>
      <c r="Q174" s="16" t="n">
        <v>0</v>
      </c>
      <c r="R174" s="16" t="n">
        <v>0</v>
      </c>
      <c r="S174" s="16" t="n">
        <v>-60564.2120429431</v>
      </c>
      <c r="T174" s="16" t="n">
        <v>-24608.5849975049</v>
      </c>
      <c r="U174" s="16" t="n">
        <v>-111901.518577431</v>
      </c>
      <c r="V174" s="16" t="n">
        <v>0</v>
      </c>
    </row>
    <row r="175" customFormat="false" ht="12.75" hidden="false" customHeight="false" outlineLevel="0" collapsed="false">
      <c r="A175" s="25"/>
      <c r="B175" s="17" t="n">
        <v>37347</v>
      </c>
      <c r="C175" s="15" t="n">
        <v>-46591.3615753123</v>
      </c>
      <c r="D175" s="16" t="n">
        <v>14361.4813750391</v>
      </c>
      <c r="E175" s="16" t="n">
        <v>0</v>
      </c>
      <c r="F175" s="16" t="n">
        <v>-3180.2062122625</v>
      </c>
      <c r="G175" s="16" t="n">
        <v>37895.1753554381</v>
      </c>
      <c r="H175" s="16" t="n">
        <v>0</v>
      </c>
      <c r="I175" s="16" t="n">
        <v>-8637.57801580744</v>
      </c>
      <c r="J175" s="16" t="n">
        <v>6194.5571220741</v>
      </c>
      <c r="K175" s="16" t="n">
        <v>0</v>
      </c>
      <c r="L175" s="16" t="n">
        <v>0</v>
      </c>
      <c r="M175" s="16" t="n">
        <v>36388.9286181495</v>
      </c>
      <c r="N175" s="16" t="n">
        <v>0</v>
      </c>
      <c r="O175" s="16" t="n">
        <v>0</v>
      </c>
      <c r="P175" s="16" t="n">
        <v>0</v>
      </c>
      <c r="Q175" s="16" t="n">
        <v>0</v>
      </c>
      <c r="R175" s="16" t="n">
        <v>0</v>
      </c>
      <c r="S175" s="16" t="n">
        <v>-18649.7583251332</v>
      </c>
      <c r="T175" s="16" t="n">
        <v>-8485.48768125158</v>
      </c>
      <c r="U175" s="16" t="n">
        <v>-102478.473811558</v>
      </c>
      <c r="V175" s="16" t="n">
        <v>0</v>
      </c>
    </row>
    <row r="176" customFormat="false" ht="12.75" hidden="false" customHeight="false" outlineLevel="0" collapsed="false">
      <c r="A176" s="25"/>
      <c r="B176" s="17" t="n">
        <v>37377</v>
      </c>
      <c r="C176" s="15" t="n">
        <v>-60590.7708398566</v>
      </c>
      <c r="D176" s="16" t="n">
        <v>17893.8221711411</v>
      </c>
      <c r="E176" s="16" t="n">
        <v>0</v>
      </c>
      <c r="F176" s="16" t="n">
        <v>-3547.00254747215</v>
      </c>
      <c r="G176" s="16" t="n">
        <v>38080.2737729899</v>
      </c>
      <c r="H176" s="16" t="n">
        <v>0</v>
      </c>
      <c r="I176" s="16" t="n">
        <v>-9655.78122719625</v>
      </c>
      <c r="J176" s="16" t="n">
        <v>7073.87265919871</v>
      </c>
      <c r="K176" s="16" t="n">
        <v>0</v>
      </c>
      <c r="L176" s="16" t="n">
        <v>0</v>
      </c>
      <c r="M176" s="16" t="n">
        <v>36809.5196562898</v>
      </c>
      <c r="N176" s="16" t="n">
        <v>0</v>
      </c>
      <c r="O176" s="16" t="n">
        <v>0</v>
      </c>
      <c r="P176" s="16" t="n">
        <v>0</v>
      </c>
      <c r="Q176" s="16" t="n">
        <v>0</v>
      </c>
      <c r="R176" s="16" t="n">
        <v>0</v>
      </c>
      <c r="S176" s="16" t="n">
        <v>-22688.4651296627</v>
      </c>
      <c r="T176" s="16" t="n">
        <v>-11337.7861920839</v>
      </c>
      <c r="U176" s="16" t="n">
        <v>-113219.224003061</v>
      </c>
      <c r="V176" s="16" t="n">
        <v>0</v>
      </c>
    </row>
    <row r="177" customFormat="false" ht="12.75" hidden="false" customHeight="false" outlineLevel="0" collapsed="false">
      <c r="A177" s="25"/>
      <c r="B177" s="17" t="n">
        <v>37408</v>
      </c>
      <c r="C177" s="15" t="n">
        <v>-79877.2371213627</v>
      </c>
      <c r="D177" s="16" t="n">
        <v>20189.9019901463</v>
      </c>
      <c r="E177" s="16" t="n">
        <v>0</v>
      </c>
      <c r="F177" s="16" t="n">
        <v>-3913.0776923103</v>
      </c>
      <c r="G177" s="16" t="n">
        <v>39649.8359799284</v>
      </c>
      <c r="H177" s="16" t="n">
        <v>0</v>
      </c>
      <c r="I177" s="16" t="n">
        <v>-11143.1890252578</v>
      </c>
      <c r="J177" s="16" t="n">
        <v>8121.25409046735</v>
      </c>
      <c r="K177" s="16" t="n">
        <v>0</v>
      </c>
      <c r="L177" s="16" t="n">
        <v>0</v>
      </c>
      <c r="M177" s="16" t="n">
        <v>41328.5919636518</v>
      </c>
      <c r="N177" s="16" t="n">
        <v>0</v>
      </c>
      <c r="O177" s="16" t="n">
        <v>0</v>
      </c>
      <c r="P177" s="16" t="n">
        <v>0</v>
      </c>
      <c r="Q177" s="16" t="n">
        <v>0</v>
      </c>
      <c r="R177" s="16" t="n">
        <v>0</v>
      </c>
      <c r="S177" s="16" t="n">
        <v>-30069.4679208189</v>
      </c>
      <c r="T177" s="16" t="n">
        <v>-15929.3906250974</v>
      </c>
      <c r="U177" s="16" t="n">
        <v>-128111.695882072</v>
      </c>
      <c r="V177" s="16" t="n">
        <v>0</v>
      </c>
    </row>
    <row r="178" customFormat="false" ht="12.75" hidden="false" customHeight="false" outlineLevel="0" collapsed="false">
      <c r="A178" s="25"/>
      <c r="B178" s="17" t="n">
        <v>37438</v>
      </c>
      <c r="C178" s="15" t="n">
        <v>-122462.848360108</v>
      </c>
      <c r="D178" s="16" t="n">
        <v>18977.7008067637</v>
      </c>
      <c r="E178" s="16" t="n">
        <v>0</v>
      </c>
      <c r="F178" s="16" t="n">
        <v>-4607.98139645344</v>
      </c>
      <c r="G178" s="16" t="n">
        <v>41489.6986579122</v>
      </c>
      <c r="H178" s="16" t="n">
        <v>0</v>
      </c>
      <c r="I178" s="16" t="n">
        <v>-14468.7619762578</v>
      </c>
      <c r="J178" s="16" t="n">
        <v>9820.17489763135</v>
      </c>
      <c r="K178" s="16" t="n">
        <v>0</v>
      </c>
      <c r="L178" s="16" t="n">
        <v>0</v>
      </c>
      <c r="M178" s="16" t="n">
        <v>42408.3216901609</v>
      </c>
      <c r="N178" s="16" t="n">
        <v>0</v>
      </c>
      <c r="O178" s="16" t="n">
        <v>0</v>
      </c>
      <c r="P178" s="16" t="n">
        <v>0</v>
      </c>
      <c r="Q178" s="16" t="n">
        <v>0</v>
      </c>
      <c r="R178" s="16" t="n">
        <v>0</v>
      </c>
      <c r="S178" s="16" t="n">
        <v>-39655.0919776655</v>
      </c>
      <c r="T178" s="16" t="n">
        <v>-28051.7309107442</v>
      </c>
      <c r="U178" s="16" t="n">
        <v>-148375.178151455</v>
      </c>
      <c r="V178" s="16" t="n">
        <v>0</v>
      </c>
    </row>
    <row r="179" customFormat="false" ht="12.75" hidden="false" customHeight="false" outlineLevel="0" collapsed="false">
      <c r="A179" s="25"/>
      <c r="B179" s="17" t="n">
        <v>37469</v>
      </c>
      <c r="C179" s="15" t="n">
        <v>-155074.384044546</v>
      </c>
      <c r="D179" s="16" t="n">
        <v>21443.6997428844</v>
      </c>
      <c r="E179" s="16" t="n">
        <v>0</v>
      </c>
      <c r="F179" s="16" t="n">
        <v>-5211.27713214791</v>
      </c>
      <c r="G179" s="16" t="n">
        <v>44706.621564328</v>
      </c>
      <c r="H179" s="16" t="n">
        <v>0</v>
      </c>
      <c r="I179" s="16" t="n">
        <v>-16370.3470886323</v>
      </c>
      <c r="J179" s="16" t="n">
        <v>11442.3935536825</v>
      </c>
      <c r="K179" s="16" t="n">
        <v>0</v>
      </c>
      <c r="L179" s="16" t="n">
        <v>0</v>
      </c>
      <c r="M179" s="16" t="n">
        <v>45316.8048197355</v>
      </c>
      <c r="N179" s="16" t="n">
        <v>0</v>
      </c>
      <c r="O179" s="16" t="n">
        <v>0</v>
      </c>
      <c r="P179" s="16" t="n">
        <v>0</v>
      </c>
      <c r="Q179" s="16" t="n">
        <v>0</v>
      </c>
      <c r="R179" s="16" t="n">
        <v>0</v>
      </c>
      <c r="S179" s="16" t="n">
        <v>-50588.5225322462</v>
      </c>
      <c r="T179" s="16" t="n">
        <v>-37622.87453236</v>
      </c>
      <c r="U179" s="16" t="n">
        <v>-168190.88243979</v>
      </c>
      <c r="V179" s="16" t="n">
        <v>0</v>
      </c>
    </row>
    <row r="180" customFormat="false" ht="12.75" hidden="false" customHeight="false" outlineLevel="0" collapsed="false">
      <c r="A180" s="25"/>
      <c r="B180" s="17" t="n">
        <v>37500</v>
      </c>
      <c r="C180" s="15" t="n">
        <v>-158684.39667514</v>
      </c>
      <c r="D180" s="16" t="n">
        <v>28423.1605484426</v>
      </c>
      <c r="E180" s="16" t="n">
        <v>0</v>
      </c>
      <c r="F180" s="16" t="n">
        <v>-5414.78634607989</v>
      </c>
      <c r="G180" s="16" t="n">
        <v>46157.0049394308</v>
      </c>
      <c r="H180" s="16" t="n">
        <v>0</v>
      </c>
      <c r="I180" s="16" t="n">
        <v>-17187.7725619162</v>
      </c>
      <c r="J180" s="16" t="n">
        <v>12101.0712811283</v>
      </c>
      <c r="K180" s="16" t="n">
        <v>0</v>
      </c>
      <c r="L180" s="16" t="n">
        <v>0</v>
      </c>
      <c r="M180" s="16" t="n">
        <v>50026.5927922431</v>
      </c>
      <c r="N180" s="16" t="n">
        <v>0</v>
      </c>
      <c r="O180" s="16" t="n">
        <v>0</v>
      </c>
      <c r="P180" s="16" t="n">
        <v>0</v>
      </c>
      <c r="Q180" s="16" t="n">
        <v>0</v>
      </c>
      <c r="R180" s="16" t="n">
        <v>0</v>
      </c>
      <c r="S180" s="16" t="n">
        <v>-57234.4730886887</v>
      </c>
      <c r="T180" s="16" t="n">
        <v>-36589.1430669086</v>
      </c>
      <c r="U180" s="16" t="n">
        <v>-178966.051172791</v>
      </c>
      <c r="V180" s="16" t="n">
        <v>0</v>
      </c>
    </row>
    <row r="181" customFormat="false" ht="12.75" hidden="false" customHeight="false" outlineLevel="0" collapsed="false">
      <c r="A181" s="25"/>
      <c r="B181" s="17" t="n">
        <v>37530</v>
      </c>
      <c r="C181" s="15" t="n">
        <v>-181225.007634722</v>
      </c>
      <c r="D181" s="16" t="n">
        <v>29905.657042039</v>
      </c>
      <c r="E181" s="16" t="n">
        <v>0</v>
      </c>
      <c r="F181" s="16" t="n">
        <v>-6047.20986424617</v>
      </c>
      <c r="G181" s="16" t="n">
        <v>47811.3789106836</v>
      </c>
      <c r="H181" s="16" t="n">
        <v>0</v>
      </c>
      <c r="I181" s="16" t="n">
        <v>-17899.046013028</v>
      </c>
      <c r="J181" s="16" t="n">
        <v>13585.9048328625</v>
      </c>
      <c r="K181" s="16" t="n">
        <v>0</v>
      </c>
      <c r="L181" s="16" t="n">
        <v>0</v>
      </c>
      <c r="M181" s="16" t="n">
        <v>49913.4767547828</v>
      </c>
      <c r="N181" s="16" t="n">
        <v>0</v>
      </c>
      <c r="O181" s="16" t="n">
        <v>0</v>
      </c>
      <c r="P181" s="16" t="n">
        <v>0</v>
      </c>
      <c r="Q181" s="16" t="n">
        <v>0</v>
      </c>
      <c r="R181" s="16" t="n">
        <v>0</v>
      </c>
      <c r="S181" s="16" t="n">
        <v>-65840.5705884631</v>
      </c>
      <c r="T181" s="16" t="n">
        <v>-36860.5031233466</v>
      </c>
      <c r="U181" s="16" t="n">
        <v>-195794.095586006</v>
      </c>
      <c r="V181" s="16" t="n">
        <v>0</v>
      </c>
    </row>
    <row r="182" customFormat="false" ht="12.75" hidden="false" customHeight="false" outlineLevel="0" collapsed="false">
      <c r="A182" s="25"/>
      <c r="B182" s="17" t="n">
        <v>37561</v>
      </c>
      <c r="C182" s="15" t="n">
        <v>-499037.411671557</v>
      </c>
      <c r="D182" s="16" t="n">
        <v>0</v>
      </c>
      <c r="E182" s="16" t="n">
        <v>0</v>
      </c>
      <c r="F182" s="16" t="n">
        <v>0</v>
      </c>
      <c r="G182" s="16" t="n">
        <v>65834.482171227</v>
      </c>
      <c r="H182" s="16" t="n">
        <v>0</v>
      </c>
      <c r="I182" s="16" t="n">
        <v>-5918.3153122249</v>
      </c>
      <c r="J182" s="16" t="n">
        <v>0</v>
      </c>
      <c r="K182" s="16" t="n">
        <v>0</v>
      </c>
      <c r="L182" s="16" t="n">
        <v>0</v>
      </c>
      <c r="M182" s="16" t="n">
        <v>-188005.412511667</v>
      </c>
      <c r="N182" s="16" t="n">
        <v>0</v>
      </c>
      <c r="O182" s="16" t="n">
        <v>0</v>
      </c>
      <c r="P182" s="16" t="n">
        <v>0</v>
      </c>
      <c r="Q182" s="16" t="n">
        <v>0</v>
      </c>
      <c r="R182" s="16" t="n">
        <v>0</v>
      </c>
      <c r="S182" s="16" t="n">
        <v>-110321.935116228</v>
      </c>
      <c r="T182" s="16" t="n">
        <v>-34667.8238107425</v>
      </c>
      <c r="U182" s="16" t="n">
        <v>-225958.407091921</v>
      </c>
      <c r="V182" s="16" t="n">
        <v>0</v>
      </c>
    </row>
    <row r="183" customFormat="false" ht="12.75" hidden="false" customHeight="false" outlineLevel="0" collapsed="false">
      <c r="A183" s="25"/>
      <c r="B183" s="17" t="n">
        <v>37591</v>
      </c>
      <c r="C183" s="15" t="n">
        <v>-573104.767635717</v>
      </c>
      <c r="D183" s="16" t="n">
        <v>0</v>
      </c>
      <c r="E183" s="16" t="n">
        <v>0</v>
      </c>
      <c r="F183" s="16" t="n">
        <v>0</v>
      </c>
      <c r="G183" s="16" t="n">
        <v>76663.58256981</v>
      </c>
      <c r="H183" s="16" t="n">
        <v>0</v>
      </c>
      <c r="I183" s="16" t="n">
        <v>-6831.013745595</v>
      </c>
      <c r="J183" s="16" t="n">
        <v>0</v>
      </c>
      <c r="K183" s="16" t="n">
        <v>0</v>
      </c>
      <c r="L183" s="16" t="n">
        <v>0</v>
      </c>
      <c r="M183" s="16" t="n">
        <v>-214647.152789511</v>
      </c>
      <c r="N183" s="16" t="n">
        <v>0</v>
      </c>
      <c r="O183" s="16" t="n">
        <v>0</v>
      </c>
      <c r="P183" s="16" t="n">
        <v>0</v>
      </c>
      <c r="Q183" s="16" t="n">
        <v>0</v>
      </c>
      <c r="R183" s="16" t="n">
        <v>0</v>
      </c>
      <c r="S183" s="16" t="n">
        <v>-126311.870862463</v>
      </c>
      <c r="T183" s="16" t="n">
        <v>-42629.0996358502</v>
      </c>
      <c r="U183" s="16" t="n">
        <v>-259349.213172108</v>
      </c>
      <c r="V183" s="16" t="n">
        <v>0</v>
      </c>
    </row>
    <row r="184" customFormat="false" ht="12.75" hidden="false" customHeight="false" outlineLevel="0" collapsed="false">
      <c r="A184" s="25"/>
      <c r="B184" s="17" t="n">
        <v>37622</v>
      </c>
      <c r="C184" s="15" t="n">
        <v>-459840.424801184</v>
      </c>
      <c r="D184" s="16" t="n">
        <v>0</v>
      </c>
      <c r="E184" s="16" t="n">
        <v>0</v>
      </c>
      <c r="F184" s="16" t="n">
        <v>0</v>
      </c>
      <c r="G184" s="16" t="n">
        <v>82219.5792360842</v>
      </c>
      <c r="H184" s="16" t="n">
        <v>0</v>
      </c>
      <c r="I184" s="16" t="n">
        <v>0</v>
      </c>
      <c r="J184" s="16" t="n">
        <v>0</v>
      </c>
      <c r="K184" s="16" t="n">
        <v>0</v>
      </c>
      <c r="L184" s="16" t="n">
        <v>0</v>
      </c>
      <c r="M184" s="16" t="n">
        <v>-1701.60711944615</v>
      </c>
      <c r="N184" s="16" t="n">
        <v>0</v>
      </c>
      <c r="O184" s="16" t="n">
        <v>0</v>
      </c>
      <c r="P184" s="16" t="n">
        <v>0</v>
      </c>
      <c r="Q184" s="16" t="n">
        <v>0</v>
      </c>
      <c r="R184" s="16" t="n">
        <v>0</v>
      </c>
      <c r="S184" s="16" t="n">
        <v>-140843.838047991</v>
      </c>
      <c r="T184" s="16" t="n">
        <v>-115582.081371014</v>
      </c>
      <c r="U184" s="16" t="n">
        <v>-283932.477498818</v>
      </c>
      <c r="V184" s="16" t="n">
        <v>0</v>
      </c>
    </row>
    <row r="185" customFormat="false" ht="12.75" hidden="false" customHeight="false" outlineLevel="0" collapsed="false">
      <c r="A185" s="25"/>
      <c r="B185" s="17" t="n">
        <v>37653</v>
      </c>
      <c r="C185" s="15" t="n">
        <v>-428514.345787687</v>
      </c>
      <c r="D185" s="16" t="n">
        <v>0</v>
      </c>
      <c r="E185" s="16" t="n">
        <v>0</v>
      </c>
      <c r="F185" s="16" t="n">
        <v>0</v>
      </c>
      <c r="G185" s="16" t="n">
        <v>81416.8593383314</v>
      </c>
      <c r="H185" s="16" t="n">
        <v>0</v>
      </c>
      <c r="I185" s="16" t="n">
        <v>0</v>
      </c>
      <c r="J185" s="16" t="n">
        <v>0</v>
      </c>
      <c r="K185" s="16" t="n">
        <v>0</v>
      </c>
      <c r="L185" s="16" t="n">
        <v>0</v>
      </c>
      <c r="M185" s="16" t="n">
        <v>-5827.36896889677</v>
      </c>
      <c r="N185" s="16" t="n">
        <v>0</v>
      </c>
      <c r="O185" s="16" t="n">
        <v>0</v>
      </c>
      <c r="P185" s="16" t="n">
        <v>0</v>
      </c>
      <c r="Q185" s="16" t="n">
        <v>0</v>
      </c>
      <c r="R185" s="16" t="n">
        <v>0</v>
      </c>
      <c r="S185" s="16" t="n">
        <v>-132828.51503457</v>
      </c>
      <c r="T185" s="16" t="n">
        <v>-103792.436816039</v>
      </c>
      <c r="U185" s="16" t="n">
        <v>-267482.884306513</v>
      </c>
      <c r="V185" s="16" t="n">
        <v>0</v>
      </c>
    </row>
    <row r="186" customFormat="false" ht="12.75" hidden="false" customHeight="false" outlineLevel="0" collapsed="false">
      <c r="A186" s="25"/>
      <c r="B186" s="17" t="n">
        <v>37681</v>
      </c>
      <c r="C186" s="15" t="n">
        <v>-413553.203808921</v>
      </c>
      <c r="D186" s="16" t="n">
        <v>0</v>
      </c>
      <c r="E186" s="16" t="n">
        <v>0</v>
      </c>
      <c r="F186" s="16" t="n">
        <v>0</v>
      </c>
      <c r="G186" s="16" t="n">
        <v>75357.8854118634</v>
      </c>
      <c r="H186" s="16" t="n">
        <v>0</v>
      </c>
      <c r="I186" s="16" t="n">
        <v>0</v>
      </c>
      <c r="J186" s="16" t="n">
        <v>0</v>
      </c>
      <c r="K186" s="16" t="n">
        <v>0</v>
      </c>
      <c r="L186" s="16" t="n">
        <v>0</v>
      </c>
      <c r="M186" s="16" t="n">
        <v>-7419.82281030683</v>
      </c>
      <c r="N186" s="16" t="n">
        <v>0</v>
      </c>
      <c r="O186" s="16" t="n">
        <v>0</v>
      </c>
      <c r="P186" s="16" t="n">
        <v>0</v>
      </c>
      <c r="Q186" s="16" t="n">
        <v>0</v>
      </c>
      <c r="R186" s="16" t="n">
        <v>0</v>
      </c>
      <c r="S186" s="16" t="n">
        <v>-122921.948202658</v>
      </c>
      <c r="T186" s="16" t="n">
        <v>-103836.695175506</v>
      </c>
      <c r="U186" s="16" t="n">
        <v>-254732.623032314</v>
      </c>
      <c r="V186" s="16" t="n">
        <v>0</v>
      </c>
    </row>
    <row r="187" customFormat="false" ht="12.75" hidden="false" customHeight="false" outlineLevel="0" collapsed="false">
      <c r="A187" s="25"/>
      <c r="B187" s="17" t="n">
        <v>37712</v>
      </c>
      <c r="C187" s="15" t="n">
        <v>-320933.946271039</v>
      </c>
      <c r="D187" s="16" t="n">
        <v>0</v>
      </c>
      <c r="E187" s="16" t="n">
        <v>0</v>
      </c>
      <c r="F187" s="16" t="n">
        <v>7232.68145661995</v>
      </c>
      <c r="G187" s="16" t="n">
        <v>0</v>
      </c>
      <c r="H187" s="16" t="n">
        <v>0</v>
      </c>
      <c r="I187" s="16" t="n">
        <v>0</v>
      </c>
      <c r="J187" s="16" t="n">
        <v>0</v>
      </c>
      <c r="K187" s="16" t="n">
        <v>0</v>
      </c>
      <c r="L187" s="16" t="n">
        <v>0</v>
      </c>
      <c r="M187" s="16" t="n">
        <v>-1631.34192412774</v>
      </c>
      <c r="N187" s="16" t="n">
        <v>0</v>
      </c>
      <c r="O187" s="16" t="n">
        <v>0</v>
      </c>
      <c r="P187" s="16" t="n">
        <v>0</v>
      </c>
      <c r="Q187" s="16" t="n">
        <v>0</v>
      </c>
      <c r="R187" s="16" t="n">
        <v>0</v>
      </c>
      <c r="S187" s="16" t="n">
        <v>-59837.2607628312</v>
      </c>
      <c r="T187" s="16" t="n">
        <v>-79976.65037065</v>
      </c>
      <c r="U187" s="16" t="n">
        <v>-186721.37467005</v>
      </c>
      <c r="V187" s="16" t="n">
        <v>0</v>
      </c>
    </row>
    <row r="188" customFormat="false" ht="12.75" hidden="false" customHeight="false" outlineLevel="0" collapsed="false">
      <c r="A188" s="25"/>
      <c r="B188" s="17" t="n">
        <v>37742</v>
      </c>
      <c r="C188" s="15" t="n">
        <v>-324504.923825034</v>
      </c>
      <c r="D188" s="16" t="n">
        <v>0</v>
      </c>
      <c r="E188" s="16" t="n">
        <v>0</v>
      </c>
      <c r="F188" s="16" t="n">
        <v>7016.64370702488</v>
      </c>
      <c r="G188" s="16" t="n">
        <v>0</v>
      </c>
      <c r="H188" s="16" t="n">
        <v>0</v>
      </c>
      <c r="I188" s="16" t="n">
        <v>0</v>
      </c>
      <c r="J188" s="16" t="n">
        <v>0</v>
      </c>
      <c r="K188" s="16" t="n">
        <v>0</v>
      </c>
      <c r="L188" s="16" t="n">
        <v>0</v>
      </c>
      <c r="M188" s="16" t="n">
        <v>-1639.28333476846</v>
      </c>
      <c r="N188" s="16" t="n">
        <v>0</v>
      </c>
      <c r="O188" s="16" t="n">
        <v>0</v>
      </c>
      <c r="P188" s="16" t="n">
        <v>0</v>
      </c>
      <c r="Q188" s="16" t="n">
        <v>0</v>
      </c>
      <c r="R188" s="16" t="n">
        <v>0</v>
      </c>
      <c r="S188" s="16" t="n">
        <v>-59981.8711424402</v>
      </c>
      <c r="T188" s="16" t="n">
        <v>-81850.9295122461</v>
      </c>
      <c r="U188" s="16" t="n">
        <v>-188049.483542604</v>
      </c>
      <c r="V188" s="16" t="n">
        <v>0</v>
      </c>
    </row>
    <row r="189" customFormat="false" ht="12.75" hidden="false" customHeight="false" outlineLevel="0" collapsed="false">
      <c r="A189" s="25"/>
      <c r="B189" s="17" t="n">
        <v>37773</v>
      </c>
      <c r="C189" s="15" t="n">
        <v>-330482.072042642</v>
      </c>
      <c r="D189" s="16" t="n">
        <v>0</v>
      </c>
      <c r="E189" s="16" t="n">
        <v>0</v>
      </c>
      <c r="F189" s="16" t="n">
        <v>7727.48220304489</v>
      </c>
      <c r="G189" s="16" t="n">
        <v>0</v>
      </c>
      <c r="H189" s="16" t="n">
        <v>0</v>
      </c>
      <c r="I189" s="16" t="n">
        <v>0</v>
      </c>
      <c r="J189" s="16" t="n">
        <v>0</v>
      </c>
      <c r="K189" s="16" t="n">
        <v>0</v>
      </c>
      <c r="L189" s="16" t="n">
        <v>0</v>
      </c>
      <c r="M189" s="16" t="n">
        <v>-1855.29492751701</v>
      </c>
      <c r="N189" s="16" t="n">
        <v>0</v>
      </c>
      <c r="O189" s="16" t="n">
        <v>0</v>
      </c>
      <c r="P189" s="16" t="n">
        <v>0</v>
      </c>
      <c r="Q189" s="16" t="n">
        <v>0</v>
      </c>
      <c r="R189" s="16" t="n">
        <v>0</v>
      </c>
      <c r="S189" s="16" t="n">
        <v>-62376.1902669994</v>
      </c>
      <c r="T189" s="16" t="n">
        <v>-82188.023363057</v>
      </c>
      <c r="U189" s="16" t="n">
        <v>-191790.045688113</v>
      </c>
      <c r="V189" s="16" t="n">
        <v>0</v>
      </c>
    </row>
    <row r="190" customFormat="false" ht="12.75" hidden="false" customHeight="false" outlineLevel="0" collapsed="false">
      <c r="A190" s="25"/>
      <c r="B190" s="17" t="n">
        <v>37803</v>
      </c>
      <c r="C190" s="15" t="n">
        <v>-356955.481924616</v>
      </c>
      <c r="D190" s="16" t="n">
        <v>0</v>
      </c>
      <c r="E190" s="16" t="n">
        <v>0</v>
      </c>
      <c r="F190" s="16" t="n">
        <v>8575.18185943473</v>
      </c>
      <c r="G190" s="16" t="n">
        <v>0</v>
      </c>
      <c r="H190" s="16" t="n">
        <v>0</v>
      </c>
      <c r="I190" s="16" t="n">
        <v>0</v>
      </c>
      <c r="J190" s="16" t="n">
        <v>0</v>
      </c>
      <c r="K190" s="16" t="n">
        <v>0</v>
      </c>
      <c r="L190" s="16" t="n">
        <v>0</v>
      </c>
      <c r="M190" s="16" t="n">
        <v>-2332.32897577409</v>
      </c>
      <c r="N190" s="16" t="n">
        <v>0</v>
      </c>
      <c r="O190" s="16" t="n">
        <v>0</v>
      </c>
      <c r="P190" s="16" t="n">
        <v>0</v>
      </c>
      <c r="Q190" s="16" t="n">
        <v>0</v>
      </c>
      <c r="R190" s="16" t="n">
        <v>0</v>
      </c>
      <c r="S190" s="16" t="n">
        <v>-68515.9222885335</v>
      </c>
      <c r="T190" s="16" t="n">
        <v>-89783.7647594083</v>
      </c>
      <c r="U190" s="16" t="n">
        <v>-204898.647760335</v>
      </c>
      <c r="V190" s="16" t="n">
        <v>0</v>
      </c>
    </row>
    <row r="191" customFormat="false" ht="12.75" hidden="false" customHeight="false" outlineLevel="0" collapsed="false">
      <c r="A191" s="25"/>
      <c r="B191" s="17" t="n">
        <v>37834</v>
      </c>
      <c r="C191" s="15" t="n">
        <v>-379382.944995485</v>
      </c>
      <c r="D191" s="16" t="n">
        <v>0</v>
      </c>
      <c r="E191" s="16" t="n">
        <v>0</v>
      </c>
      <c r="F191" s="16" t="n">
        <v>9696.29566758433</v>
      </c>
      <c r="G191" s="16" t="n">
        <v>0</v>
      </c>
      <c r="H191" s="16" t="n">
        <v>0</v>
      </c>
      <c r="I191" s="16" t="n">
        <v>0</v>
      </c>
      <c r="J191" s="16" t="n">
        <v>0</v>
      </c>
      <c r="K191" s="16" t="n">
        <v>0</v>
      </c>
      <c r="L191" s="16" t="n">
        <v>0</v>
      </c>
      <c r="M191" s="16" t="n">
        <v>-2787.42782368045</v>
      </c>
      <c r="N191" s="16" t="n">
        <v>0</v>
      </c>
      <c r="O191" s="16" t="n">
        <v>0</v>
      </c>
      <c r="P191" s="16" t="n">
        <v>0</v>
      </c>
      <c r="Q191" s="16" t="n">
        <v>0</v>
      </c>
      <c r="R191" s="16" t="n">
        <v>0</v>
      </c>
      <c r="S191" s="16" t="n">
        <v>-74425.8015328529</v>
      </c>
      <c r="T191" s="16" t="n">
        <v>-95257.6568840963</v>
      </c>
      <c r="U191" s="16" t="n">
        <v>-216608.354422439</v>
      </c>
      <c r="V191" s="16" t="n">
        <v>0</v>
      </c>
    </row>
    <row r="192" customFormat="false" ht="12.75" hidden="false" customHeight="false" outlineLevel="0" collapsed="false">
      <c r="A192" s="25"/>
      <c r="B192" s="17" t="n">
        <v>37865</v>
      </c>
      <c r="C192" s="15" t="n">
        <v>-375402.988393159</v>
      </c>
      <c r="D192" s="16" t="n">
        <v>0</v>
      </c>
      <c r="E192" s="16" t="n">
        <v>0</v>
      </c>
      <c r="F192" s="16" t="n">
        <v>10211.1754388856</v>
      </c>
      <c r="G192" s="16" t="n">
        <v>0</v>
      </c>
      <c r="H192" s="16" t="n">
        <v>0</v>
      </c>
      <c r="I192" s="16" t="n">
        <v>0</v>
      </c>
      <c r="J192" s="16" t="n">
        <v>0</v>
      </c>
      <c r="K192" s="16" t="n">
        <v>0</v>
      </c>
      <c r="L192" s="16" t="n">
        <v>0</v>
      </c>
      <c r="M192" s="16" t="n">
        <v>-2931.48341977544</v>
      </c>
      <c r="N192" s="16" t="n">
        <v>0</v>
      </c>
      <c r="O192" s="16" t="n">
        <v>0</v>
      </c>
      <c r="P192" s="16" t="n">
        <v>0</v>
      </c>
      <c r="Q192" s="16" t="n">
        <v>0</v>
      </c>
      <c r="R192" s="16" t="n">
        <v>0</v>
      </c>
      <c r="S192" s="16" t="n">
        <v>-75141.4447681478</v>
      </c>
      <c r="T192" s="16" t="n">
        <v>-93764.6304421033</v>
      </c>
      <c r="U192" s="16" t="n">
        <v>-213776.605202018</v>
      </c>
      <c r="V192" s="16" t="n">
        <v>0</v>
      </c>
    </row>
    <row r="193" customFormat="false" ht="12.75" hidden="false" customHeight="false" outlineLevel="0" collapsed="false">
      <c r="A193" s="21"/>
      <c r="B193" s="17" t="n">
        <v>37895</v>
      </c>
      <c r="C193" s="15" t="n">
        <v>-405867.834647342</v>
      </c>
      <c r="D193" s="16" t="n">
        <v>0</v>
      </c>
      <c r="E193" s="16" t="n">
        <v>0</v>
      </c>
      <c r="F193" s="16" t="n">
        <v>11107.2102255107</v>
      </c>
      <c r="G193" s="16" t="n">
        <v>0</v>
      </c>
      <c r="H193" s="16" t="n">
        <v>0</v>
      </c>
      <c r="I193" s="16" t="n">
        <v>0</v>
      </c>
      <c r="J193" s="16" t="n">
        <v>0</v>
      </c>
      <c r="K193" s="16" t="n">
        <v>0</v>
      </c>
      <c r="L193" s="16" t="n">
        <v>0</v>
      </c>
      <c r="M193" s="16" t="n">
        <v>-3307.16550665267</v>
      </c>
      <c r="N193" s="16" t="n">
        <v>0</v>
      </c>
      <c r="O193" s="16" t="n">
        <v>0</v>
      </c>
      <c r="P193" s="16" t="n">
        <v>0</v>
      </c>
      <c r="Q193" s="16" t="n">
        <v>0</v>
      </c>
      <c r="R193" s="16" t="n">
        <v>0</v>
      </c>
      <c r="S193" s="16" t="n">
        <v>-81714.3157462879</v>
      </c>
      <c r="T193" s="16" t="n">
        <v>-101879.426769986</v>
      </c>
      <c r="U193" s="16" t="n">
        <v>-230074.136849927</v>
      </c>
      <c r="V193" s="16" t="n">
        <v>0</v>
      </c>
    </row>
    <row r="194" customFormat="false" ht="12.75" hidden="false" customHeight="false" outlineLevel="0" collapsed="false">
      <c r="A194" s="21"/>
      <c r="B194" s="17" t="n">
        <v>37926</v>
      </c>
      <c r="C194" s="15" t="n">
        <v>-274587.023073868</v>
      </c>
      <c r="D194" s="16" t="n">
        <v>0</v>
      </c>
      <c r="E194" s="16" t="n">
        <v>0</v>
      </c>
      <c r="F194" s="16" t="n">
        <v>0</v>
      </c>
      <c r="G194" s="16" t="n">
        <v>0</v>
      </c>
      <c r="H194" s="16" t="n">
        <v>0</v>
      </c>
      <c r="I194" s="16" t="n">
        <v>0</v>
      </c>
      <c r="J194" s="16" t="n">
        <v>0</v>
      </c>
      <c r="K194" s="16" t="n">
        <v>0</v>
      </c>
      <c r="L194" s="16" t="n">
        <v>0</v>
      </c>
      <c r="M194" s="16" t="n">
        <v>-4047.23098854258</v>
      </c>
      <c r="N194" s="16" t="n">
        <v>0</v>
      </c>
      <c r="O194" s="16" t="n">
        <v>0</v>
      </c>
      <c r="P194" s="16" t="n">
        <v>0</v>
      </c>
      <c r="Q194" s="16" t="n">
        <v>0</v>
      </c>
      <c r="R194" s="16" t="n">
        <v>0</v>
      </c>
      <c r="S194" s="16" t="n">
        <v>-52533.7429311579</v>
      </c>
      <c r="T194" s="16" t="n">
        <v>-108700.893163887</v>
      </c>
      <c r="U194" s="16" t="n">
        <v>-109305.155990281</v>
      </c>
      <c r="V194" s="16" t="n">
        <v>0</v>
      </c>
    </row>
    <row r="195" customFormat="false" ht="12.75" hidden="false" customHeight="false" outlineLevel="0" collapsed="false">
      <c r="A195" s="21"/>
      <c r="B195" s="17" t="n">
        <v>37956</v>
      </c>
      <c r="C195" s="15" t="n">
        <v>-305644.578940281</v>
      </c>
      <c r="D195" s="16" t="n">
        <v>0</v>
      </c>
      <c r="E195" s="16" t="n">
        <v>0</v>
      </c>
      <c r="F195" s="16" t="n">
        <v>0</v>
      </c>
      <c r="G195" s="16" t="n">
        <v>0</v>
      </c>
      <c r="H195" s="16" t="n">
        <v>0</v>
      </c>
      <c r="I195" s="16" t="n">
        <v>0</v>
      </c>
      <c r="J195" s="16" t="n">
        <v>0</v>
      </c>
      <c r="K195" s="16" t="n">
        <v>0</v>
      </c>
      <c r="L195" s="16" t="n">
        <v>0</v>
      </c>
      <c r="M195" s="16" t="n">
        <v>-3263.34022559554</v>
      </c>
      <c r="N195" s="16" t="n">
        <v>0</v>
      </c>
      <c r="O195" s="16" t="n">
        <v>0</v>
      </c>
      <c r="P195" s="16" t="n">
        <v>0</v>
      </c>
      <c r="Q195" s="16" t="n">
        <v>0</v>
      </c>
      <c r="R195" s="16" t="n">
        <v>0</v>
      </c>
      <c r="S195" s="16" t="n">
        <v>-58810.5316180527</v>
      </c>
      <c r="T195" s="16" t="n">
        <v>-121057.36494671</v>
      </c>
      <c r="U195" s="16" t="n">
        <v>-122513.342149923</v>
      </c>
      <c r="V195" s="16" t="n">
        <v>0</v>
      </c>
    </row>
    <row r="196" customFormat="false" ht="12.75" hidden="false" customHeight="false" outlineLevel="0" collapsed="false">
      <c r="A196" s="21"/>
      <c r="B196" s="17" t="n">
        <v>37987</v>
      </c>
      <c r="C196" s="15" t="n">
        <v>-483153.446853948</v>
      </c>
      <c r="D196" s="16" t="n">
        <v>0</v>
      </c>
      <c r="E196" s="16" t="n">
        <v>0</v>
      </c>
      <c r="F196" s="16" t="n">
        <v>0</v>
      </c>
      <c r="G196" s="16" t="n">
        <v>0</v>
      </c>
      <c r="H196" s="16" t="n">
        <v>0</v>
      </c>
      <c r="I196" s="16" t="n">
        <v>0</v>
      </c>
      <c r="J196" s="16" t="n">
        <v>0</v>
      </c>
      <c r="K196" s="16" t="n">
        <v>0</v>
      </c>
      <c r="L196" s="16" t="n">
        <v>0</v>
      </c>
      <c r="M196" s="16" t="n">
        <v>-230327.830317942</v>
      </c>
      <c r="N196" s="16" t="n">
        <v>0</v>
      </c>
      <c r="O196" s="16" t="n">
        <v>0</v>
      </c>
      <c r="P196" s="16" t="n">
        <v>0</v>
      </c>
      <c r="Q196" s="16" t="n">
        <v>0</v>
      </c>
      <c r="R196" s="16" t="n">
        <v>0</v>
      </c>
      <c r="S196" s="16" t="n">
        <v>-63511.1012580527</v>
      </c>
      <c r="T196" s="16" t="n">
        <v>-60683.4380839504</v>
      </c>
      <c r="U196" s="16" t="n">
        <v>-128631.077194003</v>
      </c>
      <c r="V196" s="16" t="n">
        <v>0</v>
      </c>
    </row>
    <row r="197" customFormat="false" ht="12.75" hidden="false" customHeight="false" outlineLevel="0" collapsed="false">
      <c r="A197" s="21"/>
      <c r="B197" s="17" t="n">
        <v>38018</v>
      </c>
      <c r="C197" s="15" t="n">
        <v>-442777.74207784</v>
      </c>
      <c r="D197" s="16" t="n">
        <v>0</v>
      </c>
      <c r="E197" s="16" t="n">
        <v>0</v>
      </c>
      <c r="F197" s="16" t="n">
        <v>0</v>
      </c>
      <c r="G197" s="16" t="n">
        <v>0</v>
      </c>
      <c r="H197" s="16" t="n">
        <v>0</v>
      </c>
      <c r="I197" s="16" t="n">
        <v>0</v>
      </c>
      <c r="J197" s="16" t="n">
        <v>0</v>
      </c>
      <c r="K197" s="16" t="n">
        <v>0</v>
      </c>
      <c r="L197" s="16" t="n">
        <v>0</v>
      </c>
      <c r="M197" s="16" t="n">
        <v>-214651.706609168</v>
      </c>
      <c r="N197" s="16" t="n">
        <v>0</v>
      </c>
      <c r="O197" s="16" t="n">
        <v>0</v>
      </c>
      <c r="P197" s="16" t="n">
        <v>0</v>
      </c>
      <c r="Q197" s="16" t="n">
        <v>0</v>
      </c>
      <c r="R197" s="16" t="n">
        <v>0</v>
      </c>
      <c r="S197" s="16" t="n">
        <v>-57443.003363425</v>
      </c>
      <c r="T197" s="16" t="n">
        <v>-54846.0330463197</v>
      </c>
      <c r="U197" s="16" t="n">
        <v>-115836.999058927</v>
      </c>
      <c r="V197" s="16" t="n">
        <v>0</v>
      </c>
    </row>
    <row r="198" customFormat="false" ht="12.75" hidden="false" customHeight="false" outlineLevel="0" collapsed="false">
      <c r="A198" s="21"/>
      <c r="B198" s="17" t="n">
        <v>38047</v>
      </c>
      <c r="C198" s="15" t="n">
        <v>-432904.740921787</v>
      </c>
      <c r="D198" s="16" t="n">
        <v>0</v>
      </c>
      <c r="E198" s="16" t="n">
        <v>0</v>
      </c>
      <c r="F198" s="16" t="n">
        <v>0</v>
      </c>
      <c r="G198" s="16" t="n">
        <v>0</v>
      </c>
      <c r="H198" s="16" t="n">
        <v>0</v>
      </c>
      <c r="I198" s="16" t="n">
        <v>0</v>
      </c>
      <c r="J198" s="16" t="n">
        <v>0</v>
      </c>
      <c r="K198" s="16" t="n">
        <v>0</v>
      </c>
      <c r="L198" s="16" t="n">
        <v>0</v>
      </c>
      <c r="M198" s="16" t="n">
        <v>-213159.650357908</v>
      </c>
      <c r="N198" s="16" t="n">
        <v>0</v>
      </c>
      <c r="O198" s="16" t="n">
        <v>0</v>
      </c>
      <c r="P198" s="16" t="n">
        <v>0</v>
      </c>
      <c r="Q198" s="16" t="n">
        <v>0</v>
      </c>
      <c r="R198" s="16" t="n">
        <v>0</v>
      </c>
      <c r="S198" s="16" t="n">
        <v>-54528.8412680134</v>
      </c>
      <c r="T198" s="16" t="n">
        <v>-52545.7728794611</v>
      </c>
      <c r="U198" s="16" t="n">
        <v>-112670.476416404</v>
      </c>
      <c r="V198" s="16" t="n">
        <v>0</v>
      </c>
    </row>
    <row r="199" customFormat="false" ht="12.75" hidden="false" customHeight="false" outlineLevel="0" collapsed="false">
      <c r="A199" s="21"/>
      <c r="B199" s="17" t="n">
        <v>38078</v>
      </c>
      <c r="C199" s="15" t="n">
        <v>-336581.608367536</v>
      </c>
      <c r="D199" s="16" t="n">
        <v>0</v>
      </c>
      <c r="E199" s="16" t="n">
        <v>0</v>
      </c>
      <c r="F199" s="16" t="n">
        <v>0</v>
      </c>
      <c r="G199" s="16" t="n">
        <v>0</v>
      </c>
      <c r="H199" s="16" t="n">
        <v>0</v>
      </c>
      <c r="I199" s="16" t="n">
        <v>0</v>
      </c>
      <c r="J199" s="16" t="n">
        <v>0</v>
      </c>
      <c r="K199" s="16" t="n">
        <v>0</v>
      </c>
      <c r="L199" s="16" t="n">
        <v>0</v>
      </c>
      <c r="M199" s="16" t="n">
        <v>-172308.242409324</v>
      </c>
      <c r="N199" s="16" t="n">
        <v>0</v>
      </c>
      <c r="O199" s="16" t="n">
        <v>0</v>
      </c>
      <c r="P199" s="16" t="n">
        <v>0</v>
      </c>
      <c r="Q199" s="16" t="n">
        <v>0</v>
      </c>
      <c r="R199" s="16" t="n">
        <v>0</v>
      </c>
      <c r="S199" s="16" t="n">
        <v>-32393.9099155932</v>
      </c>
      <c r="T199" s="16" t="n">
        <v>-40182.6158636175</v>
      </c>
      <c r="U199" s="16" t="n">
        <v>-91696.840179002</v>
      </c>
      <c r="V199" s="16" t="n">
        <v>0</v>
      </c>
    </row>
    <row r="200" customFormat="false" ht="12.75" hidden="false" customHeight="false" outlineLevel="0" collapsed="false">
      <c r="A200" s="21"/>
      <c r="B200" s="17" t="n">
        <v>38108</v>
      </c>
      <c r="C200" s="15" t="n">
        <v>-346133.447478979</v>
      </c>
      <c r="D200" s="16" t="n">
        <v>0</v>
      </c>
      <c r="E200" s="16" t="n">
        <v>0</v>
      </c>
      <c r="F200" s="16" t="n">
        <v>0</v>
      </c>
      <c r="G200" s="16" t="n">
        <v>0</v>
      </c>
      <c r="H200" s="16" t="n">
        <v>0</v>
      </c>
      <c r="I200" s="16" t="n">
        <v>0</v>
      </c>
      <c r="J200" s="16" t="n">
        <v>0</v>
      </c>
      <c r="K200" s="16" t="n">
        <v>0</v>
      </c>
      <c r="L200" s="16" t="n">
        <v>0</v>
      </c>
      <c r="M200" s="16" t="n">
        <v>-177162.255326364</v>
      </c>
      <c r="N200" s="16" t="n">
        <v>0</v>
      </c>
      <c r="O200" s="16" t="n">
        <v>0</v>
      </c>
      <c r="P200" s="16" t="n">
        <v>0</v>
      </c>
      <c r="Q200" s="16" t="n">
        <v>0</v>
      </c>
      <c r="R200" s="16" t="n">
        <v>0</v>
      </c>
      <c r="S200" s="16" t="n">
        <v>-33331.817264623</v>
      </c>
      <c r="T200" s="16" t="n">
        <v>-41346.1323031294</v>
      </c>
      <c r="U200" s="16" t="n">
        <v>-94293.2425848624</v>
      </c>
      <c r="V200" s="16" t="n">
        <v>0</v>
      </c>
    </row>
    <row r="201" customFormat="false" ht="12.75" hidden="false" customHeight="false" outlineLevel="0" collapsed="false">
      <c r="A201" s="21"/>
      <c r="B201" s="17" t="n">
        <v>38139</v>
      </c>
      <c r="C201" s="15" t="n">
        <v>-346582.309073003</v>
      </c>
      <c r="D201" s="16" t="n">
        <v>0</v>
      </c>
      <c r="E201" s="16" t="n">
        <v>0</v>
      </c>
      <c r="F201" s="16" t="n">
        <v>0</v>
      </c>
      <c r="G201" s="16" t="n">
        <v>0</v>
      </c>
      <c r="H201" s="16" t="n">
        <v>0</v>
      </c>
      <c r="I201" s="16" t="n">
        <v>0</v>
      </c>
      <c r="J201" s="16" t="n">
        <v>0</v>
      </c>
      <c r="K201" s="16" t="n">
        <v>0</v>
      </c>
      <c r="L201" s="16" t="n">
        <v>0</v>
      </c>
      <c r="M201" s="16" t="n">
        <v>-176500.001789344</v>
      </c>
      <c r="N201" s="16" t="n">
        <v>0</v>
      </c>
      <c r="O201" s="16" t="n">
        <v>0</v>
      </c>
      <c r="P201" s="16" t="n">
        <v>0</v>
      </c>
      <c r="Q201" s="16" t="n">
        <v>0</v>
      </c>
      <c r="R201" s="16" t="n">
        <v>0</v>
      </c>
      <c r="S201" s="16" t="n">
        <v>-33824.7352907653</v>
      </c>
      <c r="T201" s="16" t="n">
        <v>-41958.0198842018</v>
      </c>
      <c r="U201" s="16" t="n">
        <v>-94299.5521086923</v>
      </c>
      <c r="V201" s="16" t="n">
        <v>0</v>
      </c>
    </row>
    <row r="202" customFormat="false" ht="12.75" hidden="false" customHeight="false" outlineLevel="0" collapsed="false">
      <c r="A202" s="21"/>
      <c r="B202" s="17" t="n">
        <v>38169</v>
      </c>
      <c r="C202" s="15" t="n">
        <v>-371654.70030076</v>
      </c>
      <c r="D202" s="16" t="n">
        <v>0</v>
      </c>
      <c r="E202" s="16" t="n">
        <v>0</v>
      </c>
      <c r="F202" s="16" t="n">
        <v>0</v>
      </c>
      <c r="G202" s="16" t="n">
        <v>0</v>
      </c>
      <c r="H202" s="16" t="n">
        <v>0</v>
      </c>
      <c r="I202" s="16" t="n">
        <v>0</v>
      </c>
      <c r="J202" s="16" t="n">
        <v>0</v>
      </c>
      <c r="K202" s="16" t="n">
        <v>0</v>
      </c>
      <c r="L202" s="16" t="n">
        <v>0</v>
      </c>
      <c r="M202" s="16" t="n">
        <v>-188282.847850524</v>
      </c>
      <c r="N202" s="16" t="n">
        <v>0</v>
      </c>
      <c r="O202" s="16" t="n">
        <v>0</v>
      </c>
      <c r="P202" s="16" t="n">
        <v>0</v>
      </c>
      <c r="Q202" s="16" t="n">
        <v>0</v>
      </c>
      <c r="R202" s="16" t="n">
        <v>0</v>
      </c>
      <c r="S202" s="16" t="n">
        <v>-36763.5587003724</v>
      </c>
      <c r="T202" s="16" t="n">
        <v>-45602.2585404485</v>
      </c>
      <c r="U202" s="16" t="n">
        <v>-101006.035209415</v>
      </c>
      <c r="V202" s="16" t="n">
        <v>0</v>
      </c>
    </row>
    <row r="203" customFormat="false" ht="12.75" hidden="false" customHeight="false" outlineLevel="0" collapsed="false">
      <c r="A203" s="21"/>
      <c r="B203" s="17" t="n">
        <v>38200</v>
      </c>
      <c r="C203" s="15" t="n">
        <v>-384679.372169232</v>
      </c>
      <c r="D203" s="16" t="n">
        <v>0</v>
      </c>
      <c r="E203" s="16" t="n">
        <v>0</v>
      </c>
      <c r="F203" s="16" t="n">
        <v>0</v>
      </c>
      <c r="G203" s="16" t="n">
        <v>0</v>
      </c>
      <c r="H203" s="16" t="n">
        <v>0</v>
      </c>
      <c r="I203" s="16" t="n">
        <v>0</v>
      </c>
      <c r="J203" s="16" t="n">
        <v>0</v>
      </c>
      <c r="K203" s="16" t="n">
        <v>0</v>
      </c>
      <c r="L203" s="16" t="n">
        <v>0</v>
      </c>
      <c r="M203" s="16" t="n">
        <v>-193980.559977036</v>
      </c>
      <c r="N203" s="16" t="n">
        <v>0</v>
      </c>
      <c r="O203" s="16" t="n">
        <v>0</v>
      </c>
      <c r="P203" s="16" t="n">
        <v>0</v>
      </c>
      <c r="Q203" s="16" t="n">
        <v>0</v>
      </c>
      <c r="R203" s="16" t="n">
        <v>0</v>
      </c>
      <c r="S203" s="16" t="n">
        <v>-38496.0162722406</v>
      </c>
      <c r="T203" s="16" t="n">
        <v>-47748.483089978</v>
      </c>
      <c r="U203" s="16" t="n">
        <v>-104454.312829977</v>
      </c>
      <c r="V203" s="16" t="n">
        <v>0</v>
      </c>
    </row>
    <row r="204" customFormat="false" ht="12.75" hidden="false" customHeight="false" outlineLevel="0" collapsed="false">
      <c r="A204" s="21"/>
      <c r="B204" s="17" t="n">
        <v>38231</v>
      </c>
      <c r="C204" s="15" t="n">
        <v>-377285.349168145</v>
      </c>
      <c r="D204" s="16" t="n">
        <v>0</v>
      </c>
      <c r="E204" s="16" t="n">
        <v>0</v>
      </c>
      <c r="F204" s="16" t="n">
        <v>0</v>
      </c>
      <c r="G204" s="16" t="n">
        <v>0</v>
      </c>
      <c r="H204" s="16" t="n">
        <v>0</v>
      </c>
      <c r="I204" s="16" t="n">
        <v>0</v>
      </c>
      <c r="J204" s="16" t="n">
        <v>0</v>
      </c>
      <c r="K204" s="16" t="n">
        <v>0</v>
      </c>
      <c r="L204" s="16" t="n">
        <v>0</v>
      </c>
      <c r="M204" s="16" t="n">
        <v>-189674.507409974</v>
      </c>
      <c r="N204" s="16" t="n">
        <v>0</v>
      </c>
      <c r="O204" s="16" t="n">
        <v>0</v>
      </c>
      <c r="P204" s="16" t="n">
        <v>0</v>
      </c>
      <c r="Q204" s="16" t="n">
        <v>0</v>
      </c>
      <c r="R204" s="16" t="n">
        <v>0</v>
      </c>
      <c r="S204" s="16" t="n">
        <v>-38047.9346048934</v>
      </c>
      <c r="T204" s="16" t="n">
        <v>-47189.9685257892</v>
      </c>
      <c r="U204" s="16" t="n">
        <v>-102372.938627488</v>
      </c>
      <c r="V204" s="16" t="n">
        <v>0</v>
      </c>
    </row>
    <row r="205" customFormat="false" ht="12.75" hidden="false" customHeight="false" outlineLevel="0" collapsed="false">
      <c r="A205" s="21"/>
      <c r="B205" s="17" t="n">
        <v>38261</v>
      </c>
      <c r="C205" s="15" t="n">
        <v>-399949.605953872</v>
      </c>
      <c r="D205" s="16" t="n">
        <v>0</v>
      </c>
      <c r="E205" s="16" t="n">
        <v>0</v>
      </c>
      <c r="F205" s="16" t="n">
        <v>0</v>
      </c>
      <c r="G205" s="16" t="n">
        <v>0</v>
      </c>
      <c r="H205" s="16" t="n">
        <v>0</v>
      </c>
      <c r="I205" s="16" t="n">
        <v>0</v>
      </c>
      <c r="J205" s="16" t="n">
        <v>0</v>
      </c>
      <c r="K205" s="16" t="n">
        <v>0</v>
      </c>
      <c r="L205" s="16" t="n">
        <v>0</v>
      </c>
      <c r="M205" s="16" t="n">
        <v>-200339.728974284</v>
      </c>
      <c r="N205" s="16" t="n">
        <v>0</v>
      </c>
      <c r="O205" s="16" t="n">
        <v>0</v>
      </c>
      <c r="P205" s="16" t="n">
        <v>0</v>
      </c>
      <c r="Q205" s="16" t="n">
        <v>0</v>
      </c>
      <c r="R205" s="16" t="n">
        <v>0</v>
      </c>
      <c r="S205" s="16" t="n">
        <v>-40690.8260100063</v>
      </c>
      <c r="T205" s="16" t="n">
        <v>-50463.4685241462</v>
      </c>
      <c r="U205" s="16" t="n">
        <v>-108455.582445435</v>
      </c>
      <c r="V205" s="16" t="n">
        <v>0</v>
      </c>
    </row>
    <row r="206" customFormat="false" ht="12.75" hidden="false" customHeight="false" outlineLevel="0" collapsed="false">
      <c r="B206" s="17" t="n">
        <v>38292</v>
      </c>
      <c r="C206" s="15" t="n">
        <v>2712.37495972933</v>
      </c>
      <c r="D206" s="16" t="n">
        <v>0</v>
      </c>
      <c r="E206" s="16" t="n">
        <v>0</v>
      </c>
      <c r="F206" s="16" t="n">
        <v>0</v>
      </c>
      <c r="G206" s="16" t="n">
        <v>0</v>
      </c>
      <c r="H206" s="16" t="n">
        <v>0</v>
      </c>
      <c r="I206" s="16" t="n">
        <v>0</v>
      </c>
      <c r="J206" s="16" t="n">
        <v>0</v>
      </c>
      <c r="K206" s="16" t="n">
        <v>0</v>
      </c>
      <c r="L206" s="16" t="n">
        <v>0</v>
      </c>
      <c r="M206" s="16" t="n">
        <v>0</v>
      </c>
      <c r="N206" s="16" t="n">
        <v>0</v>
      </c>
      <c r="O206" s="16" t="n">
        <v>0</v>
      </c>
      <c r="P206" s="16" t="n">
        <v>0</v>
      </c>
      <c r="Q206" s="16" t="n">
        <v>0</v>
      </c>
      <c r="R206" s="16" t="n">
        <v>0</v>
      </c>
      <c r="S206" s="16" t="n">
        <v>0</v>
      </c>
      <c r="T206" s="16" t="n">
        <v>2712.37495972933</v>
      </c>
      <c r="U206" s="16" t="n">
        <v>0</v>
      </c>
      <c r="V206" s="16" t="n">
        <v>0</v>
      </c>
    </row>
    <row r="207" customFormat="false" ht="12.75" hidden="false" customHeight="false" outlineLevel="0" collapsed="false">
      <c r="B207" s="17" t="n">
        <v>38322</v>
      </c>
      <c r="C207" s="15" t="n">
        <v>3200.52337833366</v>
      </c>
      <c r="D207" s="16" t="n">
        <v>0</v>
      </c>
      <c r="E207" s="16" t="n">
        <v>0</v>
      </c>
      <c r="F207" s="16" t="n">
        <v>0</v>
      </c>
      <c r="G207" s="16" t="n">
        <v>0</v>
      </c>
      <c r="H207" s="16" t="n">
        <v>0</v>
      </c>
      <c r="I207" s="16" t="n">
        <v>0</v>
      </c>
      <c r="J207" s="16" t="n">
        <v>0</v>
      </c>
      <c r="K207" s="16" t="n">
        <v>0</v>
      </c>
      <c r="L207" s="16" t="n">
        <v>0</v>
      </c>
      <c r="M207" s="16" t="n">
        <v>0</v>
      </c>
      <c r="N207" s="16" t="n">
        <v>0</v>
      </c>
      <c r="O207" s="16" t="n">
        <v>0</v>
      </c>
      <c r="P207" s="16" t="n">
        <v>0</v>
      </c>
      <c r="Q207" s="16" t="n">
        <v>0</v>
      </c>
      <c r="R207" s="16" t="n">
        <v>0</v>
      </c>
      <c r="S207" s="16" t="n">
        <v>0</v>
      </c>
      <c r="T207" s="16" t="n">
        <v>3200.52337833366</v>
      </c>
      <c r="U207" s="16" t="n">
        <v>0</v>
      </c>
      <c r="V207" s="16" t="n">
        <v>0</v>
      </c>
    </row>
    <row r="208" customFormat="false" ht="12.75" hidden="false" customHeight="false" outlineLevel="0" collapsed="false">
      <c r="B208" s="17" t="n">
        <v>38353</v>
      </c>
      <c r="C208" s="15" t="n">
        <v>0</v>
      </c>
      <c r="D208" s="16" t="n">
        <v>0</v>
      </c>
      <c r="E208" s="16" t="n">
        <v>0</v>
      </c>
      <c r="F208" s="16" t="n">
        <v>0</v>
      </c>
      <c r="G208" s="16" t="n">
        <v>0</v>
      </c>
      <c r="H208" s="16" t="n">
        <v>0</v>
      </c>
      <c r="I208" s="16" t="n">
        <v>0</v>
      </c>
      <c r="J208" s="16" t="n">
        <v>0</v>
      </c>
      <c r="K208" s="16" t="n">
        <v>0</v>
      </c>
      <c r="L208" s="16" t="n">
        <v>0</v>
      </c>
      <c r="M208" s="16" t="n">
        <v>0</v>
      </c>
      <c r="N208" s="16" t="n">
        <v>0</v>
      </c>
      <c r="O208" s="16" t="n">
        <v>0</v>
      </c>
      <c r="P208" s="16" t="n">
        <v>0</v>
      </c>
      <c r="Q208" s="16" t="n">
        <v>0</v>
      </c>
      <c r="R208" s="16" t="n">
        <v>0</v>
      </c>
      <c r="S208" s="16" t="n">
        <v>0</v>
      </c>
      <c r="T208" s="16" t="n">
        <v>0</v>
      </c>
      <c r="U208" s="16" t="n">
        <v>0</v>
      </c>
      <c r="V208" s="16" t="n">
        <v>0</v>
      </c>
    </row>
    <row r="209" customFormat="false" ht="12.75" hidden="false" customHeight="false" outlineLevel="0" collapsed="false">
      <c r="B209" s="17" t="n">
        <v>38384</v>
      </c>
      <c r="C209" s="15" t="n">
        <v>0</v>
      </c>
      <c r="D209" s="16" t="n">
        <v>0</v>
      </c>
      <c r="E209" s="16" t="n">
        <v>0</v>
      </c>
      <c r="F209" s="16" t="n">
        <v>0</v>
      </c>
      <c r="G209" s="16" t="n">
        <v>0</v>
      </c>
      <c r="H209" s="16" t="n">
        <v>0</v>
      </c>
      <c r="I209" s="16" t="n">
        <v>0</v>
      </c>
      <c r="J209" s="16" t="n">
        <v>0</v>
      </c>
      <c r="K209" s="16" t="n">
        <v>0</v>
      </c>
      <c r="L209" s="16" t="n">
        <v>0</v>
      </c>
      <c r="M209" s="16" t="n">
        <v>0</v>
      </c>
      <c r="N209" s="16" t="n">
        <v>0</v>
      </c>
      <c r="O209" s="16" t="n">
        <v>0</v>
      </c>
      <c r="P209" s="16" t="n">
        <v>0</v>
      </c>
      <c r="Q209" s="16" t="n">
        <v>0</v>
      </c>
      <c r="R209" s="16" t="n">
        <v>0</v>
      </c>
      <c r="S209" s="16" t="n">
        <v>0</v>
      </c>
      <c r="T209" s="16" t="n">
        <v>0</v>
      </c>
      <c r="U209" s="16" t="n">
        <v>0</v>
      </c>
      <c r="V209" s="16" t="n">
        <v>0</v>
      </c>
    </row>
    <row r="210" customFormat="false" ht="12.75" hidden="false" customHeight="false" outlineLevel="0" collapsed="false">
      <c r="B210" s="17" t="n">
        <v>38412</v>
      </c>
      <c r="C210" s="15" t="n">
        <v>0</v>
      </c>
      <c r="D210" s="16" t="n">
        <v>0</v>
      </c>
      <c r="E210" s="16" t="n">
        <v>0</v>
      </c>
      <c r="F210" s="16" t="n">
        <v>0</v>
      </c>
      <c r="G210" s="16" t="n">
        <v>0</v>
      </c>
      <c r="H210" s="16" t="n">
        <v>0</v>
      </c>
      <c r="I210" s="16" t="n">
        <v>0</v>
      </c>
      <c r="J210" s="16" t="n">
        <v>0</v>
      </c>
      <c r="K210" s="16" t="n">
        <v>0</v>
      </c>
      <c r="L210" s="16" t="n">
        <v>0</v>
      </c>
      <c r="M210" s="16" t="n">
        <v>0</v>
      </c>
      <c r="N210" s="16" t="n">
        <v>0</v>
      </c>
      <c r="O210" s="16" t="n">
        <v>0</v>
      </c>
      <c r="P210" s="16" t="n">
        <v>0</v>
      </c>
      <c r="Q210" s="16" t="n">
        <v>0</v>
      </c>
      <c r="R210" s="16" t="n">
        <v>0</v>
      </c>
      <c r="S210" s="16" t="n">
        <v>0</v>
      </c>
      <c r="T210" s="16" t="n">
        <v>0</v>
      </c>
      <c r="U210" s="16" t="n">
        <v>0</v>
      </c>
      <c r="V210" s="16" t="n">
        <v>0</v>
      </c>
    </row>
    <row r="211" customFormat="false" ht="12.75" hidden="false" customHeight="false" outlineLevel="0" collapsed="false">
      <c r="B211" s="17" t="n">
        <v>38443</v>
      </c>
      <c r="C211" s="15" t="n">
        <v>0</v>
      </c>
      <c r="D211" s="16" t="n">
        <v>0</v>
      </c>
      <c r="E211" s="16" t="n">
        <v>0</v>
      </c>
      <c r="F211" s="16" t="n">
        <v>0</v>
      </c>
      <c r="G211" s="16" t="n">
        <v>0</v>
      </c>
      <c r="H211" s="16" t="n">
        <v>0</v>
      </c>
      <c r="I211" s="16" t="n">
        <v>0</v>
      </c>
      <c r="J211" s="16" t="n">
        <v>0</v>
      </c>
      <c r="K211" s="16" t="n">
        <v>0</v>
      </c>
      <c r="L211" s="16" t="n">
        <v>0</v>
      </c>
      <c r="M211" s="16" t="n">
        <v>0</v>
      </c>
      <c r="N211" s="16" t="n">
        <v>0</v>
      </c>
      <c r="O211" s="16" t="n">
        <v>0</v>
      </c>
      <c r="P211" s="16" t="n">
        <v>0</v>
      </c>
      <c r="Q211" s="16" t="n">
        <v>0</v>
      </c>
      <c r="R211" s="16" t="n">
        <v>0</v>
      </c>
      <c r="S211" s="16" t="n">
        <v>0</v>
      </c>
      <c r="T211" s="16" t="n">
        <v>0</v>
      </c>
      <c r="U211" s="16" t="n">
        <v>0</v>
      </c>
      <c r="V211" s="16" t="n">
        <v>0</v>
      </c>
    </row>
    <row r="212" customFormat="false" ht="12.75" hidden="false" customHeight="false" outlineLevel="0" collapsed="false">
      <c r="B212" s="17" t="n">
        <v>38473</v>
      </c>
      <c r="C212" s="15" t="n">
        <v>0</v>
      </c>
      <c r="D212" s="16" t="n">
        <v>0</v>
      </c>
      <c r="E212" s="16" t="n">
        <v>0</v>
      </c>
      <c r="F212" s="16" t="n">
        <v>0</v>
      </c>
      <c r="G212" s="16" t="n">
        <v>0</v>
      </c>
      <c r="H212" s="16" t="n">
        <v>0</v>
      </c>
      <c r="I212" s="16" t="n">
        <v>0</v>
      </c>
      <c r="J212" s="16" t="n">
        <v>0</v>
      </c>
      <c r="K212" s="16" t="n">
        <v>0</v>
      </c>
      <c r="L212" s="16" t="n">
        <v>0</v>
      </c>
      <c r="M212" s="16" t="n">
        <v>0</v>
      </c>
      <c r="N212" s="16" t="n">
        <v>0</v>
      </c>
      <c r="O212" s="16" t="n">
        <v>0</v>
      </c>
      <c r="P212" s="16" t="n">
        <v>0</v>
      </c>
      <c r="Q212" s="16" t="n">
        <v>0</v>
      </c>
      <c r="R212" s="16" t="n">
        <v>0</v>
      </c>
      <c r="S212" s="16" t="n">
        <v>0</v>
      </c>
      <c r="T212" s="16" t="n">
        <v>0</v>
      </c>
      <c r="U212" s="16" t="n">
        <v>0</v>
      </c>
      <c r="V212" s="16" t="n">
        <v>0</v>
      </c>
    </row>
    <row r="213" customFormat="false" ht="12.75" hidden="false" customHeight="false" outlineLevel="0" collapsed="false">
      <c r="B213" s="17" t="n">
        <v>38504</v>
      </c>
      <c r="C213" s="15" t="n">
        <v>0</v>
      </c>
      <c r="D213" s="16" t="n">
        <v>0</v>
      </c>
      <c r="E213" s="16" t="n">
        <v>0</v>
      </c>
      <c r="F213" s="16" t="n">
        <v>0</v>
      </c>
      <c r="G213" s="16" t="n">
        <v>0</v>
      </c>
      <c r="H213" s="16" t="n">
        <v>0</v>
      </c>
      <c r="I213" s="16" t="n">
        <v>0</v>
      </c>
      <c r="J213" s="16" t="n">
        <v>0</v>
      </c>
      <c r="K213" s="16" t="n">
        <v>0</v>
      </c>
      <c r="L213" s="16" t="n">
        <v>0</v>
      </c>
      <c r="M213" s="16" t="n">
        <v>0</v>
      </c>
      <c r="N213" s="16" t="n">
        <v>0</v>
      </c>
      <c r="O213" s="16" t="n">
        <v>0</v>
      </c>
      <c r="P213" s="16" t="n">
        <v>0</v>
      </c>
      <c r="Q213" s="16" t="n">
        <v>0</v>
      </c>
      <c r="R213" s="16" t="n">
        <v>0</v>
      </c>
      <c r="S213" s="16" t="n">
        <v>0</v>
      </c>
      <c r="T213" s="16" t="n">
        <v>0</v>
      </c>
      <c r="U213" s="16" t="n">
        <v>0</v>
      </c>
      <c r="V213" s="16" t="n">
        <v>0</v>
      </c>
    </row>
    <row r="214" customFormat="false" ht="12.75" hidden="false" customHeight="false" outlineLevel="0" collapsed="false">
      <c r="B214" s="17" t="n">
        <v>38534</v>
      </c>
      <c r="C214" s="15" t="n">
        <v>0</v>
      </c>
      <c r="D214" s="16" t="n">
        <v>0</v>
      </c>
      <c r="E214" s="16" t="n">
        <v>0</v>
      </c>
      <c r="F214" s="16" t="n">
        <v>0</v>
      </c>
      <c r="G214" s="16" t="n">
        <v>0</v>
      </c>
      <c r="H214" s="16" t="n">
        <v>0</v>
      </c>
      <c r="I214" s="16" t="n">
        <v>0</v>
      </c>
      <c r="J214" s="16" t="n">
        <v>0</v>
      </c>
      <c r="K214" s="16" t="n">
        <v>0</v>
      </c>
      <c r="L214" s="16" t="n">
        <v>0</v>
      </c>
      <c r="M214" s="16" t="n">
        <v>0</v>
      </c>
      <c r="N214" s="16" t="n">
        <v>0</v>
      </c>
      <c r="O214" s="16" t="n">
        <v>0</v>
      </c>
      <c r="P214" s="16" t="n">
        <v>0</v>
      </c>
      <c r="Q214" s="16" t="n">
        <v>0</v>
      </c>
      <c r="R214" s="16" t="n">
        <v>0</v>
      </c>
      <c r="S214" s="16" t="n">
        <v>0</v>
      </c>
      <c r="T214" s="16" t="n">
        <v>0</v>
      </c>
      <c r="U214" s="16" t="n">
        <v>0</v>
      </c>
      <c r="V214" s="16" t="n">
        <v>0</v>
      </c>
    </row>
    <row r="215" customFormat="false" ht="12.75" hidden="false" customHeight="false" outlineLevel="0" collapsed="false">
      <c r="B215" s="17" t="n">
        <v>38565</v>
      </c>
      <c r="C215" s="15" t="n">
        <v>0</v>
      </c>
      <c r="D215" s="16" t="n">
        <v>0</v>
      </c>
      <c r="E215" s="16" t="n">
        <v>0</v>
      </c>
      <c r="F215" s="16" t="n">
        <v>0</v>
      </c>
      <c r="G215" s="16" t="n">
        <v>0</v>
      </c>
      <c r="H215" s="16" t="n">
        <v>0</v>
      </c>
      <c r="I215" s="16" t="n">
        <v>0</v>
      </c>
      <c r="J215" s="16" t="n">
        <v>0</v>
      </c>
      <c r="K215" s="16" t="n">
        <v>0</v>
      </c>
      <c r="L215" s="16" t="n">
        <v>0</v>
      </c>
      <c r="M215" s="16" t="n">
        <v>0</v>
      </c>
      <c r="N215" s="16" t="n">
        <v>0</v>
      </c>
      <c r="O215" s="16" t="n">
        <v>0</v>
      </c>
      <c r="P215" s="16" t="n">
        <v>0</v>
      </c>
      <c r="Q215" s="16" t="n">
        <v>0</v>
      </c>
      <c r="R215" s="16" t="n">
        <v>0</v>
      </c>
      <c r="S215" s="16" t="n">
        <v>0</v>
      </c>
      <c r="T215" s="16" t="n">
        <v>0</v>
      </c>
      <c r="U215" s="16" t="n">
        <v>0</v>
      </c>
      <c r="V215" s="16" t="n">
        <v>0</v>
      </c>
    </row>
    <row r="216" customFormat="false" ht="12.75" hidden="false" customHeight="false" outlineLevel="0" collapsed="false">
      <c r="B216" s="17" t="n">
        <v>38596</v>
      </c>
      <c r="C216" s="15" t="n">
        <v>0</v>
      </c>
      <c r="D216" s="16" t="n">
        <v>0</v>
      </c>
      <c r="E216" s="16" t="n">
        <v>0</v>
      </c>
      <c r="F216" s="16" t="n">
        <v>0</v>
      </c>
      <c r="G216" s="16" t="n">
        <v>0</v>
      </c>
      <c r="H216" s="16" t="n">
        <v>0</v>
      </c>
      <c r="I216" s="16" t="n">
        <v>0</v>
      </c>
      <c r="J216" s="16" t="n">
        <v>0</v>
      </c>
      <c r="K216" s="16" t="n">
        <v>0</v>
      </c>
      <c r="L216" s="16" t="n">
        <v>0</v>
      </c>
      <c r="M216" s="16" t="n">
        <v>0</v>
      </c>
      <c r="N216" s="16" t="n">
        <v>0</v>
      </c>
      <c r="O216" s="16" t="n">
        <v>0</v>
      </c>
      <c r="P216" s="16" t="n">
        <v>0</v>
      </c>
      <c r="Q216" s="16" t="n">
        <v>0</v>
      </c>
      <c r="R216" s="16" t="n">
        <v>0</v>
      </c>
      <c r="S216" s="16" t="n">
        <v>0</v>
      </c>
      <c r="T216" s="16" t="n">
        <v>0</v>
      </c>
      <c r="U216" s="16" t="n">
        <v>0</v>
      </c>
      <c r="V216" s="16" t="n">
        <v>0</v>
      </c>
    </row>
    <row r="217" customFormat="false" ht="12.75" hidden="false" customHeight="false" outlineLevel="0" collapsed="false">
      <c r="B217" s="17" t="n">
        <v>38626</v>
      </c>
      <c r="C217" s="15" t="n">
        <v>0</v>
      </c>
      <c r="D217" s="16" t="n">
        <v>0</v>
      </c>
      <c r="E217" s="16" t="n">
        <v>0</v>
      </c>
      <c r="F217" s="16" t="n">
        <v>0</v>
      </c>
      <c r="G217" s="16" t="n">
        <v>0</v>
      </c>
      <c r="H217" s="16" t="n">
        <v>0</v>
      </c>
      <c r="I217" s="16" t="n">
        <v>0</v>
      </c>
      <c r="J217" s="16" t="n">
        <v>0</v>
      </c>
      <c r="K217" s="16" t="n">
        <v>0</v>
      </c>
      <c r="L217" s="16" t="n">
        <v>0</v>
      </c>
      <c r="M217" s="16" t="n">
        <v>0</v>
      </c>
      <c r="N217" s="16" t="n">
        <v>0</v>
      </c>
      <c r="O217" s="16" t="n">
        <v>0</v>
      </c>
      <c r="P217" s="16" t="n">
        <v>0</v>
      </c>
      <c r="Q217" s="16" t="n">
        <v>0</v>
      </c>
      <c r="R217" s="16" t="n">
        <v>0</v>
      </c>
      <c r="S217" s="16" t="n">
        <v>0</v>
      </c>
      <c r="T217" s="16" t="n">
        <v>0</v>
      </c>
      <c r="U217" s="16" t="n">
        <v>0</v>
      </c>
      <c r="V217" s="16" t="n">
        <v>0</v>
      </c>
    </row>
    <row r="218" customFormat="false" ht="12.75" hidden="false" customHeight="false" outlineLevel="0" collapsed="false">
      <c r="B218" s="17" t="n">
        <v>38657</v>
      </c>
      <c r="C218" s="15" t="n">
        <v>0</v>
      </c>
      <c r="D218" s="16" t="n">
        <v>0</v>
      </c>
      <c r="E218" s="16" t="n">
        <v>0</v>
      </c>
      <c r="F218" s="16" t="n">
        <v>0</v>
      </c>
      <c r="G218" s="16" t="n">
        <v>0</v>
      </c>
      <c r="H218" s="16" t="n">
        <v>0</v>
      </c>
      <c r="I218" s="16" t="n">
        <v>0</v>
      </c>
      <c r="J218" s="16" t="n">
        <v>0</v>
      </c>
      <c r="K218" s="16" t="n">
        <v>0</v>
      </c>
      <c r="L218" s="16" t="n">
        <v>0</v>
      </c>
      <c r="M218" s="16" t="n">
        <v>0</v>
      </c>
      <c r="N218" s="16" t="n">
        <v>0</v>
      </c>
      <c r="O218" s="16" t="n">
        <v>0</v>
      </c>
      <c r="P218" s="16" t="n">
        <v>0</v>
      </c>
      <c r="Q218" s="16" t="n">
        <v>0</v>
      </c>
      <c r="R218" s="16" t="n">
        <v>0</v>
      </c>
      <c r="S218" s="16" t="n">
        <v>0</v>
      </c>
      <c r="T218" s="16" t="n">
        <v>0</v>
      </c>
      <c r="U218" s="16" t="n">
        <v>0</v>
      </c>
      <c r="V218" s="16" t="n">
        <v>0</v>
      </c>
    </row>
    <row r="219" customFormat="false" ht="12.75" hidden="false" customHeight="false" outlineLevel="0" collapsed="false">
      <c r="B219" s="17" t="n">
        <v>38687</v>
      </c>
      <c r="C219" s="15" t="n">
        <v>0</v>
      </c>
      <c r="D219" s="16" t="n">
        <v>0</v>
      </c>
      <c r="E219" s="16" t="n">
        <v>0</v>
      </c>
      <c r="F219" s="16" t="n">
        <v>0</v>
      </c>
      <c r="G219" s="16" t="n">
        <v>0</v>
      </c>
      <c r="H219" s="16" t="n">
        <v>0</v>
      </c>
      <c r="I219" s="16" t="n">
        <v>0</v>
      </c>
      <c r="J219" s="16" t="n">
        <v>0</v>
      </c>
      <c r="K219" s="16" t="n">
        <v>0</v>
      </c>
      <c r="L219" s="16" t="n">
        <v>0</v>
      </c>
      <c r="M219" s="16" t="n">
        <v>0</v>
      </c>
      <c r="N219" s="16" t="n">
        <v>0</v>
      </c>
      <c r="O219" s="16" t="n">
        <v>0</v>
      </c>
      <c r="P219" s="16" t="n">
        <v>0</v>
      </c>
      <c r="Q219" s="16" t="n">
        <v>0</v>
      </c>
      <c r="R219" s="16" t="n">
        <v>0</v>
      </c>
      <c r="S219" s="16" t="n">
        <v>0</v>
      </c>
      <c r="T219" s="16" t="n">
        <v>0</v>
      </c>
      <c r="U219" s="16" t="n">
        <v>0</v>
      </c>
      <c r="V219" s="16" t="n">
        <v>0</v>
      </c>
    </row>
    <row r="220" customFormat="false" ht="12.75" hidden="false" customHeight="false" outlineLevel="0" collapsed="false">
      <c r="B220" s="17" t="n">
        <v>38718</v>
      </c>
      <c r="C220" s="15" t="n">
        <v>0</v>
      </c>
      <c r="D220" s="16" t="n">
        <v>0</v>
      </c>
      <c r="E220" s="16" t="n">
        <v>0</v>
      </c>
      <c r="F220" s="16" t="n">
        <v>0</v>
      </c>
      <c r="G220" s="16" t="n">
        <v>0</v>
      </c>
      <c r="H220" s="16" t="n">
        <v>0</v>
      </c>
      <c r="I220" s="16" t="n">
        <v>0</v>
      </c>
      <c r="J220" s="16" t="n">
        <v>0</v>
      </c>
      <c r="K220" s="16" t="n">
        <v>0</v>
      </c>
      <c r="L220" s="16" t="n">
        <v>0</v>
      </c>
      <c r="M220" s="16" t="n">
        <v>0</v>
      </c>
      <c r="N220" s="16" t="n">
        <v>0</v>
      </c>
      <c r="O220" s="16" t="n">
        <v>0</v>
      </c>
      <c r="P220" s="16" t="n">
        <v>0</v>
      </c>
      <c r="Q220" s="16" t="n">
        <v>0</v>
      </c>
      <c r="R220" s="16" t="n">
        <v>0</v>
      </c>
      <c r="S220" s="16" t="n">
        <v>0</v>
      </c>
      <c r="T220" s="16" t="n">
        <v>0</v>
      </c>
      <c r="U220" s="16" t="n">
        <v>0</v>
      </c>
      <c r="V220" s="16" t="n">
        <v>0</v>
      </c>
    </row>
    <row r="221" customFormat="false" ht="12.75" hidden="false" customHeight="false" outlineLevel="0" collapsed="false">
      <c r="B221" s="17" t="n">
        <v>38749</v>
      </c>
      <c r="C221" s="15" t="n">
        <v>0</v>
      </c>
      <c r="D221" s="16" t="n">
        <v>0</v>
      </c>
      <c r="E221" s="16" t="n">
        <v>0</v>
      </c>
      <c r="F221" s="16" t="n">
        <v>0</v>
      </c>
      <c r="G221" s="16" t="n">
        <v>0</v>
      </c>
      <c r="H221" s="16" t="n">
        <v>0</v>
      </c>
      <c r="I221" s="16" t="n">
        <v>0</v>
      </c>
      <c r="J221" s="16" t="n">
        <v>0</v>
      </c>
      <c r="K221" s="16" t="n">
        <v>0</v>
      </c>
      <c r="L221" s="16" t="n">
        <v>0</v>
      </c>
      <c r="M221" s="16" t="n">
        <v>0</v>
      </c>
      <c r="N221" s="16" t="n">
        <v>0</v>
      </c>
      <c r="O221" s="16" t="n">
        <v>0</v>
      </c>
      <c r="P221" s="16" t="n">
        <v>0</v>
      </c>
      <c r="Q221" s="16" t="n">
        <v>0</v>
      </c>
      <c r="R221" s="16" t="n">
        <v>0</v>
      </c>
      <c r="S221" s="16" t="n">
        <v>0</v>
      </c>
      <c r="T221" s="16" t="n">
        <v>0</v>
      </c>
      <c r="U221" s="16" t="n">
        <v>0</v>
      </c>
      <c r="V221" s="16" t="n">
        <v>0</v>
      </c>
    </row>
    <row r="222" customFormat="false" ht="12.75" hidden="false" customHeight="false" outlineLevel="0" collapsed="false">
      <c r="B222" s="17" t="n">
        <v>38777</v>
      </c>
      <c r="C222" s="15" t="n">
        <v>0</v>
      </c>
      <c r="D222" s="16" t="n">
        <v>0</v>
      </c>
      <c r="E222" s="16" t="n">
        <v>0</v>
      </c>
      <c r="F222" s="16" t="n">
        <v>0</v>
      </c>
      <c r="G222" s="16" t="n">
        <v>0</v>
      </c>
      <c r="H222" s="16" t="n">
        <v>0</v>
      </c>
      <c r="I222" s="16" t="n">
        <v>0</v>
      </c>
      <c r="J222" s="16" t="n">
        <v>0</v>
      </c>
      <c r="K222" s="16" t="n">
        <v>0</v>
      </c>
      <c r="L222" s="16" t="n">
        <v>0</v>
      </c>
      <c r="M222" s="16" t="n">
        <v>0</v>
      </c>
      <c r="N222" s="16" t="n">
        <v>0</v>
      </c>
      <c r="O222" s="16" t="n">
        <v>0</v>
      </c>
      <c r="P222" s="16" t="n">
        <v>0</v>
      </c>
      <c r="Q222" s="16" t="n">
        <v>0</v>
      </c>
      <c r="R222" s="16" t="n">
        <v>0</v>
      </c>
      <c r="S222" s="16" t="n">
        <v>0</v>
      </c>
      <c r="T222" s="16" t="n">
        <v>0</v>
      </c>
      <c r="U222" s="16" t="n">
        <v>0</v>
      </c>
      <c r="V222" s="16" t="n">
        <v>0</v>
      </c>
    </row>
    <row r="223" customFormat="false" ht="12.75" hidden="false" customHeight="false" outlineLevel="0" collapsed="false">
      <c r="B223" s="17" t="n">
        <v>38808</v>
      </c>
      <c r="C223" s="15" t="n">
        <v>0</v>
      </c>
      <c r="D223" s="16" t="n">
        <v>0</v>
      </c>
      <c r="E223" s="16" t="n">
        <v>0</v>
      </c>
      <c r="F223" s="16" t="n">
        <v>0</v>
      </c>
      <c r="G223" s="16" t="n">
        <v>0</v>
      </c>
      <c r="H223" s="16" t="n">
        <v>0</v>
      </c>
      <c r="I223" s="16" t="n">
        <v>0</v>
      </c>
      <c r="J223" s="16" t="n">
        <v>0</v>
      </c>
      <c r="K223" s="16" t="n">
        <v>0</v>
      </c>
      <c r="L223" s="16" t="n">
        <v>0</v>
      </c>
      <c r="M223" s="16" t="n">
        <v>0</v>
      </c>
      <c r="N223" s="16" t="n">
        <v>0</v>
      </c>
      <c r="O223" s="16" t="n">
        <v>0</v>
      </c>
      <c r="P223" s="16" t="n">
        <v>0</v>
      </c>
      <c r="Q223" s="16" t="n">
        <v>0</v>
      </c>
      <c r="R223" s="16" t="n">
        <v>0</v>
      </c>
      <c r="S223" s="16" t="n">
        <v>0</v>
      </c>
      <c r="T223" s="16" t="n">
        <v>0</v>
      </c>
      <c r="U223" s="16" t="n">
        <v>0</v>
      </c>
      <c r="V223" s="16" t="n">
        <v>0</v>
      </c>
    </row>
    <row r="224" customFormat="false" ht="12.75" hidden="false" customHeight="false" outlineLevel="0" collapsed="false">
      <c r="B224" s="17" t="n">
        <v>38838</v>
      </c>
      <c r="C224" s="15" t="n">
        <v>0</v>
      </c>
      <c r="D224" s="16" t="n">
        <v>0</v>
      </c>
      <c r="E224" s="16" t="n">
        <v>0</v>
      </c>
      <c r="F224" s="16" t="n">
        <v>0</v>
      </c>
      <c r="G224" s="16" t="n">
        <v>0</v>
      </c>
      <c r="H224" s="16" t="n">
        <v>0</v>
      </c>
      <c r="I224" s="16" t="n">
        <v>0</v>
      </c>
      <c r="J224" s="16" t="n">
        <v>0</v>
      </c>
      <c r="K224" s="16" t="n">
        <v>0</v>
      </c>
      <c r="L224" s="16" t="n">
        <v>0</v>
      </c>
      <c r="M224" s="16" t="n">
        <v>0</v>
      </c>
      <c r="N224" s="16" t="n">
        <v>0</v>
      </c>
      <c r="O224" s="16" t="n">
        <v>0</v>
      </c>
      <c r="P224" s="16" t="n">
        <v>0</v>
      </c>
      <c r="Q224" s="16" t="n">
        <v>0</v>
      </c>
      <c r="R224" s="16" t="n">
        <v>0</v>
      </c>
      <c r="S224" s="16" t="n">
        <v>0</v>
      </c>
      <c r="T224" s="16" t="n">
        <v>0</v>
      </c>
      <c r="U224" s="16" t="n">
        <v>0</v>
      </c>
      <c r="V224" s="16" t="n">
        <v>0</v>
      </c>
    </row>
    <row r="225" customFormat="false" ht="12.75" hidden="false" customHeight="false" outlineLevel="0" collapsed="false">
      <c r="B225" s="17" t="n">
        <v>38869</v>
      </c>
      <c r="C225" s="15" t="n">
        <v>0</v>
      </c>
      <c r="D225" s="16" t="n">
        <v>0</v>
      </c>
      <c r="E225" s="16" t="n">
        <v>0</v>
      </c>
      <c r="F225" s="16" t="n">
        <v>0</v>
      </c>
      <c r="G225" s="16" t="n">
        <v>0</v>
      </c>
      <c r="H225" s="16" t="n">
        <v>0</v>
      </c>
      <c r="I225" s="16" t="n">
        <v>0</v>
      </c>
      <c r="J225" s="16" t="n">
        <v>0</v>
      </c>
      <c r="K225" s="16" t="n">
        <v>0</v>
      </c>
      <c r="L225" s="16" t="n">
        <v>0</v>
      </c>
      <c r="M225" s="16" t="n">
        <v>0</v>
      </c>
      <c r="N225" s="16" t="n">
        <v>0</v>
      </c>
      <c r="O225" s="16" t="n">
        <v>0</v>
      </c>
      <c r="P225" s="16" t="n">
        <v>0</v>
      </c>
      <c r="Q225" s="16" t="n">
        <v>0</v>
      </c>
      <c r="R225" s="16" t="n">
        <v>0</v>
      </c>
      <c r="S225" s="16" t="n">
        <v>0</v>
      </c>
      <c r="T225" s="16" t="n">
        <v>0</v>
      </c>
      <c r="U225" s="16" t="n">
        <v>0</v>
      </c>
      <c r="V225" s="16" t="n">
        <v>0</v>
      </c>
    </row>
    <row r="226" customFormat="false" ht="12.75" hidden="false" customHeight="false" outlineLevel="0" collapsed="false">
      <c r="B226" s="17" t="n">
        <v>38899</v>
      </c>
      <c r="C226" s="15" t="n">
        <v>0</v>
      </c>
      <c r="D226" s="16" t="n">
        <v>0</v>
      </c>
      <c r="E226" s="16" t="n">
        <v>0</v>
      </c>
      <c r="F226" s="16" t="n">
        <v>0</v>
      </c>
      <c r="G226" s="16" t="n">
        <v>0</v>
      </c>
      <c r="H226" s="16" t="n">
        <v>0</v>
      </c>
      <c r="I226" s="16" t="n">
        <v>0</v>
      </c>
      <c r="J226" s="16" t="n">
        <v>0</v>
      </c>
      <c r="K226" s="16" t="n">
        <v>0</v>
      </c>
      <c r="L226" s="16" t="n">
        <v>0</v>
      </c>
      <c r="M226" s="16" t="n">
        <v>0</v>
      </c>
      <c r="N226" s="16" t="n">
        <v>0</v>
      </c>
      <c r="O226" s="16" t="n">
        <v>0</v>
      </c>
      <c r="P226" s="16" t="n">
        <v>0</v>
      </c>
      <c r="Q226" s="16" t="n">
        <v>0</v>
      </c>
      <c r="R226" s="16" t="n">
        <v>0</v>
      </c>
      <c r="S226" s="16" t="n">
        <v>0</v>
      </c>
      <c r="T226" s="16" t="n">
        <v>0</v>
      </c>
      <c r="U226" s="16" t="n">
        <v>0</v>
      </c>
      <c r="V226" s="16" t="n">
        <v>0</v>
      </c>
    </row>
    <row r="227" customFormat="false" ht="12.75" hidden="false" customHeight="false" outlineLevel="0" collapsed="false">
      <c r="B227" s="17" t="n">
        <v>38930</v>
      </c>
      <c r="C227" s="15" t="n">
        <v>0</v>
      </c>
      <c r="D227" s="16" t="n">
        <v>0</v>
      </c>
      <c r="E227" s="16" t="n">
        <v>0</v>
      </c>
      <c r="F227" s="16" t="n">
        <v>0</v>
      </c>
      <c r="G227" s="16" t="n">
        <v>0</v>
      </c>
      <c r="H227" s="16" t="n">
        <v>0</v>
      </c>
      <c r="I227" s="16" t="n">
        <v>0</v>
      </c>
      <c r="J227" s="16" t="n">
        <v>0</v>
      </c>
      <c r="K227" s="16" t="n">
        <v>0</v>
      </c>
      <c r="L227" s="16" t="n">
        <v>0</v>
      </c>
      <c r="M227" s="16" t="n">
        <v>0</v>
      </c>
      <c r="N227" s="16" t="n">
        <v>0</v>
      </c>
      <c r="O227" s="16" t="n">
        <v>0</v>
      </c>
      <c r="P227" s="16" t="n">
        <v>0</v>
      </c>
      <c r="Q227" s="16" t="n">
        <v>0</v>
      </c>
      <c r="R227" s="16" t="n">
        <v>0</v>
      </c>
      <c r="S227" s="16" t="n">
        <v>0</v>
      </c>
      <c r="T227" s="16" t="n">
        <v>0</v>
      </c>
      <c r="U227" s="16" t="n">
        <v>0</v>
      </c>
      <c r="V227" s="16" t="n">
        <v>0</v>
      </c>
    </row>
    <row r="228" customFormat="false" ht="12.75" hidden="false" customHeight="false" outlineLevel="0" collapsed="false">
      <c r="B228" s="17" t="n">
        <v>38961</v>
      </c>
      <c r="C228" s="15" t="n">
        <v>0</v>
      </c>
      <c r="D228" s="16" t="n">
        <v>0</v>
      </c>
      <c r="E228" s="16" t="n">
        <v>0</v>
      </c>
      <c r="F228" s="16" t="n">
        <v>0</v>
      </c>
      <c r="G228" s="16" t="n">
        <v>0</v>
      </c>
      <c r="H228" s="16" t="n">
        <v>0</v>
      </c>
      <c r="I228" s="16" t="n">
        <v>0</v>
      </c>
      <c r="J228" s="16" t="n">
        <v>0</v>
      </c>
      <c r="K228" s="16" t="n">
        <v>0</v>
      </c>
      <c r="L228" s="16" t="n">
        <v>0</v>
      </c>
      <c r="M228" s="16" t="n">
        <v>0</v>
      </c>
      <c r="N228" s="16" t="n">
        <v>0</v>
      </c>
      <c r="O228" s="16" t="n">
        <v>0</v>
      </c>
      <c r="P228" s="16" t="n">
        <v>0</v>
      </c>
      <c r="Q228" s="16" t="n">
        <v>0</v>
      </c>
      <c r="R228" s="16" t="n">
        <v>0</v>
      </c>
      <c r="S228" s="16" t="n">
        <v>0</v>
      </c>
      <c r="T228" s="16" t="n">
        <v>0</v>
      </c>
      <c r="U228" s="16" t="n">
        <v>0</v>
      </c>
      <c r="V228" s="16" t="n">
        <v>0</v>
      </c>
    </row>
    <row r="229" customFormat="false" ht="12.75" hidden="false" customHeight="false" outlineLevel="0" collapsed="false">
      <c r="B229" s="17" t="n">
        <v>38991</v>
      </c>
      <c r="C229" s="15" t="n">
        <v>0</v>
      </c>
      <c r="D229" s="16" t="n">
        <v>0</v>
      </c>
      <c r="E229" s="16" t="n">
        <v>0</v>
      </c>
      <c r="F229" s="16" t="n">
        <v>0</v>
      </c>
      <c r="G229" s="16" t="n">
        <v>0</v>
      </c>
      <c r="H229" s="16" t="n">
        <v>0</v>
      </c>
      <c r="I229" s="16" t="n">
        <v>0</v>
      </c>
      <c r="J229" s="16" t="n">
        <v>0</v>
      </c>
      <c r="K229" s="16" t="n">
        <v>0</v>
      </c>
      <c r="L229" s="16" t="n">
        <v>0</v>
      </c>
      <c r="M229" s="16" t="n">
        <v>0</v>
      </c>
      <c r="N229" s="16" t="n">
        <v>0</v>
      </c>
      <c r="O229" s="16" t="n">
        <v>0</v>
      </c>
      <c r="P229" s="16" t="n">
        <v>0</v>
      </c>
      <c r="Q229" s="16" t="n">
        <v>0</v>
      </c>
      <c r="R229" s="16" t="n">
        <v>0</v>
      </c>
      <c r="S229" s="16" t="n">
        <v>0</v>
      </c>
      <c r="T229" s="16" t="n">
        <v>0</v>
      </c>
      <c r="U229" s="16" t="n">
        <v>0</v>
      </c>
      <c r="V229" s="16" t="n">
        <v>0</v>
      </c>
    </row>
    <row r="230" customFormat="false" ht="12.75" hidden="false" customHeight="false" outlineLevel="0" collapsed="false">
      <c r="B230" s="17" t="n">
        <v>39022</v>
      </c>
      <c r="C230" s="15" t="n">
        <v>0</v>
      </c>
      <c r="D230" s="16" t="n">
        <v>0</v>
      </c>
      <c r="E230" s="16" t="n">
        <v>0</v>
      </c>
      <c r="F230" s="16" t="n">
        <v>0</v>
      </c>
      <c r="G230" s="16" t="n">
        <v>0</v>
      </c>
      <c r="H230" s="16" t="n">
        <v>0</v>
      </c>
      <c r="I230" s="16" t="n">
        <v>0</v>
      </c>
      <c r="J230" s="16" t="n">
        <v>0</v>
      </c>
      <c r="K230" s="16" t="n">
        <v>0</v>
      </c>
      <c r="L230" s="16" t="n">
        <v>0</v>
      </c>
      <c r="M230" s="16" t="n">
        <v>0</v>
      </c>
      <c r="N230" s="16" t="n">
        <v>0</v>
      </c>
      <c r="O230" s="16" t="n">
        <v>0</v>
      </c>
      <c r="P230" s="16" t="n">
        <v>0</v>
      </c>
      <c r="Q230" s="16" t="n">
        <v>0</v>
      </c>
      <c r="R230" s="16" t="n">
        <v>0</v>
      </c>
      <c r="S230" s="16" t="n">
        <v>0</v>
      </c>
      <c r="T230" s="16" t="n">
        <v>0</v>
      </c>
      <c r="U230" s="16" t="n">
        <v>0</v>
      </c>
      <c r="V230" s="16" t="n">
        <v>0</v>
      </c>
    </row>
    <row r="231" customFormat="false" ht="12.75" hidden="false" customHeight="false" outlineLevel="0" collapsed="false">
      <c r="B231" s="17" t="n">
        <v>39052</v>
      </c>
      <c r="C231" s="15" t="n">
        <v>0</v>
      </c>
      <c r="D231" s="16" t="n">
        <v>0</v>
      </c>
      <c r="E231" s="16" t="n">
        <v>0</v>
      </c>
      <c r="F231" s="16" t="n">
        <v>0</v>
      </c>
      <c r="G231" s="16" t="n">
        <v>0</v>
      </c>
      <c r="H231" s="16" t="n">
        <v>0</v>
      </c>
      <c r="I231" s="16" t="n">
        <v>0</v>
      </c>
      <c r="J231" s="16" t="n">
        <v>0</v>
      </c>
      <c r="K231" s="16" t="n">
        <v>0</v>
      </c>
      <c r="L231" s="16" t="n">
        <v>0</v>
      </c>
      <c r="M231" s="16" t="n">
        <v>0</v>
      </c>
      <c r="N231" s="16" t="n">
        <v>0</v>
      </c>
      <c r="O231" s="16" t="n">
        <v>0</v>
      </c>
      <c r="P231" s="16" t="n">
        <v>0</v>
      </c>
      <c r="Q231" s="16" t="n">
        <v>0</v>
      </c>
      <c r="R231" s="16" t="n">
        <v>0</v>
      </c>
      <c r="S231" s="16" t="n">
        <v>0</v>
      </c>
      <c r="T231" s="16" t="n">
        <v>0</v>
      </c>
      <c r="U231" s="16" t="n">
        <v>0</v>
      </c>
      <c r="V231" s="16" t="n">
        <v>0</v>
      </c>
    </row>
    <row r="232" customFormat="false" ht="12.75" hidden="false" customHeight="false" outlineLevel="0" collapsed="false">
      <c r="B232" s="17" t="n">
        <v>39083</v>
      </c>
      <c r="C232" s="15" t="n">
        <v>0</v>
      </c>
      <c r="D232" s="16" t="n">
        <v>0</v>
      </c>
      <c r="E232" s="16" t="n">
        <v>0</v>
      </c>
      <c r="F232" s="16" t="n">
        <v>0</v>
      </c>
      <c r="G232" s="16" t="n">
        <v>0</v>
      </c>
      <c r="H232" s="16" t="n">
        <v>0</v>
      </c>
      <c r="I232" s="16" t="n">
        <v>0</v>
      </c>
      <c r="J232" s="16" t="n">
        <v>0</v>
      </c>
      <c r="K232" s="16" t="n">
        <v>0</v>
      </c>
      <c r="L232" s="16" t="n">
        <v>0</v>
      </c>
      <c r="M232" s="16" t="n">
        <v>0</v>
      </c>
      <c r="N232" s="16" t="n">
        <v>0</v>
      </c>
      <c r="O232" s="16" t="n">
        <v>0</v>
      </c>
      <c r="P232" s="16" t="n">
        <v>0</v>
      </c>
      <c r="Q232" s="16" t="n">
        <v>0</v>
      </c>
      <c r="R232" s="16" t="n">
        <v>0</v>
      </c>
      <c r="S232" s="16" t="n">
        <v>0</v>
      </c>
      <c r="T232" s="16" t="n">
        <v>0</v>
      </c>
      <c r="U232" s="16" t="n">
        <v>0</v>
      </c>
      <c r="V232" s="16" t="n">
        <v>0</v>
      </c>
    </row>
    <row r="233" customFormat="false" ht="12.75" hidden="false" customHeight="false" outlineLevel="0" collapsed="false">
      <c r="B233" s="17" t="n">
        <v>39114</v>
      </c>
      <c r="C233" s="15" t="n">
        <v>0</v>
      </c>
      <c r="D233" s="16" t="n">
        <v>0</v>
      </c>
      <c r="E233" s="16" t="n">
        <v>0</v>
      </c>
      <c r="F233" s="16" t="n">
        <v>0</v>
      </c>
      <c r="G233" s="16" t="n">
        <v>0</v>
      </c>
      <c r="H233" s="16" t="n">
        <v>0</v>
      </c>
      <c r="I233" s="16" t="n">
        <v>0</v>
      </c>
      <c r="J233" s="16" t="n">
        <v>0</v>
      </c>
      <c r="K233" s="16" t="n">
        <v>0</v>
      </c>
      <c r="L233" s="16" t="n">
        <v>0</v>
      </c>
      <c r="M233" s="16" t="n">
        <v>0</v>
      </c>
      <c r="N233" s="16" t="n">
        <v>0</v>
      </c>
      <c r="O233" s="16" t="n">
        <v>0</v>
      </c>
      <c r="P233" s="16" t="n">
        <v>0</v>
      </c>
      <c r="Q233" s="16" t="n">
        <v>0</v>
      </c>
      <c r="R233" s="16" t="n">
        <v>0</v>
      </c>
      <c r="S233" s="16" t="n">
        <v>0</v>
      </c>
      <c r="T233" s="16" t="n">
        <v>0</v>
      </c>
      <c r="U233" s="16" t="n">
        <v>0</v>
      </c>
      <c r="V233" s="16" t="n">
        <v>0</v>
      </c>
    </row>
    <row r="234" customFormat="false" ht="12.75" hidden="false" customHeight="false" outlineLevel="0" collapsed="false">
      <c r="B234" s="17" t="n">
        <v>39142</v>
      </c>
      <c r="C234" s="15" t="n">
        <v>0</v>
      </c>
      <c r="D234" s="16" t="n">
        <v>0</v>
      </c>
      <c r="E234" s="16" t="n">
        <v>0</v>
      </c>
      <c r="F234" s="16" t="n">
        <v>0</v>
      </c>
      <c r="G234" s="16" t="n">
        <v>0</v>
      </c>
      <c r="H234" s="16" t="n">
        <v>0</v>
      </c>
      <c r="I234" s="16" t="n">
        <v>0</v>
      </c>
      <c r="J234" s="16" t="n">
        <v>0</v>
      </c>
      <c r="K234" s="16" t="n">
        <v>0</v>
      </c>
      <c r="L234" s="16" t="n">
        <v>0</v>
      </c>
      <c r="M234" s="16" t="n">
        <v>0</v>
      </c>
      <c r="N234" s="16" t="n">
        <v>0</v>
      </c>
      <c r="O234" s="16" t="n">
        <v>0</v>
      </c>
      <c r="P234" s="16" t="n">
        <v>0</v>
      </c>
      <c r="Q234" s="16" t="n">
        <v>0</v>
      </c>
      <c r="R234" s="16" t="n">
        <v>0</v>
      </c>
      <c r="S234" s="16" t="n">
        <v>0</v>
      </c>
      <c r="T234" s="16" t="n">
        <v>0</v>
      </c>
      <c r="U234" s="16" t="n">
        <v>0</v>
      </c>
      <c r="V234" s="16" t="n">
        <v>0</v>
      </c>
    </row>
    <row r="235" customFormat="false" ht="12.75" hidden="false" customHeight="false" outlineLevel="0" collapsed="false">
      <c r="B235" s="17" t="n">
        <v>39173</v>
      </c>
      <c r="C235" s="15" t="n">
        <v>0</v>
      </c>
      <c r="D235" s="16" t="n">
        <v>0</v>
      </c>
      <c r="E235" s="16" t="n">
        <v>0</v>
      </c>
      <c r="F235" s="16" t="n">
        <v>0</v>
      </c>
      <c r="G235" s="16" t="n">
        <v>0</v>
      </c>
      <c r="H235" s="16" t="n">
        <v>0</v>
      </c>
      <c r="I235" s="16" t="n">
        <v>0</v>
      </c>
      <c r="J235" s="16" t="n">
        <v>0</v>
      </c>
      <c r="K235" s="16" t="n">
        <v>0</v>
      </c>
      <c r="L235" s="16" t="n">
        <v>0</v>
      </c>
      <c r="M235" s="16" t="n">
        <v>0</v>
      </c>
      <c r="N235" s="16" t="n">
        <v>0</v>
      </c>
      <c r="O235" s="16" t="n">
        <v>0</v>
      </c>
      <c r="P235" s="16" t="n">
        <v>0</v>
      </c>
      <c r="Q235" s="16" t="n">
        <v>0</v>
      </c>
      <c r="R235" s="16" t="n">
        <v>0</v>
      </c>
      <c r="S235" s="16" t="n">
        <v>0</v>
      </c>
      <c r="T235" s="16" t="n">
        <v>0</v>
      </c>
      <c r="U235" s="16" t="n">
        <v>0</v>
      </c>
      <c r="V235" s="16" t="n">
        <v>0</v>
      </c>
    </row>
    <row r="236" customFormat="false" ht="12.75" hidden="false" customHeight="false" outlineLevel="0" collapsed="false">
      <c r="B236" s="17" t="n">
        <v>39203</v>
      </c>
      <c r="C236" s="15" t="n">
        <v>0</v>
      </c>
      <c r="D236" s="16" t="n">
        <v>0</v>
      </c>
      <c r="E236" s="16" t="n">
        <v>0</v>
      </c>
      <c r="F236" s="16" t="n">
        <v>0</v>
      </c>
      <c r="G236" s="16" t="n">
        <v>0</v>
      </c>
      <c r="H236" s="16" t="n">
        <v>0</v>
      </c>
      <c r="I236" s="16" t="n">
        <v>0</v>
      </c>
      <c r="J236" s="16" t="n">
        <v>0</v>
      </c>
      <c r="K236" s="16" t="n">
        <v>0</v>
      </c>
      <c r="L236" s="16" t="n">
        <v>0</v>
      </c>
      <c r="M236" s="16" t="n">
        <v>0</v>
      </c>
      <c r="N236" s="16" t="n">
        <v>0</v>
      </c>
      <c r="O236" s="16" t="n">
        <v>0</v>
      </c>
      <c r="P236" s="16" t="n">
        <v>0</v>
      </c>
      <c r="Q236" s="16" t="n">
        <v>0</v>
      </c>
      <c r="R236" s="16" t="n">
        <v>0</v>
      </c>
      <c r="S236" s="16" t="n">
        <v>0</v>
      </c>
      <c r="T236" s="16" t="n">
        <v>0</v>
      </c>
      <c r="U236" s="16" t="n">
        <v>0</v>
      </c>
      <c r="V236" s="16" t="n">
        <v>0</v>
      </c>
    </row>
    <row r="237" customFormat="false" ht="12.75" hidden="false" customHeight="false" outlineLevel="0" collapsed="false">
      <c r="B237" s="17" t="n">
        <v>39234</v>
      </c>
      <c r="C237" s="15" t="n">
        <v>0</v>
      </c>
      <c r="D237" s="16" t="n">
        <v>0</v>
      </c>
      <c r="E237" s="16" t="n">
        <v>0</v>
      </c>
      <c r="F237" s="16" t="n">
        <v>0</v>
      </c>
      <c r="G237" s="16" t="n">
        <v>0</v>
      </c>
      <c r="H237" s="16" t="n">
        <v>0</v>
      </c>
      <c r="I237" s="16" t="n">
        <v>0</v>
      </c>
      <c r="J237" s="16" t="n">
        <v>0</v>
      </c>
      <c r="K237" s="16" t="n">
        <v>0</v>
      </c>
      <c r="L237" s="16" t="n">
        <v>0</v>
      </c>
      <c r="M237" s="16" t="n">
        <v>0</v>
      </c>
      <c r="N237" s="16" t="n">
        <v>0</v>
      </c>
      <c r="O237" s="16" t="n">
        <v>0</v>
      </c>
      <c r="P237" s="16" t="n">
        <v>0</v>
      </c>
      <c r="Q237" s="16" t="n">
        <v>0</v>
      </c>
      <c r="R237" s="16" t="n">
        <v>0</v>
      </c>
      <c r="S237" s="16" t="n">
        <v>0</v>
      </c>
      <c r="T237" s="16" t="n">
        <v>0</v>
      </c>
      <c r="U237" s="16" t="n">
        <v>0</v>
      </c>
      <c r="V237" s="16" t="n">
        <v>0</v>
      </c>
    </row>
    <row r="238" customFormat="false" ht="12.75" hidden="false" customHeight="false" outlineLevel="0" collapsed="false">
      <c r="B238" s="17" t="n">
        <v>39264</v>
      </c>
      <c r="C238" s="15" t="n">
        <v>0</v>
      </c>
      <c r="D238" s="16" t="n">
        <v>0</v>
      </c>
      <c r="E238" s="16" t="n">
        <v>0</v>
      </c>
      <c r="F238" s="16" t="n">
        <v>0</v>
      </c>
      <c r="G238" s="16" t="n">
        <v>0</v>
      </c>
      <c r="H238" s="16" t="n">
        <v>0</v>
      </c>
      <c r="I238" s="16" t="n">
        <v>0</v>
      </c>
      <c r="J238" s="16" t="n">
        <v>0</v>
      </c>
      <c r="K238" s="16" t="n">
        <v>0</v>
      </c>
      <c r="L238" s="16" t="n">
        <v>0</v>
      </c>
      <c r="M238" s="16" t="n">
        <v>0</v>
      </c>
      <c r="N238" s="16" t="n">
        <v>0</v>
      </c>
      <c r="O238" s="16" t="n">
        <v>0</v>
      </c>
      <c r="P238" s="16" t="n">
        <v>0</v>
      </c>
      <c r="Q238" s="16" t="n">
        <v>0</v>
      </c>
      <c r="R238" s="16" t="n">
        <v>0</v>
      </c>
      <c r="S238" s="16" t="n">
        <v>0</v>
      </c>
      <c r="T238" s="16" t="n">
        <v>0</v>
      </c>
      <c r="U238" s="16" t="n">
        <v>0</v>
      </c>
      <c r="V238" s="16" t="n">
        <v>0</v>
      </c>
    </row>
    <row r="239" customFormat="false" ht="12.75" hidden="false" customHeight="false" outlineLevel="0" collapsed="false">
      <c r="B239" s="17" t="n">
        <v>39295</v>
      </c>
      <c r="C239" s="15" t="n">
        <v>0</v>
      </c>
      <c r="D239" s="16" t="n">
        <v>0</v>
      </c>
      <c r="E239" s="16" t="n">
        <v>0</v>
      </c>
      <c r="F239" s="16" t="n">
        <v>0</v>
      </c>
      <c r="G239" s="16" t="n">
        <v>0</v>
      </c>
      <c r="H239" s="16" t="n">
        <v>0</v>
      </c>
      <c r="I239" s="16" t="n">
        <v>0</v>
      </c>
      <c r="J239" s="16" t="n">
        <v>0</v>
      </c>
      <c r="K239" s="16" t="n">
        <v>0</v>
      </c>
      <c r="L239" s="16" t="n">
        <v>0</v>
      </c>
      <c r="M239" s="16" t="n">
        <v>0</v>
      </c>
      <c r="N239" s="16" t="n">
        <v>0</v>
      </c>
      <c r="O239" s="16" t="n">
        <v>0</v>
      </c>
      <c r="P239" s="16" t="n">
        <v>0</v>
      </c>
      <c r="Q239" s="16" t="n">
        <v>0</v>
      </c>
      <c r="R239" s="16" t="n">
        <v>0</v>
      </c>
      <c r="S239" s="16" t="n">
        <v>0</v>
      </c>
      <c r="T239" s="16" t="n">
        <v>0</v>
      </c>
      <c r="U239" s="16" t="n">
        <v>0</v>
      </c>
      <c r="V239" s="16" t="n">
        <v>0</v>
      </c>
    </row>
    <row r="240" customFormat="false" ht="12.75" hidden="false" customHeight="false" outlineLevel="0" collapsed="false">
      <c r="B240" s="17" t="n">
        <v>39326</v>
      </c>
      <c r="C240" s="15" t="n">
        <v>0</v>
      </c>
      <c r="D240" s="16" t="n">
        <v>0</v>
      </c>
      <c r="E240" s="16" t="n">
        <v>0</v>
      </c>
      <c r="F240" s="16" t="n">
        <v>0</v>
      </c>
      <c r="G240" s="16" t="n">
        <v>0</v>
      </c>
      <c r="H240" s="16" t="n">
        <v>0</v>
      </c>
      <c r="I240" s="16" t="n">
        <v>0</v>
      </c>
      <c r="J240" s="16" t="n">
        <v>0</v>
      </c>
      <c r="K240" s="16" t="n">
        <v>0</v>
      </c>
      <c r="L240" s="16" t="n">
        <v>0</v>
      </c>
      <c r="M240" s="16" t="n">
        <v>0</v>
      </c>
      <c r="N240" s="16" t="n">
        <v>0</v>
      </c>
      <c r="O240" s="16" t="n">
        <v>0</v>
      </c>
      <c r="P240" s="16" t="n">
        <v>0</v>
      </c>
      <c r="Q240" s="16" t="n">
        <v>0</v>
      </c>
      <c r="R240" s="16" t="n">
        <v>0</v>
      </c>
      <c r="S240" s="16" t="n">
        <v>0</v>
      </c>
      <c r="T240" s="16" t="n">
        <v>0</v>
      </c>
      <c r="U240" s="16" t="n">
        <v>0</v>
      </c>
      <c r="V240" s="16" t="n">
        <v>0</v>
      </c>
    </row>
    <row r="241" customFormat="false" ht="12.75" hidden="false" customHeight="false" outlineLevel="0" collapsed="false">
      <c r="B241" s="17" t="n">
        <v>39356</v>
      </c>
      <c r="C241" s="15" t="n">
        <v>0</v>
      </c>
      <c r="D241" s="16" t="n">
        <v>0</v>
      </c>
      <c r="E241" s="16" t="n">
        <v>0</v>
      </c>
      <c r="F241" s="16" t="n">
        <v>0</v>
      </c>
      <c r="G241" s="16" t="n">
        <v>0</v>
      </c>
      <c r="H241" s="16" t="n">
        <v>0</v>
      </c>
      <c r="I241" s="16" t="n">
        <v>0</v>
      </c>
      <c r="J241" s="16" t="n">
        <v>0</v>
      </c>
      <c r="K241" s="16" t="n">
        <v>0</v>
      </c>
      <c r="L241" s="16" t="n">
        <v>0</v>
      </c>
      <c r="M241" s="16" t="n">
        <v>0</v>
      </c>
      <c r="N241" s="16" t="n">
        <v>0</v>
      </c>
      <c r="O241" s="16" t="n">
        <v>0</v>
      </c>
      <c r="P241" s="16" t="n">
        <v>0</v>
      </c>
      <c r="Q241" s="16" t="n">
        <v>0</v>
      </c>
      <c r="R241" s="16" t="n">
        <v>0</v>
      </c>
      <c r="S241" s="16" t="n">
        <v>0</v>
      </c>
      <c r="T241" s="16" t="n">
        <v>0</v>
      </c>
      <c r="U241" s="16" t="n">
        <v>0</v>
      </c>
      <c r="V241" s="16" t="n">
        <v>0</v>
      </c>
    </row>
    <row r="242" customFormat="false" ht="12.75" hidden="false" customHeight="false" outlineLevel="0" collapsed="false">
      <c r="B242" s="17" t="n">
        <v>39387</v>
      </c>
      <c r="C242" s="15" t="n">
        <v>0</v>
      </c>
      <c r="D242" s="16" t="n">
        <v>0</v>
      </c>
      <c r="E242" s="16" t="n">
        <v>0</v>
      </c>
      <c r="F242" s="16" t="n">
        <v>0</v>
      </c>
      <c r="G242" s="16" t="n">
        <v>0</v>
      </c>
      <c r="H242" s="16" t="n">
        <v>0</v>
      </c>
      <c r="I242" s="16" t="n">
        <v>0</v>
      </c>
      <c r="J242" s="16" t="n">
        <v>0</v>
      </c>
      <c r="K242" s="16" t="n">
        <v>0</v>
      </c>
      <c r="L242" s="16" t="n">
        <v>0</v>
      </c>
      <c r="M242" s="16" t="n">
        <v>0</v>
      </c>
      <c r="N242" s="16" t="n">
        <v>0</v>
      </c>
      <c r="O242" s="16" t="n">
        <v>0</v>
      </c>
      <c r="P242" s="16" t="n">
        <v>0</v>
      </c>
      <c r="Q242" s="16" t="n">
        <v>0</v>
      </c>
      <c r="R242" s="16" t="n">
        <v>0</v>
      </c>
      <c r="S242" s="16" t="n">
        <v>0</v>
      </c>
      <c r="T242" s="16" t="n">
        <v>0</v>
      </c>
      <c r="U242" s="16" t="n">
        <v>0</v>
      </c>
      <c r="V242" s="16" t="n">
        <v>0</v>
      </c>
    </row>
    <row r="243" customFormat="false" ht="12.75" hidden="false" customHeight="false" outlineLevel="0" collapsed="false">
      <c r="B243" s="17" t="n">
        <v>39417</v>
      </c>
      <c r="C243" s="15" t="n">
        <v>0</v>
      </c>
      <c r="D243" s="16" t="n">
        <v>0</v>
      </c>
      <c r="E243" s="16" t="n">
        <v>0</v>
      </c>
      <c r="F243" s="16" t="n">
        <v>0</v>
      </c>
      <c r="G243" s="16" t="n">
        <v>0</v>
      </c>
      <c r="H243" s="16" t="n">
        <v>0</v>
      </c>
      <c r="I243" s="16" t="n">
        <v>0</v>
      </c>
      <c r="J243" s="16" t="n">
        <v>0</v>
      </c>
      <c r="K243" s="16" t="n">
        <v>0</v>
      </c>
      <c r="L243" s="16" t="n">
        <v>0</v>
      </c>
      <c r="M243" s="16" t="n">
        <v>0</v>
      </c>
      <c r="N243" s="16" t="n">
        <v>0</v>
      </c>
      <c r="O243" s="16" t="n">
        <v>0</v>
      </c>
      <c r="P243" s="16" t="n">
        <v>0</v>
      </c>
      <c r="Q243" s="16" t="n">
        <v>0</v>
      </c>
      <c r="R243" s="16" t="n">
        <v>0</v>
      </c>
      <c r="S243" s="16" t="n">
        <v>0</v>
      </c>
      <c r="T243" s="16" t="n">
        <v>0</v>
      </c>
      <c r="U243" s="16" t="n">
        <v>0</v>
      </c>
      <c r="V243" s="16" t="n">
        <v>0</v>
      </c>
    </row>
    <row r="244" customFormat="false" ht="12.75" hidden="false" customHeight="false" outlineLevel="0" collapsed="false">
      <c r="B244" s="17" t="n">
        <v>39448</v>
      </c>
      <c r="C244" s="15" t="n">
        <v>0</v>
      </c>
      <c r="D244" s="16" t="n">
        <v>0</v>
      </c>
      <c r="E244" s="16" t="n">
        <v>0</v>
      </c>
      <c r="F244" s="16" t="n">
        <v>0</v>
      </c>
      <c r="G244" s="16" t="n">
        <v>0</v>
      </c>
      <c r="H244" s="16" t="n">
        <v>0</v>
      </c>
      <c r="I244" s="16" t="n">
        <v>0</v>
      </c>
      <c r="J244" s="16" t="n">
        <v>0</v>
      </c>
      <c r="K244" s="16" t="n">
        <v>0</v>
      </c>
      <c r="L244" s="16" t="n">
        <v>0</v>
      </c>
      <c r="M244" s="16" t="n">
        <v>0</v>
      </c>
      <c r="N244" s="16" t="n">
        <v>0</v>
      </c>
      <c r="O244" s="16" t="n">
        <v>0</v>
      </c>
      <c r="P244" s="16" t="n">
        <v>0</v>
      </c>
      <c r="Q244" s="16" t="n">
        <v>0</v>
      </c>
      <c r="R244" s="16" t="n">
        <v>0</v>
      </c>
      <c r="S244" s="16" t="n">
        <v>0</v>
      </c>
      <c r="T244" s="16" t="n">
        <v>0</v>
      </c>
      <c r="U244" s="16" t="n">
        <v>0</v>
      </c>
      <c r="V244" s="16" t="n">
        <v>0</v>
      </c>
    </row>
    <row r="245" customFormat="false" ht="12.75" hidden="false" customHeight="false" outlineLevel="0" collapsed="false">
      <c r="B245" s="17" t="n">
        <v>39479</v>
      </c>
      <c r="C245" s="15" t="n">
        <v>0</v>
      </c>
      <c r="D245" s="16" t="n">
        <v>0</v>
      </c>
      <c r="E245" s="16" t="n">
        <v>0</v>
      </c>
      <c r="F245" s="16" t="n">
        <v>0</v>
      </c>
      <c r="G245" s="16" t="n">
        <v>0</v>
      </c>
      <c r="H245" s="16" t="n">
        <v>0</v>
      </c>
      <c r="I245" s="16" t="n">
        <v>0</v>
      </c>
      <c r="J245" s="16" t="n">
        <v>0</v>
      </c>
      <c r="K245" s="16" t="n">
        <v>0</v>
      </c>
      <c r="L245" s="16" t="n">
        <v>0</v>
      </c>
      <c r="M245" s="16" t="n">
        <v>0</v>
      </c>
      <c r="N245" s="16" t="n">
        <v>0</v>
      </c>
      <c r="O245" s="16" t="n">
        <v>0</v>
      </c>
      <c r="P245" s="16" t="n">
        <v>0</v>
      </c>
      <c r="Q245" s="16" t="n">
        <v>0</v>
      </c>
      <c r="R245" s="16" t="n">
        <v>0</v>
      </c>
      <c r="S245" s="16" t="n">
        <v>0</v>
      </c>
      <c r="T245" s="16" t="n">
        <v>0</v>
      </c>
      <c r="U245" s="16" t="n">
        <v>0</v>
      </c>
      <c r="V245" s="16" t="n">
        <v>0</v>
      </c>
    </row>
    <row r="246" customFormat="false" ht="12.75" hidden="false" customHeight="false" outlineLevel="0" collapsed="false">
      <c r="B246" s="17" t="n">
        <v>39508</v>
      </c>
      <c r="C246" s="15" t="n">
        <v>0</v>
      </c>
      <c r="D246" s="16" t="n">
        <v>0</v>
      </c>
      <c r="E246" s="16" t="n">
        <v>0</v>
      </c>
      <c r="F246" s="16" t="n">
        <v>0</v>
      </c>
      <c r="G246" s="16" t="n">
        <v>0</v>
      </c>
      <c r="H246" s="16" t="n">
        <v>0</v>
      </c>
      <c r="I246" s="16" t="n">
        <v>0</v>
      </c>
      <c r="J246" s="16" t="n">
        <v>0</v>
      </c>
      <c r="K246" s="16" t="n">
        <v>0</v>
      </c>
      <c r="L246" s="16" t="n">
        <v>0</v>
      </c>
      <c r="M246" s="16" t="n">
        <v>0</v>
      </c>
      <c r="N246" s="16" t="n">
        <v>0</v>
      </c>
      <c r="O246" s="16" t="n">
        <v>0</v>
      </c>
      <c r="P246" s="16" t="n">
        <v>0</v>
      </c>
      <c r="Q246" s="16" t="n">
        <v>0</v>
      </c>
      <c r="R246" s="16" t="n">
        <v>0</v>
      </c>
      <c r="S246" s="16" t="n">
        <v>0</v>
      </c>
      <c r="T246" s="16" t="n">
        <v>0</v>
      </c>
      <c r="U246" s="16" t="n">
        <v>0</v>
      </c>
      <c r="V246" s="16" t="n">
        <v>0</v>
      </c>
    </row>
    <row r="247" customFormat="false" ht="12.75" hidden="false" customHeight="false" outlineLevel="0" collapsed="false">
      <c r="B247" s="17" t="n">
        <v>39539</v>
      </c>
      <c r="C247" s="15" t="n">
        <v>0</v>
      </c>
      <c r="D247" s="16" t="n">
        <v>0</v>
      </c>
      <c r="E247" s="16" t="n">
        <v>0</v>
      </c>
      <c r="F247" s="16" t="n">
        <v>0</v>
      </c>
      <c r="G247" s="16" t="n">
        <v>0</v>
      </c>
      <c r="H247" s="16" t="n">
        <v>0</v>
      </c>
      <c r="I247" s="16" t="n">
        <v>0</v>
      </c>
      <c r="J247" s="16" t="n">
        <v>0</v>
      </c>
      <c r="K247" s="16" t="n">
        <v>0</v>
      </c>
      <c r="L247" s="16" t="n">
        <v>0</v>
      </c>
      <c r="M247" s="16" t="n">
        <v>0</v>
      </c>
      <c r="N247" s="16" t="n">
        <v>0</v>
      </c>
      <c r="O247" s="16" t="n">
        <v>0</v>
      </c>
      <c r="P247" s="16" t="n">
        <v>0</v>
      </c>
      <c r="Q247" s="16" t="n">
        <v>0</v>
      </c>
      <c r="R247" s="16" t="n">
        <v>0</v>
      </c>
      <c r="S247" s="16" t="n">
        <v>0</v>
      </c>
      <c r="T247" s="16" t="n">
        <v>0</v>
      </c>
      <c r="U247" s="16" t="n">
        <v>0</v>
      </c>
      <c r="V247" s="16" t="n">
        <v>0</v>
      </c>
    </row>
    <row r="248" customFormat="false" ht="12.75" hidden="false" customHeight="false" outlineLevel="0" collapsed="false">
      <c r="B248" s="17" t="n">
        <v>39569</v>
      </c>
      <c r="C248" s="15" t="n">
        <v>0</v>
      </c>
      <c r="D248" s="16" t="n">
        <v>0</v>
      </c>
      <c r="E248" s="16" t="n">
        <v>0</v>
      </c>
      <c r="F248" s="16" t="n">
        <v>0</v>
      </c>
      <c r="G248" s="16" t="n">
        <v>0</v>
      </c>
      <c r="H248" s="16" t="n">
        <v>0</v>
      </c>
      <c r="I248" s="16" t="n">
        <v>0</v>
      </c>
      <c r="J248" s="16" t="n">
        <v>0</v>
      </c>
      <c r="K248" s="16" t="n">
        <v>0</v>
      </c>
      <c r="L248" s="16" t="n">
        <v>0</v>
      </c>
      <c r="M248" s="16" t="n">
        <v>0</v>
      </c>
      <c r="N248" s="16" t="n">
        <v>0</v>
      </c>
      <c r="O248" s="16" t="n">
        <v>0</v>
      </c>
      <c r="P248" s="16" t="n">
        <v>0</v>
      </c>
      <c r="Q248" s="16" t="n">
        <v>0</v>
      </c>
      <c r="R248" s="16" t="n">
        <v>0</v>
      </c>
      <c r="S248" s="16" t="n">
        <v>0</v>
      </c>
      <c r="T248" s="16" t="n">
        <v>0</v>
      </c>
      <c r="U248" s="16" t="n">
        <v>0</v>
      </c>
      <c r="V248" s="16" t="n">
        <v>0</v>
      </c>
    </row>
    <row r="249" customFormat="false" ht="12.75" hidden="false" customHeight="false" outlineLevel="0" collapsed="false">
      <c r="B249" s="17" t="n">
        <v>39600</v>
      </c>
      <c r="C249" s="15" t="n">
        <v>0</v>
      </c>
      <c r="D249" s="16" t="n">
        <v>0</v>
      </c>
      <c r="E249" s="16" t="n">
        <v>0</v>
      </c>
      <c r="F249" s="16" t="n">
        <v>0</v>
      </c>
      <c r="G249" s="16" t="n">
        <v>0</v>
      </c>
      <c r="H249" s="16" t="n">
        <v>0</v>
      </c>
      <c r="I249" s="16" t="n">
        <v>0</v>
      </c>
      <c r="J249" s="16" t="n">
        <v>0</v>
      </c>
      <c r="K249" s="16" t="n">
        <v>0</v>
      </c>
      <c r="L249" s="16" t="n">
        <v>0</v>
      </c>
      <c r="M249" s="16" t="n">
        <v>0</v>
      </c>
      <c r="N249" s="16" t="n">
        <v>0</v>
      </c>
      <c r="O249" s="16" t="n">
        <v>0</v>
      </c>
      <c r="P249" s="16" t="n">
        <v>0</v>
      </c>
      <c r="Q249" s="16" t="n">
        <v>0</v>
      </c>
      <c r="R249" s="16" t="n">
        <v>0</v>
      </c>
      <c r="S249" s="16" t="n">
        <v>0</v>
      </c>
      <c r="T249" s="16" t="n">
        <v>0</v>
      </c>
      <c r="U249" s="16" t="n">
        <v>0</v>
      </c>
      <c r="V249" s="16" t="n">
        <v>0</v>
      </c>
    </row>
    <row r="250" customFormat="false" ht="12.75" hidden="false" customHeight="false" outlineLevel="0" collapsed="false">
      <c r="B250" s="17" t="n">
        <v>39630</v>
      </c>
      <c r="C250" s="15" t="n">
        <v>0</v>
      </c>
      <c r="D250" s="16" t="n">
        <v>0</v>
      </c>
      <c r="E250" s="16" t="n">
        <v>0</v>
      </c>
      <c r="F250" s="16" t="n">
        <v>0</v>
      </c>
      <c r="G250" s="16" t="n">
        <v>0</v>
      </c>
      <c r="H250" s="16" t="n">
        <v>0</v>
      </c>
      <c r="I250" s="16" t="n">
        <v>0</v>
      </c>
      <c r="J250" s="16" t="n">
        <v>0</v>
      </c>
      <c r="K250" s="16" t="n">
        <v>0</v>
      </c>
      <c r="L250" s="16" t="n">
        <v>0</v>
      </c>
      <c r="M250" s="16" t="n">
        <v>0</v>
      </c>
      <c r="N250" s="16" t="n">
        <v>0</v>
      </c>
      <c r="O250" s="16" t="n">
        <v>0</v>
      </c>
      <c r="P250" s="16" t="n">
        <v>0</v>
      </c>
      <c r="Q250" s="16" t="n">
        <v>0</v>
      </c>
      <c r="R250" s="16" t="n">
        <v>0</v>
      </c>
      <c r="S250" s="16" t="n">
        <v>0</v>
      </c>
      <c r="T250" s="16" t="n">
        <v>0</v>
      </c>
      <c r="U250" s="16" t="n">
        <v>0</v>
      </c>
      <c r="V250" s="16" t="n">
        <v>0</v>
      </c>
    </row>
    <row r="251" customFormat="false" ht="12.75" hidden="false" customHeight="false" outlineLevel="0" collapsed="false">
      <c r="B251" s="17" t="n">
        <v>39661</v>
      </c>
      <c r="C251" s="15" t="n">
        <v>0</v>
      </c>
      <c r="D251" s="16" t="n">
        <v>0</v>
      </c>
      <c r="E251" s="16" t="n">
        <v>0</v>
      </c>
      <c r="F251" s="16" t="n">
        <v>0</v>
      </c>
      <c r="G251" s="16" t="n">
        <v>0</v>
      </c>
      <c r="H251" s="16" t="n">
        <v>0</v>
      </c>
      <c r="I251" s="16" t="n">
        <v>0</v>
      </c>
      <c r="J251" s="16" t="n">
        <v>0</v>
      </c>
      <c r="K251" s="16" t="n">
        <v>0</v>
      </c>
      <c r="L251" s="16" t="n">
        <v>0</v>
      </c>
      <c r="M251" s="16" t="n">
        <v>0</v>
      </c>
      <c r="N251" s="16" t="n">
        <v>0</v>
      </c>
      <c r="O251" s="16" t="n">
        <v>0</v>
      </c>
      <c r="P251" s="16" t="n">
        <v>0</v>
      </c>
      <c r="Q251" s="16" t="n">
        <v>0</v>
      </c>
      <c r="R251" s="16" t="n">
        <v>0</v>
      </c>
      <c r="S251" s="16" t="n">
        <v>0</v>
      </c>
      <c r="T251" s="16" t="n">
        <v>0</v>
      </c>
      <c r="U251" s="16" t="n">
        <v>0</v>
      </c>
      <c r="V251" s="16" t="n">
        <v>0</v>
      </c>
    </row>
    <row r="252" customFormat="false" ht="12.75" hidden="false" customHeight="false" outlineLevel="0" collapsed="false">
      <c r="B252" s="17" t="n">
        <v>39692</v>
      </c>
      <c r="C252" s="15" t="n">
        <v>0</v>
      </c>
      <c r="D252" s="16" t="n">
        <v>0</v>
      </c>
      <c r="E252" s="16" t="n">
        <v>0</v>
      </c>
      <c r="F252" s="16" t="n">
        <v>0</v>
      </c>
      <c r="G252" s="16" t="n">
        <v>0</v>
      </c>
      <c r="H252" s="16" t="n">
        <v>0</v>
      </c>
      <c r="I252" s="16" t="n">
        <v>0</v>
      </c>
      <c r="J252" s="16" t="n">
        <v>0</v>
      </c>
      <c r="K252" s="16" t="n">
        <v>0</v>
      </c>
      <c r="L252" s="16" t="n">
        <v>0</v>
      </c>
      <c r="M252" s="16" t="n">
        <v>0</v>
      </c>
      <c r="N252" s="16" t="n">
        <v>0</v>
      </c>
      <c r="O252" s="16" t="n">
        <v>0</v>
      </c>
      <c r="P252" s="16" t="n">
        <v>0</v>
      </c>
      <c r="Q252" s="16" t="n">
        <v>0</v>
      </c>
      <c r="R252" s="16" t="n">
        <v>0</v>
      </c>
      <c r="S252" s="16" t="n">
        <v>0</v>
      </c>
      <c r="T252" s="16" t="n">
        <v>0</v>
      </c>
      <c r="U252" s="16" t="n">
        <v>0</v>
      </c>
      <c r="V252" s="16" t="n">
        <v>0</v>
      </c>
    </row>
    <row r="253" customFormat="false" ht="12.75" hidden="false" customHeight="false" outlineLevel="0" collapsed="false">
      <c r="B253" s="17" t="n">
        <v>39722</v>
      </c>
      <c r="C253" s="15" t="n">
        <v>0</v>
      </c>
      <c r="D253" s="16" t="n">
        <v>0</v>
      </c>
      <c r="E253" s="16" t="n">
        <v>0</v>
      </c>
      <c r="F253" s="16" t="n">
        <v>0</v>
      </c>
      <c r="G253" s="16" t="n">
        <v>0</v>
      </c>
      <c r="H253" s="16" t="n">
        <v>0</v>
      </c>
      <c r="I253" s="16" t="n">
        <v>0</v>
      </c>
      <c r="J253" s="16" t="n">
        <v>0</v>
      </c>
      <c r="K253" s="16" t="n">
        <v>0</v>
      </c>
      <c r="L253" s="16" t="n">
        <v>0</v>
      </c>
      <c r="M253" s="16" t="n">
        <v>0</v>
      </c>
      <c r="N253" s="16" t="n">
        <v>0</v>
      </c>
      <c r="O253" s="16" t="n">
        <v>0</v>
      </c>
      <c r="P253" s="16" t="n">
        <v>0</v>
      </c>
      <c r="Q253" s="16" t="n">
        <v>0</v>
      </c>
      <c r="R253" s="16" t="n">
        <v>0</v>
      </c>
      <c r="S253" s="16" t="n">
        <v>0</v>
      </c>
      <c r="T253" s="16" t="n">
        <v>0</v>
      </c>
      <c r="U253" s="16" t="n">
        <v>0</v>
      </c>
      <c r="V253" s="16" t="n">
        <v>0</v>
      </c>
    </row>
    <row r="254" customFormat="false" ht="12.75" hidden="false" customHeight="false" outlineLevel="0" collapsed="false">
      <c r="B254" s="17" t="n">
        <v>39753</v>
      </c>
      <c r="C254" s="15" t="n">
        <v>0</v>
      </c>
      <c r="D254" s="16" t="n">
        <v>0</v>
      </c>
      <c r="E254" s="16" t="n">
        <v>0</v>
      </c>
      <c r="F254" s="16" t="n">
        <v>0</v>
      </c>
      <c r="G254" s="16" t="n">
        <v>0</v>
      </c>
      <c r="H254" s="16" t="n">
        <v>0</v>
      </c>
      <c r="I254" s="16" t="n">
        <v>0</v>
      </c>
      <c r="J254" s="16" t="n">
        <v>0</v>
      </c>
      <c r="K254" s="16" t="n">
        <v>0</v>
      </c>
      <c r="L254" s="16" t="n">
        <v>0</v>
      </c>
      <c r="M254" s="16" t="n">
        <v>0</v>
      </c>
      <c r="N254" s="16" t="n">
        <v>0</v>
      </c>
      <c r="O254" s="16" t="n">
        <v>0</v>
      </c>
      <c r="P254" s="16" t="n">
        <v>0</v>
      </c>
      <c r="Q254" s="16" t="n">
        <v>0</v>
      </c>
      <c r="R254" s="16" t="n">
        <v>0</v>
      </c>
      <c r="S254" s="16" t="n">
        <v>0</v>
      </c>
      <c r="T254" s="16" t="n">
        <v>0</v>
      </c>
      <c r="U254" s="16" t="n">
        <v>0</v>
      </c>
      <c r="V254" s="16" t="n">
        <v>0</v>
      </c>
    </row>
    <row r="255" customFormat="false" ht="12.75" hidden="false" customHeight="false" outlineLevel="0" collapsed="false">
      <c r="B255" s="17" t="n">
        <v>39783</v>
      </c>
      <c r="C255" s="15" t="n">
        <v>0</v>
      </c>
      <c r="D255" s="16" t="n">
        <v>0</v>
      </c>
      <c r="E255" s="16" t="n">
        <v>0</v>
      </c>
      <c r="F255" s="16" t="n">
        <v>0</v>
      </c>
      <c r="G255" s="16" t="n">
        <v>0</v>
      </c>
      <c r="H255" s="16" t="n">
        <v>0</v>
      </c>
      <c r="I255" s="16" t="n">
        <v>0</v>
      </c>
      <c r="J255" s="16" t="n">
        <v>0</v>
      </c>
      <c r="K255" s="16" t="n">
        <v>0</v>
      </c>
      <c r="L255" s="16" t="n">
        <v>0</v>
      </c>
      <c r="M255" s="16" t="n">
        <v>0</v>
      </c>
      <c r="N255" s="16" t="n">
        <v>0</v>
      </c>
      <c r="O255" s="16" t="n">
        <v>0</v>
      </c>
      <c r="P255" s="16" t="n">
        <v>0</v>
      </c>
      <c r="Q255" s="16" t="n">
        <v>0</v>
      </c>
      <c r="R255" s="16" t="n">
        <v>0</v>
      </c>
      <c r="S255" s="16" t="n">
        <v>0</v>
      </c>
      <c r="T255" s="16" t="n">
        <v>0</v>
      </c>
      <c r="U255" s="16" t="n">
        <v>0</v>
      </c>
      <c r="V255" s="16" t="n">
        <v>0</v>
      </c>
    </row>
    <row r="256" customFormat="false" ht="12.75" hidden="false" customHeight="false" outlineLevel="0" collapsed="false">
      <c r="B256" s="17" t="n">
        <v>39814</v>
      </c>
      <c r="C256" s="15" t="n">
        <v>0</v>
      </c>
      <c r="D256" s="16" t="n">
        <v>0</v>
      </c>
      <c r="E256" s="16" t="n">
        <v>0</v>
      </c>
      <c r="F256" s="16" t="n">
        <v>0</v>
      </c>
      <c r="G256" s="16" t="n">
        <v>0</v>
      </c>
      <c r="H256" s="16" t="n">
        <v>0</v>
      </c>
      <c r="I256" s="16" t="n">
        <v>0</v>
      </c>
      <c r="J256" s="16" t="n">
        <v>0</v>
      </c>
      <c r="K256" s="16" t="n">
        <v>0</v>
      </c>
      <c r="L256" s="16" t="n">
        <v>0</v>
      </c>
      <c r="M256" s="16" t="n">
        <v>0</v>
      </c>
      <c r="N256" s="16" t="n">
        <v>0</v>
      </c>
      <c r="O256" s="16" t="n">
        <v>0</v>
      </c>
      <c r="P256" s="16" t="n">
        <v>0</v>
      </c>
      <c r="Q256" s="16" t="n">
        <v>0</v>
      </c>
      <c r="R256" s="16" t="n">
        <v>0</v>
      </c>
      <c r="S256" s="16" t="n">
        <v>0</v>
      </c>
      <c r="T256" s="16" t="n">
        <v>0</v>
      </c>
      <c r="U256" s="16" t="n">
        <v>0</v>
      </c>
      <c r="V256" s="16" t="n">
        <v>0</v>
      </c>
    </row>
    <row r="257" customFormat="false" ht="12.75" hidden="false" customHeight="false" outlineLevel="0" collapsed="false">
      <c r="B257" s="17" t="n">
        <v>39845</v>
      </c>
      <c r="C257" s="15" t="n">
        <v>0</v>
      </c>
      <c r="D257" s="16" t="n">
        <v>0</v>
      </c>
      <c r="E257" s="16" t="n">
        <v>0</v>
      </c>
      <c r="F257" s="16" t="n">
        <v>0</v>
      </c>
      <c r="G257" s="16" t="n">
        <v>0</v>
      </c>
      <c r="H257" s="16" t="n">
        <v>0</v>
      </c>
      <c r="I257" s="16" t="n">
        <v>0</v>
      </c>
      <c r="J257" s="16" t="n">
        <v>0</v>
      </c>
      <c r="K257" s="16" t="n">
        <v>0</v>
      </c>
      <c r="L257" s="16" t="n">
        <v>0</v>
      </c>
      <c r="M257" s="16" t="n">
        <v>0</v>
      </c>
      <c r="N257" s="16" t="n">
        <v>0</v>
      </c>
      <c r="O257" s="16" t="n">
        <v>0</v>
      </c>
      <c r="P257" s="16" t="n">
        <v>0</v>
      </c>
      <c r="Q257" s="16" t="n">
        <v>0</v>
      </c>
      <c r="R257" s="16" t="n">
        <v>0</v>
      </c>
      <c r="S257" s="16" t="n">
        <v>0</v>
      </c>
      <c r="T257" s="16" t="n">
        <v>0</v>
      </c>
      <c r="U257" s="16" t="n">
        <v>0</v>
      </c>
      <c r="V257" s="16" t="n">
        <v>0</v>
      </c>
    </row>
    <row r="258" customFormat="false" ht="12.75" hidden="false" customHeight="false" outlineLevel="0" collapsed="false">
      <c r="B258" s="17" t="n">
        <v>39873</v>
      </c>
      <c r="C258" s="15" t="n">
        <v>0</v>
      </c>
      <c r="D258" s="16" t="n">
        <v>0</v>
      </c>
      <c r="E258" s="16" t="n">
        <v>0</v>
      </c>
      <c r="F258" s="16" t="n">
        <v>0</v>
      </c>
      <c r="G258" s="16" t="n">
        <v>0</v>
      </c>
      <c r="H258" s="16" t="n">
        <v>0</v>
      </c>
      <c r="I258" s="16" t="n">
        <v>0</v>
      </c>
      <c r="J258" s="16" t="n">
        <v>0</v>
      </c>
      <c r="K258" s="16" t="n">
        <v>0</v>
      </c>
      <c r="L258" s="16" t="n">
        <v>0</v>
      </c>
      <c r="M258" s="16" t="n">
        <v>0</v>
      </c>
      <c r="N258" s="16" t="n">
        <v>0</v>
      </c>
      <c r="O258" s="16" t="n">
        <v>0</v>
      </c>
      <c r="P258" s="16" t="n">
        <v>0</v>
      </c>
      <c r="Q258" s="16" t="n">
        <v>0</v>
      </c>
      <c r="R258" s="16" t="n">
        <v>0</v>
      </c>
      <c r="S258" s="16" t="n">
        <v>0</v>
      </c>
      <c r="T258" s="16" t="n">
        <v>0</v>
      </c>
      <c r="U258" s="16" t="n">
        <v>0</v>
      </c>
      <c r="V258" s="16" t="n">
        <v>0</v>
      </c>
    </row>
    <row r="259" customFormat="false" ht="12.75" hidden="false" customHeight="false" outlineLevel="0" collapsed="false">
      <c r="B259" s="17" t="n">
        <v>39904</v>
      </c>
      <c r="C259" s="15" t="n">
        <v>0</v>
      </c>
      <c r="D259" s="16" t="n">
        <v>0</v>
      </c>
      <c r="E259" s="16" t="n">
        <v>0</v>
      </c>
      <c r="F259" s="16" t="n">
        <v>0</v>
      </c>
      <c r="G259" s="16" t="n">
        <v>0</v>
      </c>
      <c r="H259" s="16" t="n">
        <v>0</v>
      </c>
      <c r="I259" s="16" t="n">
        <v>0</v>
      </c>
      <c r="J259" s="16" t="n">
        <v>0</v>
      </c>
      <c r="K259" s="16" t="n">
        <v>0</v>
      </c>
      <c r="L259" s="16" t="n">
        <v>0</v>
      </c>
      <c r="M259" s="16" t="n">
        <v>0</v>
      </c>
      <c r="N259" s="16" t="n">
        <v>0</v>
      </c>
      <c r="O259" s="16" t="n">
        <v>0</v>
      </c>
      <c r="P259" s="16" t="n">
        <v>0</v>
      </c>
      <c r="Q259" s="16" t="n">
        <v>0</v>
      </c>
      <c r="R259" s="16" t="n">
        <v>0</v>
      </c>
      <c r="S259" s="16" t="n">
        <v>0</v>
      </c>
      <c r="T259" s="16" t="n">
        <v>0</v>
      </c>
      <c r="U259" s="16" t="n">
        <v>0</v>
      </c>
      <c r="V259" s="16" t="n">
        <v>0</v>
      </c>
    </row>
    <row r="260" customFormat="false" ht="12.75" hidden="false" customHeight="false" outlineLevel="0" collapsed="false">
      <c r="B260" s="17" t="n">
        <v>39934</v>
      </c>
      <c r="C260" s="15" t="n">
        <v>0</v>
      </c>
      <c r="D260" s="16" t="n">
        <v>0</v>
      </c>
      <c r="E260" s="16" t="n">
        <v>0</v>
      </c>
      <c r="F260" s="16" t="n">
        <v>0</v>
      </c>
      <c r="G260" s="16" t="n">
        <v>0</v>
      </c>
      <c r="H260" s="16" t="n">
        <v>0</v>
      </c>
      <c r="I260" s="16" t="n">
        <v>0</v>
      </c>
      <c r="J260" s="16" t="n">
        <v>0</v>
      </c>
      <c r="K260" s="16" t="n">
        <v>0</v>
      </c>
      <c r="L260" s="16" t="n">
        <v>0</v>
      </c>
      <c r="M260" s="16" t="n">
        <v>0</v>
      </c>
      <c r="N260" s="16" t="n">
        <v>0</v>
      </c>
      <c r="O260" s="16" t="n">
        <v>0</v>
      </c>
      <c r="P260" s="16" t="n">
        <v>0</v>
      </c>
      <c r="Q260" s="16" t="n">
        <v>0</v>
      </c>
      <c r="R260" s="16" t="n">
        <v>0</v>
      </c>
      <c r="S260" s="16" t="n">
        <v>0</v>
      </c>
      <c r="T260" s="16" t="n">
        <v>0</v>
      </c>
      <c r="U260" s="16" t="n">
        <v>0</v>
      </c>
      <c r="V260" s="16" t="n">
        <v>0</v>
      </c>
    </row>
    <row r="261" customFormat="false" ht="12.75" hidden="false" customHeight="false" outlineLevel="0" collapsed="false">
      <c r="B261" s="17" t="n">
        <v>39965</v>
      </c>
      <c r="C261" s="15" t="n">
        <v>0</v>
      </c>
      <c r="D261" s="16" t="n">
        <v>0</v>
      </c>
      <c r="E261" s="16" t="n">
        <v>0</v>
      </c>
      <c r="F261" s="16" t="n">
        <v>0</v>
      </c>
      <c r="G261" s="16" t="n">
        <v>0</v>
      </c>
      <c r="H261" s="16" t="n">
        <v>0</v>
      </c>
      <c r="I261" s="16" t="n">
        <v>0</v>
      </c>
      <c r="J261" s="16" t="n">
        <v>0</v>
      </c>
      <c r="K261" s="16" t="n">
        <v>0</v>
      </c>
      <c r="L261" s="16" t="n">
        <v>0</v>
      </c>
      <c r="M261" s="16" t="n">
        <v>0</v>
      </c>
      <c r="N261" s="16" t="n">
        <v>0</v>
      </c>
      <c r="O261" s="16" t="n">
        <v>0</v>
      </c>
      <c r="P261" s="16" t="n">
        <v>0</v>
      </c>
      <c r="Q261" s="16" t="n">
        <v>0</v>
      </c>
      <c r="R261" s="16" t="n">
        <v>0</v>
      </c>
      <c r="S261" s="16" t="n">
        <v>0</v>
      </c>
      <c r="T261" s="16" t="n">
        <v>0</v>
      </c>
      <c r="U261" s="16" t="n">
        <v>0</v>
      </c>
      <c r="V261" s="16" t="n">
        <v>0</v>
      </c>
    </row>
    <row r="262" customFormat="false" ht="12.75" hidden="false" customHeight="false" outlineLevel="0" collapsed="false">
      <c r="B262" s="17" t="n">
        <v>39995</v>
      </c>
      <c r="C262" s="15" t="n">
        <v>0</v>
      </c>
      <c r="D262" s="16" t="n">
        <v>0</v>
      </c>
      <c r="E262" s="16" t="n">
        <v>0</v>
      </c>
      <c r="F262" s="16" t="n">
        <v>0</v>
      </c>
      <c r="G262" s="16" t="n">
        <v>0</v>
      </c>
      <c r="H262" s="16" t="n">
        <v>0</v>
      </c>
      <c r="I262" s="16" t="n">
        <v>0</v>
      </c>
      <c r="J262" s="16" t="n">
        <v>0</v>
      </c>
      <c r="K262" s="16" t="n">
        <v>0</v>
      </c>
      <c r="L262" s="16" t="n">
        <v>0</v>
      </c>
      <c r="M262" s="16" t="n">
        <v>0</v>
      </c>
      <c r="N262" s="16" t="n">
        <v>0</v>
      </c>
      <c r="O262" s="16" t="n">
        <v>0</v>
      </c>
      <c r="P262" s="16" t="n">
        <v>0</v>
      </c>
      <c r="Q262" s="16" t="n">
        <v>0</v>
      </c>
      <c r="R262" s="16" t="n">
        <v>0</v>
      </c>
      <c r="S262" s="16" t="n">
        <v>0</v>
      </c>
      <c r="T262" s="16" t="n">
        <v>0</v>
      </c>
      <c r="U262" s="16" t="n">
        <v>0</v>
      </c>
      <c r="V262" s="16" t="n">
        <v>0</v>
      </c>
    </row>
    <row r="263" customFormat="false" ht="12.75" hidden="false" customHeight="false" outlineLevel="0" collapsed="false">
      <c r="B263" s="17" t="n">
        <v>40026</v>
      </c>
      <c r="C263" s="15" t="n">
        <v>0</v>
      </c>
      <c r="D263" s="16" t="n">
        <v>0</v>
      </c>
      <c r="E263" s="16" t="n">
        <v>0</v>
      </c>
      <c r="F263" s="16" t="n">
        <v>0</v>
      </c>
      <c r="G263" s="16" t="n">
        <v>0</v>
      </c>
      <c r="H263" s="16" t="n">
        <v>0</v>
      </c>
      <c r="I263" s="16" t="n">
        <v>0</v>
      </c>
      <c r="J263" s="16" t="n">
        <v>0</v>
      </c>
      <c r="K263" s="16" t="n">
        <v>0</v>
      </c>
      <c r="L263" s="16" t="n">
        <v>0</v>
      </c>
      <c r="M263" s="16" t="n">
        <v>0</v>
      </c>
      <c r="N263" s="16" t="n">
        <v>0</v>
      </c>
      <c r="O263" s="16" t="n">
        <v>0</v>
      </c>
      <c r="P263" s="16" t="n">
        <v>0</v>
      </c>
      <c r="Q263" s="16" t="n">
        <v>0</v>
      </c>
      <c r="R263" s="16" t="n">
        <v>0</v>
      </c>
      <c r="S263" s="16" t="n">
        <v>0</v>
      </c>
      <c r="T263" s="16" t="n">
        <v>0</v>
      </c>
      <c r="U263" s="16" t="n">
        <v>0</v>
      </c>
      <c r="V263" s="16" t="n">
        <v>0</v>
      </c>
    </row>
    <row r="264" customFormat="false" ht="12.75" hidden="false" customHeight="false" outlineLevel="0" collapsed="false">
      <c r="B264" s="17" t="n">
        <v>40057</v>
      </c>
      <c r="C264" s="15" t="n">
        <v>0</v>
      </c>
      <c r="D264" s="16" t="n">
        <v>0</v>
      </c>
      <c r="E264" s="16" t="n">
        <v>0</v>
      </c>
      <c r="F264" s="16" t="n">
        <v>0</v>
      </c>
      <c r="G264" s="16" t="n">
        <v>0</v>
      </c>
      <c r="H264" s="16" t="n">
        <v>0</v>
      </c>
      <c r="I264" s="16" t="n">
        <v>0</v>
      </c>
      <c r="J264" s="16" t="n">
        <v>0</v>
      </c>
      <c r="K264" s="16" t="n">
        <v>0</v>
      </c>
      <c r="L264" s="16" t="n">
        <v>0</v>
      </c>
      <c r="M264" s="16" t="n">
        <v>0</v>
      </c>
      <c r="N264" s="16" t="n">
        <v>0</v>
      </c>
      <c r="O264" s="16" t="n">
        <v>0</v>
      </c>
      <c r="P264" s="16" t="n">
        <v>0</v>
      </c>
      <c r="Q264" s="16" t="n">
        <v>0</v>
      </c>
      <c r="R264" s="16" t="n">
        <v>0</v>
      </c>
      <c r="S264" s="16" t="n">
        <v>0</v>
      </c>
      <c r="T264" s="16" t="n">
        <v>0</v>
      </c>
      <c r="U264" s="16" t="n">
        <v>0</v>
      </c>
      <c r="V264" s="16" t="n">
        <v>0</v>
      </c>
    </row>
    <row r="265" customFormat="false" ht="12.75" hidden="false" customHeight="false" outlineLevel="0" collapsed="false">
      <c r="B265" s="17" t="n">
        <v>40087</v>
      </c>
      <c r="C265" s="15" t="n">
        <v>0</v>
      </c>
      <c r="D265" s="16" t="n">
        <v>0</v>
      </c>
      <c r="E265" s="16" t="n">
        <v>0</v>
      </c>
      <c r="F265" s="16" t="n">
        <v>0</v>
      </c>
      <c r="G265" s="16" t="n">
        <v>0</v>
      </c>
      <c r="H265" s="16" t="n">
        <v>0</v>
      </c>
      <c r="I265" s="16" t="n">
        <v>0</v>
      </c>
      <c r="J265" s="16" t="n">
        <v>0</v>
      </c>
      <c r="K265" s="16" t="n">
        <v>0</v>
      </c>
      <c r="L265" s="16" t="n">
        <v>0</v>
      </c>
      <c r="M265" s="16" t="n">
        <v>0</v>
      </c>
      <c r="N265" s="16" t="n">
        <v>0</v>
      </c>
      <c r="O265" s="16" t="n">
        <v>0</v>
      </c>
      <c r="P265" s="16" t="n">
        <v>0</v>
      </c>
      <c r="Q265" s="16" t="n">
        <v>0</v>
      </c>
      <c r="R265" s="16" t="n">
        <v>0</v>
      </c>
      <c r="S265" s="16" t="n">
        <v>0</v>
      </c>
      <c r="T265" s="16" t="n">
        <v>0</v>
      </c>
      <c r="U265" s="16" t="n">
        <v>0</v>
      </c>
      <c r="V265" s="16" t="n">
        <v>0</v>
      </c>
    </row>
    <row r="266" customFormat="false" ht="12.75" hidden="false" customHeight="false" outlineLevel="0" collapsed="false">
      <c r="B266" s="17" t="n">
        <v>40118</v>
      </c>
      <c r="C266" s="15" t="n">
        <v>0</v>
      </c>
      <c r="D266" s="16" t="n">
        <v>0</v>
      </c>
      <c r="E266" s="16" t="n">
        <v>0</v>
      </c>
      <c r="F266" s="16" t="n">
        <v>0</v>
      </c>
      <c r="G266" s="16" t="n">
        <v>0</v>
      </c>
      <c r="H266" s="16" t="n">
        <v>0</v>
      </c>
      <c r="I266" s="16" t="n">
        <v>0</v>
      </c>
      <c r="J266" s="16" t="n">
        <v>0</v>
      </c>
      <c r="K266" s="16" t="n">
        <v>0</v>
      </c>
      <c r="L266" s="16" t="n">
        <v>0</v>
      </c>
      <c r="M266" s="16" t="n">
        <v>0</v>
      </c>
      <c r="N266" s="16" t="n">
        <v>0</v>
      </c>
      <c r="O266" s="16" t="n">
        <v>0</v>
      </c>
      <c r="P266" s="16" t="n">
        <v>0</v>
      </c>
      <c r="Q266" s="16" t="n">
        <v>0</v>
      </c>
      <c r="R266" s="16" t="n">
        <v>0</v>
      </c>
      <c r="S266" s="16" t="n">
        <v>0</v>
      </c>
      <c r="T266" s="16" t="n">
        <v>0</v>
      </c>
      <c r="U266" s="16" t="n">
        <v>0</v>
      </c>
      <c r="V266" s="16" t="n">
        <v>0</v>
      </c>
    </row>
    <row r="267" customFormat="false" ht="12.75" hidden="false" customHeight="false" outlineLevel="0" collapsed="false">
      <c r="B267" s="17" t="n">
        <v>40148</v>
      </c>
      <c r="C267" s="15" t="n">
        <v>0</v>
      </c>
      <c r="D267" s="16" t="n">
        <v>0</v>
      </c>
      <c r="E267" s="16" t="n">
        <v>0</v>
      </c>
      <c r="F267" s="16" t="n">
        <v>0</v>
      </c>
      <c r="G267" s="16" t="n">
        <v>0</v>
      </c>
      <c r="H267" s="16" t="n">
        <v>0</v>
      </c>
      <c r="I267" s="16" t="n">
        <v>0</v>
      </c>
      <c r="J267" s="16" t="n">
        <v>0</v>
      </c>
      <c r="K267" s="16" t="n">
        <v>0</v>
      </c>
      <c r="L267" s="16" t="n">
        <v>0</v>
      </c>
      <c r="M267" s="16" t="n">
        <v>0</v>
      </c>
      <c r="N267" s="16" t="n">
        <v>0</v>
      </c>
      <c r="O267" s="16" t="n">
        <v>0</v>
      </c>
      <c r="P267" s="16" t="n">
        <v>0</v>
      </c>
      <c r="Q267" s="16" t="n">
        <v>0</v>
      </c>
      <c r="R267" s="16" t="n">
        <v>0</v>
      </c>
      <c r="S267" s="16" t="n">
        <v>0</v>
      </c>
      <c r="T267" s="16" t="n">
        <v>0</v>
      </c>
      <c r="U267" s="16" t="n">
        <v>0</v>
      </c>
      <c r="V267" s="16" t="n">
        <v>0</v>
      </c>
    </row>
    <row r="268" customFormat="false" ht="12.75" hidden="false" customHeight="false" outlineLevel="0" collapsed="false">
      <c r="B268" s="17" t="n">
        <v>40179</v>
      </c>
      <c r="C268" s="15" t="n">
        <v>0</v>
      </c>
      <c r="D268" s="16" t="n">
        <v>0</v>
      </c>
      <c r="E268" s="16" t="n">
        <v>0</v>
      </c>
      <c r="F268" s="16" t="n">
        <v>0</v>
      </c>
      <c r="G268" s="16" t="n">
        <v>0</v>
      </c>
      <c r="H268" s="16" t="n">
        <v>0</v>
      </c>
      <c r="I268" s="16" t="n">
        <v>0</v>
      </c>
      <c r="J268" s="16" t="n">
        <v>0</v>
      </c>
      <c r="K268" s="16" t="n">
        <v>0</v>
      </c>
      <c r="L268" s="16" t="n">
        <v>0</v>
      </c>
      <c r="M268" s="16" t="n">
        <v>0</v>
      </c>
      <c r="N268" s="16" t="n">
        <v>0</v>
      </c>
      <c r="O268" s="16" t="n">
        <v>0</v>
      </c>
      <c r="P268" s="16" t="n">
        <v>0</v>
      </c>
      <c r="Q268" s="16" t="n">
        <v>0</v>
      </c>
      <c r="R268" s="16" t="n">
        <v>0</v>
      </c>
      <c r="S268" s="16" t="n">
        <v>0</v>
      </c>
      <c r="T268" s="16" t="n">
        <v>0</v>
      </c>
      <c r="U268" s="16" t="n">
        <v>0</v>
      </c>
      <c r="V268" s="16" t="n">
        <v>0</v>
      </c>
    </row>
    <row r="269" customFormat="false" ht="12.75" hidden="false" customHeight="false" outlineLevel="0" collapsed="false">
      <c r="B269" s="17" t="n">
        <v>40210</v>
      </c>
      <c r="C269" s="15" t="n">
        <v>0</v>
      </c>
      <c r="D269" s="16" t="n">
        <v>0</v>
      </c>
      <c r="E269" s="16" t="n">
        <v>0</v>
      </c>
      <c r="F269" s="16" t="n">
        <v>0</v>
      </c>
      <c r="G269" s="16" t="n">
        <v>0</v>
      </c>
      <c r="H269" s="16" t="n">
        <v>0</v>
      </c>
      <c r="I269" s="16" t="n">
        <v>0</v>
      </c>
      <c r="J269" s="16" t="n">
        <v>0</v>
      </c>
      <c r="K269" s="16" t="n">
        <v>0</v>
      </c>
      <c r="L269" s="16" t="n">
        <v>0</v>
      </c>
      <c r="M269" s="16" t="n">
        <v>0</v>
      </c>
      <c r="N269" s="16" t="n">
        <v>0</v>
      </c>
      <c r="O269" s="16" t="n">
        <v>0</v>
      </c>
      <c r="P269" s="16" t="n">
        <v>0</v>
      </c>
      <c r="Q269" s="16" t="n">
        <v>0</v>
      </c>
      <c r="R269" s="16" t="n">
        <v>0</v>
      </c>
      <c r="S269" s="16" t="n">
        <v>0</v>
      </c>
      <c r="T269" s="16" t="n">
        <v>0</v>
      </c>
      <c r="U269" s="16" t="n">
        <v>0</v>
      </c>
      <c r="V269" s="16" t="n">
        <v>0</v>
      </c>
    </row>
    <row r="270" customFormat="false" ht="12.75" hidden="false" customHeight="false" outlineLevel="0" collapsed="false">
      <c r="B270" s="17" t="n">
        <v>40238</v>
      </c>
      <c r="C270" s="15" t="n">
        <v>0</v>
      </c>
      <c r="D270" s="16" t="n">
        <v>0</v>
      </c>
      <c r="E270" s="16" t="n">
        <v>0</v>
      </c>
      <c r="F270" s="16" t="n">
        <v>0</v>
      </c>
      <c r="G270" s="16" t="n">
        <v>0</v>
      </c>
      <c r="H270" s="16" t="n">
        <v>0</v>
      </c>
      <c r="I270" s="16" t="n">
        <v>0</v>
      </c>
      <c r="J270" s="16" t="n">
        <v>0</v>
      </c>
      <c r="K270" s="16" t="n">
        <v>0</v>
      </c>
      <c r="L270" s="16" t="n">
        <v>0</v>
      </c>
      <c r="M270" s="16" t="n">
        <v>0</v>
      </c>
      <c r="N270" s="16" t="n">
        <v>0</v>
      </c>
      <c r="O270" s="16" t="n">
        <v>0</v>
      </c>
      <c r="P270" s="16" t="n">
        <v>0</v>
      </c>
      <c r="Q270" s="16" t="n">
        <v>0</v>
      </c>
      <c r="R270" s="16" t="n">
        <v>0</v>
      </c>
      <c r="S270" s="16" t="n">
        <v>0</v>
      </c>
      <c r="T270" s="16" t="n">
        <v>0</v>
      </c>
      <c r="U270" s="16" t="n">
        <v>0</v>
      </c>
      <c r="V270" s="16" t="n">
        <v>0</v>
      </c>
    </row>
    <row r="271" customFormat="false" ht="12.75" hidden="false" customHeight="false" outlineLevel="0" collapsed="false">
      <c r="B271" s="17" t="n">
        <v>40269</v>
      </c>
      <c r="C271" s="15" t="n">
        <v>0</v>
      </c>
      <c r="D271" s="16" t="n">
        <v>0</v>
      </c>
      <c r="E271" s="16" t="n">
        <v>0</v>
      </c>
      <c r="F271" s="16" t="n">
        <v>0</v>
      </c>
      <c r="G271" s="16" t="n">
        <v>0</v>
      </c>
      <c r="H271" s="16" t="n">
        <v>0</v>
      </c>
      <c r="I271" s="16" t="n">
        <v>0</v>
      </c>
      <c r="J271" s="16" t="n">
        <v>0</v>
      </c>
      <c r="K271" s="16" t="n">
        <v>0</v>
      </c>
      <c r="L271" s="16" t="n">
        <v>0</v>
      </c>
      <c r="M271" s="16" t="n">
        <v>0</v>
      </c>
      <c r="N271" s="16" t="n">
        <v>0</v>
      </c>
      <c r="O271" s="16" t="n">
        <v>0</v>
      </c>
      <c r="P271" s="16" t="n">
        <v>0</v>
      </c>
      <c r="Q271" s="16" t="n">
        <v>0</v>
      </c>
      <c r="R271" s="16" t="n">
        <v>0</v>
      </c>
      <c r="S271" s="16" t="n">
        <v>0</v>
      </c>
      <c r="T271" s="16" t="n">
        <v>0</v>
      </c>
      <c r="U271" s="16" t="n">
        <v>0</v>
      </c>
      <c r="V271" s="16" t="n">
        <v>0</v>
      </c>
    </row>
    <row r="272" customFormat="false" ht="12.75" hidden="false" customHeight="false" outlineLevel="0" collapsed="false">
      <c r="B272" s="17" t="n">
        <v>40299</v>
      </c>
      <c r="C272" s="15" t="n">
        <v>0</v>
      </c>
      <c r="D272" s="16" t="n">
        <v>0</v>
      </c>
      <c r="E272" s="16" t="n">
        <v>0</v>
      </c>
      <c r="F272" s="16" t="n">
        <v>0</v>
      </c>
      <c r="G272" s="16" t="n">
        <v>0</v>
      </c>
      <c r="H272" s="16" t="n">
        <v>0</v>
      </c>
      <c r="I272" s="16" t="n">
        <v>0</v>
      </c>
      <c r="J272" s="16" t="n">
        <v>0</v>
      </c>
      <c r="K272" s="16" t="n">
        <v>0</v>
      </c>
      <c r="L272" s="16" t="n">
        <v>0</v>
      </c>
      <c r="M272" s="16" t="n">
        <v>0</v>
      </c>
      <c r="N272" s="16" t="n">
        <v>0</v>
      </c>
      <c r="O272" s="16" t="n">
        <v>0</v>
      </c>
      <c r="P272" s="16" t="n">
        <v>0</v>
      </c>
      <c r="Q272" s="16" t="n">
        <v>0</v>
      </c>
      <c r="R272" s="16" t="n">
        <v>0</v>
      </c>
      <c r="S272" s="16" t="n">
        <v>0</v>
      </c>
      <c r="T272" s="16" t="n">
        <v>0</v>
      </c>
      <c r="U272" s="16" t="n">
        <v>0</v>
      </c>
      <c r="V272" s="16" t="n">
        <v>0</v>
      </c>
    </row>
    <row r="273" customFormat="false" ht="12.75" hidden="false" customHeight="false" outlineLevel="0" collapsed="false">
      <c r="B273" s="17" t="n">
        <v>40330</v>
      </c>
      <c r="C273" s="15" t="n">
        <v>0</v>
      </c>
      <c r="D273" s="16" t="n">
        <v>0</v>
      </c>
      <c r="E273" s="16" t="n">
        <v>0</v>
      </c>
      <c r="F273" s="16" t="n">
        <v>0</v>
      </c>
      <c r="G273" s="16" t="n">
        <v>0</v>
      </c>
      <c r="H273" s="16" t="n">
        <v>0</v>
      </c>
      <c r="I273" s="16" t="n">
        <v>0</v>
      </c>
      <c r="J273" s="16" t="n">
        <v>0</v>
      </c>
      <c r="K273" s="16" t="n">
        <v>0</v>
      </c>
      <c r="L273" s="16" t="n">
        <v>0</v>
      </c>
      <c r="M273" s="16" t="n">
        <v>0</v>
      </c>
      <c r="N273" s="16" t="n">
        <v>0</v>
      </c>
      <c r="O273" s="16" t="n">
        <v>0</v>
      </c>
      <c r="P273" s="16" t="n">
        <v>0</v>
      </c>
      <c r="Q273" s="16" t="n">
        <v>0</v>
      </c>
      <c r="R273" s="16" t="n">
        <v>0</v>
      </c>
      <c r="S273" s="16" t="n">
        <v>0</v>
      </c>
      <c r="T273" s="16" t="n">
        <v>0</v>
      </c>
      <c r="U273" s="16" t="n">
        <v>0</v>
      </c>
      <c r="V273" s="16" t="n">
        <v>0</v>
      </c>
    </row>
    <row r="274" customFormat="false" ht="12.75" hidden="false" customHeight="false" outlineLevel="0" collapsed="false">
      <c r="B274" s="17" t="n">
        <v>40360</v>
      </c>
      <c r="C274" s="15" t="n">
        <v>0</v>
      </c>
      <c r="D274" s="16" t="n">
        <v>0</v>
      </c>
      <c r="E274" s="16" t="n">
        <v>0</v>
      </c>
      <c r="F274" s="16" t="n">
        <v>0</v>
      </c>
      <c r="G274" s="16" t="n">
        <v>0</v>
      </c>
      <c r="H274" s="16" t="n">
        <v>0</v>
      </c>
      <c r="I274" s="16" t="n">
        <v>0</v>
      </c>
      <c r="J274" s="16" t="n">
        <v>0</v>
      </c>
      <c r="K274" s="16" t="n">
        <v>0</v>
      </c>
      <c r="L274" s="16" t="n">
        <v>0</v>
      </c>
      <c r="M274" s="16" t="n">
        <v>0</v>
      </c>
      <c r="N274" s="16" t="n">
        <v>0</v>
      </c>
      <c r="O274" s="16" t="n">
        <v>0</v>
      </c>
      <c r="P274" s="16" t="n">
        <v>0</v>
      </c>
      <c r="Q274" s="16" t="n">
        <v>0</v>
      </c>
      <c r="R274" s="16" t="n">
        <v>0</v>
      </c>
      <c r="S274" s="16" t="n">
        <v>0</v>
      </c>
      <c r="T274" s="16" t="n">
        <v>0</v>
      </c>
      <c r="U274" s="16" t="n">
        <v>0</v>
      </c>
      <c r="V274" s="16" t="n">
        <v>0</v>
      </c>
    </row>
    <row r="275" customFormat="false" ht="12.75" hidden="false" customHeight="false" outlineLevel="0" collapsed="false">
      <c r="B275" s="17" t="n">
        <v>40391</v>
      </c>
      <c r="C275" s="15" t="n">
        <v>0</v>
      </c>
      <c r="D275" s="16" t="n">
        <v>0</v>
      </c>
      <c r="E275" s="16" t="n">
        <v>0</v>
      </c>
      <c r="F275" s="16" t="n">
        <v>0</v>
      </c>
      <c r="G275" s="16" t="n">
        <v>0</v>
      </c>
      <c r="H275" s="16" t="n">
        <v>0</v>
      </c>
      <c r="I275" s="16" t="n">
        <v>0</v>
      </c>
      <c r="J275" s="16" t="n">
        <v>0</v>
      </c>
      <c r="K275" s="16" t="n">
        <v>0</v>
      </c>
      <c r="L275" s="16" t="n">
        <v>0</v>
      </c>
      <c r="M275" s="16" t="n">
        <v>0</v>
      </c>
      <c r="N275" s="16" t="n">
        <v>0</v>
      </c>
      <c r="O275" s="16" t="n">
        <v>0</v>
      </c>
      <c r="P275" s="16" t="n">
        <v>0</v>
      </c>
      <c r="Q275" s="16" t="n">
        <v>0</v>
      </c>
      <c r="R275" s="16" t="n">
        <v>0</v>
      </c>
      <c r="S275" s="16" t="n">
        <v>0</v>
      </c>
      <c r="T275" s="16" t="n">
        <v>0</v>
      </c>
      <c r="U275" s="16" t="n">
        <v>0</v>
      </c>
      <c r="V275" s="16" t="n">
        <v>0</v>
      </c>
    </row>
    <row r="276" customFormat="false" ht="12.75" hidden="false" customHeight="false" outlineLevel="0" collapsed="false">
      <c r="B276" s="17" t="n">
        <v>40422</v>
      </c>
      <c r="C276" s="15" t="n">
        <v>0</v>
      </c>
      <c r="D276" s="16" t="n">
        <v>0</v>
      </c>
      <c r="E276" s="16" t="n">
        <v>0</v>
      </c>
      <c r="F276" s="16" t="n">
        <v>0</v>
      </c>
      <c r="G276" s="16" t="n">
        <v>0</v>
      </c>
      <c r="H276" s="16" t="n">
        <v>0</v>
      </c>
      <c r="I276" s="16" t="n">
        <v>0</v>
      </c>
      <c r="J276" s="16" t="n">
        <v>0</v>
      </c>
      <c r="K276" s="16" t="n">
        <v>0</v>
      </c>
      <c r="L276" s="16" t="n">
        <v>0</v>
      </c>
      <c r="M276" s="16" t="n">
        <v>0</v>
      </c>
      <c r="N276" s="16" t="n">
        <v>0</v>
      </c>
      <c r="O276" s="16" t="n">
        <v>0</v>
      </c>
      <c r="P276" s="16" t="n">
        <v>0</v>
      </c>
      <c r="Q276" s="16" t="n">
        <v>0</v>
      </c>
      <c r="R276" s="16" t="n">
        <v>0</v>
      </c>
      <c r="S276" s="16" t="n">
        <v>0</v>
      </c>
      <c r="T276" s="16" t="n">
        <v>0</v>
      </c>
      <c r="U276" s="16" t="n">
        <v>0</v>
      </c>
      <c r="V276" s="16" t="n">
        <v>0</v>
      </c>
    </row>
    <row r="277" customFormat="false" ht="12.75" hidden="false" customHeight="false" outlineLevel="0" collapsed="false">
      <c r="B277" s="17" t="n">
        <v>40452</v>
      </c>
      <c r="C277" s="15" t="n">
        <v>0</v>
      </c>
      <c r="D277" s="16" t="n">
        <v>0</v>
      </c>
      <c r="E277" s="16" t="n">
        <v>0</v>
      </c>
      <c r="F277" s="16" t="n">
        <v>0</v>
      </c>
      <c r="G277" s="16" t="n">
        <v>0</v>
      </c>
      <c r="H277" s="16" t="n">
        <v>0</v>
      </c>
      <c r="I277" s="16" t="n">
        <v>0</v>
      </c>
      <c r="J277" s="16" t="n">
        <v>0</v>
      </c>
      <c r="K277" s="16" t="n">
        <v>0</v>
      </c>
      <c r="L277" s="16" t="n">
        <v>0</v>
      </c>
      <c r="M277" s="16" t="n">
        <v>0</v>
      </c>
      <c r="N277" s="16" t="n">
        <v>0</v>
      </c>
      <c r="O277" s="16" t="n">
        <v>0</v>
      </c>
      <c r="P277" s="16" t="n">
        <v>0</v>
      </c>
      <c r="Q277" s="16" t="n">
        <v>0</v>
      </c>
      <c r="R277" s="16" t="n">
        <v>0</v>
      </c>
      <c r="S277" s="16" t="n">
        <v>0</v>
      </c>
      <c r="T277" s="16" t="n">
        <v>0</v>
      </c>
      <c r="U277" s="16" t="n">
        <v>0</v>
      </c>
      <c r="V277" s="16" t="n">
        <v>0</v>
      </c>
    </row>
    <row r="278" customFormat="false" ht="12.75" hidden="false" customHeight="false" outlineLevel="0" collapsed="false">
      <c r="B278" s="17" t="n">
        <v>40483</v>
      </c>
      <c r="C278" s="15" t="n">
        <v>0</v>
      </c>
      <c r="D278" s="16" t="n">
        <v>0</v>
      </c>
      <c r="E278" s="16" t="n">
        <v>0</v>
      </c>
      <c r="F278" s="16" t="n">
        <v>0</v>
      </c>
      <c r="G278" s="16" t="n">
        <v>0</v>
      </c>
      <c r="H278" s="16" t="n">
        <v>0</v>
      </c>
      <c r="I278" s="16" t="n">
        <v>0</v>
      </c>
      <c r="J278" s="16" t="n">
        <v>0</v>
      </c>
      <c r="K278" s="16" t="n">
        <v>0</v>
      </c>
      <c r="L278" s="16" t="n">
        <v>0</v>
      </c>
      <c r="M278" s="16" t="n">
        <v>0</v>
      </c>
      <c r="N278" s="16" t="n">
        <v>0</v>
      </c>
      <c r="O278" s="16" t="n">
        <v>0</v>
      </c>
      <c r="P278" s="16" t="n">
        <v>0</v>
      </c>
      <c r="Q278" s="16" t="n">
        <v>0</v>
      </c>
      <c r="R278" s="16" t="n">
        <v>0</v>
      </c>
      <c r="S278" s="16" t="n">
        <v>0</v>
      </c>
      <c r="T278" s="16" t="n">
        <v>0</v>
      </c>
      <c r="U278" s="16" t="n">
        <v>0</v>
      </c>
      <c r="V278" s="16" t="n">
        <v>0</v>
      </c>
    </row>
    <row r="279" customFormat="false" ht="12.75" hidden="false" customHeight="false" outlineLevel="0" collapsed="false">
      <c r="B279" s="17" t="n">
        <v>40513</v>
      </c>
      <c r="C279" s="15" t="n">
        <v>0</v>
      </c>
      <c r="D279" s="16" t="n">
        <v>0</v>
      </c>
      <c r="E279" s="16" t="n">
        <v>0</v>
      </c>
      <c r="F279" s="16" t="n">
        <v>0</v>
      </c>
      <c r="G279" s="16" t="n">
        <v>0</v>
      </c>
      <c r="H279" s="16" t="n">
        <v>0</v>
      </c>
      <c r="I279" s="16" t="n">
        <v>0</v>
      </c>
      <c r="J279" s="16" t="n">
        <v>0</v>
      </c>
      <c r="K279" s="16" t="n">
        <v>0</v>
      </c>
      <c r="L279" s="16" t="n">
        <v>0</v>
      </c>
      <c r="M279" s="16" t="n">
        <v>0</v>
      </c>
      <c r="N279" s="16" t="n">
        <v>0</v>
      </c>
      <c r="O279" s="16" t="n">
        <v>0</v>
      </c>
      <c r="P279" s="16" t="n">
        <v>0</v>
      </c>
      <c r="Q279" s="16" t="n">
        <v>0</v>
      </c>
      <c r="R279" s="16" t="n">
        <v>0</v>
      </c>
      <c r="S279" s="16" t="n">
        <v>0</v>
      </c>
      <c r="T279" s="16" t="n">
        <v>0</v>
      </c>
      <c r="U279" s="16" t="n">
        <v>0</v>
      </c>
      <c r="V279" s="16" t="n">
        <v>0</v>
      </c>
    </row>
    <row r="280" customFormat="false" ht="12.75" hidden="false" customHeight="false" outlineLevel="0" collapsed="false">
      <c r="B280" s="17" t="n">
        <v>40544</v>
      </c>
      <c r="C280" s="15" t="n">
        <v>0</v>
      </c>
      <c r="D280" s="16" t="n">
        <v>0</v>
      </c>
      <c r="E280" s="16" t="n">
        <v>0</v>
      </c>
      <c r="F280" s="16" t="n">
        <v>0</v>
      </c>
      <c r="G280" s="16" t="n">
        <v>0</v>
      </c>
      <c r="H280" s="16" t="n">
        <v>0</v>
      </c>
      <c r="I280" s="16" t="n">
        <v>0</v>
      </c>
      <c r="J280" s="16" t="n">
        <v>0</v>
      </c>
      <c r="K280" s="16" t="n">
        <v>0</v>
      </c>
      <c r="L280" s="16" t="n">
        <v>0</v>
      </c>
      <c r="M280" s="16" t="n">
        <v>0</v>
      </c>
      <c r="N280" s="16" t="n">
        <v>0</v>
      </c>
      <c r="O280" s="16" t="n">
        <v>0</v>
      </c>
      <c r="P280" s="16" t="n">
        <v>0</v>
      </c>
      <c r="Q280" s="16" t="n">
        <v>0</v>
      </c>
      <c r="R280" s="16" t="n">
        <v>0</v>
      </c>
      <c r="S280" s="16" t="n">
        <v>0</v>
      </c>
      <c r="T280" s="16" t="n">
        <v>0</v>
      </c>
      <c r="U280" s="16" t="n">
        <v>0</v>
      </c>
      <c r="V280" s="16" t="n">
        <v>0</v>
      </c>
    </row>
    <row r="281" customFormat="false" ht="12.75" hidden="false" customHeight="false" outlineLevel="0" collapsed="false">
      <c r="B281" s="17" t="n">
        <v>40575</v>
      </c>
      <c r="C281" s="15" t="n">
        <v>0</v>
      </c>
      <c r="D281" s="16" t="n">
        <v>0</v>
      </c>
      <c r="E281" s="16" t="n">
        <v>0</v>
      </c>
      <c r="F281" s="16" t="n">
        <v>0</v>
      </c>
      <c r="G281" s="16" t="n">
        <v>0</v>
      </c>
      <c r="H281" s="16" t="n">
        <v>0</v>
      </c>
      <c r="I281" s="16" t="n">
        <v>0</v>
      </c>
      <c r="J281" s="16" t="n">
        <v>0</v>
      </c>
      <c r="K281" s="16" t="n">
        <v>0</v>
      </c>
      <c r="L281" s="16" t="n">
        <v>0</v>
      </c>
      <c r="M281" s="16" t="n">
        <v>0</v>
      </c>
      <c r="N281" s="16" t="n">
        <v>0</v>
      </c>
      <c r="O281" s="16" t="n">
        <v>0</v>
      </c>
      <c r="P281" s="16" t="n">
        <v>0</v>
      </c>
      <c r="Q281" s="16" t="n">
        <v>0</v>
      </c>
      <c r="R281" s="16" t="n">
        <v>0</v>
      </c>
      <c r="S281" s="16" t="n">
        <v>0</v>
      </c>
      <c r="T281" s="16" t="n">
        <v>0</v>
      </c>
      <c r="U281" s="16" t="n">
        <v>0</v>
      </c>
      <c r="V281" s="16" t="n">
        <v>0</v>
      </c>
    </row>
    <row r="282" customFormat="false" ht="12.75" hidden="false" customHeight="false" outlineLevel="0" collapsed="false">
      <c r="B282" s="17" t="n">
        <v>40603</v>
      </c>
      <c r="C282" s="15" t="n">
        <v>0</v>
      </c>
      <c r="D282" s="16" t="n">
        <v>0</v>
      </c>
      <c r="E282" s="16" t="n">
        <v>0</v>
      </c>
      <c r="F282" s="16" t="n">
        <v>0</v>
      </c>
      <c r="G282" s="16" t="n">
        <v>0</v>
      </c>
      <c r="H282" s="16" t="n">
        <v>0</v>
      </c>
      <c r="I282" s="16" t="n">
        <v>0</v>
      </c>
      <c r="J282" s="16" t="n">
        <v>0</v>
      </c>
      <c r="K282" s="16" t="n">
        <v>0</v>
      </c>
      <c r="L282" s="16" t="n">
        <v>0</v>
      </c>
      <c r="M282" s="16" t="n">
        <v>0</v>
      </c>
      <c r="N282" s="16" t="n">
        <v>0</v>
      </c>
      <c r="O282" s="16" t="n">
        <v>0</v>
      </c>
      <c r="P282" s="16" t="n">
        <v>0</v>
      </c>
      <c r="Q282" s="16" t="n">
        <v>0</v>
      </c>
      <c r="R282" s="16" t="n">
        <v>0</v>
      </c>
      <c r="S282" s="16" t="n">
        <v>0</v>
      </c>
      <c r="T282" s="16" t="n">
        <v>0</v>
      </c>
      <c r="U282" s="16" t="n">
        <v>0</v>
      </c>
      <c r="V282" s="16" t="n">
        <v>0</v>
      </c>
    </row>
    <row r="283" customFormat="false" ht="12.75" hidden="false" customHeight="false" outlineLevel="0" collapsed="false">
      <c r="B283" s="17" t="n">
        <v>40634</v>
      </c>
      <c r="C283" s="15" t="n">
        <v>0</v>
      </c>
      <c r="D283" s="16" t="n">
        <v>0</v>
      </c>
      <c r="E283" s="16" t="n">
        <v>0</v>
      </c>
      <c r="F283" s="16" t="n">
        <v>0</v>
      </c>
      <c r="G283" s="16" t="n">
        <v>0</v>
      </c>
      <c r="H283" s="16" t="n">
        <v>0</v>
      </c>
      <c r="I283" s="16" t="n">
        <v>0</v>
      </c>
      <c r="J283" s="16" t="n">
        <v>0</v>
      </c>
      <c r="K283" s="16" t="n">
        <v>0</v>
      </c>
      <c r="L283" s="16" t="n">
        <v>0</v>
      </c>
      <c r="M283" s="16" t="n">
        <v>0</v>
      </c>
      <c r="N283" s="16" t="n">
        <v>0</v>
      </c>
      <c r="O283" s="16" t="n">
        <v>0</v>
      </c>
      <c r="P283" s="16" t="n">
        <v>0</v>
      </c>
      <c r="Q283" s="16" t="n">
        <v>0</v>
      </c>
      <c r="R283" s="16" t="n">
        <v>0</v>
      </c>
      <c r="S283" s="16" t="n">
        <v>0</v>
      </c>
      <c r="T283" s="16" t="n">
        <v>0</v>
      </c>
      <c r="U283" s="16" t="n">
        <v>0</v>
      </c>
      <c r="V283" s="16" t="n">
        <v>0</v>
      </c>
    </row>
    <row r="284" customFormat="false" ht="12.75" hidden="false" customHeight="false" outlineLevel="0" collapsed="false">
      <c r="B284" s="17" t="n">
        <v>40664</v>
      </c>
      <c r="C284" s="15" t="n">
        <v>0</v>
      </c>
      <c r="D284" s="16" t="n">
        <v>0</v>
      </c>
      <c r="E284" s="16" t="n">
        <v>0</v>
      </c>
      <c r="F284" s="16" t="n">
        <v>0</v>
      </c>
      <c r="G284" s="16" t="n">
        <v>0</v>
      </c>
      <c r="H284" s="16" t="n">
        <v>0</v>
      </c>
      <c r="I284" s="16" t="n">
        <v>0</v>
      </c>
      <c r="J284" s="16" t="n">
        <v>0</v>
      </c>
      <c r="K284" s="16" t="n">
        <v>0</v>
      </c>
      <c r="L284" s="16" t="n">
        <v>0</v>
      </c>
      <c r="M284" s="16" t="n">
        <v>0</v>
      </c>
      <c r="N284" s="16" t="n">
        <v>0</v>
      </c>
      <c r="O284" s="16" t="n">
        <v>0</v>
      </c>
      <c r="P284" s="16" t="n">
        <v>0</v>
      </c>
      <c r="Q284" s="16" t="n">
        <v>0</v>
      </c>
      <c r="R284" s="16" t="n">
        <v>0</v>
      </c>
      <c r="S284" s="16" t="n">
        <v>0</v>
      </c>
      <c r="T284" s="16" t="n">
        <v>0</v>
      </c>
      <c r="U284" s="16" t="n">
        <v>0</v>
      </c>
      <c r="V284" s="16" t="n">
        <v>0</v>
      </c>
    </row>
    <row r="285" customFormat="false" ht="12.75" hidden="false" customHeight="false" outlineLevel="0" collapsed="false">
      <c r="B285" s="17" t="n">
        <v>40695</v>
      </c>
      <c r="C285" s="15" t="n">
        <v>0</v>
      </c>
      <c r="D285" s="16" t="n">
        <v>0</v>
      </c>
      <c r="E285" s="16" t="n">
        <v>0</v>
      </c>
      <c r="F285" s="16" t="n">
        <v>0</v>
      </c>
      <c r="G285" s="16" t="n">
        <v>0</v>
      </c>
      <c r="H285" s="16" t="n">
        <v>0</v>
      </c>
      <c r="I285" s="16" t="n">
        <v>0</v>
      </c>
      <c r="J285" s="16" t="n">
        <v>0</v>
      </c>
      <c r="K285" s="16" t="n">
        <v>0</v>
      </c>
      <c r="L285" s="16" t="n">
        <v>0</v>
      </c>
      <c r="M285" s="16" t="n">
        <v>0</v>
      </c>
      <c r="N285" s="16" t="n">
        <v>0</v>
      </c>
      <c r="O285" s="16" t="n">
        <v>0</v>
      </c>
      <c r="P285" s="16" t="n">
        <v>0</v>
      </c>
      <c r="Q285" s="16" t="n">
        <v>0</v>
      </c>
      <c r="R285" s="16" t="n">
        <v>0</v>
      </c>
      <c r="S285" s="16" t="n">
        <v>0</v>
      </c>
      <c r="T285" s="16" t="n">
        <v>0</v>
      </c>
      <c r="U285" s="16" t="n">
        <v>0</v>
      </c>
      <c r="V285" s="16" t="n">
        <v>0</v>
      </c>
    </row>
    <row r="286" customFormat="false" ht="12.75" hidden="false" customHeight="false" outlineLevel="0" collapsed="false">
      <c r="B286" s="17" t="n">
        <v>40725</v>
      </c>
      <c r="C286" s="15" t="n">
        <v>0</v>
      </c>
      <c r="D286" s="16" t="n">
        <v>0</v>
      </c>
      <c r="E286" s="16" t="n">
        <v>0</v>
      </c>
      <c r="F286" s="16" t="n">
        <v>0</v>
      </c>
      <c r="G286" s="16" t="n">
        <v>0</v>
      </c>
      <c r="H286" s="16" t="n">
        <v>0</v>
      </c>
      <c r="I286" s="16" t="n">
        <v>0</v>
      </c>
      <c r="J286" s="16" t="n">
        <v>0</v>
      </c>
      <c r="K286" s="16" t="n">
        <v>0</v>
      </c>
      <c r="L286" s="16" t="n">
        <v>0</v>
      </c>
      <c r="M286" s="16" t="n">
        <v>0</v>
      </c>
      <c r="N286" s="16" t="n">
        <v>0</v>
      </c>
      <c r="O286" s="16" t="n">
        <v>0</v>
      </c>
      <c r="P286" s="16" t="n">
        <v>0</v>
      </c>
      <c r="Q286" s="16" t="n">
        <v>0</v>
      </c>
      <c r="R286" s="16" t="n">
        <v>0</v>
      </c>
      <c r="S286" s="16" t="n">
        <v>0</v>
      </c>
      <c r="T286" s="16" t="n">
        <v>0</v>
      </c>
      <c r="U286" s="16" t="n">
        <v>0</v>
      </c>
      <c r="V286" s="16" t="n">
        <v>0</v>
      </c>
    </row>
    <row r="287" customFormat="false" ht="12.75" hidden="false" customHeight="false" outlineLevel="0" collapsed="false">
      <c r="B287" s="17" t="n">
        <v>40756</v>
      </c>
      <c r="C287" s="15" t="n">
        <v>0</v>
      </c>
      <c r="D287" s="16" t="n">
        <v>0</v>
      </c>
      <c r="E287" s="16" t="n">
        <v>0</v>
      </c>
      <c r="F287" s="16" t="n">
        <v>0</v>
      </c>
      <c r="G287" s="16" t="n">
        <v>0</v>
      </c>
      <c r="H287" s="16" t="n">
        <v>0</v>
      </c>
      <c r="I287" s="16" t="n">
        <v>0</v>
      </c>
      <c r="J287" s="16" t="n">
        <v>0</v>
      </c>
      <c r="K287" s="16" t="n">
        <v>0</v>
      </c>
      <c r="L287" s="16" t="n">
        <v>0</v>
      </c>
      <c r="M287" s="16" t="n">
        <v>0</v>
      </c>
      <c r="N287" s="16" t="n">
        <v>0</v>
      </c>
      <c r="O287" s="16" t="n">
        <v>0</v>
      </c>
      <c r="P287" s="16" t="n">
        <v>0</v>
      </c>
      <c r="Q287" s="16" t="n">
        <v>0</v>
      </c>
      <c r="R287" s="16" t="n">
        <v>0</v>
      </c>
      <c r="S287" s="16" t="n">
        <v>0</v>
      </c>
      <c r="T287" s="16" t="n">
        <v>0</v>
      </c>
      <c r="U287" s="16" t="n">
        <v>0</v>
      </c>
      <c r="V287" s="16" t="n">
        <v>0</v>
      </c>
    </row>
    <row r="288" customFormat="false" ht="12.75" hidden="false" customHeight="false" outlineLevel="0" collapsed="false">
      <c r="B288" s="17" t="n">
        <v>40787</v>
      </c>
      <c r="C288" s="15" t="n">
        <v>0</v>
      </c>
      <c r="D288" s="16" t="n">
        <v>0</v>
      </c>
      <c r="E288" s="16" t="n">
        <v>0</v>
      </c>
      <c r="F288" s="16" t="n">
        <v>0</v>
      </c>
      <c r="G288" s="16" t="n">
        <v>0</v>
      </c>
      <c r="H288" s="16" t="n">
        <v>0</v>
      </c>
      <c r="I288" s="16" t="n">
        <v>0</v>
      </c>
      <c r="J288" s="16" t="n">
        <v>0</v>
      </c>
      <c r="K288" s="16" t="n">
        <v>0</v>
      </c>
      <c r="L288" s="16" t="n">
        <v>0</v>
      </c>
      <c r="M288" s="16" t="n">
        <v>0</v>
      </c>
      <c r="N288" s="16" t="n">
        <v>0</v>
      </c>
      <c r="O288" s="16" t="n">
        <v>0</v>
      </c>
      <c r="P288" s="16" t="n">
        <v>0</v>
      </c>
      <c r="Q288" s="16" t="n">
        <v>0</v>
      </c>
      <c r="R288" s="16" t="n">
        <v>0</v>
      </c>
      <c r="S288" s="16" t="n">
        <v>0</v>
      </c>
      <c r="T288" s="16" t="n">
        <v>0</v>
      </c>
      <c r="U288" s="16" t="n">
        <v>0</v>
      </c>
      <c r="V288" s="16" t="n">
        <v>0</v>
      </c>
    </row>
    <row r="289" customFormat="false" ht="12.75" hidden="false" customHeight="false" outlineLevel="0" collapsed="false">
      <c r="B289" s="17" t="n">
        <v>40817</v>
      </c>
      <c r="C289" s="15" t="n">
        <v>0</v>
      </c>
      <c r="D289" s="16" t="n">
        <v>0</v>
      </c>
      <c r="E289" s="16" t="n">
        <v>0</v>
      </c>
      <c r="F289" s="16" t="n">
        <v>0</v>
      </c>
      <c r="G289" s="16" t="n">
        <v>0</v>
      </c>
      <c r="H289" s="16" t="n">
        <v>0</v>
      </c>
      <c r="I289" s="16" t="n">
        <v>0</v>
      </c>
      <c r="J289" s="16" t="n">
        <v>0</v>
      </c>
      <c r="K289" s="16" t="n">
        <v>0</v>
      </c>
      <c r="L289" s="16" t="n">
        <v>0</v>
      </c>
      <c r="M289" s="16" t="n">
        <v>0</v>
      </c>
      <c r="N289" s="16" t="n">
        <v>0</v>
      </c>
      <c r="O289" s="16" t="n">
        <v>0</v>
      </c>
      <c r="P289" s="16" t="n">
        <v>0</v>
      </c>
      <c r="Q289" s="16" t="n">
        <v>0</v>
      </c>
      <c r="R289" s="16" t="n">
        <v>0</v>
      </c>
      <c r="S289" s="16" t="n">
        <v>0</v>
      </c>
      <c r="T289" s="16" t="n">
        <v>0</v>
      </c>
      <c r="U289" s="16" t="n">
        <v>0</v>
      </c>
      <c r="V289" s="16" t="n">
        <v>0</v>
      </c>
    </row>
    <row r="290" customFormat="false" ht="12.75" hidden="false" customHeight="false" outlineLevel="0" collapsed="false">
      <c r="B290" s="17" t="n">
        <v>40848</v>
      </c>
      <c r="C290" s="15" t="n">
        <v>0</v>
      </c>
      <c r="D290" s="16" t="n">
        <v>0</v>
      </c>
      <c r="E290" s="16" t="n">
        <v>0</v>
      </c>
      <c r="F290" s="16" t="n">
        <v>0</v>
      </c>
      <c r="G290" s="16" t="n">
        <v>0</v>
      </c>
      <c r="H290" s="16" t="n">
        <v>0</v>
      </c>
      <c r="I290" s="16" t="n">
        <v>0</v>
      </c>
      <c r="J290" s="16" t="n">
        <v>0</v>
      </c>
      <c r="K290" s="16" t="n">
        <v>0</v>
      </c>
      <c r="L290" s="16" t="n">
        <v>0</v>
      </c>
      <c r="M290" s="16" t="n">
        <v>0</v>
      </c>
      <c r="N290" s="16" t="n">
        <v>0</v>
      </c>
      <c r="O290" s="16" t="n">
        <v>0</v>
      </c>
      <c r="P290" s="16" t="n">
        <v>0</v>
      </c>
      <c r="Q290" s="16" t="n">
        <v>0</v>
      </c>
      <c r="R290" s="16" t="n">
        <v>0</v>
      </c>
      <c r="S290" s="16" t="n">
        <v>0</v>
      </c>
      <c r="T290" s="16" t="n">
        <v>0</v>
      </c>
      <c r="U290" s="16" t="n">
        <v>0</v>
      </c>
      <c r="V290" s="16" t="n">
        <v>0</v>
      </c>
    </row>
    <row r="291" customFormat="false" ht="12.75" hidden="false" customHeight="false" outlineLevel="0" collapsed="false">
      <c r="B291" s="17" t="n">
        <v>40878</v>
      </c>
      <c r="C291" s="15" t="n">
        <v>0</v>
      </c>
      <c r="D291" s="16" t="n">
        <v>0</v>
      </c>
      <c r="E291" s="16" t="n">
        <v>0</v>
      </c>
      <c r="F291" s="16" t="n">
        <v>0</v>
      </c>
      <c r="G291" s="16" t="n">
        <v>0</v>
      </c>
      <c r="H291" s="16" t="n">
        <v>0</v>
      </c>
      <c r="I291" s="16" t="n">
        <v>0</v>
      </c>
      <c r="J291" s="16" t="n">
        <v>0</v>
      </c>
      <c r="K291" s="16" t="n">
        <v>0</v>
      </c>
      <c r="L291" s="16" t="n">
        <v>0</v>
      </c>
      <c r="M291" s="16" t="n">
        <v>0</v>
      </c>
      <c r="N291" s="16" t="n">
        <v>0</v>
      </c>
      <c r="O291" s="16" t="n">
        <v>0</v>
      </c>
      <c r="P291" s="16" t="n">
        <v>0</v>
      </c>
      <c r="Q291" s="16" t="n">
        <v>0</v>
      </c>
      <c r="R291" s="16" t="n">
        <v>0</v>
      </c>
      <c r="S291" s="16" t="n">
        <v>0</v>
      </c>
      <c r="T291" s="16" t="n">
        <v>0</v>
      </c>
      <c r="U291" s="16" t="n">
        <v>0</v>
      </c>
      <c r="V291" s="16" t="n">
        <v>0</v>
      </c>
    </row>
    <row r="292" customFormat="false" ht="12.75" hidden="false" customHeight="false" outlineLevel="0" collapsed="false">
      <c r="B292" s="17" t="n">
        <v>40909</v>
      </c>
      <c r="C292" s="15" t="n">
        <v>0</v>
      </c>
      <c r="D292" s="16" t="n">
        <v>0</v>
      </c>
      <c r="E292" s="16" t="n">
        <v>0</v>
      </c>
      <c r="F292" s="16" t="n">
        <v>0</v>
      </c>
      <c r="G292" s="16" t="n">
        <v>0</v>
      </c>
      <c r="H292" s="16" t="n">
        <v>0</v>
      </c>
      <c r="I292" s="16" t="n">
        <v>0</v>
      </c>
      <c r="J292" s="16" t="n">
        <v>0</v>
      </c>
      <c r="K292" s="16" t="n">
        <v>0</v>
      </c>
      <c r="L292" s="16" t="n">
        <v>0</v>
      </c>
      <c r="M292" s="16" t="n">
        <v>0</v>
      </c>
      <c r="N292" s="16" t="n">
        <v>0</v>
      </c>
      <c r="O292" s="16" t="n">
        <v>0</v>
      </c>
      <c r="P292" s="16" t="n">
        <v>0</v>
      </c>
      <c r="Q292" s="16" t="n">
        <v>0</v>
      </c>
      <c r="R292" s="16" t="n">
        <v>0</v>
      </c>
      <c r="S292" s="16" t="n">
        <v>0</v>
      </c>
      <c r="T292" s="16" t="n">
        <v>0</v>
      </c>
      <c r="U292" s="16" t="n">
        <v>0</v>
      </c>
      <c r="V292" s="16" t="n">
        <v>0</v>
      </c>
    </row>
    <row r="293" customFormat="false" ht="12.75" hidden="false" customHeight="false" outlineLevel="0" collapsed="false">
      <c r="B293" s="17" t="n">
        <v>40940</v>
      </c>
      <c r="C293" s="15" t="n">
        <v>0</v>
      </c>
      <c r="D293" s="16" t="n">
        <v>0</v>
      </c>
      <c r="E293" s="16" t="n">
        <v>0</v>
      </c>
      <c r="F293" s="16" t="n">
        <v>0</v>
      </c>
      <c r="G293" s="16" t="n">
        <v>0</v>
      </c>
      <c r="H293" s="16" t="n">
        <v>0</v>
      </c>
      <c r="I293" s="16" t="n">
        <v>0</v>
      </c>
      <c r="J293" s="16" t="n">
        <v>0</v>
      </c>
      <c r="K293" s="16" t="n">
        <v>0</v>
      </c>
      <c r="L293" s="16" t="n">
        <v>0</v>
      </c>
      <c r="M293" s="16" t="n">
        <v>0</v>
      </c>
      <c r="N293" s="16" t="n">
        <v>0</v>
      </c>
      <c r="O293" s="16" t="n">
        <v>0</v>
      </c>
      <c r="P293" s="16" t="n">
        <v>0</v>
      </c>
      <c r="Q293" s="16" t="n">
        <v>0</v>
      </c>
      <c r="R293" s="16" t="n">
        <v>0</v>
      </c>
      <c r="S293" s="16" t="n">
        <v>0</v>
      </c>
      <c r="T293" s="16" t="n">
        <v>0</v>
      </c>
      <c r="U293" s="16" t="n">
        <v>0</v>
      </c>
      <c r="V293" s="16" t="n">
        <v>0</v>
      </c>
    </row>
    <row r="294" customFormat="false" ht="12.75" hidden="false" customHeight="false" outlineLevel="0" collapsed="false">
      <c r="B294" s="17" t="n">
        <v>40969</v>
      </c>
      <c r="C294" s="15" t="n">
        <v>0</v>
      </c>
      <c r="D294" s="16" t="n">
        <v>0</v>
      </c>
      <c r="E294" s="16" t="n">
        <v>0</v>
      </c>
      <c r="F294" s="16" t="n">
        <v>0</v>
      </c>
      <c r="G294" s="16" t="n">
        <v>0</v>
      </c>
      <c r="H294" s="16" t="n">
        <v>0</v>
      </c>
      <c r="I294" s="16" t="n">
        <v>0</v>
      </c>
      <c r="J294" s="16" t="n">
        <v>0</v>
      </c>
      <c r="K294" s="16" t="n">
        <v>0</v>
      </c>
      <c r="L294" s="16" t="n">
        <v>0</v>
      </c>
      <c r="M294" s="16" t="n">
        <v>0</v>
      </c>
      <c r="N294" s="16" t="n">
        <v>0</v>
      </c>
      <c r="O294" s="16" t="n">
        <v>0</v>
      </c>
      <c r="P294" s="16" t="n">
        <v>0</v>
      </c>
      <c r="Q294" s="16" t="n">
        <v>0</v>
      </c>
      <c r="R294" s="16" t="n">
        <v>0</v>
      </c>
      <c r="S294" s="16" t="n">
        <v>0</v>
      </c>
      <c r="T294" s="16" t="n">
        <v>0</v>
      </c>
      <c r="U294" s="16" t="n">
        <v>0</v>
      </c>
      <c r="V294" s="16" t="n">
        <v>0</v>
      </c>
    </row>
    <row r="295" customFormat="false" ht="12.75" hidden="false" customHeight="false" outlineLevel="0" collapsed="false">
      <c r="B295" s="17" t="n">
        <v>41000</v>
      </c>
      <c r="C295" s="15" t="n">
        <v>0</v>
      </c>
      <c r="D295" s="16" t="n">
        <v>0</v>
      </c>
      <c r="E295" s="16" t="n">
        <v>0</v>
      </c>
      <c r="F295" s="16" t="n">
        <v>0</v>
      </c>
      <c r="G295" s="16" t="n">
        <v>0</v>
      </c>
      <c r="H295" s="16" t="n">
        <v>0</v>
      </c>
      <c r="I295" s="16" t="n">
        <v>0</v>
      </c>
      <c r="J295" s="16" t="n">
        <v>0</v>
      </c>
      <c r="K295" s="16" t="n">
        <v>0</v>
      </c>
      <c r="L295" s="16" t="n">
        <v>0</v>
      </c>
      <c r="M295" s="16" t="n">
        <v>0</v>
      </c>
      <c r="N295" s="16" t="n">
        <v>0</v>
      </c>
      <c r="O295" s="16" t="n">
        <v>0</v>
      </c>
      <c r="P295" s="16" t="n">
        <v>0</v>
      </c>
      <c r="Q295" s="16" t="n">
        <v>0</v>
      </c>
      <c r="R295" s="16" t="n">
        <v>0</v>
      </c>
      <c r="S295" s="16" t="n">
        <v>0</v>
      </c>
      <c r="T295" s="16" t="n">
        <v>0</v>
      </c>
      <c r="U295" s="16" t="n">
        <v>0</v>
      </c>
      <c r="V295" s="16" t="n">
        <v>0</v>
      </c>
    </row>
    <row r="296" customFormat="false" ht="12.75" hidden="false" customHeight="false" outlineLevel="0" collapsed="false">
      <c r="B296" s="17" t="n">
        <v>41030</v>
      </c>
      <c r="C296" s="15" t="n">
        <v>0</v>
      </c>
      <c r="D296" s="16" t="n">
        <v>0</v>
      </c>
      <c r="E296" s="16" t="n">
        <v>0</v>
      </c>
      <c r="F296" s="16" t="n">
        <v>0</v>
      </c>
      <c r="G296" s="16" t="n">
        <v>0</v>
      </c>
      <c r="H296" s="16" t="n">
        <v>0</v>
      </c>
      <c r="I296" s="16" t="n">
        <v>0</v>
      </c>
      <c r="J296" s="16" t="n">
        <v>0</v>
      </c>
      <c r="K296" s="16" t="n">
        <v>0</v>
      </c>
      <c r="L296" s="16" t="n">
        <v>0</v>
      </c>
      <c r="M296" s="16" t="n">
        <v>0</v>
      </c>
      <c r="N296" s="16" t="n">
        <v>0</v>
      </c>
      <c r="O296" s="16" t="n">
        <v>0</v>
      </c>
      <c r="P296" s="16" t="n">
        <v>0</v>
      </c>
      <c r="Q296" s="16" t="n">
        <v>0</v>
      </c>
      <c r="R296" s="16" t="n">
        <v>0</v>
      </c>
      <c r="S296" s="16" t="n">
        <v>0</v>
      </c>
      <c r="T296" s="16" t="n">
        <v>0</v>
      </c>
      <c r="U296" s="16" t="n">
        <v>0</v>
      </c>
      <c r="V296" s="16" t="n">
        <v>0</v>
      </c>
    </row>
    <row r="297" customFormat="false" ht="12.75" hidden="false" customHeight="false" outlineLevel="0" collapsed="false">
      <c r="B297" s="17" t="n">
        <v>41061</v>
      </c>
      <c r="C297" s="15" t="n">
        <v>0</v>
      </c>
      <c r="D297" s="16" t="n">
        <v>0</v>
      </c>
      <c r="E297" s="16" t="n">
        <v>0</v>
      </c>
      <c r="F297" s="16" t="n">
        <v>0</v>
      </c>
      <c r="G297" s="16" t="n">
        <v>0</v>
      </c>
      <c r="H297" s="16" t="n">
        <v>0</v>
      </c>
      <c r="I297" s="16" t="n">
        <v>0</v>
      </c>
      <c r="J297" s="16" t="n">
        <v>0</v>
      </c>
      <c r="K297" s="16" t="n">
        <v>0</v>
      </c>
      <c r="L297" s="16" t="n">
        <v>0</v>
      </c>
      <c r="M297" s="16" t="n">
        <v>0</v>
      </c>
      <c r="N297" s="16" t="n">
        <v>0</v>
      </c>
      <c r="O297" s="16" t="n">
        <v>0</v>
      </c>
      <c r="P297" s="16" t="n">
        <v>0</v>
      </c>
      <c r="Q297" s="16" t="n">
        <v>0</v>
      </c>
      <c r="R297" s="16" t="n">
        <v>0</v>
      </c>
      <c r="S297" s="16" t="n">
        <v>0</v>
      </c>
      <c r="T297" s="16" t="n">
        <v>0</v>
      </c>
      <c r="U297" s="16" t="n">
        <v>0</v>
      </c>
      <c r="V297" s="16" t="n">
        <v>0</v>
      </c>
    </row>
    <row r="298" customFormat="false" ht="12.75" hidden="false" customHeight="false" outlineLevel="0" collapsed="false">
      <c r="B298" s="17" t="n">
        <v>41091</v>
      </c>
      <c r="C298" s="15" t="n">
        <v>0</v>
      </c>
      <c r="D298" s="16" t="n">
        <v>0</v>
      </c>
      <c r="E298" s="16" t="n">
        <v>0</v>
      </c>
      <c r="F298" s="16" t="n">
        <v>0</v>
      </c>
      <c r="G298" s="16" t="n">
        <v>0</v>
      </c>
      <c r="H298" s="16" t="n">
        <v>0</v>
      </c>
      <c r="I298" s="16" t="n">
        <v>0</v>
      </c>
      <c r="J298" s="16" t="n">
        <v>0</v>
      </c>
      <c r="K298" s="16" t="n">
        <v>0</v>
      </c>
      <c r="L298" s="16" t="n">
        <v>0</v>
      </c>
      <c r="M298" s="16" t="n">
        <v>0</v>
      </c>
      <c r="N298" s="16" t="n">
        <v>0</v>
      </c>
      <c r="O298" s="16" t="n">
        <v>0</v>
      </c>
      <c r="P298" s="16" t="n">
        <v>0</v>
      </c>
      <c r="Q298" s="16" t="n">
        <v>0</v>
      </c>
      <c r="R298" s="16" t="n">
        <v>0</v>
      </c>
      <c r="S298" s="16" t="n">
        <v>0</v>
      </c>
      <c r="T298" s="16" t="n">
        <v>0</v>
      </c>
      <c r="U298" s="16" t="n">
        <v>0</v>
      </c>
      <c r="V298" s="16" t="n">
        <v>0</v>
      </c>
    </row>
    <row r="299" customFormat="false" ht="12.75" hidden="false" customHeight="false" outlineLevel="0" collapsed="false">
      <c r="B299" s="17" t="n">
        <v>41122</v>
      </c>
      <c r="C299" s="15" t="n">
        <v>0</v>
      </c>
      <c r="D299" s="16" t="n">
        <v>0</v>
      </c>
      <c r="E299" s="16" t="n">
        <v>0</v>
      </c>
      <c r="F299" s="16" t="n">
        <v>0</v>
      </c>
      <c r="G299" s="16" t="n">
        <v>0</v>
      </c>
      <c r="H299" s="16" t="n">
        <v>0</v>
      </c>
      <c r="I299" s="16" t="n">
        <v>0</v>
      </c>
      <c r="J299" s="16" t="n">
        <v>0</v>
      </c>
      <c r="K299" s="16" t="n">
        <v>0</v>
      </c>
      <c r="L299" s="16" t="n">
        <v>0</v>
      </c>
      <c r="M299" s="16" t="n">
        <v>0</v>
      </c>
      <c r="N299" s="16" t="n">
        <v>0</v>
      </c>
      <c r="O299" s="16" t="n">
        <v>0</v>
      </c>
      <c r="P299" s="16" t="n">
        <v>0</v>
      </c>
      <c r="Q299" s="16" t="n">
        <v>0</v>
      </c>
      <c r="R299" s="16" t="n">
        <v>0</v>
      </c>
      <c r="S299" s="16" t="n">
        <v>0</v>
      </c>
      <c r="T299" s="16" t="n">
        <v>0</v>
      </c>
      <c r="U299" s="16" t="n">
        <v>0</v>
      </c>
      <c r="V299" s="16" t="n">
        <v>0</v>
      </c>
    </row>
    <row r="300" customFormat="false" ht="12.75" hidden="false" customHeight="false" outlineLevel="0" collapsed="false">
      <c r="B300" s="17" t="n">
        <v>41153</v>
      </c>
      <c r="C300" s="15" t="n">
        <v>0</v>
      </c>
      <c r="D300" s="16" t="n">
        <v>0</v>
      </c>
      <c r="E300" s="16" t="n">
        <v>0</v>
      </c>
      <c r="F300" s="16" t="n">
        <v>0</v>
      </c>
      <c r="G300" s="16" t="n">
        <v>0</v>
      </c>
      <c r="H300" s="16" t="n">
        <v>0</v>
      </c>
      <c r="I300" s="16" t="n">
        <v>0</v>
      </c>
      <c r="J300" s="16" t="n">
        <v>0</v>
      </c>
      <c r="K300" s="16" t="n">
        <v>0</v>
      </c>
      <c r="L300" s="16" t="n">
        <v>0</v>
      </c>
      <c r="M300" s="16" t="n">
        <v>0</v>
      </c>
      <c r="N300" s="16" t="n">
        <v>0</v>
      </c>
      <c r="O300" s="16" t="n">
        <v>0</v>
      </c>
      <c r="P300" s="16" t="n">
        <v>0</v>
      </c>
      <c r="Q300" s="16" t="n">
        <v>0</v>
      </c>
      <c r="R300" s="16" t="n">
        <v>0</v>
      </c>
      <c r="S300" s="16" t="n">
        <v>0</v>
      </c>
      <c r="T300" s="16" t="n">
        <v>0</v>
      </c>
      <c r="U300" s="16" t="n">
        <v>0</v>
      </c>
      <c r="V300" s="16" t="n">
        <v>0</v>
      </c>
    </row>
    <row r="301" customFormat="false" ht="12.75" hidden="false" customHeight="false" outlineLevel="0" collapsed="false">
      <c r="B301" s="17" t="n">
        <v>41183</v>
      </c>
      <c r="C301" s="15" t="n">
        <v>0</v>
      </c>
      <c r="D301" s="16" t="n">
        <v>0</v>
      </c>
      <c r="E301" s="16" t="n">
        <v>0</v>
      </c>
      <c r="F301" s="16" t="n">
        <v>0</v>
      </c>
      <c r="G301" s="16" t="n">
        <v>0</v>
      </c>
      <c r="H301" s="16" t="n">
        <v>0</v>
      </c>
      <c r="I301" s="16" t="n">
        <v>0</v>
      </c>
      <c r="J301" s="16" t="n">
        <v>0</v>
      </c>
      <c r="K301" s="16" t="n">
        <v>0</v>
      </c>
      <c r="L301" s="16" t="n">
        <v>0</v>
      </c>
      <c r="M301" s="16" t="n">
        <v>0</v>
      </c>
      <c r="N301" s="16" t="n">
        <v>0</v>
      </c>
      <c r="O301" s="16" t="n">
        <v>0</v>
      </c>
      <c r="P301" s="16" t="n">
        <v>0</v>
      </c>
      <c r="Q301" s="16" t="n">
        <v>0</v>
      </c>
      <c r="R301" s="16" t="n">
        <v>0</v>
      </c>
      <c r="S301" s="16" t="n">
        <v>0</v>
      </c>
      <c r="T301" s="16" t="n">
        <v>0</v>
      </c>
      <c r="U301" s="16" t="n">
        <v>0</v>
      </c>
      <c r="V301" s="16" t="n">
        <v>0</v>
      </c>
    </row>
    <row r="302" customFormat="false" ht="12.75" hidden="false" customHeight="false" outlineLevel="0" collapsed="false">
      <c r="B302" s="17" t="n">
        <v>41214</v>
      </c>
      <c r="C302" s="15" t="n">
        <v>0</v>
      </c>
      <c r="D302" s="16" t="n">
        <v>0</v>
      </c>
      <c r="E302" s="16" t="n">
        <v>0</v>
      </c>
      <c r="F302" s="16" t="n">
        <v>0</v>
      </c>
      <c r="G302" s="16" t="n">
        <v>0</v>
      </c>
      <c r="H302" s="16" t="n">
        <v>0</v>
      </c>
      <c r="I302" s="16" t="n">
        <v>0</v>
      </c>
      <c r="J302" s="16" t="n">
        <v>0</v>
      </c>
      <c r="K302" s="16" t="n">
        <v>0</v>
      </c>
      <c r="L302" s="16" t="n">
        <v>0</v>
      </c>
      <c r="M302" s="16" t="n">
        <v>0</v>
      </c>
      <c r="N302" s="16" t="n">
        <v>0</v>
      </c>
      <c r="O302" s="16" t="n">
        <v>0</v>
      </c>
      <c r="P302" s="16" t="n">
        <v>0</v>
      </c>
      <c r="Q302" s="16" t="n">
        <v>0</v>
      </c>
      <c r="R302" s="16" t="n">
        <v>0</v>
      </c>
      <c r="S302" s="16" t="n">
        <v>0</v>
      </c>
      <c r="T302" s="16" t="n">
        <v>0</v>
      </c>
      <c r="U302" s="16" t="n">
        <v>0</v>
      </c>
      <c r="V302" s="16" t="n">
        <v>0</v>
      </c>
    </row>
    <row r="303" customFormat="false" ht="12.75" hidden="false" customHeight="false" outlineLevel="0" collapsed="false">
      <c r="B303" s="17" t="n">
        <v>41244</v>
      </c>
      <c r="C303" s="15" t="n">
        <v>0</v>
      </c>
      <c r="D303" s="16" t="n">
        <v>0</v>
      </c>
      <c r="E303" s="16" t="n">
        <v>0</v>
      </c>
      <c r="F303" s="16" t="n">
        <v>0</v>
      </c>
      <c r="G303" s="16" t="n">
        <v>0</v>
      </c>
      <c r="H303" s="16" t="n">
        <v>0</v>
      </c>
      <c r="I303" s="16" t="n">
        <v>0</v>
      </c>
      <c r="J303" s="16" t="n">
        <v>0</v>
      </c>
      <c r="K303" s="16" t="n">
        <v>0</v>
      </c>
      <c r="L303" s="16" t="n">
        <v>0</v>
      </c>
      <c r="M303" s="16" t="n">
        <v>0</v>
      </c>
      <c r="N303" s="16" t="n">
        <v>0</v>
      </c>
      <c r="O303" s="16" t="n">
        <v>0</v>
      </c>
      <c r="P303" s="16" t="n">
        <v>0</v>
      </c>
      <c r="Q303" s="16" t="n">
        <v>0</v>
      </c>
      <c r="R303" s="16" t="n">
        <v>0</v>
      </c>
      <c r="S303" s="16" t="n">
        <v>0</v>
      </c>
      <c r="T303" s="16" t="n">
        <v>0</v>
      </c>
      <c r="U303" s="16" t="n">
        <v>0</v>
      </c>
      <c r="V303" s="16" t="n">
        <v>0</v>
      </c>
    </row>
    <row r="304" customFormat="false" ht="12.75" hidden="false" customHeight="false" outlineLevel="0" collapsed="false">
      <c r="B304" s="18" t="n">
        <v>41275</v>
      </c>
      <c r="C304" s="15" t="n">
        <v>0</v>
      </c>
      <c r="D304" s="16" t="n">
        <v>0</v>
      </c>
      <c r="E304" s="16" t="n">
        <v>0</v>
      </c>
      <c r="F304" s="16" t="n">
        <v>0</v>
      </c>
      <c r="G304" s="16" t="n">
        <v>0</v>
      </c>
      <c r="H304" s="16" t="n">
        <v>0</v>
      </c>
      <c r="I304" s="16" t="n">
        <v>0</v>
      </c>
      <c r="J304" s="16" t="n">
        <v>0</v>
      </c>
      <c r="K304" s="16" t="n">
        <v>0</v>
      </c>
      <c r="L304" s="16" t="n">
        <v>0</v>
      </c>
      <c r="M304" s="16" t="n">
        <v>0</v>
      </c>
      <c r="N304" s="16" t="n">
        <v>0</v>
      </c>
      <c r="O304" s="16" t="n">
        <v>0</v>
      </c>
      <c r="P304" s="16" t="n">
        <v>0</v>
      </c>
      <c r="Q304" s="16" t="n">
        <v>0</v>
      </c>
      <c r="R304" s="16" t="n">
        <v>0</v>
      </c>
      <c r="S304" s="16" t="n">
        <v>0</v>
      </c>
      <c r="T304" s="16" t="n">
        <v>0</v>
      </c>
      <c r="U304" s="16" t="n">
        <v>0</v>
      </c>
      <c r="V304" s="16" t="n">
        <v>0</v>
      </c>
    </row>
    <row r="305" customFormat="false" ht="12.75" hidden="false" customHeight="false" outlineLevel="0" collapsed="false">
      <c r="B305" s="18" t="n">
        <v>41306</v>
      </c>
      <c r="C305" s="15" t="n">
        <v>0</v>
      </c>
      <c r="D305" s="16" t="n">
        <v>0</v>
      </c>
      <c r="E305" s="16" t="n">
        <v>0</v>
      </c>
      <c r="F305" s="16" t="n">
        <v>0</v>
      </c>
      <c r="G305" s="16" t="n">
        <v>0</v>
      </c>
      <c r="H305" s="16" t="n">
        <v>0</v>
      </c>
      <c r="I305" s="16" t="n">
        <v>0</v>
      </c>
      <c r="J305" s="16" t="n">
        <v>0</v>
      </c>
      <c r="K305" s="16" t="n">
        <v>0</v>
      </c>
      <c r="L305" s="16" t="n">
        <v>0</v>
      </c>
      <c r="M305" s="16" t="n">
        <v>0</v>
      </c>
      <c r="N305" s="16" t="n">
        <v>0</v>
      </c>
      <c r="O305" s="16" t="n">
        <v>0</v>
      </c>
      <c r="P305" s="16" t="n">
        <v>0</v>
      </c>
      <c r="Q305" s="16" t="n">
        <v>0</v>
      </c>
      <c r="R305" s="16" t="n">
        <v>0</v>
      </c>
      <c r="S305" s="16" t="n">
        <v>0</v>
      </c>
      <c r="T305" s="16" t="n">
        <v>0</v>
      </c>
      <c r="U305" s="16" t="n">
        <v>0</v>
      </c>
      <c r="V305" s="16" t="n">
        <v>0</v>
      </c>
    </row>
    <row r="306" customFormat="false" ht="12.75" hidden="false" customHeight="false" outlineLevel="0" collapsed="false">
      <c r="B306" s="18" t="n">
        <v>41334</v>
      </c>
      <c r="C306" s="15" t="n">
        <v>0</v>
      </c>
      <c r="D306" s="16" t="n">
        <v>0</v>
      </c>
      <c r="E306" s="16" t="n">
        <v>0</v>
      </c>
      <c r="F306" s="16" t="n">
        <v>0</v>
      </c>
      <c r="G306" s="16" t="n">
        <v>0</v>
      </c>
      <c r="H306" s="16" t="n">
        <v>0</v>
      </c>
      <c r="I306" s="16" t="n">
        <v>0</v>
      </c>
      <c r="J306" s="16" t="n">
        <v>0</v>
      </c>
      <c r="K306" s="16" t="n">
        <v>0</v>
      </c>
      <c r="L306" s="16" t="n">
        <v>0</v>
      </c>
      <c r="M306" s="16" t="n">
        <v>0</v>
      </c>
      <c r="N306" s="16" t="n">
        <v>0</v>
      </c>
      <c r="O306" s="16" t="n">
        <v>0</v>
      </c>
      <c r="P306" s="16" t="n">
        <v>0</v>
      </c>
      <c r="Q306" s="16" t="n">
        <v>0</v>
      </c>
      <c r="R306" s="16" t="n">
        <v>0</v>
      </c>
      <c r="S306" s="16" t="n">
        <v>0</v>
      </c>
      <c r="T306" s="16" t="n">
        <v>0</v>
      </c>
      <c r="U306" s="16" t="n">
        <v>0</v>
      </c>
      <c r="V306" s="16" t="n">
        <v>0</v>
      </c>
    </row>
    <row r="307" customFormat="false" ht="12.75" hidden="false" customHeight="false" outlineLevel="0" collapsed="false">
      <c r="B307" s="18" t="n">
        <v>41365</v>
      </c>
      <c r="C307" s="15" t="n">
        <v>0</v>
      </c>
      <c r="D307" s="16" t="n">
        <v>0</v>
      </c>
      <c r="E307" s="16" t="n">
        <v>0</v>
      </c>
      <c r="F307" s="16" t="n">
        <v>0</v>
      </c>
      <c r="G307" s="16" t="n">
        <v>0</v>
      </c>
      <c r="H307" s="16" t="n">
        <v>0</v>
      </c>
      <c r="I307" s="16" t="n">
        <v>0</v>
      </c>
      <c r="J307" s="16" t="n">
        <v>0</v>
      </c>
      <c r="K307" s="16" t="n">
        <v>0</v>
      </c>
      <c r="L307" s="16" t="n">
        <v>0</v>
      </c>
      <c r="M307" s="16" t="n">
        <v>0</v>
      </c>
      <c r="N307" s="16" t="n">
        <v>0</v>
      </c>
      <c r="O307" s="16" t="n">
        <v>0</v>
      </c>
      <c r="P307" s="16" t="n">
        <v>0</v>
      </c>
      <c r="Q307" s="16" t="n">
        <v>0</v>
      </c>
      <c r="R307" s="16" t="n">
        <v>0</v>
      </c>
      <c r="S307" s="16" t="n">
        <v>0</v>
      </c>
      <c r="T307" s="16" t="n">
        <v>0</v>
      </c>
      <c r="U307" s="16" t="n">
        <v>0</v>
      </c>
      <c r="V307" s="16" t="n">
        <v>0</v>
      </c>
    </row>
    <row r="308" customFormat="false" ht="12.75" hidden="false" customHeight="false" outlineLevel="0" collapsed="false">
      <c r="B308" s="18" t="n">
        <v>41395</v>
      </c>
      <c r="C308" s="15" t="n">
        <v>0</v>
      </c>
      <c r="D308" s="16" t="n">
        <v>0</v>
      </c>
      <c r="E308" s="16" t="n">
        <v>0</v>
      </c>
      <c r="F308" s="16" t="n">
        <v>0</v>
      </c>
      <c r="G308" s="16" t="n">
        <v>0</v>
      </c>
      <c r="H308" s="16" t="n">
        <v>0</v>
      </c>
      <c r="I308" s="16" t="n">
        <v>0</v>
      </c>
      <c r="J308" s="16" t="n">
        <v>0</v>
      </c>
      <c r="K308" s="16" t="n">
        <v>0</v>
      </c>
      <c r="L308" s="16" t="n">
        <v>0</v>
      </c>
      <c r="M308" s="16" t="n">
        <v>0</v>
      </c>
      <c r="N308" s="16" t="n">
        <v>0</v>
      </c>
      <c r="O308" s="16" t="n">
        <v>0</v>
      </c>
      <c r="P308" s="16" t="n">
        <v>0</v>
      </c>
      <c r="Q308" s="16" t="n">
        <v>0</v>
      </c>
      <c r="R308" s="16" t="n">
        <v>0</v>
      </c>
      <c r="S308" s="16" t="n">
        <v>0</v>
      </c>
      <c r="T308" s="16" t="n">
        <v>0</v>
      </c>
      <c r="U308" s="16" t="n">
        <v>0</v>
      </c>
      <c r="V308" s="16" t="n">
        <v>0</v>
      </c>
    </row>
    <row r="309" customFormat="false" ht="12.75" hidden="false" customHeight="false" outlineLevel="0" collapsed="false">
      <c r="B309" s="18" t="n">
        <v>41426</v>
      </c>
      <c r="C309" s="15" t="n">
        <v>0</v>
      </c>
      <c r="D309" s="16" t="n">
        <v>0</v>
      </c>
      <c r="E309" s="16" t="n">
        <v>0</v>
      </c>
      <c r="F309" s="16" t="n">
        <v>0</v>
      </c>
      <c r="G309" s="16" t="n">
        <v>0</v>
      </c>
      <c r="H309" s="16" t="n">
        <v>0</v>
      </c>
      <c r="I309" s="16" t="n">
        <v>0</v>
      </c>
      <c r="J309" s="16" t="n">
        <v>0</v>
      </c>
      <c r="K309" s="16" t="n">
        <v>0</v>
      </c>
      <c r="L309" s="16" t="n">
        <v>0</v>
      </c>
      <c r="M309" s="16" t="n">
        <v>0</v>
      </c>
      <c r="N309" s="16" t="n">
        <v>0</v>
      </c>
      <c r="O309" s="16" t="n">
        <v>0</v>
      </c>
      <c r="P309" s="16" t="n">
        <v>0</v>
      </c>
      <c r="Q309" s="16" t="n">
        <v>0</v>
      </c>
      <c r="R309" s="16" t="n">
        <v>0</v>
      </c>
      <c r="S309" s="16" t="n">
        <v>0</v>
      </c>
      <c r="T309" s="16" t="n">
        <v>0</v>
      </c>
      <c r="U309" s="16" t="n">
        <v>0</v>
      </c>
      <c r="V309" s="16" t="n">
        <v>0</v>
      </c>
    </row>
    <row r="310" customFormat="false" ht="12.75" hidden="false" customHeight="false" outlineLevel="0" collapsed="false">
      <c r="B310" s="18" t="n">
        <v>41456</v>
      </c>
      <c r="C310" s="15" t="n">
        <v>0</v>
      </c>
      <c r="D310" s="16" t="n">
        <v>0</v>
      </c>
      <c r="E310" s="16" t="n">
        <v>0</v>
      </c>
      <c r="F310" s="16" t="n">
        <v>0</v>
      </c>
      <c r="G310" s="16" t="n">
        <v>0</v>
      </c>
      <c r="H310" s="16" t="n">
        <v>0</v>
      </c>
      <c r="I310" s="16" t="n">
        <v>0</v>
      </c>
      <c r="J310" s="16" t="n">
        <v>0</v>
      </c>
      <c r="K310" s="16" t="n">
        <v>0</v>
      </c>
      <c r="L310" s="16" t="n">
        <v>0</v>
      </c>
      <c r="M310" s="16" t="n">
        <v>0</v>
      </c>
      <c r="N310" s="16" t="n">
        <v>0</v>
      </c>
      <c r="O310" s="16" t="n">
        <v>0</v>
      </c>
      <c r="P310" s="16" t="n">
        <v>0</v>
      </c>
      <c r="Q310" s="16" t="n">
        <v>0</v>
      </c>
      <c r="R310" s="16" t="n">
        <v>0</v>
      </c>
      <c r="S310" s="16" t="n">
        <v>0</v>
      </c>
      <c r="T310" s="16" t="n">
        <v>0</v>
      </c>
      <c r="U310" s="16" t="n">
        <v>0</v>
      </c>
      <c r="V310" s="16" t="n">
        <v>0</v>
      </c>
    </row>
    <row r="311" customFormat="false" ht="12.75" hidden="false" customHeight="false" outlineLevel="0" collapsed="false">
      <c r="B311" s="18" t="n">
        <v>41487</v>
      </c>
      <c r="C311" s="15" t="n">
        <v>0</v>
      </c>
      <c r="D311" s="16" t="n">
        <v>0</v>
      </c>
      <c r="E311" s="16" t="n">
        <v>0</v>
      </c>
      <c r="F311" s="16" t="n">
        <v>0</v>
      </c>
      <c r="G311" s="16" t="n">
        <v>0</v>
      </c>
      <c r="H311" s="16" t="n">
        <v>0</v>
      </c>
      <c r="I311" s="16" t="n">
        <v>0</v>
      </c>
      <c r="J311" s="16" t="n">
        <v>0</v>
      </c>
      <c r="K311" s="16" t="n">
        <v>0</v>
      </c>
      <c r="L311" s="16" t="n">
        <v>0</v>
      </c>
      <c r="M311" s="16" t="n">
        <v>0</v>
      </c>
      <c r="N311" s="16" t="n">
        <v>0</v>
      </c>
      <c r="O311" s="16" t="n">
        <v>0</v>
      </c>
      <c r="P311" s="16" t="n">
        <v>0</v>
      </c>
      <c r="Q311" s="16" t="n">
        <v>0</v>
      </c>
      <c r="R311" s="16" t="n">
        <v>0</v>
      </c>
      <c r="S311" s="16" t="n">
        <v>0</v>
      </c>
      <c r="T311" s="16" t="n">
        <v>0</v>
      </c>
      <c r="U311" s="16" t="n">
        <v>0</v>
      </c>
      <c r="V311" s="16" t="n">
        <v>0</v>
      </c>
    </row>
    <row r="312" customFormat="false" ht="12.75" hidden="false" customHeight="false" outlineLevel="0" collapsed="false">
      <c r="B312" s="18" t="n">
        <v>41518</v>
      </c>
      <c r="C312" s="15" t="n">
        <v>0</v>
      </c>
      <c r="D312" s="16" t="n">
        <v>0</v>
      </c>
      <c r="E312" s="16" t="n">
        <v>0</v>
      </c>
      <c r="F312" s="16" t="n">
        <v>0</v>
      </c>
      <c r="G312" s="16" t="n">
        <v>0</v>
      </c>
      <c r="H312" s="16" t="n">
        <v>0</v>
      </c>
      <c r="I312" s="16" t="n">
        <v>0</v>
      </c>
      <c r="J312" s="16" t="n">
        <v>0</v>
      </c>
      <c r="K312" s="16" t="n">
        <v>0</v>
      </c>
      <c r="L312" s="16" t="n">
        <v>0</v>
      </c>
      <c r="M312" s="16" t="n">
        <v>0</v>
      </c>
      <c r="N312" s="16" t="n">
        <v>0</v>
      </c>
      <c r="O312" s="16" t="n">
        <v>0</v>
      </c>
      <c r="P312" s="16" t="n">
        <v>0</v>
      </c>
      <c r="Q312" s="16" t="n">
        <v>0</v>
      </c>
      <c r="R312" s="16" t="n">
        <v>0</v>
      </c>
      <c r="S312" s="16" t="n">
        <v>0</v>
      </c>
      <c r="T312" s="16" t="n">
        <v>0</v>
      </c>
      <c r="U312" s="16" t="n">
        <v>0</v>
      </c>
      <c r="V312" s="16" t="n">
        <v>0</v>
      </c>
    </row>
    <row r="313" customFormat="false" ht="12.75" hidden="false" customHeight="false" outlineLevel="0" collapsed="false">
      <c r="B313" s="18" t="n">
        <v>41548</v>
      </c>
      <c r="C313" s="15" t="n">
        <v>0</v>
      </c>
      <c r="D313" s="16" t="n">
        <v>0</v>
      </c>
      <c r="E313" s="16" t="n">
        <v>0</v>
      </c>
      <c r="F313" s="16" t="n">
        <v>0</v>
      </c>
      <c r="G313" s="16" t="n">
        <v>0</v>
      </c>
      <c r="H313" s="16" t="n">
        <v>0</v>
      </c>
      <c r="I313" s="16" t="n">
        <v>0</v>
      </c>
      <c r="J313" s="16" t="n">
        <v>0</v>
      </c>
      <c r="K313" s="16" t="n">
        <v>0</v>
      </c>
      <c r="L313" s="16" t="n">
        <v>0</v>
      </c>
      <c r="M313" s="16" t="n">
        <v>0</v>
      </c>
      <c r="N313" s="16" t="n">
        <v>0</v>
      </c>
      <c r="O313" s="16" t="n">
        <v>0</v>
      </c>
      <c r="P313" s="16" t="n">
        <v>0</v>
      </c>
      <c r="Q313" s="16" t="n">
        <v>0</v>
      </c>
      <c r="R313" s="16" t="n">
        <v>0</v>
      </c>
      <c r="S313" s="16" t="n">
        <v>0</v>
      </c>
      <c r="T313" s="16" t="n">
        <v>0</v>
      </c>
      <c r="U313" s="16" t="n">
        <v>0</v>
      </c>
      <c r="V313" s="16" t="n">
        <v>0</v>
      </c>
    </row>
    <row r="314" customFormat="false" ht="12.75" hidden="false" customHeight="false" outlineLevel="0" collapsed="false">
      <c r="B314" s="18" t="n">
        <v>41579</v>
      </c>
      <c r="C314" s="15" t="n">
        <v>0</v>
      </c>
      <c r="D314" s="16" t="n">
        <v>0</v>
      </c>
      <c r="E314" s="16" t="n">
        <v>0</v>
      </c>
      <c r="F314" s="16" t="n">
        <v>0</v>
      </c>
      <c r="G314" s="16" t="n">
        <v>0</v>
      </c>
      <c r="H314" s="16" t="n">
        <v>0</v>
      </c>
      <c r="I314" s="16" t="n">
        <v>0</v>
      </c>
      <c r="J314" s="16" t="n">
        <v>0</v>
      </c>
      <c r="K314" s="16" t="n">
        <v>0</v>
      </c>
      <c r="L314" s="16" t="n">
        <v>0</v>
      </c>
      <c r="M314" s="16" t="n">
        <v>0</v>
      </c>
      <c r="N314" s="16" t="n">
        <v>0</v>
      </c>
      <c r="O314" s="16" t="n">
        <v>0</v>
      </c>
      <c r="P314" s="16" t="n">
        <v>0</v>
      </c>
      <c r="Q314" s="16" t="n">
        <v>0</v>
      </c>
      <c r="R314" s="16" t="n">
        <v>0</v>
      </c>
      <c r="S314" s="16" t="n">
        <v>0</v>
      </c>
      <c r="T314" s="16" t="n">
        <v>0</v>
      </c>
      <c r="U314" s="16" t="n">
        <v>0</v>
      </c>
      <c r="V314" s="16" t="n">
        <v>0</v>
      </c>
    </row>
    <row r="315" customFormat="false" ht="12.75" hidden="false" customHeight="false" outlineLevel="0" collapsed="false">
      <c r="B315" s="18" t="n">
        <v>41609</v>
      </c>
      <c r="C315" s="15" t="n">
        <v>0</v>
      </c>
      <c r="D315" s="16" t="n">
        <v>0</v>
      </c>
      <c r="E315" s="16" t="n">
        <v>0</v>
      </c>
      <c r="F315" s="16" t="n">
        <v>0</v>
      </c>
      <c r="G315" s="16" t="n">
        <v>0</v>
      </c>
      <c r="H315" s="16" t="n">
        <v>0</v>
      </c>
      <c r="I315" s="16" t="n">
        <v>0</v>
      </c>
      <c r="J315" s="16" t="n">
        <v>0</v>
      </c>
      <c r="K315" s="16" t="n">
        <v>0</v>
      </c>
      <c r="L315" s="16" t="n">
        <v>0</v>
      </c>
      <c r="M315" s="16" t="n">
        <v>0</v>
      </c>
      <c r="N315" s="16" t="n">
        <v>0</v>
      </c>
      <c r="O315" s="16" t="n">
        <v>0</v>
      </c>
      <c r="P315" s="16" t="n">
        <v>0</v>
      </c>
      <c r="Q315" s="16" t="n">
        <v>0</v>
      </c>
      <c r="R315" s="16" t="n">
        <v>0</v>
      </c>
      <c r="S315" s="16" t="n">
        <v>0</v>
      </c>
      <c r="T315" s="16" t="n">
        <v>0</v>
      </c>
      <c r="U315" s="16" t="n">
        <v>0</v>
      </c>
      <c r="V315" s="16" t="n">
        <v>0</v>
      </c>
    </row>
    <row r="316" customFormat="false" ht="12.75" hidden="false" customHeight="false" outlineLevel="0" collapsed="false">
      <c r="B316" s="18" t="n">
        <v>41640</v>
      </c>
      <c r="C316" s="15" t="n">
        <v>0</v>
      </c>
      <c r="D316" s="16" t="n">
        <v>0</v>
      </c>
      <c r="E316" s="16" t="n">
        <v>0</v>
      </c>
      <c r="F316" s="16" t="n">
        <v>0</v>
      </c>
      <c r="G316" s="16" t="n">
        <v>0</v>
      </c>
      <c r="H316" s="16" t="n">
        <v>0</v>
      </c>
      <c r="I316" s="16" t="n">
        <v>0</v>
      </c>
      <c r="J316" s="16" t="n">
        <v>0</v>
      </c>
      <c r="K316" s="16" t="n">
        <v>0</v>
      </c>
      <c r="L316" s="16" t="n">
        <v>0</v>
      </c>
      <c r="M316" s="16" t="n">
        <v>0</v>
      </c>
      <c r="N316" s="16" t="n">
        <v>0</v>
      </c>
      <c r="O316" s="16" t="n">
        <v>0</v>
      </c>
      <c r="P316" s="16" t="n">
        <v>0</v>
      </c>
      <c r="Q316" s="16" t="n">
        <v>0</v>
      </c>
      <c r="R316" s="16" t="n">
        <v>0</v>
      </c>
      <c r="S316" s="16" t="n">
        <v>0</v>
      </c>
      <c r="T316" s="16" t="n">
        <v>0</v>
      </c>
      <c r="U316" s="16" t="n">
        <v>0</v>
      </c>
      <c r="V316" s="16" t="n">
        <v>0</v>
      </c>
    </row>
    <row r="317" customFormat="false" ht="12.75" hidden="false" customHeight="false" outlineLevel="0" collapsed="false">
      <c r="B317" s="18" t="n">
        <v>41671</v>
      </c>
      <c r="C317" s="15" t="n">
        <v>0</v>
      </c>
      <c r="D317" s="16" t="n">
        <v>0</v>
      </c>
      <c r="E317" s="16" t="n">
        <v>0</v>
      </c>
      <c r="F317" s="16" t="n">
        <v>0</v>
      </c>
      <c r="G317" s="16" t="n">
        <v>0</v>
      </c>
      <c r="H317" s="16" t="n">
        <v>0</v>
      </c>
      <c r="I317" s="16" t="n">
        <v>0</v>
      </c>
      <c r="J317" s="16" t="n">
        <v>0</v>
      </c>
      <c r="K317" s="16" t="n">
        <v>0</v>
      </c>
      <c r="L317" s="16" t="n">
        <v>0</v>
      </c>
      <c r="M317" s="16" t="n">
        <v>0</v>
      </c>
      <c r="N317" s="16" t="n">
        <v>0</v>
      </c>
      <c r="O317" s="16" t="n">
        <v>0</v>
      </c>
      <c r="P317" s="16" t="n">
        <v>0</v>
      </c>
      <c r="Q317" s="16" t="n">
        <v>0</v>
      </c>
      <c r="R317" s="16" t="n">
        <v>0</v>
      </c>
      <c r="S317" s="16" t="n">
        <v>0</v>
      </c>
      <c r="T317" s="16" t="n">
        <v>0</v>
      </c>
      <c r="U317" s="16" t="n">
        <v>0</v>
      </c>
      <c r="V317" s="16" t="n">
        <v>0</v>
      </c>
    </row>
    <row r="318" customFormat="false" ht="12.75" hidden="false" customHeight="false" outlineLevel="0" collapsed="false">
      <c r="B318" s="18" t="n">
        <v>41699</v>
      </c>
      <c r="C318" s="15" t="n">
        <v>0</v>
      </c>
      <c r="D318" s="16" t="n">
        <v>0</v>
      </c>
      <c r="E318" s="16" t="n">
        <v>0</v>
      </c>
      <c r="F318" s="16" t="n">
        <v>0</v>
      </c>
      <c r="G318" s="16" t="n">
        <v>0</v>
      </c>
      <c r="H318" s="16" t="n">
        <v>0</v>
      </c>
      <c r="I318" s="16" t="n">
        <v>0</v>
      </c>
      <c r="J318" s="16" t="n">
        <v>0</v>
      </c>
      <c r="K318" s="16" t="n">
        <v>0</v>
      </c>
      <c r="L318" s="16" t="n">
        <v>0</v>
      </c>
      <c r="M318" s="16" t="n">
        <v>0</v>
      </c>
      <c r="N318" s="16" t="n">
        <v>0</v>
      </c>
      <c r="O318" s="16" t="n">
        <v>0</v>
      </c>
      <c r="P318" s="16" t="n">
        <v>0</v>
      </c>
      <c r="Q318" s="16" t="n">
        <v>0</v>
      </c>
      <c r="R318" s="16" t="n">
        <v>0</v>
      </c>
      <c r="S318" s="16" t="n">
        <v>0</v>
      </c>
      <c r="T318" s="16" t="n">
        <v>0</v>
      </c>
      <c r="U318" s="16" t="n">
        <v>0</v>
      </c>
      <c r="V318" s="16" t="n">
        <v>0</v>
      </c>
    </row>
    <row r="319" customFormat="false" ht="12.75" hidden="false" customHeight="false" outlineLevel="0" collapsed="false">
      <c r="B319" s="18" t="n">
        <v>41730</v>
      </c>
      <c r="C319" s="15" t="n">
        <v>0</v>
      </c>
      <c r="D319" s="16" t="n">
        <v>0</v>
      </c>
      <c r="E319" s="16" t="n">
        <v>0</v>
      </c>
      <c r="F319" s="16" t="n">
        <v>0</v>
      </c>
      <c r="G319" s="16" t="n">
        <v>0</v>
      </c>
      <c r="H319" s="16" t="n">
        <v>0</v>
      </c>
      <c r="I319" s="16" t="n">
        <v>0</v>
      </c>
      <c r="J319" s="16" t="n">
        <v>0</v>
      </c>
      <c r="K319" s="16" t="n">
        <v>0</v>
      </c>
      <c r="L319" s="16" t="n">
        <v>0</v>
      </c>
      <c r="M319" s="16" t="n">
        <v>0</v>
      </c>
      <c r="N319" s="16" t="n">
        <v>0</v>
      </c>
      <c r="O319" s="16" t="n">
        <v>0</v>
      </c>
      <c r="P319" s="16" t="n">
        <v>0</v>
      </c>
      <c r="Q319" s="16" t="n">
        <v>0</v>
      </c>
      <c r="R319" s="16" t="n">
        <v>0</v>
      </c>
      <c r="S319" s="16" t="n">
        <v>0</v>
      </c>
      <c r="T319" s="16" t="n">
        <v>0</v>
      </c>
      <c r="U319" s="16" t="n">
        <v>0</v>
      </c>
      <c r="V319" s="16" t="n">
        <v>0</v>
      </c>
    </row>
    <row r="320" customFormat="false" ht="12.75" hidden="false" customHeight="false" outlineLevel="0" collapsed="false">
      <c r="B320" s="18" t="n">
        <v>41760</v>
      </c>
      <c r="C320" s="15" t="n">
        <v>0</v>
      </c>
      <c r="D320" s="16" t="n">
        <v>0</v>
      </c>
      <c r="E320" s="16" t="n">
        <v>0</v>
      </c>
      <c r="F320" s="16" t="n">
        <v>0</v>
      </c>
      <c r="G320" s="16" t="n">
        <v>0</v>
      </c>
      <c r="H320" s="16" t="n">
        <v>0</v>
      </c>
      <c r="I320" s="16" t="n">
        <v>0</v>
      </c>
      <c r="J320" s="16" t="n">
        <v>0</v>
      </c>
      <c r="K320" s="16" t="n">
        <v>0</v>
      </c>
      <c r="L320" s="16" t="n">
        <v>0</v>
      </c>
      <c r="M320" s="16" t="n">
        <v>0</v>
      </c>
      <c r="N320" s="16" t="n">
        <v>0</v>
      </c>
      <c r="O320" s="16" t="n">
        <v>0</v>
      </c>
      <c r="P320" s="16" t="n">
        <v>0</v>
      </c>
      <c r="Q320" s="16" t="n">
        <v>0</v>
      </c>
      <c r="R320" s="16" t="n">
        <v>0</v>
      </c>
      <c r="S320" s="16" t="n">
        <v>0</v>
      </c>
      <c r="T320" s="16" t="n">
        <v>0</v>
      </c>
      <c r="U320" s="16" t="n">
        <v>0</v>
      </c>
      <c r="V320" s="16" t="n">
        <v>0</v>
      </c>
    </row>
    <row r="321" customFormat="false" ht="12.75" hidden="false" customHeight="false" outlineLevel="0" collapsed="false">
      <c r="B321" s="18" t="n">
        <v>41791</v>
      </c>
      <c r="C321" s="15" t="n">
        <v>0</v>
      </c>
      <c r="D321" s="16" t="n">
        <v>0</v>
      </c>
      <c r="E321" s="16" t="n">
        <v>0</v>
      </c>
      <c r="F321" s="16" t="n">
        <v>0</v>
      </c>
      <c r="G321" s="16" t="n">
        <v>0</v>
      </c>
      <c r="H321" s="16" t="n">
        <v>0</v>
      </c>
      <c r="I321" s="16" t="n">
        <v>0</v>
      </c>
      <c r="J321" s="16" t="n">
        <v>0</v>
      </c>
      <c r="K321" s="16" t="n">
        <v>0</v>
      </c>
      <c r="L321" s="16" t="n">
        <v>0</v>
      </c>
      <c r="M321" s="16" t="n">
        <v>0</v>
      </c>
      <c r="N321" s="16" t="n">
        <v>0</v>
      </c>
      <c r="O321" s="16" t="n">
        <v>0</v>
      </c>
      <c r="P321" s="16" t="n">
        <v>0</v>
      </c>
      <c r="Q321" s="16" t="n">
        <v>0</v>
      </c>
      <c r="R321" s="16" t="n">
        <v>0</v>
      </c>
      <c r="S321" s="16" t="n">
        <v>0</v>
      </c>
      <c r="T321" s="16" t="n">
        <v>0</v>
      </c>
      <c r="U321" s="16" t="n">
        <v>0</v>
      </c>
      <c r="V321" s="16" t="n">
        <v>0</v>
      </c>
    </row>
    <row r="322" customFormat="false" ht="12.75" hidden="false" customHeight="false" outlineLevel="0" collapsed="false">
      <c r="B322" s="18" t="n">
        <v>41821</v>
      </c>
      <c r="C322" s="15" t="n">
        <v>0</v>
      </c>
      <c r="D322" s="16" t="n">
        <v>0</v>
      </c>
      <c r="E322" s="16" t="n">
        <v>0</v>
      </c>
      <c r="F322" s="16" t="n">
        <v>0</v>
      </c>
      <c r="G322" s="16" t="n">
        <v>0</v>
      </c>
      <c r="H322" s="16" t="n">
        <v>0</v>
      </c>
      <c r="I322" s="16" t="n">
        <v>0</v>
      </c>
      <c r="J322" s="16" t="n">
        <v>0</v>
      </c>
      <c r="K322" s="16" t="n">
        <v>0</v>
      </c>
      <c r="L322" s="16" t="n">
        <v>0</v>
      </c>
      <c r="M322" s="16" t="n">
        <v>0</v>
      </c>
      <c r="N322" s="16" t="n">
        <v>0</v>
      </c>
      <c r="O322" s="16" t="n">
        <v>0</v>
      </c>
      <c r="P322" s="16" t="n">
        <v>0</v>
      </c>
      <c r="Q322" s="16" t="n">
        <v>0</v>
      </c>
      <c r="R322" s="16" t="n">
        <v>0</v>
      </c>
      <c r="S322" s="16" t="n">
        <v>0</v>
      </c>
      <c r="T322" s="16" t="n">
        <v>0</v>
      </c>
      <c r="U322" s="16" t="n">
        <v>0</v>
      </c>
      <c r="V322" s="16" t="n">
        <v>0</v>
      </c>
    </row>
    <row r="323" customFormat="false" ht="12.75" hidden="false" customHeight="false" outlineLevel="0" collapsed="false">
      <c r="B323" s="18" t="n">
        <v>41852</v>
      </c>
      <c r="C323" s="15" t="n">
        <v>0</v>
      </c>
      <c r="D323" s="16" t="n">
        <v>0</v>
      </c>
      <c r="E323" s="16" t="n">
        <v>0</v>
      </c>
      <c r="F323" s="16" t="n">
        <v>0</v>
      </c>
      <c r="G323" s="16" t="n">
        <v>0</v>
      </c>
      <c r="H323" s="16" t="n">
        <v>0</v>
      </c>
      <c r="I323" s="16" t="n">
        <v>0</v>
      </c>
      <c r="J323" s="16" t="n">
        <v>0</v>
      </c>
      <c r="K323" s="16" t="n">
        <v>0</v>
      </c>
      <c r="L323" s="16" t="n">
        <v>0</v>
      </c>
      <c r="M323" s="16" t="n">
        <v>0</v>
      </c>
      <c r="N323" s="16" t="n">
        <v>0</v>
      </c>
      <c r="O323" s="16" t="n">
        <v>0</v>
      </c>
      <c r="P323" s="16" t="n">
        <v>0</v>
      </c>
      <c r="Q323" s="16" t="n">
        <v>0</v>
      </c>
      <c r="R323" s="16" t="n">
        <v>0</v>
      </c>
      <c r="S323" s="16" t="n">
        <v>0</v>
      </c>
      <c r="T323" s="16" t="n">
        <v>0</v>
      </c>
      <c r="U323" s="16" t="n">
        <v>0</v>
      </c>
      <c r="V323" s="16" t="n">
        <v>0</v>
      </c>
    </row>
    <row r="324" customFormat="false" ht="12.75" hidden="false" customHeight="false" outlineLevel="0" collapsed="false">
      <c r="B324" s="18" t="n">
        <v>41883</v>
      </c>
      <c r="C324" s="15" t="n">
        <v>0</v>
      </c>
      <c r="D324" s="16" t="n">
        <v>0</v>
      </c>
      <c r="E324" s="16" t="n">
        <v>0</v>
      </c>
      <c r="F324" s="16" t="n">
        <v>0</v>
      </c>
      <c r="G324" s="16" t="n">
        <v>0</v>
      </c>
      <c r="H324" s="16" t="n">
        <v>0</v>
      </c>
      <c r="I324" s="16" t="n">
        <v>0</v>
      </c>
      <c r="J324" s="16" t="n">
        <v>0</v>
      </c>
      <c r="K324" s="16" t="n">
        <v>0</v>
      </c>
      <c r="L324" s="16" t="n">
        <v>0</v>
      </c>
      <c r="M324" s="16" t="n">
        <v>0</v>
      </c>
      <c r="N324" s="16" t="n">
        <v>0</v>
      </c>
      <c r="O324" s="16" t="n">
        <v>0</v>
      </c>
      <c r="P324" s="16" t="n">
        <v>0</v>
      </c>
      <c r="Q324" s="16" t="n">
        <v>0</v>
      </c>
      <c r="R324" s="16" t="n">
        <v>0</v>
      </c>
      <c r="S324" s="16" t="n">
        <v>0</v>
      </c>
      <c r="T324" s="16" t="n">
        <v>0</v>
      </c>
      <c r="U324" s="16" t="n">
        <v>0</v>
      </c>
      <c r="V324" s="16" t="n">
        <v>0</v>
      </c>
    </row>
    <row r="325" customFormat="false" ht="12.75" hidden="false" customHeight="false" outlineLevel="0" collapsed="false">
      <c r="B325" s="18" t="n">
        <v>41913</v>
      </c>
      <c r="C325" s="15" t="n">
        <v>0</v>
      </c>
      <c r="D325" s="16" t="n">
        <v>0</v>
      </c>
      <c r="E325" s="16" t="n">
        <v>0</v>
      </c>
      <c r="F325" s="16" t="n">
        <v>0</v>
      </c>
      <c r="G325" s="16" t="n">
        <v>0</v>
      </c>
      <c r="H325" s="16" t="n">
        <v>0</v>
      </c>
      <c r="I325" s="16" t="n">
        <v>0</v>
      </c>
      <c r="J325" s="16" t="n">
        <v>0</v>
      </c>
      <c r="K325" s="16" t="n">
        <v>0</v>
      </c>
      <c r="L325" s="16" t="n">
        <v>0</v>
      </c>
      <c r="M325" s="16" t="n">
        <v>0</v>
      </c>
      <c r="N325" s="16" t="n">
        <v>0</v>
      </c>
      <c r="O325" s="16" t="n">
        <v>0</v>
      </c>
      <c r="P325" s="16" t="n">
        <v>0</v>
      </c>
      <c r="Q325" s="16" t="n">
        <v>0</v>
      </c>
      <c r="R325" s="16" t="n">
        <v>0</v>
      </c>
      <c r="S325" s="16" t="n">
        <v>0</v>
      </c>
      <c r="T325" s="16" t="n">
        <v>0</v>
      </c>
      <c r="U325" s="16" t="n">
        <v>0</v>
      </c>
      <c r="V325" s="16" t="n">
        <v>0</v>
      </c>
    </row>
    <row r="326" customFormat="false" ht="12.75" hidden="false" customHeight="false" outlineLevel="0" collapsed="false">
      <c r="B326" s="18" t="n">
        <v>41944</v>
      </c>
      <c r="C326" s="15" t="n">
        <v>0</v>
      </c>
      <c r="D326" s="16" t="n">
        <v>0</v>
      </c>
      <c r="E326" s="16" t="n">
        <v>0</v>
      </c>
      <c r="F326" s="16" t="n">
        <v>0</v>
      </c>
      <c r="G326" s="16" t="n">
        <v>0</v>
      </c>
      <c r="H326" s="16" t="n">
        <v>0</v>
      </c>
      <c r="I326" s="16" t="n">
        <v>0</v>
      </c>
      <c r="J326" s="16" t="n">
        <v>0</v>
      </c>
      <c r="K326" s="16" t="n">
        <v>0</v>
      </c>
      <c r="L326" s="16" t="n">
        <v>0</v>
      </c>
      <c r="M326" s="16" t="n">
        <v>0</v>
      </c>
      <c r="N326" s="16" t="n">
        <v>0</v>
      </c>
      <c r="O326" s="16" t="n">
        <v>0</v>
      </c>
      <c r="P326" s="16" t="n">
        <v>0</v>
      </c>
      <c r="Q326" s="16" t="n">
        <v>0</v>
      </c>
      <c r="R326" s="16" t="n">
        <v>0</v>
      </c>
      <c r="S326" s="16" t="n">
        <v>0</v>
      </c>
      <c r="T326" s="16" t="n">
        <v>0</v>
      </c>
      <c r="U326" s="16" t="n">
        <v>0</v>
      </c>
      <c r="V326" s="16" t="n">
        <v>0</v>
      </c>
    </row>
    <row r="327" customFormat="false" ht="12.75" hidden="false" customHeight="false" outlineLevel="0" collapsed="false">
      <c r="B327" s="18" t="n">
        <v>41974</v>
      </c>
      <c r="C327" s="15" t="n">
        <v>0</v>
      </c>
      <c r="D327" s="16" t="n">
        <v>0</v>
      </c>
      <c r="E327" s="16" t="n">
        <v>0</v>
      </c>
      <c r="F327" s="16" t="n">
        <v>0</v>
      </c>
      <c r="G327" s="16" t="n">
        <v>0</v>
      </c>
      <c r="H327" s="16" t="n">
        <v>0</v>
      </c>
      <c r="I327" s="16" t="n">
        <v>0</v>
      </c>
      <c r="J327" s="16" t="n">
        <v>0</v>
      </c>
      <c r="K327" s="16" t="n">
        <v>0</v>
      </c>
      <c r="L327" s="16" t="n">
        <v>0</v>
      </c>
      <c r="M327" s="16" t="n">
        <v>0</v>
      </c>
      <c r="N327" s="16" t="n">
        <v>0</v>
      </c>
      <c r="O327" s="16" t="n">
        <v>0</v>
      </c>
      <c r="P327" s="16" t="n">
        <v>0</v>
      </c>
      <c r="Q327" s="16" t="n">
        <v>0</v>
      </c>
      <c r="R327" s="16" t="n">
        <v>0</v>
      </c>
      <c r="S327" s="16" t="n">
        <v>0</v>
      </c>
      <c r="T327" s="16" t="n">
        <v>0</v>
      </c>
      <c r="U327" s="16" t="n">
        <v>0</v>
      </c>
      <c r="V327" s="16" t="n">
        <v>0</v>
      </c>
    </row>
    <row r="328" customFormat="false" ht="12.75" hidden="false" customHeight="false" outlineLevel="0" collapsed="false">
      <c r="B328" s="18" t="n">
        <v>42005</v>
      </c>
      <c r="C328" s="15" t="n">
        <v>0</v>
      </c>
      <c r="D328" s="16" t="n">
        <v>0</v>
      </c>
      <c r="E328" s="16" t="n">
        <v>0</v>
      </c>
      <c r="F328" s="16" t="n">
        <v>0</v>
      </c>
      <c r="G328" s="16" t="n">
        <v>0</v>
      </c>
      <c r="H328" s="16" t="n">
        <v>0</v>
      </c>
      <c r="I328" s="16" t="n">
        <v>0</v>
      </c>
      <c r="J328" s="16" t="n">
        <v>0</v>
      </c>
      <c r="K328" s="16" t="n">
        <v>0</v>
      </c>
      <c r="L328" s="16" t="n">
        <v>0</v>
      </c>
      <c r="M328" s="16" t="n">
        <v>0</v>
      </c>
      <c r="N328" s="16" t="n">
        <v>0</v>
      </c>
      <c r="O328" s="16" t="n">
        <v>0</v>
      </c>
      <c r="P328" s="16" t="n">
        <v>0</v>
      </c>
      <c r="Q328" s="16" t="n">
        <v>0</v>
      </c>
      <c r="R328" s="16" t="n">
        <v>0</v>
      </c>
      <c r="S328" s="16" t="n">
        <v>0</v>
      </c>
      <c r="T328" s="16" t="n">
        <v>0</v>
      </c>
      <c r="U328" s="16" t="n">
        <v>0</v>
      </c>
      <c r="V328" s="16" t="n">
        <v>0</v>
      </c>
    </row>
    <row r="329" customFormat="false" ht="12.75" hidden="false" customHeight="false" outlineLevel="0" collapsed="false">
      <c r="B329" s="18" t="n">
        <v>42036</v>
      </c>
      <c r="C329" s="15" t="n">
        <v>0</v>
      </c>
      <c r="D329" s="16" t="n">
        <v>0</v>
      </c>
      <c r="E329" s="16" t="n">
        <v>0</v>
      </c>
      <c r="F329" s="16" t="n">
        <v>0</v>
      </c>
      <c r="G329" s="16" t="n">
        <v>0</v>
      </c>
      <c r="H329" s="16" t="n">
        <v>0</v>
      </c>
      <c r="I329" s="16" t="n">
        <v>0</v>
      </c>
      <c r="J329" s="16" t="n">
        <v>0</v>
      </c>
      <c r="K329" s="16" t="n">
        <v>0</v>
      </c>
      <c r="L329" s="16" t="n">
        <v>0</v>
      </c>
      <c r="M329" s="16" t="n">
        <v>0</v>
      </c>
      <c r="N329" s="16" t="n">
        <v>0</v>
      </c>
      <c r="O329" s="16" t="n">
        <v>0</v>
      </c>
      <c r="P329" s="16" t="n">
        <v>0</v>
      </c>
      <c r="Q329" s="16" t="n">
        <v>0</v>
      </c>
      <c r="R329" s="16" t="n">
        <v>0</v>
      </c>
      <c r="S329" s="16" t="n">
        <v>0</v>
      </c>
      <c r="T329" s="16" t="n">
        <v>0</v>
      </c>
      <c r="U329" s="16" t="n">
        <v>0</v>
      </c>
      <c r="V329" s="16" t="n">
        <v>0</v>
      </c>
    </row>
    <row r="330" customFormat="false" ht="12.75" hidden="false" customHeight="false" outlineLevel="0" collapsed="false">
      <c r="B330" s="18" t="n">
        <v>42064</v>
      </c>
      <c r="C330" s="15" t="n">
        <v>0</v>
      </c>
      <c r="D330" s="16" t="n">
        <v>0</v>
      </c>
      <c r="E330" s="16" t="n">
        <v>0</v>
      </c>
      <c r="F330" s="16" t="n">
        <v>0</v>
      </c>
      <c r="G330" s="16" t="n">
        <v>0</v>
      </c>
      <c r="H330" s="16" t="n">
        <v>0</v>
      </c>
      <c r="I330" s="16" t="n">
        <v>0</v>
      </c>
      <c r="J330" s="16" t="n">
        <v>0</v>
      </c>
      <c r="K330" s="16" t="n">
        <v>0</v>
      </c>
      <c r="L330" s="16" t="n">
        <v>0</v>
      </c>
      <c r="M330" s="16" t="n">
        <v>0</v>
      </c>
      <c r="N330" s="16" t="n">
        <v>0</v>
      </c>
      <c r="O330" s="16" t="n">
        <v>0</v>
      </c>
      <c r="P330" s="16" t="n">
        <v>0</v>
      </c>
      <c r="Q330" s="16" t="n">
        <v>0</v>
      </c>
      <c r="R330" s="16" t="n">
        <v>0</v>
      </c>
      <c r="S330" s="16" t="n">
        <v>0</v>
      </c>
      <c r="T330" s="16" t="n">
        <v>0</v>
      </c>
      <c r="U330" s="16" t="n">
        <v>0</v>
      </c>
      <c r="V330" s="16" t="n">
        <v>0</v>
      </c>
    </row>
    <row r="331" customFormat="false" ht="12.75" hidden="false" customHeight="false" outlineLevel="0" collapsed="false">
      <c r="B331" s="18" t="n">
        <v>42095</v>
      </c>
      <c r="C331" s="15" t="n">
        <v>0</v>
      </c>
      <c r="D331" s="16" t="n">
        <v>0</v>
      </c>
      <c r="E331" s="16" t="n">
        <v>0</v>
      </c>
      <c r="F331" s="16" t="n">
        <v>0</v>
      </c>
      <c r="G331" s="16" t="n">
        <v>0</v>
      </c>
      <c r="H331" s="16" t="n">
        <v>0</v>
      </c>
      <c r="I331" s="16" t="n">
        <v>0</v>
      </c>
      <c r="J331" s="16" t="n">
        <v>0</v>
      </c>
      <c r="K331" s="16" t="n">
        <v>0</v>
      </c>
      <c r="L331" s="16" t="n">
        <v>0</v>
      </c>
      <c r="M331" s="16" t="n">
        <v>0</v>
      </c>
      <c r="N331" s="16" t="n">
        <v>0</v>
      </c>
      <c r="O331" s="16" t="n">
        <v>0</v>
      </c>
      <c r="P331" s="16" t="n">
        <v>0</v>
      </c>
      <c r="Q331" s="16" t="n">
        <v>0</v>
      </c>
      <c r="R331" s="16" t="n">
        <v>0</v>
      </c>
      <c r="S331" s="16" t="n">
        <v>0</v>
      </c>
      <c r="T331" s="16" t="n">
        <v>0</v>
      </c>
      <c r="U331" s="16" t="n">
        <v>0</v>
      </c>
      <c r="V331" s="16" t="n">
        <v>0</v>
      </c>
    </row>
    <row r="332" customFormat="false" ht="13.5" hidden="false" customHeight="false" outlineLevel="0" collapsed="false">
      <c r="B332" s="19" t="n">
        <v>42125</v>
      </c>
      <c r="C332" s="15" t="n">
        <v>0</v>
      </c>
      <c r="D332" s="16" t="n">
        <v>0</v>
      </c>
      <c r="E332" s="16" t="n">
        <v>0</v>
      </c>
      <c r="F332" s="16" t="n">
        <v>0</v>
      </c>
      <c r="G332" s="16" t="n">
        <v>0</v>
      </c>
      <c r="H332" s="16" t="n">
        <v>0</v>
      </c>
      <c r="I332" s="16" t="n">
        <v>0</v>
      </c>
      <c r="J332" s="16" t="n">
        <v>0</v>
      </c>
      <c r="K332" s="16" t="n">
        <v>0</v>
      </c>
      <c r="L332" s="16" t="n">
        <v>0</v>
      </c>
      <c r="M332" s="16" t="n">
        <v>0</v>
      </c>
      <c r="N332" s="16" t="n">
        <v>0</v>
      </c>
      <c r="O332" s="16" t="n">
        <v>0</v>
      </c>
      <c r="P332" s="16" t="n">
        <v>0</v>
      </c>
      <c r="Q332" s="16" t="n">
        <v>0</v>
      </c>
      <c r="R332" s="16" t="n">
        <v>0</v>
      </c>
      <c r="S332" s="16" t="n">
        <v>0</v>
      </c>
      <c r="T332" s="16" t="n">
        <v>0</v>
      </c>
      <c r="U332" s="16" t="n">
        <v>0</v>
      </c>
      <c r="V332" s="16" t="n">
        <v>0</v>
      </c>
    </row>
    <row r="334" customFormat="false" ht="13.5" hidden="false" customHeight="false" outlineLevel="0" collapsed="false"/>
    <row r="335" customFormat="false" ht="13.5" hidden="false" customHeight="false" outlineLevel="0" collapsed="false">
      <c r="A335" s="1" t="s">
        <v>27</v>
      </c>
    </row>
    <row r="336" customFormat="false" ht="15.75" hidden="false" customHeight="false" outlineLevel="0" collapsed="false">
      <c r="B336" s="4" t="s">
        <v>1</v>
      </c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</row>
    <row r="337" customFormat="false" ht="14.25" hidden="false" customHeight="false" outlineLevel="0" collapsed="false">
      <c r="B337" s="5" t="s">
        <v>2</v>
      </c>
      <c r="C337" s="20" t="s">
        <v>3</v>
      </c>
      <c r="D337" s="8"/>
      <c r="E337" s="8"/>
      <c r="F337" s="8"/>
      <c r="G337" s="8"/>
      <c r="H337" s="8"/>
      <c r="I337" s="9" t="s">
        <v>4</v>
      </c>
      <c r="J337" s="8" t="s">
        <v>5</v>
      </c>
      <c r="K337" s="10" t="n">
        <v>0</v>
      </c>
      <c r="L337" s="10"/>
      <c r="M337" s="10"/>
      <c r="N337" s="10"/>
      <c r="O337" s="8"/>
      <c r="P337" s="8"/>
      <c r="Q337" s="8"/>
      <c r="R337" s="8"/>
      <c r="S337" s="8"/>
      <c r="T337" s="8"/>
      <c r="U337" s="8"/>
      <c r="V337" s="8"/>
    </row>
    <row r="338" customFormat="false" ht="14.25" hidden="false" customHeight="false" outlineLevel="0" collapsed="false">
      <c r="B338" s="22"/>
      <c r="C338" s="23" t="n">
        <v>-39213.5167546735</v>
      </c>
      <c r="D338" s="24" t="s">
        <v>6</v>
      </c>
      <c r="E338" s="24" t="s">
        <v>7</v>
      </c>
      <c r="F338" s="24" t="s">
        <v>8</v>
      </c>
      <c r="G338" s="24" t="s">
        <v>9</v>
      </c>
      <c r="H338" s="24" t="s">
        <v>10</v>
      </c>
      <c r="I338" s="24" t="s">
        <v>11</v>
      </c>
      <c r="J338" s="24" t="s">
        <v>12</v>
      </c>
      <c r="K338" s="24" t="s">
        <v>13</v>
      </c>
      <c r="L338" s="24" t="s">
        <v>14</v>
      </c>
      <c r="M338" s="24" t="s">
        <v>15</v>
      </c>
      <c r="N338" s="24" t="s">
        <v>16</v>
      </c>
      <c r="O338" s="24" t="s">
        <v>17</v>
      </c>
      <c r="P338" s="24" t="s">
        <v>18</v>
      </c>
      <c r="Q338" s="24" t="s">
        <v>19</v>
      </c>
      <c r="R338" s="24" t="s">
        <v>20</v>
      </c>
      <c r="S338" s="24" t="s">
        <v>21</v>
      </c>
      <c r="T338" s="24" t="s">
        <v>22</v>
      </c>
      <c r="U338" s="24" t="s">
        <v>23</v>
      </c>
      <c r="V338" s="24" t="s">
        <v>24</v>
      </c>
      <c r="W338" s="0" t="s">
        <v>25</v>
      </c>
    </row>
    <row r="339" customFormat="false" ht="12.75" hidden="false" customHeight="false" outlineLevel="0" collapsed="false">
      <c r="B339" s="14" t="n">
        <v>37257</v>
      </c>
      <c r="C339" s="15" t="n">
        <v>-7940.70974234988</v>
      </c>
      <c r="D339" s="16" t="n">
        <v>-11198.2310093924</v>
      </c>
      <c r="E339" s="16" t="n">
        <v>-0.660344631860121</v>
      </c>
      <c r="F339" s="16" t="n">
        <v>2055.92341436101</v>
      </c>
      <c r="G339" s="16" t="n">
        <v>1872.8996538906</v>
      </c>
      <c r="H339" s="16" t="n">
        <v>0</v>
      </c>
      <c r="I339" s="16" t="n">
        <v>-758.517304004899</v>
      </c>
      <c r="J339" s="16" t="n">
        <v>0</v>
      </c>
      <c r="K339" s="16" t="n">
        <v>0</v>
      </c>
      <c r="L339" s="16" t="n">
        <v>73.7831295794111</v>
      </c>
      <c r="M339" s="16" t="n">
        <v>1164.88996729514</v>
      </c>
      <c r="N339" s="16" t="n">
        <v>155.675287964925</v>
      </c>
      <c r="O339" s="16" t="n">
        <v>0</v>
      </c>
      <c r="P339" s="16" t="n">
        <v>0</v>
      </c>
      <c r="Q339" s="16" t="n">
        <v>0</v>
      </c>
      <c r="R339" s="16" t="n">
        <v>0</v>
      </c>
      <c r="S339" s="16" t="n">
        <v>-460.459116152885</v>
      </c>
      <c r="T339" s="16" t="n">
        <v>-438.015578922297</v>
      </c>
      <c r="U339" s="16" t="n">
        <v>-407.997842336617</v>
      </c>
      <c r="V339" s="16" t="n">
        <v>0</v>
      </c>
    </row>
    <row r="340" customFormat="false" ht="12.75" hidden="false" customHeight="false" outlineLevel="0" collapsed="false">
      <c r="B340" s="17" t="n">
        <v>37288</v>
      </c>
      <c r="C340" s="15" t="n">
        <v>-7446.45854732144</v>
      </c>
      <c r="D340" s="16" t="n">
        <v>-7084.91163696701</v>
      </c>
      <c r="E340" s="16" t="n">
        <v>-26.7393983507943</v>
      </c>
      <c r="F340" s="16" t="n">
        <v>1266.94989374357</v>
      </c>
      <c r="G340" s="16" t="n">
        <v>285.98877686011</v>
      </c>
      <c r="H340" s="16" t="n">
        <v>0</v>
      </c>
      <c r="I340" s="16" t="n">
        <v>-1789.07171245726</v>
      </c>
      <c r="J340" s="16" t="n">
        <v>0</v>
      </c>
      <c r="K340" s="16" t="n">
        <v>0</v>
      </c>
      <c r="L340" s="16" t="n">
        <v>612.190804836442</v>
      </c>
      <c r="M340" s="16" t="n">
        <v>713.472124161357</v>
      </c>
      <c r="N340" s="16" t="n">
        <v>229.155525669619</v>
      </c>
      <c r="O340" s="16" t="n">
        <v>0</v>
      </c>
      <c r="P340" s="16" t="n">
        <v>0</v>
      </c>
      <c r="Q340" s="16" t="n">
        <v>0</v>
      </c>
      <c r="R340" s="16" t="n">
        <v>0</v>
      </c>
      <c r="S340" s="16" t="n">
        <v>-820.916408555028</v>
      </c>
      <c r="T340" s="16" t="n">
        <v>-374.892202009743</v>
      </c>
      <c r="U340" s="16" t="n">
        <v>-457.684314252705</v>
      </c>
      <c r="V340" s="16" t="n">
        <v>0</v>
      </c>
    </row>
    <row r="341" customFormat="false" ht="12.75" hidden="false" customHeight="false" outlineLevel="0" collapsed="false">
      <c r="B341" s="17" t="n">
        <v>37316</v>
      </c>
      <c r="C341" s="15" t="n">
        <v>-1268.1896069929</v>
      </c>
      <c r="D341" s="16" t="n">
        <v>658.558768713406</v>
      </c>
      <c r="E341" s="16" t="n">
        <v>-29.2037635852723</v>
      </c>
      <c r="F341" s="16" t="n">
        <v>1017.68166684248</v>
      </c>
      <c r="G341" s="16" t="n">
        <v>102.297114894732</v>
      </c>
      <c r="H341" s="16" t="n">
        <v>0</v>
      </c>
      <c r="I341" s="16" t="n">
        <v>-2090.08312666084</v>
      </c>
      <c r="J341" s="16" t="n">
        <v>0</v>
      </c>
      <c r="K341" s="16" t="n">
        <v>0</v>
      </c>
      <c r="L341" s="16" t="n">
        <v>0</v>
      </c>
      <c r="M341" s="16" t="n">
        <v>519.424303958661</v>
      </c>
      <c r="N341" s="16" t="n">
        <v>-46.2238657883342</v>
      </c>
      <c r="O341" s="16" t="n">
        <v>0</v>
      </c>
      <c r="P341" s="16" t="n">
        <v>0</v>
      </c>
      <c r="Q341" s="16" t="n">
        <v>0</v>
      </c>
      <c r="R341" s="16" t="n">
        <v>0</v>
      </c>
      <c r="S341" s="16" t="n">
        <v>-674.67211714201</v>
      </c>
      <c r="T341" s="16" t="n">
        <v>-347.223078551888</v>
      </c>
      <c r="U341" s="16" t="n">
        <v>-378.745509673836</v>
      </c>
      <c r="V341" s="16" t="n">
        <v>0</v>
      </c>
    </row>
    <row r="342" customFormat="false" ht="12.75" hidden="false" customHeight="false" outlineLevel="0" collapsed="false">
      <c r="B342" s="17" t="n">
        <v>37347</v>
      </c>
      <c r="C342" s="15" t="n">
        <v>-2127.02257614345</v>
      </c>
      <c r="D342" s="16" t="n">
        <v>137.515425688007</v>
      </c>
      <c r="E342" s="16" t="n">
        <v>0</v>
      </c>
      <c r="F342" s="16" t="n">
        <v>-360.68581818143</v>
      </c>
      <c r="G342" s="16" t="n">
        <v>78.8570468929922</v>
      </c>
      <c r="H342" s="16" t="n">
        <v>0</v>
      </c>
      <c r="I342" s="16" t="n">
        <v>-1510.39463184419</v>
      </c>
      <c r="J342" s="16" t="n">
        <v>29.1313048128525</v>
      </c>
      <c r="K342" s="16" t="n">
        <v>0</v>
      </c>
      <c r="L342" s="16" t="n">
        <v>0</v>
      </c>
      <c r="M342" s="16" t="n">
        <v>93.2337650095989</v>
      </c>
      <c r="N342" s="16" t="n">
        <v>0</v>
      </c>
      <c r="O342" s="16" t="n">
        <v>0</v>
      </c>
      <c r="P342" s="16" t="n">
        <v>0</v>
      </c>
      <c r="Q342" s="16" t="n">
        <v>0</v>
      </c>
      <c r="R342" s="16" t="n">
        <v>0</v>
      </c>
      <c r="S342" s="16" t="n">
        <v>-150.242762621975</v>
      </c>
      <c r="T342" s="16" t="n">
        <v>-169.863360812494</v>
      </c>
      <c r="U342" s="16" t="n">
        <v>-274.57354508681</v>
      </c>
      <c r="V342" s="16" t="n">
        <v>0</v>
      </c>
    </row>
    <row r="343" customFormat="false" ht="12.75" hidden="false" customHeight="false" outlineLevel="0" collapsed="false">
      <c r="B343" s="17" t="n">
        <v>37377</v>
      </c>
      <c r="C343" s="15" t="n">
        <v>-1867.00130582311</v>
      </c>
      <c r="D343" s="16" t="n">
        <v>114.006953239927</v>
      </c>
      <c r="E343" s="16" t="n">
        <v>0</v>
      </c>
      <c r="F343" s="16" t="n">
        <v>-304.2902622216</v>
      </c>
      <c r="G343" s="16" t="n">
        <v>62.9296113805246</v>
      </c>
      <c r="H343" s="16" t="n">
        <v>0</v>
      </c>
      <c r="I343" s="16" t="n">
        <v>-1299.1301389988</v>
      </c>
      <c r="J343" s="16" t="n">
        <v>25.519008123478</v>
      </c>
      <c r="K343" s="16" t="n">
        <v>0</v>
      </c>
      <c r="L343" s="16" t="n">
        <v>0</v>
      </c>
      <c r="M343" s="16" t="n">
        <v>71.4986904131131</v>
      </c>
      <c r="N343" s="16" t="n">
        <v>0</v>
      </c>
      <c r="O343" s="16" t="n">
        <v>0</v>
      </c>
      <c r="P343" s="16" t="n">
        <v>0</v>
      </c>
      <c r="Q343" s="16" t="n">
        <v>0</v>
      </c>
      <c r="R343" s="16" t="n">
        <v>0</v>
      </c>
      <c r="S343" s="16" t="n">
        <v>-140.466472340086</v>
      </c>
      <c r="T343" s="16" t="n">
        <v>-174.368012898574</v>
      </c>
      <c r="U343" s="16" t="n">
        <v>-222.700682521092</v>
      </c>
      <c r="V343" s="16" t="n">
        <v>0</v>
      </c>
    </row>
    <row r="344" customFormat="false" ht="12.75" hidden="false" customHeight="false" outlineLevel="0" collapsed="false">
      <c r="B344" s="17" t="n">
        <v>37408</v>
      </c>
      <c r="C344" s="15" t="n">
        <v>-1811.31183822371</v>
      </c>
      <c r="D344" s="16" t="n">
        <v>95.1161882509154</v>
      </c>
      <c r="E344" s="16" t="n">
        <v>0</v>
      </c>
      <c r="F344" s="16" t="n">
        <v>-270.503396664942</v>
      </c>
      <c r="G344" s="16" t="n">
        <v>54.0703222275081</v>
      </c>
      <c r="H344" s="16" t="n">
        <v>0</v>
      </c>
      <c r="I344" s="16" t="n">
        <v>-1225.65604653955</v>
      </c>
      <c r="J344" s="16" t="n">
        <v>23.8820318768292</v>
      </c>
      <c r="K344" s="16" t="n">
        <v>0</v>
      </c>
      <c r="L344" s="16" t="n">
        <v>0</v>
      </c>
      <c r="M344" s="16" t="n">
        <v>63.4543684781673</v>
      </c>
      <c r="N344" s="16" t="n">
        <v>0</v>
      </c>
      <c r="O344" s="16" t="n">
        <v>0</v>
      </c>
      <c r="P344" s="16" t="n">
        <v>0</v>
      </c>
      <c r="Q344" s="16" t="n">
        <v>0</v>
      </c>
      <c r="R344" s="16" t="n">
        <v>0</v>
      </c>
      <c r="S344" s="16" t="n">
        <v>-151.657325779881</v>
      </c>
      <c r="T344" s="16" t="n">
        <v>-199.801076102001</v>
      </c>
      <c r="U344" s="16" t="n">
        <v>-200.216903970751</v>
      </c>
      <c r="V344" s="16" t="n">
        <v>0</v>
      </c>
    </row>
    <row r="345" customFormat="false" ht="12.75" hidden="false" customHeight="false" outlineLevel="0" collapsed="false">
      <c r="B345" s="17" t="n">
        <v>37438</v>
      </c>
      <c r="C345" s="15" t="n">
        <v>-2095.28295753345</v>
      </c>
      <c r="D345" s="16" t="n">
        <v>92.1485496854877</v>
      </c>
      <c r="E345" s="16" t="n">
        <v>0</v>
      </c>
      <c r="F345" s="16" t="n">
        <v>-271.162695632164</v>
      </c>
      <c r="G345" s="16" t="n">
        <v>49.0375855825888</v>
      </c>
      <c r="H345" s="16" t="n">
        <v>0</v>
      </c>
      <c r="I345" s="16" t="n">
        <v>-1379.35919925542</v>
      </c>
      <c r="J345" s="16" t="n">
        <v>24.7266059010053</v>
      </c>
      <c r="K345" s="16" t="n">
        <v>0</v>
      </c>
      <c r="L345" s="16" t="n">
        <v>0</v>
      </c>
      <c r="M345" s="16" t="n">
        <v>56.5741520056812</v>
      </c>
      <c r="N345" s="16" t="n">
        <v>0</v>
      </c>
      <c r="O345" s="16" t="n">
        <v>0</v>
      </c>
      <c r="P345" s="16" t="n">
        <v>0</v>
      </c>
      <c r="Q345" s="16" t="n">
        <v>0</v>
      </c>
      <c r="R345" s="16" t="n">
        <v>0</v>
      </c>
      <c r="S345" s="16" t="n">
        <v>-171.210895158983</v>
      </c>
      <c r="T345" s="16" t="n">
        <v>-301.674994818644</v>
      </c>
      <c r="U345" s="16" t="n">
        <v>-194.362065843002</v>
      </c>
      <c r="V345" s="16" t="n">
        <v>0</v>
      </c>
    </row>
    <row r="346" customFormat="false" ht="12.75" hidden="false" customHeight="false" outlineLevel="0" collapsed="false">
      <c r="B346" s="17" t="n">
        <v>37469</v>
      </c>
      <c r="C346" s="15" t="n">
        <v>-2103.90264714023</v>
      </c>
      <c r="D346" s="16" t="n">
        <v>85.1464566061927</v>
      </c>
      <c r="E346" s="16" t="n">
        <v>0</v>
      </c>
      <c r="F346" s="16" t="n">
        <v>-260.182758911993</v>
      </c>
      <c r="G346" s="16" t="n">
        <v>43.8614173945986</v>
      </c>
      <c r="H346" s="16" t="n">
        <v>0</v>
      </c>
      <c r="I346" s="16" t="n">
        <v>-1330.29171422165</v>
      </c>
      <c r="J346" s="16" t="n">
        <v>24.6122422487592</v>
      </c>
      <c r="K346" s="16" t="n">
        <v>0</v>
      </c>
      <c r="L346" s="16" t="n">
        <v>0</v>
      </c>
      <c r="M346" s="16" t="n">
        <v>52.3039463759076</v>
      </c>
      <c r="N346" s="16" t="n">
        <v>0</v>
      </c>
      <c r="O346" s="16" t="n">
        <v>0</v>
      </c>
      <c r="P346" s="16" t="n">
        <v>0</v>
      </c>
      <c r="Q346" s="16" t="n">
        <v>0</v>
      </c>
      <c r="R346" s="16" t="n">
        <v>0</v>
      </c>
      <c r="S346" s="16" t="n">
        <v>-186.071905581667</v>
      </c>
      <c r="T346" s="16" t="n">
        <v>-345.277710548167</v>
      </c>
      <c r="U346" s="16" t="n">
        <v>-188.002620502209</v>
      </c>
      <c r="V346" s="16" t="n">
        <v>0</v>
      </c>
    </row>
    <row r="347" customFormat="false" ht="12.75" hidden="false" customHeight="false" outlineLevel="0" collapsed="false">
      <c r="B347" s="17" t="n">
        <v>37500</v>
      </c>
      <c r="C347" s="15" t="n">
        <v>-1941.662366198</v>
      </c>
      <c r="D347" s="16" t="n">
        <v>71.508340195235</v>
      </c>
      <c r="E347" s="16" t="n">
        <v>0</v>
      </c>
      <c r="F347" s="16" t="n">
        <v>-238.666972110893</v>
      </c>
      <c r="G347" s="16" t="n">
        <v>40.5104753499296</v>
      </c>
      <c r="H347" s="16" t="n">
        <v>0</v>
      </c>
      <c r="I347" s="16" t="n">
        <v>-1229.020612387</v>
      </c>
      <c r="J347" s="16" t="n">
        <v>22.97029731233</v>
      </c>
      <c r="K347" s="16" t="n">
        <v>0</v>
      </c>
      <c r="L347" s="16" t="n">
        <v>0</v>
      </c>
      <c r="M347" s="16" t="n">
        <v>49.8832402315188</v>
      </c>
      <c r="N347" s="16" t="n">
        <v>0</v>
      </c>
      <c r="O347" s="16" t="n">
        <v>0</v>
      </c>
      <c r="P347" s="16" t="n">
        <v>0</v>
      </c>
      <c r="Q347" s="16" t="n">
        <v>0</v>
      </c>
      <c r="R347" s="16" t="n">
        <v>0</v>
      </c>
      <c r="S347" s="16" t="n">
        <v>-186.061943838305</v>
      </c>
      <c r="T347" s="16" t="n">
        <v>-296.789391450851</v>
      </c>
      <c r="U347" s="16" t="n">
        <v>-175.995799499963</v>
      </c>
      <c r="V347" s="16" t="n">
        <v>0</v>
      </c>
    </row>
    <row r="348" customFormat="false" ht="12.75" hidden="false" customHeight="false" outlineLevel="0" collapsed="false">
      <c r="B348" s="17" t="n">
        <v>37530</v>
      </c>
      <c r="C348" s="15" t="n">
        <v>-1838.06104050213</v>
      </c>
      <c r="D348" s="16" t="n">
        <v>72.3932263937785</v>
      </c>
      <c r="E348" s="16" t="n">
        <v>0</v>
      </c>
      <c r="F348" s="16" t="n">
        <v>-241.214536775665</v>
      </c>
      <c r="G348" s="16" t="n">
        <v>37.9335658135445</v>
      </c>
      <c r="H348" s="16" t="n">
        <v>0</v>
      </c>
      <c r="I348" s="16" t="n">
        <v>-1144.14918754998</v>
      </c>
      <c r="J348" s="16" t="n">
        <v>23.1398444798116</v>
      </c>
      <c r="K348" s="16" t="n">
        <v>0</v>
      </c>
      <c r="L348" s="16" t="n">
        <v>0</v>
      </c>
      <c r="M348" s="16" t="n">
        <v>45.6451196155289</v>
      </c>
      <c r="N348" s="16" t="n">
        <v>0</v>
      </c>
      <c r="O348" s="16" t="n">
        <v>0</v>
      </c>
      <c r="P348" s="16" t="n">
        <v>0</v>
      </c>
      <c r="Q348" s="16" t="n">
        <v>0</v>
      </c>
      <c r="R348" s="16" t="n">
        <v>0</v>
      </c>
      <c r="S348" s="16" t="n">
        <v>-192.223852069122</v>
      </c>
      <c r="T348" s="16" t="n">
        <v>-268.569931225461</v>
      </c>
      <c r="U348" s="16" t="n">
        <v>-171.01528918456</v>
      </c>
      <c r="V348" s="16" t="n">
        <v>0</v>
      </c>
    </row>
    <row r="349" customFormat="false" ht="12.75" hidden="false" customHeight="false" outlineLevel="0" collapsed="false">
      <c r="B349" s="17" t="n">
        <v>37561</v>
      </c>
      <c r="C349" s="15" t="n">
        <v>-886.16434726949</v>
      </c>
      <c r="D349" s="16" t="n">
        <v>0</v>
      </c>
      <c r="E349" s="16" t="n">
        <v>0</v>
      </c>
      <c r="F349" s="16" t="n">
        <v>0</v>
      </c>
      <c r="G349" s="16" t="n">
        <v>78.5860825153076</v>
      </c>
      <c r="H349" s="16" t="n">
        <v>0</v>
      </c>
      <c r="I349" s="16" t="n">
        <v>-256.542406863526</v>
      </c>
      <c r="J349" s="16" t="n">
        <v>0</v>
      </c>
      <c r="K349" s="16" t="n">
        <v>0</v>
      </c>
      <c r="L349" s="16" t="n">
        <v>0</v>
      </c>
      <c r="M349" s="16" t="n">
        <v>-87.9983963480739</v>
      </c>
      <c r="N349" s="16" t="n">
        <v>0</v>
      </c>
      <c r="O349" s="16" t="n">
        <v>0</v>
      </c>
      <c r="P349" s="16" t="n">
        <v>0</v>
      </c>
      <c r="Q349" s="16" t="n">
        <v>0</v>
      </c>
      <c r="R349" s="16" t="n">
        <v>0</v>
      </c>
      <c r="S349" s="16" t="n">
        <v>-286.050487035384</v>
      </c>
      <c r="T349" s="16" t="n">
        <v>-168.91513038016</v>
      </c>
      <c r="U349" s="16" t="n">
        <v>-165.244009157653</v>
      </c>
      <c r="V349" s="16" t="n">
        <v>0</v>
      </c>
    </row>
    <row r="350" customFormat="false" ht="12.75" hidden="false" customHeight="false" outlineLevel="0" collapsed="false">
      <c r="B350" s="17" t="n">
        <v>37591</v>
      </c>
      <c r="C350" s="15" t="n">
        <v>-926.710681160401</v>
      </c>
      <c r="D350" s="16" t="n">
        <v>0</v>
      </c>
      <c r="E350" s="16" t="n">
        <v>0</v>
      </c>
      <c r="F350" s="16" t="n">
        <v>0</v>
      </c>
      <c r="G350" s="16" t="n">
        <v>82.9762131529288</v>
      </c>
      <c r="H350" s="16" t="n">
        <v>0</v>
      </c>
      <c r="I350" s="16" t="n">
        <v>-268.839855612911</v>
      </c>
      <c r="J350" s="16" t="n">
        <v>0</v>
      </c>
      <c r="K350" s="16" t="n">
        <v>0</v>
      </c>
      <c r="L350" s="16" t="n">
        <v>0</v>
      </c>
      <c r="M350" s="16" t="n">
        <v>-88.4467048097164</v>
      </c>
      <c r="N350" s="16" t="n">
        <v>0</v>
      </c>
      <c r="O350" s="16" t="n">
        <v>0</v>
      </c>
      <c r="P350" s="16" t="n">
        <v>0</v>
      </c>
      <c r="Q350" s="16" t="n">
        <v>0</v>
      </c>
      <c r="R350" s="16" t="n">
        <v>0</v>
      </c>
      <c r="S350" s="16" t="n">
        <v>-297.777072411027</v>
      </c>
      <c r="T350" s="16" t="n">
        <v>-189.286581908696</v>
      </c>
      <c r="U350" s="16" t="n">
        <v>-165.33667957098</v>
      </c>
      <c r="V350" s="16" t="n">
        <v>0</v>
      </c>
    </row>
    <row r="351" customFormat="false" ht="12.75" hidden="false" customHeight="false" outlineLevel="0" collapsed="false">
      <c r="B351" s="17" t="n">
        <v>37622</v>
      </c>
      <c r="C351" s="15" t="n">
        <v>-821.040278111443</v>
      </c>
      <c r="D351" s="16" t="n">
        <v>0</v>
      </c>
      <c r="E351" s="16" t="n">
        <v>0</v>
      </c>
      <c r="F351" s="16" t="n">
        <v>0</v>
      </c>
      <c r="G351" s="16" t="n">
        <v>81.6288904065607</v>
      </c>
      <c r="H351" s="16" t="n">
        <v>0</v>
      </c>
      <c r="I351" s="16" t="n">
        <v>0</v>
      </c>
      <c r="J351" s="16" t="n">
        <v>0</v>
      </c>
      <c r="K351" s="16" t="n">
        <v>0</v>
      </c>
      <c r="L351" s="16" t="n">
        <v>0</v>
      </c>
      <c r="M351" s="16" t="n">
        <v>11.5733144302249</v>
      </c>
      <c r="N351" s="16" t="n">
        <v>0</v>
      </c>
      <c r="O351" s="16" t="n">
        <v>0</v>
      </c>
      <c r="P351" s="16" t="n">
        <v>0</v>
      </c>
      <c r="Q351" s="16" t="n">
        <v>0</v>
      </c>
      <c r="R351" s="16" t="n">
        <v>0</v>
      </c>
      <c r="S351" s="16" t="n">
        <v>-302.755417401675</v>
      </c>
      <c r="T351" s="16" t="n">
        <v>-452.392721329227</v>
      </c>
      <c r="U351" s="16" t="n">
        <v>-159.094344217326</v>
      </c>
      <c r="V351" s="16" t="n">
        <v>0</v>
      </c>
    </row>
    <row r="352" customFormat="false" ht="12.75" hidden="false" customHeight="false" outlineLevel="0" collapsed="false">
      <c r="B352" s="17" t="n">
        <v>37653</v>
      </c>
      <c r="C352" s="15" t="n">
        <v>-693.552499976683</v>
      </c>
      <c r="D352" s="16" t="n">
        <v>0</v>
      </c>
      <c r="E352" s="16" t="n">
        <v>0</v>
      </c>
      <c r="F352" s="16" t="n">
        <v>0</v>
      </c>
      <c r="G352" s="16" t="n">
        <v>74.8202689209684</v>
      </c>
      <c r="H352" s="16" t="n">
        <v>0</v>
      </c>
      <c r="I352" s="16" t="n">
        <v>0</v>
      </c>
      <c r="J352" s="16" t="n">
        <v>0</v>
      </c>
      <c r="K352" s="16" t="n">
        <v>0</v>
      </c>
      <c r="L352" s="16" t="n">
        <v>0</v>
      </c>
      <c r="M352" s="16" t="n">
        <v>7.96605340175418</v>
      </c>
      <c r="N352" s="16" t="n">
        <v>0</v>
      </c>
      <c r="O352" s="16" t="n">
        <v>0</v>
      </c>
      <c r="P352" s="16" t="n">
        <v>0</v>
      </c>
      <c r="Q352" s="16" t="n">
        <v>0</v>
      </c>
      <c r="R352" s="16" t="n">
        <v>0</v>
      </c>
      <c r="S352" s="16" t="n">
        <v>-263.897441657432</v>
      </c>
      <c r="T352" s="16" t="n">
        <v>-375.02254430139</v>
      </c>
      <c r="U352" s="16" t="n">
        <v>-137.418836340583</v>
      </c>
      <c r="V352" s="16" t="n">
        <v>0</v>
      </c>
    </row>
    <row r="353" customFormat="false" ht="12.75" hidden="false" customHeight="false" outlineLevel="0" collapsed="false">
      <c r="B353" s="17" t="n">
        <v>37681</v>
      </c>
      <c r="C353" s="15" t="n">
        <v>-631.961125960116</v>
      </c>
      <c r="D353" s="16" t="n">
        <v>0</v>
      </c>
      <c r="E353" s="16" t="n">
        <v>0</v>
      </c>
      <c r="F353" s="16" t="n">
        <v>0</v>
      </c>
      <c r="G353" s="16" t="n">
        <v>65.21565210831</v>
      </c>
      <c r="H353" s="16" t="n">
        <v>0</v>
      </c>
      <c r="I353" s="16" t="n">
        <v>0</v>
      </c>
      <c r="J353" s="16" t="n">
        <v>0</v>
      </c>
      <c r="K353" s="16" t="n">
        <v>0</v>
      </c>
      <c r="L353" s="16" t="n">
        <v>0</v>
      </c>
      <c r="M353" s="16" t="n">
        <v>7.55368434209055</v>
      </c>
      <c r="N353" s="16" t="n">
        <v>0</v>
      </c>
      <c r="O353" s="16" t="n">
        <v>0</v>
      </c>
      <c r="P353" s="16" t="n">
        <v>0</v>
      </c>
      <c r="Q353" s="16" t="n">
        <v>0</v>
      </c>
      <c r="R353" s="16" t="n">
        <v>0</v>
      </c>
      <c r="S353" s="16" t="n">
        <v>-229.252950028137</v>
      </c>
      <c r="T353" s="16" t="n">
        <v>-350.873291043363</v>
      </c>
      <c r="U353" s="16" t="n">
        <v>-124.604221339016</v>
      </c>
      <c r="V353" s="16" t="n">
        <v>0</v>
      </c>
    </row>
    <row r="354" customFormat="false" ht="12.75" hidden="false" customHeight="false" outlineLevel="0" collapsed="false">
      <c r="B354" s="17" t="n">
        <v>37712</v>
      </c>
      <c r="C354" s="15" t="n">
        <v>-423.855085226396</v>
      </c>
      <c r="D354" s="16" t="n">
        <v>0</v>
      </c>
      <c r="E354" s="16" t="n">
        <v>0</v>
      </c>
      <c r="F354" s="16" t="n">
        <v>18.9517044898913</v>
      </c>
      <c r="G354" s="16" t="n">
        <v>0</v>
      </c>
      <c r="H354" s="16" t="n">
        <v>0</v>
      </c>
      <c r="I354" s="16" t="n">
        <v>0</v>
      </c>
      <c r="J354" s="16" t="n">
        <v>0</v>
      </c>
      <c r="K354" s="16" t="n">
        <v>0</v>
      </c>
      <c r="L354" s="16" t="n">
        <v>0</v>
      </c>
      <c r="M354" s="16" t="n">
        <v>7.86323663845156</v>
      </c>
      <c r="N354" s="16" t="n">
        <v>0</v>
      </c>
      <c r="O354" s="16" t="n">
        <v>0</v>
      </c>
      <c r="P354" s="16" t="n">
        <v>0</v>
      </c>
      <c r="Q354" s="16" t="n">
        <v>0</v>
      </c>
      <c r="R354" s="16" t="n">
        <v>0</v>
      </c>
      <c r="S354" s="16" t="n">
        <v>-105.989206624456</v>
      </c>
      <c r="T354" s="16" t="n">
        <v>-252.576701035943</v>
      </c>
      <c r="U354" s="16" t="n">
        <v>-92.1041186943393</v>
      </c>
      <c r="V354" s="16" t="n">
        <v>0</v>
      </c>
    </row>
    <row r="355" customFormat="false" ht="12.75" hidden="false" customHeight="false" outlineLevel="0" collapsed="false">
      <c r="B355" s="17" t="n">
        <v>37742</v>
      </c>
      <c r="C355" s="15" t="n">
        <v>-401.738058550271</v>
      </c>
      <c r="D355" s="16" t="n">
        <v>0</v>
      </c>
      <c r="E355" s="16" t="n">
        <v>0</v>
      </c>
      <c r="F355" s="16" t="n">
        <v>17.1520886024617</v>
      </c>
      <c r="G355" s="16" t="n">
        <v>0</v>
      </c>
      <c r="H355" s="16" t="n">
        <v>0</v>
      </c>
      <c r="I355" s="16" t="n">
        <v>0</v>
      </c>
      <c r="J355" s="16" t="n">
        <v>0</v>
      </c>
      <c r="K355" s="16" t="n">
        <v>0</v>
      </c>
      <c r="L355" s="16" t="n">
        <v>0</v>
      </c>
      <c r="M355" s="16" t="n">
        <v>7.72692483630963</v>
      </c>
      <c r="N355" s="16" t="n">
        <v>0</v>
      </c>
      <c r="O355" s="16" t="n">
        <v>0</v>
      </c>
      <c r="P355" s="16" t="n">
        <v>0</v>
      </c>
      <c r="Q355" s="16" t="n">
        <v>0</v>
      </c>
      <c r="R355" s="16" t="n">
        <v>0</v>
      </c>
      <c r="S355" s="16" t="n">
        <v>-99.2478725170456</v>
      </c>
      <c r="T355" s="16" t="n">
        <v>-241.158783498086</v>
      </c>
      <c r="U355" s="16" t="n">
        <v>-86.2104159739114</v>
      </c>
      <c r="V355" s="16" t="n">
        <v>0</v>
      </c>
    </row>
    <row r="356" customFormat="false" ht="12.75" hidden="false" customHeight="false" outlineLevel="0" collapsed="false">
      <c r="B356" s="17" t="n">
        <v>37773</v>
      </c>
      <c r="C356" s="15" t="n">
        <v>-381.229016205271</v>
      </c>
      <c r="D356" s="16" t="n">
        <v>0</v>
      </c>
      <c r="E356" s="16" t="n">
        <v>0</v>
      </c>
      <c r="F356" s="16" t="n">
        <v>17.6688156074061</v>
      </c>
      <c r="G356" s="16" t="n">
        <v>0</v>
      </c>
      <c r="H356" s="16" t="n">
        <v>0</v>
      </c>
      <c r="I356" s="16" t="n">
        <v>0</v>
      </c>
      <c r="J356" s="16" t="n">
        <v>0</v>
      </c>
      <c r="K356" s="16" t="n">
        <v>0</v>
      </c>
      <c r="L356" s="16" t="n">
        <v>0</v>
      </c>
      <c r="M356" s="16" t="n">
        <v>7.1971358723262</v>
      </c>
      <c r="N356" s="16" t="n">
        <v>0</v>
      </c>
      <c r="O356" s="16" t="n">
        <v>0</v>
      </c>
      <c r="P356" s="16" t="n">
        <v>0</v>
      </c>
      <c r="Q356" s="16" t="n">
        <v>0</v>
      </c>
      <c r="R356" s="16" t="n">
        <v>0</v>
      </c>
      <c r="S356" s="16" t="n">
        <v>-97.0278360666468</v>
      </c>
      <c r="T356" s="16" t="n">
        <v>-227.545341630091</v>
      </c>
      <c r="U356" s="16" t="n">
        <v>-81.5217899882656</v>
      </c>
      <c r="V356" s="16" t="n">
        <v>0</v>
      </c>
    </row>
    <row r="357" customFormat="false" ht="12.75" hidden="false" customHeight="false" outlineLevel="0" collapsed="false">
      <c r="B357" s="17" t="n">
        <v>37803</v>
      </c>
      <c r="C357" s="15" t="n">
        <v>-390.587969905361</v>
      </c>
      <c r="D357" s="16" t="n">
        <v>0</v>
      </c>
      <c r="E357" s="16" t="n">
        <v>0</v>
      </c>
      <c r="F357" s="16" t="n">
        <v>18.4129990881259</v>
      </c>
      <c r="G357" s="16" t="n">
        <v>0</v>
      </c>
      <c r="H357" s="16" t="n">
        <v>0</v>
      </c>
      <c r="I357" s="16" t="n">
        <v>0</v>
      </c>
      <c r="J357" s="16" t="n">
        <v>0</v>
      </c>
      <c r="K357" s="16" t="n">
        <v>0</v>
      </c>
      <c r="L357" s="16" t="n">
        <v>0</v>
      </c>
      <c r="M357" s="16" t="n">
        <v>7.21025993401904</v>
      </c>
      <c r="N357" s="16" t="n">
        <v>0</v>
      </c>
      <c r="O357" s="16" t="n">
        <v>0</v>
      </c>
      <c r="P357" s="16" t="n">
        <v>0</v>
      </c>
      <c r="Q357" s="16" t="n">
        <v>0</v>
      </c>
      <c r="R357" s="16" t="n">
        <v>0</v>
      </c>
      <c r="S357" s="16" t="n">
        <v>-100.629634193783</v>
      </c>
      <c r="T357" s="16" t="n">
        <v>-234.650492935063</v>
      </c>
      <c r="U357" s="16" t="n">
        <v>-80.9311017986601</v>
      </c>
      <c r="V357" s="16" t="n">
        <v>0</v>
      </c>
    </row>
    <row r="358" customFormat="false" ht="12.75" hidden="false" customHeight="false" outlineLevel="0" collapsed="false">
      <c r="B358" s="17" t="n">
        <v>37834</v>
      </c>
      <c r="C358" s="15" t="n">
        <v>-389.096307146402</v>
      </c>
      <c r="D358" s="16" t="n">
        <v>0</v>
      </c>
      <c r="E358" s="16" t="n">
        <v>0</v>
      </c>
      <c r="F358" s="16" t="n">
        <v>19.4520306199366</v>
      </c>
      <c r="G358" s="16" t="n">
        <v>0</v>
      </c>
      <c r="H358" s="16" t="n">
        <v>0</v>
      </c>
      <c r="I358" s="16" t="n">
        <v>0</v>
      </c>
      <c r="J358" s="16" t="n">
        <v>0</v>
      </c>
      <c r="K358" s="16" t="n">
        <v>0</v>
      </c>
      <c r="L358" s="16" t="n">
        <v>0</v>
      </c>
      <c r="M358" s="16" t="n">
        <v>6.97609719280075</v>
      </c>
      <c r="N358" s="16" t="n">
        <v>0</v>
      </c>
      <c r="O358" s="16" t="n">
        <v>0</v>
      </c>
      <c r="P358" s="16" t="n">
        <v>0</v>
      </c>
      <c r="Q358" s="16" t="n">
        <v>0</v>
      </c>
      <c r="R358" s="16" t="n">
        <v>0</v>
      </c>
      <c r="S358" s="16" t="n">
        <v>-102.705517002197</v>
      </c>
      <c r="T358" s="16" t="n">
        <v>-233.841851201088</v>
      </c>
      <c r="U358" s="16" t="n">
        <v>-78.9770667558533</v>
      </c>
      <c r="V358" s="16" t="n">
        <v>0</v>
      </c>
    </row>
    <row r="359" customFormat="false" ht="12.75" hidden="false" customHeight="false" outlineLevel="0" collapsed="false">
      <c r="B359" s="17" t="n">
        <v>37865</v>
      </c>
      <c r="C359" s="15" t="n">
        <v>-366.161343082477</v>
      </c>
      <c r="D359" s="16" t="n">
        <v>0</v>
      </c>
      <c r="E359" s="16" t="n">
        <v>0</v>
      </c>
      <c r="F359" s="16" t="n">
        <v>19.6549935545873</v>
      </c>
      <c r="G359" s="16" t="n">
        <v>0</v>
      </c>
      <c r="H359" s="16" t="n">
        <v>0</v>
      </c>
      <c r="I359" s="16" t="n">
        <v>0</v>
      </c>
      <c r="J359" s="16" t="n">
        <v>0</v>
      </c>
      <c r="K359" s="16" t="n">
        <v>0</v>
      </c>
      <c r="L359" s="16" t="n">
        <v>0</v>
      </c>
      <c r="M359" s="16" t="n">
        <v>6.64007452262395</v>
      </c>
      <c r="N359" s="16" t="n">
        <v>0</v>
      </c>
      <c r="O359" s="16" t="n">
        <v>0</v>
      </c>
      <c r="P359" s="16" t="n">
        <v>0</v>
      </c>
      <c r="Q359" s="16" t="n">
        <v>0</v>
      </c>
      <c r="R359" s="16" t="n">
        <v>0</v>
      </c>
      <c r="S359" s="16" t="n">
        <v>-98.1808650386519</v>
      </c>
      <c r="T359" s="16" t="n">
        <v>-218.207833024921</v>
      </c>
      <c r="U359" s="16" t="n">
        <v>-76.067713096116</v>
      </c>
      <c r="V359" s="16" t="n">
        <v>0</v>
      </c>
    </row>
    <row r="360" customFormat="false" ht="12.75" hidden="false" customHeight="false" outlineLevel="0" collapsed="false">
      <c r="B360" s="17" t="n">
        <v>37895</v>
      </c>
      <c r="C360" s="15" t="n">
        <v>-373.89045714408</v>
      </c>
      <c r="D360" s="16" t="n">
        <v>0</v>
      </c>
      <c r="E360" s="16" t="n">
        <v>0</v>
      </c>
      <c r="F360" s="16" t="n">
        <v>20.0666679297065</v>
      </c>
      <c r="G360" s="16" t="n">
        <v>0</v>
      </c>
      <c r="H360" s="16" t="n">
        <v>0</v>
      </c>
      <c r="I360" s="16" t="n">
        <v>0</v>
      </c>
      <c r="J360" s="16" t="n">
        <v>0</v>
      </c>
      <c r="K360" s="16" t="n">
        <v>0</v>
      </c>
      <c r="L360" s="16" t="n">
        <v>0</v>
      </c>
      <c r="M360" s="16" t="n">
        <v>6.64840286006355</v>
      </c>
      <c r="N360" s="16" t="n">
        <v>0</v>
      </c>
      <c r="O360" s="16" t="n">
        <v>0</v>
      </c>
      <c r="P360" s="16" t="n">
        <v>0</v>
      </c>
      <c r="Q360" s="16" t="n">
        <v>0</v>
      </c>
      <c r="R360" s="16" t="n">
        <v>0</v>
      </c>
      <c r="S360" s="16" t="n">
        <v>-101.47779249103</v>
      </c>
      <c r="T360" s="16" t="n">
        <v>-224.535089294823</v>
      </c>
      <c r="U360" s="16" t="n">
        <v>-74.5926461479967</v>
      </c>
      <c r="V360" s="16" t="n">
        <v>0</v>
      </c>
    </row>
    <row r="361" customFormat="false" ht="12.75" hidden="false" customHeight="false" outlineLevel="0" collapsed="false">
      <c r="B361" s="17" t="n">
        <v>37926</v>
      </c>
      <c r="C361" s="15" t="n">
        <v>-313.593830397849</v>
      </c>
      <c r="D361" s="16" t="n">
        <v>0</v>
      </c>
      <c r="E361" s="16" t="n">
        <v>0</v>
      </c>
      <c r="F361" s="16" t="n">
        <v>0</v>
      </c>
      <c r="G361" s="16" t="n">
        <v>0</v>
      </c>
      <c r="H361" s="16" t="n">
        <v>0</v>
      </c>
      <c r="I361" s="16" t="n">
        <v>0</v>
      </c>
      <c r="J361" s="16" t="n">
        <v>0</v>
      </c>
      <c r="K361" s="16" t="n">
        <v>0</v>
      </c>
      <c r="L361" s="16" t="n">
        <v>0</v>
      </c>
      <c r="M361" s="16" t="n">
        <v>6.3013941703294</v>
      </c>
      <c r="N361" s="16" t="n">
        <v>0</v>
      </c>
      <c r="O361" s="16" t="n">
        <v>0</v>
      </c>
      <c r="P361" s="16" t="n">
        <v>0</v>
      </c>
      <c r="Q361" s="16" t="n">
        <v>0</v>
      </c>
      <c r="R361" s="16" t="n">
        <v>0</v>
      </c>
      <c r="S361" s="16" t="n">
        <v>-60.2918475595924</v>
      </c>
      <c r="T361" s="16" t="n">
        <v>-226.478716348888</v>
      </c>
      <c r="U361" s="16" t="n">
        <v>-33.1246606596976</v>
      </c>
      <c r="V361" s="16" t="n">
        <v>0</v>
      </c>
    </row>
    <row r="362" customFormat="false" ht="12.75" hidden="false" customHeight="false" outlineLevel="0" collapsed="false">
      <c r="B362" s="17" t="n">
        <v>37956</v>
      </c>
      <c r="C362" s="15" t="n">
        <v>-331.959928647354</v>
      </c>
      <c r="D362" s="16" t="n">
        <v>0</v>
      </c>
      <c r="E362" s="16" t="n">
        <v>0</v>
      </c>
      <c r="F362" s="16" t="n">
        <v>0</v>
      </c>
      <c r="G362" s="16" t="n">
        <v>0</v>
      </c>
      <c r="H362" s="16" t="n">
        <v>0</v>
      </c>
      <c r="I362" s="16" t="n">
        <v>0</v>
      </c>
      <c r="J362" s="16" t="n">
        <v>0</v>
      </c>
      <c r="K362" s="16" t="n">
        <v>0</v>
      </c>
      <c r="L362" s="16" t="n">
        <v>0</v>
      </c>
      <c r="M362" s="16" t="n">
        <v>6.77328438891347</v>
      </c>
      <c r="N362" s="16" t="n">
        <v>0</v>
      </c>
      <c r="O362" s="16" t="n">
        <v>0</v>
      </c>
      <c r="P362" s="16" t="n">
        <v>0</v>
      </c>
      <c r="Q362" s="16" t="n">
        <v>0</v>
      </c>
      <c r="R362" s="16" t="n">
        <v>0</v>
      </c>
      <c r="S362" s="16" t="n">
        <v>-64.0449492222281</v>
      </c>
      <c r="T362" s="16" t="n">
        <v>-240.389956783212</v>
      </c>
      <c r="U362" s="16" t="n">
        <v>-34.2983070308272</v>
      </c>
      <c r="V362" s="16" t="n">
        <v>0</v>
      </c>
    </row>
    <row r="363" customFormat="false" ht="12.75" hidden="false" customHeight="false" outlineLevel="0" collapsed="false">
      <c r="B363" s="17" t="n">
        <v>37987</v>
      </c>
      <c r="C363" s="15" t="n">
        <v>-216.447098229214</v>
      </c>
      <c r="D363" s="16" t="n">
        <v>0</v>
      </c>
      <c r="E363" s="16" t="n">
        <v>0</v>
      </c>
      <c r="F363" s="16" t="n">
        <v>0</v>
      </c>
      <c r="G363" s="16" t="n">
        <v>0</v>
      </c>
      <c r="H363" s="16" t="n">
        <v>0</v>
      </c>
      <c r="I363" s="16" t="n">
        <v>0</v>
      </c>
      <c r="J363" s="16" t="n">
        <v>0</v>
      </c>
      <c r="K363" s="16" t="n">
        <v>0</v>
      </c>
      <c r="L363" s="16" t="n">
        <v>0</v>
      </c>
      <c r="M363" s="16" t="n">
        <v>-36.5702233108732</v>
      </c>
      <c r="N363" s="16" t="n">
        <v>0</v>
      </c>
      <c r="O363" s="16" t="n">
        <v>0</v>
      </c>
      <c r="P363" s="16" t="n">
        <v>0</v>
      </c>
      <c r="Q363" s="16" t="n">
        <v>0</v>
      </c>
      <c r="R363" s="16" t="n">
        <v>0</v>
      </c>
      <c r="S363" s="16" t="n">
        <v>-64.9834187583751</v>
      </c>
      <c r="T363" s="16" t="n">
        <v>-81.1420696408251</v>
      </c>
      <c r="U363" s="16" t="n">
        <v>-33.7513865191408</v>
      </c>
      <c r="V363" s="16" t="n">
        <v>0</v>
      </c>
    </row>
    <row r="364" customFormat="false" ht="12.75" hidden="false" customHeight="false" outlineLevel="0" collapsed="false">
      <c r="B364" s="17" t="n">
        <v>38018</v>
      </c>
      <c r="C364" s="15" t="n">
        <v>-189.151447098719</v>
      </c>
      <c r="D364" s="16" t="n">
        <v>0</v>
      </c>
      <c r="E364" s="16" t="n">
        <v>0</v>
      </c>
      <c r="F364" s="16" t="n">
        <v>0</v>
      </c>
      <c r="G364" s="16" t="n">
        <v>0</v>
      </c>
      <c r="H364" s="16" t="n">
        <v>0</v>
      </c>
      <c r="I364" s="16" t="n">
        <v>0</v>
      </c>
      <c r="J364" s="16" t="n">
        <v>0</v>
      </c>
      <c r="K364" s="16" t="n">
        <v>0</v>
      </c>
      <c r="L364" s="16" t="n">
        <v>0</v>
      </c>
      <c r="M364" s="16" t="n">
        <v>-33.0731060751447</v>
      </c>
      <c r="N364" s="16" t="n">
        <v>0</v>
      </c>
      <c r="O364" s="16" t="n">
        <v>0</v>
      </c>
      <c r="P364" s="16" t="n">
        <v>0</v>
      </c>
      <c r="Q364" s="16" t="n">
        <v>0</v>
      </c>
      <c r="R364" s="16" t="n">
        <v>0</v>
      </c>
      <c r="S364" s="16" t="n">
        <v>-56.4318935191587</v>
      </c>
      <c r="T364" s="16" t="n">
        <v>-70.4588851146899</v>
      </c>
      <c r="U364" s="16" t="n">
        <v>-29.1875623897252</v>
      </c>
      <c r="V364" s="16" t="n">
        <v>0</v>
      </c>
    </row>
    <row r="365" customFormat="false" ht="12.75" hidden="false" customHeight="false" outlineLevel="0" collapsed="false">
      <c r="B365" s="17" t="n">
        <v>38047</v>
      </c>
      <c r="C365" s="15" t="n">
        <v>-177.748980019733</v>
      </c>
      <c r="D365" s="16" t="n">
        <v>0</v>
      </c>
      <c r="E365" s="16" t="n">
        <v>0</v>
      </c>
      <c r="F365" s="16" t="n">
        <v>0</v>
      </c>
      <c r="G365" s="16" t="n">
        <v>0</v>
      </c>
      <c r="H365" s="16" t="n">
        <v>0</v>
      </c>
      <c r="I365" s="16" t="n">
        <v>0</v>
      </c>
      <c r="J365" s="16" t="n">
        <v>0</v>
      </c>
      <c r="K365" s="16" t="n">
        <v>0</v>
      </c>
      <c r="L365" s="16" t="n">
        <v>0</v>
      </c>
      <c r="M365" s="16" t="n">
        <v>-32.0608701748341</v>
      </c>
      <c r="N365" s="16" t="n">
        <v>0</v>
      </c>
      <c r="O365" s="16" t="n">
        <v>0</v>
      </c>
      <c r="P365" s="16" t="n">
        <v>0</v>
      </c>
      <c r="Q365" s="16" t="n">
        <v>0</v>
      </c>
      <c r="R365" s="16" t="n">
        <v>0</v>
      </c>
      <c r="S365" s="16" t="n">
        <v>-52.1771047866836</v>
      </c>
      <c r="T365" s="16" t="n">
        <v>-65.3645412944237</v>
      </c>
      <c r="U365" s="16" t="n">
        <v>-28.1464637637916</v>
      </c>
      <c r="V365" s="16" t="n">
        <v>0</v>
      </c>
    </row>
    <row r="366" customFormat="false" ht="12.75" hidden="false" customHeight="false" outlineLevel="0" collapsed="false">
      <c r="B366" s="17" t="n">
        <v>38078</v>
      </c>
      <c r="C366" s="15" t="n">
        <v>-127.914268163984</v>
      </c>
      <c r="D366" s="16" t="n">
        <v>0</v>
      </c>
      <c r="E366" s="16" t="n">
        <v>0</v>
      </c>
      <c r="F366" s="16" t="n">
        <v>0</v>
      </c>
      <c r="G366" s="16" t="n">
        <v>0</v>
      </c>
      <c r="H366" s="16" t="n">
        <v>0</v>
      </c>
      <c r="I366" s="16" t="n">
        <v>0</v>
      </c>
      <c r="J366" s="16" t="n">
        <v>0</v>
      </c>
      <c r="K366" s="16" t="n">
        <v>0</v>
      </c>
      <c r="L366" s="16" t="n">
        <v>0</v>
      </c>
      <c r="M366" s="16" t="n">
        <v>-25.0774633554631</v>
      </c>
      <c r="N366" s="16" t="n">
        <v>0</v>
      </c>
      <c r="O366" s="16" t="n">
        <v>0</v>
      </c>
      <c r="P366" s="16" t="n">
        <v>0</v>
      </c>
      <c r="Q366" s="16" t="n">
        <v>0</v>
      </c>
      <c r="R366" s="16" t="n">
        <v>0</v>
      </c>
      <c r="S366" s="16" t="n">
        <v>-30.7870052796614</v>
      </c>
      <c r="T366" s="16" t="n">
        <v>-48.4297630104759</v>
      </c>
      <c r="U366" s="16" t="n">
        <v>-23.6200365183838</v>
      </c>
      <c r="V366" s="16" t="n">
        <v>0</v>
      </c>
    </row>
    <row r="367" customFormat="false" ht="12.75" hidden="false" customHeight="false" outlineLevel="0" collapsed="false">
      <c r="B367" s="17" t="n">
        <v>38108</v>
      </c>
      <c r="C367" s="15" t="n">
        <v>-126.282633867489</v>
      </c>
      <c r="D367" s="16" t="n">
        <v>0</v>
      </c>
      <c r="E367" s="16" t="n">
        <v>0</v>
      </c>
      <c r="F367" s="16" t="n">
        <v>0</v>
      </c>
      <c r="G367" s="16" t="n">
        <v>0</v>
      </c>
      <c r="H367" s="16" t="n">
        <v>0</v>
      </c>
      <c r="I367" s="16" t="n">
        <v>0</v>
      </c>
      <c r="J367" s="16" t="n">
        <v>0</v>
      </c>
      <c r="K367" s="16" t="n">
        <v>0</v>
      </c>
      <c r="L367" s="16" t="n">
        <v>0</v>
      </c>
      <c r="M367" s="16" t="n">
        <v>-24.5137875524709</v>
      </c>
      <c r="N367" s="16" t="n">
        <v>0</v>
      </c>
      <c r="O367" s="16" t="n">
        <v>0</v>
      </c>
      <c r="P367" s="16" t="n">
        <v>0</v>
      </c>
      <c r="Q367" s="16" t="n">
        <v>0</v>
      </c>
      <c r="R367" s="16" t="n">
        <v>0</v>
      </c>
      <c r="S367" s="16" t="n">
        <v>-30.4807678393692</v>
      </c>
      <c r="T367" s="16" t="n">
        <v>-47.9508670913031</v>
      </c>
      <c r="U367" s="16" t="n">
        <v>-23.3372113843459</v>
      </c>
      <c r="V367" s="16" t="n">
        <v>0</v>
      </c>
    </row>
    <row r="368" customFormat="false" ht="12.75" hidden="false" customHeight="false" outlineLevel="0" collapsed="false">
      <c r="B368" s="17" t="n">
        <v>38139</v>
      </c>
      <c r="C368" s="15" t="n">
        <v>-121.778820124819</v>
      </c>
      <c r="D368" s="16" t="n">
        <v>0</v>
      </c>
      <c r="E368" s="16" t="n">
        <v>0</v>
      </c>
      <c r="F368" s="16" t="n">
        <v>0</v>
      </c>
      <c r="G368" s="16" t="n">
        <v>0</v>
      </c>
      <c r="H368" s="16" t="n">
        <v>0</v>
      </c>
      <c r="I368" s="16" t="n">
        <v>0</v>
      </c>
      <c r="J368" s="16" t="n">
        <v>0</v>
      </c>
      <c r="K368" s="16" t="n">
        <v>0</v>
      </c>
      <c r="L368" s="16" t="n">
        <v>0</v>
      </c>
      <c r="M368" s="16" t="n">
        <v>-23.0995195225112</v>
      </c>
      <c r="N368" s="16" t="n">
        <v>0</v>
      </c>
      <c r="O368" s="16" t="n">
        <v>0</v>
      </c>
      <c r="P368" s="16" t="n">
        <v>0</v>
      </c>
      <c r="Q368" s="16" t="n">
        <v>0</v>
      </c>
      <c r="R368" s="16" t="n">
        <v>0</v>
      </c>
      <c r="S368" s="16" t="n">
        <v>-29.7518526471745</v>
      </c>
      <c r="T368" s="16" t="n">
        <v>-46.7879922145025</v>
      </c>
      <c r="U368" s="16" t="n">
        <v>-22.1394557406303</v>
      </c>
      <c r="V368" s="16" t="n">
        <v>0</v>
      </c>
    </row>
    <row r="369" customFormat="false" ht="12.75" hidden="false" customHeight="false" outlineLevel="0" collapsed="false">
      <c r="B369" s="17" t="n">
        <v>38169</v>
      </c>
      <c r="C369" s="15" t="n">
        <v>-125.383103368791</v>
      </c>
      <c r="D369" s="16" t="n">
        <v>0</v>
      </c>
      <c r="E369" s="16" t="n">
        <v>0</v>
      </c>
      <c r="F369" s="16" t="n">
        <v>0</v>
      </c>
      <c r="G369" s="16" t="n">
        <v>0</v>
      </c>
      <c r="H369" s="16" t="n">
        <v>0</v>
      </c>
      <c r="I369" s="16" t="n">
        <v>0</v>
      </c>
      <c r="J369" s="16" t="n">
        <v>0</v>
      </c>
      <c r="K369" s="16" t="n">
        <v>0</v>
      </c>
      <c r="L369" s="16" t="n">
        <v>0</v>
      </c>
      <c r="M369" s="16" t="n">
        <v>-23.2169076411223</v>
      </c>
      <c r="N369" s="16" t="n">
        <v>0</v>
      </c>
      <c r="O369" s="16" t="n">
        <v>0</v>
      </c>
      <c r="P369" s="16" t="n">
        <v>0</v>
      </c>
      <c r="Q369" s="16" t="n">
        <v>0</v>
      </c>
      <c r="R369" s="16" t="n">
        <v>0</v>
      </c>
      <c r="S369" s="16" t="n">
        <v>-31.0138981934333</v>
      </c>
      <c r="T369" s="16" t="n">
        <v>-48.7521626887382</v>
      </c>
      <c r="U369" s="16" t="n">
        <v>-22.4001348454975</v>
      </c>
      <c r="V369" s="16" t="n">
        <v>0</v>
      </c>
    </row>
    <row r="370" customFormat="false" ht="12.75" hidden="false" customHeight="false" outlineLevel="0" collapsed="false">
      <c r="B370" s="17" t="n">
        <v>38200</v>
      </c>
      <c r="C370" s="15" t="n">
        <v>-124.938796183569</v>
      </c>
      <c r="D370" s="16" t="n">
        <v>0</v>
      </c>
      <c r="E370" s="16" t="n">
        <v>0</v>
      </c>
      <c r="F370" s="16" t="n">
        <v>0</v>
      </c>
      <c r="G370" s="16" t="n">
        <v>0</v>
      </c>
      <c r="H370" s="16" t="n">
        <v>0</v>
      </c>
      <c r="I370" s="16" t="n">
        <v>0</v>
      </c>
      <c r="J370" s="16" t="n">
        <v>0</v>
      </c>
      <c r="K370" s="16" t="n">
        <v>0</v>
      </c>
      <c r="L370" s="16" t="n">
        <v>0</v>
      </c>
      <c r="M370" s="16" t="n">
        <v>-22.6247153395939</v>
      </c>
      <c r="N370" s="16" t="n">
        <v>0</v>
      </c>
      <c r="O370" s="16" t="n">
        <v>0</v>
      </c>
      <c r="P370" s="16" t="n">
        <v>0</v>
      </c>
      <c r="Q370" s="16" t="n">
        <v>0</v>
      </c>
      <c r="R370" s="16" t="n">
        <v>0</v>
      </c>
      <c r="S370" s="16" t="n">
        <v>-31.2489540829421</v>
      </c>
      <c r="T370" s="16" t="n">
        <v>-49.1003857008425</v>
      </c>
      <c r="U370" s="16" t="n">
        <v>-21.9647410601901</v>
      </c>
      <c r="V370" s="16" t="n">
        <v>0</v>
      </c>
    </row>
    <row r="371" customFormat="false" ht="12.75" hidden="false" customHeight="false" outlineLevel="0" collapsed="false">
      <c r="B371" s="17" t="n">
        <v>38231</v>
      </c>
      <c r="C371" s="15" t="n">
        <v>-118.181301042138</v>
      </c>
      <c r="D371" s="16" t="n">
        <v>0</v>
      </c>
      <c r="E371" s="16" t="n">
        <v>0</v>
      </c>
      <c r="F371" s="16" t="n">
        <v>0</v>
      </c>
      <c r="G371" s="16" t="n">
        <v>0</v>
      </c>
      <c r="H371" s="16" t="n">
        <v>0</v>
      </c>
      <c r="I371" s="16" t="n">
        <v>0</v>
      </c>
      <c r="J371" s="16" t="n">
        <v>0</v>
      </c>
      <c r="K371" s="16" t="n">
        <v>0</v>
      </c>
      <c r="L371" s="16" t="n">
        <v>0</v>
      </c>
      <c r="M371" s="16" t="n">
        <v>-21.0608795533138</v>
      </c>
      <c r="N371" s="16" t="n">
        <v>0</v>
      </c>
      <c r="O371" s="16" t="n">
        <v>0</v>
      </c>
      <c r="P371" s="16" t="n">
        <v>0</v>
      </c>
      <c r="Q371" s="16" t="n">
        <v>0</v>
      </c>
      <c r="R371" s="16" t="n">
        <v>0</v>
      </c>
      <c r="S371" s="16" t="n">
        <v>-29.7375323932745</v>
      </c>
      <c r="T371" s="16" t="n">
        <v>-46.720511115183</v>
      </c>
      <c r="U371" s="16" t="n">
        <v>-20.6623779803667</v>
      </c>
      <c r="V371" s="16" t="n">
        <v>0</v>
      </c>
    </row>
    <row r="372" customFormat="false" ht="12.75" hidden="false" customHeight="false" outlineLevel="0" collapsed="false">
      <c r="B372" s="17" t="n">
        <v>38261</v>
      </c>
      <c r="C372" s="15" t="n">
        <v>-120.873913435723</v>
      </c>
      <c r="D372" s="16" t="n">
        <v>0</v>
      </c>
      <c r="E372" s="16" t="n">
        <v>0</v>
      </c>
      <c r="F372" s="16" t="n">
        <v>0</v>
      </c>
      <c r="G372" s="16" t="n">
        <v>0</v>
      </c>
      <c r="H372" s="16" t="n">
        <v>0</v>
      </c>
      <c r="I372" s="16" t="n">
        <v>0</v>
      </c>
      <c r="J372" s="16" t="n">
        <v>0</v>
      </c>
      <c r="K372" s="16" t="n">
        <v>0</v>
      </c>
      <c r="L372" s="16" t="n">
        <v>0</v>
      </c>
      <c r="M372" s="16" t="n">
        <v>-21.1363397305125</v>
      </c>
      <c r="N372" s="16" t="n">
        <v>0</v>
      </c>
      <c r="O372" s="16" t="n">
        <v>0</v>
      </c>
      <c r="P372" s="16" t="n">
        <v>0</v>
      </c>
      <c r="Q372" s="16" t="n">
        <v>0</v>
      </c>
      <c r="R372" s="16" t="n">
        <v>0</v>
      </c>
      <c r="S372" s="16" t="n">
        <v>-30.6734340697678</v>
      </c>
      <c r="T372" s="16" t="n">
        <v>-48.1743523040742</v>
      </c>
      <c r="U372" s="16" t="n">
        <v>-20.8897873313686</v>
      </c>
      <c r="V372" s="16" t="n">
        <v>0</v>
      </c>
    </row>
    <row r="373" customFormat="false" ht="12.75" hidden="false" customHeight="false" outlineLevel="0" collapsed="false">
      <c r="B373" s="17" t="n">
        <v>38292</v>
      </c>
      <c r="C373" s="15" t="n">
        <v>2.9728958281667</v>
      </c>
      <c r="D373" s="16" t="n">
        <v>0</v>
      </c>
      <c r="E373" s="16" t="n">
        <v>0</v>
      </c>
      <c r="F373" s="16" t="n">
        <v>0</v>
      </c>
      <c r="G373" s="16" t="n">
        <v>0</v>
      </c>
      <c r="H373" s="16" t="n">
        <v>0</v>
      </c>
      <c r="I373" s="16" t="n">
        <v>0</v>
      </c>
      <c r="J373" s="16" t="n">
        <v>0</v>
      </c>
      <c r="K373" s="16" t="n">
        <v>0</v>
      </c>
      <c r="L373" s="16" t="n">
        <v>0</v>
      </c>
      <c r="M373" s="16" t="n">
        <v>0</v>
      </c>
      <c r="N373" s="16" t="n">
        <v>0</v>
      </c>
      <c r="O373" s="16" t="n">
        <v>0</v>
      </c>
      <c r="P373" s="16" t="n">
        <v>0</v>
      </c>
      <c r="Q373" s="16" t="n">
        <v>0</v>
      </c>
      <c r="R373" s="16" t="n">
        <v>0</v>
      </c>
      <c r="S373" s="16" t="n">
        <v>0</v>
      </c>
      <c r="T373" s="16" t="n">
        <v>2.9728958281667</v>
      </c>
      <c r="U373" s="16" t="n">
        <v>0</v>
      </c>
      <c r="V373" s="16" t="n">
        <v>0</v>
      </c>
    </row>
    <row r="374" customFormat="false" ht="12.75" hidden="false" customHeight="false" outlineLevel="0" collapsed="false">
      <c r="B374" s="17" t="n">
        <v>38322</v>
      </c>
      <c r="C374" s="15" t="n">
        <v>3.35426804438786</v>
      </c>
      <c r="D374" s="16" t="n">
        <v>0</v>
      </c>
      <c r="E374" s="16" t="n">
        <v>0</v>
      </c>
      <c r="F374" s="16" t="n">
        <v>0</v>
      </c>
      <c r="G374" s="16" t="n">
        <v>0</v>
      </c>
      <c r="H374" s="16" t="n">
        <v>0</v>
      </c>
      <c r="I374" s="16" t="n">
        <v>0</v>
      </c>
      <c r="J374" s="16" t="n">
        <v>0</v>
      </c>
      <c r="K374" s="16" t="n">
        <v>0</v>
      </c>
      <c r="L374" s="16" t="n">
        <v>0</v>
      </c>
      <c r="M374" s="16" t="n">
        <v>0</v>
      </c>
      <c r="N374" s="16" t="n">
        <v>0</v>
      </c>
      <c r="O374" s="16" t="n">
        <v>0</v>
      </c>
      <c r="P374" s="16" t="n">
        <v>0</v>
      </c>
      <c r="Q374" s="16" t="n">
        <v>0</v>
      </c>
      <c r="R374" s="16" t="n">
        <v>0</v>
      </c>
      <c r="S374" s="16" t="n">
        <v>0</v>
      </c>
      <c r="T374" s="16" t="n">
        <v>3.35426804438786</v>
      </c>
      <c r="U374" s="16" t="n">
        <v>0</v>
      </c>
      <c r="V374" s="16" t="n">
        <v>0</v>
      </c>
    </row>
    <row r="375" customFormat="false" ht="12.75" hidden="false" customHeight="false" outlineLevel="0" collapsed="false">
      <c r="B375" s="17" t="n">
        <v>38353</v>
      </c>
      <c r="C375" s="15" t="n">
        <v>0</v>
      </c>
      <c r="D375" s="16" t="n">
        <v>0</v>
      </c>
      <c r="E375" s="16" t="n">
        <v>0</v>
      </c>
      <c r="F375" s="16" t="n">
        <v>0</v>
      </c>
      <c r="G375" s="16" t="n">
        <v>0</v>
      </c>
      <c r="H375" s="16" t="n">
        <v>0</v>
      </c>
      <c r="I375" s="16" t="n">
        <v>0</v>
      </c>
      <c r="J375" s="16" t="n">
        <v>0</v>
      </c>
      <c r="K375" s="16" t="n">
        <v>0</v>
      </c>
      <c r="L375" s="16" t="n">
        <v>0</v>
      </c>
      <c r="M375" s="16" t="n">
        <v>0</v>
      </c>
      <c r="N375" s="16" t="n">
        <v>0</v>
      </c>
      <c r="O375" s="16" t="n">
        <v>0</v>
      </c>
      <c r="P375" s="16" t="n">
        <v>0</v>
      </c>
      <c r="Q375" s="16" t="n">
        <v>0</v>
      </c>
      <c r="R375" s="16" t="n">
        <v>0</v>
      </c>
      <c r="S375" s="16" t="n">
        <v>0</v>
      </c>
      <c r="T375" s="16" t="n">
        <v>0</v>
      </c>
      <c r="U375" s="16" t="n">
        <v>0</v>
      </c>
      <c r="V375" s="16" t="n">
        <v>0</v>
      </c>
    </row>
    <row r="376" customFormat="false" ht="12.75" hidden="false" customHeight="false" outlineLevel="0" collapsed="false">
      <c r="B376" s="17" t="n">
        <v>38384</v>
      </c>
      <c r="C376" s="15" t="n">
        <v>0</v>
      </c>
      <c r="D376" s="16" t="n">
        <v>0</v>
      </c>
      <c r="E376" s="16" t="n">
        <v>0</v>
      </c>
      <c r="F376" s="16" t="n">
        <v>0</v>
      </c>
      <c r="G376" s="16" t="n">
        <v>0</v>
      </c>
      <c r="H376" s="16" t="n">
        <v>0</v>
      </c>
      <c r="I376" s="16" t="n">
        <v>0</v>
      </c>
      <c r="J376" s="16" t="n">
        <v>0</v>
      </c>
      <c r="K376" s="16" t="n">
        <v>0</v>
      </c>
      <c r="L376" s="16" t="n">
        <v>0</v>
      </c>
      <c r="M376" s="16" t="n">
        <v>0</v>
      </c>
      <c r="N376" s="16" t="n">
        <v>0</v>
      </c>
      <c r="O376" s="16" t="n">
        <v>0</v>
      </c>
      <c r="P376" s="16" t="n">
        <v>0</v>
      </c>
      <c r="Q376" s="16" t="n">
        <v>0</v>
      </c>
      <c r="R376" s="16" t="n">
        <v>0</v>
      </c>
      <c r="S376" s="16" t="n">
        <v>0</v>
      </c>
      <c r="T376" s="16" t="n">
        <v>0</v>
      </c>
      <c r="U376" s="16" t="n">
        <v>0</v>
      </c>
      <c r="V376" s="16" t="n">
        <v>0</v>
      </c>
    </row>
    <row r="377" customFormat="false" ht="12.75" hidden="false" customHeight="false" outlineLevel="0" collapsed="false">
      <c r="B377" s="17" t="n">
        <v>38412</v>
      </c>
      <c r="C377" s="15" t="n">
        <v>0</v>
      </c>
      <c r="D377" s="16" t="n">
        <v>0</v>
      </c>
      <c r="E377" s="16" t="n">
        <v>0</v>
      </c>
      <c r="F377" s="16" t="n">
        <v>0</v>
      </c>
      <c r="G377" s="16" t="n">
        <v>0</v>
      </c>
      <c r="H377" s="16" t="n">
        <v>0</v>
      </c>
      <c r="I377" s="16" t="n">
        <v>0</v>
      </c>
      <c r="J377" s="16" t="n">
        <v>0</v>
      </c>
      <c r="K377" s="16" t="n">
        <v>0</v>
      </c>
      <c r="L377" s="16" t="n">
        <v>0</v>
      </c>
      <c r="M377" s="16" t="n">
        <v>0</v>
      </c>
      <c r="N377" s="16" t="n">
        <v>0</v>
      </c>
      <c r="O377" s="16" t="n">
        <v>0</v>
      </c>
      <c r="P377" s="16" t="n">
        <v>0</v>
      </c>
      <c r="Q377" s="16" t="n">
        <v>0</v>
      </c>
      <c r="R377" s="16" t="n">
        <v>0</v>
      </c>
      <c r="S377" s="16" t="n">
        <v>0</v>
      </c>
      <c r="T377" s="16" t="n">
        <v>0</v>
      </c>
      <c r="U377" s="16" t="n">
        <v>0</v>
      </c>
      <c r="V377" s="16" t="n">
        <v>0</v>
      </c>
    </row>
    <row r="378" customFormat="false" ht="12.75" hidden="false" customHeight="false" outlineLevel="0" collapsed="false">
      <c r="B378" s="17" t="n">
        <v>38443</v>
      </c>
      <c r="C378" s="15" t="n">
        <v>0</v>
      </c>
      <c r="D378" s="16" t="n">
        <v>0</v>
      </c>
      <c r="E378" s="16" t="n">
        <v>0</v>
      </c>
      <c r="F378" s="16" t="n">
        <v>0</v>
      </c>
      <c r="G378" s="16" t="n">
        <v>0</v>
      </c>
      <c r="H378" s="16" t="n">
        <v>0</v>
      </c>
      <c r="I378" s="16" t="n">
        <v>0</v>
      </c>
      <c r="J378" s="16" t="n">
        <v>0</v>
      </c>
      <c r="K378" s="16" t="n">
        <v>0</v>
      </c>
      <c r="L378" s="16" t="n">
        <v>0</v>
      </c>
      <c r="M378" s="16" t="n">
        <v>0</v>
      </c>
      <c r="N378" s="16" t="n">
        <v>0</v>
      </c>
      <c r="O378" s="16" t="n">
        <v>0</v>
      </c>
      <c r="P378" s="16" t="n">
        <v>0</v>
      </c>
      <c r="Q378" s="16" t="n">
        <v>0</v>
      </c>
      <c r="R378" s="16" t="n">
        <v>0</v>
      </c>
      <c r="S378" s="16" t="n">
        <v>0</v>
      </c>
      <c r="T378" s="16" t="n">
        <v>0</v>
      </c>
      <c r="U378" s="16" t="n">
        <v>0</v>
      </c>
      <c r="V378" s="16" t="n">
        <v>0</v>
      </c>
    </row>
    <row r="379" customFormat="false" ht="12.75" hidden="false" customHeight="false" outlineLevel="0" collapsed="false">
      <c r="B379" s="17" t="n">
        <v>38473</v>
      </c>
      <c r="C379" s="15" t="n">
        <v>0</v>
      </c>
      <c r="D379" s="16" t="n">
        <v>0</v>
      </c>
      <c r="E379" s="16" t="n">
        <v>0</v>
      </c>
      <c r="F379" s="16" t="n">
        <v>0</v>
      </c>
      <c r="G379" s="16" t="n">
        <v>0</v>
      </c>
      <c r="H379" s="16" t="n">
        <v>0</v>
      </c>
      <c r="I379" s="16" t="n">
        <v>0</v>
      </c>
      <c r="J379" s="16" t="n">
        <v>0</v>
      </c>
      <c r="K379" s="16" t="n">
        <v>0</v>
      </c>
      <c r="L379" s="16" t="n">
        <v>0</v>
      </c>
      <c r="M379" s="16" t="n">
        <v>0</v>
      </c>
      <c r="N379" s="16" t="n">
        <v>0</v>
      </c>
      <c r="O379" s="16" t="n">
        <v>0</v>
      </c>
      <c r="P379" s="16" t="n">
        <v>0</v>
      </c>
      <c r="Q379" s="16" t="n">
        <v>0</v>
      </c>
      <c r="R379" s="16" t="n">
        <v>0</v>
      </c>
      <c r="S379" s="16" t="n">
        <v>0</v>
      </c>
      <c r="T379" s="16" t="n">
        <v>0</v>
      </c>
      <c r="U379" s="16" t="n">
        <v>0</v>
      </c>
      <c r="V379" s="16" t="n">
        <v>0</v>
      </c>
    </row>
    <row r="380" customFormat="false" ht="12.75" hidden="false" customHeight="false" outlineLevel="0" collapsed="false">
      <c r="B380" s="17" t="n">
        <v>38504</v>
      </c>
      <c r="C380" s="15" t="n">
        <v>0</v>
      </c>
      <c r="D380" s="16" t="n">
        <v>0</v>
      </c>
      <c r="E380" s="16" t="n">
        <v>0</v>
      </c>
      <c r="F380" s="16" t="n">
        <v>0</v>
      </c>
      <c r="G380" s="16" t="n">
        <v>0</v>
      </c>
      <c r="H380" s="16" t="n">
        <v>0</v>
      </c>
      <c r="I380" s="16" t="n">
        <v>0</v>
      </c>
      <c r="J380" s="16" t="n">
        <v>0</v>
      </c>
      <c r="K380" s="16" t="n">
        <v>0</v>
      </c>
      <c r="L380" s="16" t="n">
        <v>0</v>
      </c>
      <c r="M380" s="16" t="n">
        <v>0</v>
      </c>
      <c r="N380" s="16" t="n">
        <v>0</v>
      </c>
      <c r="O380" s="16" t="n">
        <v>0</v>
      </c>
      <c r="P380" s="16" t="n">
        <v>0</v>
      </c>
      <c r="Q380" s="16" t="n">
        <v>0</v>
      </c>
      <c r="R380" s="16" t="n">
        <v>0</v>
      </c>
      <c r="S380" s="16" t="n">
        <v>0</v>
      </c>
      <c r="T380" s="16" t="n">
        <v>0</v>
      </c>
      <c r="U380" s="16" t="n">
        <v>0</v>
      </c>
      <c r="V380" s="16" t="n">
        <v>0</v>
      </c>
    </row>
    <row r="381" customFormat="false" ht="12.75" hidden="false" customHeight="false" outlineLevel="0" collapsed="false">
      <c r="B381" s="17" t="n">
        <v>38534</v>
      </c>
      <c r="C381" s="15" t="n">
        <v>0</v>
      </c>
      <c r="D381" s="16" t="n">
        <v>0</v>
      </c>
      <c r="E381" s="16" t="n">
        <v>0</v>
      </c>
      <c r="F381" s="16" t="n">
        <v>0</v>
      </c>
      <c r="G381" s="16" t="n">
        <v>0</v>
      </c>
      <c r="H381" s="16" t="n">
        <v>0</v>
      </c>
      <c r="I381" s="16" t="n">
        <v>0</v>
      </c>
      <c r="J381" s="16" t="n">
        <v>0</v>
      </c>
      <c r="K381" s="16" t="n">
        <v>0</v>
      </c>
      <c r="L381" s="16" t="n">
        <v>0</v>
      </c>
      <c r="M381" s="16" t="n">
        <v>0</v>
      </c>
      <c r="N381" s="16" t="n">
        <v>0</v>
      </c>
      <c r="O381" s="16" t="n">
        <v>0</v>
      </c>
      <c r="P381" s="16" t="n">
        <v>0</v>
      </c>
      <c r="Q381" s="16" t="n">
        <v>0</v>
      </c>
      <c r="R381" s="16" t="n">
        <v>0</v>
      </c>
      <c r="S381" s="16" t="n">
        <v>0</v>
      </c>
      <c r="T381" s="16" t="n">
        <v>0</v>
      </c>
      <c r="U381" s="16" t="n">
        <v>0</v>
      </c>
      <c r="V381" s="16" t="n">
        <v>0</v>
      </c>
    </row>
    <row r="382" customFormat="false" ht="12.75" hidden="false" customHeight="false" outlineLevel="0" collapsed="false">
      <c r="B382" s="17" t="n">
        <v>38565</v>
      </c>
      <c r="C382" s="15" t="n">
        <v>0</v>
      </c>
      <c r="D382" s="16" t="n">
        <v>0</v>
      </c>
      <c r="E382" s="16" t="n">
        <v>0</v>
      </c>
      <c r="F382" s="16" t="n">
        <v>0</v>
      </c>
      <c r="G382" s="16" t="n">
        <v>0</v>
      </c>
      <c r="H382" s="16" t="n">
        <v>0</v>
      </c>
      <c r="I382" s="16" t="n">
        <v>0</v>
      </c>
      <c r="J382" s="16" t="n">
        <v>0</v>
      </c>
      <c r="K382" s="16" t="n">
        <v>0</v>
      </c>
      <c r="L382" s="16" t="n">
        <v>0</v>
      </c>
      <c r="M382" s="16" t="n">
        <v>0</v>
      </c>
      <c r="N382" s="16" t="n">
        <v>0</v>
      </c>
      <c r="O382" s="16" t="n">
        <v>0</v>
      </c>
      <c r="P382" s="16" t="n">
        <v>0</v>
      </c>
      <c r="Q382" s="16" t="n">
        <v>0</v>
      </c>
      <c r="R382" s="16" t="n">
        <v>0</v>
      </c>
      <c r="S382" s="16" t="n">
        <v>0</v>
      </c>
      <c r="T382" s="16" t="n">
        <v>0</v>
      </c>
      <c r="U382" s="16" t="n">
        <v>0</v>
      </c>
      <c r="V382" s="16" t="n">
        <v>0</v>
      </c>
    </row>
    <row r="383" customFormat="false" ht="12.75" hidden="false" customHeight="false" outlineLevel="0" collapsed="false">
      <c r="B383" s="17" t="n">
        <v>38596</v>
      </c>
      <c r="C383" s="15" t="n">
        <v>0</v>
      </c>
      <c r="D383" s="16" t="n">
        <v>0</v>
      </c>
      <c r="E383" s="16" t="n">
        <v>0</v>
      </c>
      <c r="F383" s="16" t="n">
        <v>0</v>
      </c>
      <c r="G383" s="16" t="n">
        <v>0</v>
      </c>
      <c r="H383" s="16" t="n">
        <v>0</v>
      </c>
      <c r="I383" s="16" t="n">
        <v>0</v>
      </c>
      <c r="J383" s="16" t="n">
        <v>0</v>
      </c>
      <c r="K383" s="16" t="n">
        <v>0</v>
      </c>
      <c r="L383" s="16" t="n">
        <v>0</v>
      </c>
      <c r="M383" s="16" t="n">
        <v>0</v>
      </c>
      <c r="N383" s="16" t="n">
        <v>0</v>
      </c>
      <c r="O383" s="16" t="n">
        <v>0</v>
      </c>
      <c r="P383" s="16" t="n">
        <v>0</v>
      </c>
      <c r="Q383" s="16" t="n">
        <v>0</v>
      </c>
      <c r="R383" s="16" t="n">
        <v>0</v>
      </c>
      <c r="S383" s="16" t="n">
        <v>0</v>
      </c>
      <c r="T383" s="16" t="n">
        <v>0</v>
      </c>
      <c r="U383" s="16" t="n">
        <v>0</v>
      </c>
      <c r="V383" s="16" t="n">
        <v>0</v>
      </c>
    </row>
    <row r="384" customFormat="false" ht="12.75" hidden="false" customHeight="false" outlineLevel="0" collapsed="false">
      <c r="B384" s="17" t="n">
        <v>38626</v>
      </c>
      <c r="C384" s="15" t="n">
        <v>0</v>
      </c>
      <c r="D384" s="16" t="n">
        <v>0</v>
      </c>
      <c r="E384" s="16" t="n">
        <v>0</v>
      </c>
      <c r="F384" s="16" t="n">
        <v>0</v>
      </c>
      <c r="G384" s="16" t="n">
        <v>0</v>
      </c>
      <c r="H384" s="16" t="n">
        <v>0</v>
      </c>
      <c r="I384" s="16" t="n">
        <v>0</v>
      </c>
      <c r="J384" s="16" t="n">
        <v>0</v>
      </c>
      <c r="K384" s="16" t="n">
        <v>0</v>
      </c>
      <c r="L384" s="16" t="n">
        <v>0</v>
      </c>
      <c r="M384" s="16" t="n">
        <v>0</v>
      </c>
      <c r="N384" s="16" t="n">
        <v>0</v>
      </c>
      <c r="O384" s="16" t="n">
        <v>0</v>
      </c>
      <c r="P384" s="16" t="n">
        <v>0</v>
      </c>
      <c r="Q384" s="16" t="n">
        <v>0</v>
      </c>
      <c r="R384" s="16" t="n">
        <v>0</v>
      </c>
      <c r="S384" s="16" t="n">
        <v>0</v>
      </c>
      <c r="T384" s="16" t="n">
        <v>0</v>
      </c>
      <c r="U384" s="16" t="n">
        <v>0</v>
      </c>
      <c r="V384" s="16" t="n">
        <v>0</v>
      </c>
    </row>
    <row r="385" customFormat="false" ht="12.75" hidden="false" customHeight="false" outlineLevel="0" collapsed="false">
      <c r="B385" s="17" t="n">
        <v>38657</v>
      </c>
      <c r="C385" s="15" t="n">
        <v>0</v>
      </c>
      <c r="D385" s="16" t="n">
        <v>0</v>
      </c>
      <c r="E385" s="16" t="n">
        <v>0</v>
      </c>
      <c r="F385" s="16" t="n">
        <v>0</v>
      </c>
      <c r="G385" s="16" t="n">
        <v>0</v>
      </c>
      <c r="H385" s="16" t="n">
        <v>0</v>
      </c>
      <c r="I385" s="16" t="n">
        <v>0</v>
      </c>
      <c r="J385" s="16" t="n">
        <v>0</v>
      </c>
      <c r="K385" s="16" t="n">
        <v>0</v>
      </c>
      <c r="L385" s="16" t="n">
        <v>0</v>
      </c>
      <c r="M385" s="16" t="n">
        <v>0</v>
      </c>
      <c r="N385" s="16" t="n">
        <v>0</v>
      </c>
      <c r="O385" s="16" t="n">
        <v>0</v>
      </c>
      <c r="P385" s="16" t="n">
        <v>0</v>
      </c>
      <c r="Q385" s="16" t="n">
        <v>0</v>
      </c>
      <c r="R385" s="16" t="n">
        <v>0</v>
      </c>
      <c r="S385" s="16" t="n">
        <v>0</v>
      </c>
      <c r="T385" s="16" t="n">
        <v>0</v>
      </c>
      <c r="U385" s="16" t="n">
        <v>0</v>
      </c>
      <c r="V385" s="16" t="n">
        <v>0</v>
      </c>
    </row>
    <row r="386" customFormat="false" ht="12.75" hidden="false" customHeight="false" outlineLevel="0" collapsed="false">
      <c r="B386" s="17" t="n">
        <v>38687</v>
      </c>
      <c r="C386" s="15" t="n">
        <v>0</v>
      </c>
      <c r="D386" s="16" t="n">
        <v>0</v>
      </c>
      <c r="E386" s="16" t="n">
        <v>0</v>
      </c>
      <c r="F386" s="16" t="n">
        <v>0</v>
      </c>
      <c r="G386" s="16" t="n">
        <v>0</v>
      </c>
      <c r="H386" s="16" t="n">
        <v>0</v>
      </c>
      <c r="I386" s="16" t="n">
        <v>0</v>
      </c>
      <c r="J386" s="16" t="n">
        <v>0</v>
      </c>
      <c r="K386" s="16" t="n">
        <v>0</v>
      </c>
      <c r="L386" s="16" t="n">
        <v>0</v>
      </c>
      <c r="M386" s="16" t="n">
        <v>0</v>
      </c>
      <c r="N386" s="16" t="n">
        <v>0</v>
      </c>
      <c r="O386" s="16" t="n">
        <v>0</v>
      </c>
      <c r="P386" s="16" t="n">
        <v>0</v>
      </c>
      <c r="Q386" s="16" t="n">
        <v>0</v>
      </c>
      <c r="R386" s="16" t="n">
        <v>0</v>
      </c>
      <c r="S386" s="16" t="n">
        <v>0</v>
      </c>
      <c r="T386" s="16" t="n">
        <v>0</v>
      </c>
      <c r="U386" s="16" t="n">
        <v>0</v>
      </c>
      <c r="V386" s="16" t="n">
        <v>0</v>
      </c>
    </row>
    <row r="387" customFormat="false" ht="12.75" hidden="false" customHeight="false" outlineLevel="0" collapsed="false">
      <c r="B387" s="17" t="n">
        <v>38718</v>
      </c>
      <c r="C387" s="15" t="n">
        <v>0</v>
      </c>
      <c r="D387" s="16" t="n">
        <v>0</v>
      </c>
      <c r="E387" s="16" t="n">
        <v>0</v>
      </c>
      <c r="F387" s="16" t="n">
        <v>0</v>
      </c>
      <c r="G387" s="16" t="n">
        <v>0</v>
      </c>
      <c r="H387" s="16" t="n">
        <v>0</v>
      </c>
      <c r="I387" s="16" t="n">
        <v>0</v>
      </c>
      <c r="J387" s="16" t="n">
        <v>0</v>
      </c>
      <c r="K387" s="16" t="n">
        <v>0</v>
      </c>
      <c r="L387" s="16" t="n">
        <v>0</v>
      </c>
      <c r="M387" s="16" t="n">
        <v>0</v>
      </c>
      <c r="N387" s="16" t="n">
        <v>0</v>
      </c>
      <c r="O387" s="16" t="n">
        <v>0</v>
      </c>
      <c r="P387" s="16" t="n">
        <v>0</v>
      </c>
      <c r="Q387" s="16" t="n">
        <v>0</v>
      </c>
      <c r="R387" s="16" t="n">
        <v>0</v>
      </c>
      <c r="S387" s="16" t="n">
        <v>0</v>
      </c>
      <c r="T387" s="16" t="n">
        <v>0</v>
      </c>
      <c r="U387" s="16" t="n">
        <v>0</v>
      </c>
      <c r="V387" s="16" t="n">
        <v>0</v>
      </c>
    </row>
    <row r="388" customFormat="false" ht="12.75" hidden="false" customHeight="false" outlineLevel="0" collapsed="false">
      <c r="B388" s="17" t="n">
        <v>38749</v>
      </c>
      <c r="C388" s="15" t="n">
        <v>0</v>
      </c>
      <c r="D388" s="16" t="n">
        <v>0</v>
      </c>
      <c r="E388" s="16" t="n">
        <v>0</v>
      </c>
      <c r="F388" s="16" t="n">
        <v>0</v>
      </c>
      <c r="G388" s="16" t="n">
        <v>0</v>
      </c>
      <c r="H388" s="16" t="n">
        <v>0</v>
      </c>
      <c r="I388" s="16" t="n">
        <v>0</v>
      </c>
      <c r="J388" s="16" t="n">
        <v>0</v>
      </c>
      <c r="K388" s="16" t="n">
        <v>0</v>
      </c>
      <c r="L388" s="16" t="n">
        <v>0</v>
      </c>
      <c r="M388" s="16" t="n">
        <v>0</v>
      </c>
      <c r="N388" s="16" t="n">
        <v>0</v>
      </c>
      <c r="O388" s="16" t="n">
        <v>0</v>
      </c>
      <c r="P388" s="16" t="n">
        <v>0</v>
      </c>
      <c r="Q388" s="16" t="n">
        <v>0</v>
      </c>
      <c r="R388" s="16" t="n">
        <v>0</v>
      </c>
      <c r="S388" s="16" t="n">
        <v>0</v>
      </c>
      <c r="T388" s="16" t="n">
        <v>0</v>
      </c>
      <c r="U388" s="16" t="n">
        <v>0</v>
      </c>
      <c r="V388" s="16" t="n">
        <v>0</v>
      </c>
    </row>
    <row r="389" customFormat="false" ht="12.75" hidden="false" customHeight="false" outlineLevel="0" collapsed="false">
      <c r="B389" s="17" t="n">
        <v>38777</v>
      </c>
      <c r="C389" s="15" t="n">
        <v>0</v>
      </c>
      <c r="D389" s="16" t="n">
        <v>0</v>
      </c>
      <c r="E389" s="16" t="n">
        <v>0</v>
      </c>
      <c r="F389" s="16" t="n">
        <v>0</v>
      </c>
      <c r="G389" s="16" t="n">
        <v>0</v>
      </c>
      <c r="H389" s="16" t="n">
        <v>0</v>
      </c>
      <c r="I389" s="16" t="n">
        <v>0</v>
      </c>
      <c r="J389" s="16" t="n">
        <v>0</v>
      </c>
      <c r="K389" s="16" t="n">
        <v>0</v>
      </c>
      <c r="L389" s="16" t="n">
        <v>0</v>
      </c>
      <c r="M389" s="16" t="n">
        <v>0</v>
      </c>
      <c r="N389" s="16" t="n">
        <v>0</v>
      </c>
      <c r="O389" s="16" t="n">
        <v>0</v>
      </c>
      <c r="P389" s="16" t="n">
        <v>0</v>
      </c>
      <c r="Q389" s="16" t="n">
        <v>0</v>
      </c>
      <c r="R389" s="16" t="n">
        <v>0</v>
      </c>
      <c r="S389" s="16" t="n">
        <v>0</v>
      </c>
      <c r="T389" s="16" t="n">
        <v>0</v>
      </c>
      <c r="U389" s="16" t="n">
        <v>0</v>
      </c>
      <c r="V389" s="16" t="n">
        <v>0</v>
      </c>
    </row>
    <row r="390" customFormat="false" ht="12.75" hidden="false" customHeight="false" outlineLevel="0" collapsed="false">
      <c r="B390" s="17" t="n">
        <v>38808</v>
      </c>
      <c r="C390" s="15" t="n">
        <v>0</v>
      </c>
      <c r="D390" s="16" t="n">
        <v>0</v>
      </c>
      <c r="E390" s="16" t="n">
        <v>0</v>
      </c>
      <c r="F390" s="16" t="n">
        <v>0</v>
      </c>
      <c r="G390" s="16" t="n">
        <v>0</v>
      </c>
      <c r="H390" s="16" t="n">
        <v>0</v>
      </c>
      <c r="I390" s="16" t="n">
        <v>0</v>
      </c>
      <c r="J390" s="16" t="n">
        <v>0</v>
      </c>
      <c r="K390" s="16" t="n">
        <v>0</v>
      </c>
      <c r="L390" s="16" t="n">
        <v>0</v>
      </c>
      <c r="M390" s="16" t="n">
        <v>0</v>
      </c>
      <c r="N390" s="16" t="n">
        <v>0</v>
      </c>
      <c r="O390" s="16" t="n">
        <v>0</v>
      </c>
      <c r="P390" s="16" t="n">
        <v>0</v>
      </c>
      <c r="Q390" s="16" t="n">
        <v>0</v>
      </c>
      <c r="R390" s="16" t="n">
        <v>0</v>
      </c>
      <c r="S390" s="16" t="n">
        <v>0</v>
      </c>
      <c r="T390" s="16" t="n">
        <v>0</v>
      </c>
      <c r="U390" s="16" t="n">
        <v>0</v>
      </c>
      <c r="V390" s="16" t="n">
        <v>0</v>
      </c>
    </row>
    <row r="391" customFormat="false" ht="12.75" hidden="false" customHeight="false" outlineLevel="0" collapsed="false">
      <c r="B391" s="17" t="n">
        <v>38838</v>
      </c>
      <c r="C391" s="15" t="n">
        <v>0</v>
      </c>
      <c r="D391" s="16" t="n">
        <v>0</v>
      </c>
      <c r="E391" s="16" t="n">
        <v>0</v>
      </c>
      <c r="F391" s="16" t="n">
        <v>0</v>
      </c>
      <c r="G391" s="16" t="n">
        <v>0</v>
      </c>
      <c r="H391" s="16" t="n">
        <v>0</v>
      </c>
      <c r="I391" s="16" t="n">
        <v>0</v>
      </c>
      <c r="J391" s="16" t="n">
        <v>0</v>
      </c>
      <c r="K391" s="16" t="n">
        <v>0</v>
      </c>
      <c r="L391" s="16" t="n">
        <v>0</v>
      </c>
      <c r="M391" s="16" t="n">
        <v>0</v>
      </c>
      <c r="N391" s="16" t="n">
        <v>0</v>
      </c>
      <c r="O391" s="16" t="n">
        <v>0</v>
      </c>
      <c r="P391" s="16" t="n">
        <v>0</v>
      </c>
      <c r="Q391" s="16" t="n">
        <v>0</v>
      </c>
      <c r="R391" s="16" t="n">
        <v>0</v>
      </c>
      <c r="S391" s="16" t="n">
        <v>0</v>
      </c>
      <c r="T391" s="16" t="n">
        <v>0</v>
      </c>
      <c r="U391" s="16" t="n">
        <v>0</v>
      </c>
      <c r="V391" s="16" t="n">
        <v>0</v>
      </c>
    </row>
    <row r="392" customFormat="false" ht="12.75" hidden="false" customHeight="false" outlineLevel="0" collapsed="false">
      <c r="B392" s="17" t="n">
        <v>38869</v>
      </c>
      <c r="C392" s="15" t="n">
        <v>0</v>
      </c>
      <c r="D392" s="16" t="n">
        <v>0</v>
      </c>
      <c r="E392" s="16" t="n">
        <v>0</v>
      </c>
      <c r="F392" s="16" t="n">
        <v>0</v>
      </c>
      <c r="G392" s="16" t="n">
        <v>0</v>
      </c>
      <c r="H392" s="16" t="n">
        <v>0</v>
      </c>
      <c r="I392" s="16" t="n">
        <v>0</v>
      </c>
      <c r="J392" s="16" t="n">
        <v>0</v>
      </c>
      <c r="K392" s="16" t="n">
        <v>0</v>
      </c>
      <c r="L392" s="16" t="n">
        <v>0</v>
      </c>
      <c r="M392" s="16" t="n">
        <v>0</v>
      </c>
      <c r="N392" s="16" t="n">
        <v>0</v>
      </c>
      <c r="O392" s="16" t="n">
        <v>0</v>
      </c>
      <c r="P392" s="16" t="n">
        <v>0</v>
      </c>
      <c r="Q392" s="16" t="n">
        <v>0</v>
      </c>
      <c r="R392" s="16" t="n">
        <v>0</v>
      </c>
      <c r="S392" s="16" t="n">
        <v>0</v>
      </c>
      <c r="T392" s="16" t="n">
        <v>0</v>
      </c>
      <c r="U392" s="16" t="n">
        <v>0</v>
      </c>
      <c r="V392" s="16" t="n">
        <v>0</v>
      </c>
    </row>
    <row r="393" customFormat="false" ht="12.75" hidden="false" customHeight="false" outlineLevel="0" collapsed="false">
      <c r="B393" s="17" t="n">
        <v>38899</v>
      </c>
      <c r="C393" s="15" t="n">
        <v>0</v>
      </c>
      <c r="D393" s="16" t="n">
        <v>0</v>
      </c>
      <c r="E393" s="16" t="n">
        <v>0</v>
      </c>
      <c r="F393" s="16" t="n">
        <v>0</v>
      </c>
      <c r="G393" s="16" t="n">
        <v>0</v>
      </c>
      <c r="H393" s="16" t="n">
        <v>0</v>
      </c>
      <c r="I393" s="16" t="n">
        <v>0</v>
      </c>
      <c r="J393" s="16" t="n">
        <v>0</v>
      </c>
      <c r="K393" s="16" t="n">
        <v>0</v>
      </c>
      <c r="L393" s="16" t="n">
        <v>0</v>
      </c>
      <c r="M393" s="16" t="n">
        <v>0</v>
      </c>
      <c r="N393" s="16" t="n">
        <v>0</v>
      </c>
      <c r="O393" s="16" t="n">
        <v>0</v>
      </c>
      <c r="P393" s="16" t="n">
        <v>0</v>
      </c>
      <c r="Q393" s="16" t="n">
        <v>0</v>
      </c>
      <c r="R393" s="16" t="n">
        <v>0</v>
      </c>
      <c r="S393" s="16" t="n">
        <v>0</v>
      </c>
      <c r="T393" s="16" t="n">
        <v>0</v>
      </c>
      <c r="U393" s="16" t="n">
        <v>0</v>
      </c>
      <c r="V393" s="16" t="n">
        <v>0</v>
      </c>
    </row>
    <row r="394" customFormat="false" ht="12.75" hidden="false" customHeight="false" outlineLevel="0" collapsed="false">
      <c r="B394" s="17" t="n">
        <v>38930</v>
      </c>
      <c r="C394" s="15" t="n">
        <v>0</v>
      </c>
      <c r="D394" s="16" t="n">
        <v>0</v>
      </c>
      <c r="E394" s="16" t="n">
        <v>0</v>
      </c>
      <c r="F394" s="16" t="n">
        <v>0</v>
      </c>
      <c r="G394" s="16" t="n">
        <v>0</v>
      </c>
      <c r="H394" s="16" t="n">
        <v>0</v>
      </c>
      <c r="I394" s="16" t="n">
        <v>0</v>
      </c>
      <c r="J394" s="16" t="n">
        <v>0</v>
      </c>
      <c r="K394" s="16" t="n">
        <v>0</v>
      </c>
      <c r="L394" s="16" t="n">
        <v>0</v>
      </c>
      <c r="M394" s="16" t="n">
        <v>0</v>
      </c>
      <c r="N394" s="16" t="n">
        <v>0</v>
      </c>
      <c r="O394" s="16" t="n">
        <v>0</v>
      </c>
      <c r="P394" s="16" t="n">
        <v>0</v>
      </c>
      <c r="Q394" s="16" t="n">
        <v>0</v>
      </c>
      <c r="R394" s="16" t="n">
        <v>0</v>
      </c>
      <c r="S394" s="16" t="n">
        <v>0</v>
      </c>
      <c r="T394" s="16" t="n">
        <v>0</v>
      </c>
      <c r="U394" s="16" t="n">
        <v>0</v>
      </c>
      <c r="V394" s="16" t="n">
        <v>0</v>
      </c>
    </row>
    <row r="395" customFormat="false" ht="12.75" hidden="false" customHeight="false" outlineLevel="0" collapsed="false">
      <c r="B395" s="17" t="n">
        <v>38961</v>
      </c>
      <c r="C395" s="15" t="n">
        <v>0</v>
      </c>
      <c r="D395" s="16" t="n">
        <v>0</v>
      </c>
      <c r="E395" s="16" t="n">
        <v>0</v>
      </c>
      <c r="F395" s="16" t="n">
        <v>0</v>
      </c>
      <c r="G395" s="16" t="n">
        <v>0</v>
      </c>
      <c r="H395" s="16" t="n">
        <v>0</v>
      </c>
      <c r="I395" s="16" t="n">
        <v>0</v>
      </c>
      <c r="J395" s="16" t="n">
        <v>0</v>
      </c>
      <c r="K395" s="16" t="n">
        <v>0</v>
      </c>
      <c r="L395" s="16" t="n">
        <v>0</v>
      </c>
      <c r="M395" s="16" t="n">
        <v>0</v>
      </c>
      <c r="N395" s="16" t="n">
        <v>0</v>
      </c>
      <c r="O395" s="16" t="n">
        <v>0</v>
      </c>
      <c r="P395" s="16" t="n">
        <v>0</v>
      </c>
      <c r="Q395" s="16" t="n">
        <v>0</v>
      </c>
      <c r="R395" s="16" t="n">
        <v>0</v>
      </c>
      <c r="S395" s="16" t="n">
        <v>0</v>
      </c>
      <c r="T395" s="16" t="n">
        <v>0</v>
      </c>
      <c r="U395" s="16" t="n">
        <v>0</v>
      </c>
      <c r="V395" s="16" t="n">
        <v>0</v>
      </c>
    </row>
    <row r="396" customFormat="false" ht="12.75" hidden="false" customHeight="false" outlineLevel="0" collapsed="false">
      <c r="B396" s="17" t="n">
        <v>38991</v>
      </c>
      <c r="C396" s="15" t="n">
        <v>0</v>
      </c>
      <c r="D396" s="16" t="n">
        <v>0</v>
      </c>
      <c r="E396" s="16" t="n">
        <v>0</v>
      </c>
      <c r="F396" s="16" t="n">
        <v>0</v>
      </c>
      <c r="G396" s="16" t="n">
        <v>0</v>
      </c>
      <c r="H396" s="16" t="n">
        <v>0</v>
      </c>
      <c r="I396" s="16" t="n">
        <v>0</v>
      </c>
      <c r="J396" s="16" t="n">
        <v>0</v>
      </c>
      <c r="K396" s="16" t="n">
        <v>0</v>
      </c>
      <c r="L396" s="16" t="n">
        <v>0</v>
      </c>
      <c r="M396" s="16" t="n">
        <v>0</v>
      </c>
      <c r="N396" s="16" t="n">
        <v>0</v>
      </c>
      <c r="O396" s="16" t="n">
        <v>0</v>
      </c>
      <c r="P396" s="16" t="n">
        <v>0</v>
      </c>
      <c r="Q396" s="16" t="n">
        <v>0</v>
      </c>
      <c r="R396" s="16" t="n">
        <v>0</v>
      </c>
      <c r="S396" s="16" t="n">
        <v>0</v>
      </c>
      <c r="T396" s="16" t="n">
        <v>0</v>
      </c>
      <c r="U396" s="16" t="n">
        <v>0</v>
      </c>
      <c r="V396" s="16" t="n">
        <v>0</v>
      </c>
    </row>
    <row r="397" customFormat="false" ht="12.75" hidden="false" customHeight="false" outlineLevel="0" collapsed="false">
      <c r="B397" s="17" t="n">
        <v>39022</v>
      </c>
      <c r="C397" s="15" t="n">
        <v>0</v>
      </c>
      <c r="D397" s="16" t="n">
        <v>0</v>
      </c>
      <c r="E397" s="16" t="n">
        <v>0</v>
      </c>
      <c r="F397" s="16" t="n">
        <v>0</v>
      </c>
      <c r="G397" s="16" t="n">
        <v>0</v>
      </c>
      <c r="H397" s="16" t="n">
        <v>0</v>
      </c>
      <c r="I397" s="16" t="n">
        <v>0</v>
      </c>
      <c r="J397" s="16" t="n">
        <v>0</v>
      </c>
      <c r="K397" s="16" t="n">
        <v>0</v>
      </c>
      <c r="L397" s="16" t="n">
        <v>0</v>
      </c>
      <c r="M397" s="16" t="n">
        <v>0</v>
      </c>
      <c r="N397" s="16" t="n">
        <v>0</v>
      </c>
      <c r="O397" s="16" t="n">
        <v>0</v>
      </c>
      <c r="P397" s="16" t="n">
        <v>0</v>
      </c>
      <c r="Q397" s="16" t="n">
        <v>0</v>
      </c>
      <c r="R397" s="16" t="n">
        <v>0</v>
      </c>
      <c r="S397" s="16" t="n">
        <v>0</v>
      </c>
      <c r="T397" s="16" t="n">
        <v>0</v>
      </c>
      <c r="U397" s="16" t="n">
        <v>0</v>
      </c>
      <c r="V397" s="16" t="n">
        <v>0</v>
      </c>
    </row>
    <row r="398" customFormat="false" ht="12.75" hidden="false" customHeight="false" outlineLevel="0" collapsed="false">
      <c r="B398" s="17" t="n">
        <v>39052</v>
      </c>
      <c r="C398" s="15" t="n">
        <v>0</v>
      </c>
      <c r="D398" s="16" t="n">
        <v>0</v>
      </c>
      <c r="E398" s="16" t="n">
        <v>0</v>
      </c>
      <c r="F398" s="16" t="n">
        <v>0</v>
      </c>
      <c r="G398" s="16" t="n">
        <v>0</v>
      </c>
      <c r="H398" s="16" t="n">
        <v>0</v>
      </c>
      <c r="I398" s="16" t="n">
        <v>0</v>
      </c>
      <c r="J398" s="16" t="n">
        <v>0</v>
      </c>
      <c r="K398" s="16" t="n">
        <v>0</v>
      </c>
      <c r="L398" s="16" t="n">
        <v>0</v>
      </c>
      <c r="M398" s="16" t="n">
        <v>0</v>
      </c>
      <c r="N398" s="16" t="n">
        <v>0</v>
      </c>
      <c r="O398" s="16" t="n">
        <v>0</v>
      </c>
      <c r="P398" s="16" t="n">
        <v>0</v>
      </c>
      <c r="Q398" s="16" t="n">
        <v>0</v>
      </c>
      <c r="R398" s="16" t="n">
        <v>0</v>
      </c>
      <c r="S398" s="16" t="n">
        <v>0</v>
      </c>
      <c r="T398" s="16" t="n">
        <v>0</v>
      </c>
      <c r="U398" s="16" t="n">
        <v>0</v>
      </c>
      <c r="V398" s="16" t="n">
        <v>0</v>
      </c>
    </row>
    <row r="399" customFormat="false" ht="12.75" hidden="false" customHeight="false" outlineLevel="0" collapsed="false">
      <c r="B399" s="17" t="n">
        <v>39083</v>
      </c>
      <c r="C399" s="15" t="n">
        <v>0</v>
      </c>
      <c r="D399" s="16" t="n">
        <v>0</v>
      </c>
      <c r="E399" s="16" t="n">
        <v>0</v>
      </c>
      <c r="F399" s="16" t="n">
        <v>0</v>
      </c>
      <c r="G399" s="16" t="n">
        <v>0</v>
      </c>
      <c r="H399" s="16" t="n">
        <v>0</v>
      </c>
      <c r="I399" s="16" t="n">
        <v>0</v>
      </c>
      <c r="J399" s="16" t="n">
        <v>0</v>
      </c>
      <c r="K399" s="16" t="n">
        <v>0</v>
      </c>
      <c r="L399" s="16" t="n">
        <v>0</v>
      </c>
      <c r="M399" s="16" t="n">
        <v>0</v>
      </c>
      <c r="N399" s="16" t="n">
        <v>0</v>
      </c>
      <c r="O399" s="16" t="n">
        <v>0</v>
      </c>
      <c r="P399" s="16" t="n">
        <v>0</v>
      </c>
      <c r="Q399" s="16" t="n">
        <v>0</v>
      </c>
      <c r="R399" s="16" t="n">
        <v>0</v>
      </c>
      <c r="S399" s="16" t="n">
        <v>0</v>
      </c>
      <c r="T399" s="16" t="n">
        <v>0</v>
      </c>
      <c r="U399" s="16" t="n">
        <v>0</v>
      </c>
      <c r="V399" s="16" t="n">
        <v>0</v>
      </c>
    </row>
    <row r="400" customFormat="false" ht="12.75" hidden="false" customHeight="false" outlineLevel="0" collapsed="false">
      <c r="B400" s="17" t="n">
        <v>39114</v>
      </c>
      <c r="C400" s="15" t="n">
        <v>0</v>
      </c>
      <c r="D400" s="16" t="n">
        <v>0</v>
      </c>
      <c r="E400" s="16" t="n">
        <v>0</v>
      </c>
      <c r="F400" s="16" t="n">
        <v>0</v>
      </c>
      <c r="G400" s="16" t="n">
        <v>0</v>
      </c>
      <c r="H400" s="16" t="n">
        <v>0</v>
      </c>
      <c r="I400" s="16" t="n">
        <v>0</v>
      </c>
      <c r="J400" s="16" t="n">
        <v>0</v>
      </c>
      <c r="K400" s="16" t="n">
        <v>0</v>
      </c>
      <c r="L400" s="16" t="n">
        <v>0</v>
      </c>
      <c r="M400" s="16" t="n">
        <v>0</v>
      </c>
      <c r="N400" s="16" t="n">
        <v>0</v>
      </c>
      <c r="O400" s="16" t="n">
        <v>0</v>
      </c>
      <c r="P400" s="16" t="n">
        <v>0</v>
      </c>
      <c r="Q400" s="16" t="n">
        <v>0</v>
      </c>
      <c r="R400" s="16" t="n">
        <v>0</v>
      </c>
      <c r="S400" s="16" t="n">
        <v>0</v>
      </c>
      <c r="T400" s="16" t="n">
        <v>0</v>
      </c>
      <c r="U400" s="16" t="n">
        <v>0</v>
      </c>
      <c r="V400" s="16" t="n">
        <v>0</v>
      </c>
    </row>
    <row r="401" customFormat="false" ht="12.75" hidden="false" customHeight="false" outlineLevel="0" collapsed="false">
      <c r="B401" s="17" t="n">
        <v>39142</v>
      </c>
      <c r="C401" s="15" t="n">
        <v>0</v>
      </c>
      <c r="D401" s="16" t="n">
        <v>0</v>
      </c>
      <c r="E401" s="16" t="n">
        <v>0</v>
      </c>
      <c r="F401" s="16" t="n">
        <v>0</v>
      </c>
      <c r="G401" s="16" t="n">
        <v>0</v>
      </c>
      <c r="H401" s="16" t="n">
        <v>0</v>
      </c>
      <c r="I401" s="16" t="n">
        <v>0</v>
      </c>
      <c r="J401" s="16" t="n">
        <v>0</v>
      </c>
      <c r="K401" s="16" t="n">
        <v>0</v>
      </c>
      <c r="L401" s="16" t="n">
        <v>0</v>
      </c>
      <c r="M401" s="16" t="n">
        <v>0</v>
      </c>
      <c r="N401" s="16" t="n">
        <v>0</v>
      </c>
      <c r="O401" s="16" t="n">
        <v>0</v>
      </c>
      <c r="P401" s="16" t="n">
        <v>0</v>
      </c>
      <c r="Q401" s="16" t="n">
        <v>0</v>
      </c>
      <c r="R401" s="16" t="n">
        <v>0</v>
      </c>
      <c r="S401" s="16" t="n">
        <v>0</v>
      </c>
      <c r="T401" s="16" t="n">
        <v>0</v>
      </c>
      <c r="U401" s="16" t="n">
        <v>0</v>
      </c>
      <c r="V401" s="16" t="n">
        <v>0</v>
      </c>
    </row>
    <row r="402" customFormat="false" ht="12.75" hidden="false" customHeight="false" outlineLevel="0" collapsed="false">
      <c r="B402" s="17" t="n">
        <v>39173</v>
      </c>
      <c r="C402" s="15" t="n">
        <v>0</v>
      </c>
      <c r="D402" s="16" t="n">
        <v>0</v>
      </c>
      <c r="E402" s="16" t="n">
        <v>0</v>
      </c>
      <c r="F402" s="16" t="n">
        <v>0</v>
      </c>
      <c r="G402" s="16" t="n">
        <v>0</v>
      </c>
      <c r="H402" s="16" t="n">
        <v>0</v>
      </c>
      <c r="I402" s="16" t="n">
        <v>0</v>
      </c>
      <c r="J402" s="16" t="n">
        <v>0</v>
      </c>
      <c r="K402" s="16" t="n">
        <v>0</v>
      </c>
      <c r="L402" s="16" t="n">
        <v>0</v>
      </c>
      <c r="M402" s="16" t="n">
        <v>0</v>
      </c>
      <c r="N402" s="16" t="n">
        <v>0</v>
      </c>
      <c r="O402" s="16" t="n">
        <v>0</v>
      </c>
      <c r="P402" s="16" t="n">
        <v>0</v>
      </c>
      <c r="Q402" s="16" t="n">
        <v>0</v>
      </c>
      <c r="R402" s="16" t="n">
        <v>0</v>
      </c>
      <c r="S402" s="16" t="n">
        <v>0</v>
      </c>
      <c r="T402" s="16" t="n">
        <v>0</v>
      </c>
      <c r="U402" s="16" t="n">
        <v>0</v>
      </c>
      <c r="V402" s="16" t="n">
        <v>0</v>
      </c>
    </row>
    <row r="403" customFormat="false" ht="12.75" hidden="false" customHeight="false" outlineLevel="0" collapsed="false">
      <c r="B403" s="17" t="n">
        <v>39203</v>
      </c>
      <c r="C403" s="15" t="n">
        <v>0</v>
      </c>
      <c r="D403" s="16" t="n">
        <v>0</v>
      </c>
      <c r="E403" s="16" t="n">
        <v>0</v>
      </c>
      <c r="F403" s="16" t="n">
        <v>0</v>
      </c>
      <c r="G403" s="16" t="n">
        <v>0</v>
      </c>
      <c r="H403" s="16" t="n">
        <v>0</v>
      </c>
      <c r="I403" s="16" t="n">
        <v>0</v>
      </c>
      <c r="J403" s="16" t="n">
        <v>0</v>
      </c>
      <c r="K403" s="16" t="n">
        <v>0</v>
      </c>
      <c r="L403" s="16" t="n">
        <v>0</v>
      </c>
      <c r="M403" s="16" t="n">
        <v>0</v>
      </c>
      <c r="N403" s="16" t="n">
        <v>0</v>
      </c>
      <c r="O403" s="16" t="n">
        <v>0</v>
      </c>
      <c r="P403" s="16" t="n">
        <v>0</v>
      </c>
      <c r="Q403" s="16" t="n">
        <v>0</v>
      </c>
      <c r="R403" s="16" t="n">
        <v>0</v>
      </c>
      <c r="S403" s="16" t="n">
        <v>0</v>
      </c>
      <c r="T403" s="16" t="n">
        <v>0</v>
      </c>
      <c r="U403" s="16" t="n">
        <v>0</v>
      </c>
      <c r="V403" s="16" t="n">
        <v>0</v>
      </c>
    </row>
    <row r="404" customFormat="false" ht="12.75" hidden="false" customHeight="false" outlineLevel="0" collapsed="false">
      <c r="B404" s="17" t="n">
        <v>39234</v>
      </c>
      <c r="C404" s="15" t="n">
        <v>0</v>
      </c>
      <c r="D404" s="16" t="n">
        <v>0</v>
      </c>
      <c r="E404" s="16" t="n">
        <v>0</v>
      </c>
      <c r="F404" s="16" t="n">
        <v>0</v>
      </c>
      <c r="G404" s="16" t="n">
        <v>0</v>
      </c>
      <c r="H404" s="16" t="n">
        <v>0</v>
      </c>
      <c r="I404" s="16" t="n">
        <v>0</v>
      </c>
      <c r="J404" s="16" t="n">
        <v>0</v>
      </c>
      <c r="K404" s="16" t="n">
        <v>0</v>
      </c>
      <c r="L404" s="16" t="n">
        <v>0</v>
      </c>
      <c r="M404" s="16" t="n">
        <v>0</v>
      </c>
      <c r="N404" s="16" t="n">
        <v>0</v>
      </c>
      <c r="O404" s="16" t="n">
        <v>0</v>
      </c>
      <c r="P404" s="16" t="n">
        <v>0</v>
      </c>
      <c r="Q404" s="16" t="n">
        <v>0</v>
      </c>
      <c r="R404" s="16" t="n">
        <v>0</v>
      </c>
      <c r="S404" s="16" t="n">
        <v>0</v>
      </c>
      <c r="T404" s="16" t="n">
        <v>0</v>
      </c>
      <c r="U404" s="16" t="n">
        <v>0</v>
      </c>
      <c r="V404" s="16" t="n">
        <v>0</v>
      </c>
    </row>
    <row r="405" customFormat="false" ht="12.75" hidden="false" customHeight="false" outlineLevel="0" collapsed="false">
      <c r="B405" s="17" t="n">
        <v>39264</v>
      </c>
      <c r="C405" s="15" t="n">
        <v>0</v>
      </c>
      <c r="D405" s="16" t="n">
        <v>0</v>
      </c>
      <c r="E405" s="16" t="n">
        <v>0</v>
      </c>
      <c r="F405" s="16" t="n">
        <v>0</v>
      </c>
      <c r="G405" s="16" t="n">
        <v>0</v>
      </c>
      <c r="H405" s="16" t="n">
        <v>0</v>
      </c>
      <c r="I405" s="16" t="n">
        <v>0</v>
      </c>
      <c r="J405" s="16" t="n">
        <v>0</v>
      </c>
      <c r="K405" s="16" t="n">
        <v>0</v>
      </c>
      <c r="L405" s="16" t="n">
        <v>0</v>
      </c>
      <c r="M405" s="16" t="n">
        <v>0</v>
      </c>
      <c r="N405" s="16" t="n">
        <v>0</v>
      </c>
      <c r="O405" s="16" t="n">
        <v>0</v>
      </c>
      <c r="P405" s="16" t="n">
        <v>0</v>
      </c>
      <c r="Q405" s="16" t="n">
        <v>0</v>
      </c>
      <c r="R405" s="16" t="n">
        <v>0</v>
      </c>
      <c r="S405" s="16" t="n">
        <v>0</v>
      </c>
      <c r="T405" s="16" t="n">
        <v>0</v>
      </c>
      <c r="U405" s="16" t="n">
        <v>0</v>
      </c>
      <c r="V405" s="16" t="n">
        <v>0</v>
      </c>
    </row>
    <row r="406" customFormat="false" ht="12.75" hidden="false" customHeight="false" outlineLevel="0" collapsed="false">
      <c r="B406" s="17" t="n">
        <v>39295</v>
      </c>
      <c r="C406" s="15" t="n">
        <v>0</v>
      </c>
      <c r="D406" s="16" t="n">
        <v>0</v>
      </c>
      <c r="E406" s="16" t="n">
        <v>0</v>
      </c>
      <c r="F406" s="16" t="n">
        <v>0</v>
      </c>
      <c r="G406" s="16" t="n">
        <v>0</v>
      </c>
      <c r="H406" s="16" t="n">
        <v>0</v>
      </c>
      <c r="I406" s="16" t="n">
        <v>0</v>
      </c>
      <c r="J406" s="16" t="n">
        <v>0</v>
      </c>
      <c r="K406" s="16" t="n">
        <v>0</v>
      </c>
      <c r="L406" s="16" t="n">
        <v>0</v>
      </c>
      <c r="M406" s="16" t="n">
        <v>0</v>
      </c>
      <c r="N406" s="16" t="n">
        <v>0</v>
      </c>
      <c r="O406" s="16" t="n">
        <v>0</v>
      </c>
      <c r="P406" s="16" t="n">
        <v>0</v>
      </c>
      <c r="Q406" s="16" t="n">
        <v>0</v>
      </c>
      <c r="R406" s="16" t="n">
        <v>0</v>
      </c>
      <c r="S406" s="16" t="n">
        <v>0</v>
      </c>
      <c r="T406" s="16" t="n">
        <v>0</v>
      </c>
      <c r="U406" s="16" t="n">
        <v>0</v>
      </c>
      <c r="V406" s="16" t="n">
        <v>0</v>
      </c>
    </row>
    <row r="407" customFormat="false" ht="12.75" hidden="false" customHeight="false" outlineLevel="0" collapsed="false">
      <c r="B407" s="17" t="n">
        <v>39326</v>
      </c>
      <c r="C407" s="15" t="n">
        <v>0</v>
      </c>
      <c r="D407" s="16" t="n">
        <v>0</v>
      </c>
      <c r="E407" s="16" t="n">
        <v>0</v>
      </c>
      <c r="F407" s="16" t="n">
        <v>0</v>
      </c>
      <c r="G407" s="16" t="n">
        <v>0</v>
      </c>
      <c r="H407" s="16" t="n">
        <v>0</v>
      </c>
      <c r="I407" s="16" t="n">
        <v>0</v>
      </c>
      <c r="J407" s="16" t="n">
        <v>0</v>
      </c>
      <c r="K407" s="16" t="n">
        <v>0</v>
      </c>
      <c r="L407" s="16" t="n">
        <v>0</v>
      </c>
      <c r="M407" s="16" t="n">
        <v>0</v>
      </c>
      <c r="N407" s="16" t="n">
        <v>0</v>
      </c>
      <c r="O407" s="16" t="n">
        <v>0</v>
      </c>
      <c r="P407" s="16" t="n">
        <v>0</v>
      </c>
      <c r="Q407" s="16" t="n">
        <v>0</v>
      </c>
      <c r="R407" s="16" t="n">
        <v>0</v>
      </c>
      <c r="S407" s="16" t="n">
        <v>0</v>
      </c>
      <c r="T407" s="16" t="n">
        <v>0</v>
      </c>
      <c r="U407" s="16" t="n">
        <v>0</v>
      </c>
      <c r="V407" s="16" t="n">
        <v>0</v>
      </c>
    </row>
    <row r="408" customFormat="false" ht="12.75" hidden="false" customHeight="false" outlineLevel="0" collapsed="false">
      <c r="B408" s="17" t="n">
        <v>39356</v>
      </c>
      <c r="C408" s="15" t="n">
        <v>0</v>
      </c>
      <c r="D408" s="16" t="n">
        <v>0</v>
      </c>
      <c r="E408" s="16" t="n">
        <v>0</v>
      </c>
      <c r="F408" s="16" t="n">
        <v>0</v>
      </c>
      <c r="G408" s="16" t="n">
        <v>0</v>
      </c>
      <c r="H408" s="16" t="n">
        <v>0</v>
      </c>
      <c r="I408" s="16" t="n">
        <v>0</v>
      </c>
      <c r="J408" s="16" t="n">
        <v>0</v>
      </c>
      <c r="K408" s="16" t="n">
        <v>0</v>
      </c>
      <c r="L408" s="16" t="n">
        <v>0</v>
      </c>
      <c r="M408" s="16" t="n">
        <v>0</v>
      </c>
      <c r="N408" s="16" t="n">
        <v>0</v>
      </c>
      <c r="O408" s="16" t="n">
        <v>0</v>
      </c>
      <c r="P408" s="16" t="n">
        <v>0</v>
      </c>
      <c r="Q408" s="16" t="n">
        <v>0</v>
      </c>
      <c r="R408" s="16" t="n">
        <v>0</v>
      </c>
      <c r="S408" s="16" t="n">
        <v>0</v>
      </c>
      <c r="T408" s="16" t="n">
        <v>0</v>
      </c>
      <c r="U408" s="16" t="n">
        <v>0</v>
      </c>
      <c r="V408" s="16" t="n">
        <v>0</v>
      </c>
    </row>
    <row r="409" customFormat="false" ht="12.75" hidden="false" customHeight="false" outlineLevel="0" collapsed="false">
      <c r="B409" s="17" t="n">
        <v>39387</v>
      </c>
      <c r="C409" s="15" t="n">
        <v>0</v>
      </c>
      <c r="D409" s="16" t="n">
        <v>0</v>
      </c>
      <c r="E409" s="16" t="n">
        <v>0</v>
      </c>
      <c r="F409" s="16" t="n">
        <v>0</v>
      </c>
      <c r="G409" s="16" t="n">
        <v>0</v>
      </c>
      <c r="H409" s="16" t="n">
        <v>0</v>
      </c>
      <c r="I409" s="16" t="n">
        <v>0</v>
      </c>
      <c r="J409" s="16" t="n">
        <v>0</v>
      </c>
      <c r="K409" s="16" t="n">
        <v>0</v>
      </c>
      <c r="L409" s="16" t="n">
        <v>0</v>
      </c>
      <c r="M409" s="16" t="n">
        <v>0</v>
      </c>
      <c r="N409" s="16" t="n">
        <v>0</v>
      </c>
      <c r="O409" s="16" t="n">
        <v>0</v>
      </c>
      <c r="P409" s="16" t="n">
        <v>0</v>
      </c>
      <c r="Q409" s="16" t="n">
        <v>0</v>
      </c>
      <c r="R409" s="16" t="n">
        <v>0</v>
      </c>
      <c r="S409" s="16" t="n">
        <v>0</v>
      </c>
      <c r="T409" s="16" t="n">
        <v>0</v>
      </c>
      <c r="U409" s="16" t="n">
        <v>0</v>
      </c>
      <c r="V409" s="16" t="n">
        <v>0</v>
      </c>
    </row>
    <row r="410" customFormat="false" ht="12.75" hidden="false" customHeight="false" outlineLevel="0" collapsed="false">
      <c r="B410" s="17" t="n">
        <v>39417</v>
      </c>
      <c r="C410" s="15" t="n">
        <v>0</v>
      </c>
      <c r="D410" s="16" t="n">
        <v>0</v>
      </c>
      <c r="E410" s="16" t="n">
        <v>0</v>
      </c>
      <c r="F410" s="16" t="n">
        <v>0</v>
      </c>
      <c r="G410" s="16" t="n">
        <v>0</v>
      </c>
      <c r="H410" s="16" t="n">
        <v>0</v>
      </c>
      <c r="I410" s="16" t="n">
        <v>0</v>
      </c>
      <c r="J410" s="16" t="n">
        <v>0</v>
      </c>
      <c r="K410" s="16" t="n">
        <v>0</v>
      </c>
      <c r="L410" s="16" t="n">
        <v>0</v>
      </c>
      <c r="M410" s="16" t="n">
        <v>0</v>
      </c>
      <c r="N410" s="16" t="n">
        <v>0</v>
      </c>
      <c r="O410" s="16" t="n">
        <v>0</v>
      </c>
      <c r="P410" s="16" t="n">
        <v>0</v>
      </c>
      <c r="Q410" s="16" t="n">
        <v>0</v>
      </c>
      <c r="R410" s="16" t="n">
        <v>0</v>
      </c>
      <c r="S410" s="16" t="n">
        <v>0</v>
      </c>
      <c r="T410" s="16" t="n">
        <v>0</v>
      </c>
      <c r="U410" s="16" t="n">
        <v>0</v>
      </c>
      <c r="V410" s="16" t="n">
        <v>0</v>
      </c>
    </row>
    <row r="411" customFormat="false" ht="12.75" hidden="false" customHeight="false" outlineLevel="0" collapsed="false">
      <c r="B411" s="17" t="n">
        <v>39448</v>
      </c>
      <c r="C411" s="15" t="n">
        <v>0</v>
      </c>
      <c r="D411" s="16" t="n">
        <v>0</v>
      </c>
      <c r="E411" s="16" t="n">
        <v>0</v>
      </c>
      <c r="F411" s="16" t="n">
        <v>0</v>
      </c>
      <c r="G411" s="16" t="n">
        <v>0</v>
      </c>
      <c r="H411" s="16" t="n">
        <v>0</v>
      </c>
      <c r="I411" s="16" t="n">
        <v>0</v>
      </c>
      <c r="J411" s="16" t="n">
        <v>0</v>
      </c>
      <c r="K411" s="16" t="n">
        <v>0</v>
      </c>
      <c r="L411" s="16" t="n">
        <v>0</v>
      </c>
      <c r="M411" s="16" t="n">
        <v>0</v>
      </c>
      <c r="N411" s="16" t="n">
        <v>0</v>
      </c>
      <c r="O411" s="16" t="n">
        <v>0</v>
      </c>
      <c r="P411" s="16" t="n">
        <v>0</v>
      </c>
      <c r="Q411" s="16" t="n">
        <v>0</v>
      </c>
      <c r="R411" s="16" t="n">
        <v>0</v>
      </c>
      <c r="S411" s="16" t="n">
        <v>0</v>
      </c>
      <c r="T411" s="16" t="n">
        <v>0</v>
      </c>
      <c r="U411" s="16" t="n">
        <v>0</v>
      </c>
      <c r="V411" s="16" t="n">
        <v>0</v>
      </c>
    </row>
    <row r="412" customFormat="false" ht="12.75" hidden="false" customHeight="false" outlineLevel="0" collapsed="false">
      <c r="B412" s="17" t="n">
        <v>39479</v>
      </c>
      <c r="C412" s="15" t="n">
        <v>0</v>
      </c>
      <c r="D412" s="16" t="n">
        <v>0</v>
      </c>
      <c r="E412" s="16" t="n">
        <v>0</v>
      </c>
      <c r="F412" s="16" t="n">
        <v>0</v>
      </c>
      <c r="G412" s="16" t="n">
        <v>0</v>
      </c>
      <c r="H412" s="16" t="n">
        <v>0</v>
      </c>
      <c r="I412" s="16" t="n">
        <v>0</v>
      </c>
      <c r="J412" s="16" t="n">
        <v>0</v>
      </c>
      <c r="K412" s="16" t="n">
        <v>0</v>
      </c>
      <c r="L412" s="16" t="n">
        <v>0</v>
      </c>
      <c r="M412" s="16" t="n">
        <v>0</v>
      </c>
      <c r="N412" s="16" t="n">
        <v>0</v>
      </c>
      <c r="O412" s="16" t="n">
        <v>0</v>
      </c>
      <c r="P412" s="16" t="n">
        <v>0</v>
      </c>
      <c r="Q412" s="16" t="n">
        <v>0</v>
      </c>
      <c r="R412" s="16" t="n">
        <v>0</v>
      </c>
      <c r="S412" s="16" t="n">
        <v>0</v>
      </c>
      <c r="T412" s="16" t="n">
        <v>0</v>
      </c>
      <c r="U412" s="16" t="n">
        <v>0</v>
      </c>
      <c r="V412" s="16" t="n">
        <v>0</v>
      </c>
    </row>
    <row r="413" customFormat="false" ht="12.75" hidden="false" customHeight="false" outlineLevel="0" collapsed="false">
      <c r="B413" s="17" t="n">
        <v>39508</v>
      </c>
      <c r="C413" s="15" t="n">
        <v>0</v>
      </c>
      <c r="D413" s="16" t="n">
        <v>0</v>
      </c>
      <c r="E413" s="16" t="n">
        <v>0</v>
      </c>
      <c r="F413" s="16" t="n">
        <v>0</v>
      </c>
      <c r="G413" s="16" t="n">
        <v>0</v>
      </c>
      <c r="H413" s="16" t="n">
        <v>0</v>
      </c>
      <c r="I413" s="16" t="n">
        <v>0</v>
      </c>
      <c r="J413" s="16" t="n">
        <v>0</v>
      </c>
      <c r="K413" s="16" t="n">
        <v>0</v>
      </c>
      <c r="L413" s="16" t="n">
        <v>0</v>
      </c>
      <c r="M413" s="16" t="n">
        <v>0</v>
      </c>
      <c r="N413" s="16" t="n">
        <v>0</v>
      </c>
      <c r="O413" s="16" t="n">
        <v>0</v>
      </c>
      <c r="P413" s="16" t="n">
        <v>0</v>
      </c>
      <c r="Q413" s="16" t="n">
        <v>0</v>
      </c>
      <c r="R413" s="16" t="n">
        <v>0</v>
      </c>
      <c r="S413" s="16" t="n">
        <v>0</v>
      </c>
      <c r="T413" s="16" t="n">
        <v>0</v>
      </c>
      <c r="U413" s="16" t="n">
        <v>0</v>
      </c>
      <c r="V413" s="16" t="n">
        <v>0</v>
      </c>
    </row>
    <row r="414" customFormat="false" ht="12.75" hidden="false" customHeight="false" outlineLevel="0" collapsed="false">
      <c r="B414" s="17" t="n">
        <v>39539</v>
      </c>
      <c r="C414" s="15" t="n">
        <v>0</v>
      </c>
      <c r="D414" s="16" t="n">
        <v>0</v>
      </c>
      <c r="E414" s="16" t="n">
        <v>0</v>
      </c>
      <c r="F414" s="16" t="n">
        <v>0</v>
      </c>
      <c r="G414" s="16" t="n">
        <v>0</v>
      </c>
      <c r="H414" s="16" t="n">
        <v>0</v>
      </c>
      <c r="I414" s="16" t="n">
        <v>0</v>
      </c>
      <c r="J414" s="16" t="n">
        <v>0</v>
      </c>
      <c r="K414" s="16" t="n">
        <v>0</v>
      </c>
      <c r="L414" s="16" t="n">
        <v>0</v>
      </c>
      <c r="M414" s="16" t="n">
        <v>0</v>
      </c>
      <c r="N414" s="16" t="n">
        <v>0</v>
      </c>
      <c r="O414" s="16" t="n">
        <v>0</v>
      </c>
      <c r="P414" s="16" t="n">
        <v>0</v>
      </c>
      <c r="Q414" s="16" t="n">
        <v>0</v>
      </c>
      <c r="R414" s="16" t="n">
        <v>0</v>
      </c>
      <c r="S414" s="16" t="n">
        <v>0</v>
      </c>
      <c r="T414" s="16" t="n">
        <v>0</v>
      </c>
      <c r="U414" s="16" t="n">
        <v>0</v>
      </c>
      <c r="V414" s="16" t="n">
        <v>0</v>
      </c>
    </row>
    <row r="415" customFormat="false" ht="12.75" hidden="false" customHeight="false" outlineLevel="0" collapsed="false">
      <c r="B415" s="17" t="n">
        <v>39569</v>
      </c>
      <c r="C415" s="15" t="n">
        <v>0</v>
      </c>
      <c r="D415" s="16" t="n">
        <v>0</v>
      </c>
      <c r="E415" s="16" t="n">
        <v>0</v>
      </c>
      <c r="F415" s="16" t="n">
        <v>0</v>
      </c>
      <c r="G415" s="16" t="n">
        <v>0</v>
      </c>
      <c r="H415" s="16" t="n">
        <v>0</v>
      </c>
      <c r="I415" s="16" t="n">
        <v>0</v>
      </c>
      <c r="J415" s="16" t="n">
        <v>0</v>
      </c>
      <c r="K415" s="16" t="n">
        <v>0</v>
      </c>
      <c r="L415" s="16" t="n">
        <v>0</v>
      </c>
      <c r="M415" s="16" t="n">
        <v>0</v>
      </c>
      <c r="N415" s="16" t="n">
        <v>0</v>
      </c>
      <c r="O415" s="16" t="n">
        <v>0</v>
      </c>
      <c r="P415" s="16" t="n">
        <v>0</v>
      </c>
      <c r="Q415" s="16" t="n">
        <v>0</v>
      </c>
      <c r="R415" s="16" t="n">
        <v>0</v>
      </c>
      <c r="S415" s="16" t="n">
        <v>0</v>
      </c>
      <c r="T415" s="16" t="n">
        <v>0</v>
      </c>
      <c r="U415" s="16" t="n">
        <v>0</v>
      </c>
      <c r="V415" s="16" t="n">
        <v>0</v>
      </c>
    </row>
    <row r="416" customFormat="false" ht="12.75" hidden="false" customHeight="false" outlineLevel="0" collapsed="false">
      <c r="B416" s="17" t="n">
        <v>39600</v>
      </c>
      <c r="C416" s="15" t="n">
        <v>0</v>
      </c>
      <c r="D416" s="16" t="n">
        <v>0</v>
      </c>
      <c r="E416" s="16" t="n">
        <v>0</v>
      </c>
      <c r="F416" s="16" t="n">
        <v>0</v>
      </c>
      <c r="G416" s="16" t="n">
        <v>0</v>
      </c>
      <c r="H416" s="16" t="n">
        <v>0</v>
      </c>
      <c r="I416" s="16" t="n">
        <v>0</v>
      </c>
      <c r="J416" s="16" t="n">
        <v>0</v>
      </c>
      <c r="K416" s="16" t="n">
        <v>0</v>
      </c>
      <c r="L416" s="16" t="n">
        <v>0</v>
      </c>
      <c r="M416" s="16" t="n">
        <v>0</v>
      </c>
      <c r="N416" s="16" t="n">
        <v>0</v>
      </c>
      <c r="O416" s="16" t="n">
        <v>0</v>
      </c>
      <c r="P416" s="16" t="n">
        <v>0</v>
      </c>
      <c r="Q416" s="16" t="n">
        <v>0</v>
      </c>
      <c r="R416" s="16" t="n">
        <v>0</v>
      </c>
      <c r="S416" s="16" t="n">
        <v>0</v>
      </c>
      <c r="T416" s="16" t="n">
        <v>0</v>
      </c>
      <c r="U416" s="16" t="n">
        <v>0</v>
      </c>
      <c r="V416" s="16" t="n">
        <v>0</v>
      </c>
    </row>
    <row r="417" customFormat="false" ht="12.75" hidden="false" customHeight="false" outlineLevel="0" collapsed="false">
      <c r="B417" s="17" t="n">
        <v>39630</v>
      </c>
      <c r="C417" s="15" t="n">
        <v>0</v>
      </c>
      <c r="D417" s="16" t="n">
        <v>0</v>
      </c>
      <c r="E417" s="16" t="n">
        <v>0</v>
      </c>
      <c r="F417" s="16" t="n">
        <v>0</v>
      </c>
      <c r="G417" s="16" t="n">
        <v>0</v>
      </c>
      <c r="H417" s="16" t="n">
        <v>0</v>
      </c>
      <c r="I417" s="16" t="n">
        <v>0</v>
      </c>
      <c r="J417" s="16" t="n">
        <v>0</v>
      </c>
      <c r="K417" s="16" t="n">
        <v>0</v>
      </c>
      <c r="L417" s="16" t="n">
        <v>0</v>
      </c>
      <c r="M417" s="16" t="n">
        <v>0</v>
      </c>
      <c r="N417" s="16" t="n">
        <v>0</v>
      </c>
      <c r="O417" s="16" t="n">
        <v>0</v>
      </c>
      <c r="P417" s="16" t="n">
        <v>0</v>
      </c>
      <c r="Q417" s="16" t="n">
        <v>0</v>
      </c>
      <c r="R417" s="16" t="n">
        <v>0</v>
      </c>
      <c r="S417" s="16" t="n">
        <v>0</v>
      </c>
      <c r="T417" s="16" t="n">
        <v>0</v>
      </c>
      <c r="U417" s="16" t="n">
        <v>0</v>
      </c>
      <c r="V417" s="16" t="n">
        <v>0</v>
      </c>
    </row>
    <row r="418" customFormat="false" ht="12.75" hidden="false" customHeight="false" outlineLevel="0" collapsed="false">
      <c r="B418" s="17" t="n">
        <v>39661</v>
      </c>
      <c r="C418" s="15" t="n">
        <v>0</v>
      </c>
      <c r="D418" s="16" t="n">
        <v>0</v>
      </c>
      <c r="E418" s="16" t="n">
        <v>0</v>
      </c>
      <c r="F418" s="16" t="n">
        <v>0</v>
      </c>
      <c r="G418" s="16" t="n">
        <v>0</v>
      </c>
      <c r="H418" s="16" t="n">
        <v>0</v>
      </c>
      <c r="I418" s="16" t="n">
        <v>0</v>
      </c>
      <c r="J418" s="16" t="n">
        <v>0</v>
      </c>
      <c r="K418" s="16" t="n">
        <v>0</v>
      </c>
      <c r="L418" s="16" t="n">
        <v>0</v>
      </c>
      <c r="M418" s="16" t="n">
        <v>0</v>
      </c>
      <c r="N418" s="16" t="n">
        <v>0</v>
      </c>
      <c r="O418" s="16" t="n">
        <v>0</v>
      </c>
      <c r="P418" s="16" t="n">
        <v>0</v>
      </c>
      <c r="Q418" s="16" t="n">
        <v>0</v>
      </c>
      <c r="R418" s="16" t="n">
        <v>0</v>
      </c>
      <c r="S418" s="16" t="n">
        <v>0</v>
      </c>
      <c r="T418" s="16" t="n">
        <v>0</v>
      </c>
      <c r="U418" s="16" t="n">
        <v>0</v>
      </c>
      <c r="V418" s="16" t="n">
        <v>0</v>
      </c>
    </row>
    <row r="419" customFormat="false" ht="12.75" hidden="false" customHeight="false" outlineLevel="0" collapsed="false">
      <c r="B419" s="17" t="n">
        <v>39692</v>
      </c>
      <c r="C419" s="15" t="n">
        <v>0</v>
      </c>
      <c r="D419" s="16" t="n">
        <v>0</v>
      </c>
      <c r="E419" s="16" t="n">
        <v>0</v>
      </c>
      <c r="F419" s="16" t="n">
        <v>0</v>
      </c>
      <c r="G419" s="16" t="n">
        <v>0</v>
      </c>
      <c r="H419" s="16" t="n">
        <v>0</v>
      </c>
      <c r="I419" s="16" t="n">
        <v>0</v>
      </c>
      <c r="J419" s="16" t="n">
        <v>0</v>
      </c>
      <c r="K419" s="16" t="n">
        <v>0</v>
      </c>
      <c r="L419" s="16" t="n">
        <v>0</v>
      </c>
      <c r="M419" s="16" t="n">
        <v>0</v>
      </c>
      <c r="N419" s="16" t="n">
        <v>0</v>
      </c>
      <c r="O419" s="16" t="n">
        <v>0</v>
      </c>
      <c r="P419" s="16" t="n">
        <v>0</v>
      </c>
      <c r="Q419" s="16" t="n">
        <v>0</v>
      </c>
      <c r="R419" s="16" t="n">
        <v>0</v>
      </c>
      <c r="S419" s="16" t="n">
        <v>0</v>
      </c>
      <c r="T419" s="16" t="n">
        <v>0</v>
      </c>
      <c r="U419" s="16" t="n">
        <v>0</v>
      </c>
      <c r="V419" s="16" t="n">
        <v>0</v>
      </c>
    </row>
    <row r="420" customFormat="false" ht="12.75" hidden="false" customHeight="false" outlineLevel="0" collapsed="false">
      <c r="B420" s="17" t="n">
        <v>39722</v>
      </c>
      <c r="C420" s="15" t="n">
        <v>0</v>
      </c>
      <c r="D420" s="16" t="n">
        <v>0</v>
      </c>
      <c r="E420" s="16" t="n">
        <v>0</v>
      </c>
      <c r="F420" s="16" t="n">
        <v>0</v>
      </c>
      <c r="G420" s="16" t="n">
        <v>0</v>
      </c>
      <c r="H420" s="16" t="n">
        <v>0</v>
      </c>
      <c r="I420" s="16" t="n">
        <v>0</v>
      </c>
      <c r="J420" s="16" t="n">
        <v>0</v>
      </c>
      <c r="K420" s="16" t="n">
        <v>0</v>
      </c>
      <c r="L420" s="16" t="n">
        <v>0</v>
      </c>
      <c r="M420" s="16" t="n">
        <v>0</v>
      </c>
      <c r="N420" s="16" t="n">
        <v>0</v>
      </c>
      <c r="O420" s="16" t="n">
        <v>0</v>
      </c>
      <c r="P420" s="16" t="n">
        <v>0</v>
      </c>
      <c r="Q420" s="16" t="n">
        <v>0</v>
      </c>
      <c r="R420" s="16" t="n">
        <v>0</v>
      </c>
      <c r="S420" s="16" t="n">
        <v>0</v>
      </c>
      <c r="T420" s="16" t="n">
        <v>0</v>
      </c>
      <c r="U420" s="16" t="n">
        <v>0</v>
      </c>
      <c r="V420" s="16" t="n">
        <v>0</v>
      </c>
    </row>
    <row r="421" customFormat="false" ht="12.75" hidden="false" customHeight="false" outlineLevel="0" collapsed="false">
      <c r="B421" s="17" t="n">
        <v>39753</v>
      </c>
      <c r="C421" s="15" t="n">
        <v>0</v>
      </c>
      <c r="D421" s="16" t="n">
        <v>0</v>
      </c>
      <c r="E421" s="16" t="n">
        <v>0</v>
      </c>
      <c r="F421" s="16" t="n">
        <v>0</v>
      </c>
      <c r="G421" s="16" t="n">
        <v>0</v>
      </c>
      <c r="H421" s="16" t="n">
        <v>0</v>
      </c>
      <c r="I421" s="16" t="n">
        <v>0</v>
      </c>
      <c r="J421" s="16" t="n">
        <v>0</v>
      </c>
      <c r="K421" s="16" t="n">
        <v>0</v>
      </c>
      <c r="L421" s="16" t="n">
        <v>0</v>
      </c>
      <c r="M421" s="16" t="n">
        <v>0</v>
      </c>
      <c r="N421" s="16" t="n">
        <v>0</v>
      </c>
      <c r="O421" s="16" t="n">
        <v>0</v>
      </c>
      <c r="P421" s="16" t="n">
        <v>0</v>
      </c>
      <c r="Q421" s="16" t="n">
        <v>0</v>
      </c>
      <c r="R421" s="16" t="n">
        <v>0</v>
      </c>
      <c r="S421" s="16" t="n">
        <v>0</v>
      </c>
      <c r="T421" s="16" t="n">
        <v>0</v>
      </c>
      <c r="U421" s="16" t="n">
        <v>0</v>
      </c>
      <c r="V421" s="16" t="n">
        <v>0</v>
      </c>
    </row>
    <row r="422" customFormat="false" ht="12.75" hidden="false" customHeight="false" outlineLevel="0" collapsed="false">
      <c r="B422" s="17" t="n">
        <v>39783</v>
      </c>
      <c r="C422" s="15" t="n">
        <v>0</v>
      </c>
      <c r="D422" s="16" t="n">
        <v>0</v>
      </c>
      <c r="E422" s="16" t="n">
        <v>0</v>
      </c>
      <c r="F422" s="16" t="n">
        <v>0</v>
      </c>
      <c r="G422" s="16" t="n">
        <v>0</v>
      </c>
      <c r="H422" s="16" t="n">
        <v>0</v>
      </c>
      <c r="I422" s="16" t="n">
        <v>0</v>
      </c>
      <c r="J422" s="16" t="n">
        <v>0</v>
      </c>
      <c r="K422" s="16" t="n">
        <v>0</v>
      </c>
      <c r="L422" s="16" t="n">
        <v>0</v>
      </c>
      <c r="M422" s="16" t="n">
        <v>0</v>
      </c>
      <c r="N422" s="16" t="n">
        <v>0</v>
      </c>
      <c r="O422" s="16" t="n">
        <v>0</v>
      </c>
      <c r="P422" s="16" t="n">
        <v>0</v>
      </c>
      <c r="Q422" s="16" t="n">
        <v>0</v>
      </c>
      <c r="R422" s="16" t="n">
        <v>0</v>
      </c>
      <c r="S422" s="16" t="n">
        <v>0</v>
      </c>
      <c r="T422" s="16" t="n">
        <v>0</v>
      </c>
      <c r="U422" s="16" t="n">
        <v>0</v>
      </c>
      <c r="V422" s="16" t="n">
        <v>0</v>
      </c>
    </row>
    <row r="423" customFormat="false" ht="12.75" hidden="false" customHeight="false" outlineLevel="0" collapsed="false">
      <c r="B423" s="17" t="n">
        <v>39814</v>
      </c>
      <c r="C423" s="15" t="n">
        <v>0</v>
      </c>
      <c r="D423" s="16" t="n">
        <v>0</v>
      </c>
      <c r="E423" s="16" t="n">
        <v>0</v>
      </c>
      <c r="F423" s="16" t="n">
        <v>0</v>
      </c>
      <c r="G423" s="16" t="n">
        <v>0</v>
      </c>
      <c r="H423" s="16" t="n">
        <v>0</v>
      </c>
      <c r="I423" s="16" t="n">
        <v>0</v>
      </c>
      <c r="J423" s="16" t="n">
        <v>0</v>
      </c>
      <c r="K423" s="16" t="n">
        <v>0</v>
      </c>
      <c r="L423" s="16" t="n">
        <v>0</v>
      </c>
      <c r="M423" s="16" t="n">
        <v>0</v>
      </c>
      <c r="N423" s="16" t="n">
        <v>0</v>
      </c>
      <c r="O423" s="16" t="n">
        <v>0</v>
      </c>
      <c r="P423" s="16" t="n">
        <v>0</v>
      </c>
      <c r="Q423" s="16" t="n">
        <v>0</v>
      </c>
      <c r="R423" s="16" t="n">
        <v>0</v>
      </c>
      <c r="S423" s="16" t="n">
        <v>0</v>
      </c>
      <c r="T423" s="16" t="n">
        <v>0</v>
      </c>
      <c r="U423" s="16" t="n">
        <v>0</v>
      </c>
      <c r="V423" s="16" t="n">
        <v>0</v>
      </c>
    </row>
    <row r="424" customFormat="false" ht="12.75" hidden="false" customHeight="false" outlineLevel="0" collapsed="false">
      <c r="B424" s="17" t="n">
        <v>39845</v>
      </c>
      <c r="C424" s="15" t="n">
        <v>0</v>
      </c>
      <c r="D424" s="16" t="n">
        <v>0</v>
      </c>
      <c r="E424" s="16" t="n">
        <v>0</v>
      </c>
      <c r="F424" s="16" t="n">
        <v>0</v>
      </c>
      <c r="G424" s="16" t="n">
        <v>0</v>
      </c>
      <c r="H424" s="16" t="n">
        <v>0</v>
      </c>
      <c r="I424" s="16" t="n">
        <v>0</v>
      </c>
      <c r="J424" s="16" t="n">
        <v>0</v>
      </c>
      <c r="K424" s="16" t="n">
        <v>0</v>
      </c>
      <c r="L424" s="16" t="n">
        <v>0</v>
      </c>
      <c r="M424" s="16" t="n">
        <v>0</v>
      </c>
      <c r="N424" s="16" t="n">
        <v>0</v>
      </c>
      <c r="O424" s="16" t="n">
        <v>0</v>
      </c>
      <c r="P424" s="16" t="n">
        <v>0</v>
      </c>
      <c r="Q424" s="16" t="n">
        <v>0</v>
      </c>
      <c r="R424" s="16" t="n">
        <v>0</v>
      </c>
      <c r="S424" s="16" t="n">
        <v>0</v>
      </c>
      <c r="T424" s="16" t="n">
        <v>0</v>
      </c>
      <c r="U424" s="16" t="n">
        <v>0</v>
      </c>
      <c r="V424" s="16" t="n">
        <v>0</v>
      </c>
    </row>
    <row r="425" customFormat="false" ht="12.75" hidden="false" customHeight="false" outlineLevel="0" collapsed="false">
      <c r="B425" s="17" t="n">
        <v>39873</v>
      </c>
      <c r="C425" s="15" t="n">
        <v>0</v>
      </c>
      <c r="D425" s="16" t="n">
        <v>0</v>
      </c>
      <c r="E425" s="16" t="n">
        <v>0</v>
      </c>
      <c r="F425" s="16" t="n">
        <v>0</v>
      </c>
      <c r="G425" s="16" t="n">
        <v>0</v>
      </c>
      <c r="H425" s="16" t="n">
        <v>0</v>
      </c>
      <c r="I425" s="16" t="n">
        <v>0</v>
      </c>
      <c r="J425" s="16" t="n">
        <v>0</v>
      </c>
      <c r="K425" s="16" t="n">
        <v>0</v>
      </c>
      <c r="L425" s="16" t="n">
        <v>0</v>
      </c>
      <c r="M425" s="16" t="n">
        <v>0</v>
      </c>
      <c r="N425" s="16" t="n">
        <v>0</v>
      </c>
      <c r="O425" s="16" t="n">
        <v>0</v>
      </c>
      <c r="P425" s="16" t="n">
        <v>0</v>
      </c>
      <c r="Q425" s="16" t="n">
        <v>0</v>
      </c>
      <c r="R425" s="16" t="n">
        <v>0</v>
      </c>
      <c r="S425" s="16" t="n">
        <v>0</v>
      </c>
      <c r="T425" s="16" t="n">
        <v>0</v>
      </c>
      <c r="U425" s="16" t="n">
        <v>0</v>
      </c>
      <c r="V425" s="16" t="n">
        <v>0</v>
      </c>
    </row>
    <row r="426" customFormat="false" ht="12.75" hidden="false" customHeight="false" outlineLevel="0" collapsed="false">
      <c r="B426" s="17" t="n">
        <v>39904</v>
      </c>
      <c r="C426" s="15" t="n">
        <v>0</v>
      </c>
      <c r="D426" s="16" t="n">
        <v>0</v>
      </c>
      <c r="E426" s="16" t="n">
        <v>0</v>
      </c>
      <c r="F426" s="16" t="n">
        <v>0</v>
      </c>
      <c r="G426" s="16" t="n">
        <v>0</v>
      </c>
      <c r="H426" s="16" t="n">
        <v>0</v>
      </c>
      <c r="I426" s="16" t="n">
        <v>0</v>
      </c>
      <c r="J426" s="16" t="n">
        <v>0</v>
      </c>
      <c r="K426" s="16" t="n">
        <v>0</v>
      </c>
      <c r="L426" s="16" t="n">
        <v>0</v>
      </c>
      <c r="M426" s="16" t="n">
        <v>0</v>
      </c>
      <c r="N426" s="16" t="n">
        <v>0</v>
      </c>
      <c r="O426" s="16" t="n">
        <v>0</v>
      </c>
      <c r="P426" s="16" t="n">
        <v>0</v>
      </c>
      <c r="Q426" s="16" t="n">
        <v>0</v>
      </c>
      <c r="R426" s="16" t="n">
        <v>0</v>
      </c>
      <c r="S426" s="16" t="n">
        <v>0</v>
      </c>
      <c r="T426" s="16" t="n">
        <v>0</v>
      </c>
      <c r="U426" s="16" t="n">
        <v>0</v>
      </c>
      <c r="V426" s="16" t="n">
        <v>0</v>
      </c>
    </row>
    <row r="427" customFormat="false" ht="12.75" hidden="false" customHeight="false" outlineLevel="0" collapsed="false">
      <c r="B427" s="17" t="n">
        <v>39934</v>
      </c>
      <c r="C427" s="15" t="n">
        <v>0</v>
      </c>
      <c r="D427" s="16" t="n">
        <v>0</v>
      </c>
      <c r="E427" s="16" t="n">
        <v>0</v>
      </c>
      <c r="F427" s="16" t="n">
        <v>0</v>
      </c>
      <c r="G427" s="16" t="n">
        <v>0</v>
      </c>
      <c r="H427" s="16" t="n">
        <v>0</v>
      </c>
      <c r="I427" s="16" t="n">
        <v>0</v>
      </c>
      <c r="J427" s="16" t="n">
        <v>0</v>
      </c>
      <c r="K427" s="16" t="n">
        <v>0</v>
      </c>
      <c r="L427" s="16" t="n">
        <v>0</v>
      </c>
      <c r="M427" s="16" t="n">
        <v>0</v>
      </c>
      <c r="N427" s="16" t="n">
        <v>0</v>
      </c>
      <c r="O427" s="16" t="n">
        <v>0</v>
      </c>
      <c r="P427" s="16" t="n">
        <v>0</v>
      </c>
      <c r="Q427" s="16" t="n">
        <v>0</v>
      </c>
      <c r="R427" s="16" t="n">
        <v>0</v>
      </c>
      <c r="S427" s="16" t="n">
        <v>0</v>
      </c>
      <c r="T427" s="16" t="n">
        <v>0</v>
      </c>
      <c r="U427" s="16" t="n">
        <v>0</v>
      </c>
      <c r="V427" s="16" t="n">
        <v>0</v>
      </c>
    </row>
    <row r="428" customFormat="false" ht="12.75" hidden="false" customHeight="false" outlineLevel="0" collapsed="false">
      <c r="B428" s="17" t="n">
        <v>39965</v>
      </c>
      <c r="C428" s="15" t="n">
        <v>0</v>
      </c>
      <c r="D428" s="16" t="n">
        <v>0</v>
      </c>
      <c r="E428" s="16" t="n">
        <v>0</v>
      </c>
      <c r="F428" s="16" t="n">
        <v>0</v>
      </c>
      <c r="G428" s="16" t="n">
        <v>0</v>
      </c>
      <c r="H428" s="16" t="n">
        <v>0</v>
      </c>
      <c r="I428" s="16" t="n">
        <v>0</v>
      </c>
      <c r="J428" s="16" t="n">
        <v>0</v>
      </c>
      <c r="K428" s="16" t="n">
        <v>0</v>
      </c>
      <c r="L428" s="16" t="n">
        <v>0</v>
      </c>
      <c r="M428" s="16" t="n">
        <v>0</v>
      </c>
      <c r="N428" s="16" t="n">
        <v>0</v>
      </c>
      <c r="O428" s="16" t="n">
        <v>0</v>
      </c>
      <c r="P428" s="16" t="n">
        <v>0</v>
      </c>
      <c r="Q428" s="16" t="n">
        <v>0</v>
      </c>
      <c r="R428" s="16" t="n">
        <v>0</v>
      </c>
      <c r="S428" s="16" t="n">
        <v>0</v>
      </c>
      <c r="T428" s="16" t="n">
        <v>0</v>
      </c>
      <c r="U428" s="16" t="n">
        <v>0</v>
      </c>
      <c r="V428" s="16" t="n">
        <v>0</v>
      </c>
    </row>
    <row r="429" customFormat="false" ht="12.75" hidden="false" customHeight="false" outlineLevel="0" collapsed="false">
      <c r="B429" s="17" t="n">
        <v>39995</v>
      </c>
      <c r="C429" s="15" t="n">
        <v>0</v>
      </c>
      <c r="D429" s="16" t="n">
        <v>0</v>
      </c>
      <c r="E429" s="16" t="n">
        <v>0</v>
      </c>
      <c r="F429" s="16" t="n">
        <v>0</v>
      </c>
      <c r="G429" s="16" t="n">
        <v>0</v>
      </c>
      <c r="H429" s="16" t="n">
        <v>0</v>
      </c>
      <c r="I429" s="16" t="n">
        <v>0</v>
      </c>
      <c r="J429" s="16" t="n">
        <v>0</v>
      </c>
      <c r="K429" s="16" t="n">
        <v>0</v>
      </c>
      <c r="L429" s="16" t="n">
        <v>0</v>
      </c>
      <c r="M429" s="16" t="n">
        <v>0</v>
      </c>
      <c r="N429" s="16" t="n">
        <v>0</v>
      </c>
      <c r="O429" s="16" t="n">
        <v>0</v>
      </c>
      <c r="P429" s="16" t="n">
        <v>0</v>
      </c>
      <c r="Q429" s="16" t="n">
        <v>0</v>
      </c>
      <c r="R429" s="16" t="n">
        <v>0</v>
      </c>
      <c r="S429" s="16" t="n">
        <v>0</v>
      </c>
      <c r="T429" s="16" t="n">
        <v>0</v>
      </c>
      <c r="U429" s="16" t="n">
        <v>0</v>
      </c>
      <c r="V429" s="16" t="n">
        <v>0</v>
      </c>
    </row>
    <row r="430" customFormat="false" ht="12.75" hidden="false" customHeight="false" outlineLevel="0" collapsed="false">
      <c r="B430" s="17" t="n">
        <v>40026</v>
      </c>
      <c r="C430" s="15" t="n">
        <v>0</v>
      </c>
      <c r="D430" s="16" t="n">
        <v>0</v>
      </c>
      <c r="E430" s="16" t="n">
        <v>0</v>
      </c>
      <c r="F430" s="16" t="n">
        <v>0</v>
      </c>
      <c r="G430" s="16" t="n">
        <v>0</v>
      </c>
      <c r="H430" s="16" t="n">
        <v>0</v>
      </c>
      <c r="I430" s="16" t="n">
        <v>0</v>
      </c>
      <c r="J430" s="16" t="n">
        <v>0</v>
      </c>
      <c r="K430" s="16" t="n">
        <v>0</v>
      </c>
      <c r="L430" s="16" t="n">
        <v>0</v>
      </c>
      <c r="M430" s="16" t="n">
        <v>0</v>
      </c>
      <c r="N430" s="16" t="n">
        <v>0</v>
      </c>
      <c r="O430" s="16" t="n">
        <v>0</v>
      </c>
      <c r="P430" s="16" t="n">
        <v>0</v>
      </c>
      <c r="Q430" s="16" t="n">
        <v>0</v>
      </c>
      <c r="R430" s="16" t="n">
        <v>0</v>
      </c>
      <c r="S430" s="16" t="n">
        <v>0</v>
      </c>
      <c r="T430" s="16" t="n">
        <v>0</v>
      </c>
      <c r="U430" s="16" t="n">
        <v>0</v>
      </c>
      <c r="V430" s="16" t="n">
        <v>0</v>
      </c>
    </row>
    <row r="431" customFormat="false" ht="12.75" hidden="false" customHeight="false" outlineLevel="0" collapsed="false">
      <c r="B431" s="17" t="n">
        <v>40057</v>
      </c>
      <c r="C431" s="15" t="n">
        <v>0</v>
      </c>
      <c r="D431" s="16" t="n">
        <v>0</v>
      </c>
      <c r="E431" s="16" t="n">
        <v>0</v>
      </c>
      <c r="F431" s="16" t="n">
        <v>0</v>
      </c>
      <c r="G431" s="16" t="n">
        <v>0</v>
      </c>
      <c r="H431" s="16" t="n">
        <v>0</v>
      </c>
      <c r="I431" s="16" t="n">
        <v>0</v>
      </c>
      <c r="J431" s="16" t="n">
        <v>0</v>
      </c>
      <c r="K431" s="16" t="n">
        <v>0</v>
      </c>
      <c r="L431" s="16" t="n">
        <v>0</v>
      </c>
      <c r="M431" s="16" t="n">
        <v>0</v>
      </c>
      <c r="N431" s="16" t="n">
        <v>0</v>
      </c>
      <c r="O431" s="16" t="n">
        <v>0</v>
      </c>
      <c r="P431" s="16" t="n">
        <v>0</v>
      </c>
      <c r="Q431" s="16" t="n">
        <v>0</v>
      </c>
      <c r="R431" s="16" t="n">
        <v>0</v>
      </c>
      <c r="S431" s="16" t="n">
        <v>0</v>
      </c>
      <c r="T431" s="16" t="n">
        <v>0</v>
      </c>
      <c r="U431" s="16" t="n">
        <v>0</v>
      </c>
      <c r="V431" s="16" t="n">
        <v>0</v>
      </c>
    </row>
    <row r="432" customFormat="false" ht="12.75" hidden="false" customHeight="false" outlineLevel="0" collapsed="false">
      <c r="B432" s="17" t="n">
        <v>40087</v>
      </c>
      <c r="C432" s="15" t="n">
        <v>0</v>
      </c>
      <c r="D432" s="16" t="n">
        <v>0</v>
      </c>
      <c r="E432" s="16" t="n">
        <v>0</v>
      </c>
      <c r="F432" s="16" t="n">
        <v>0</v>
      </c>
      <c r="G432" s="16" t="n">
        <v>0</v>
      </c>
      <c r="H432" s="16" t="n">
        <v>0</v>
      </c>
      <c r="I432" s="16" t="n">
        <v>0</v>
      </c>
      <c r="J432" s="16" t="n">
        <v>0</v>
      </c>
      <c r="K432" s="16" t="n">
        <v>0</v>
      </c>
      <c r="L432" s="16" t="n">
        <v>0</v>
      </c>
      <c r="M432" s="16" t="n">
        <v>0</v>
      </c>
      <c r="N432" s="16" t="n">
        <v>0</v>
      </c>
      <c r="O432" s="16" t="n">
        <v>0</v>
      </c>
      <c r="P432" s="16" t="n">
        <v>0</v>
      </c>
      <c r="Q432" s="16" t="n">
        <v>0</v>
      </c>
      <c r="R432" s="16" t="n">
        <v>0</v>
      </c>
      <c r="S432" s="16" t="n">
        <v>0</v>
      </c>
      <c r="T432" s="16" t="n">
        <v>0</v>
      </c>
      <c r="U432" s="16" t="n">
        <v>0</v>
      </c>
      <c r="V432" s="16" t="n">
        <v>0</v>
      </c>
    </row>
    <row r="433" customFormat="false" ht="12.75" hidden="false" customHeight="false" outlineLevel="0" collapsed="false">
      <c r="B433" s="17" t="n">
        <v>40118</v>
      </c>
      <c r="C433" s="15" t="n">
        <v>0</v>
      </c>
      <c r="D433" s="16" t="n">
        <v>0</v>
      </c>
      <c r="E433" s="16" t="n">
        <v>0</v>
      </c>
      <c r="F433" s="16" t="n">
        <v>0</v>
      </c>
      <c r="G433" s="16" t="n">
        <v>0</v>
      </c>
      <c r="H433" s="16" t="n">
        <v>0</v>
      </c>
      <c r="I433" s="16" t="n">
        <v>0</v>
      </c>
      <c r="J433" s="16" t="n">
        <v>0</v>
      </c>
      <c r="K433" s="16" t="n">
        <v>0</v>
      </c>
      <c r="L433" s="16" t="n">
        <v>0</v>
      </c>
      <c r="M433" s="16" t="n">
        <v>0</v>
      </c>
      <c r="N433" s="16" t="n">
        <v>0</v>
      </c>
      <c r="O433" s="16" t="n">
        <v>0</v>
      </c>
      <c r="P433" s="16" t="n">
        <v>0</v>
      </c>
      <c r="Q433" s="16" t="n">
        <v>0</v>
      </c>
      <c r="R433" s="16" t="n">
        <v>0</v>
      </c>
      <c r="S433" s="16" t="n">
        <v>0</v>
      </c>
      <c r="T433" s="16" t="n">
        <v>0</v>
      </c>
      <c r="U433" s="16" t="n">
        <v>0</v>
      </c>
      <c r="V433" s="16" t="n">
        <v>0</v>
      </c>
    </row>
    <row r="434" customFormat="false" ht="12.75" hidden="false" customHeight="false" outlineLevel="0" collapsed="false">
      <c r="B434" s="17" t="n">
        <v>40148</v>
      </c>
      <c r="C434" s="15" t="n">
        <v>0</v>
      </c>
      <c r="D434" s="16" t="n">
        <v>0</v>
      </c>
      <c r="E434" s="16" t="n">
        <v>0</v>
      </c>
      <c r="F434" s="16" t="n">
        <v>0</v>
      </c>
      <c r="G434" s="16" t="n">
        <v>0</v>
      </c>
      <c r="H434" s="16" t="n">
        <v>0</v>
      </c>
      <c r="I434" s="16" t="n">
        <v>0</v>
      </c>
      <c r="J434" s="16" t="n">
        <v>0</v>
      </c>
      <c r="K434" s="16" t="n">
        <v>0</v>
      </c>
      <c r="L434" s="16" t="n">
        <v>0</v>
      </c>
      <c r="M434" s="16" t="n">
        <v>0</v>
      </c>
      <c r="N434" s="16" t="n">
        <v>0</v>
      </c>
      <c r="O434" s="16" t="n">
        <v>0</v>
      </c>
      <c r="P434" s="16" t="n">
        <v>0</v>
      </c>
      <c r="Q434" s="16" t="n">
        <v>0</v>
      </c>
      <c r="R434" s="16" t="n">
        <v>0</v>
      </c>
      <c r="S434" s="16" t="n">
        <v>0</v>
      </c>
      <c r="T434" s="16" t="n">
        <v>0</v>
      </c>
      <c r="U434" s="16" t="n">
        <v>0</v>
      </c>
      <c r="V434" s="16" t="n">
        <v>0</v>
      </c>
    </row>
    <row r="435" customFormat="false" ht="12.75" hidden="false" customHeight="false" outlineLevel="0" collapsed="false">
      <c r="B435" s="17" t="n">
        <v>40179</v>
      </c>
      <c r="C435" s="15" t="n">
        <v>0</v>
      </c>
      <c r="D435" s="16" t="n">
        <v>0</v>
      </c>
      <c r="E435" s="16" t="n">
        <v>0</v>
      </c>
      <c r="F435" s="16" t="n">
        <v>0</v>
      </c>
      <c r="G435" s="16" t="n">
        <v>0</v>
      </c>
      <c r="H435" s="16" t="n">
        <v>0</v>
      </c>
      <c r="I435" s="16" t="n">
        <v>0</v>
      </c>
      <c r="J435" s="16" t="n">
        <v>0</v>
      </c>
      <c r="K435" s="16" t="n">
        <v>0</v>
      </c>
      <c r="L435" s="16" t="n">
        <v>0</v>
      </c>
      <c r="M435" s="16" t="n">
        <v>0</v>
      </c>
      <c r="N435" s="16" t="n">
        <v>0</v>
      </c>
      <c r="O435" s="16" t="n">
        <v>0</v>
      </c>
      <c r="P435" s="16" t="n">
        <v>0</v>
      </c>
      <c r="Q435" s="16" t="n">
        <v>0</v>
      </c>
      <c r="R435" s="16" t="n">
        <v>0</v>
      </c>
      <c r="S435" s="16" t="n">
        <v>0</v>
      </c>
      <c r="T435" s="16" t="n">
        <v>0</v>
      </c>
      <c r="U435" s="16" t="n">
        <v>0</v>
      </c>
      <c r="V435" s="16" t="n">
        <v>0</v>
      </c>
    </row>
    <row r="436" customFormat="false" ht="12.75" hidden="false" customHeight="false" outlineLevel="0" collapsed="false">
      <c r="B436" s="17" t="n">
        <v>40210</v>
      </c>
      <c r="C436" s="15" t="n">
        <v>0</v>
      </c>
      <c r="D436" s="16" t="n">
        <v>0</v>
      </c>
      <c r="E436" s="16" t="n">
        <v>0</v>
      </c>
      <c r="F436" s="16" t="n">
        <v>0</v>
      </c>
      <c r="G436" s="16" t="n">
        <v>0</v>
      </c>
      <c r="H436" s="16" t="n">
        <v>0</v>
      </c>
      <c r="I436" s="16" t="n">
        <v>0</v>
      </c>
      <c r="J436" s="16" t="n">
        <v>0</v>
      </c>
      <c r="K436" s="16" t="n">
        <v>0</v>
      </c>
      <c r="L436" s="16" t="n">
        <v>0</v>
      </c>
      <c r="M436" s="16" t="n">
        <v>0</v>
      </c>
      <c r="N436" s="16" t="n">
        <v>0</v>
      </c>
      <c r="O436" s="16" t="n">
        <v>0</v>
      </c>
      <c r="P436" s="16" t="n">
        <v>0</v>
      </c>
      <c r="Q436" s="16" t="n">
        <v>0</v>
      </c>
      <c r="R436" s="16" t="n">
        <v>0</v>
      </c>
      <c r="S436" s="16" t="n">
        <v>0</v>
      </c>
      <c r="T436" s="16" t="n">
        <v>0</v>
      </c>
      <c r="U436" s="16" t="n">
        <v>0</v>
      </c>
      <c r="V436" s="16" t="n">
        <v>0</v>
      </c>
    </row>
    <row r="437" customFormat="false" ht="12.75" hidden="false" customHeight="false" outlineLevel="0" collapsed="false">
      <c r="B437" s="17" t="n">
        <v>40238</v>
      </c>
      <c r="C437" s="15" t="n">
        <v>0</v>
      </c>
      <c r="D437" s="16" t="n">
        <v>0</v>
      </c>
      <c r="E437" s="16" t="n">
        <v>0</v>
      </c>
      <c r="F437" s="16" t="n">
        <v>0</v>
      </c>
      <c r="G437" s="16" t="n">
        <v>0</v>
      </c>
      <c r="H437" s="16" t="n">
        <v>0</v>
      </c>
      <c r="I437" s="16" t="n">
        <v>0</v>
      </c>
      <c r="J437" s="16" t="n">
        <v>0</v>
      </c>
      <c r="K437" s="16" t="n">
        <v>0</v>
      </c>
      <c r="L437" s="16" t="n">
        <v>0</v>
      </c>
      <c r="M437" s="16" t="n">
        <v>0</v>
      </c>
      <c r="N437" s="16" t="n">
        <v>0</v>
      </c>
      <c r="O437" s="16" t="n">
        <v>0</v>
      </c>
      <c r="P437" s="16" t="n">
        <v>0</v>
      </c>
      <c r="Q437" s="16" t="n">
        <v>0</v>
      </c>
      <c r="R437" s="16" t="n">
        <v>0</v>
      </c>
      <c r="S437" s="16" t="n">
        <v>0</v>
      </c>
      <c r="T437" s="16" t="n">
        <v>0</v>
      </c>
      <c r="U437" s="16" t="n">
        <v>0</v>
      </c>
      <c r="V437" s="16" t="n">
        <v>0</v>
      </c>
    </row>
    <row r="438" customFormat="false" ht="12.75" hidden="false" customHeight="false" outlineLevel="0" collapsed="false">
      <c r="B438" s="17" t="n">
        <v>40269</v>
      </c>
      <c r="C438" s="15" t="n">
        <v>0</v>
      </c>
      <c r="D438" s="16" t="n">
        <v>0</v>
      </c>
      <c r="E438" s="16" t="n">
        <v>0</v>
      </c>
      <c r="F438" s="16" t="n">
        <v>0</v>
      </c>
      <c r="G438" s="16" t="n">
        <v>0</v>
      </c>
      <c r="H438" s="16" t="n">
        <v>0</v>
      </c>
      <c r="I438" s="16" t="n">
        <v>0</v>
      </c>
      <c r="J438" s="16" t="n">
        <v>0</v>
      </c>
      <c r="K438" s="16" t="n">
        <v>0</v>
      </c>
      <c r="L438" s="16" t="n">
        <v>0</v>
      </c>
      <c r="M438" s="16" t="n">
        <v>0</v>
      </c>
      <c r="N438" s="16" t="n">
        <v>0</v>
      </c>
      <c r="O438" s="16" t="n">
        <v>0</v>
      </c>
      <c r="P438" s="16" t="n">
        <v>0</v>
      </c>
      <c r="Q438" s="16" t="n">
        <v>0</v>
      </c>
      <c r="R438" s="16" t="n">
        <v>0</v>
      </c>
      <c r="S438" s="16" t="n">
        <v>0</v>
      </c>
      <c r="T438" s="16" t="n">
        <v>0</v>
      </c>
      <c r="U438" s="16" t="n">
        <v>0</v>
      </c>
      <c r="V438" s="16" t="n">
        <v>0</v>
      </c>
    </row>
    <row r="439" customFormat="false" ht="12.75" hidden="false" customHeight="false" outlineLevel="0" collapsed="false">
      <c r="B439" s="17" t="n">
        <v>40299</v>
      </c>
      <c r="C439" s="15" t="n">
        <v>0</v>
      </c>
      <c r="D439" s="16" t="n">
        <v>0</v>
      </c>
      <c r="E439" s="16" t="n">
        <v>0</v>
      </c>
      <c r="F439" s="16" t="n">
        <v>0</v>
      </c>
      <c r="G439" s="16" t="n">
        <v>0</v>
      </c>
      <c r="H439" s="16" t="n">
        <v>0</v>
      </c>
      <c r="I439" s="16" t="n">
        <v>0</v>
      </c>
      <c r="J439" s="16" t="n">
        <v>0</v>
      </c>
      <c r="K439" s="16" t="n">
        <v>0</v>
      </c>
      <c r="L439" s="16" t="n">
        <v>0</v>
      </c>
      <c r="M439" s="16" t="n">
        <v>0</v>
      </c>
      <c r="N439" s="16" t="n">
        <v>0</v>
      </c>
      <c r="O439" s="16" t="n">
        <v>0</v>
      </c>
      <c r="P439" s="16" t="n">
        <v>0</v>
      </c>
      <c r="Q439" s="16" t="n">
        <v>0</v>
      </c>
      <c r="R439" s="16" t="n">
        <v>0</v>
      </c>
      <c r="S439" s="16" t="n">
        <v>0</v>
      </c>
      <c r="T439" s="16" t="n">
        <v>0</v>
      </c>
      <c r="U439" s="16" t="n">
        <v>0</v>
      </c>
      <c r="V439" s="16" t="n">
        <v>0</v>
      </c>
    </row>
    <row r="440" customFormat="false" ht="12.75" hidden="false" customHeight="false" outlineLevel="0" collapsed="false">
      <c r="B440" s="17" t="n">
        <v>40330</v>
      </c>
      <c r="C440" s="15" t="n">
        <v>0</v>
      </c>
      <c r="D440" s="16" t="n">
        <v>0</v>
      </c>
      <c r="E440" s="16" t="n">
        <v>0</v>
      </c>
      <c r="F440" s="16" t="n">
        <v>0</v>
      </c>
      <c r="G440" s="16" t="n">
        <v>0</v>
      </c>
      <c r="H440" s="16" t="n">
        <v>0</v>
      </c>
      <c r="I440" s="16" t="n">
        <v>0</v>
      </c>
      <c r="J440" s="16" t="n">
        <v>0</v>
      </c>
      <c r="K440" s="16" t="n">
        <v>0</v>
      </c>
      <c r="L440" s="16" t="n">
        <v>0</v>
      </c>
      <c r="M440" s="16" t="n">
        <v>0</v>
      </c>
      <c r="N440" s="16" t="n">
        <v>0</v>
      </c>
      <c r="O440" s="16" t="n">
        <v>0</v>
      </c>
      <c r="P440" s="16" t="n">
        <v>0</v>
      </c>
      <c r="Q440" s="16" t="n">
        <v>0</v>
      </c>
      <c r="R440" s="16" t="n">
        <v>0</v>
      </c>
      <c r="S440" s="16" t="n">
        <v>0</v>
      </c>
      <c r="T440" s="16" t="n">
        <v>0</v>
      </c>
      <c r="U440" s="16" t="n">
        <v>0</v>
      </c>
      <c r="V440" s="16" t="n">
        <v>0</v>
      </c>
    </row>
    <row r="441" customFormat="false" ht="12.75" hidden="false" customHeight="false" outlineLevel="0" collapsed="false">
      <c r="B441" s="17" t="n">
        <v>40360</v>
      </c>
      <c r="C441" s="15" t="n">
        <v>0</v>
      </c>
      <c r="D441" s="16" t="n">
        <v>0</v>
      </c>
      <c r="E441" s="16" t="n">
        <v>0</v>
      </c>
      <c r="F441" s="16" t="n">
        <v>0</v>
      </c>
      <c r="G441" s="16" t="n">
        <v>0</v>
      </c>
      <c r="H441" s="16" t="n">
        <v>0</v>
      </c>
      <c r="I441" s="16" t="n">
        <v>0</v>
      </c>
      <c r="J441" s="16" t="n">
        <v>0</v>
      </c>
      <c r="K441" s="16" t="n">
        <v>0</v>
      </c>
      <c r="L441" s="16" t="n">
        <v>0</v>
      </c>
      <c r="M441" s="16" t="n">
        <v>0</v>
      </c>
      <c r="N441" s="16" t="n">
        <v>0</v>
      </c>
      <c r="O441" s="16" t="n">
        <v>0</v>
      </c>
      <c r="P441" s="16" t="n">
        <v>0</v>
      </c>
      <c r="Q441" s="16" t="n">
        <v>0</v>
      </c>
      <c r="R441" s="16" t="n">
        <v>0</v>
      </c>
      <c r="S441" s="16" t="n">
        <v>0</v>
      </c>
      <c r="T441" s="16" t="n">
        <v>0</v>
      </c>
      <c r="U441" s="16" t="n">
        <v>0</v>
      </c>
      <c r="V441" s="16" t="n">
        <v>0</v>
      </c>
    </row>
    <row r="442" customFormat="false" ht="12.75" hidden="false" customHeight="false" outlineLevel="0" collapsed="false">
      <c r="B442" s="17" t="n">
        <v>40391</v>
      </c>
      <c r="C442" s="15" t="n">
        <v>0</v>
      </c>
      <c r="D442" s="16" t="n">
        <v>0</v>
      </c>
      <c r="E442" s="16" t="n">
        <v>0</v>
      </c>
      <c r="F442" s="16" t="n">
        <v>0</v>
      </c>
      <c r="G442" s="16" t="n">
        <v>0</v>
      </c>
      <c r="H442" s="16" t="n">
        <v>0</v>
      </c>
      <c r="I442" s="16" t="n">
        <v>0</v>
      </c>
      <c r="J442" s="16" t="n">
        <v>0</v>
      </c>
      <c r="K442" s="16" t="n">
        <v>0</v>
      </c>
      <c r="L442" s="16" t="n">
        <v>0</v>
      </c>
      <c r="M442" s="16" t="n">
        <v>0</v>
      </c>
      <c r="N442" s="16" t="n">
        <v>0</v>
      </c>
      <c r="O442" s="16" t="n">
        <v>0</v>
      </c>
      <c r="P442" s="16" t="n">
        <v>0</v>
      </c>
      <c r="Q442" s="16" t="n">
        <v>0</v>
      </c>
      <c r="R442" s="16" t="n">
        <v>0</v>
      </c>
      <c r="S442" s="16" t="n">
        <v>0</v>
      </c>
      <c r="T442" s="16" t="n">
        <v>0</v>
      </c>
      <c r="U442" s="16" t="n">
        <v>0</v>
      </c>
      <c r="V442" s="16" t="n">
        <v>0</v>
      </c>
    </row>
    <row r="443" customFormat="false" ht="12.75" hidden="false" customHeight="false" outlineLevel="0" collapsed="false">
      <c r="B443" s="17" t="n">
        <v>40422</v>
      </c>
      <c r="C443" s="15" t="n">
        <v>0</v>
      </c>
      <c r="D443" s="16" t="n">
        <v>0</v>
      </c>
      <c r="E443" s="16" t="n">
        <v>0</v>
      </c>
      <c r="F443" s="16" t="n">
        <v>0</v>
      </c>
      <c r="G443" s="16" t="n">
        <v>0</v>
      </c>
      <c r="H443" s="16" t="n">
        <v>0</v>
      </c>
      <c r="I443" s="16" t="n">
        <v>0</v>
      </c>
      <c r="J443" s="16" t="n">
        <v>0</v>
      </c>
      <c r="K443" s="16" t="n">
        <v>0</v>
      </c>
      <c r="L443" s="16" t="n">
        <v>0</v>
      </c>
      <c r="M443" s="16" t="n">
        <v>0</v>
      </c>
      <c r="N443" s="16" t="n">
        <v>0</v>
      </c>
      <c r="O443" s="16" t="n">
        <v>0</v>
      </c>
      <c r="P443" s="16" t="n">
        <v>0</v>
      </c>
      <c r="Q443" s="16" t="n">
        <v>0</v>
      </c>
      <c r="R443" s="16" t="n">
        <v>0</v>
      </c>
      <c r="S443" s="16" t="n">
        <v>0</v>
      </c>
      <c r="T443" s="16" t="n">
        <v>0</v>
      </c>
      <c r="U443" s="16" t="n">
        <v>0</v>
      </c>
      <c r="V443" s="16" t="n">
        <v>0</v>
      </c>
    </row>
    <row r="444" customFormat="false" ht="12.75" hidden="false" customHeight="false" outlineLevel="0" collapsed="false">
      <c r="B444" s="17" t="n">
        <v>40452</v>
      </c>
      <c r="C444" s="15" t="n">
        <v>0</v>
      </c>
      <c r="D444" s="16" t="n">
        <v>0</v>
      </c>
      <c r="E444" s="16" t="n">
        <v>0</v>
      </c>
      <c r="F444" s="16" t="n">
        <v>0</v>
      </c>
      <c r="G444" s="16" t="n">
        <v>0</v>
      </c>
      <c r="H444" s="16" t="n">
        <v>0</v>
      </c>
      <c r="I444" s="16" t="n">
        <v>0</v>
      </c>
      <c r="J444" s="16" t="n">
        <v>0</v>
      </c>
      <c r="K444" s="16" t="n">
        <v>0</v>
      </c>
      <c r="L444" s="16" t="n">
        <v>0</v>
      </c>
      <c r="M444" s="16" t="n">
        <v>0</v>
      </c>
      <c r="N444" s="16" t="n">
        <v>0</v>
      </c>
      <c r="O444" s="16" t="n">
        <v>0</v>
      </c>
      <c r="P444" s="16" t="n">
        <v>0</v>
      </c>
      <c r="Q444" s="16" t="n">
        <v>0</v>
      </c>
      <c r="R444" s="16" t="n">
        <v>0</v>
      </c>
      <c r="S444" s="16" t="n">
        <v>0</v>
      </c>
      <c r="T444" s="16" t="n">
        <v>0</v>
      </c>
      <c r="U444" s="16" t="n">
        <v>0</v>
      </c>
      <c r="V444" s="16" t="n">
        <v>0</v>
      </c>
    </row>
    <row r="445" customFormat="false" ht="12.75" hidden="false" customHeight="false" outlineLevel="0" collapsed="false">
      <c r="B445" s="17" t="n">
        <v>40483</v>
      </c>
      <c r="C445" s="15" t="n">
        <v>0</v>
      </c>
      <c r="D445" s="16" t="n">
        <v>0</v>
      </c>
      <c r="E445" s="16" t="n">
        <v>0</v>
      </c>
      <c r="F445" s="16" t="n">
        <v>0</v>
      </c>
      <c r="G445" s="16" t="n">
        <v>0</v>
      </c>
      <c r="H445" s="16" t="n">
        <v>0</v>
      </c>
      <c r="I445" s="16" t="n">
        <v>0</v>
      </c>
      <c r="J445" s="16" t="n">
        <v>0</v>
      </c>
      <c r="K445" s="16" t="n">
        <v>0</v>
      </c>
      <c r="L445" s="16" t="n">
        <v>0</v>
      </c>
      <c r="M445" s="16" t="n">
        <v>0</v>
      </c>
      <c r="N445" s="16" t="n">
        <v>0</v>
      </c>
      <c r="O445" s="16" t="n">
        <v>0</v>
      </c>
      <c r="P445" s="16" t="n">
        <v>0</v>
      </c>
      <c r="Q445" s="16" t="n">
        <v>0</v>
      </c>
      <c r="R445" s="16" t="n">
        <v>0</v>
      </c>
      <c r="S445" s="16" t="n">
        <v>0</v>
      </c>
      <c r="T445" s="16" t="n">
        <v>0</v>
      </c>
      <c r="U445" s="16" t="n">
        <v>0</v>
      </c>
      <c r="V445" s="16" t="n">
        <v>0</v>
      </c>
    </row>
    <row r="446" customFormat="false" ht="12.75" hidden="false" customHeight="false" outlineLevel="0" collapsed="false">
      <c r="B446" s="17" t="n">
        <v>40513</v>
      </c>
      <c r="C446" s="15" t="n">
        <v>0</v>
      </c>
      <c r="D446" s="16" t="n">
        <v>0</v>
      </c>
      <c r="E446" s="16" t="n">
        <v>0</v>
      </c>
      <c r="F446" s="16" t="n">
        <v>0</v>
      </c>
      <c r="G446" s="16" t="n">
        <v>0</v>
      </c>
      <c r="H446" s="16" t="n">
        <v>0</v>
      </c>
      <c r="I446" s="16" t="n">
        <v>0</v>
      </c>
      <c r="J446" s="16" t="n">
        <v>0</v>
      </c>
      <c r="K446" s="16" t="n">
        <v>0</v>
      </c>
      <c r="L446" s="16" t="n">
        <v>0</v>
      </c>
      <c r="M446" s="16" t="n">
        <v>0</v>
      </c>
      <c r="N446" s="16" t="n">
        <v>0</v>
      </c>
      <c r="O446" s="16" t="n">
        <v>0</v>
      </c>
      <c r="P446" s="16" t="n">
        <v>0</v>
      </c>
      <c r="Q446" s="16" t="n">
        <v>0</v>
      </c>
      <c r="R446" s="16" t="n">
        <v>0</v>
      </c>
      <c r="S446" s="16" t="n">
        <v>0</v>
      </c>
      <c r="T446" s="16" t="n">
        <v>0</v>
      </c>
      <c r="U446" s="16" t="n">
        <v>0</v>
      </c>
      <c r="V446" s="16" t="n">
        <v>0</v>
      </c>
    </row>
    <row r="447" customFormat="false" ht="12.75" hidden="false" customHeight="false" outlineLevel="0" collapsed="false">
      <c r="B447" s="17" t="n">
        <v>40544</v>
      </c>
      <c r="C447" s="15" t="n">
        <v>0</v>
      </c>
      <c r="D447" s="16" t="n">
        <v>0</v>
      </c>
      <c r="E447" s="16" t="n">
        <v>0</v>
      </c>
      <c r="F447" s="16" t="n">
        <v>0</v>
      </c>
      <c r="G447" s="16" t="n">
        <v>0</v>
      </c>
      <c r="H447" s="16" t="n">
        <v>0</v>
      </c>
      <c r="I447" s="16" t="n">
        <v>0</v>
      </c>
      <c r="J447" s="16" t="n">
        <v>0</v>
      </c>
      <c r="K447" s="16" t="n">
        <v>0</v>
      </c>
      <c r="L447" s="16" t="n">
        <v>0</v>
      </c>
      <c r="M447" s="16" t="n">
        <v>0</v>
      </c>
      <c r="N447" s="16" t="n">
        <v>0</v>
      </c>
      <c r="O447" s="16" t="n">
        <v>0</v>
      </c>
      <c r="P447" s="16" t="n">
        <v>0</v>
      </c>
      <c r="Q447" s="16" t="n">
        <v>0</v>
      </c>
      <c r="R447" s="16" t="n">
        <v>0</v>
      </c>
      <c r="S447" s="16" t="n">
        <v>0</v>
      </c>
      <c r="T447" s="16" t="n">
        <v>0</v>
      </c>
      <c r="U447" s="16" t="n">
        <v>0</v>
      </c>
      <c r="V447" s="16" t="n">
        <v>0</v>
      </c>
    </row>
    <row r="448" customFormat="false" ht="12.75" hidden="false" customHeight="false" outlineLevel="0" collapsed="false">
      <c r="B448" s="17" t="n">
        <v>40575</v>
      </c>
      <c r="C448" s="15" t="n">
        <v>0</v>
      </c>
      <c r="D448" s="16" t="n">
        <v>0</v>
      </c>
      <c r="E448" s="16" t="n">
        <v>0</v>
      </c>
      <c r="F448" s="16" t="n">
        <v>0</v>
      </c>
      <c r="G448" s="16" t="n">
        <v>0</v>
      </c>
      <c r="H448" s="16" t="n">
        <v>0</v>
      </c>
      <c r="I448" s="16" t="n">
        <v>0</v>
      </c>
      <c r="J448" s="16" t="n">
        <v>0</v>
      </c>
      <c r="K448" s="16" t="n">
        <v>0</v>
      </c>
      <c r="L448" s="16" t="n">
        <v>0</v>
      </c>
      <c r="M448" s="16" t="n">
        <v>0</v>
      </c>
      <c r="N448" s="16" t="n">
        <v>0</v>
      </c>
      <c r="O448" s="16" t="n">
        <v>0</v>
      </c>
      <c r="P448" s="16" t="n">
        <v>0</v>
      </c>
      <c r="Q448" s="16" t="n">
        <v>0</v>
      </c>
      <c r="R448" s="16" t="n">
        <v>0</v>
      </c>
      <c r="S448" s="16" t="n">
        <v>0</v>
      </c>
      <c r="T448" s="16" t="n">
        <v>0</v>
      </c>
      <c r="U448" s="16" t="n">
        <v>0</v>
      </c>
      <c r="V448" s="16" t="n">
        <v>0</v>
      </c>
    </row>
    <row r="449" customFormat="false" ht="12.75" hidden="false" customHeight="false" outlineLevel="0" collapsed="false">
      <c r="B449" s="17" t="n">
        <v>40603</v>
      </c>
      <c r="C449" s="15" t="n">
        <v>0</v>
      </c>
      <c r="D449" s="16" t="n">
        <v>0</v>
      </c>
      <c r="E449" s="16" t="n">
        <v>0</v>
      </c>
      <c r="F449" s="16" t="n">
        <v>0</v>
      </c>
      <c r="G449" s="16" t="n">
        <v>0</v>
      </c>
      <c r="H449" s="16" t="n">
        <v>0</v>
      </c>
      <c r="I449" s="16" t="n">
        <v>0</v>
      </c>
      <c r="J449" s="16" t="n">
        <v>0</v>
      </c>
      <c r="K449" s="16" t="n">
        <v>0</v>
      </c>
      <c r="L449" s="16" t="n">
        <v>0</v>
      </c>
      <c r="M449" s="16" t="n">
        <v>0</v>
      </c>
      <c r="N449" s="16" t="n">
        <v>0</v>
      </c>
      <c r="O449" s="16" t="n">
        <v>0</v>
      </c>
      <c r="P449" s="16" t="n">
        <v>0</v>
      </c>
      <c r="Q449" s="16" t="n">
        <v>0</v>
      </c>
      <c r="R449" s="16" t="n">
        <v>0</v>
      </c>
      <c r="S449" s="16" t="n">
        <v>0</v>
      </c>
      <c r="T449" s="16" t="n">
        <v>0</v>
      </c>
      <c r="U449" s="16" t="n">
        <v>0</v>
      </c>
      <c r="V449" s="16" t="n">
        <v>0</v>
      </c>
    </row>
    <row r="450" customFormat="false" ht="12.75" hidden="false" customHeight="false" outlineLevel="0" collapsed="false">
      <c r="B450" s="17" t="n">
        <v>40634</v>
      </c>
      <c r="C450" s="15" t="n">
        <v>0</v>
      </c>
      <c r="D450" s="16" t="n">
        <v>0</v>
      </c>
      <c r="E450" s="16" t="n">
        <v>0</v>
      </c>
      <c r="F450" s="16" t="n">
        <v>0</v>
      </c>
      <c r="G450" s="16" t="n">
        <v>0</v>
      </c>
      <c r="H450" s="16" t="n">
        <v>0</v>
      </c>
      <c r="I450" s="16" t="n">
        <v>0</v>
      </c>
      <c r="J450" s="16" t="n">
        <v>0</v>
      </c>
      <c r="K450" s="16" t="n">
        <v>0</v>
      </c>
      <c r="L450" s="16" t="n">
        <v>0</v>
      </c>
      <c r="M450" s="16" t="n">
        <v>0</v>
      </c>
      <c r="N450" s="16" t="n">
        <v>0</v>
      </c>
      <c r="O450" s="16" t="n">
        <v>0</v>
      </c>
      <c r="P450" s="16" t="n">
        <v>0</v>
      </c>
      <c r="Q450" s="16" t="n">
        <v>0</v>
      </c>
      <c r="R450" s="16" t="n">
        <v>0</v>
      </c>
      <c r="S450" s="16" t="n">
        <v>0</v>
      </c>
      <c r="T450" s="16" t="n">
        <v>0</v>
      </c>
      <c r="U450" s="16" t="n">
        <v>0</v>
      </c>
      <c r="V450" s="16" t="n">
        <v>0</v>
      </c>
    </row>
    <row r="451" customFormat="false" ht="12.75" hidden="false" customHeight="false" outlineLevel="0" collapsed="false">
      <c r="B451" s="17" t="n">
        <v>40664</v>
      </c>
      <c r="C451" s="15" t="n">
        <v>0</v>
      </c>
      <c r="D451" s="16" t="n">
        <v>0</v>
      </c>
      <c r="E451" s="16" t="n">
        <v>0</v>
      </c>
      <c r="F451" s="16" t="n">
        <v>0</v>
      </c>
      <c r="G451" s="16" t="n">
        <v>0</v>
      </c>
      <c r="H451" s="16" t="n">
        <v>0</v>
      </c>
      <c r="I451" s="16" t="n">
        <v>0</v>
      </c>
      <c r="J451" s="16" t="n">
        <v>0</v>
      </c>
      <c r="K451" s="16" t="n">
        <v>0</v>
      </c>
      <c r="L451" s="16" t="n">
        <v>0</v>
      </c>
      <c r="M451" s="16" t="n">
        <v>0</v>
      </c>
      <c r="N451" s="16" t="n">
        <v>0</v>
      </c>
      <c r="O451" s="16" t="n">
        <v>0</v>
      </c>
      <c r="P451" s="16" t="n">
        <v>0</v>
      </c>
      <c r="Q451" s="16" t="n">
        <v>0</v>
      </c>
      <c r="R451" s="16" t="n">
        <v>0</v>
      </c>
      <c r="S451" s="16" t="n">
        <v>0</v>
      </c>
      <c r="T451" s="16" t="n">
        <v>0</v>
      </c>
      <c r="U451" s="16" t="n">
        <v>0</v>
      </c>
      <c r="V451" s="16" t="n">
        <v>0</v>
      </c>
    </row>
    <row r="452" customFormat="false" ht="12.75" hidden="false" customHeight="false" outlineLevel="0" collapsed="false">
      <c r="B452" s="17" t="n">
        <v>40695</v>
      </c>
      <c r="C452" s="15" t="n">
        <v>0</v>
      </c>
      <c r="D452" s="16" t="n">
        <v>0</v>
      </c>
      <c r="E452" s="16" t="n">
        <v>0</v>
      </c>
      <c r="F452" s="16" t="n">
        <v>0</v>
      </c>
      <c r="G452" s="16" t="n">
        <v>0</v>
      </c>
      <c r="H452" s="16" t="n">
        <v>0</v>
      </c>
      <c r="I452" s="16" t="n">
        <v>0</v>
      </c>
      <c r="J452" s="16" t="n">
        <v>0</v>
      </c>
      <c r="K452" s="16" t="n">
        <v>0</v>
      </c>
      <c r="L452" s="16" t="n">
        <v>0</v>
      </c>
      <c r="M452" s="16" t="n">
        <v>0</v>
      </c>
      <c r="N452" s="16" t="n">
        <v>0</v>
      </c>
      <c r="O452" s="16" t="n">
        <v>0</v>
      </c>
      <c r="P452" s="16" t="n">
        <v>0</v>
      </c>
      <c r="Q452" s="16" t="n">
        <v>0</v>
      </c>
      <c r="R452" s="16" t="n">
        <v>0</v>
      </c>
      <c r="S452" s="16" t="n">
        <v>0</v>
      </c>
      <c r="T452" s="16" t="n">
        <v>0</v>
      </c>
      <c r="U452" s="16" t="n">
        <v>0</v>
      </c>
      <c r="V452" s="16" t="n">
        <v>0</v>
      </c>
    </row>
    <row r="453" customFormat="false" ht="12.75" hidden="false" customHeight="false" outlineLevel="0" collapsed="false">
      <c r="B453" s="17" t="n">
        <v>40725</v>
      </c>
      <c r="C453" s="15" t="n">
        <v>0</v>
      </c>
      <c r="D453" s="16" t="n">
        <v>0</v>
      </c>
      <c r="E453" s="16" t="n">
        <v>0</v>
      </c>
      <c r="F453" s="16" t="n">
        <v>0</v>
      </c>
      <c r="G453" s="16" t="n">
        <v>0</v>
      </c>
      <c r="H453" s="16" t="n">
        <v>0</v>
      </c>
      <c r="I453" s="16" t="n">
        <v>0</v>
      </c>
      <c r="J453" s="16" t="n">
        <v>0</v>
      </c>
      <c r="K453" s="16" t="n">
        <v>0</v>
      </c>
      <c r="L453" s="16" t="n">
        <v>0</v>
      </c>
      <c r="M453" s="16" t="n">
        <v>0</v>
      </c>
      <c r="N453" s="16" t="n">
        <v>0</v>
      </c>
      <c r="O453" s="16" t="n">
        <v>0</v>
      </c>
      <c r="P453" s="16" t="n">
        <v>0</v>
      </c>
      <c r="Q453" s="16" t="n">
        <v>0</v>
      </c>
      <c r="R453" s="16" t="n">
        <v>0</v>
      </c>
      <c r="S453" s="16" t="n">
        <v>0</v>
      </c>
      <c r="T453" s="16" t="n">
        <v>0</v>
      </c>
      <c r="U453" s="16" t="n">
        <v>0</v>
      </c>
      <c r="V453" s="16" t="n">
        <v>0</v>
      </c>
    </row>
    <row r="454" customFormat="false" ht="12.75" hidden="false" customHeight="false" outlineLevel="0" collapsed="false">
      <c r="B454" s="17" t="n">
        <v>40756</v>
      </c>
      <c r="C454" s="15" t="n">
        <v>0</v>
      </c>
      <c r="D454" s="16" t="n">
        <v>0</v>
      </c>
      <c r="E454" s="16" t="n">
        <v>0</v>
      </c>
      <c r="F454" s="16" t="n">
        <v>0</v>
      </c>
      <c r="G454" s="16" t="n">
        <v>0</v>
      </c>
      <c r="H454" s="16" t="n">
        <v>0</v>
      </c>
      <c r="I454" s="16" t="n">
        <v>0</v>
      </c>
      <c r="J454" s="16" t="n">
        <v>0</v>
      </c>
      <c r="K454" s="16" t="n">
        <v>0</v>
      </c>
      <c r="L454" s="16" t="n">
        <v>0</v>
      </c>
      <c r="M454" s="16" t="n">
        <v>0</v>
      </c>
      <c r="N454" s="16" t="n">
        <v>0</v>
      </c>
      <c r="O454" s="16" t="n">
        <v>0</v>
      </c>
      <c r="P454" s="16" t="n">
        <v>0</v>
      </c>
      <c r="Q454" s="16" t="n">
        <v>0</v>
      </c>
      <c r="R454" s="16" t="n">
        <v>0</v>
      </c>
      <c r="S454" s="16" t="n">
        <v>0</v>
      </c>
      <c r="T454" s="16" t="n">
        <v>0</v>
      </c>
      <c r="U454" s="16" t="n">
        <v>0</v>
      </c>
      <c r="V454" s="16" t="n">
        <v>0</v>
      </c>
    </row>
    <row r="455" customFormat="false" ht="12.75" hidden="false" customHeight="false" outlineLevel="0" collapsed="false">
      <c r="B455" s="17" t="n">
        <v>40787</v>
      </c>
      <c r="C455" s="15" t="n">
        <v>0</v>
      </c>
      <c r="D455" s="16" t="n">
        <v>0</v>
      </c>
      <c r="E455" s="16" t="n">
        <v>0</v>
      </c>
      <c r="F455" s="16" t="n">
        <v>0</v>
      </c>
      <c r="G455" s="16" t="n">
        <v>0</v>
      </c>
      <c r="H455" s="16" t="n">
        <v>0</v>
      </c>
      <c r="I455" s="16" t="n">
        <v>0</v>
      </c>
      <c r="J455" s="16" t="n">
        <v>0</v>
      </c>
      <c r="K455" s="16" t="n">
        <v>0</v>
      </c>
      <c r="L455" s="16" t="n">
        <v>0</v>
      </c>
      <c r="M455" s="16" t="n">
        <v>0</v>
      </c>
      <c r="N455" s="16" t="n">
        <v>0</v>
      </c>
      <c r="O455" s="16" t="n">
        <v>0</v>
      </c>
      <c r="P455" s="16" t="n">
        <v>0</v>
      </c>
      <c r="Q455" s="16" t="n">
        <v>0</v>
      </c>
      <c r="R455" s="16" t="n">
        <v>0</v>
      </c>
      <c r="S455" s="16" t="n">
        <v>0</v>
      </c>
      <c r="T455" s="16" t="n">
        <v>0</v>
      </c>
      <c r="U455" s="16" t="n">
        <v>0</v>
      </c>
      <c r="V455" s="16" t="n">
        <v>0</v>
      </c>
    </row>
    <row r="456" customFormat="false" ht="12.75" hidden="false" customHeight="false" outlineLevel="0" collapsed="false">
      <c r="B456" s="17" t="n">
        <v>40817</v>
      </c>
      <c r="C456" s="15" t="n">
        <v>0</v>
      </c>
      <c r="D456" s="16" t="n">
        <v>0</v>
      </c>
      <c r="E456" s="16" t="n">
        <v>0</v>
      </c>
      <c r="F456" s="16" t="n">
        <v>0</v>
      </c>
      <c r="G456" s="16" t="n">
        <v>0</v>
      </c>
      <c r="H456" s="16" t="n">
        <v>0</v>
      </c>
      <c r="I456" s="16" t="n">
        <v>0</v>
      </c>
      <c r="J456" s="16" t="n">
        <v>0</v>
      </c>
      <c r="K456" s="16" t="n">
        <v>0</v>
      </c>
      <c r="L456" s="16" t="n">
        <v>0</v>
      </c>
      <c r="M456" s="16" t="n">
        <v>0</v>
      </c>
      <c r="N456" s="16" t="n">
        <v>0</v>
      </c>
      <c r="O456" s="16" t="n">
        <v>0</v>
      </c>
      <c r="P456" s="16" t="n">
        <v>0</v>
      </c>
      <c r="Q456" s="16" t="n">
        <v>0</v>
      </c>
      <c r="R456" s="16" t="n">
        <v>0</v>
      </c>
      <c r="S456" s="16" t="n">
        <v>0</v>
      </c>
      <c r="T456" s="16" t="n">
        <v>0</v>
      </c>
      <c r="U456" s="16" t="n">
        <v>0</v>
      </c>
      <c r="V456" s="16" t="n">
        <v>0</v>
      </c>
    </row>
    <row r="457" customFormat="false" ht="12.75" hidden="false" customHeight="false" outlineLevel="0" collapsed="false">
      <c r="B457" s="17" t="n">
        <v>40848</v>
      </c>
      <c r="C457" s="15" t="n">
        <v>0</v>
      </c>
      <c r="D457" s="16" t="n">
        <v>0</v>
      </c>
      <c r="E457" s="16" t="n">
        <v>0</v>
      </c>
      <c r="F457" s="16" t="n">
        <v>0</v>
      </c>
      <c r="G457" s="16" t="n">
        <v>0</v>
      </c>
      <c r="H457" s="16" t="n">
        <v>0</v>
      </c>
      <c r="I457" s="16" t="n">
        <v>0</v>
      </c>
      <c r="J457" s="16" t="n">
        <v>0</v>
      </c>
      <c r="K457" s="16" t="n">
        <v>0</v>
      </c>
      <c r="L457" s="16" t="n">
        <v>0</v>
      </c>
      <c r="M457" s="16" t="n">
        <v>0</v>
      </c>
      <c r="N457" s="16" t="n">
        <v>0</v>
      </c>
      <c r="O457" s="16" t="n">
        <v>0</v>
      </c>
      <c r="P457" s="16" t="n">
        <v>0</v>
      </c>
      <c r="Q457" s="16" t="n">
        <v>0</v>
      </c>
      <c r="R457" s="16" t="n">
        <v>0</v>
      </c>
      <c r="S457" s="16" t="n">
        <v>0</v>
      </c>
      <c r="T457" s="16" t="n">
        <v>0</v>
      </c>
      <c r="U457" s="16" t="n">
        <v>0</v>
      </c>
      <c r="V457" s="16" t="n">
        <v>0</v>
      </c>
    </row>
    <row r="458" customFormat="false" ht="12.75" hidden="false" customHeight="false" outlineLevel="0" collapsed="false">
      <c r="B458" s="17" t="n">
        <v>40878</v>
      </c>
      <c r="C458" s="15" t="n">
        <v>0</v>
      </c>
      <c r="D458" s="16" t="n">
        <v>0</v>
      </c>
      <c r="E458" s="16" t="n">
        <v>0</v>
      </c>
      <c r="F458" s="16" t="n">
        <v>0</v>
      </c>
      <c r="G458" s="16" t="n">
        <v>0</v>
      </c>
      <c r="H458" s="16" t="n">
        <v>0</v>
      </c>
      <c r="I458" s="16" t="n">
        <v>0</v>
      </c>
      <c r="J458" s="16" t="n">
        <v>0</v>
      </c>
      <c r="K458" s="16" t="n">
        <v>0</v>
      </c>
      <c r="L458" s="16" t="n">
        <v>0</v>
      </c>
      <c r="M458" s="16" t="n">
        <v>0</v>
      </c>
      <c r="N458" s="16" t="n">
        <v>0</v>
      </c>
      <c r="O458" s="16" t="n">
        <v>0</v>
      </c>
      <c r="P458" s="16" t="n">
        <v>0</v>
      </c>
      <c r="Q458" s="16" t="n">
        <v>0</v>
      </c>
      <c r="R458" s="16" t="n">
        <v>0</v>
      </c>
      <c r="S458" s="16" t="n">
        <v>0</v>
      </c>
      <c r="T458" s="16" t="n">
        <v>0</v>
      </c>
      <c r="U458" s="16" t="n">
        <v>0</v>
      </c>
      <c r="V458" s="16" t="n">
        <v>0</v>
      </c>
    </row>
    <row r="459" customFormat="false" ht="12.75" hidden="false" customHeight="false" outlineLevel="0" collapsed="false">
      <c r="B459" s="17" t="n">
        <v>40909</v>
      </c>
      <c r="C459" s="15" t="n">
        <v>0</v>
      </c>
      <c r="D459" s="16" t="n">
        <v>0</v>
      </c>
      <c r="E459" s="16" t="n">
        <v>0</v>
      </c>
      <c r="F459" s="16" t="n">
        <v>0</v>
      </c>
      <c r="G459" s="16" t="n">
        <v>0</v>
      </c>
      <c r="H459" s="16" t="n">
        <v>0</v>
      </c>
      <c r="I459" s="16" t="n">
        <v>0</v>
      </c>
      <c r="J459" s="16" t="n">
        <v>0</v>
      </c>
      <c r="K459" s="16" t="n">
        <v>0</v>
      </c>
      <c r="L459" s="16" t="n">
        <v>0</v>
      </c>
      <c r="M459" s="16" t="n">
        <v>0</v>
      </c>
      <c r="N459" s="16" t="n">
        <v>0</v>
      </c>
      <c r="O459" s="16" t="n">
        <v>0</v>
      </c>
      <c r="P459" s="16" t="n">
        <v>0</v>
      </c>
      <c r="Q459" s="16" t="n">
        <v>0</v>
      </c>
      <c r="R459" s="16" t="n">
        <v>0</v>
      </c>
      <c r="S459" s="16" t="n">
        <v>0</v>
      </c>
      <c r="T459" s="16" t="n">
        <v>0</v>
      </c>
      <c r="U459" s="16" t="n">
        <v>0</v>
      </c>
      <c r="V459" s="16" t="n">
        <v>0</v>
      </c>
    </row>
    <row r="460" customFormat="false" ht="12.75" hidden="false" customHeight="false" outlineLevel="0" collapsed="false">
      <c r="B460" s="17" t="n">
        <v>40940</v>
      </c>
      <c r="C460" s="15" t="n">
        <v>0</v>
      </c>
      <c r="D460" s="16" t="n">
        <v>0</v>
      </c>
      <c r="E460" s="16" t="n">
        <v>0</v>
      </c>
      <c r="F460" s="16" t="n">
        <v>0</v>
      </c>
      <c r="G460" s="16" t="n">
        <v>0</v>
      </c>
      <c r="H460" s="16" t="n">
        <v>0</v>
      </c>
      <c r="I460" s="16" t="n">
        <v>0</v>
      </c>
      <c r="J460" s="16" t="n">
        <v>0</v>
      </c>
      <c r="K460" s="16" t="n">
        <v>0</v>
      </c>
      <c r="L460" s="16" t="n">
        <v>0</v>
      </c>
      <c r="M460" s="16" t="n">
        <v>0</v>
      </c>
      <c r="N460" s="16" t="n">
        <v>0</v>
      </c>
      <c r="O460" s="16" t="n">
        <v>0</v>
      </c>
      <c r="P460" s="16" t="n">
        <v>0</v>
      </c>
      <c r="Q460" s="16" t="n">
        <v>0</v>
      </c>
      <c r="R460" s="16" t="n">
        <v>0</v>
      </c>
      <c r="S460" s="16" t="n">
        <v>0</v>
      </c>
      <c r="T460" s="16" t="n">
        <v>0</v>
      </c>
      <c r="U460" s="16" t="n">
        <v>0</v>
      </c>
      <c r="V460" s="16" t="n">
        <v>0</v>
      </c>
    </row>
    <row r="461" customFormat="false" ht="12.75" hidden="false" customHeight="false" outlineLevel="0" collapsed="false">
      <c r="B461" s="17" t="n">
        <v>40969</v>
      </c>
      <c r="C461" s="15" t="n">
        <v>0</v>
      </c>
      <c r="D461" s="16" t="n">
        <v>0</v>
      </c>
      <c r="E461" s="16" t="n">
        <v>0</v>
      </c>
      <c r="F461" s="16" t="n">
        <v>0</v>
      </c>
      <c r="G461" s="16" t="n">
        <v>0</v>
      </c>
      <c r="H461" s="16" t="n">
        <v>0</v>
      </c>
      <c r="I461" s="16" t="n">
        <v>0</v>
      </c>
      <c r="J461" s="16" t="n">
        <v>0</v>
      </c>
      <c r="K461" s="16" t="n">
        <v>0</v>
      </c>
      <c r="L461" s="16" t="n">
        <v>0</v>
      </c>
      <c r="M461" s="16" t="n">
        <v>0</v>
      </c>
      <c r="N461" s="16" t="n">
        <v>0</v>
      </c>
      <c r="O461" s="16" t="n">
        <v>0</v>
      </c>
      <c r="P461" s="16" t="n">
        <v>0</v>
      </c>
      <c r="Q461" s="16" t="n">
        <v>0</v>
      </c>
      <c r="R461" s="16" t="n">
        <v>0</v>
      </c>
      <c r="S461" s="16" t="n">
        <v>0</v>
      </c>
      <c r="T461" s="16" t="n">
        <v>0</v>
      </c>
      <c r="U461" s="16" t="n">
        <v>0</v>
      </c>
      <c r="V461" s="16" t="n">
        <v>0</v>
      </c>
    </row>
    <row r="462" customFormat="false" ht="12.75" hidden="false" customHeight="false" outlineLevel="0" collapsed="false">
      <c r="B462" s="17" t="n">
        <v>41000</v>
      </c>
      <c r="C462" s="15" t="n">
        <v>0</v>
      </c>
      <c r="D462" s="16" t="n">
        <v>0</v>
      </c>
      <c r="E462" s="16" t="n">
        <v>0</v>
      </c>
      <c r="F462" s="16" t="n">
        <v>0</v>
      </c>
      <c r="G462" s="16" t="n">
        <v>0</v>
      </c>
      <c r="H462" s="16" t="n">
        <v>0</v>
      </c>
      <c r="I462" s="16" t="n">
        <v>0</v>
      </c>
      <c r="J462" s="16" t="n">
        <v>0</v>
      </c>
      <c r="K462" s="16" t="n">
        <v>0</v>
      </c>
      <c r="L462" s="16" t="n">
        <v>0</v>
      </c>
      <c r="M462" s="16" t="n">
        <v>0</v>
      </c>
      <c r="N462" s="16" t="n">
        <v>0</v>
      </c>
      <c r="O462" s="16" t="n">
        <v>0</v>
      </c>
      <c r="P462" s="16" t="n">
        <v>0</v>
      </c>
      <c r="Q462" s="16" t="n">
        <v>0</v>
      </c>
      <c r="R462" s="16" t="n">
        <v>0</v>
      </c>
      <c r="S462" s="16" t="n">
        <v>0</v>
      </c>
      <c r="T462" s="16" t="n">
        <v>0</v>
      </c>
      <c r="U462" s="16" t="n">
        <v>0</v>
      </c>
      <c r="V462" s="16" t="n">
        <v>0</v>
      </c>
    </row>
    <row r="463" customFormat="false" ht="12.75" hidden="false" customHeight="false" outlineLevel="0" collapsed="false">
      <c r="B463" s="17" t="n">
        <v>41030</v>
      </c>
      <c r="C463" s="15" t="n">
        <v>0</v>
      </c>
      <c r="D463" s="16" t="n">
        <v>0</v>
      </c>
      <c r="E463" s="16" t="n">
        <v>0</v>
      </c>
      <c r="F463" s="16" t="n">
        <v>0</v>
      </c>
      <c r="G463" s="16" t="n">
        <v>0</v>
      </c>
      <c r="H463" s="16" t="n">
        <v>0</v>
      </c>
      <c r="I463" s="16" t="n">
        <v>0</v>
      </c>
      <c r="J463" s="16" t="n">
        <v>0</v>
      </c>
      <c r="K463" s="16" t="n">
        <v>0</v>
      </c>
      <c r="L463" s="16" t="n">
        <v>0</v>
      </c>
      <c r="M463" s="16" t="n">
        <v>0</v>
      </c>
      <c r="N463" s="16" t="n">
        <v>0</v>
      </c>
      <c r="O463" s="16" t="n">
        <v>0</v>
      </c>
      <c r="P463" s="16" t="n">
        <v>0</v>
      </c>
      <c r="Q463" s="16" t="n">
        <v>0</v>
      </c>
      <c r="R463" s="16" t="n">
        <v>0</v>
      </c>
      <c r="S463" s="16" t="n">
        <v>0</v>
      </c>
      <c r="T463" s="16" t="n">
        <v>0</v>
      </c>
      <c r="U463" s="16" t="n">
        <v>0</v>
      </c>
      <c r="V463" s="16" t="n">
        <v>0</v>
      </c>
    </row>
    <row r="464" customFormat="false" ht="12.75" hidden="false" customHeight="false" outlineLevel="0" collapsed="false">
      <c r="B464" s="17" t="n">
        <v>41061</v>
      </c>
      <c r="C464" s="15" t="n">
        <v>0</v>
      </c>
      <c r="D464" s="16" t="n">
        <v>0</v>
      </c>
      <c r="E464" s="16" t="n">
        <v>0</v>
      </c>
      <c r="F464" s="16" t="n">
        <v>0</v>
      </c>
      <c r="G464" s="16" t="n">
        <v>0</v>
      </c>
      <c r="H464" s="16" t="n">
        <v>0</v>
      </c>
      <c r="I464" s="16" t="n">
        <v>0</v>
      </c>
      <c r="J464" s="16" t="n">
        <v>0</v>
      </c>
      <c r="K464" s="16" t="n">
        <v>0</v>
      </c>
      <c r="L464" s="16" t="n">
        <v>0</v>
      </c>
      <c r="M464" s="16" t="n">
        <v>0</v>
      </c>
      <c r="N464" s="16" t="n">
        <v>0</v>
      </c>
      <c r="O464" s="16" t="n">
        <v>0</v>
      </c>
      <c r="P464" s="16" t="n">
        <v>0</v>
      </c>
      <c r="Q464" s="16" t="n">
        <v>0</v>
      </c>
      <c r="R464" s="16" t="n">
        <v>0</v>
      </c>
      <c r="S464" s="16" t="n">
        <v>0</v>
      </c>
      <c r="T464" s="16" t="n">
        <v>0</v>
      </c>
      <c r="U464" s="16" t="n">
        <v>0</v>
      </c>
      <c r="V464" s="16" t="n">
        <v>0</v>
      </c>
    </row>
    <row r="465" customFormat="false" ht="12.75" hidden="false" customHeight="false" outlineLevel="0" collapsed="false">
      <c r="B465" s="17" t="n">
        <v>41091</v>
      </c>
      <c r="C465" s="15" t="n">
        <v>0</v>
      </c>
      <c r="D465" s="16" t="n">
        <v>0</v>
      </c>
      <c r="E465" s="16" t="n">
        <v>0</v>
      </c>
      <c r="F465" s="16" t="n">
        <v>0</v>
      </c>
      <c r="G465" s="16" t="n">
        <v>0</v>
      </c>
      <c r="H465" s="16" t="n">
        <v>0</v>
      </c>
      <c r="I465" s="16" t="n">
        <v>0</v>
      </c>
      <c r="J465" s="16" t="n">
        <v>0</v>
      </c>
      <c r="K465" s="16" t="n">
        <v>0</v>
      </c>
      <c r="L465" s="16" t="n">
        <v>0</v>
      </c>
      <c r="M465" s="16" t="n">
        <v>0</v>
      </c>
      <c r="N465" s="16" t="n">
        <v>0</v>
      </c>
      <c r="O465" s="16" t="n">
        <v>0</v>
      </c>
      <c r="P465" s="16" t="n">
        <v>0</v>
      </c>
      <c r="Q465" s="16" t="n">
        <v>0</v>
      </c>
      <c r="R465" s="16" t="n">
        <v>0</v>
      </c>
      <c r="S465" s="16" t="n">
        <v>0</v>
      </c>
      <c r="T465" s="16" t="n">
        <v>0</v>
      </c>
      <c r="U465" s="16" t="n">
        <v>0</v>
      </c>
      <c r="V465" s="16" t="n">
        <v>0</v>
      </c>
    </row>
    <row r="466" customFormat="false" ht="12.75" hidden="false" customHeight="false" outlineLevel="0" collapsed="false">
      <c r="B466" s="17" t="n">
        <v>41122</v>
      </c>
      <c r="C466" s="15" t="n">
        <v>0</v>
      </c>
      <c r="D466" s="16" t="n">
        <v>0</v>
      </c>
      <c r="E466" s="16" t="n">
        <v>0</v>
      </c>
      <c r="F466" s="16" t="n">
        <v>0</v>
      </c>
      <c r="G466" s="16" t="n">
        <v>0</v>
      </c>
      <c r="H466" s="16" t="n">
        <v>0</v>
      </c>
      <c r="I466" s="16" t="n">
        <v>0</v>
      </c>
      <c r="J466" s="16" t="n">
        <v>0</v>
      </c>
      <c r="K466" s="16" t="n">
        <v>0</v>
      </c>
      <c r="L466" s="16" t="n">
        <v>0</v>
      </c>
      <c r="M466" s="16" t="n">
        <v>0</v>
      </c>
      <c r="N466" s="16" t="n">
        <v>0</v>
      </c>
      <c r="O466" s="16" t="n">
        <v>0</v>
      </c>
      <c r="P466" s="16" t="n">
        <v>0</v>
      </c>
      <c r="Q466" s="16" t="n">
        <v>0</v>
      </c>
      <c r="R466" s="16" t="n">
        <v>0</v>
      </c>
      <c r="S466" s="16" t="n">
        <v>0</v>
      </c>
      <c r="T466" s="16" t="n">
        <v>0</v>
      </c>
      <c r="U466" s="16" t="n">
        <v>0</v>
      </c>
      <c r="V466" s="16" t="n">
        <v>0</v>
      </c>
    </row>
    <row r="467" customFormat="false" ht="12.75" hidden="false" customHeight="false" outlineLevel="0" collapsed="false">
      <c r="B467" s="17" t="n">
        <v>41153</v>
      </c>
      <c r="C467" s="15" t="n">
        <v>0</v>
      </c>
      <c r="D467" s="16" t="n">
        <v>0</v>
      </c>
      <c r="E467" s="16" t="n">
        <v>0</v>
      </c>
      <c r="F467" s="16" t="n">
        <v>0</v>
      </c>
      <c r="G467" s="16" t="n">
        <v>0</v>
      </c>
      <c r="H467" s="16" t="n">
        <v>0</v>
      </c>
      <c r="I467" s="16" t="n">
        <v>0</v>
      </c>
      <c r="J467" s="16" t="n">
        <v>0</v>
      </c>
      <c r="K467" s="16" t="n">
        <v>0</v>
      </c>
      <c r="L467" s="16" t="n">
        <v>0</v>
      </c>
      <c r="M467" s="16" t="n">
        <v>0</v>
      </c>
      <c r="N467" s="16" t="n">
        <v>0</v>
      </c>
      <c r="O467" s="16" t="n">
        <v>0</v>
      </c>
      <c r="P467" s="16" t="n">
        <v>0</v>
      </c>
      <c r="Q467" s="16" t="n">
        <v>0</v>
      </c>
      <c r="R467" s="16" t="n">
        <v>0</v>
      </c>
      <c r="S467" s="16" t="n">
        <v>0</v>
      </c>
      <c r="T467" s="16" t="n">
        <v>0</v>
      </c>
      <c r="U467" s="16" t="n">
        <v>0</v>
      </c>
      <c r="V467" s="16" t="n">
        <v>0</v>
      </c>
    </row>
    <row r="468" customFormat="false" ht="12.75" hidden="false" customHeight="false" outlineLevel="0" collapsed="false">
      <c r="B468" s="17" t="n">
        <v>41183</v>
      </c>
      <c r="C468" s="15" t="n">
        <v>0</v>
      </c>
      <c r="D468" s="16" t="n">
        <v>0</v>
      </c>
      <c r="E468" s="16" t="n">
        <v>0</v>
      </c>
      <c r="F468" s="16" t="n">
        <v>0</v>
      </c>
      <c r="G468" s="16" t="n">
        <v>0</v>
      </c>
      <c r="H468" s="16" t="n">
        <v>0</v>
      </c>
      <c r="I468" s="16" t="n">
        <v>0</v>
      </c>
      <c r="J468" s="16" t="n">
        <v>0</v>
      </c>
      <c r="K468" s="16" t="n">
        <v>0</v>
      </c>
      <c r="L468" s="16" t="n">
        <v>0</v>
      </c>
      <c r="M468" s="16" t="n">
        <v>0</v>
      </c>
      <c r="N468" s="16" t="n">
        <v>0</v>
      </c>
      <c r="O468" s="16" t="n">
        <v>0</v>
      </c>
      <c r="P468" s="16" t="n">
        <v>0</v>
      </c>
      <c r="Q468" s="16" t="n">
        <v>0</v>
      </c>
      <c r="R468" s="16" t="n">
        <v>0</v>
      </c>
      <c r="S468" s="16" t="n">
        <v>0</v>
      </c>
      <c r="T468" s="16" t="n">
        <v>0</v>
      </c>
      <c r="U468" s="16" t="n">
        <v>0</v>
      </c>
      <c r="V468" s="16" t="n">
        <v>0</v>
      </c>
    </row>
    <row r="469" customFormat="false" ht="12.75" hidden="false" customHeight="false" outlineLevel="0" collapsed="false">
      <c r="B469" s="17" t="n">
        <v>41214</v>
      </c>
      <c r="C469" s="15" t="n">
        <v>0</v>
      </c>
      <c r="D469" s="16" t="n">
        <v>0</v>
      </c>
      <c r="E469" s="16" t="n">
        <v>0</v>
      </c>
      <c r="F469" s="16" t="n">
        <v>0</v>
      </c>
      <c r="G469" s="16" t="n">
        <v>0</v>
      </c>
      <c r="H469" s="16" t="n">
        <v>0</v>
      </c>
      <c r="I469" s="16" t="n">
        <v>0</v>
      </c>
      <c r="J469" s="16" t="n">
        <v>0</v>
      </c>
      <c r="K469" s="16" t="n">
        <v>0</v>
      </c>
      <c r="L469" s="16" t="n">
        <v>0</v>
      </c>
      <c r="M469" s="16" t="n">
        <v>0</v>
      </c>
      <c r="N469" s="16" t="n">
        <v>0</v>
      </c>
      <c r="O469" s="16" t="n">
        <v>0</v>
      </c>
      <c r="P469" s="16" t="n">
        <v>0</v>
      </c>
      <c r="Q469" s="16" t="n">
        <v>0</v>
      </c>
      <c r="R469" s="16" t="n">
        <v>0</v>
      </c>
      <c r="S469" s="16" t="n">
        <v>0</v>
      </c>
      <c r="T469" s="16" t="n">
        <v>0</v>
      </c>
      <c r="U469" s="16" t="n">
        <v>0</v>
      </c>
      <c r="V469" s="16" t="n">
        <v>0</v>
      </c>
    </row>
    <row r="470" customFormat="false" ht="12.75" hidden="false" customHeight="false" outlineLevel="0" collapsed="false">
      <c r="B470" s="17" t="n">
        <v>41244</v>
      </c>
      <c r="C470" s="15" t="n">
        <v>0</v>
      </c>
      <c r="D470" s="16" t="n">
        <v>0</v>
      </c>
      <c r="E470" s="16" t="n">
        <v>0</v>
      </c>
      <c r="F470" s="16" t="n">
        <v>0</v>
      </c>
      <c r="G470" s="16" t="n">
        <v>0</v>
      </c>
      <c r="H470" s="16" t="n">
        <v>0</v>
      </c>
      <c r="I470" s="16" t="n">
        <v>0</v>
      </c>
      <c r="J470" s="16" t="n">
        <v>0</v>
      </c>
      <c r="K470" s="16" t="n">
        <v>0</v>
      </c>
      <c r="L470" s="16" t="n">
        <v>0</v>
      </c>
      <c r="M470" s="16" t="n">
        <v>0</v>
      </c>
      <c r="N470" s="16" t="n">
        <v>0</v>
      </c>
      <c r="O470" s="16" t="n">
        <v>0</v>
      </c>
      <c r="P470" s="16" t="n">
        <v>0</v>
      </c>
      <c r="Q470" s="16" t="n">
        <v>0</v>
      </c>
      <c r="R470" s="16" t="n">
        <v>0</v>
      </c>
      <c r="S470" s="16" t="n">
        <v>0</v>
      </c>
      <c r="T470" s="16" t="n">
        <v>0</v>
      </c>
      <c r="U470" s="16" t="n">
        <v>0</v>
      </c>
      <c r="V470" s="16" t="n">
        <v>0</v>
      </c>
    </row>
    <row r="471" customFormat="false" ht="12.75" hidden="false" customHeight="false" outlineLevel="0" collapsed="false">
      <c r="B471" s="18" t="n">
        <v>41275</v>
      </c>
      <c r="C471" s="15" t="n">
        <v>0</v>
      </c>
      <c r="D471" s="16" t="n">
        <v>0</v>
      </c>
      <c r="E471" s="16" t="n">
        <v>0</v>
      </c>
      <c r="F471" s="16" t="n">
        <v>0</v>
      </c>
      <c r="G471" s="16" t="n">
        <v>0</v>
      </c>
      <c r="H471" s="16" t="n">
        <v>0</v>
      </c>
      <c r="I471" s="16" t="n">
        <v>0</v>
      </c>
      <c r="J471" s="16" t="n">
        <v>0</v>
      </c>
      <c r="K471" s="16" t="n">
        <v>0</v>
      </c>
      <c r="L471" s="16" t="n">
        <v>0</v>
      </c>
      <c r="M471" s="16" t="n">
        <v>0</v>
      </c>
      <c r="N471" s="16" t="n">
        <v>0</v>
      </c>
      <c r="O471" s="16" t="n">
        <v>0</v>
      </c>
      <c r="P471" s="16" t="n">
        <v>0</v>
      </c>
      <c r="Q471" s="16" t="n">
        <v>0</v>
      </c>
      <c r="R471" s="16" t="n">
        <v>0</v>
      </c>
      <c r="S471" s="16" t="n">
        <v>0</v>
      </c>
      <c r="T471" s="16" t="n">
        <v>0</v>
      </c>
      <c r="U471" s="16" t="n">
        <v>0</v>
      </c>
      <c r="V471" s="16" t="n">
        <v>0</v>
      </c>
    </row>
    <row r="472" customFormat="false" ht="12.75" hidden="false" customHeight="false" outlineLevel="0" collapsed="false">
      <c r="B472" s="18" t="n">
        <v>41306</v>
      </c>
      <c r="C472" s="15" t="n">
        <v>0</v>
      </c>
      <c r="D472" s="16" t="n">
        <v>0</v>
      </c>
      <c r="E472" s="16" t="n">
        <v>0</v>
      </c>
      <c r="F472" s="16" t="n">
        <v>0</v>
      </c>
      <c r="G472" s="16" t="n">
        <v>0</v>
      </c>
      <c r="H472" s="16" t="n">
        <v>0</v>
      </c>
      <c r="I472" s="16" t="n">
        <v>0</v>
      </c>
      <c r="J472" s="16" t="n">
        <v>0</v>
      </c>
      <c r="K472" s="16" t="n">
        <v>0</v>
      </c>
      <c r="L472" s="16" t="n">
        <v>0</v>
      </c>
      <c r="M472" s="16" t="n">
        <v>0</v>
      </c>
      <c r="N472" s="16" t="n">
        <v>0</v>
      </c>
      <c r="O472" s="16" t="n">
        <v>0</v>
      </c>
      <c r="P472" s="16" t="n">
        <v>0</v>
      </c>
      <c r="Q472" s="16" t="n">
        <v>0</v>
      </c>
      <c r="R472" s="16" t="n">
        <v>0</v>
      </c>
      <c r="S472" s="16" t="n">
        <v>0</v>
      </c>
      <c r="T472" s="16" t="n">
        <v>0</v>
      </c>
      <c r="U472" s="16" t="n">
        <v>0</v>
      </c>
      <c r="V472" s="16" t="n">
        <v>0</v>
      </c>
    </row>
    <row r="473" customFormat="false" ht="12.75" hidden="false" customHeight="false" outlineLevel="0" collapsed="false">
      <c r="B473" s="18" t="n">
        <v>41334</v>
      </c>
      <c r="C473" s="15" t="n">
        <v>0</v>
      </c>
      <c r="D473" s="16" t="n">
        <v>0</v>
      </c>
      <c r="E473" s="16" t="n">
        <v>0</v>
      </c>
      <c r="F473" s="16" t="n">
        <v>0</v>
      </c>
      <c r="G473" s="16" t="n">
        <v>0</v>
      </c>
      <c r="H473" s="16" t="n">
        <v>0</v>
      </c>
      <c r="I473" s="16" t="n">
        <v>0</v>
      </c>
      <c r="J473" s="16" t="n">
        <v>0</v>
      </c>
      <c r="K473" s="16" t="n">
        <v>0</v>
      </c>
      <c r="L473" s="16" t="n">
        <v>0</v>
      </c>
      <c r="M473" s="16" t="n">
        <v>0</v>
      </c>
      <c r="N473" s="16" t="n">
        <v>0</v>
      </c>
      <c r="O473" s="16" t="n">
        <v>0</v>
      </c>
      <c r="P473" s="16" t="n">
        <v>0</v>
      </c>
      <c r="Q473" s="16" t="n">
        <v>0</v>
      </c>
      <c r="R473" s="16" t="n">
        <v>0</v>
      </c>
      <c r="S473" s="16" t="n">
        <v>0</v>
      </c>
      <c r="T473" s="16" t="n">
        <v>0</v>
      </c>
      <c r="U473" s="16" t="n">
        <v>0</v>
      </c>
      <c r="V473" s="16" t="n">
        <v>0</v>
      </c>
    </row>
    <row r="474" customFormat="false" ht="12.75" hidden="false" customHeight="false" outlineLevel="0" collapsed="false">
      <c r="B474" s="18" t="n">
        <v>41365</v>
      </c>
      <c r="C474" s="15" t="n">
        <v>0</v>
      </c>
      <c r="D474" s="16" t="n">
        <v>0</v>
      </c>
      <c r="E474" s="16" t="n">
        <v>0</v>
      </c>
      <c r="F474" s="16" t="n">
        <v>0</v>
      </c>
      <c r="G474" s="16" t="n">
        <v>0</v>
      </c>
      <c r="H474" s="16" t="n">
        <v>0</v>
      </c>
      <c r="I474" s="16" t="n">
        <v>0</v>
      </c>
      <c r="J474" s="16" t="n">
        <v>0</v>
      </c>
      <c r="K474" s="16" t="n">
        <v>0</v>
      </c>
      <c r="L474" s="16" t="n">
        <v>0</v>
      </c>
      <c r="M474" s="16" t="n">
        <v>0</v>
      </c>
      <c r="N474" s="16" t="n">
        <v>0</v>
      </c>
      <c r="O474" s="16" t="n">
        <v>0</v>
      </c>
      <c r="P474" s="16" t="n">
        <v>0</v>
      </c>
      <c r="Q474" s="16" t="n">
        <v>0</v>
      </c>
      <c r="R474" s="16" t="n">
        <v>0</v>
      </c>
      <c r="S474" s="16" t="n">
        <v>0</v>
      </c>
      <c r="T474" s="16" t="n">
        <v>0</v>
      </c>
      <c r="U474" s="16" t="n">
        <v>0</v>
      </c>
      <c r="V474" s="16" t="n">
        <v>0</v>
      </c>
    </row>
    <row r="475" customFormat="false" ht="12.75" hidden="false" customHeight="false" outlineLevel="0" collapsed="false">
      <c r="B475" s="18" t="n">
        <v>41395</v>
      </c>
      <c r="C475" s="15" t="n">
        <v>0</v>
      </c>
      <c r="D475" s="16" t="n">
        <v>0</v>
      </c>
      <c r="E475" s="16" t="n">
        <v>0</v>
      </c>
      <c r="F475" s="16" t="n">
        <v>0</v>
      </c>
      <c r="G475" s="16" t="n">
        <v>0</v>
      </c>
      <c r="H475" s="16" t="n">
        <v>0</v>
      </c>
      <c r="I475" s="16" t="n">
        <v>0</v>
      </c>
      <c r="J475" s="16" t="n">
        <v>0</v>
      </c>
      <c r="K475" s="16" t="n">
        <v>0</v>
      </c>
      <c r="L475" s="16" t="n">
        <v>0</v>
      </c>
      <c r="M475" s="16" t="n">
        <v>0</v>
      </c>
      <c r="N475" s="16" t="n">
        <v>0</v>
      </c>
      <c r="O475" s="16" t="n">
        <v>0</v>
      </c>
      <c r="P475" s="16" t="n">
        <v>0</v>
      </c>
      <c r="Q475" s="16" t="n">
        <v>0</v>
      </c>
      <c r="R475" s="16" t="n">
        <v>0</v>
      </c>
      <c r="S475" s="16" t="n">
        <v>0</v>
      </c>
      <c r="T475" s="16" t="n">
        <v>0</v>
      </c>
      <c r="U475" s="16" t="n">
        <v>0</v>
      </c>
      <c r="V475" s="16" t="n">
        <v>0</v>
      </c>
    </row>
    <row r="476" customFormat="false" ht="12.75" hidden="false" customHeight="false" outlineLevel="0" collapsed="false">
      <c r="B476" s="18" t="n">
        <v>41426</v>
      </c>
      <c r="C476" s="15" t="n">
        <v>0</v>
      </c>
      <c r="D476" s="16" t="n">
        <v>0</v>
      </c>
      <c r="E476" s="16" t="n">
        <v>0</v>
      </c>
      <c r="F476" s="16" t="n">
        <v>0</v>
      </c>
      <c r="G476" s="16" t="n">
        <v>0</v>
      </c>
      <c r="H476" s="16" t="n">
        <v>0</v>
      </c>
      <c r="I476" s="16" t="n">
        <v>0</v>
      </c>
      <c r="J476" s="16" t="n">
        <v>0</v>
      </c>
      <c r="K476" s="16" t="n">
        <v>0</v>
      </c>
      <c r="L476" s="16" t="n">
        <v>0</v>
      </c>
      <c r="M476" s="16" t="n">
        <v>0</v>
      </c>
      <c r="N476" s="16" t="n">
        <v>0</v>
      </c>
      <c r="O476" s="16" t="n">
        <v>0</v>
      </c>
      <c r="P476" s="16" t="n">
        <v>0</v>
      </c>
      <c r="Q476" s="16" t="n">
        <v>0</v>
      </c>
      <c r="R476" s="16" t="n">
        <v>0</v>
      </c>
      <c r="S476" s="16" t="n">
        <v>0</v>
      </c>
      <c r="T476" s="16" t="n">
        <v>0</v>
      </c>
      <c r="U476" s="16" t="n">
        <v>0</v>
      </c>
      <c r="V476" s="16" t="n">
        <v>0</v>
      </c>
    </row>
    <row r="477" customFormat="false" ht="12.75" hidden="false" customHeight="false" outlineLevel="0" collapsed="false">
      <c r="B477" s="18" t="n">
        <v>41456</v>
      </c>
      <c r="C477" s="15" t="n">
        <v>0</v>
      </c>
      <c r="D477" s="16" t="n">
        <v>0</v>
      </c>
      <c r="E477" s="16" t="n">
        <v>0</v>
      </c>
      <c r="F477" s="16" t="n">
        <v>0</v>
      </c>
      <c r="G477" s="16" t="n">
        <v>0</v>
      </c>
      <c r="H477" s="16" t="n">
        <v>0</v>
      </c>
      <c r="I477" s="16" t="n">
        <v>0</v>
      </c>
      <c r="J477" s="16" t="n">
        <v>0</v>
      </c>
      <c r="K477" s="16" t="n">
        <v>0</v>
      </c>
      <c r="L477" s="16" t="n">
        <v>0</v>
      </c>
      <c r="M477" s="16" t="n">
        <v>0</v>
      </c>
      <c r="N477" s="16" t="n">
        <v>0</v>
      </c>
      <c r="O477" s="16" t="n">
        <v>0</v>
      </c>
      <c r="P477" s="16" t="n">
        <v>0</v>
      </c>
      <c r="Q477" s="16" t="n">
        <v>0</v>
      </c>
      <c r="R477" s="16" t="n">
        <v>0</v>
      </c>
      <c r="S477" s="16" t="n">
        <v>0</v>
      </c>
      <c r="T477" s="16" t="n">
        <v>0</v>
      </c>
      <c r="U477" s="16" t="n">
        <v>0</v>
      </c>
      <c r="V477" s="16" t="n">
        <v>0</v>
      </c>
    </row>
    <row r="478" customFormat="false" ht="12.75" hidden="false" customHeight="false" outlineLevel="0" collapsed="false">
      <c r="B478" s="18" t="n">
        <v>41487</v>
      </c>
      <c r="C478" s="15" t="n">
        <v>0</v>
      </c>
      <c r="D478" s="16" t="n">
        <v>0</v>
      </c>
      <c r="E478" s="16" t="n">
        <v>0</v>
      </c>
      <c r="F478" s="16" t="n">
        <v>0</v>
      </c>
      <c r="G478" s="16" t="n">
        <v>0</v>
      </c>
      <c r="H478" s="16" t="n">
        <v>0</v>
      </c>
      <c r="I478" s="16" t="n">
        <v>0</v>
      </c>
      <c r="J478" s="16" t="n">
        <v>0</v>
      </c>
      <c r="K478" s="16" t="n">
        <v>0</v>
      </c>
      <c r="L478" s="16" t="n">
        <v>0</v>
      </c>
      <c r="M478" s="16" t="n">
        <v>0</v>
      </c>
      <c r="N478" s="16" t="n">
        <v>0</v>
      </c>
      <c r="O478" s="16" t="n">
        <v>0</v>
      </c>
      <c r="P478" s="16" t="n">
        <v>0</v>
      </c>
      <c r="Q478" s="16" t="n">
        <v>0</v>
      </c>
      <c r="R478" s="16" t="n">
        <v>0</v>
      </c>
      <c r="S478" s="16" t="n">
        <v>0</v>
      </c>
      <c r="T478" s="16" t="n">
        <v>0</v>
      </c>
      <c r="U478" s="16" t="n">
        <v>0</v>
      </c>
      <c r="V478" s="16" t="n">
        <v>0</v>
      </c>
    </row>
    <row r="479" customFormat="false" ht="12.75" hidden="false" customHeight="false" outlineLevel="0" collapsed="false">
      <c r="B479" s="18" t="n">
        <v>41518</v>
      </c>
      <c r="C479" s="15" t="n">
        <v>0</v>
      </c>
      <c r="D479" s="16" t="n">
        <v>0</v>
      </c>
      <c r="E479" s="16" t="n">
        <v>0</v>
      </c>
      <c r="F479" s="16" t="n">
        <v>0</v>
      </c>
      <c r="G479" s="16" t="n">
        <v>0</v>
      </c>
      <c r="H479" s="16" t="n">
        <v>0</v>
      </c>
      <c r="I479" s="16" t="n">
        <v>0</v>
      </c>
      <c r="J479" s="16" t="n">
        <v>0</v>
      </c>
      <c r="K479" s="16" t="n">
        <v>0</v>
      </c>
      <c r="L479" s="16" t="n">
        <v>0</v>
      </c>
      <c r="M479" s="16" t="n">
        <v>0</v>
      </c>
      <c r="N479" s="16" t="n">
        <v>0</v>
      </c>
      <c r="O479" s="16" t="n">
        <v>0</v>
      </c>
      <c r="P479" s="16" t="n">
        <v>0</v>
      </c>
      <c r="Q479" s="16" t="n">
        <v>0</v>
      </c>
      <c r="R479" s="16" t="n">
        <v>0</v>
      </c>
      <c r="S479" s="16" t="n">
        <v>0</v>
      </c>
      <c r="T479" s="16" t="n">
        <v>0</v>
      </c>
      <c r="U479" s="16" t="n">
        <v>0</v>
      </c>
      <c r="V479" s="16" t="n">
        <v>0</v>
      </c>
    </row>
    <row r="480" customFormat="false" ht="12.75" hidden="false" customHeight="false" outlineLevel="0" collapsed="false">
      <c r="B480" s="18" t="n">
        <v>41548</v>
      </c>
      <c r="C480" s="15" t="n">
        <v>0</v>
      </c>
      <c r="D480" s="16" t="n">
        <v>0</v>
      </c>
      <c r="E480" s="16" t="n">
        <v>0</v>
      </c>
      <c r="F480" s="16" t="n">
        <v>0</v>
      </c>
      <c r="G480" s="16" t="n">
        <v>0</v>
      </c>
      <c r="H480" s="16" t="n">
        <v>0</v>
      </c>
      <c r="I480" s="16" t="n">
        <v>0</v>
      </c>
      <c r="J480" s="16" t="n">
        <v>0</v>
      </c>
      <c r="K480" s="16" t="n">
        <v>0</v>
      </c>
      <c r="L480" s="16" t="n">
        <v>0</v>
      </c>
      <c r="M480" s="16" t="n">
        <v>0</v>
      </c>
      <c r="N480" s="16" t="n">
        <v>0</v>
      </c>
      <c r="O480" s="16" t="n">
        <v>0</v>
      </c>
      <c r="P480" s="16" t="n">
        <v>0</v>
      </c>
      <c r="Q480" s="16" t="n">
        <v>0</v>
      </c>
      <c r="R480" s="16" t="n">
        <v>0</v>
      </c>
      <c r="S480" s="16" t="n">
        <v>0</v>
      </c>
      <c r="T480" s="16" t="n">
        <v>0</v>
      </c>
      <c r="U480" s="16" t="n">
        <v>0</v>
      </c>
      <c r="V480" s="16" t="n">
        <v>0</v>
      </c>
    </row>
    <row r="481" customFormat="false" ht="12.75" hidden="false" customHeight="false" outlineLevel="0" collapsed="false">
      <c r="B481" s="18" t="n">
        <v>41579</v>
      </c>
      <c r="C481" s="15" t="n">
        <v>0</v>
      </c>
      <c r="D481" s="16" t="n">
        <v>0</v>
      </c>
      <c r="E481" s="16" t="n">
        <v>0</v>
      </c>
      <c r="F481" s="16" t="n">
        <v>0</v>
      </c>
      <c r="G481" s="16" t="n">
        <v>0</v>
      </c>
      <c r="H481" s="16" t="n">
        <v>0</v>
      </c>
      <c r="I481" s="16" t="n">
        <v>0</v>
      </c>
      <c r="J481" s="16" t="n">
        <v>0</v>
      </c>
      <c r="K481" s="16" t="n">
        <v>0</v>
      </c>
      <c r="L481" s="16" t="n">
        <v>0</v>
      </c>
      <c r="M481" s="16" t="n">
        <v>0</v>
      </c>
      <c r="N481" s="16" t="n">
        <v>0</v>
      </c>
      <c r="O481" s="16" t="n">
        <v>0</v>
      </c>
      <c r="P481" s="16" t="n">
        <v>0</v>
      </c>
      <c r="Q481" s="16" t="n">
        <v>0</v>
      </c>
      <c r="R481" s="16" t="n">
        <v>0</v>
      </c>
      <c r="S481" s="16" t="n">
        <v>0</v>
      </c>
      <c r="T481" s="16" t="n">
        <v>0</v>
      </c>
      <c r="U481" s="16" t="n">
        <v>0</v>
      </c>
      <c r="V481" s="16" t="n">
        <v>0</v>
      </c>
    </row>
    <row r="482" customFormat="false" ht="12.75" hidden="false" customHeight="false" outlineLevel="0" collapsed="false">
      <c r="B482" s="18" t="n">
        <v>41609</v>
      </c>
      <c r="C482" s="15" t="n">
        <v>0</v>
      </c>
      <c r="D482" s="16" t="n">
        <v>0</v>
      </c>
      <c r="E482" s="16" t="n">
        <v>0</v>
      </c>
      <c r="F482" s="16" t="n">
        <v>0</v>
      </c>
      <c r="G482" s="16" t="n">
        <v>0</v>
      </c>
      <c r="H482" s="16" t="n">
        <v>0</v>
      </c>
      <c r="I482" s="16" t="n">
        <v>0</v>
      </c>
      <c r="J482" s="16" t="n">
        <v>0</v>
      </c>
      <c r="K482" s="16" t="n">
        <v>0</v>
      </c>
      <c r="L482" s="16" t="n">
        <v>0</v>
      </c>
      <c r="M482" s="16" t="n">
        <v>0</v>
      </c>
      <c r="N482" s="16" t="n">
        <v>0</v>
      </c>
      <c r="O482" s="16" t="n">
        <v>0</v>
      </c>
      <c r="P482" s="16" t="n">
        <v>0</v>
      </c>
      <c r="Q482" s="16" t="n">
        <v>0</v>
      </c>
      <c r="R482" s="16" t="n">
        <v>0</v>
      </c>
      <c r="S482" s="16" t="n">
        <v>0</v>
      </c>
      <c r="T482" s="16" t="n">
        <v>0</v>
      </c>
      <c r="U482" s="16" t="n">
        <v>0</v>
      </c>
      <c r="V482" s="16" t="n">
        <v>0</v>
      </c>
    </row>
    <row r="483" customFormat="false" ht="12.75" hidden="false" customHeight="false" outlineLevel="0" collapsed="false">
      <c r="B483" s="18" t="n">
        <v>41640</v>
      </c>
      <c r="C483" s="15" t="n">
        <v>0</v>
      </c>
      <c r="D483" s="16" t="n">
        <v>0</v>
      </c>
      <c r="E483" s="16" t="n">
        <v>0</v>
      </c>
      <c r="F483" s="16" t="n">
        <v>0</v>
      </c>
      <c r="G483" s="16" t="n">
        <v>0</v>
      </c>
      <c r="H483" s="16" t="n">
        <v>0</v>
      </c>
      <c r="I483" s="16" t="n">
        <v>0</v>
      </c>
      <c r="J483" s="16" t="n">
        <v>0</v>
      </c>
      <c r="K483" s="16" t="n">
        <v>0</v>
      </c>
      <c r="L483" s="16" t="n">
        <v>0</v>
      </c>
      <c r="M483" s="16" t="n">
        <v>0</v>
      </c>
      <c r="N483" s="16" t="n">
        <v>0</v>
      </c>
      <c r="O483" s="16" t="n">
        <v>0</v>
      </c>
      <c r="P483" s="16" t="n">
        <v>0</v>
      </c>
      <c r="Q483" s="16" t="n">
        <v>0</v>
      </c>
      <c r="R483" s="16" t="n">
        <v>0</v>
      </c>
      <c r="S483" s="16" t="n">
        <v>0</v>
      </c>
      <c r="T483" s="16" t="n">
        <v>0</v>
      </c>
      <c r="U483" s="16" t="n">
        <v>0</v>
      </c>
      <c r="V483" s="16" t="n">
        <v>0</v>
      </c>
    </row>
    <row r="484" customFormat="false" ht="12.75" hidden="false" customHeight="false" outlineLevel="0" collapsed="false">
      <c r="B484" s="18" t="n">
        <v>41671</v>
      </c>
      <c r="C484" s="15" t="n">
        <v>0</v>
      </c>
      <c r="D484" s="16" t="n">
        <v>0</v>
      </c>
      <c r="E484" s="16" t="n">
        <v>0</v>
      </c>
      <c r="F484" s="16" t="n">
        <v>0</v>
      </c>
      <c r="G484" s="16" t="n">
        <v>0</v>
      </c>
      <c r="H484" s="16" t="n">
        <v>0</v>
      </c>
      <c r="I484" s="16" t="n">
        <v>0</v>
      </c>
      <c r="J484" s="16" t="n">
        <v>0</v>
      </c>
      <c r="K484" s="16" t="n">
        <v>0</v>
      </c>
      <c r="L484" s="16" t="n">
        <v>0</v>
      </c>
      <c r="M484" s="16" t="n">
        <v>0</v>
      </c>
      <c r="N484" s="16" t="n">
        <v>0</v>
      </c>
      <c r="O484" s="16" t="n">
        <v>0</v>
      </c>
      <c r="P484" s="16" t="n">
        <v>0</v>
      </c>
      <c r="Q484" s="16" t="n">
        <v>0</v>
      </c>
      <c r="R484" s="16" t="n">
        <v>0</v>
      </c>
      <c r="S484" s="16" t="n">
        <v>0</v>
      </c>
      <c r="T484" s="16" t="n">
        <v>0</v>
      </c>
      <c r="U484" s="16" t="n">
        <v>0</v>
      </c>
      <c r="V484" s="16" t="n">
        <v>0</v>
      </c>
    </row>
    <row r="485" customFormat="false" ht="12.75" hidden="false" customHeight="false" outlineLevel="0" collapsed="false">
      <c r="B485" s="18" t="n">
        <v>41699</v>
      </c>
      <c r="C485" s="15" t="n">
        <v>0</v>
      </c>
      <c r="D485" s="16" t="n">
        <v>0</v>
      </c>
      <c r="E485" s="16" t="n">
        <v>0</v>
      </c>
      <c r="F485" s="16" t="n">
        <v>0</v>
      </c>
      <c r="G485" s="16" t="n">
        <v>0</v>
      </c>
      <c r="H485" s="16" t="n">
        <v>0</v>
      </c>
      <c r="I485" s="16" t="n">
        <v>0</v>
      </c>
      <c r="J485" s="16" t="n">
        <v>0</v>
      </c>
      <c r="K485" s="16" t="n">
        <v>0</v>
      </c>
      <c r="L485" s="16" t="n">
        <v>0</v>
      </c>
      <c r="M485" s="16" t="n">
        <v>0</v>
      </c>
      <c r="N485" s="16" t="n">
        <v>0</v>
      </c>
      <c r="O485" s="16" t="n">
        <v>0</v>
      </c>
      <c r="P485" s="16" t="n">
        <v>0</v>
      </c>
      <c r="Q485" s="16" t="n">
        <v>0</v>
      </c>
      <c r="R485" s="16" t="n">
        <v>0</v>
      </c>
      <c r="S485" s="16" t="n">
        <v>0</v>
      </c>
      <c r="T485" s="16" t="n">
        <v>0</v>
      </c>
      <c r="U485" s="16" t="n">
        <v>0</v>
      </c>
      <c r="V485" s="16" t="n">
        <v>0</v>
      </c>
    </row>
    <row r="486" customFormat="false" ht="12.75" hidden="false" customHeight="false" outlineLevel="0" collapsed="false">
      <c r="B486" s="18" t="n">
        <v>41730</v>
      </c>
      <c r="C486" s="15" t="n">
        <v>0</v>
      </c>
      <c r="D486" s="16" t="n">
        <v>0</v>
      </c>
      <c r="E486" s="16" t="n">
        <v>0</v>
      </c>
      <c r="F486" s="16" t="n">
        <v>0</v>
      </c>
      <c r="G486" s="16" t="n">
        <v>0</v>
      </c>
      <c r="H486" s="16" t="n">
        <v>0</v>
      </c>
      <c r="I486" s="16" t="n">
        <v>0</v>
      </c>
      <c r="J486" s="16" t="n">
        <v>0</v>
      </c>
      <c r="K486" s="16" t="n">
        <v>0</v>
      </c>
      <c r="L486" s="16" t="n">
        <v>0</v>
      </c>
      <c r="M486" s="16" t="n">
        <v>0</v>
      </c>
      <c r="N486" s="16" t="n">
        <v>0</v>
      </c>
      <c r="O486" s="16" t="n">
        <v>0</v>
      </c>
      <c r="P486" s="16" t="n">
        <v>0</v>
      </c>
      <c r="Q486" s="16" t="n">
        <v>0</v>
      </c>
      <c r="R486" s="16" t="n">
        <v>0</v>
      </c>
      <c r="S486" s="16" t="n">
        <v>0</v>
      </c>
      <c r="T486" s="16" t="n">
        <v>0</v>
      </c>
      <c r="U486" s="16" t="n">
        <v>0</v>
      </c>
      <c r="V486" s="16" t="n">
        <v>0</v>
      </c>
    </row>
    <row r="487" customFormat="false" ht="12.75" hidden="false" customHeight="false" outlineLevel="0" collapsed="false">
      <c r="B487" s="18" t="n">
        <v>41760</v>
      </c>
      <c r="C487" s="15" t="n">
        <v>0</v>
      </c>
      <c r="D487" s="16" t="n">
        <v>0</v>
      </c>
      <c r="E487" s="16" t="n">
        <v>0</v>
      </c>
      <c r="F487" s="16" t="n">
        <v>0</v>
      </c>
      <c r="G487" s="16" t="n">
        <v>0</v>
      </c>
      <c r="H487" s="16" t="n">
        <v>0</v>
      </c>
      <c r="I487" s="16" t="n">
        <v>0</v>
      </c>
      <c r="J487" s="16" t="n">
        <v>0</v>
      </c>
      <c r="K487" s="16" t="n">
        <v>0</v>
      </c>
      <c r="L487" s="16" t="n">
        <v>0</v>
      </c>
      <c r="M487" s="16" t="n">
        <v>0</v>
      </c>
      <c r="N487" s="16" t="n">
        <v>0</v>
      </c>
      <c r="O487" s="16" t="n">
        <v>0</v>
      </c>
      <c r="P487" s="16" t="n">
        <v>0</v>
      </c>
      <c r="Q487" s="16" t="n">
        <v>0</v>
      </c>
      <c r="R487" s="16" t="n">
        <v>0</v>
      </c>
      <c r="S487" s="16" t="n">
        <v>0</v>
      </c>
      <c r="T487" s="16" t="n">
        <v>0</v>
      </c>
      <c r="U487" s="16" t="n">
        <v>0</v>
      </c>
      <c r="V487" s="16" t="n">
        <v>0</v>
      </c>
    </row>
    <row r="488" customFormat="false" ht="12.75" hidden="false" customHeight="false" outlineLevel="0" collapsed="false">
      <c r="B488" s="18" t="n">
        <v>41791</v>
      </c>
      <c r="C488" s="15" t="n">
        <v>0</v>
      </c>
      <c r="D488" s="16" t="n">
        <v>0</v>
      </c>
      <c r="E488" s="16" t="n">
        <v>0</v>
      </c>
      <c r="F488" s="16" t="n">
        <v>0</v>
      </c>
      <c r="G488" s="16" t="n">
        <v>0</v>
      </c>
      <c r="H488" s="16" t="n">
        <v>0</v>
      </c>
      <c r="I488" s="16" t="n">
        <v>0</v>
      </c>
      <c r="J488" s="16" t="n">
        <v>0</v>
      </c>
      <c r="K488" s="16" t="n">
        <v>0</v>
      </c>
      <c r="L488" s="16" t="n">
        <v>0</v>
      </c>
      <c r="M488" s="16" t="n">
        <v>0</v>
      </c>
      <c r="N488" s="16" t="n">
        <v>0</v>
      </c>
      <c r="O488" s="16" t="n">
        <v>0</v>
      </c>
      <c r="P488" s="16" t="n">
        <v>0</v>
      </c>
      <c r="Q488" s="16" t="n">
        <v>0</v>
      </c>
      <c r="R488" s="16" t="n">
        <v>0</v>
      </c>
      <c r="S488" s="16" t="n">
        <v>0</v>
      </c>
      <c r="T488" s="16" t="n">
        <v>0</v>
      </c>
      <c r="U488" s="16" t="n">
        <v>0</v>
      </c>
      <c r="V488" s="16" t="n">
        <v>0</v>
      </c>
    </row>
    <row r="489" customFormat="false" ht="12.75" hidden="false" customHeight="false" outlineLevel="0" collapsed="false">
      <c r="B489" s="18" t="n">
        <v>41821</v>
      </c>
      <c r="C489" s="15" t="n">
        <v>0</v>
      </c>
      <c r="D489" s="16" t="n">
        <v>0</v>
      </c>
      <c r="E489" s="16" t="n">
        <v>0</v>
      </c>
      <c r="F489" s="16" t="n">
        <v>0</v>
      </c>
      <c r="G489" s="16" t="n">
        <v>0</v>
      </c>
      <c r="H489" s="16" t="n">
        <v>0</v>
      </c>
      <c r="I489" s="16" t="n">
        <v>0</v>
      </c>
      <c r="J489" s="16" t="n">
        <v>0</v>
      </c>
      <c r="K489" s="16" t="n">
        <v>0</v>
      </c>
      <c r="L489" s="16" t="n">
        <v>0</v>
      </c>
      <c r="M489" s="16" t="n">
        <v>0</v>
      </c>
      <c r="N489" s="16" t="n">
        <v>0</v>
      </c>
      <c r="O489" s="16" t="n">
        <v>0</v>
      </c>
      <c r="P489" s="16" t="n">
        <v>0</v>
      </c>
      <c r="Q489" s="16" t="n">
        <v>0</v>
      </c>
      <c r="R489" s="16" t="n">
        <v>0</v>
      </c>
      <c r="S489" s="16" t="n">
        <v>0</v>
      </c>
      <c r="T489" s="16" t="n">
        <v>0</v>
      </c>
      <c r="U489" s="16" t="n">
        <v>0</v>
      </c>
      <c r="V489" s="16" t="n">
        <v>0</v>
      </c>
    </row>
    <row r="490" customFormat="false" ht="12.75" hidden="false" customHeight="false" outlineLevel="0" collapsed="false">
      <c r="B490" s="18" t="n">
        <v>41852</v>
      </c>
      <c r="C490" s="15" t="n">
        <v>0</v>
      </c>
      <c r="D490" s="16" t="n">
        <v>0</v>
      </c>
      <c r="E490" s="16" t="n">
        <v>0</v>
      </c>
      <c r="F490" s="16" t="n">
        <v>0</v>
      </c>
      <c r="G490" s="16" t="n">
        <v>0</v>
      </c>
      <c r="H490" s="16" t="n">
        <v>0</v>
      </c>
      <c r="I490" s="16" t="n">
        <v>0</v>
      </c>
      <c r="J490" s="16" t="n">
        <v>0</v>
      </c>
      <c r="K490" s="16" t="n">
        <v>0</v>
      </c>
      <c r="L490" s="16" t="n">
        <v>0</v>
      </c>
      <c r="M490" s="16" t="n">
        <v>0</v>
      </c>
      <c r="N490" s="16" t="n">
        <v>0</v>
      </c>
      <c r="O490" s="16" t="n">
        <v>0</v>
      </c>
      <c r="P490" s="16" t="n">
        <v>0</v>
      </c>
      <c r="Q490" s="16" t="n">
        <v>0</v>
      </c>
      <c r="R490" s="16" t="n">
        <v>0</v>
      </c>
      <c r="S490" s="16" t="n">
        <v>0</v>
      </c>
      <c r="T490" s="16" t="n">
        <v>0</v>
      </c>
      <c r="U490" s="16" t="n">
        <v>0</v>
      </c>
      <c r="V490" s="16" t="n">
        <v>0</v>
      </c>
    </row>
    <row r="491" customFormat="false" ht="12.75" hidden="false" customHeight="false" outlineLevel="0" collapsed="false">
      <c r="B491" s="18" t="n">
        <v>41883</v>
      </c>
      <c r="C491" s="15" t="n">
        <v>0</v>
      </c>
      <c r="D491" s="16" t="n">
        <v>0</v>
      </c>
      <c r="E491" s="16" t="n">
        <v>0</v>
      </c>
      <c r="F491" s="16" t="n">
        <v>0</v>
      </c>
      <c r="G491" s="16" t="n">
        <v>0</v>
      </c>
      <c r="H491" s="16" t="n">
        <v>0</v>
      </c>
      <c r="I491" s="16" t="n">
        <v>0</v>
      </c>
      <c r="J491" s="16" t="n">
        <v>0</v>
      </c>
      <c r="K491" s="16" t="n">
        <v>0</v>
      </c>
      <c r="L491" s="16" t="n">
        <v>0</v>
      </c>
      <c r="M491" s="16" t="n">
        <v>0</v>
      </c>
      <c r="N491" s="16" t="n">
        <v>0</v>
      </c>
      <c r="O491" s="16" t="n">
        <v>0</v>
      </c>
      <c r="P491" s="16" t="n">
        <v>0</v>
      </c>
      <c r="Q491" s="16" t="n">
        <v>0</v>
      </c>
      <c r="R491" s="16" t="n">
        <v>0</v>
      </c>
      <c r="S491" s="16" t="n">
        <v>0</v>
      </c>
      <c r="T491" s="16" t="n">
        <v>0</v>
      </c>
      <c r="U491" s="16" t="n">
        <v>0</v>
      </c>
      <c r="V491" s="16" t="n">
        <v>0</v>
      </c>
    </row>
    <row r="492" customFormat="false" ht="12.75" hidden="false" customHeight="false" outlineLevel="0" collapsed="false">
      <c r="B492" s="18" t="n">
        <v>41913</v>
      </c>
      <c r="C492" s="15" t="n">
        <v>0</v>
      </c>
      <c r="D492" s="16" t="n">
        <v>0</v>
      </c>
      <c r="E492" s="16" t="n">
        <v>0</v>
      </c>
      <c r="F492" s="16" t="n">
        <v>0</v>
      </c>
      <c r="G492" s="16" t="n">
        <v>0</v>
      </c>
      <c r="H492" s="16" t="n">
        <v>0</v>
      </c>
      <c r="I492" s="16" t="n">
        <v>0</v>
      </c>
      <c r="J492" s="16" t="n">
        <v>0</v>
      </c>
      <c r="K492" s="16" t="n">
        <v>0</v>
      </c>
      <c r="L492" s="16" t="n">
        <v>0</v>
      </c>
      <c r="M492" s="16" t="n">
        <v>0</v>
      </c>
      <c r="N492" s="16" t="n">
        <v>0</v>
      </c>
      <c r="O492" s="16" t="n">
        <v>0</v>
      </c>
      <c r="P492" s="16" t="n">
        <v>0</v>
      </c>
      <c r="Q492" s="16" t="n">
        <v>0</v>
      </c>
      <c r="R492" s="16" t="n">
        <v>0</v>
      </c>
      <c r="S492" s="16" t="n">
        <v>0</v>
      </c>
      <c r="T492" s="16" t="n">
        <v>0</v>
      </c>
      <c r="U492" s="16" t="n">
        <v>0</v>
      </c>
      <c r="V492" s="16" t="n">
        <v>0</v>
      </c>
    </row>
    <row r="493" customFormat="false" ht="12.75" hidden="false" customHeight="false" outlineLevel="0" collapsed="false">
      <c r="B493" s="18" t="n">
        <v>41944</v>
      </c>
      <c r="C493" s="15" t="n">
        <v>0</v>
      </c>
      <c r="D493" s="16" t="n">
        <v>0</v>
      </c>
      <c r="E493" s="16" t="n">
        <v>0</v>
      </c>
      <c r="F493" s="16" t="n">
        <v>0</v>
      </c>
      <c r="G493" s="16" t="n">
        <v>0</v>
      </c>
      <c r="H493" s="16" t="n">
        <v>0</v>
      </c>
      <c r="I493" s="16" t="n">
        <v>0</v>
      </c>
      <c r="J493" s="16" t="n">
        <v>0</v>
      </c>
      <c r="K493" s="16" t="n">
        <v>0</v>
      </c>
      <c r="L493" s="16" t="n">
        <v>0</v>
      </c>
      <c r="M493" s="16" t="n">
        <v>0</v>
      </c>
      <c r="N493" s="16" t="n">
        <v>0</v>
      </c>
      <c r="O493" s="16" t="n">
        <v>0</v>
      </c>
      <c r="P493" s="16" t="n">
        <v>0</v>
      </c>
      <c r="Q493" s="16" t="n">
        <v>0</v>
      </c>
      <c r="R493" s="16" t="n">
        <v>0</v>
      </c>
      <c r="S493" s="16" t="n">
        <v>0</v>
      </c>
      <c r="T493" s="16" t="n">
        <v>0</v>
      </c>
      <c r="U493" s="16" t="n">
        <v>0</v>
      </c>
      <c r="V493" s="16" t="n">
        <v>0</v>
      </c>
    </row>
    <row r="494" customFormat="false" ht="12.75" hidden="false" customHeight="false" outlineLevel="0" collapsed="false">
      <c r="B494" s="18" t="n">
        <v>41974</v>
      </c>
      <c r="C494" s="15" t="n">
        <v>0</v>
      </c>
      <c r="D494" s="16" t="n">
        <v>0</v>
      </c>
      <c r="E494" s="16" t="n">
        <v>0</v>
      </c>
      <c r="F494" s="16" t="n">
        <v>0</v>
      </c>
      <c r="G494" s="16" t="n">
        <v>0</v>
      </c>
      <c r="H494" s="16" t="n">
        <v>0</v>
      </c>
      <c r="I494" s="16" t="n">
        <v>0</v>
      </c>
      <c r="J494" s="16" t="n">
        <v>0</v>
      </c>
      <c r="K494" s="16" t="n">
        <v>0</v>
      </c>
      <c r="L494" s="16" t="n">
        <v>0</v>
      </c>
      <c r="M494" s="16" t="n">
        <v>0</v>
      </c>
      <c r="N494" s="16" t="n">
        <v>0</v>
      </c>
      <c r="O494" s="16" t="n">
        <v>0</v>
      </c>
      <c r="P494" s="16" t="n">
        <v>0</v>
      </c>
      <c r="Q494" s="16" t="n">
        <v>0</v>
      </c>
      <c r="R494" s="16" t="n">
        <v>0</v>
      </c>
      <c r="S494" s="16" t="n">
        <v>0</v>
      </c>
      <c r="T494" s="16" t="n">
        <v>0</v>
      </c>
      <c r="U494" s="16" t="n">
        <v>0</v>
      </c>
      <c r="V494" s="16" t="n">
        <v>0</v>
      </c>
    </row>
    <row r="495" customFormat="false" ht="12.75" hidden="false" customHeight="false" outlineLevel="0" collapsed="false">
      <c r="B495" s="18" t="n">
        <v>42005</v>
      </c>
      <c r="C495" s="15" t="n">
        <v>0</v>
      </c>
      <c r="D495" s="16" t="n">
        <v>0</v>
      </c>
      <c r="E495" s="16" t="n">
        <v>0</v>
      </c>
      <c r="F495" s="16" t="n">
        <v>0</v>
      </c>
      <c r="G495" s="16" t="n">
        <v>0</v>
      </c>
      <c r="H495" s="16" t="n">
        <v>0</v>
      </c>
      <c r="I495" s="16" t="n">
        <v>0</v>
      </c>
      <c r="J495" s="16" t="n">
        <v>0</v>
      </c>
      <c r="K495" s="16" t="n">
        <v>0</v>
      </c>
      <c r="L495" s="16" t="n">
        <v>0</v>
      </c>
      <c r="M495" s="16" t="n">
        <v>0</v>
      </c>
      <c r="N495" s="16" t="n">
        <v>0</v>
      </c>
      <c r="O495" s="16" t="n">
        <v>0</v>
      </c>
      <c r="P495" s="16" t="n">
        <v>0</v>
      </c>
      <c r="Q495" s="16" t="n">
        <v>0</v>
      </c>
      <c r="R495" s="16" t="n">
        <v>0</v>
      </c>
      <c r="S495" s="16" t="n">
        <v>0</v>
      </c>
      <c r="T495" s="16" t="n">
        <v>0</v>
      </c>
      <c r="U495" s="16" t="n">
        <v>0</v>
      </c>
      <c r="V495" s="16" t="n">
        <v>0</v>
      </c>
    </row>
    <row r="496" customFormat="false" ht="12.75" hidden="false" customHeight="false" outlineLevel="0" collapsed="false">
      <c r="B496" s="18" t="n">
        <v>42036</v>
      </c>
      <c r="C496" s="15" t="n">
        <v>0</v>
      </c>
      <c r="D496" s="16" t="n">
        <v>0</v>
      </c>
      <c r="E496" s="16" t="n">
        <v>0</v>
      </c>
      <c r="F496" s="16" t="n">
        <v>0</v>
      </c>
      <c r="G496" s="16" t="n">
        <v>0</v>
      </c>
      <c r="H496" s="16" t="n">
        <v>0</v>
      </c>
      <c r="I496" s="16" t="n">
        <v>0</v>
      </c>
      <c r="J496" s="16" t="n">
        <v>0</v>
      </c>
      <c r="K496" s="16" t="n">
        <v>0</v>
      </c>
      <c r="L496" s="16" t="n">
        <v>0</v>
      </c>
      <c r="M496" s="16" t="n">
        <v>0</v>
      </c>
      <c r="N496" s="16" t="n">
        <v>0</v>
      </c>
      <c r="O496" s="16" t="n">
        <v>0</v>
      </c>
      <c r="P496" s="16" t="n">
        <v>0</v>
      </c>
      <c r="Q496" s="16" t="n">
        <v>0</v>
      </c>
      <c r="R496" s="16" t="n">
        <v>0</v>
      </c>
      <c r="S496" s="16" t="n">
        <v>0</v>
      </c>
      <c r="T496" s="16" t="n">
        <v>0</v>
      </c>
      <c r="U496" s="16" t="n">
        <v>0</v>
      </c>
      <c r="V496" s="16" t="n">
        <v>0</v>
      </c>
    </row>
    <row r="497" customFormat="false" ht="12.75" hidden="false" customHeight="false" outlineLevel="0" collapsed="false">
      <c r="B497" s="18" t="n">
        <v>42064</v>
      </c>
      <c r="C497" s="15" t="n">
        <v>0</v>
      </c>
      <c r="D497" s="16" t="n">
        <v>0</v>
      </c>
      <c r="E497" s="16" t="n">
        <v>0</v>
      </c>
      <c r="F497" s="16" t="n">
        <v>0</v>
      </c>
      <c r="G497" s="16" t="n">
        <v>0</v>
      </c>
      <c r="H497" s="16" t="n">
        <v>0</v>
      </c>
      <c r="I497" s="16" t="n">
        <v>0</v>
      </c>
      <c r="J497" s="16" t="n">
        <v>0</v>
      </c>
      <c r="K497" s="16" t="n">
        <v>0</v>
      </c>
      <c r="L497" s="16" t="n">
        <v>0</v>
      </c>
      <c r="M497" s="16" t="n">
        <v>0</v>
      </c>
      <c r="N497" s="16" t="n">
        <v>0</v>
      </c>
      <c r="O497" s="16" t="n">
        <v>0</v>
      </c>
      <c r="P497" s="16" t="n">
        <v>0</v>
      </c>
      <c r="Q497" s="16" t="n">
        <v>0</v>
      </c>
      <c r="R497" s="16" t="n">
        <v>0</v>
      </c>
      <c r="S497" s="16" t="n">
        <v>0</v>
      </c>
      <c r="T497" s="16" t="n">
        <v>0</v>
      </c>
      <c r="U497" s="16" t="n">
        <v>0</v>
      </c>
      <c r="V497" s="16" t="n">
        <v>0</v>
      </c>
    </row>
    <row r="498" customFormat="false" ht="12.75" hidden="false" customHeight="false" outlineLevel="0" collapsed="false">
      <c r="B498" s="18" t="n">
        <v>42095</v>
      </c>
      <c r="C498" s="15" t="n">
        <v>0</v>
      </c>
      <c r="D498" s="16" t="n">
        <v>0</v>
      </c>
      <c r="E498" s="16" t="n">
        <v>0</v>
      </c>
      <c r="F498" s="16" t="n">
        <v>0</v>
      </c>
      <c r="G498" s="16" t="n">
        <v>0</v>
      </c>
      <c r="H498" s="16" t="n">
        <v>0</v>
      </c>
      <c r="I498" s="16" t="n">
        <v>0</v>
      </c>
      <c r="J498" s="16" t="n">
        <v>0</v>
      </c>
      <c r="K498" s="16" t="n">
        <v>0</v>
      </c>
      <c r="L498" s="16" t="n">
        <v>0</v>
      </c>
      <c r="M498" s="16" t="n">
        <v>0</v>
      </c>
      <c r="N498" s="16" t="n">
        <v>0</v>
      </c>
      <c r="O498" s="16" t="n">
        <v>0</v>
      </c>
      <c r="P498" s="16" t="n">
        <v>0</v>
      </c>
      <c r="Q498" s="16" t="n">
        <v>0</v>
      </c>
      <c r="R498" s="16" t="n">
        <v>0</v>
      </c>
      <c r="S498" s="16" t="n">
        <v>0</v>
      </c>
      <c r="T498" s="16" t="n">
        <v>0</v>
      </c>
      <c r="U498" s="16" t="n">
        <v>0</v>
      </c>
      <c r="V498" s="16" t="n">
        <v>0</v>
      </c>
    </row>
    <row r="499" customFormat="false" ht="13.5" hidden="false" customHeight="false" outlineLevel="0" collapsed="false">
      <c r="B499" s="19" t="n">
        <v>42125</v>
      </c>
      <c r="C499" s="15" t="n">
        <v>0</v>
      </c>
      <c r="D499" s="16" t="n">
        <v>0</v>
      </c>
      <c r="E499" s="16" t="n">
        <v>0</v>
      </c>
      <c r="F499" s="16" t="n">
        <v>0</v>
      </c>
      <c r="G499" s="16" t="n">
        <v>0</v>
      </c>
      <c r="H499" s="16" t="n">
        <v>0</v>
      </c>
      <c r="I499" s="16" t="n">
        <v>0</v>
      </c>
      <c r="J499" s="16" t="n">
        <v>0</v>
      </c>
      <c r="K499" s="16" t="n">
        <v>0</v>
      </c>
      <c r="L499" s="16" t="n">
        <v>0</v>
      </c>
      <c r="M499" s="16" t="n">
        <v>0</v>
      </c>
      <c r="N499" s="16" t="n">
        <v>0</v>
      </c>
      <c r="O499" s="16" t="n">
        <v>0</v>
      </c>
      <c r="P499" s="16" t="n">
        <v>0</v>
      </c>
      <c r="Q499" s="16" t="n">
        <v>0</v>
      </c>
      <c r="R499" s="16" t="n">
        <v>0</v>
      </c>
      <c r="S499" s="16" t="n">
        <v>0</v>
      </c>
      <c r="T499" s="16" t="n">
        <v>0</v>
      </c>
      <c r="U499" s="16" t="n">
        <v>0</v>
      </c>
      <c r="V499" s="16" t="n">
        <v>0</v>
      </c>
    </row>
    <row r="501" customFormat="false" ht="13.5" hidden="false" customHeight="false" outlineLevel="0" collapsed="false"/>
    <row r="502" customFormat="false" ht="13.5" hidden="false" customHeight="false" outlineLevel="0" collapsed="false">
      <c r="A502" s="1" t="s">
        <v>28</v>
      </c>
    </row>
    <row r="503" customFormat="false" ht="15.75" hidden="false" customHeight="false" outlineLevel="0" collapsed="false">
      <c r="B503" s="4" t="s">
        <v>1</v>
      </c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</row>
    <row r="504" customFormat="false" ht="14.25" hidden="false" customHeight="false" outlineLevel="0" collapsed="false">
      <c r="B504" s="5" t="s">
        <v>2</v>
      </c>
      <c r="C504" s="26" t="s">
        <v>3</v>
      </c>
      <c r="D504" s="8"/>
      <c r="E504" s="8"/>
      <c r="F504" s="8"/>
      <c r="G504" s="8"/>
      <c r="H504" s="8"/>
      <c r="I504" s="9" t="s">
        <v>4</v>
      </c>
      <c r="J504" s="8" t="s">
        <v>5</v>
      </c>
      <c r="K504" s="10" t="n">
        <v>0</v>
      </c>
      <c r="L504" s="10"/>
      <c r="M504" s="10"/>
      <c r="N504" s="10"/>
      <c r="O504" s="8"/>
      <c r="P504" s="8"/>
      <c r="Q504" s="8"/>
      <c r="R504" s="8"/>
      <c r="S504" s="8"/>
      <c r="T504" s="8"/>
      <c r="U504" s="8"/>
      <c r="V504" s="8"/>
    </row>
    <row r="505" customFormat="false" ht="14.25" hidden="false" customHeight="false" outlineLevel="0" collapsed="false">
      <c r="B505" s="22"/>
      <c r="C505" s="27" t="n">
        <v>376152.925096725</v>
      </c>
      <c r="D505" s="24" t="s">
        <v>6</v>
      </c>
      <c r="E505" s="24" t="s">
        <v>7</v>
      </c>
      <c r="F505" s="24" t="s">
        <v>8</v>
      </c>
      <c r="G505" s="24" t="s">
        <v>9</v>
      </c>
      <c r="H505" s="24" t="s">
        <v>10</v>
      </c>
      <c r="I505" s="24" t="s">
        <v>11</v>
      </c>
      <c r="J505" s="24" t="s">
        <v>12</v>
      </c>
      <c r="K505" s="24" t="s">
        <v>13</v>
      </c>
      <c r="L505" s="24" t="s">
        <v>14</v>
      </c>
      <c r="M505" s="24" t="s">
        <v>15</v>
      </c>
      <c r="N505" s="24" t="s">
        <v>16</v>
      </c>
      <c r="O505" s="24" t="s">
        <v>17</v>
      </c>
      <c r="P505" s="24" t="s">
        <v>18</v>
      </c>
      <c r="Q505" s="24" t="s">
        <v>19</v>
      </c>
      <c r="R505" s="24" t="s">
        <v>20</v>
      </c>
      <c r="S505" s="24" t="s">
        <v>21</v>
      </c>
      <c r="T505" s="24" t="s">
        <v>22</v>
      </c>
      <c r="U505" s="24" t="s">
        <v>23</v>
      </c>
      <c r="V505" s="24" t="s">
        <v>24</v>
      </c>
      <c r="W505" s="0" t="s">
        <v>25</v>
      </c>
    </row>
    <row r="506" customFormat="false" ht="12.75" hidden="false" customHeight="false" outlineLevel="0" collapsed="false">
      <c r="B506" s="14" t="n">
        <v>37257</v>
      </c>
      <c r="C506" s="15" t="n">
        <v>2947.57558143386</v>
      </c>
      <c r="D506" s="16" t="n">
        <v>4107.97287129347</v>
      </c>
      <c r="E506" s="16" t="n">
        <v>0.242744943156559</v>
      </c>
      <c r="F506" s="16" t="n">
        <v>-756.157026408573</v>
      </c>
      <c r="G506" s="16" t="n">
        <v>-689.182717429852</v>
      </c>
      <c r="H506" s="16" t="n">
        <v>0</v>
      </c>
      <c r="I506" s="16" t="n">
        <v>321.818736359537</v>
      </c>
      <c r="J506" s="16" t="n">
        <v>0</v>
      </c>
      <c r="K506" s="16" t="n">
        <v>0</v>
      </c>
      <c r="L506" s="16" t="n">
        <v>-32.4140230334391</v>
      </c>
      <c r="M506" s="16" t="n">
        <v>-428.527056586491</v>
      </c>
      <c r="N506" s="16" t="n">
        <v>-56.6763731795981</v>
      </c>
      <c r="O506" s="16" t="n">
        <v>0</v>
      </c>
      <c r="P506" s="16" t="n">
        <v>0</v>
      </c>
      <c r="Q506" s="16" t="n">
        <v>0</v>
      </c>
      <c r="R506" s="16" t="n">
        <v>0</v>
      </c>
      <c r="S506" s="16" t="n">
        <v>169.300128353776</v>
      </c>
      <c r="T506" s="16" t="n">
        <v>161.178074589889</v>
      </c>
      <c r="U506" s="16" t="n">
        <v>150.02022253199</v>
      </c>
      <c r="V506" s="16" t="n">
        <v>0</v>
      </c>
    </row>
    <row r="507" customFormat="false" ht="12.75" hidden="false" customHeight="false" outlineLevel="0" collapsed="false">
      <c r="B507" s="17" t="n">
        <v>37288</v>
      </c>
      <c r="C507" s="15" t="n">
        <v>8528.60049850254</v>
      </c>
      <c r="D507" s="16" t="n">
        <v>8011.28001661766</v>
      </c>
      <c r="E507" s="16" t="n">
        <v>30.2977190815184</v>
      </c>
      <c r="F507" s="16" t="n">
        <v>-1439.25783242162</v>
      </c>
      <c r="G507" s="16" t="n">
        <v>-320.074636320934</v>
      </c>
      <c r="H507" s="16" t="n">
        <v>0</v>
      </c>
      <c r="I507" s="16" t="n">
        <v>2150.26797660061</v>
      </c>
      <c r="J507" s="16" t="n">
        <v>0</v>
      </c>
      <c r="K507" s="16" t="n">
        <v>0</v>
      </c>
      <c r="L507" s="16" t="n">
        <v>-710.603588961698</v>
      </c>
      <c r="M507" s="16" t="n">
        <v>-811.089579875853</v>
      </c>
      <c r="N507" s="16" t="n">
        <v>-258.206386686308</v>
      </c>
      <c r="O507" s="16" t="n">
        <v>0</v>
      </c>
      <c r="P507" s="16" t="n">
        <v>0</v>
      </c>
      <c r="Q507" s="16" t="n">
        <v>0</v>
      </c>
      <c r="R507" s="16" t="n">
        <v>0</v>
      </c>
      <c r="S507" s="16" t="n">
        <v>931.216149302859</v>
      </c>
      <c r="T507" s="16" t="n">
        <v>425.631175778851</v>
      </c>
      <c r="U507" s="16" t="n">
        <v>519.139485387457</v>
      </c>
      <c r="V507" s="16" t="n">
        <v>0</v>
      </c>
    </row>
    <row r="508" customFormat="false" ht="12.75" hidden="false" customHeight="false" outlineLevel="0" collapsed="false">
      <c r="B508" s="17" t="n">
        <v>37316</v>
      </c>
      <c r="C508" s="15" t="n">
        <v>2787.66731397428</v>
      </c>
      <c r="D508" s="16" t="n">
        <v>-1260.11875992437</v>
      </c>
      <c r="E508" s="16" t="n">
        <v>57.6993792838717</v>
      </c>
      <c r="F508" s="16" t="n">
        <v>-2021.99703249469</v>
      </c>
      <c r="G508" s="16" t="n">
        <v>-189.016508658535</v>
      </c>
      <c r="H508" s="16" t="n">
        <v>0</v>
      </c>
      <c r="I508" s="16" t="n">
        <v>4364.81387844781</v>
      </c>
      <c r="J508" s="16" t="n">
        <v>0</v>
      </c>
      <c r="K508" s="16" t="n">
        <v>0</v>
      </c>
      <c r="L508" s="16" t="n">
        <v>0</v>
      </c>
      <c r="M508" s="16" t="n">
        <v>-1031.53079582636</v>
      </c>
      <c r="N508" s="16" t="n">
        <v>94.7921240533703</v>
      </c>
      <c r="O508" s="16" t="n">
        <v>0</v>
      </c>
      <c r="P508" s="16" t="n">
        <v>0</v>
      </c>
      <c r="Q508" s="16" t="n">
        <v>0</v>
      </c>
      <c r="R508" s="16" t="n">
        <v>0</v>
      </c>
      <c r="S508" s="16" t="n">
        <v>1335.56625464321</v>
      </c>
      <c r="T508" s="16" t="n">
        <v>687.791396699706</v>
      </c>
      <c r="U508" s="16" t="n">
        <v>749.667377750284</v>
      </c>
      <c r="V508" s="16" t="n">
        <v>0</v>
      </c>
    </row>
    <row r="509" customFormat="false" ht="12.75" hidden="false" customHeight="false" outlineLevel="0" collapsed="false">
      <c r="B509" s="17" t="n">
        <v>37347</v>
      </c>
      <c r="C509" s="15" t="n">
        <v>7573.04484792547</v>
      </c>
      <c r="D509" s="16" t="n">
        <v>-489.449886276227</v>
      </c>
      <c r="E509" s="16" t="n">
        <v>0</v>
      </c>
      <c r="F509" s="16" t="n">
        <v>1280.16312099219</v>
      </c>
      <c r="G509" s="16" t="n">
        <v>-281.375025928449</v>
      </c>
      <c r="H509" s="16" t="n">
        <v>0</v>
      </c>
      <c r="I509" s="16" t="n">
        <v>5386.35236875689</v>
      </c>
      <c r="J509" s="16" t="n">
        <v>-103.242610635861</v>
      </c>
      <c r="K509" s="16" t="n">
        <v>0</v>
      </c>
      <c r="L509" s="16" t="n">
        <v>0</v>
      </c>
      <c r="M509" s="16" t="n">
        <v>-326.415070531031</v>
      </c>
      <c r="N509" s="16" t="n">
        <v>0</v>
      </c>
      <c r="O509" s="16" t="n">
        <v>0</v>
      </c>
      <c r="P509" s="16" t="n">
        <v>0</v>
      </c>
      <c r="Q509" s="16" t="n">
        <v>0</v>
      </c>
      <c r="R509" s="16" t="n">
        <v>0</v>
      </c>
      <c r="S509" s="16" t="n">
        <v>531.673544431957</v>
      </c>
      <c r="T509" s="16" t="n">
        <v>600.971589377547</v>
      </c>
      <c r="U509" s="16" t="n">
        <v>974.366817738453</v>
      </c>
      <c r="V509" s="16" t="n">
        <v>0</v>
      </c>
    </row>
    <row r="510" customFormat="false" ht="12.75" hidden="false" customHeight="false" outlineLevel="0" collapsed="false">
      <c r="B510" s="17" t="n">
        <v>37377</v>
      </c>
      <c r="C510" s="15" t="n">
        <v>9586.63565469571</v>
      </c>
      <c r="D510" s="16" t="n">
        <v>-587.612369642427</v>
      </c>
      <c r="E510" s="16" t="n">
        <v>0</v>
      </c>
      <c r="F510" s="16" t="n">
        <v>1557.91980835653</v>
      </c>
      <c r="G510" s="16" t="n">
        <v>-324.47619145023</v>
      </c>
      <c r="H510" s="16" t="n">
        <v>0</v>
      </c>
      <c r="I510" s="16" t="n">
        <v>6685.19321605711</v>
      </c>
      <c r="J510" s="16" t="n">
        <v>-130.405012991272</v>
      </c>
      <c r="K510" s="16" t="n">
        <v>0</v>
      </c>
      <c r="L510" s="16" t="n">
        <v>0</v>
      </c>
      <c r="M510" s="16" t="n">
        <v>-359.238239900582</v>
      </c>
      <c r="N510" s="16" t="n">
        <v>0</v>
      </c>
      <c r="O510" s="16" t="n">
        <v>0</v>
      </c>
      <c r="P510" s="16" t="n">
        <v>0</v>
      </c>
      <c r="Q510" s="16" t="n">
        <v>0</v>
      </c>
      <c r="R510" s="16" t="n">
        <v>0</v>
      </c>
      <c r="S510" s="16" t="n">
        <v>716.363763601908</v>
      </c>
      <c r="T510" s="16" t="n">
        <v>889.030103311542</v>
      </c>
      <c r="U510" s="16" t="n">
        <v>1139.86057735313</v>
      </c>
      <c r="V510" s="16" t="n">
        <v>0</v>
      </c>
    </row>
    <row r="511" customFormat="false" ht="12.75" hidden="false" customHeight="false" outlineLevel="0" collapsed="false">
      <c r="B511" s="17" t="n">
        <v>37408</v>
      </c>
      <c r="C511" s="15" t="n">
        <v>11731.2284675715</v>
      </c>
      <c r="D511" s="16" t="n">
        <v>-620.986668292725</v>
      </c>
      <c r="E511" s="16" t="n">
        <v>0</v>
      </c>
      <c r="F511" s="16" t="n">
        <v>1748.02779761637</v>
      </c>
      <c r="G511" s="16" t="n">
        <v>-352.507628617075</v>
      </c>
      <c r="H511" s="16" t="n">
        <v>0</v>
      </c>
      <c r="I511" s="16" t="n">
        <v>7959.5365506042</v>
      </c>
      <c r="J511" s="16" t="n">
        <v>-153.971216340288</v>
      </c>
      <c r="K511" s="16" t="n">
        <v>0</v>
      </c>
      <c r="L511" s="16" t="n">
        <v>0</v>
      </c>
      <c r="M511" s="16" t="n">
        <v>-401.93379187267</v>
      </c>
      <c r="N511" s="16" t="n">
        <v>0</v>
      </c>
      <c r="O511" s="16" t="n">
        <v>0</v>
      </c>
      <c r="P511" s="16" t="n">
        <v>0</v>
      </c>
      <c r="Q511" s="16" t="n">
        <v>0</v>
      </c>
      <c r="R511" s="16" t="n">
        <v>0</v>
      </c>
      <c r="S511" s="16" t="n">
        <v>975.250332102405</v>
      </c>
      <c r="T511" s="16" t="n">
        <v>1284.49347732629</v>
      </c>
      <c r="U511" s="16" t="n">
        <v>1293.31961504497</v>
      </c>
      <c r="V511" s="16" t="n">
        <v>0</v>
      </c>
    </row>
    <row r="512" customFormat="false" ht="12.75" hidden="false" customHeight="false" outlineLevel="0" collapsed="false">
      <c r="B512" s="17" t="n">
        <v>37438</v>
      </c>
      <c r="C512" s="15" t="n">
        <v>15825.4872345401</v>
      </c>
      <c r="D512" s="16" t="n">
        <v>-698.353028633158</v>
      </c>
      <c r="E512" s="16" t="n">
        <v>0</v>
      </c>
      <c r="F512" s="16" t="n">
        <v>2047.74771989941</v>
      </c>
      <c r="G512" s="16" t="n">
        <v>-374.118254511291</v>
      </c>
      <c r="H512" s="16" t="n">
        <v>0</v>
      </c>
      <c r="I512" s="16" t="n">
        <v>10436.2695301306</v>
      </c>
      <c r="J512" s="16" t="n">
        <v>-186.181135393958</v>
      </c>
      <c r="K512" s="16" t="n">
        <v>0</v>
      </c>
      <c r="L512" s="16" t="n">
        <v>0</v>
      </c>
      <c r="M512" s="16" t="n">
        <v>-417.219673737191</v>
      </c>
      <c r="N512" s="16" t="n">
        <v>0</v>
      </c>
      <c r="O512" s="16" t="n">
        <v>0</v>
      </c>
      <c r="P512" s="16" t="n">
        <v>0</v>
      </c>
      <c r="Q512" s="16" t="n">
        <v>0</v>
      </c>
      <c r="R512" s="16" t="n">
        <v>0</v>
      </c>
      <c r="S512" s="16" t="n">
        <v>1285.1135286855</v>
      </c>
      <c r="T512" s="16" t="n">
        <v>2265.52145359376</v>
      </c>
      <c r="U512" s="16" t="n">
        <v>1466.70709450642</v>
      </c>
      <c r="V512" s="16" t="n">
        <v>0</v>
      </c>
    </row>
    <row r="513" customFormat="false" ht="12.75" hidden="false" customHeight="false" outlineLevel="0" collapsed="false">
      <c r="B513" s="17" t="n">
        <v>37469</v>
      </c>
      <c r="C513" s="15" t="n">
        <v>18514.3530498798</v>
      </c>
      <c r="D513" s="16" t="n">
        <v>-752.485354674412</v>
      </c>
      <c r="E513" s="16" t="n">
        <v>0</v>
      </c>
      <c r="F513" s="16" t="n">
        <v>2290.15783108111</v>
      </c>
      <c r="G513" s="16" t="n">
        <v>-390.79020038064</v>
      </c>
      <c r="H513" s="16" t="n">
        <v>0</v>
      </c>
      <c r="I513" s="16" t="n">
        <v>11732.4263005253</v>
      </c>
      <c r="J513" s="16" t="n">
        <v>-215.894193911669</v>
      </c>
      <c r="K513" s="16" t="n">
        <v>0</v>
      </c>
      <c r="L513" s="16" t="n">
        <v>0</v>
      </c>
      <c r="M513" s="16" t="n">
        <v>-448.697892957009</v>
      </c>
      <c r="N513" s="16" t="n">
        <v>0</v>
      </c>
      <c r="O513" s="16" t="n">
        <v>0</v>
      </c>
      <c r="P513" s="16" t="n">
        <v>0</v>
      </c>
      <c r="Q513" s="16" t="n">
        <v>0</v>
      </c>
      <c r="R513" s="16" t="n">
        <v>0</v>
      </c>
      <c r="S513" s="16" t="n">
        <v>1625.89375010757</v>
      </c>
      <c r="T513" s="16" t="n">
        <v>3020.24631856607</v>
      </c>
      <c r="U513" s="16" t="n">
        <v>1653.49649152354</v>
      </c>
      <c r="V513" s="16" t="n">
        <v>0</v>
      </c>
    </row>
    <row r="514" customFormat="false" ht="12.75" hidden="false" customHeight="false" outlineLevel="0" collapsed="false">
      <c r="B514" s="17" t="n">
        <v>37500</v>
      </c>
      <c r="C514" s="15" t="n">
        <v>19356.5703177071</v>
      </c>
      <c r="D514" s="16" t="n">
        <v>-728.821514550753</v>
      </c>
      <c r="E514" s="16" t="n">
        <v>0</v>
      </c>
      <c r="F514" s="16" t="n">
        <v>2381.71958830949</v>
      </c>
      <c r="G514" s="16" t="n">
        <v>-409.918981251043</v>
      </c>
      <c r="H514" s="16" t="n">
        <v>0</v>
      </c>
      <c r="I514" s="16" t="n">
        <v>12293.6234392021</v>
      </c>
      <c r="J514" s="16" t="n">
        <v>-228.322076259213</v>
      </c>
      <c r="K514" s="16" t="n">
        <v>0</v>
      </c>
      <c r="L514" s="16" t="n">
        <v>0</v>
      </c>
      <c r="M514" s="16" t="n">
        <v>-485.066132112846</v>
      </c>
      <c r="N514" s="16" t="n">
        <v>0</v>
      </c>
      <c r="O514" s="16" t="n">
        <v>0</v>
      </c>
      <c r="P514" s="16" t="n">
        <v>0</v>
      </c>
      <c r="Q514" s="16" t="n">
        <v>0</v>
      </c>
      <c r="R514" s="16" t="n">
        <v>0</v>
      </c>
      <c r="S514" s="16" t="n">
        <v>1841.06472605436</v>
      </c>
      <c r="T514" s="16" t="n">
        <v>2937.54401108153</v>
      </c>
      <c r="U514" s="16" t="n">
        <v>1754.74725723343</v>
      </c>
      <c r="V514" s="16" t="n">
        <v>0</v>
      </c>
    </row>
    <row r="515" customFormat="false" ht="12.75" hidden="false" customHeight="false" outlineLevel="0" collapsed="false">
      <c r="B515" s="17" t="n">
        <v>37530</v>
      </c>
      <c r="C515" s="15" t="n">
        <v>20444.084751257</v>
      </c>
      <c r="D515" s="16" t="n">
        <v>-819.445592860947</v>
      </c>
      <c r="E515" s="16" t="n">
        <v>0</v>
      </c>
      <c r="F515" s="16" t="n">
        <v>2688.10509722819</v>
      </c>
      <c r="G515" s="16" t="n">
        <v>-428.749353086208</v>
      </c>
      <c r="H515" s="16" t="n">
        <v>0</v>
      </c>
      <c r="I515" s="16" t="n">
        <v>12777.0574711868</v>
      </c>
      <c r="J515" s="16" t="n">
        <v>-256.337811061755</v>
      </c>
      <c r="K515" s="16" t="n">
        <v>0</v>
      </c>
      <c r="L515" s="16" t="n">
        <v>0</v>
      </c>
      <c r="M515" s="16" t="n">
        <v>-492.731406995153</v>
      </c>
      <c r="N515" s="16" t="n">
        <v>0</v>
      </c>
      <c r="O515" s="16" t="n">
        <v>0</v>
      </c>
      <c r="P515" s="16" t="n">
        <v>0</v>
      </c>
      <c r="Q515" s="16" t="n">
        <v>0</v>
      </c>
      <c r="R515" s="16" t="n">
        <v>0</v>
      </c>
      <c r="S515" s="16" t="n">
        <v>2118.28902200947</v>
      </c>
      <c r="T515" s="16" t="n">
        <v>2956.88870410479</v>
      </c>
      <c r="U515" s="16" t="n">
        <v>1901.00862073181</v>
      </c>
      <c r="V515" s="16" t="n">
        <v>0</v>
      </c>
    </row>
    <row r="516" customFormat="false" ht="12.75" hidden="false" customHeight="false" outlineLevel="0" collapsed="false">
      <c r="B516" s="17" t="n">
        <v>37561</v>
      </c>
      <c r="C516" s="15" t="n">
        <v>11010.2217951372</v>
      </c>
      <c r="D516" s="16" t="n">
        <v>0</v>
      </c>
      <c r="E516" s="16" t="n">
        <v>0</v>
      </c>
      <c r="F516" s="16" t="n">
        <v>0</v>
      </c>
      <c r="G516" s="16" t="n">
        <v>-977.328153632036</v>
      </c>
      <c r="H516" s="16" t="n">
        <v>0</v>
      </c>
      <c r="I516" s="16" t="n">
        <v>3180.31772098085</v>
      </c>
      <c r="J516" s="16" t="n">
        <v>0</v>
      </c>
      <c r="K516" s="16" t="n">
        <v>0</v>
      </c>
      <c r="L516" s="16" t="n">
        <v>0</v>
      </c>
      <c r="M516" s="16" t="n">
        <v>1127.42622768115</v>
      </c>
      <c r="N516" s="16" t="n">
        <v>0</v>
      </c>
      <c r="O516" s="16" t="n">
        <v>0</v>
      </c>
      <c r="P516" s="16" t="n">
        <v>0</v>
      </c>
      <c r="Q516" s="16" t="n">
        <v>0</v>
      </c>
      <c r="R516" s="16" t="n">
        <v>0</v>
      </c>
      <c r="S516" s="16" t="n">
        <v>3547.64183213913</v>
      </c>
      <c r="T516" s="16" t="n">
        <v>2077.43128080219</v>
      </c>
      <c r="U516" s="16" t="n">
        <v>2054.73288716592</v>
      </c>
      <c r="V516" s="16" t="n">
        <v>0</v>
      </c>
    </row>
    <row r="517" customFormat="false" ht="12.75" hidden="false" customHeight="false" outlineLevel="0" collapsed="false">
      <c r="B517" s="17" t="n">
        <v>37591</v>
      </c>
      <c r="C517" s="15" t="n">
        <v>12713.701511254</v>
      </c>
      <c r="D517" s="16" t="n">
        <v>0</v>
      </c>
      <c r="E517" s="16" t="n">
        <v>0</v>
      </c>
      <c r="F517" s="16" t="n">
        <v>0</v>
      </c>
      <c r="G517" s="16" t="n">
        <v>-1148.19404185921</v>
      </c>
      <c r="H517" s="16" t="n">
        <v>0</v>
      </c>
      <c r="I517" s="16" t="n">
        <v>3681.46613945559</v>
      </c>
      <c r="J517" s="16" t="n">
        <v>0</v>
      </c>
      <c r="K517" s="16" t="n">
        <v>0</v>
      </c>
      <c r="L517" s="16" t="n">
        <v>0</v>
      </c>
      <c r="M517" s="16" t="n">
        <v>1256.87241304434</v>
      </c>
      <c r="N517" s="16" t="n">
        <v>0</v>
      </c>
      <c r="O517" s="16" t="n">
        <v>0</v>
      </c>
      <c r="P517" s="16" t="n">
        <v>0</v>
      </c>
      <c r="Q517" s="16" t="n">
        <v>0</v>
      </c>
      <c r="R517" s="16" t="n">
        <v>0</v>
      </c>
      <c r="S517" s="16" t="n">
        <v>4082.22873423676</v>
      </c>
      <c r="T517" s="16" t="n">
        <v>2568.93679037799</v>
      </c>
      <c r="U517" s="16" t="n">
        <v>2272.39147599848</v>
      </c>
      <c r="V517" s="16" t="n">
        <v>0</v>
      </c>
    </row>
    <row r="518" customFormat="false" ht="12.75" hidden="false" customHeight="false" outlineLevel="0" collapsed="false">
      <c r="B518" s="17" t="n">
        <v>37622</v>
      </c>
      <c r="C518" s="15" t="n">
        <v>12386.4371150691</v>
      </c>
      <c r="D518" s="16" t="n">
        <v>0</v>
      </c>
      <c r="E518" s="16" t="n">
        <v>0</v>
      </c>
      <c r="F518" s="16" t="n">
        <v>0</v>
      </c>
      <c r="G518" s="16" t="n">
        <v>-1252.96921598436</v>
      </c>
      <c r="H518" s="16" t="n">
        <v>0</v>
      </c>
      <c r="I518" s="16" t="n">
        <v>0</v>
      </c>
      <c r="J518" s="16" t="n">
        <v>0</v>
      </c>
      <c r="K518" s="16" t="n">
        <v>0</v>
      </c>
      <c r="L518" s="16" t="n">
        <v>0</v>
      </c>
      <c r="M518" s="16" t="n">
        <v>-146.979426129108</v>
      </c>
      <c r="N518" s="16" t="n">
        <v>0</v>
      </c>
      <c r="O518" s="16" t="n">
        <v>0</v>
      </c>
      <c r="P518" s="16" t="n">
        <v>0</v>
      </c>
      <c r="Q518" s="16" t="n">
        <v>0</v>
      </c>
      <c r="R518" s="16" t="n">
        <v>0</v>
      </c>
      <c r="S518" s="16" t="n">
        <v>4583.95684495252</v>
      </c>
      <c r="T518" s="16" t="n">
        <v>6792.9994259763</v>
      </c>
      <c r="U518" s="16" t="n">
        <v>2409.42948625375</v>
      </c>
      <c r="V518" s="16" t="n">
        <v>0</v>
      </c>
    </row>
    <row r="519" customFormat="false" ht="12.75" hidden="false" customHeight="false" outlineLevel="0" collapsed="false">
      <c r="B519" s="17" t="n">
        <v>37653</v>
      </c>
      <c r="C519" s="15" t="n">
        <v>11564.6256609393</v>
      </c>
      <c r="D519" s="16" t="n">
        <v>0</v>
      </c>
      <c r="E519" s="16" t="n">
        <v>0</v>
      </c>
      <c r="F519" s="16" t="n">
        <v>0</v>
      </c>
      <c r="G519" s="16" t="n">
        <v>-1268.2969146203</v>
      </c>
      <c r="H519" s="16" t="n">
        <v>0</v>
      </c>
      <c r="I519" s="16" t="n">
        <v>0</v>
      </c>
      <c r="J519" s="16" t="n">
        <v>0</v>
      </c>
      <c r="K519" s="16" t="n">
        <v>0</v>
      </c>
      <c r="L519" s="16" t="n">
        <v>0</v>
      </c>
      <c r="M519" s="16" t="n">
        <v>-106.974561302341</v>
      </c>
      <c r="N519" s="16" t="n">
        <v>0</v>
      </c>
      <c r="O519" s="16" t="n">
        <v>0</v>
      </c>
      <c r="P519" s="16" t="n">
        <v>0</v>
      </c>
      <c r="Q519" s="16" t="n">
        <v>0</v>
      </c>
      <c r="R519" s="16" t="n">
        <v>0</v>
      </c>
      <c r="S519" s="16" t="n">
        <v>4417.54813615671</v>
      </c>
      <c r="T519" s="16" t="n">
        <v>6224.69651192173</v>
      </c>
      <c r="U519" s="16" t="n">
        <v>2297.6524887835</v>
      </c>
      <c r="V519" s="16" t="n">
        <v>0</v>
      </c>
    </row>
    <row r="520" customFormat="false" ht="12.75" hidden="false" customHeight="false" outlineLevel="0" collapsed="false">
      <c r="B520" s="17" t="n">
        <v>37681</v>
      </c>
      <c r="C520" s="15" t="n">
        <v>12088.3475612738</v>
      </c>
      <c r="D520" s="16" t="n">
        <v>0</v>
      </c>
      <c r="E520" s="16" t="n">
        <v>0</v>
      </c>
      <c r="F520" s="16" t="n">
        <v>0</v>
      </c>
      <c r="G520" s="16" t="n">
        <v>-1270.18958804928</v>
      </c>
      <c r="H520" s="16" t="n">
        <v>0</v>
      </c>
      <c r="I520" s="16" t="n">
        <v>0</v>
      </c>
      <c r="J520" s="16" t="n">
        <v>0</v>
      </c>
      <c r="K520" s="16" t="n">
        <v>0</v>
      </c>
      <c r="L520" s="16" t="n">
        <v>0</v>
      </c>
      <c r="M520" s="16" t="n">
        <v>-111.875352671101</v>
      </c>
      <c r="N520" s="16" t="n">
        <v>0</v>
      </c>
      <c r="O520" s="16" t="n">
        <v>0</v>
      </c>
      <c r="P520" s="16" t="n">
        <v>0</v>
      </c>
      <c r="Q520" s="16" t="n">
        <v>0</v>
      </c>
      <c r="R520" s="16" t="n">
        <v>0</v>
      </c>
      <c r="S520" s="16" t="n">
        <v>4393.20839503192</v>
      </c>
      <c r="T520" s="16" t="n">
        <v>6685.32314612469</v>
      </c>
      <c r="U520" s="16" t="n">
        <v>2391.88096083753</v>
      </c>
      <c r="V520" s="16" t="n">
        <v>0</v>
      </c>
    </row>
    <row r="521" customFormat="false" ht="12.75" hidden="false" customHeight="false" outlineLevel="0" collapsed="false">
      <c r="B521" s="17" t="n">
        <v>37712</v>
      </c>
      <c r="C521" s="15" t="n">
        <v>10686.5098121296</v>
      </c>
      <c r="D521" s="16" t="n">
        <v>0</v>
      </c>
      <c r="E521" s="16" t="n">
        <v>0</v>
      </c>
      <c r="F521" s="16" t="n">
        <v>-467.71050803446</v>
      </c>
      <c r="G521" s="16" t="n">
        <v>0</v>
      </c>
      <c r="H521" s="16" t="n">
        <v>0</v>
      </c>
      <c r="I521" s="16" t="n">
        <v>0</v>
      </c>
      <c r="J521" s="16" t="n">
        <v>0</v>
      </c>
      <c r="K521" s="16" t="n">
        <v>0</v>
      </c>
      <c r="L521" s="16" t="n">
        <v>0</v>
      </c>
      <c r="M521" s="16" t="n">
        <v>-150.756221376223</v>
      </c>
      <c r="N521" s="16" t="n">
        <v>0</v>
      </c>
      <c r="O521" s="16" t="n">
        <v>0</v>
      </c>
      <c r="P521" s="16" t="n">
        <v>0</v>
      </c>
      <c r="Q521" s="16" t="n">
        <v>0</v>
      </c>
      <c r="R521" s="16" t="n">
        <v>0</v>
      </c>
      <c r="S521" s="16" t="n">
        <v>2631.80328160241</v>
      </c>
      <c r="T521" s="16" t="n">
        <v>6347.16470565084</v>
      </c>
      <c r="U521" s="16" t="n">
        <v>2326.00855428701</v>
      </c>
      <c r="V521" s="16" t="n">
        <v>0</v>
      </c>
    </row>
    <row r="522" customFormat="false" ht="12.75" hidden="false" customHeight="false" outlineLevel="0" collapsed="false">
      <c r="B522" s="17" t="n">
        <v>37742</v>
      </c>
      <c r="C522" s="15" t="n">
        <v>11297.3130573175</v>
      </c>
      <c r="D522" s="16" t="n">
        <v>0</v>
      </c>
      <c r="E522" s="16" t="n">
        <v>0</v>
      </c>
      <c r="F522" s="16" t="n">
        <v>-471.007498563448</v>
      </c>
      <c r="G522" s="16" t="n">
        <v>0</v>
      </c>
      <c r="H522" s="16" t="n">
        <v>0</v>
      </c>
      <c r="I522" s="16" t="n">
        <v>0</v>
      </c>
      <c r="J522" s="16" t="n">
        <v>0</v>
      </c>
      <c r="K522" s="16" t="n">
        <v>0</v>
      </c>
      <c r="L522" s="16" t="n">
        <v>0</v>
      </c>
      <c r="M522" s="16" t="n">
        <v>-160.767303544882</v>
      </c>
      <c r="N522" s="16" t="n">
        <v>0</v>
      </c>
      <c r="O522" s="16" t="n">
        <v>0</v>
      </c>
      <c r="P522" s="16" t="n">
        <v>0</v>
      </c>
      <c r="Q522" s="16" t="n">
        <v>0</v>
      </c>
      <c r="R522" s="16" t="n">
        <v>0</v>
      </c>
      <c r="S522" s="16" t="n">
        <v>2743.97691585976</v>
      </c>
      <c r="T522" s="16" t="n">
        <v>6756.62180451748</v>
      </c>
      <c r="U522" s="16" t="n">
        <v>2428.48913904854</v>
      </c>
      <c r="V522" s="16" t="n">
        <v>0</v>
      </c>
    </row>
    <row r="523" customFormat="false" ht="12.75" hidden="false" customHeight="false" outlineLevel="0" collapsed="false">
      <c r="B523" s="17" t="n">
        <v>37773</v>
      </c>
      <c r="C523" s="15" t="n">
        <v>11565.0580785573</v>
      </c>
      <c r="D523" s="16" t="n">
        <v>0</v>
      </c>
      <c r="E523" s="16" t="n">
        <v>0</v>
      </c>
      <c r="F523" s="16" t="n">
        <v>-522.310239627009</v>
      </c>
      <c r="G523" s="16" t="n">
        <v>0</v>
      </c>
      <c r="H523" s="16" t="n">
        <v>0</v>
      </c>
      <c r="I523" s="16" t="n">
        <v>0</v>
      </c>
      <c r="J523" s="16" t="n">
        <v>0</v>
      </c>
      <c r="K523" s="16" t="n">
        <v>0</v>
      </c>
      <c r="L523" s="16" t="n">
        <v>0</v>
      </c>
      <c r="M523" s="16" t="n">
        <v>-157.601541233662</v>
      </c>
      <c r="N523" s="16" t="n">
        <v>0</v>
      </c>
      <c r="O523" s="16" t="n">
        <v>0</v>
      </c>
      <c r="P523" s="16" t="n">
        <v>0</v>
      </c>
      <c r="Q523" s="16" t="n">
        <v>0</v>
      </c>
      <c r="R523" s="16" t="n">
        <v>0</v>
      </c>
      <c r="S523" s="16" t="n">
        <v>2890.06092780029</v>
      </c>
      <c r="T523" s="16" t="n">
        <v>6876.67802602817</v>
      </c>
      <c r="U523" s="16" t="n">
        <v>2478.23090558953</v>
      </c>
      <c r="V523" s="16" t="n">
        <v>0</v>
      </c>
    </row>
    <row r="524" customFormat="false" ht="12.75" hidden="false" customHeight="false" outlineLevel="0" collapsed="false">
      <c r="B524" s="17" t="n">
        <v>37803</v>
      </c>
      <c r="C524" s="15" t="n">
        <v>12553.268667863</v>
      </c>
      <c r="D524" s="16" t="n">
        <v>0</v>
      </c>
      <c r="E524" s="16" t="n">
        <v>0</v>
      </c>
      <c r="F524" s="16" t="n">
        <v>-575.485427957553</v>
      </c>
      <c r="G524" s="16" t="n">
        <v>0</v>
      </c>
      <c r="H524" s="16" t="n">
        <v>0</v>
      </c>
      <c r="I524" s="16" t="n">
        <v>0</v>
      </c>
      <c r="J524" s="16" t="n">
        <v>0</v>
      </c>
      <c r="K524" s="16" t="n">
        <v>0</v>
      </c>
      <c r="L524" s="16" t="n">
        <v>0</v>
      </c>
      <c r="M524" s="16" t="n">
        <v>-163.535932532574</v>
      </c>
      <c r="N524" s="16" t="n">
        <v>0</v>
      </c>
      <c r="O524" s="16" t="n">
        <v>0</v>
      </c>
      <c r="P524" s="16" t="n">
        <v>0</v>
      </c>
      <c r="Q524" s="16" t="n">
        <v>0</v>
      </c>
      <c r="R524" s="16" t="n">
        <v>0</v>
      </c>
      <c r="S524" s="16" t="n">
        <v>3171.74373826725</v>
      </c>
      <c r="T524" s="16" t="n">
        <v>7512.78161591481</v>
      </c>
      <c r="U524" s="16" t="n">
        <v>2607.7646741711</v>
      </c>
      <c r="V524" s="16" t="n">
        <v>0</v>
      </c>
    </row>
    <row r="525" customFormat="false" ht="12.75" hidden="false" customHeight="false" outlineLevel="0" collapsed="false">
      <c r="B525" s="17" t="n">
        <v>37834</v>
      </c>
      <c r="C525" s="15" t="n">
        <v>13313.8133509103</v>
      </c>
      <c r="D525" s="16" t="n">
        <v>0</v>
      </c>
      <c r="E525" s="16" t="n">
        <v>0</v>
      </c>
      <c r="F525" s="16" t="n">
        <v>-645.774249399144</v>
      </c>
      <c r="G525" s="16" t="n">
        <v>0</v>
      </c>
      <c r="H525" s="16" t="n">
        <v>0</v>
      </c>
      <c r="I525" s="16" t="n">
        <v>0</v>
      </c>
      <c r="J525" s="16" t="n">
        <v>0</v>
      </c>
      <c r="K525" s="16" t="n">
        <v>0</v>
      </c>
      <c r="L525" s="16" t="n">
        <v>0</v>
      </c>
      <c r="M525" s="16" t="n">
        <v>-164.267690532539</v>
      </c>
      <c r="N525" s="16" t="n">
        <v>0</v>
      </c>
      <c r="O525" s="16" t="n">
        <v>0</v>
      </c>
      <c r="P525" s="16" t="n">
        <v>0</v>
      </c>
      <c r="Q525" s="16" t="n">
        <v>0</v>
      </c>
      <c r="R525" s="16" t="n">
        <v>0</v>
      </c>
      <c r="S525" s="16" t="n">
        <v>3441.96928872011</v>
      </c>
      <c r="T525" s="16" t="n">
        <v>7971.04916512168</v>
      </c>
      <c r="U525" s="16" t="n">
        <v>2710.83683700017</v>
      </c>
      <c r="V525" s="16" t="n">
        <v>0</v>
      </c>
    </row>
    <row r="526" customFormat="false" ht="12.75" hidden="false" customHeight="false" outlineLevel="0" collapsed="false">
      <c r="B526" s="17" t="n">
        <v>37865</v>
      </c>
      <c r="C526" s="15" t="n">
        <v>13298.0277545501</v>
      </c>
      <c r="D526" s="16" t="n">
        <v>0</v>
      </c>
      <c r="E526" s="16" t="n">
        <v>0</v>
      </c>
      <c r="F526" s="16" t="n">
        <v>-690.869912267451</v>
      </c>
      <c r="G526" s="16" t="n">
        <v>0</v>
      </c>
      <c r="H526" s="16" t="n">
        <v>0</v>
      </c>
      <c r="I526" s="16" t="n">
        <v>0</v>
      </c>
      <c r="J526" s="16" t="n">
        <v>0</v>
      </c>
      <c r="K526" s="16" t="n">
        <v>0</v>
      </c>
      <c r="L526" s="16" t="n">
        <v>0</v>
      </c>
      <c r="M526" s="16" t="n">
        <v>-162.94369601534</v>
      </c>
      <c r="N526" s="16" t="n">
        <v>0</v>
      </c>
      <c r="O526" s="16" t="n">
        <v>0</v>
      </c>
      <c r="P526" s="16" t="n">
        <v>0</v>
      </c>
      <c r="Q526" s="16" t="n">
        <v>0</v>
      </c>
      <c r="R526" s="16" t="n">
        <v>0</v>
      </c>
      <c r="S526" s="16" t="n">
        <v>3486.03775984556</v>
      </c>
      <c r="T526" s="16" t="n">
        <v>7891.98441174577</v>
      </c>
      <c r="U526" s="16" t="n">
        <v>2773.81919124157</v>
      </c>
      <c r="V526" s="16" t="n">
        <v>0</v>
      </c>
    </row>
    <row r="527" customFormat="false" ht="12.75" hidden="false" customHeight="false" outlineLevel="0" collapsed="false">
      <c r="B527" s="17" t="n">
        <v>37895</v>
      </c>
      <c r="C527" s="15" t="n">
        <v>14262.1303869361</v>
      </c>
      <c r="D527" s="16" t="n">
        <v>0</v>
      </c>
      <c r="E527" s="16" t="n">
        <v>0</v>
      </c>
      <c r="F527" s="16" t="n">
        <v>-739.051470461323</v>
      </c>
      <c r="G527" s="16" t="n">
        <v>0</v>
      </c>
      <c r="H527" s="16" t="n">
        <v>0</v>
      </c>
      <c r="I527" s="16" t="n">
        <v>0</v>
      </c>
      <c r="J527" s="16" t="n">
        <v>0</v>
      </c>
      <c r="K527" s="16" t="n">
        <v>0</v>
      </c>
      <c r="L527" s="16" t="n">
        <v>0</v>
      </c>
      <c r="M527" s="16" t="n">
        <v>-166.733878264711</v>
      </c>
      <c r="N527" s="16" t="n">
        <v>0</v>
      </c>
      <c r="O527" s="16" t="n">
        <v>0</v>
      </c>
      <c r="P527" s="16" t="n">
        <v>0</v>
      </c>
      <c r="Q527" s="16" t="n">
        <v>0</v>
      </c>
      <c r="R527" s="16" t="n">
        <v>0</v>
      </c>
      <c r="S527" s="16" t="n">
        <v>3779.98647213525</v>
      </c>
      <c r="T527" s="16" t="n">
        <v>8530.31585635387</v>
      </c>
      <c r="U527" s="16" t="n">
        <v>2857.61340717304</v>
      </c>
      <c r="V527" s="16" t="n">
        <v>0</v>
      </c>
    </row>
    <row r="528" customFormat="false" ht="12.75" hidden="false" customHeight="false" outlineLevel="0" collapsed="false">
      <c r="B528" s="17" t="n">
        <v>37926</v>
      </c>
      <c r="C528" s="15" t="n">
        <v>12595.0867618542</v>
      </c>
      <c r="D528" s="16" t="n">
        <v>0</v>
      </c>
      <c r="E528" s="16" t="n">
        <v>0</v>
      </c>
      <c r="F528" s="16" t="n">
        <v>0</v>
      </c>
      <c r="G528" s="16" t="n">
        <v>0</v>
      </c>
      <c r="H528" s="16" t="n">
        <v>0</v>
      </c>
      <c r="I528" s="16" t="n">
        <v>0</v>
      </c>
      <c r="J528" s="16" t="n">
        <v>0</v>
      </c>
      <c r="K528" s="16" t="n">
        <v>0</v>
      </c>
      <c r="L528" s="16" t="n">
        <v>0</v>
      </c>
      <c r="M528" s="16" t="n">
        <v>-162.135046453586</v>
      </c>
      <c r="N528" s="16" t="n">
        <v>0</v>
      </c>
      <c r="O528" s="16" t="n">
        <v>0</v>
      </c>
      <c r="P528" s="16" t="n">
        <v>0</v>
      </c>
      <c r="Q528" s="16" t="n">
        <v>0</v>
      </c>
      <c r="R528" s="16" t="n">
        <v>0</v>
      </c>
      <c r="S528" s="16" t="n">
        <v>2404.80098948086</v>
      </c>
      <c r="T528" s="16" t="n">
        <v>9021.78315781643</v>
      </c>
      <c r="U528" s="16" t="n">
        <v>1330.63766101053</v>
      </c>
      <c r="V528" s="16" t="n">
        <v>0</v>
      </c>
    </row>
    <row r="529" customFormat="false" ht="12.75" hidden="false" customHeight="false" outlineLevel="0" collapsed="false">
      <c r="B529" s="17" t="n">
        <v>37956</v>
      </c>
      <c r="C529" s="15" t="n">
        <v>13987.8458044811</v>
      </c>
      <c r="D529" s="16" t="n">
        <v>0</v>
      </c>
      <c r="E529" s="16" t="n">
        <v>0</v>
      </c>
      <c r="F529" s="16" t="n">
        <v>0</v>
      </c>
      <c r="G529" s="16" t="n">
        <v>0</v>
      </c>
      <c r="H529" s="16" t="n">
        <v>0</v>
      </c>
      <c r="I529" s="16" t="n">
        <v>0</v>
      </c>
      <c r="J529" s="16" t="n">
        <v>0</v>
      </c>
      <c r="K529" s="16" t="n">
        <v>0</v>
      </c>
      <c r="L529" s="16" t="n">
        <v>0</v>
      </c>
      <c r="M529" s="16" t="n">
        <v>-181.334499959847</v>
      </c>
      <c r="N529" s="16" t="n">
        <v>0</v>
      </c>
      <c r="O529" s="16" t="n">
        <v>0</v>
      </c>
      <c r="P529" s="16" t="n">
        <v>0</v>
      </c>
      <c r="Q529" s="16" t="n">
        <v>0</v>
      </c>
      <c r="R529" s="16" t="n">
        <v>0</v>
      </c>
      <c r="S529" s="16" t="n">
        <v>2683.91560072034</v>
      </c>
      <c r="T529" s="16" t="n">
        <v>10038.0899763971</v>
      </c>
      <c r="U529" s="16" t="n">
        <v>1447.17472732349</v>
      </c>
      <c r="V529" s="16" t="n">
        <v>0</v>
      </c>
    </row>
    <row r="530" customFormat="false" ht="12.75" hidden="false" customHeight="false" outlineLevel="0" collapsed="false">
      <c r="B530" s="17" t="n">
        <v>37987</v>
      </c>
      <c r="C530" s="15" t="n">
        <v>9721.81440670052</v>
      </c>
      <c r="D530" s="16" t="n">
        <v>0</v>
      </c>
      <c r="E530" s="16" t="n">
        <v>0</v>
      </c>
      <c r="F530" s="16" t="n">
        <v>0</v>
      </c>
      <c r="G530" s="16" t="n">
        <v>0</v>
      </c>
      <c r="H530" s="16" t="n">
        <v>0</v>
      </c>
      <c r="I530" s="16" t="n">
        <v>0</v>
      </c>
      <c r="J530" s="16" t="n">
        <v>0</v>
      </c>
      <c r="K530" s="16" t="n">
        <v>0</v>
      </c>
      <c r="L530" s="16" t="n">
        <v>0</v>
      </c>
      <c r="M530" s="16" t="n">
        <v>1834.47531489428</v>
      </c>
      <c r="N530" s="16" t="n">
        <v>0</v>
      </c>
      <c r="O530" s="16" t="n">
        <v>0</v>
      </c>
      <c r="P530" s="16" t="n">
        <v>0</v>
      </c>
      <c r="Q530" s="16" t="n">
        <v>0</v>
      </c>
      <c r="R530" s="16" t="n">
        <v>0</v>
      </c>
      <c r="S530" s="16" t="n">
        <v>2897.37244515482</v>
      </c>
      <c r="T530" s="16" t="n">
        <v>3484.69712317342</v>
      </c>
      <c r="U530" s="16" t="n">
        <v>1505.269523478</v>
      </c>
      <c r="V530" s="16" t="n">
        <v>0</v>
      </c>
    </row>
    <row r="531" customFormat="false" ht="12.75" hidden="false" customHeight="false" outlineLevel="0" collapsed="false">
      <c r="B531" s="17" t="n">
        <v>38018</v>
      </c>
      <c r="C531" s="15" t="n">
        <v>8969.22843242856</v>
      </c>
      <c r="D531" s="16" t="n">
        <v>0</v>
      </c>
      <c r="E531" s="16" t="n">
        <v>0</v>
      </c>
      <c r="F531" s="16" t="n">
        <v>0</v>
      </c>
      <c r="G531" s="16" t="n">
        <v>0</v>
      </c>
      <c r="H531" s="16" t="n">
        <v>0</v>
      </c>
      <c r="I531" s="16" t="n">
        <v>0</v>
      </c>
      <c r="J531" s="16" t="n">
        <v>0</v>
      </c>
      <c r="K531" s="16" t="n">
        <v>0</v>
      </c>
      <c r="L531" s="16" t="n">
        <v>0</v>
      </c>
      <c r="M531" s="16" t="n">
        <v>1734.93366058572</v>
      </c>
      <c r="N531" s="16" t="n">
        <v>0</v>
      </c>
      <c r="O531" s="16" t="n">
        <v>0</v>
      </c>
      <c r="P531" s="16" t="n">
        <v>0</v>
      </c>
      <c r="Q531" s="16" t="n">
        <v>0</v>
      </c>
      <c r="R531" s="16" t="n">
        <v>0</v>
      </c>
      <c r="S531" s="16" t="n">
        <v>2662.09655495931</v>
      </c>
      <c r="T531" s="16" t="n">
        <v>3200.59415973735</v>
      </c>
      <c r="U531" s="16" t="n">
        <v>1371.60405714618</v>
      </c>
      <c r="V531" s="16" t="n">
        <v>0</v>
      </c>
    </row>
    <row r="532" customFormat="false" ht="12.75" hidden="false" customHeight="false" outlineLevel="0" collapsed="false">
      <c r="B532" s="17" t="n">
        <v>38047</v>
      </c>
      <c r="C532" s="15" t="n">
        <v>9114.34871638846</v>
      </c>
      <c r="D532" s="16" t="n">
        <v>0</v>
      </c>
      <c r="E532" s="16" t="n">
        <v>0</v>
      </c>
      <c r="F532" s="16" t="n">
        <v>0</v>
      </c>
      <c r="G532" s="16" t="n">
        <v>0</v>
      </c>
      <c r="H532" s="16" t="n">
        <v>0</v>
      </c>
      <c r="I532" s="16" t="n">
        <v>0</v>
      </c>
      <c r="J532" s="16" t="n">
        <v>0</v>
      </c>
      <c r="K532" s="16" t="n">
        <v>0</v>
      </c>
      <c r="L532" s="16" t="n">
        <v>0</v>
      </c>
      <c r="M532" s="16" t="n">
        <v>1832.12062724994</v>
      </c>
      <c r="N532" s="16" t="n">
        <v>0</v>
      </c>
      <c r="O532" s="16" t="n">
        <v>0</v>
      </c>
      <c r="P532" s="16" t="n">
        <v>0</v>
      </c>
      <c r="Q532" s="16" t="n">
        <v>0</v>
      </c>
      <c r="R532" s="16" t="n">
        <v>0</v>
      </c>
      <c r="S532" s="16" t="n">
        <v>2641.34866113444</v>
      </c>
      <c r="T532" s="16" t="n">
        <v>3209.57648448592</v>
      </c>
      <c r="U532" s="16" t="n">
        <v>1431.30294351816</v>
      </c>
      <c r="V532" s="16" t="n">
        <v>0</v>
      </c>
    </row>
    <row r="533" customFormat="false" ht="12.75" hidden="false" customHeight="false" outlineLevel="0" collapsed="false">
      <c r="B533" s="17" t="n">
        <v>38078</v>
      </c>
      <c r="C533" s="15" t="n">
        <v>7499.99198373039</v>
      </c>
      <c r="D533" s="16" t="n">
        <v>0</v>
      </c>
      <c r="E533" s="16" t="n">
        <v>0</v>
      </c>
      <c r="F533" s="16" t="n">
        <v>0</v>
      </c>
      <c r="G533" s="16" t="n">
        <v>0</v>
      </c>
      <c r="H533" s="16" t="n">
        <v>0</v>
      </c>
      <c r="I533" s="16" t="n">
        <v>0</v>
      </c>
      <c r="J533" s="16" t="n">
        <v>0</v>
      </c>
      <c r="K533" s="16" t="n">
        <v>0</v>
      </c>
      <c r="L533" s="16" t="n">
        <v>0</v>
      </c>
      <c r="M533" s="16" t="n">
        <v>1706.33154971943</v>
      </c>
      <c r="N533" s="16" t="n">
        <v>0</v>
      </c>
      <c r="O533" s="16" t="n">
        <v>0</v>
      </c>
      <c r="P533" s="16" t="n">
        <v>0</v>
      </c>
      <c r="Q533" s="16" t="n">
        <v>0</v>
      </c>
      <c r="R533" s="16" t="n">
        <v>0</v>
      </c>
      <c r="S533" s="16" t="n">
        <v>1716.94004561304</v>
      </c>
      <c r="T533" s="16" t="n">
        <v>2699.43091557646</v>
      </c>
      <c r="U533" s="16" t="n">
        <v>1377.28947282145</v>
      </c>
      <c r="V533" s="16" t="n">
        <v>0</v>
      </c>
    </row>
    <row r="534" customFormat="false" ht="12.75" hidden="false" customHeight="false" outlineLevel="0" collapsed="false">
      <c r="B534" s="17" t="n">
        <v>38108</v>
      </c>
      <c r="C534" s="15" t="n">
        <v>7842.44805610317</v>
      </c>
      <c r="D534" s="16" t="n">
        <v>0</v>
      </c>
      <c r="E534" s="16" t="n">
        <v>0</v>
      </c>
      <c r="F534" s="16" t="n">
        <v>0</v>
      </c>
      <c r="G534" s="16" t="n">
        <v>0</v>
      </c>
      <c r="H534" s="16" t="n">
        <v>0</v>
      </c>
      <c r="I534" s="16" t="n">
        <v>0</v>
      </c>
      <c r="J534" s="16" t="n">
        <v>0</v>
      </c>
      <c r="K534" s="16" t="n">
        <v>0</v>
      </c>
      <c r="L534" s="16" t="n">
        <v>0</v>
      </c>
      <c r="M534" s="16" t="n">
        <v>1784.31856450398</v>
      </c>
      <c r="N534" s="16" t="n">
        <v>0</v>
      </c>
      <c r="O534" s="16" t="n">
        <v>0</v>
      </c>
      <c r="P534" s="16" t="n">
        <v>0</v>
      </c>
      <c r="Q534" s="16" t="n">
        <v>0</v>
      </c>
      <c r="R534" s="16" t="n">
        <v>0</v>
      </c>
      <c r="S534" s="16" t="n">
        <v>1794.99098119433</v>
      </c>
      <c r="T534" s="16" t="n">
        <v>2822.23126546133</v>
      </c>
      <c r="U534" s="16" t="n">
        <v>1440.90724494352</v>
      </c>
      <c r="V534" s="16" t="n">
        <v>0</v>
      </c>
    </row>
    <row r="535" customFormat="false" ht="12.75" hidden="false" customHeight="false" outlineLevel="0" collapsed="false">
      <c r="B535" s="17" t="n">
        <v>38139</v>
      </c>
      <c r="C535" s="15" t="n">
        <v>7867.26440476602</v>
      </c>
      <c r="D535" s="16" t="n">
        <v>0</v>
      </c>
      <c r="E535" s="16" t="n">
        <v>0</v>
      </c>
      <c r="F535" s="16" t="n">
        <v>0</v>
      </c>
      <c r="G535" s="16" t="n">
        <v>0</v>
      </c>
      <c r="H535" s="16" t="n">
        <v>0</v>
      </c>
      <c r="I535" s="16" t="n">
        <v>0</v>
      </c>
      <c r="J535" s="16" t="n">
        <v>0</v>
      </c>
      <c r="K535" s="16" t="n">
        <v>0</v>
      </c>
      <c r="L535" s="16" t="n">
        <v>0</v>
      </c>
      <c r="M535" s="16" t="n">
        <v>1762.75522217389</v>
      </c>
      <c r="N535" s="16" t="n">
        <v>0</v>
      </c>
      <c r="O535" s="16" t="n">
        <v>0</v>
      </c>
      <c r="P535" s="16" t="n">
        <v>0</v>
      </c>
      <c r="Q535" s="16" t="n">
        <v>0</v>
      </c>
      <c r="R535" s="16" t="n">
        <v>0</v>
      </c>
      <c r="S535" s="16" t="n">
        <v>1820.21379945761</v>
      </c>
      <c r="T535" s="16" t="n">
        <v>2860.87907324967</v>
      </c>
      <c r="U535" s="16" t="n">
        <v>1423.41630988485</v>
      </c>
      <c r="V535" s="16" t="n">
        <v>0</v>
      </c>
    </row>
    <row r="536" customFormat="false" ht="12.75" hidden="false" customHeight="false" outlineLevel="0" collapsed="false">
      <c r="B536" s="17" t="n">
        <v>38169</v>
      </c>
      <c r="C536" s="15" t="n">
        <v>8449.35113524404</v>
      </c>
      <c r="D536" s="16" t="n">
        <v>0</v>
      </c>
      <c r="E536" s="16" t="n">
        <v>0</v>
      </c>
      <c r="F536" s="16" t="n">
        <v>0</v>
      </c>
      <c r="G536" s="16" t="n">
        <v>0</v>
      </c>
      <c r="H536" s="16" t="n">
        <v>0</v>
      </c>
      <c r="I536" s="16" t="n">
        <v>0</v>
      </c>
      <c r="J536" s="16" t="n">
        <v>0</v>
      </c>
      <c r="K536" s="16" t="n">
        <v>0</v>
      </c>
      <c r="L536" s="16" t="n">
        <v>0</v>
      </c>
      <c r="M536" s="16" t="n">
        <v>1863.05016747903</v>
      </c>
      <c r="N536" s="16" t="n">
        <v>0</v>
      </c>
      <c r="O536" s="16" t="n">
        <v>0</v>
      </c>
      <c r="P536" s="16" t="n">
        <v>0</v>
      </c>
      <c r="Q536" s="16" t="n">
        <v>0</v>
      </c>
      <c r="R536" s="16" t="n">
        <v>0</v>
      </c>
      <c r="S536" s="16" t="n">
        <v>1976.74493393354</v>
      </c>
      <c r="T536" s="16" t="n">
        <v>3105.58616377859</v>
      </c>
      <c r="U536" s="16" t="n">
        <v>1503.96987005287</v>
      </c>
      <c r="V536" s="16" t="n">
        <v>0</v>
      </c>
    </row>
    <row r="537" customFormat="false" ht="12.75" hidden="false" customHeight="false" outlineLevel="0" collapsed="false">
      <c r="B537" s="17" t="n">
        <v>38200</v>
      </c>
      <c r="C537" s="15" t="n">
        <v>8753.29865839993</v>
      </c>
      <c r="D537" s="16" t="n">
        <v>0</v>
      </c>
      <c r="E537" s="16" t="n">
        <v>0</v>
      </c>
      <c r="F537" s="16" t="n">
        <v>0</v>
      </c>
      <c r="G537" s="16" t="n">
        <v>0</v>
      </c>
      <c r="H537" s="16" t="n">
        <v>0</v>
      </c>
      <c r="I537" s="16" t="n">
        <v>0</v>
      </c>
      <c r="J537" s="16" t="n">
        <v>0</v>
      </c>
      <c r="K537" s="16" t="n">
        <v>0</v>
      </c>
      <c r="L537" s="16" t="n">
        <v>0</v>
      </c>
      <c r="M537" s="16" t="n">
        <v>1902.32407886498</v>
      </c>
      <c r="N537" s="16" t="n">
        <v>0</v>
      </c>
      <c r="O537" s="16" t="n">
        <v>0</v>
      </c>
      <c r="P537" s="16" t="n">
        <v>0</v>
      </c>
      <c r="Q537" s="16" t="n">
        <v>0</v>
      </c>
      <c r="R537" s="16" t="n">
        <v>0</v>
      </c>
      <c r="S537" s="16" t="n">
        <v>2068.2201329259</v>
      </c>
      <c r="T537" s="16" t="n">
        <v>3247.8910574806</v>
      </c>
      <c r="U537" s="16" t="n">
        <v>1534.86338912845</v>
      </c>
      <c r="V537" s="16" t="n">
        <v>0</v>
      </c>
    </row>
    <row r="538" customFormat="false" ht="12.75" hidden="false" customHeight="false" outlineLevel="0" collapsed="false">
      <c r="B538" s="17" t="n">
        <v>38231</v>
      </c>
      <c r="C538" s="15" t="n">
        <v>8622.49491447533</v>
      </c>
      <c r="D538" s="16" t="n">
        <v>0</v>
      </c>
      <c r="E538" s="16" t="n">
        <v>0</v>
      </c>
      <c r="F538" s="16" t="n">
        <v>0</v>
      </c>
      <c r="G538" s="16" t="n">
        <v>0</v>
      </c>
      <c r="H538" s="16" t="n">
        <v>0</v>
      </c>
      <c r="I538" s="16" t="n">
        <v>0</v>
      </c>
      <c r="J538" s="16" t="n">
        <v>0</v>
      </c>
      <c r="K538" s="16" t="n">
        <v>0</v>
      </c>
      <c r="L538" s="16" t="n">
        <v>0</v>
      </c>
      <c r="M538" s="16" t="n">
        <v>1861.78330648113</v>
      </c>
      <c r="N538" s="16" t="n">
        <v>0</v>
      </c>
      <c r="O538" s="16" t="n">
        <v>0</v>
      </c>
      <c r="P538" s="16" t="n">
        <v>0</v>
      </c>
      <c r="Q538" s="16" t="n">
        <v>0</v>
      </c>
      <c r="R538" s="16" t="n">
        <v>0</v>
      </c>
      <c r="S538" s="16" t="n">
        <v>2044.94428620831</v>
      </c>
      <c r="T538" s="16" t="n">
        <v>3210.98863200282</v>
      </c>
      <c r="U538" s="16" t="n">
        <v>1504.77868978307</v>
      </c>
      <c r="V538" s="16" t="n">
        <v>0</v>
      </c>
    </row>
    <row r="539" customFormat="false" ht="12.75" hidden="false" customHeight="false" outlineLevel="0" collapsed="false">
      <c r="B539" s="17" t="n">
        <v>38261</v>
      </c>
      <c r="C539" s="15" t="n">
        <v>9153.92021098822</v>
      </c>
      <c r="D539" s="16" t="n">
        <v>0</v>
      </c>
      <c r="E539" s="16" t="n">
        <v>0</v>
      </c>
      <c r="F539" s="16" t="n">
        <v>0</v>
      </c>
      <c r="G539" s="16" t="n">
        <v>0</v>
      </c>
      <c r="H539" s="16" t="n">
        <v>0</v>
      </c>
      <c r="I539" s="16" t="n">
        <v>0</v>
      </c>
      <c r="J539" s="16" t="n">
        <v>0</v>
      </c>
      <c r="K539" s="16" t="n">
        <v>0</v>
      </c>
      <c r="L539" s="16" t="n">
        <v>0</v>
      </c>
      <c r="M539" s="16" t="n">
        <v>1955.68615744606</v>
      </c>
      <c r="N539" s="16" t="n">
        <v>0</v>
      </c>
      <c r="O539" s="16" t="n">
        <v>0</v>
      </c>
      <c r="P539" s="16" t="n">
        <v>0</v>
      </c>
      <c r="Q539" s="16" t="n">
        <v>0</v>
      </c>
      <c r="R539" s="16" t="n">
        <v>0</v>
      </c>
      <c r="S539" s="16" t="n">
        <v>2186.09660622197</v>
      </c>
      <c r="T539" s="16" t="n">
        <v>3431.45938252229</v>
      </c>
      <c r="U539" s="16" t="n">
        <v>1580.6780647979</v>
      </c>
      <c r="V539" s="16" t="n">
        <v>0</v>
      </c>
    </row>
    <row r="540" customFormat="false" ht="12.75" hidden="false" customHeight="false" outlineLevel="0" collapsed="false">
      <c r="B540" s="17" t="n">
        <v>38292</v>
      </c>
      <c r="C540" s="15" t="n">
        <v>-211.420799653502</v>
      </c>
      <c r="D540" s="16" t="n">
        <v>0</v>
      </c>
      <c r="E540" s="16" t="n">
        <v>0</v>
      </c>
      <c r="F540" s="16" t="n">
        <v>0</v>
      </c>
      <c r="G540" s="16" t="n">
        <v>0</v>
      </c>
      <c r="H540" s="16" t="n">
        <v>0</v>
      </c>
      <c r="I540" s="16" t="n">
        <v>0</v>
      </c>
      <c r="J540" s="16" t="n">
        <v>0</v>
      </c>
      <c r="K540" s="16" t="n">
        <v>0</v>
      </c>
      <c r="L540" s="16" t="n">
        <v>0</v>
      </c>
      <c r="M540" s="16" t="n">
        <v>0</v>
      </c>
      <c r="N540" s="16" t="n">
        <v>0</v>
      </c>
      <c r="O540" s="16" t="n">
        <v>0</v>
      </c>
      <c r="P540" s="16" t="n">
        <v>0</v>
      </c>
      <c r="Q540" s="16" t="n">
        <v>0</v>
      </c>
      <c r="R540" s="16" t="n">
        <v>0</v>
      </c>
      <c r="S540" s="16" t="n">
        <v>0</v>
      </c>
      <c r="T540" s="16" t="n">
        <v>-211.420799653502</v>
      </c>
      <c r="U540" s="16" t="n">
        <v>0</v>
      </c>
      <c r="V540" s="16" t="n">
        <v>0</v>
      </c>
    </row>
    <row r="541" customFormat="false" ht="12.75" hidden="false" customHeight="false" outlineLevel="0" collapsed="false">
      <c r="B541" s="17" t="n">
        <v>38322</v>
      </c>
      <c r="C541" s="15" t="n">
        <v>-247.450058605807</v>
      </c>
      <c r="D541" s="16" t="n">
        <v>0</v>
      </c>
      <c r="E541" s="16" t="n">
        <v>0</v>
      </c>
      <c r="F541" s="16" t="n">
        <v>0</v>
      </c>
      <c r="G541" s="16" t="n">
        <v>0</v>
      </c>
      <c r="H541" s="16" t="n">
        <v>0</v>
      </c>
      <c r="I541" s="16" t="n">
        <v>0</v>
      </c>
      <c r="J541" s="16" t="n">
        <v>0</v>
      </c>
      <c r="K541" s="16" t="n">
        <v>0</v>
      </c>
      <c r="L541" s="16" t="n">
        <v>0</v>
      </c>
      <c r="M541" s="16" t="n">
        <v>0</v>
      </c>
      <c r="N541" s="16" t="n">
        <v>0</v>
      </c>
      <c r="O541" s="16" t="n">
        <v>0</v>
      </c>
      <c r="P541" s="16" t="n">
        <v>0</v>
      </c>
      <c r="Q541" s="16" t="n">
        <v>0</v>
      </c>
      <c r="R541" s="16" t="n">
        <v>0</v>
      </c>
      <c r="S541" s="16" t="n">
        <v>0</v>
      </c>
      <c r="T541" s="16" t="n">
        <v>-247.450058605807</v>
      </c>
      <c r="U541" s="16" t="n">
        <v>0</v>
      </c>
      <c r="V541" s="16" t="n">
        <v>0</v>
      </c>
    </row>
    <row r="542" customFormat="false" ht="12.75" hidden="false" customHeight="false" outlineLevel="0" collapsed="false">
      <c r="B542" s="17" t="n">
        <v>38353</v>
      </c>
      <c r="C542" s="15" t="n">
        <v>0</v>
      </c>
      <c r="D542" s="16" t="n">
        <v>0</v>
      </c>
      <c r="E542" s="16" t="n">
        <v>0</v>
      </c>
      <c r="F542" s="16" t="n">
        <v>0</v>
      </c>
      <c r="G542" s="16" t="n">
        <v>0</v>
      </c>
      <c r="H542" s="16" t="n">
        <v>0</v>
      </c>
      <c r="I542" s="16" t="n">
        <v>0</v>
      </c>
      <c r="J542" s="16" t="n">
        <v>0</v>
      </c>
      <c r="K542" s="16" t="n">
        <v>0</v>
      </c>
      <c r="L542" s="16" t="n">
        <v>0</v>
      </c>
      <c r="M542" s="16" t="n">
        <v>0</v>
      </c>
      <c r="N542" s="16" t="n">
        <v>0</v>
      </c>
      <c r="O542" s="16" t="n">
        <v>0</v>
      </c>
      <c r="P542" s="16" t="n">
        <v>0</v>
      </c>
      <c r="Q542" s="16" t="n">
        <v>0</v>
      </c>
      <c r="R542" s="16" t="n">
        <v>0</v>
      </c>
      <c r="S542" s="16" t="n">
        <v>0</v>
      </c>
      <c r="T542" s="16" t="n">
        <v>0</v>
      </c>
      <c r="U542" s="16" t="n">
        <v>0</v>
      </c>
      <c r="V542" s="16" t="n">
        <v>0</v>
      </c>
    </row>
    <row r="543" customFormat="false" ht="12.75" hidden="false" customHeight="false" outlineLevel="0" collapsed="false">
      <c r="B543" s="17" t="n">
        <v>38384</v>
      </c>
      <c r="C543" s="15" t="n">
        <v>0</v>
      </c>
      <c r="D543" s="16" t="n">
        <v>0</v>
      </c>
      <c r="E543" s="16" t="n">
        <v>0</v>
      </c>
      <c r="F543" s="16" t="n">
        <v>0</v>
      </c>
      <c r="G543" s="16" t="n">
        <v>0</v>
      </c>
      <c r="H543" s="16" t="n">
        <v>0</v>
      </c>
      <c r="I543" s="16" t="n">
        <v>0</v>
      </c>
      <c r="J543" s="16" t="n">
        <v>0</v>
      </c>
      <c r="K543" s="16" t="n">
        <v>0</v>
      </c>
      <c r="L543" s="16" t="n">
        <v>0</v>
      </c>
      <c r="M543" s="16" t="n">
        <v>0</v>
      </c>
      <c r="N543" s="16" t="n">
        <v>0</v>
      </c>
      <c r="O543" s="16" t="n">
        <v>0</v>
      </c>
      <c r="P543" s="16" t="n">
        <v>0</v>
      </c>
      <c r="Q543" s="16" t="n">
        <v>0</v>
      </c>
      <c r="R543" s="16" t="n">
        <v>0</v>
      </c>
      <c r="S543" s="16" t="n">
        <v>0</v>
      </c>
      <c r="T543" s="16" t="n">
        <v>0</v>
      </c>
      <c r="U543" s="16" t="n">
        <v>0</v>
      </c>
      <c r="V543" s="16" t="n">
        <v>0</v>
      </c>
    </row>
    <row r="544" customFormat="false" ht="12.75" hidden="false" customHeight="false" outlineLevel="0" collapsed="false">
      <c r="B544" s="17" t="n">
        <v>38412</v>
      </c>
      <c r="C544" s="15" t="n">
        <v>0</v>
      </c>
      <c r="D544" s="16" t="n">
        <v>0</v>
      </c>
      <c r="E544" s="16" t="n">
        <v>0</v>
      </c>
      <c r="F544" s="16" t="n">
        <v>0</v>
      </c>
      <c r="G544" s="16" t="n">
        <v>0</v>
      </c>
      <c r="H544" s="16" t="n">
        <v>0</v>
      </c>
      <c r="I544" s="16" t="n">
        <v>0</v>
      </c>
      <c r="J544" s="16" t="n">
        <v>0</v>
      </c>
      <c r="K544" s="16" t="n">
        <v>0</v>
      </c>
      <c r="L544" s="16" t="n">
        <v>0</v>
      </c>
      <c r="M544" s="16" t="n">
        <v>0</v>
      </c>
      <c r="N544" s="16" t="n">
        <v>0</v>
      </c>
      <c r="O544" s="16" t="n">
        <v>0</v>
      </c>
      <c r="P544" s="16" t="n">
        <v>0</v>
      </c>
      <c r="Q544" s="16" t="n">
        <v>0</v>
      </c>
      <c r="R544" s="16" t="n">
        <v>0</v>
      </c>
      <c r="S544" s="16" t="n">
        <v>0</v>
      </c>
      <c r="T544" s="16" t="n">
        <v>0</v>
      </c>
      <c r="U544" s="16" t="n">
        <v>0</v>
      </c>
      <c r="V544" s="16" t="n">
        <v>0</v>
      </c>
    </row>
    <row r="545" customFormat="false" ht="12.75" hidden="false" customHeight="false" outlineLevel="0" collapsed="false">
      <c r="B545" s="17" t="n">
        <v>38443</v>
      </c>
      <c r="C545" s="15" t="n">
        <v>0</v>
      </c>
      <c r="D545" s="16" t="n">
        <v>0</v>
      </c>
      <c r="E545" s="16" t="n">
        <v>0</v>
      </c>
      <c r="F545" s="16" t="n">
        <v>0</v>
      </c>
      <c r="G545" s="16" t="n">
        <v>0</v>
      </c>
      <c r="H545" s="16" t="n">
        <v>0</v>
      </c>
      <c r="I545" s="16" t="n">
        <v>0</v>
      </c>
      <c r="J545" s="16" t="n">
        <v>0</v>
      </c>
      <c r="K545" s="16" t="n">
        <v>0</v>
      </c>
      <c r="L545" s="16" t="n">
        <v>0</v>
      </c>
      <c r="M545" s="16" t="n">
        <v>0</v>
      </c>
      <c r="N545" s="16" t="n">
        <v>0</v>
      </c>
      <c r="O545" s="16" t="n">
        <v>0</v>
      </c>
      <c r="P545" s="16" t="n">
        <v>0</v>
      </c>
      <c r="Q545" s="16" t="n">
        <v>0</v>
      </c>
      <c r="R545" s="16" t="n">
        <v>0</v>
      </c>
      <c r="S545" s="16" t="n">
        <v>0</v>
      </c>
      <c r="T545" s="16" t="n">
        <v>0</v>
      </c>
      <c r="U545" s="16" t="n">
        <v>0</v>
      </c>
      <c r="V545" s="16" t="n">
        <v>0</v>
      </c>
    </row>
    <row r="546" customFormat="false" ht="12.75" hidden="false" customHeight="false" outlineLevel="0" collapsed="false">
      <c r="B546" s="17" t="n">
        <v>38473</v>
      </c>
      <c r="C546" s="15" t="n">
        <v>0</v>
      </c>
      <c r="D546" s="16" t="n">
        <v>0</v>
      </c>
      <c r="E546" s="16" t="n">
        <v>0</v>
      </c>
      <c r="F546" s="16" t="n">
        <v>0</v>
      </c>
      <c r="G546" s="16" t="n">
        <v>0</v>
      </c>
      <c r="H546" s="16" t="n">
        <v>0</v>
      </c>
      <c r="I546" s="16" t="n">
        <v>0</v>
      </c>
      <c r="J546" s="16" t="n">
        <v>0</v>
      </c>
      <c r="K546" s="16" t="n">
        <v>0</v>
      </c>
      <c r="L546" s="16" t="n">
        <v>0</v>
      </c>
      <c r="M546" s="16" t="n">
        <v>0</v>
      </c>
      <c r="N546" s="16" t="n">
        <v>0</v>
      </c>
      <c r="O546" s="16" t="n">
        <v>0</v>
      </c>
      <c r="P546" s="16" t="n">
        <v>0</v>
      </c>
      <c r="Q546" s="16" t="n">
        <v>0</v>
      </c>
      <c r="R546" s="16" t="n">
        <v>0</v>
      </c>
      <c r="S546" s="16" t="n">
        <v>0</v>
      </c>
      <c r="T546" s="16" t="n">
        <v>0</v>
      </c>
      <c r="U546" s="16" t="n">
        <v>0</v>
      </c>
      <c r="V546" s="16" t="n">
        <v>0</v>
      </c>
    </row>
    <row r="547" customFormat="false" ht="12.75" hidden="false" customHeight="false" outlineLevel="0" collapsed="false">
      <c r="B547" s="17" t="n">
        <v>38504</v>
      </c>
      <c r="C547" s="15" t="n">
        <v>0</v>
      </c>
      <c r="D547" s="16" t="n">
        <v>0</v>
      </c>
      <c r="E547" s="16" t="n">
        <v>0</v>
      </c>
      <c r="F547" s="16" t="n">
        <v>0</v>
      </c>
      <c r="G547" s="16" t="n">
        <v>0</v>
      </c>
      <c r="H547" s="16" t="n">
        <v>0</v>
      </c>
      <c r="I547" s="16" t="n">
        <v>0</v>
      </c>
      <c r="J547" s="16" t="n">
        <v>0</v>
      </c>
      <c r="K547" s="16" t="n">
        <v>0</v>
      </c>
      <c r="L547" s="16" t="n">
        <v>0</v>
      </c>
      <c r="M547" s="16" t="n">
        <v>0</v>
      </c>
      <c r="N547" s="16" t="n">
        <v>0</v>
      </c>
      <c r="O547" s="16" t="n">
        <v>0</v>
      </c>
      <c r="P547" s="16" t="n">
        <v>0</v>
      </c>
      <c r="Q547" s="16" t="n">
        <v>0</v>
      </c>
      <c r="R547" s="16" t="n">
        <v>0</v>
      </c>
      <c r="S547" s="16" t="n">
        <v>0</v>
      </c>
      <c r="T547" s="16" t="n">
        <v>0</v>
      </c>
      <c r="U547" s="16" t="n">
        <v>0</v>
      </c>
      <c r="V547" s="16" t="n">
        <v>0</v>
      </c>
    </row>
    <row r="548" customFormat="false" ht="12.75" hidden="false" customHeight="false" outlineLevel="0" collapsed="false">
      <c r="B548" s="17" t="n">
        <v>38534</v>
      </c>
      <c r="C548" s="15" t="n">
        <v>0</v>
      </c>
      <c r="D548" s="16" t="n">
        <v>0</v>
      </c>
      <c r="E548" s="16" t="n">
        <v>0</v>
      </c>
      <c r="F548" s="16" t="n">
        <v>0</v>
      </c>
      <c r="G548" s="16" t="n">
        <v>0</v>
      </c>
      <c r="H548" s="16" t="n">
        <v>0</v>
      </c>
      <c r="I548" s="16" t="n">
        <v>0</v>
      </c>
      <c r="J548" s="16" t="n">
        <v>0</v>
      </c>
      <c r="K548" s="16" t="n">
        <v>0</v>
      </c>
      <c r="L548" s="16" t="n">
        <v>0</v>
      </c>
      <c r="M548" s="16" t="n">
        <v>0</v>
      </c>
      <c r="N548" s="16" t="n">
        <v>0</v>
      </c>
      <c r="O548" s="16" t="n">
        <v>0</v>
      </c>
      <c r="P548" s="16" t="n">
        <v>0</v>
      </c>
      <c r="Q548" s="16" t="n">
        <v>0</v>
      </c>
      <c r="R548" s="16" t="n">
        <v>0</v>
      </c>
      <c r="S548" s="16" t="n">
        <v>0</v>
      </c>
      <c r="T548" s="16" t="n">
        <v>0</v>
      </c>
      <c r="U548" s="16" t="n">
        <v>0</v>
      </c>
      <c r="V548" s="16" t="n">
        <v>0</v>
      </c>
    </row>
    <row r="549" customFormat="false" ht="12.75" hidden="false" customHeight="false" outlineLevel="0" collapsed="false">
      <c r="B549" s="17" t="n">
        <v>38565</v>
      </c>
      <c r="C549" s="15" t="n">
        <v>0</v>
      </c>
      <c r="D549" s="16" t="n">
        <v>0</v>
      </c>
      <c r="E549" s="16" t="n">
        <v>0</v>
      </c>
      <c r="F549" s="16" t="n">
        <v>0</v>
      </c>
      <c r="G549" s="16" t="n">
        <v>0</v>
      </c>
      <c r="H549" s="16" t="n">
        <v>0</v>
      </c>
      <c r="I549" s="16" t="n">
        <v>0</v>
      </c>
      <c r="J549" s="16" t="n">
        <v>0</v>
      </c>
      <c r="K549" s="16" t="n">
        <v>0</v>
      </c>
      <c r="L549" s="16" t="n">
        <v>0</v>
      </c>
      <c r="M549" s="16" t="n">
        <v>0</v>
      </c>
      <c r="N549" s="16" t="n">
        <v>0</v>
      </c>
      <c r="O549" s="16" t="n">
        <v>0</v>
      </c>
      <c r="P549" s="16" t="n">
        <v>0</v>
      </c>
      <c r="Q549" s="16" t="n">
        <v>0</v>
      </c>
      <c r="R549" s="16" t="n">
        <v>0</v>
      </c>
      <c r="S549" s="16" t="n">
        <v>0</v>
      </c>
      <c r="T549" s="16" t="n">
        <v>0</v>
      </c>
      <c r="U549" s="16" t="n">
        <v>0</v>
      </c>
      <c r="V549" s="16" t="n">
        <v>0</v>
      </c>
    </row>
    <row r="550" customFormat="false" ht="12.75" hidden="false" customHeight="false" outlineLevel="0" collapsed="false">
      <c r="B550" s="17" t="n">
        <v>38596</v>
      </c>
      <c r="C550" s="15" t="n">
        <v>0</v>
      </c>
      <c r="D550" s="16" t="n">
        <v>0</v>
      </c>
      <c r="E550" s="16" t="n">
        <v>0</v>
      </c>
      <c r="F550" s="16" t="n">
        <v>0</v>
      </c>
      <c r="G550" s="16" t="n">
        <v>0</v>
      </c>
      <c r="H550" s="16" t="n">
        <v>0</v>
      </c>
      <c r="I550" s="16" t="n">
        <v>0</v>
      </c>
      <c r="J550" s="16" t="n">
        <v>0</v>
      </c>
      <c r="K550" s="16" t="n">
        <v>0</v>
      </c>
      <c r="L550" s="16" t="n">
        <v>0</v>
      </c>
      <c r="M550" s="16" t="n">
        <v>0</v>
      </c>
      <c r="N550" s="16" t="n">
        <v>0</v>
      </c>
      <c r="O550" s="16" t="n">
        <v>0</v>
      </c>
      <c r="P550" s="16" t="n">
        <v>0</v>
      </c>
      <c r="Q550" s="16" t="n">
        <v>0</v>
      </c>
      <c r="R550" s="16" t="n">
        <v>0</v>
      </c>
      <c r="S550" s="16" t="n">
        <v>0</v>
      </c>
      <c r="T550" s="16" t="n">
        <v>0</v>
      </c>
      <c r="U550" s="16" t="n">
        <v>0</v>
      </c>
      <c r="V550" s="16" t="n">
        <v>0</v>
      </c>
    </row>
    <row r="551" customFormat="false" ht="12.75" hidden="false" customHeight="false" outlineLevel="0" collapsed="false">
      <c r="B551" s="17" t="n">
        <v>38626</v>
      </c>
      <c r="C551" s="15" t="n">
        <v>0</v>
      </c>
      <c r="D551" s="16" t="n">
        <v>0</v>
      </c>
      <c r="E551" s="16" t="n">
        <v>0</v>
      </c>
      <c r="F551" s="16" t="n">
        <v>0</v>
      </c>
      <c r="G551" s="16" t="n">
        <v>0</v>
      </c>
      <c r="H551" s="16" t="n">
        <v>0</v>
      </c>
      <c r="I551" s="16" t="n">
        <v>0</v>
      </c>
      <c r="J551" s="16" t="n">
        <v>0</v>
      </c>
      <c r="K551" s="16" t="n">
        <v>0</v>
      </c>
      <c r="L551" s="16" t="n">
        <v>0</v>
      </c>
      <c r="M551" s="16" t="n">
        <v>0</v>
      </c>
      <c r="N551" s="16" t="n">
        <v>0</v>
      </c>
      <c r="O551" s="16" t="n">
        <v>0</v>
      </c>
      <c r="P551" s="16" t="n">
        <v>0</v>
      </c>
      <c r="Q551" s="16" t="n">
        <v>0</v>
      </c>
      <c r="R551" s="16" t="n">
        <v>0</v>
      </c>
      <c r="S551" s="16" t="n">
        <v>0</v>
      </c>
      <c r="T551" s="16" t="n">
        <v>0</v>
      </c>
      <c r="U551" s="16" t="n">
        <v>0</v>
      </c>
      <c r="V551" s="16" t="n">
        <v>0</v>
      </c>
    </row>
    <row r="552" customFormat="false" ht="12.75" hidden="false" customHeight="false" outlineLevel="0" collapsed="false">
      <c r="B552" s="17" t="n">
        <v>38657</v>
      </c>
      <c r="C552" s="15" t="n">
        <v>0</v>
      </c>
      <c r="D552" s="16" t="n">
        <v>0</v>
      </c>
      <c r="E552" s="16" t="n">
        <v>0</v>
      </c>
      <c r="F552" s="16" t="n">
        <v>0</v>
      </c>
      <c r="G552" s="16" t="n">
        <v>0</v>
      </c>
      <c r="H552" s="16" t="n">
        <v>0</v>
      </c>
      <c r="I552" s="16" t="n">
        <v>0</v>
      </c>
      <c r="J552" s="16" t="n">
        <v>0</v>
      </c>
      <c r="K552" s="16" t="n">
        <v>0</v>
      </c>
      <c r="L552" s="16" t="n">
        <v>0</v>
      </c>
      <c r="M552" s="16" t="n">
        <v>0</v>
      </c>
      <c r="N552" s="16" t="n">
        <v>0</v>
      </c>
      <c r="O552" s="16" t="n">
        <v>0</v>
      </c>
      <c r="P552" s="16" t="n">
        <v>0</v>
      </c>
      <c r="Q552" s="16" t="n">
        <v>0</v>
      </c>
      <c r="R552" s="16" t="n">
        <v>0</v>
      </c>
      <c r="S552" s="16" t="n">
        <v>0</v>
      </c>
      <c r="T552" s="16" t="n">
        <v>0</v>
      </c>
      <c r="U552" s="16" t="n">
        <v>0</v>
      </c>
      <c r="V552" s="16" t="n">
        <v>0</v>
      </c>
    </row>
    <row r="553" customFormat="false" ht="12.75" hidden="false" customHeight="false" outlineLevel="0" collapsed="false">
      <c r="B553" s="17" t="n">
        <v>38687</v>
      </c>
      <c r="C553" s="15" t="n">
        <v>0</v>
      </c>
      <c r="D553" s="16" t="n">
        <v>0</v>
      </c>
      <c r="E553" s="16" t="n">
        <v>0</v>
      </c>
      <c r="F553" s="16" t="n">
        <v>0</v>
      </c>
      <c r="G553" s="16" t="n">
        <v>0</v>
      </c>
      <c r="H553" s="16" t="n">
        <v>0</v>
      </c>
      <c r="I553" s="16" t="n">
        <v>0</v>
      </c>
      <c r="J553" s="16" t="n">
        <v>0</v>
      </c>
      <c r="K553" s="16" t="n">
        <v>0</v>
      </c>
      <c r="L553" s="16" t="n">
        <v>0</v>
      </c>
      <c r="M553" s="16" t="n">
        <v>0</v>
      </c>
      <c r="N553" s="16" t="n">
        <v>0</v>
      </c>
      <c r="O553" s="16" t="n">
        <v>0</v>
      </c>
      <c r="P553" s="16" t="n">
        <v>0</v>
      </c>
      <c r="Q553" s="16" t="n">
        <v>0</v>
      </c>
      <c r="R553" s="16" t="n">
        <v>0</v>
      </c>
      <c r="S553" s="16" t="n">
        <v>0</v>
      </c>
      <c r="T553" s="16" t="n">
        <v>0</v>
      </c>
      <c r="U553" s="16" t="n">
        <v>0</v>
      </c>
      <c r="V553" s="16" t="n">
        <v>0</v>
      </c>
    </row>
    <row r="554" customFormat="false" ht="12.75" hidden="false" customHeight="false" outlineLevel="0" collapsed="false">
      <c r="B554" s="17" t="n">
        <v>38718</v>
      </c>
      <c r="C554" s="15" t="n">
        <v>0</v>
      </c>
      <c r="D554" s="16" t="n">
        <v>0</v>
      </c>
      <c r="E554" s="16" t="n">
        <v>0</v>
      </c>
      <c r="F554" s="16" t="n">
        <v>0</v>
      </c>
      <c r="G554" s="16" t="n">
        <v>0</v>
      </c>
      <c r="H554" s="16" t="n">
        <v>0</v>
      </c>
      <c r="I554" s="16" t="n">
        <v>0</v>
      </c>
      <c r="J554" s="16" t="n">
        <v>0</v>
      </c>
      <c r="K554" s="16" t="n">
        <v>0</v>
      </c>
      <c r="L554" s="16" t="n">
        <v>0</v>
      </c>
      <c r="M554" s="16" t="n">
        <v>0</v>
      </c>
      <c r="N554" s="16" t="n">
        <v>0</v>
      </c>
      <c r="O554" s="16" t="n">
        <v>0</v>
      </c>
      <c r="P554" s="16" t="n">
        <v>0</v>
      </c>
      <c r="Q554" s="16" t="n">
        <v>0</v>
      </c>
      <c r="R554" s="16" t="n">
        <v>0</v>
      </c>
      <c r="S554" s="16" t="n">
        <v>0</v>
      </c>
      <c r="T554" s="16" t="n">
        <v>0</v>
      </c>
      <c r="U554" s="16" t="n">
        <v>0</v>
      </c>
      <c r="V554" s="16" t="n">
        <v>0</v>
      </c>
    </row>
    <row r="555" customFormat="false" ht="12.75" hidden="false" customHeight="false" outlineLevel="0" collapsed="false">
      <c r="B555" s="17" t="n">
        <v>38749</v>
      </c>
      <c r="C555" s="15" t="n">
        <v>0</v>
      </c>
      <c r="D555" s="16" t="n">
        <v>0</v>
      </c>
      <c r="E555" s="16" t="n">
        <v>0</v>
      </c>
      <c r="F555" s="16" t="n">
        <v>0</v>
      </c>
      <c r="G555" s="16" t="n">
        <v>0</v>
      </c>
      <c r="H555" s="16" t="n">
        <v>0</v>
      </c>
      <c r="I555" s="16" t="n">
        <v>0</v>
      </c>
      <c r="J555" s="16" t="n">
        <v>0</v>
      </c>
      <c r="K555" s="16" t="n">
        <v>0</v>
      </c>
      <c r="L555" s="16" t="n">
        <v>0</v>
      </c>
      <c r="M555" s="16" t="n">
        <v>0</v>
      </c>
      <c r="N555" s="16" t="n">
        <v>0</v>
      </c>
      <c r="O555" s="16" t="n">
        <v>0</v>
      </c>
      <c r="P555" s="16" t="n">
        <v>0</v>
      </c>
      <c r="Q555" s="16" t="n">
        <v>0</v>
      </c>
      <c r="R555" s="16" t="n">
        <v>0</v>
      </c>
      <c r="S555" s="16" t="n">
        <v>0</v>
      </c>
      <c r="T555" s="16" t="n">
        <v>0</v>
      </c>
      <c r="U555" s="16" t="n">
        <v>0</v>
      </c>
      <c r="V555" s="16" t="n">
        <v>0</v>
      </c>
    </row>
    <row r="556" customFormat="false" ht="12.75" hidden="false" customHeight="false" outlineLevel="0" collapsed="false">
      <c r="B556" s="17" t="n">
        <v>38777</v>
      </c>
      <c r="C556" s="15" t="n">
        <v>0</v>
      </c>
      <c r="D556" s="16" t="n">
        <v>0</v>
      </c>
      <c r="E556" s="16" t="n">
        <v>0</v>
      </c>
      <c r="F556" s="16" t="n">
        <v>0</v>
      </c>
      <c r="G556" s="16" t="n">
        <v>0</v>
      </c>
      <c r="H556" s="16" t="n">
        <v>0</v>
      </c>
      <c r="I556" s="16" t="n">
        <v>0</v>
      </c>
      <c r="J556" s="16" t="n">
        <v>0</v>
      </c>
      <c r="K556" s="16" t="n">
        <v>0</v>
      </c>
      <c r="L556" s="16" t="n">
        <v>0</v>
      </c>
      <c r="M556" s="16" t="n">
        <v>0</v>
      </c>
      <c r="N556" s="16" t="n">
        <v>0</v>
      </c>
      <c r="O556" s="16" t="n">
        <v>0</v>
      </c>
      <c r="P556" s="16" t="n">
        <v>0</v>
      </c>
      <c r="Q556" s="16" t="n">
        <v>0</v>
      </c>
      <c r="R556" s="16" t="n">
        <v>0</v>
      </c>
      <c r="S556" s="16" t="n">
        <v>0</v>
      </c>
      <c r="T556" s="16" t="n">
        <v>0</v>
      </c>
      <c r="U556" s="16" t="n">
        <v>0</v>
      </c>
      <c r="V556" s="16" t="n">
        <v>0</v>
      </c>
    </row>
    <row r="557" customFormat="false" ht="12.75" hidden="false" customHeight="false" outlineLevel="0" collapsed="false">
      <c r="B557" s="17" t="n">
        <v>38808</v>
      </c>
      <c r="C557" s="15" t="n">
        <v>0</v>
      </c>
      <c r="D557" s="16" t="n">
        <v>0</v>
      </c>
      <c r="E557" s="16" t="n">
        <v>0</v>
      </c>
      <c r="F557" s="16" t="n">
        <v>0</v>
      </c>
      <c r="G557" s="16" t="n">
        <v>0</v>
      </c>
      <c r="H557" s="16" t="n">
        <v>0</v>
      </c>
      <c r="I557" s="16" t="n">
        <v>0</v>
      </c>
      <c r="J557" s="16" t="n">
        <v>0</v>
      </c>
      <c r="K557" s="16" t="n">
        <v>0</v>
      </c>
      <c r="L557" s="16" t="n">
        <v>0</v>
      </c>
      <c r="M557" s="16" t="n">
        <v>0</v>
      </c>
      <c r="N557" s="16" t="n">
        <v>0</v>
      </c>
      <c r="O557" s="16" t="n">
        <v>0</v>
      </c>
      <c r="P557" s="16" t="n">
        <v>0</v>
      </c>
      <c r="Q557" s="16" t="n">
        <v>0</v>
      </c>
      <c r="R557" s="16" t="n">
        <v>0</v>
      </c>
      <c r="S557" s="16" t="n">
        <v>0</v>
      </c>
      <c r="T557" s="16" t="n">
        <v>0</v>
      </c>
      <c r="U557" s="16" t="n">
        <v>0</v>
      </c>
      <c r="V557" s="16" t="n">
        <v>0</v>
      </c>
    </row>
    <row r="558" customFormat="false" ht="12.75" hidden="false" customHeight="false" outlineLevel="0" collapsed="false">
      <c r="B558" s="17" t="n">
        <v>38838</v>
      </c>
      <c r="C558" s="15" t="n">
        <v>0</v>
      </c>
      <c r="D558" s="16" t="n">
        <v>0</v>
      </c>
      <c r="E558" s="16" t="n">
        <v>0</v>
      </c>
      <c r="F558" s="16" t="n">
        <v>0</v>
      </c>
      <c r="G558" s="16" t="n">
        <v>0</v>
      </c>
      <c r="H558" s="16" t="n">
        <v>0</v>
      </c>
      <c r="I558" s="16" t="n">
        <v>0</v>
      </c>
      <c r="J558" s="16" t="n">
        <v>0</v>
      </c>
      <c r="K558" s="16" t="n">
        <v>0</v>
      </c>
      <c r="L558" s="16" t="n">
        <v>0</v>
      </c>
      <c r="M558" s="16" t="n">
        <v>0</v>
      </c>
      <c r="N558" s="16" t="n">
        <v>0</v>
      </c>
      <c r="O558" s="16" t="n">
        <v>0</v>
      </c>
      <c r="P558" s="16" t="n">
        <v>0</v>
      </c>
      <c r="Q558" s="16" t="n">
        <v>0</v>
      </c>
      <c r="R558" s="16" t="n">
        <v>0</v>
      </c>
      <c r="S558" s="16" t="n">
        <v>0</v>
      </c>
      <c r="T558" s="16" t="n">
        <v>0</v>
      </c>
      <c r="U558" s="16" t="n">
        <v>0</v>
      </c>
      <c r="V558" s="16" t="n">
        <v>0</v>
      </c>
    </row>
    <row r="559" customFormat="false" ht="12.75" hidden="false" customHeight="false" outlineLevel="0" collapsed="false">
      <c r="B559" s="17" t="n">
        <v>38869</v>
      </c>
      <c r="C559" s="15" t="n">
        <v>0</v>
      </c>
      <c r="D559" s="16" t="n">
        <v>0</v>
      </c>
      <c r="E559" s="16" t="n">
        <v>0</v>
      </c>
      <c r="F559" s="16" t="n">
        <v>0</v>
      </c>
      <c r="G559" s="16" t="n">
        <v>0</v>
      </c>
      <c r="H559" s="16" t="n">
        <v>0</v>
      </c>
      <c r="I559" s="16" t="n">
        <v>0</v>
      </c>
      <c r="J559" s="16" t="n">
        <v>0</v>
      </c>
      <c r="K559" s="16" t="n">
        <v>0</v>
      </c>
      <c r="L559" s="16" t="n">
        <v>0</v>
      </c>
      <c r="M559" s="16" t="n">
        <v>0</v>
      </c>
      <c r="N559" s="16" t="n">
        <v>0</v>
      </c>
      <c r="O559" s="16" t="n">
        <v>0</v>
      </c>
      <c r="P559" s="16" t="n">
        <v>0</v>
      </c>
      <c r="Q559" s="16" t="n">
        <v>0</v>
      </c>
      <c r="R559" s="16" t="n">
        <v>0</v>
      </c>
      <c r="S559" s="16" t="n">
        <v>0</v>
      </c>
      <c r="T559" s="16" t="n">
        <v>0</v>
      </c>
      <c r="U559" s="16" t="n">
        <v>0</v>
      </c>
      <c r="V559" s="16" t="n">
        <v>0</v>
      </c>
    </row>
    <row r="560" customFormat="false" ht="12.75" hidden="false" customHeight="false" outlineLevel="0" collapsed="false">
      <c r="B560" s="17" t="n">
        <v>38899</v>
      </c>
      <c r="C560" s="15" t="n">
        <v>0</v>
      </c>
      <c r="D560" s="16" t="n">
        <v>0</v>
      </c>
      <c r="E560" s="16" t="n">
        <v>0</v>
      </c>
      <c r="F560" s="16" t="n">
        <v>0</v>
      </c>
      <c r="G560" s="16" t="n">
        <v>0</v>
      </c>
      <c r="H560" s="16" t="n">
        <v>0</v>
      </c>
      <c r="I560" s="16" t="n">
        <v>0</v>
      </c>
      <c r="J560" s="16" t="n">
        <v>0</v>
      </c>
      <c r="K560" s="16" t="n">
        <v>0</v>
      </c>
      <c r="L560" s="16" t="n">
        <v>0</v>
      </c>
      <c r="M560" s="16" t="n">
        <v>0</v>
      </c>
      <c r="N560" s="16" t="n">
        <v>0</v>
      </c>
      <c r="O560" s="16" t="n">
        <v>0</v>
      </c>
      <c r="P560" s="16" t="n">
        <v>0</v>
      </c>
      <c r="Q560" s="16" t="n">
        <v>0</v>
      </c>
      <c r="R560" s="16" t="n">
        <v>0</v>
      </c>
      <c r="S560" s="16" t="n">
        <v>0</v>
      </c>
      <c r="T560" s="16" t="n">
        <v>0</v>
      </c>
      <c r="U560" s="16" t="n">
        <v>0</v>
      </c>
      <c r="V560" s="16" t="n">
        <v>0</v>
      </c>
    </row>
    <row r="561" customFormat="false" ht="12.75" hidden="false" customHeight="false" outlineLevel="0" collapsed="false">
      <c r="B561" s="17" t="n">
        <v>38930</v>
      </c>
      <c r="C561" s="15" t="n">
        <v>0</v>
      </c>
      <c r="D561" s="16" t="n">
        <v>0</v>
      </c>
      <c r="E561" s="16" t="n">
        <v>0</v>
      </c>
      <c r="F561" s="16" t="n">
        <v>0</v>
      </c>
      <c r="G561" s="16" t="n">
        <v>0</v>
      </c>
      <c r="H561" s="16" t="n">
        <v>0</v>
      </c>
      <c r="I561" s="16" t="n">
        <v>0</v>
      </c>
      <c r="J561" s="16" t="n">
        <v>0</v>
      </c>
      <c r="K561" s="16" t="n">
        <v>0</v>
      </c>
      <c r="L561" s="16" t="n">
        <v>0</v>
      </c>
      <c r="M561" s="16" t="n">
        <v>0</v>
      </c>
      <c r="N561" s="16" t="n">
        <v>0</v>
      </c>
      <c r="O561" s="16" t="n">
        <v>0</v>
      </c>
      <c r="P561" s="16" t="n">
        <v>0</v>
      </c>
      <c r="Q561" s="16" t="n">
        <v>0</v>
      </c>
      <c r="R561" s="16" t="n">
        <v>0</v>
      </c>
      <c r="S561" s="16" t="n">
        <v>0</v>
      </c>
      <c r="T561" s="16" t="n">
        <v>0</v>
      </c>
      <c r="U561" s="16" t="n">
        <v>0</v>
      </c>
      <c r="V561" s="16" t="n">
        <v>0</v>
      </c>
    </row>
    <row r="562" customFormat="false" ht="12.75" hidden="false" customHeight="false" outlineLevel="0" collapsed="false">
      <c r="B562" s="17" t="n">
        <v>38961</v>
      </c>
      <c r="C562" s="15" t="n">
        <v>0</v>
      </c>
      <c r="D562" s="16" t="n">
        <v>0</v>
      </c>
      <c r="E562" s="16" t="n">
        <v>0</v>
      </c>
      <c r="F562" s="16" t="n">
        <v>0</v>
      </c>
      <c r="G562" s="16" t="n">
        <v>0</v>
      </c>
      <c r="H562" s="16" t="n">
        <v>0</v>
      </c>
      <c r="I562" s="16" t="n">
        <v>0</v>
      </c>
      <c r="J562" s="16" t="n">
        <v>0</v>
      </c>
      <c r="K562" s="16" t="n">
        <v>0</v>
      </c>
      <c r="L562" s="16" t="n">
        <v>0</v>
      </c>
      <c r="M562" s="16" t="n">
        <v>0</v>
      </c>
      <c r="N562" s="16" t="n">
        <v>0</v>
      </c>
      <c r="O562" s="16" t="n">
        <v>0</v>
      </c>
      <c r="P562" s="16" t="n">
        <v>0</v>
      </c>
      <c r="Q562" s="16" t="n">
        <v>0</v>
      </c>
      <c r="R562" s="16" t="n">
        <v>0</v>
      </c>
      <c r="S562" s="16" t="n">
        <v>0</v>
      </c>
      <c r="T562" s="16" t="n">
        <v>0</v>
      </c>
      <c r="U562" s="16" t="n">
        <v>0</v>
      </c>
      <c r="V562" s="16" t="n">
        <v>0</v>
      </c>
    </row>
    <row r="563" customFormat="false" ht="12.75" hidden="false" customHeight="false" outlineLevel="0" collapsed="false">
      <c r="B563" s="17" t="n">
        <v>38991</v>
      </c>
      <c r="C563" s="15" t="n">
        <v>0</v>
      </c>
      <c r="D563" s="16" t="n">
        <v>0</v>
      </c>
      <c r="E563" s="16" t="n">
        <v>0</v>
      </c>
      <c r="F563" s="16" t="n">
        <v>0</v>
      </c>
      <c r="G563" s="16" t="n">
        <v>0</v>
      </c>
      <c r="H563" s="16" t="n">
        <v>0</v>
      </c>
      <c r="I563" s="16" t="n">
        <v>0</v>
      </c>
      <c r="J563" s="16" t="n">
        <v>0</v>
      </c>
      <c r="K563" s="16" t="n">
        <v>0</v>
      </c>
      <c r="L563" s="16" t="n">
        <v>0</v>
      </c>
      <c r="M563" s="16" t="n">
        <v>0</v>
      </c>
      <c r="N563" s="16" t="n">
        <v>0</v>
      </c>
      <c r="O563" s="16" t="n">
        <v>0</v>
      </c>
      <c r="P563" s="16" t="n">
        <v>0</v>
      </c>
      <c r="Q563" s="16" t="n">
        <v>0</v>
      </c>
      <c r="R563" s="16" t="n">
        <v>0</v>
      </c>
      <c r="S563" s="16" t="n">
        <v>0</v>
      </c>
      <c r="T563" s="16" t="n">
        <v>0</v>
      </c>
      <c r="U563" s="16" t="n">
        <v>0</v>
      </c>
      <c r="V563" s="16" t="n">
        <v>0</v>
      </c>
    </row>
    <row r="564" customFormat="false" ht="12.75" hidden="false" customHeight="false" outlineLevel="0" collapsed="false">
      <c r="B564" s="17" t="n">
        <v>39022</v>
      </c>
      <c r="C564" s="15" t="n">
        <v>0</v>
      </c>
      <c r="D564" s="16" t="n">
        <v>0</v>
      </c>
      <c r="E564" s="16" t="n">
        <v>0</v>
      </c>
      <c r="F564" s="16" t="n">
        <v>0</v>
      </c>
      <c r="G564" s="16" t="n">
        <v>0</v>
      </c>
      <c r="H564" s="16" t="n">
        <v>0</v>
      </c>
      <c r="I564" s="16" t="n">
        <v>0</v>
      </c>
      <c r="J564" s="16" t="n">
        <v>0</v>
      </c>
      <c r="K564" s="16" t="n">
        <v>0</v>
      </c>
      <c r="L564" s="16" t="n">
        <v>0</v>
      </c>
      <c r="M564" s="16" t="n">
        <v>0</v>
      </c>
      <c r="N564" s="16" t="n">
        <v>0</v>
      </c>
      <c r="O564" s="16" t="n">
        <v>0</v>
      </c>
      <c r="P564" s="16" t="n">
        <v>0</v>
      </c>
      <c r="Q564" s="16" t="n">
        <v>0</v>
      </c>
      <c r="R564" s="16" t="n">
        <v>0</v>
      </c>
      <c r="S564" s="16" t="n">
        <v>0</v>
      </c>
      <c r="T564" s="16" t="n">
        <v>0</v>
      </c>
      <c r="U564" s="16" t="n">
        <v>0</v>
      </c>
      <c r="V564" s="16" t="n">
        <v>0</v>
      </c>
    </row>
    <row r="565" customFormat="false" ht="12.75" hidden="false" customHeight="false" outlineLevel="0" collapsed="false">
      <c r="B565" s="17" t="n">
        <v>39052</v>
      </c>
      <c r="C565" s="15" t="n">
        <v>0</v>
      </c>
      <c r="D565" s="16" t="n">
        <v>0</v>
      </c>
      <c r="E565" s="16" t="n">
        <v>0</v>
      </c>
      <c r="F565" s="16" t="n">
        <v>0</v>
      </c>
      <c r="G565" s="16" t="n">
        <v>0</v>
      </c>
      <c r="H565" s="16" t="n">
        <v>0</v>
      </c>
      <c r="I565" s="16" t="n">
        <v>0</v>
      </c>
      <c r="J565" s="16" t="n">
        <v>0</v>
      </c>
      <c r="K565" s="16" t="n">
        <v>0</v>
      </c>
      <c r="L565" s="16" t="n">
        <v>0</v>
      </c>
      <c r="M565" s="16" t="n">
        <v>0</v>
      </c>
      <c r="N565" s="16" t="n">
        <v>0</v>
      </c>
      <c r="O565" s="16" t="n">
        <v>0</v>
      </c>
      <c r="P565" s="16" t="n">
        <v>0</v>
      </c>
      <c r="Q565" s="16" t="n">
        <v>0</v>
      </c>
      <c r="R565" s="16" t="n">
        <v>0</v>
      </c>
      <c r="S565" s="16" t="n">
        <v>0</v>
      </c>
      <c r="T565" s="16" t="n">
        <v>0</v>
      </c>
      <c r="U565" s="16" t="n">
        <v>0</v>
      </c>
      <c r="V565" s="16" t="n">
        <v>0</v>
      </c>
    </row>
    <row r="566" customFormat="false" ht="12.75" hidden="false" customHeight="false" outlineLevel="0" collapsed="false">
      <c r="B566" s="17" t="n">
        <v>39083</v>
      </c>
      <c r="C566" s="15" t="n">
        <v>0</v>
      </c>
      <c r="D566" s="16" t="n">
        <v>0</v>
      </c>
      <c r="E566" s="16" t="n">
        <v>0</v>
      </c>
      <c r="F566" s="16" t="n">
        <v>0</v>
      </c>
      <c r="G566" s="16" t="n">
        <v>0</v>
      </c>
      <c r="H566" s="16" t="n">
        <v>0</v>
      </c>
      <c r="I566" s="16" t="n">
        <v>0</v>
      </c>
      <c r="J566" s="16" t="n">
        <v>0</v>
      </c>
      <c r="K566" s="16" t="n">
        <v>0</v>
      </c>
      <c r="L566" s="16" t="n">
        <v>0</v>
      </c>
      <c r="M566" s="16" t="n">
        <v>0</v>
      </c>
      <c r="N566" s="16" t="n">
        <v>0</v>
      </c>
      <c r="O566" s="16" t="n">
        <v>0</v>
      </c>
      <c r="P566" s="16" t="n">
        <v>0</v>
      </c>
      <c r="Q566" s="16" t="n">
        <v>0</v>
      </c>
      <c r="R566" s="16" t="n">
        <v>0</v>
      </c>
      <c r="S566" s="16" t="n">
        <v>0</v>
      </c>
      <c r="T566" s="16" t="n">
        <v>0</v>
      </c>
      <c r="U566" s="16" t="n">
        <v>0</v>
      </c>
      <c r="V566" s="16" t="n">
        <v>0</v>
      </c>
    </row>
    <row r="567" customFormat="false" ht="12.75" hidden="false" customHeight="false" outlineLevel="0" collapsed="false">
      <c r="B567" s="17" t="n">
        <v>39114</v>
      </c>
      <c r="C567" s="15" t="n">
        <v>0</v>
      </c>
      <c r="D567" s="16" t="n">
        <v>0</v>
      </c>
      <c r="E567" s="16" t="n">
        <v>0</v>
      </c>
      <c r="F567" s="16" t="n">
        <v>0</v>
      </c>
      <c r="G567" s="16" t="n">
        <v>0</v>
      </c>
      <c r="H567" s="16" t="n">
        <v>0</v>
      </c>
      <c r="I567" s="16" t="n">
        <v>0</v>
      </c>
      <c r="J567" s="16" t="n">
        <v>0</v>
      </c>
      <c r="K567" s="16" t="n">
        <v>0</v>
      </c>
      <c r="L567" s="16" t="n">
        <v>0</v>
      </c>
      <c r="M567" s="16" t="n">
        <v>0</v>
      </c>
      <c r="N567" s="16" t="n">
        <v>0</v>
      </c>
      <c r="O567" s="16" t="n">
        <v>0</v>
      </c>
      <c r="P567" s="16" t="n">
        <v>0</v>
      </c>
      <c r="Q567" s="16" t="n">
        <v>0</v>
      </c>
      <c r="R567" s="16" t="n">
        <v>0</v>
      </c>
      <c r="S567" s="16" t="n">
        <v>0</v>
      </c>
      <c r="T567" s="16" t="n">
        <v>0</v>
      </c>
      <c r="U567" s="16" t="n">
        <v>0</v>
      </c>
      <c r="V567" s="16" t="n">
        <v>0</v>
      </c>
    </row>
    <row r="568" customFormat="false" ht="12.75" hidden="false" customHeight="false" outlineLevel="0" collapsed="false">
      <c r="B568" s="17" t="n">
        <v>39142</v>
      </c>
      <c r="C568" s="15" t="n">
        <v>0</v>
      </c>
      <c r="D568" s="16" t="n">
        <v>0</v>
      </c>
      <c r="E568" s="16" t="n">
        <v>0</v>
      </c>
      <c r="F568" s="16" t="n">
        <v>0</v>
      </c>
      <c r="G568" s="16" t="n">
        <v>0</v>
      </c>
      <c r="H568" s="16" t="n">
        <v>0</v>
      </c>
      <c r="I568" s="16" t="n">
        <v>0</v>
      </c>
      <c r="J568" s="16" t="n">
        <v>0</v>
      </c>
      <c r="K568" s="16" t="n">
        <v>0</v>
      </c>
      <c r="L568" s="16" t="n">
        <v>0</v>
      </c>
      <c r="M568" s="16" t="n">
        <v>0</v>
      </c>
      <c r="N568" s="16" t="n">
        <v>0</v>
      </c>
      <c r="O568" s="16" t="n">
        <v>0</v>
      </c>
      <c r="P568" s="16" t="n">
        <v>0</v>
      </c>
      <c r="Q568" s="16" t="n">
        <v>0</v>
      </c>
      <c r="R568" s="16" t="n">
        <v>0</v>
      </c>
      <c r="S568" s="16" t="n">
        <v>0</v>
      </c>
      <c r="T568" s="16" t="n">
        <v>0</v>
      </c>
      <c r="U568" s="16" t="n">
        <v>0</v>
      </c>
      <c r="V568" s="16" t="n">
        <v>0</v>
      </c>
    </row>
    <row r="569" customFormat="false" ht="12.75" hidden="false" customHeight="false" outlineLevel="0" collapsed="false">
      <c r="B569" s="17" t="n">
        <v>39173</v>
      </c>
      <c r="C569" s="15" t="n">
        <v>0</v>
      </c>
      <c r="D569" s="16" t="n">
        <v>0</v>
      </c>
      <c r="E569" s="16" t="n">
        <v>0</v>
      </c>
      <c r="F569" s="16" t="n">
        <v>0</v>
      </c>
      <c r="G569" s="16" t="n">
        <v>0</v>
      </c>
      <c r="H569" s="16" t="n">
        <v>0</v>
      </c>
      <c r="I569" s="16" t="n">
        <v>0</v>
      </c>
      <c r="J569" s="16" t="n">
        <v>0</v>
      </c>
      <c r="K569" s="16" t="n">
        <v>0</v>
      </c>
      <c r="L569" s="16" t="n">
        <v>0</v>
      </c>
      <c r="M569" s="16" t="n">
        <v>0</v>
      </c>
      <c r="N569" s="16" t="n">
        <v>0</v>
      </c>
      <c r="O569" s="16" t="n">
        <v>0</v>
      </c>
      <c r="P569" s="16" t="n">
        <v>0</v>
      </c>
      <c r="Q569" s="16" t="n">
        <v>0</v>
      </c>
      <c r="R569" s="16" t="n">
        <v>0</v>
      </c>
      <c r="S569" s="16" t="n">
        <v>0</v>
      </c>
      <c r="T569" s="16" t="n">
        <v>0</v>
      </c>
      <c r="U569" s="16" t="n">
        <v>0</v>
      </c>
      <c r="V569" s="16" t="n">
        <v>0</v>
      </c>
    </row>
    <row r="570" customFormat="false" ht="12.75" hidden="false" customHeight="false" outlineLevel="0" collapsed="false">
      <c r="B570" s="17" t="n">
        <v>39203</v>
      </c>
      <c r="C570" s="15" t="n">
        <v>0</v>
      </c>
      <c r="D570" s="16" t="n">
        <v>0</v>
      </c>
      <c r="E570" s="16" t="n">
        <v>0</v>
      </c>
      <c r="F570" s="16" t="n">
        <v>0</v>
      </c>
      <c r="G570" s="16" t="n">
        <v>0</v>
      </c>
      <c r="H570" s="16" t="n">
        <v>0</v>
      </c>
      <c r="I570" s="16" t="n">
        <v>0</v>
      </c>
      <c r="J570" s="16" t="n">
        <v>0</v>
      </c>
      <c r="K570" s="16" t="n">
        <v>0</v>
      </c>
      <c r="L570" s="16" t="n">
        <v>0</v>
      </c>
      <c r="M570" s="16" t="n">
        <v>0</v>
      </c>
      <c r="N570" s="16" t="n">
        <v>0</v>
      </c>
      <c r="O570" s="16" t="n">
        <v>0</v>
      </c>
      <c r="P570" s="16" t="n">
        <v>0</v>
      </c>
      <c r="Q570" s="16" t="n">
        <v>0</v>
      </c>
      <c r="R570" s="16" t="n">
        <v>0</v>
      </c>
      <c r="S570" s="16" t="n">
        <v>0</v>
      </c>
      <c r="T570" s="16" t="n">
        <v>0</v>
      </c>
      <c r="U570" s="16" t="n">
        <v>0</v>
      </c>
      <c r="V570" s="16" t="n">
        <v>0</v>
      </c>
    </row>
    <row r="571" customFormat="false" ht="12.75" hidden="false" customHeight="false" outlineLevel="0" collapsed="false">
      <c r="B571" s="17" t="n">
        <v>39234</v>
      </c>
      <c r="C571" s="15" t="n">
        <v>0</v>
      </c>
      <c r="D571" s="16" t="n">
        <v>0</v>
      </c>
      <c r="E571" s="16" t="n">
        <v>0</v>
      </c>
      <c r="F571" s="16" t="n">
        <v>0</v>
      </c>
      <c r="G571" s="16" t="n">
        <v>0</v>
      </c>
      <c r="H571" s="16" t="n">
        <v>0</v>
      </c>
      <c r="I571" s="16" t="n">
        <v>0</v>
      </c>
      <c r="J571" s="16" t="n">
        <v>0</v>
      </c>
      <c r="K571" s="16" t="n">
        <v>0</v>
      </c>
      <c r="L571" s="16" t="n">
        <v>0</v>
      </c>
      <c r="M571" s="16" t="n">
        <v>0</v>
      </c>
      <c r="N571" s="16" t="n">
        <v>0</v>
      </c>
      <c r="O571" s="16" t="n">
        <v>0</v>
      </c>
      <c r="P571" s="16" t="n">
        <v>0</v>
      </c>
      <c r="Q571" s="16" t="n">
        <v>0</v>
      </c>
      <c r="R571" s="16" t="n">
        <v>0</v>
      </c>
      <c r="S571" s="16" t="n">
        <v>0</v>
      </c>
      <c r="T571" s="16" t="n">
        <v>0</v>
      </c>
      <c r="U571" s="16" t="n">
        <v>0</v>
      </c>
      <c r="V571" s="16" t="n">
        <v>0</v>
      </c>
    </row>
    <row r="572" customFormat="false" ht="12.75" hidden="false" customHeight="false" outlineLevel="0" collapsed="false">
      <c r="B572" s="17" t="n">
        <v>39264</v>
      </c>
      <c r="C572" s="15" t="n">
        <v>0</v>
      </c>
      <c r="D572" s="16" t="n">
        <v>0</v>
      </c>
      <c r="E572" s="16" t="n">
        <v>0</v>
      </c>
      <c r="F572" s="16" t="n">
        <v>0</v>
      </c>
      <c r="G572" s="16" t="n">
        <v>0</v>
      </c>
      <c r="H572" s="16" t="n">
        <v>0</v>
      </c>
      <c r="I572" s="16" t="n">
        <v>0</v>
      </c>
      <c r="J572" s="16" t="n">
        <v>0</v>
      </c>
      <c r="K572" s="16" t="n">
        <v>0</v>
      </c>
      <c r="L572" s="16" t="n">
        <v>0</v>
      </c>
      <c r="M572" s="16" t="n">
        <v>0</v>
      </c>
      <c r="N572" s="16" t="n">
        <v>0</v>
      </c>
      <c r="O572" s="16" t="n">
        <v>0</v>
      </c>
      <c r="P572" s="16" t="n">
        <v>0</v>
      </c>
      <c r="Q572" s="16" t="n">
        <v>0</v>
      </c>
      <c r="R572" s="16" t="n">
        <v>0</v>
      </c>
      <c r="S572" s="16" t="n">
        <v>0</v>
      </c>
      <c r="T572" s="16" t="n">
        <v>0</v>
      </c>
      <c r="U572" s="16" t="n">
        <v>0</v>
      </c>
      <c r="V572" s="16" t="n">
        <v>0</v>
      </c>
    </row>
    <row r="573" customFormat="false" ht="12.75" hidden="false" customHeight="false" outlineLevel="0" collapsed="false">
      <c r="B573" s="17" t="n">
        <v>39295</v>
      </c>
      <c r="C573" s="15" t="n">
        <v>0</v>
      </c>
      <c r="D573" s="16" t="n">
        <v>0</v>
      </c>
      <c r="E573" s="16" t="n">
        <v>0</v>
      </c>
      <c r="F573" s="16" t="n">
        <v>0</v>
      </c>
      <c r="G573" s="16" t="n">
        <v>0</v>
      </c>
      <c r="H573" s="16" t="n">
        <v>0</v>
      </c>
      <c r="I573" s="16" t="n">
        <v>0</v>
      </c>
      <c r="J573" s="16" t="n">
        <v>0</v>
      </c>
      <c r="K573" s="16" t="n">
        <v>0</v>
      </c>
      <c r="L573" s="16" t="n">
        <v>0</v>
      </c>
      <c r="M573" s="16" t="n">
        <v>0</v>
      </c>
      <c r="N573" s="16" t="n">
        <v>0</v>
      </c>
      <c r="O573" s="16" t="n">
        <v>0</v>
      </c>
      <c r="P573" s="16" t="n">
        <v>0</v>
      </c>
      <c r="Q573" s="16" t="n">
        <v>0</v>
      </c>
      <c r="R573" s="16" t="n">
        <v>0</v>
      </c>
      <c r="S573" s="16" t="n">
        <v>0</v>
      </c>
      <c r="T573" s="16" t="n">
        <v>0</v>
      </c>
      <c r="U573" s="16" t="n">
        <v>0</v>
      </c>
      <c r="V573" s="16" t="n">
        <v>0</v>
      </c>
    </row>
    <row r="574" customFormat="false" ht="12.75" hidden="false" customHeight="false" outlineLevel="0" collapsed="false">
      <c r="B574" s="17" t="n">
        <v>39326</v>
      </c>
      <c r="C574" s="15" t="n">
        <v>0</v>
      </c>
      <c r="D574" s="16" t="n">
        <v>0</v>
      </c>
      <c r="E574" s="16" t="n">
        <v>0</v>
      </c>
      <c r="F574" s="16" t="n">
        <v>0</v>
      </c>
      <c r="G574" s="16" t="n">
        <v>0</v>
      </c>
      <c r="H574" s="16" t="n">
        <v>0</v>
      </c>
      <c r="I574" s="16" t="n">
        <v>0</v>
      </c>
      <c r="J574" s="16" t="n">
        <v>0</v>
      </c>
      <c r="K574" s="16" t="n">
        <v>0</v>
      </c>
      <c r="L574" s="16" t="n">
        <v>0</v>
      </c>
      <c r="M574" s="16" t="n">
        <v>0</v>
      </c>
      <c r="N574" s="16" t="n">
        <v>0</v>
      </c>
      <c r="O574" s="16" t="n">
        <v>0</v>
      </c>
      <c r="P574" s="16" t="n">
        <v>0</v>
      </c>
      <c r="Q574" s="16" t="n">
        <v>0</v>
      </c>
      <c r="R574" s="16" t="n">
        <v>0</v>
      </c>
      <c r="S574" s="16" t="n">
        <v>0</v>
      </c>
      <c r="T574" s="16" t="n">
        <v>0</v>
      </c>
      <c r="U574" s="16" t="n">
        <v>0</v>
      </c>
      <c r="V574" s="16" t="n">
        <v>0</v>
      </c>
    </row>
    <row r="575" customFormat="false" ht="12.75" hidden="false" customHeight="false" outlineLevel="0" collapsed="false">
      <c r="B575" s="17" t="n">
        <v>39356</v>
      </c>
      <c r="C575" s="15" t="n">
        <v>0</v>
      </c>
      <c r="D575" s="16" t="n">
        <v>0</v>
      </c>
      <c r="E575" s="16" t="n">
        <v>0</v>
      </c>
      <c r="F575" s="16" t="n">
        <v>0</v>
      </c>
      <c r="G575" s="16" t="n">
        <v>0</v>
      </c>
      <c r="H575" s="16" t="n">
        <v>0</v>
      </c>
      <c r="I575" s="16" t="n">
        <v>0</v>
      </c>
      <c r="J575" s="16" t="n">
        <v>0</v>
      </c>
      <c r="K575" s="16" t="n">
        <v>0</v>
      </c>
      <c r="L575" s="16" t="n">
        <v>0</v>
      </c>
      <c r="M575" s="16" t="n">
        <v>0</v>
      </c>
      <c r="N575" s="16" t="n">
        <v>0</v>
      </c>
      <c r="O575" s="16" t="n">
        <v>0</v>
      </c>
      <c r="P575" s="16" t="n">
        <v>0</v>
      </c>
      <c r="Q575" s="16" t="n">
        <v>0</v>
      </c>
      <c r="R575" s="16" t="n">
        <v>0</v>
      </c>
      <c r="S575" s="16" t="n">
        <v>0</v>
      </c>
      <c r="T575" s="16" t="n">
        <v>0</v>
      </c>
      <c r="U575" s="16" t="n">
        <v>0</v>
      </c>
      <c r="V575" s="16" t="n">
        <v>0</v>
      </c>
    </row>
    <row r="576" customFormat="false" ht="12.75" hidden="false" customHeight="false" outlineLevel="0" collapsed="false">
      <c r="B576" s="17" t="n">
        <v>39387</v>
      </c>
      <c r="C576" s="15" t="n">
        <v>0</v>
      </c>
      <c r="D576" s="16" t="n">
        <v>0</v>
      </c>
      <c r="E576" s="16" t="n">
        <v>0</v>
      </c>
      <c r="F576" s="16" t="n">
        <v>0</v>
      </c>
      <c r="G576" s="16" t="n">
        <v>0</v>
      </c>
      <c r="H576" s="16" t="n">
        <v>0</v>
      </c>
      <c r="I576" s="16" t="n">
        <v>0</v>
      </c>
      <c r="J576" s="16" t="n">
        <v>0</v>
      </c>
      <c r="K576" s="16" t="n">
        <v>0</v>
      </c>
      <c r="L576" s="16" t="n">
        <v>0</v>
      </c>
      <c r="M576" s="16" t="n">
        <v>0</v>
      </c>
      <c r="N576" s="16" t="n">
        <v>0</v>
      </c>
      <c r="O576" s="16" t="n">
        <v>0</v>
      </c>
      <c r="P576" s="16" t="n">
        <v>0</v>
      </c>
      <c r="Q576" s="16" t="n">
        <v>0</v>
      </c>
      <c r="R576" s="16" t="n">
        <v>0</v>
      </c>
      <c r="S576" s="16" t="n">
        <v>0</v>
      </c>
      <c r="T576" s="16" t="n">
        <v>0</v>
      </c>
      <c r="U576" s="16" t="n">
        <v>0</v>
      </c>
      <c r="V576" s="16" t="n">
        <v>0</v>
      </c>
    </row>
    <row r="577" customFormat="false" ht="12.75" hidden="false" customHeight="false" outlineLevel="0" collapsed="false">
      <c r="B577" s="17" t="n">
        <v>39417</v>
      </c>
      <c r="C577" s="15" t="n">
        <v>0</v>
      </c>
      <c r="D577" s="16" t="n">
        <v>0</v>
      </c>
      <c r="E577" s="16" t="n">
        <v>0</v>
      </c>
      <c r="F577" s="16" t="n">
        <v>0</v>
      </c>
      <c r="G577" s="16" t="n">
        <v>0</v>
      </c>
      <c r="H577" s="16" t="n">
        <v>0</v>
      </c>
      <c r="I577" s="16" t="n">
        <v>0</v>
      </c>
      <c r="J577" s="16" t="n">
        <v>0</v>
      </c>
      <c r="K577" s="16" t="n">
        <v>0</v>
      </c>
      <c r="L577" s="16" t="n">
        <v>0</v>
      </c>
      <c r="M577" s="16" t="n">
        <v>0</v>
      </c>
      <c r="N577" s="16" t="n">
        <v>0</v>
      </c>
      <c r="O577" s="16" t="n">
        <v>0</v>
      </c>
      <c r="P577" s="16" t="n">
        <v>0</v>
      </c>
      <c r="Q577" s="16" t="n">
        <v>0</v>
      </c>
      <c r="R577" s="16" t="n">
        <v>0</v>
      </c>
      <c r="S577" s="16" t="n">
        <v>0</v>
      </c>
      <c r="T577" s="16" t="n">
        <v>0</v>
      </c>
      <c r="U577" s="16" t="n">
        <v>0</v>
      </c>
      <c r="V577" s="16" t="n">
        <v>0</v>
      </c>
    </row>
    <row r="578" customFormat="false" ht="12.75" hidden="false" customHeight="false" outlineLevel="0" collapsed="false">
      <c r="B578" s="17" t="n">
        <v>39448</v>
      </c>
      <c r="C578" s="15" t="n">
        <v>0</v>
      </c>
      <c r="D578" s="16" t="n">
        <v>0</v>
      </c>
      <c r="E578" s="16" t="n">
        <v>0</v>
      </c>
      <c r="F578" s="16" t="n">
        <v>0</v>
      </c>
      <c r="G578" s="16" t="n">
        <v>0</v>
      </c>
      <c r="H578" s="16" t="n">
        <v>0</v>
      </c>
      <c r="I578" s="16" t="n">
        <v>0</v>
      </c>
      <c r="J578" s="16" t="n">
        <v>0</v>
      </c>
      <c r="K578" s="16" t="n">
        <v>0</v>
      </c>
      <c r="L578" s="16" t="n">
        <v>0</v>
      </c>
      <c r="M578" s="16" t="n">
        <v>0</v>
      </c>
      <c r="N578" s="16" t="n">
        <v>0</v>
      </c>
      <c r="O578" s="16" t="n">
        <v>0</v>
      </c>
      <c r="P578" s="16" t="n">
        <v>0</v>
      </c>
      <c r="Q578" s="16" t="n">
        <v>0</v>
      </c>
      <c r="R578" s="16" t="n">
        <v>0</v>
      </c>
      <c r="S578" s="16" t="n">
        <v>0</v>
      </c>
      <c r="T578" s="16" t="n">
        <v>0</v>
      </c>
      <c r="U578" s="16" t="n">
        <v>0</v>
      </c>
      <c r="V578" s="16" t="n">
        <v>0</v>
      </c>
    </row>
    <row r="579" customFormat="false" ht="12.75" hidden="false" customHeight="false" outlineLevel="0" collapsed="false">
      <c r="B579" s="17" t="n">
        <v>39479</v>
      </c>
      <c r="C579" s="15" t="n">
        <v>0</v>
      </c>
      <c r="D579" s="16" t="n">
        <v>0</v>
      </c>
      <c r="E579" s="16" t="n">
        <v>0</v>
      </c>
      <c r="F579" s="16" t="n">
        <v>0</v>
      </c>
      <c r="G579" s="16" t="n">
        <v>0</v>
      </c>
      <c r="H579" s="16" t="n">
        <v>0</v>
      </c>
      <c r="I579" s="16" t="n">
        <v>0</v>
      </c>
      <c r="J579" s="16" t="n">
        <v>0</v>
      </c>
      <c r="K579" s="16" t="n">
        <v>0</v>
      </c>
      <c r="L579" s="16" t="n">
        <v>0</v>
      </c>
      <c r="M579" s="16" t="n">
        <v>0</v>
      </c>
      <c r="N579" s="16" t="n">
        <v>0</v>
      </c>
      <c r="O579" s="16" t="n">
        <v>0</v>
      </c>
      <c r="P579" s="16" t="n">
        <v>0</v>
      </c>
      <c r="Q579" s="16" t="n">
        <v>0</v>
      </c>
      <c r="R579" s="16" t="n">
        <v>0</v>
      </c>
      <c r="S579" s="16" t="n">
        <v>0</v>
      </c>
      <c r="T579" s="16" t="n">
        <v>0</v>
      </c>
      <c r="U579" s="16" t="n">
        <v>0</v>
      </c>
      <c r="V579" s="16" t="n">
        <v>0</v>
      </c>
    </row>
    <row r="580" customFormat="false" ht="12.75" hidden="false" customHeight="false" outlineLevel="0" collapsed="false">
      <c r="B580" s="17" t="n">
        <v>39508</v>
      </c>
      <c r="C580" s="15" t="n">
        <v>0</v>
      </c>
      <c r="D580" s="16" t="n">
        <v>0</v>
      </c>
      <c r="E580" s="16" t="n">
        <v>0</v>
      </c>
      <c r="F580" s="16" t="n">
        <v>0</v>
      </c>
      <c r="G580" s="16" t="n">
        <v>0</v>
      </c>
      <c r="H580" s="16" t="n">
        <v>0</v>
      </c>
      <c r="I580" s="16" t="n">
        <v>0</v>
      </c>
      <c r="J580" s="16" t="n">
        <v>0</v>
      </c>
      <c r="K580" s="16" t="n">
        <v>0</v>
      </c>
      <c r="L580" s="16" t="n">
        <v>0</v>
      </c>
      <c r="M580" s="16" t="n">
        <v>0</v>
      </c>
      <c r="N580" s="16" t="n">
        <v>0</v>
      </c>
      <c r="O580" s="16" t="n">
        <v>0</v>
      </c>
      <c r="P580" s="16" t="n">
        <v>0</v>
      </c>
      <c r="Q580" s="16" t="n">
        <v>0</v>
      </c>
      <c r="R580" s="16" t="n">
        <v>0</v>
      </c>
      <c r="S580" s="16" t="n">
        <v>0</v>
      </c>
      <c r="T580" s="16" t="n">
        <v>0</v>
      </c>
      <c r="U580" s="16" t="n">
        <v>0</v>
      </c>
      <c r="V580" s="16" t="n">
        <v>0</v>
      </c>
    </row>
    <row r="581" customFormat="false" ht="12.75" hidden="false" customHeight="false" outlineLevel="0" collapsed="false">
      <c r="B581" s="17" t="n">
        <v>39539</v>
      </c>
      <c r="C581" s="15" t="n">
        <v>0</v>
      </c>
      <c r="D581" s="16" t="n">
        <v>0</v>
      </c>
      <c r="E581" s="16" t="n">
        <v>0</v>
      </c>
      <c r="F581" s="16" t="n">
        <v>0</v>
      </c>
      <c r="G581" s="16" t="n">
        <v>0</v>
      </c>
      <c r="H581" s="16" t="n">
        <v>0</v>
      </c>
      <c r="I581" s="16" t="n">
        <v>0</v>
      </c>
      <c r="J581" s="16" t="n">
        <v>0</v>
      </c>
      <c r="K581" s="16" t="n">
        <v>0</v>
      </c>
      <c r="L581" s="16" t="n">
        <v>0</v>
      </c>
      <c r="M581" s="16" t="n">
        <v>0</v>
      </c>
      <c r="N581" s="16" t="n">
        <v>0</v>
      </c>
      <c r="O581" s="16" t="n">
        <v>0</v>
      </c>
      <c r="P581" s="16" t="n">
        <v>0</v>
      </c>
      <c r="Q581" s="16" t="n">
        <v>0</v>
      </c>
      <c r="R581" s="16" t="n">
        <v>0</v>
      </c>
      <c r="S581" s="16" t="n">
        <v>0</v>
      </c>
      <c r="T581" s="16" t="n">
        <v>0</v>
      </c>
      <c r="U581" s="16" t="n">
        <v>0</v>
      </c>
      <c r="V581" s="16" t="n">
        <v>0</v>
      </c>
    </row>
    <row r="582" customFormat="false" ht="12.75" hidden="false" customHeight="false" outlineLevel="0" collapsed="false">
      <c r="B582" s="17" t="n">
        <v>39569</v>
      </c>
      <c r="C582" s="15" t="n">
        <v>0</v>
      </c>
      <c r="D582" s="16" t="n">
        <v>0</v>
      </c>
      <c r="E582" s="16" t="n">
        <v>0</v>
      </c>
      <c r="F582" s="16" t="n">
        <v>0</v>
      </c>
      <c r="G582" s="16" t="n">
        <v>0</v>
      </c>
      <c r="H582" s="16" t="n">
        <v>0</v>
      </c>
      <c r="I582" s="16" t="n">
        <v>0</v>
      </c>
      <c r="J582" s="16" t="n">
        <v>0</v>
      </c>
      <c r="K582" s="16" t="n">
        <v>0</v>
      </c>
      <c r="L582" s="16" t="n">
        <v>0</v>
      </c>
      <c r="M582" s="16" t="n">
        <v>0</v>
      </c>
      <c r="N582" s="16" t="n">
        <v>0</v>
      </c>
      <c r="O582" s="16" t="n">
        <v>0</v>
      </c>
      <c r="P582" s="16" t="n">
        <v>0</v>
      </c>
      <c r="Q582" s="16" t="n">
        <v>0</v>
      </c>
      <c r="R582" s="16" t="n">
        <v>0</v>
      </c>
      <c r="S582" s="16" t="n">
        <v>0</v>
      </c>
      <c r="T582" s="16" t="n">
        <v>0</v>
      </c>
      <c r="U582" s="16" t="n">
        <v>0</v>
      </c>
      <c r="V582" s="16" t="n">
        <v>0</v>
      </c>
    </row>
    <row r="583" customFormat="false" ht="12.75" hidden="false" customHeight="false" outlineLevel="0" collapsed="false">
      <c r="B583" s="17" t="n">
        <v>39600</v>
      </c>
      <c r="C583" s="15" t="n">
        <v>0</v>
      </c>
      <c r="D583" s="16" t="n">
        <v>0</v>
      </c>
      <c r="E583" s="16" t="n">
        <v>0</v>
      </c>
      <c r="F583" s="16" t="n">
        <v>0</v>
      </c>
      <c r="G583" s="16" t="n">
        <v>0</v>
      </c>
      <c r="H583" s="16" t="n">
        <v>0</v>
      </c>
      <c r="I583" s="16" t="n">
        <v>0</v>
      </c>
      <c r="J583" s="16" t="n">
        <v>0</v>
      </c>
      <c r="K583" s="16" t="n">
        <v>0</v>
      </c>
      <c r="L583" s="16" t="n">
        <v>0</v>
      </c>
      <c r="M583" s="16" t="n">
        <v>0</v>
      </c>
      <c r="N583" s="16" t="n">
        <v>0</v>
      </c>
      <c r="O583" s="16" t="n">
        <v>0</v>
      </c>
      <c r="P583" s="16" t="n">
        <v>0</v>
      </c>
      <c r="Q583" s="16" t="n">
        <v>0</v>
      </c>
      <c r="R583" s="16" t="n">
        <v>0</v>
      </c>
      <c r="S583" s="16" t="n">
        <v>0</v>
      </c>
      <c r="T583" s="16" t="n">
        <v>0</v>
      </c>
      <c r="U583" s="16" t="n">
        <v>0</v>
      </c>
      <c r="V583" s="16" t="n">
        <v>0</v>
      </c>
    </row>
    <row r="584" customFormat="false" ht="12.75" hidden="false" customHeight="false" outlineLevel="0" collapsed="false">
      <c r="B584" s="17" t="n">
        <v>39630</v>
      </c>
      <c r="C584" s="15" t="n">
        <v>0</v>
      </c>
      <c r="D584" s="16" t="n">
        <v>0</v>
      </c>
      <c r="E584" s="16" t="n">
        <v>0</v>
      </c>
      <c r="F584" s="16" t="n">
        <v>0</v>
      </c>
      <c r="G584" s="16" t="n">
        <v>0</v>
      </c>
      <c r="H584" s="16" t="n">
        <v>0</v>
      </c>
      <c r="I584" s="16" t="n">
        <v>0</v>
      </c>
      <c r="J584" s="16" t="n">
        <v>0</v>
      </c>
      <c r="K584" s="16" t="n">
        <v>0</v>
      </c>
      <c r="L584" s="16" t="n">
        <v>0</v>
      </c>
      <c r="M584" s="16" t="n">
        <v>0</v>
      </c>
      <c r="N584" s="16" t="n">
        <v>0</v>
      </c>
      <c r="O584" s="16" t="n">
        <v>0</v>
      </c>
      <c r="P584" s="16" t="n">
        <v>0</v>
      </c>
      <c r="Q584" s="16" t="n">
        <v>0</v>
      </c>
      <c r="R584" s="16" t="n">
        <v>0</v>
      </c>
      <c r="S584" s="16" t="n">
        <v>0</v>
      </c>
      <c r="T584" s="16" t="n">
        <v>0</v>
      </c>
      <c r="U584" s="16" t="n">
        <v>0</v>
      </c>
      <c r="V584" s="16" t="n">
        <v>0</v>
      </c>
    </row>
    <row r="585" customFormat="false" ht="12.75" hidden="false" customHeight="false" outlineLevel="0" collapsed="false">
      <c r="B585" s="17" t="n">
        <v>39661</v>
      </c>
      <c r="C585" s="15" t="n">
        <v>0</v>
      </c>
      <c r="D585" s="16" t="n">
        <v>0</v>
      </c>
      <c r="E585" s="16" t="n">
        <v>0</v>
      </c>
      <c r="F585" s="16" t="n">
        <v>0</v>
      </c>
      <c r="G585" s="16" t="n">
        <v>0</v>
      </c>
      <c r="H585" s="16" t="n">
        <v>0</v>
      </c>
      <c r="I585" s="16" t="n">
        <v>0</v>
      </c>
      <c r="J585" s="16" t="n">
        <v>0</v>
      </c>
      <c r="K585" s="16" t="n">
        <v>0</v>
      </c>
      <c r="L585" s="16" t="n">
        <v>0</v>
      </c>
      <c r="M585" s="16" t="n">
        <v>0</v>
      </c>
      <c r="N585" s="16" t="n">
        <v>0</v>
      </c>
      <c r="O585" s="16" t="n">
        <v>0</v>
      </c>
      <c r="P585" s="16" t="n">
        <v>0</v>
      </c>
      <c r="Q585" s="16" t="n">
        <v>0</v>
      </c>
      <c r="R585" s="16" t="n">
        <v>0</v>
      </c>
      <c r="S585" s="16" t="n">
        <v>0</v>
      </c>
      <c r="T585" s="16" t="n">
        <v>0</v>
      </c>
      <c r="U585" s="16" t="n">
        <v>0</v>
      </c>
      <c r="V585" s="16" t="n">
        <v>0</v>
      </c>
    </row>
    <row r="586" customFormat="false" ht="12.75" hidden="false" customHeight="false" outlineLevel="0" collapsed="false">
      <c r="B586" s="17" t="n">
        <v>39692</v>
      </c>
      <c r="C586" s="15" t="n">
        <v>0</v>
      </c>
      <c r="D586" s="16" t="n">
        <v>0</v>
      </c>
      <c r="E586" s="16" t="n">
        <v>0</v>
      </c>
      <c r="F586" s="16" t="n">
        <v>0</v>
      </c>
      <c r="G586" s="16" t="n">
        <v>0</v>
      </c>
      <c r="H586" s="16" t="n">
        <v>0</v>
      </c>
      <c r="I586" s="16" t="n">
        <v>0</v>
      </c>
      <c r="J586" s="16" t="n">
        <v>0</v>
      </c>
      <c r="K586" s="16" t="n">
        <v>0</v>
      </c>
      <c r="L586" s="16" t="n">
        <v>0</v>
      </c>
      <c r="M586" s="16" t="n">
        <v>0</v>
      </c>
      <c r="N586" s="16" t="n">
        <v>0</v>
      </c>
      <c r="O586" s="16" t="n">
        <v>0</v>
      </c>
      <c r="P586" s="16" t="n">
        <v>0</v>
      </c>
      <c r="Q586" s="16" t="n">
        <v>0</v>
      </c>
      <c r="R586" s="16" t="n">
        <v>0</v>
      </c>
      <c r="S586" s="16" t="n">
        <v>0</v>
      </c>
      <c r="T586" s="16" t="n">
        <v>0</v>
      </c>
      <c r="U586" s="16" t="n">
        <v>0</v>
      </c>
      <c r="V586" s="16" t="n">
        <v>0</v>
      </c>
    </row>
    <row r="587" customFormat="false" ht="12.75" hidden="false" customHeight="false" outlineLevel="0" collapsed="false">
      <c r="B587" s="17" t="n">
        <v>39722</v>
      </c>
      <c r="C587" s="15" t="n">
        <v>0</v>
      </c>
      <c r="D587" s="16" t="n">
        <v>0</v>
      </c>
      <c r="E587" s="16" t="n">
        <v>0</v>
      </c>
      <c r="F587" s="16" t="n">
        <v>0</v>
      </c>
      <c r="G587" s="16" t="n">
        <v>0</v>
      </c>
      <c r="H587" s="16" t="n">
        <v>0</v>
      </c>
      <c r="I587" s="16" t="n">
        <v>0</v>
      </c>
      <c r="J587" s="16" t="n">
        <v>0</v>
      </c>
      <c r="K587" s="16" t="n">
        <v>0</v>
      </c>
      <c r="L587" s="16" t="n">
        <v>0</v>
      </c>
      <c r="M587" s="16" t="n">
        <v>0</v>
      </c>
      <c r="N587" s="16" t="n">
        <v>0</v>
      </c>
      <c r="O587" s="16" t="n">
        <v>0</v>
      </c>
      <c r="P587" s="16" t="n">
        <v>0</v>
      </c>
      <c r="Q587" s="16" t="n">
        <v>0</v>
      </c>
      <c r="R587" s="16" t="n">
        <v>0</v>
      </c>
      <c r="S587" s="16" t="n">
        <v>0</v>
      </c>
      <c r="T587" s="16" t="n">
        <v>0</v>
      </c>
      <c r="U587" s="16" t="n">
        <v>0</v>
      </c>
      <c r="V587" s="16" t="n">
        <v>0</v>
      </c>
    </row>
    <row r="588" customFormat="false" ht="12.75" hidden="false" customHeight="false" outlineLevel="0" collapsed="false">
      <c r="B588" s="17" t="n">
        <v>39753</v>
      </c>
      <c r="C588" s="15" t="n">
        <v>0</v>
      </c>
      <c r="D588" s="16" t="n">
        <v>0</v>
      </c>
      <c r="E588" s="16" t="n">
        <v>0</v>
      </c>
      <c r="F588" s="16" t="n">
        <v>0</v>
      </c>
      <c r="G588" s="16" t="n">
        <v>0</v>
      </c>
      <c r="H588" s="16" t="n">
        <v>0</v>
      </c>
      <c r="I588" s="16" t="n">
        <v>0</v>
      </c>
      <c r="J588" s="16" t="n">
        <v>0</v>
      </c>
      <c r="K588" s="16" t="n">
        <v>0</v>
      </c>
      <c r="L588" s="16" t="n">
        <v>0</v>
      </c>
      <c r="M588" s="16" t="n">
        <v>0</v>
      </c>
      <c r="N588" s="16" t="n">
        <v>0</v>
      </c>
      <c r="O588" s="16" t="n">
        <v>0</v>
      </c>
      <c r="P588" s="16" t="n">
        <v>0</v>
      </c>
      <c r="Q588" s="16" t="n">
        <v>0</v>
      </c>
      <c r="R588" s="16" t="n">
        <v>0</v>
      </c>
      <c r="S588" s="16" t="n">
        <v>0</v>
      </c>
      <c r="T588" s="16" t="n">
        <v>0</v>
      </c>
      <c r="U588" s="16" t="n">
        <v>0</v>
      </c>
      <c r="V588" s="16" t="n">
        <v>0</v>
      </c>
    </row>
    <row r="589" customFormat="false" ht="12.75" hidden="false" customHeight="false" outlineLevel="0" collapsed="false">
      <c r="B589" s="17" t="n">
        <v>39783</v>
      </c>
      <c r="C589" s="15" t="n">
        <v>0</v>
      </c>
      <c r="D589" s="16" t="n">
        <v>0</v>
      </c>
      <c r="E589" s="16" t="n">
        <v>0</v>
      </c>
      <c r="F589" s="16" t="n">
        <v>0</v>
      </c>
      <c r="G589" s="16" t="n">
        <v>0</v>
      </c>
      <c r="H589" s="16" t="n">
        <v>0</v>
      </c>
      <c r="I589" s="16" t="n">
        <v>0</v>
      </c>
      <c r="J589" s="16" t="n">
        <v>0</v>
      </c>
      <c r="K589" s="16" t="n">
        <v>0</v>
      </c>
      <c r="L589" s="16" t="n">
        <v>0</v>
      </c>
      <c r="M589" s="16" t="n">
        <v>0</v>
      </c>
      <c r="N589" s="16" t="n">
        <v>0</v>
      </c>
      <c r="O589" s="16" t="n">
        <v>0</v>
      </c>
      <c r="P589" s="16" t="n">
        <v>0</v>
      </c>
      <c r="Q589" s="16" t="n">
        <v>0</v>
      </c>
      <c r="R589" s="16" t="n">
        <v>0</v>
      </c>
      <c r="S589" s="16" t="n">
        <v>0</v>
      </c>
      <c r="T589" s="16" t="n">
        <v>0</v>
      </c>
      <c r="U589" s="16" t="n">
        <v>0</v>
      </c>
      <c r="V589" s="16" t="n">
        <v>0</v>
      </c>
    </row>
    <row r="590" customFormat="false" ht="12.75" hidden="false" customHeight="false" outlineLevel="0" collapsed="false">
      <c r="B590" s="17" t="n">
        <v>39814</v>
      </c>
      <c r="C590" s="15" t="n">
        <v>0</v>
      </c>
      <c r="D590" s="16" t="n">
        <v>0</v>
      </c>
      <c r="E590" s="16" t="n">
        <v>0</v>
      </c>
      <c r="F590" s="16" t="n">
        <v>0</v>
      </c>
      <c r="G590" s="16" t="n">
        <v>0</v>
      </c>
      <c r="H590" s="16" t="n">
        <v>0</v>
      </c>
      <c r="I590" s="16" t="n">
        <v>0</v>
      </c>
      <c r="J590" s="16" t="n">
        <v>0</v>
      </c>
      <c r="K590" s="16" t="n">
        <v>0</v>
      </c>
      <c r="L590" s="16" t="n">
        <v>0</v>
      </c>
      <c r="M590" s="16" t="n">
        <v>0</v>
      </c>
      <c r="N590" s="16" t="n">
        <v>0</v>
      </c>
      <c r="O590" s="16" t="n">
        <v>0</v>
      </c>
      <c r="P590" s="16" t="n">
        <v>0</v>
      </c>
      <c r="Q590" s="16" t="n">
        <v>0</v>
      </c>
      <c r="R590" s="16" t="n">
        <v>0</v>
      </c>
      <c r="S590" s="16" t="n">
        <v>0</v>
      </c>
      <c r="T590" s="16" t="n">
        <v>0</v>
      </c>
      <c r="U590" s="16" t="n">
        <v>0</v>
      </c>
      <c r="V590" s="16" t="n">
        <v>0</v>
      </c>
    </row>
    <row r="591" customFormat="false" ht="12.75" hidden="false" customHeight="false" outlineLevel="0" collapsed="false">
      <c r="B591" s="17" t="n">
        <v>39845</v>
      </c>
      <c r="C591" s="15" t="n">
        <v>0</v>
      </c>
      <c r="D591" s="16" t="n">
        <v>0</v>
      </c>
      <c r="E591" s="16" t="n">
        <v>0</v>
      </c>
      <c r="F591" s="16" t="n">
        <v>0</v>
      </c>
      <c r="G591" s="16" t="n">
        <v>0</v>
      </c>
      <c r="H591" s="16" t="n">
        <v>0</v>
      </c>
      <c r="I591" s="16" t="n">
        <v>0</v>
      </c>
      <c r="J591" s="16" t="n">
        <v>0</v>
      </c>
      <c r="K591" s="16" t="n">
        <v>0</v>
      </c>
      <c r="L591" s="16" t="n">
        <v>0</v>
      </c>
      <c r="M591" s="16" t="n">
        <v>0</v>
      </c>
      <c r="N591" s="16" t="n">
        <v>0</v>
      </c>
      <c r="O591" s="16" t="n">
        <v>0</v>
      </c>
      <c r="P591" s="16" t="n">
        <v>0</v>
      </c>
      <c r="Q591" s="16" t="n">
        <v>0</v>
      </c>
      <c r="R591" s="16" t="n">
        <v>0</v>
      </c>
      <c r="S591" s="16" t="n">
        <v>0</v>
      </c>
      <c r="T591" s="16" t="n">
        <v>0</v>
      </c>
      <c r="U591" s="16" t="n">
        <v>0</v>
      </c>
      <c r="V591" s="16" t="n">
        <v>0</v>
      </c>
    </row>
    <row r="592" customFormat="false" ht="12.75" hidden="false" customHeight="false" outlineLevel="0" collapsed="false">
      <c r="B592" s="17" t="n">
        <v>39873</v>
      </c>
      <c r="C592" s="15" t="n">
        <v>0</v>
      </c>
      <c r="D592" s="16" t="n">
        <v>0</v>
      </c>
      <c r="E592" s="16" t="n">
        <v>0</v>
      </c>
      <c r="F592" s="16" t="n">
        <v>0</v>
      </c>
      <c r="G592" s="16" t="n">
        <v>0</v>
      </c>
      <c r="H592" s="16" t="n">
        <v>0</v>
      </c>
      <c r="I592" s="16" t="n">
        <v>0</v>
      </c>
      <c r="J592" s="16" t="n">
        <v>0</v>
      </c>
      <c r="K592" s="16" t="n">
        <v>0</v>
      </c>
      <c r="L592" s="16" t="n">
        <v>0</v>
      </c>
      <c r="M592" s="16" t="n">
        <v>0</v>
      </c>
      <c r="N592" s="16" t="n">
        <v>0</v>
      </c>
      <c r="O592" s="16" t="n">
        <v>0</v>
      </c>
      <c r="P592" s="16" t="n">
        <v>0</v>
      </c>
      <c r="Q592" s="16" t="n">
        <v>0</v>
      </c>
      <c r="R592" s="16" t="n">
        <v>0</v>
      </c>
      <c r="S592" s="16" t="n">
        <v>0</v>
      </c>
      <c r="T592" s="16" t="n">
        <v>0</v>
      </c>
      <c r="U592" s="16" t="n">
        <v>0</v>
      </c>
      <c r="V592" s="16" t="n">
        <v>0</v>
      </c>
    </row>
    <row r="593" customFormat="false" ht="12.75" hidden="false" customHeight="false" outlineLevel="0" collapsed="false">
      <c r="B593" s="17" t="n">
        <v>39904</v>
      </c>
      <c r="C593" s="15" t="n">
        <v>0</v>
      </c>
      <c r="D593" s="16" t="n">
        <v>0</v>
      </c>
      <c r="E593" s="16" t="n">
        <v>0</v>
      </c>
      <c r="F593" s="16" t="n">
        <v>0</v>
      </c>
      <c r="G593" s="16" t="n">
        <v>0</v>
      </c>
      <c r="H593" s="16" t="n">
        <v>0</v>
      </c>
      <c r="I593" s="16" t="n">
        <v>0</v>
      </c>
      <c r="J593" s="16" t="n">
        <v>0</v>
      </c>
      <c r="K593" s="16" t="n">
        <v>0</v>
      </c>
      <c r="L593" s="16" t="n">
        <v>0</v>
      </c>
      <c r="M593" s="16" t="n">
        <v>0</v>
      </c>
      <c r="N593" s="16" t="n">
        <v>0</v>
      </c>
      <c r="O593" s="16" t="n">
        <v>0</v>
      </c>
      <c r="P593" s="16" t="n">
        <v>0</v>
      </c>
      <c r="Q593" s="16" t="n">
        <v>0</v>
      </c>
      <c r="R593" s="16" t="n">
        <v>0</v>
      </c>
      <c r="S593" s="16" t="n">
        <v>0</v>
      </c>
      <c r="T593" s="16" t="n">
        <v>0</v>
      </c>
      <c r="U593" s="16" t="n">
        <v>0</v>
      </c>
      <c r="V593" s="16" t="n">
        <v>0</v>
      </c>
    </row>
    <row r="594" customFormat="false" ht="12.75" hidden="false" customHeight="false" outlineLevel="0" collapsed="false">
      <c r="B594" s="17" t="n">
        <v>39934</v>
      </c>
      <c r="C594" s="15" t="n">
        <v>0</v>
      </c>
      <c r="D594" s="16" t="n">
        <v>0</v>
      </c>
      <c r="E594" s="16" t="n">
        <v>0</v>
      </c>
      <c r="F594" s="16" t="n">
        <v>0</v>
      </c>
      <c r="G594" s="16" t="n">
        <v>0</v>
      </c>
      <c r="H594" s="16" t="n">
        <v>0</v>
      </c>
      <c r="I594" s="16" t="n">
        <v>0</v>
      </c>
      <c r="J594" s="16" t="n">
        <v>0</v>
      </c>
      <c r="K594" s="16" t="n">
        <v>0</v>
      </c>
      <c r="L594" s="16" t="n">
        <v>0</v>
      </c>
      <c r="M594" s="16" t="n">
        <v>0</v>
      </c>
      <c r="N594" s="16" t="n">
        <v>0</v>
      </c>
      <c r="O594" s="16" t="n">
        <v>0</v>
      </c>
      <c r="P594" s="16" t="n">
        <v>0</v>
      </c>
      <c r="Q594" s="16" t="n">
        <v>0</v>
      </c>
      <c r="R594" s="16" t="n">
        <v>0</v>
      </c>
      <c r="S594" s="16" t="n">
        <v>0</v>
      </c>
      <c r="T594" s="16" t="n">
        <v>0</v>
      </c>
      <c r="U594" s="16" t="n">
        <v>0</v>
      </c>
      <c r="V594" s="16" t="n">
        <v>0</v>
      </c>
    </row>
    <row r="595" customFormat="false" ht="12.75" hidden="false" customHeight="false" outlineLevel="0" collapsed="false">
      <c r="B595" s="17" t="n">
        <v>39965</v>
      </c>
      <c r="C595" s="15" t="n">
        <v>0</v>
      </c>
      <c r="D595" s="16" t="n">
        <v>0</v>
      </c>
      <c r="E595" s="16" t="n">
        <v>0</v>
      </c>
      <c r="F595" s="16" t="n">
        <v>0</v>
      </c>
      <c r="G595" s="16" t="n">
        <v>0</v>
      </c>
      <c r="H595" s="16" t="n">
        <v>0</v>
      </c>
      <c r="I595" s="16" t="n">
        <v>0</v>
      </c>
      <c r="J595" s="16" t="n">
        <v>0</v>
      </c>
      <c r="K595" s="16" t="n">
        <v>0</v>
      </c>
      <c r="L595" s="16" t="n">
        <v>0</v>
      </c>
      <c r="M595" s="16" t="n">
        <v>0</v>
      </c>
      <c r="N595" s="16" t="n">
        <v>0</v>
      </c>
      <c r="O595" s="16" t="n">
        <v>0</v>
      </c>
      <c r="P595" s="16" t="n">
        <v>0</v>
      </c>
      <c r="Q595" s="16" t="n">
        <v>0</v>
      </c>
      <c r="R595" s="16" t="n">
        <v>0</v>
      </c>
      <c r="S595" s="16" t="n">
        <v>0</v>
      </c>
      <c r="T595" s="16" t="n">
        <v>0</v>
      </c>
      <c r="U595" s="16" t="n">
        <v>0</v>
      </c>
      <c r="V595" s="16" t="n">
        <v>0</v>
      </c>
    </row>
    <row r="596" customFormat="false" ht="12.75" hidden="false" customHeight="false" outlineLevel="0" collapsed="false">
      <c r="B596" s="17" t="n">
        <v>39995</v>
      </c>
      <c r="C596" s="15" t="n">
        <v>0</v>
      </c>
      <c r="D596" s="16" t="n">
        <v>0</v>
      </c>
      <c r="E596" s="16" t="n">
        <v>0</v>
      </c>
      <c r="F596" s="16" t="n">
        <v>0</v>
      </c>
      <c r="G596" s="16" t="n">
        <v>0</v>
      </c>
      <c r="H596" s="16" t="n">
        <v>0</v>
      </c>
      <c r="I596" s="16" t="n">
        <v>0</v>
      </c>
      <c r="J596" s="16" t="n">
        <v>0</v>
      </c>
      <c r="K596" s="16" t="n">
        <v>0</v>
      </c>
      <c r="L596" s="16" t="n">
        <v>0</v>
      </c>
      <c r="M596" s="16" t="n">
        <v>0</v>
      </c>
      <c r="N596" s="16" t="n">
        <v>0</v>
      </c>
      <c r="O596" s="16" t="n">
        <v>0</v>
      </c>
      <c r="P596" s="16" t="n">
        <v>0</v>
      </c>
      <c r="Q596" s="16" t="n">
        <v>0</v>
      </c>
      <c r="R596" s="16" t="n">
        <v>0</v>
      </c>
      <c r="S596" s="16" t="n">
        <v>0</v>
      </c>
      <c r="T596" s="16" t="n">
        <v>0</v>
      </c>
      <c r="U596" s="16" t="n">
        <v>0</v>
      </c>
      <c r="V596" s="16" t="n">
        <v>0</v>
      </c>
    </row>
    <row r="597" customFormat="false" ht="12.75" hidden="false" customHeight="false" outlineLevel="0" collapsed="false">
      <c r="B597" s="17" t="n">
        <v>40026</v>
      </c>
      <c r="C597" s="15" t="n">
        <v>0</v>
      </c>
      <c r="D597" s="16" t="n">
        <v>0</v>
      </c>
      <c r="E597" s="16" t="n">
        <v>0</v>
      </c>
      <c r="F597" s="16" t="n">
        <v>0</v>
      </c>
      <c r="G597" s="16" t="n">
        <v>0</v>
      </c>
      <c r="H597" s="16" t="n">
        <v>0</v>
      </c>
      <c r="I597" s="16" t="n">
        <v>0</v>
      </c>
      <c r="J597" s="16" t="n">
        <v>0</v>
      </c>
      <c r="K597" s="16" t="n">
        <v>0</v>
      </c>
      <c r="L597" s="16" t="n">
        <v>0</v>
      </c>
      <c r="M597" s="16" t="n">
        <v>0</v>
      </c>
      <c r="N597" s="16" t="n">
        <v>0</v>
      </c>
      <c r="O597" s="16" t="n">
        <v>0</v>
      </c>
      <c r="P597" s="16" t="n">
        <v>0</v>
      </c>
      <c r="Q597" s="16" t="n">
        <v>0</v>
      </c>
      <c r="R597" s="16" t="n">
        <v>0</v>
      </c>
      <c r="S597" s="16" t="n">
        <v>0</v>
      </c>
      <c r="T597" s="16" t="n">
        <v>0</v>
      </c>
      <c r="U597" s="16" t="n">
        <v>0</v>
      </c>
      <c r="V597" s="16" t="n">
        <v>0</v>
      </c>
    </row>
    <row r="598" customFormat="false" ht="12.75" hidden="false" customHeight="false" outlineLevel="0" collapsed="false">
      <c r="B598" s="17" t="n">
        <v>40057</v>
      </c>
      <c r="C598" s="15" t="n">
        <v>0</v>
      </c>
      <c r="D598" s="16" t="n">
        <v>0</v>
      </c>
      <c r="E598" s="16" t="n">
        <v>0</v>
      </c>
      <c r="F598" s="16" t="n">
        <v>0</v>
      </c>
      <c r="G598" s="16" t="n">
        <v>0</v>
      </c>
      <c r="H598" s="16" t="n">
        <v>0</v>
      </c>
      <c r="I598" s="16" t="n">
        <v>0</v>
      </c>
      <c r="J598" s="16" t="n">
        <v>0</v>
      </c>
      <c r="K598" s="16" t="n">
        <v>0</v>
      </c>
      <c r="L598" s="16" t="n">
        <v>0</v>
      </c>
      <c r="M598" s="16" t="n">
        <v>0</v>
      </c>
      <c r="N598" s="16" t="n">
        <v>0</v>
      </c>
      <c r="O598" s="16" t="n">
        <v>0</v>
      </c>
      <c r="P598" s="16" t="n">
        <v>0</v>
      </c>
      <c r="Q598" s="16" t="n">
        <v>0</v>
      </c>
      <c r="R598" s="16" t="n">
        <v>0</v>
      </c>
      <c r="S598" s="16" t="n">
        <v>0</v>
      </c>
      <c r="T598" s="16" t="n">
        <v>0</v>
      </c>
      <c r="U598" s="16" t="n">
        <v>0</v>
      </c>
      <c r="V598" s="16" t="n">
        <v>0</v>
      </c>
    </row>
    <row r="599" customFormat="false" ht="12.75" hidden="false" customHeight="false" outlineLevel="0" collapsed="false">
      <c r="B599" s="17" t="n">
        <v>40087</v>
      </c>
      <c r="C599" s="15" t="n">
        <v>0</v>
      </c>
      <c r="D599" s="16" t="n">
        <v>0</v>
      </c>
      <c r="E599" s="16" t="n">
        <v>0</v>
      </c>
      <c r="F599" s="16" t="n">
        <v>0</v>
      </c>
      <c r="G599" s="16" t="n">
        <v>0</v>
      </c>
      <c r="H599" s="16" t="n">
        <v>0</v>
      </c>
      <c r="I599" s="16" t="n">
        <v>0</v>
      </c>
      <c r="J599" s="16" t="n">
        <v>0</v>
      </c>
      <c r="K599" s="16" t="n">
        <v>0</v>
      </c>
      <c r="L599" s="16" t="n">
        <v>0</v>
      </c>
      <c r="M599" s="16" t="n">
        <v>0</v>
      </c>
      <c r="N599" s="16" t="n">
        <v>0</v>
      </c>
      <c r="O599" s="16" t="n">
        <v>0</v>
      </c>
      <c r="P599" s="16" t="n">
        <v>0</v>
      </c>
      <c r="Q599" s="16" t="n">
        <v>0</v>
      </c>
      <c r="R599" s="16" t="n">
        <v>0</v>
      </c>
      <c r="S599" s="16" t="n">
        <v>0</v>
      </c>
      <c r="T599" s="16" t="n">
        <v>0</v>
      </c>
      <c r="U599" s="16" t="n">
        <v>0</v>
      </c>
      <c r="V599" s="16" t="n">
        <v>0</v>
      </c>
    </row>
    <row r="600" customFormat="false" ht="12.75" hidden="false" customHeight="false" outlineLevel="0" collapsed="false">
      <c r="B600" s="17" t="n">
        <v>40118</v>
      </c>
      <c r="C600" s="15" t="n">
        <v>0</v>
      </c>
      <c r="D600" s="16" t="n">
        <v>0</v>
      </c>
      <c r="E600" s="16" t="n">
        <v>0</v>
      </c>
      <c r="F600" s="16" t="n">
        <v>0</v>
      </c>
      <c r="G600" s="16" t="n">
        <v>0</v>
      </c>
      <c r="H600" s="16" t="n">
        <v>0</v>
      </c>
      <c r="I600" s="16" t="n">
        <v>0</v>
      </c>
      <c r="J600" s="16" t="n">
        <v>0</v>
      </c>
      <c r="K600" s="16" t="n">
        <v>0</v>
      </c>
      <c r="L600" s="16" t="n">
        <v>0</v>
      </c>
      <c r="M600" s="16" t="n">
        <v>0</v>
      </c>
      <c r="N600" s="16" t="n">
        <v>0</v>
      </c>
      <c r="O600" s="16" t="n">
        <v>0</v>
      </c>
      <c r="P600" s="16" t="n">
        <v>0</v>
      </c>
      <c r="Q600" s="16" t="n">
        <v>0</v>
      </c>
      <c r="R600" s="16" t="n">
        <v>0</v>
      </c>
      <c r="S600" s="16" t="n">
        <v>0</v>
      </c>
      <c r="T600" s="16" t="n">
        <v>0</v>
      </c>
      <c r="U600" s="16" t="n">
        <v>0</v>
      </c>
      <c r="V600" s="16" t="n">
        <v>0</v>
      </c>
    </row>
    <row r="601" customFormat="false" ht="12.75" hidden="false" customHeight="false" outlineLevel="0" collapsed="false">
      <c r="B601" s="17" t="n">
        <v>40148</v>
      </c>
      <c r="C601" s="15" t="n">
        <v>0</v>
      </c>
      <c r="D601" s="16" t="n">
        <v>0</v>
      </c>
      <c r="E601" s="16" t="n">
        <v>0</v>
      </c>
      <c r="F601" s="16" t="n">
        <v>0</v>
      </c>
      <c r="G601" s="16" t="n">
        <v>0</v>
      </c>
      <c r="H601" s="16" t="n">
        <v>0</v>
      </c>
      <c r="I601" s="16" t="n">
        <v>0</v>
      </c>
      <c r="J601" s="16" t="n">
        <v>0</v>
      </c>
      <c r="K601" s="16" t="n">
        <v>0</v>
      </c>
      <c r="L601" s="16" t="n">
        <v>0</v>
      </c>
      <c r="M601" s="16" t="n">
        <v>0</v>
      </c>
      <c r="N601" s="16" t="n">
        <v>0</v>
      </c>
      <c r="O601" s="16" t="n">
        <v>0</v>
      </c>
      <c r="P601" s="16" t="n">
        <v>0</v>
      </c>
      <c r="Q601" s="16" t="n">
        <v>0</v>
      </c>
      <c r="R601" s="16" t="n">
        <v>0</v>
      </c>
      <c r="S601" s="16" t="n">
        <v>0</v>
      </c>
      <c r="T601" s="16" t="n">
        <v>0</v>
      </c>
      <c r="U601" s="16" t="n">
        <v>0</v>
      </c>
      <c r="V601" s="16" t="n">
        <v>0</v>
      </c>
    </row>
    <row r="602" customFormat="false" ht="12.75" hidden="false" customHeight="false" outlineLevel="0" collapsed="false">
      <c r="B602" s="17" t="n">
        <v>40179</v>
      </c>
      <c r="C602" s="15" t="n">
        <v>0</v>
      </c>
      <c r="D602" s="16" t="n">
        <v>0</v>
      </c>
      <c r="E602" s="16" t="n">
        <v>0</v>
      </c>
      <c r="F602" s="16" t="n">
        <v>0</v>
      </c>
      <c r="G602" s="16" t="n">
        <v>0</v>
      </c>
      <c r="H602" s="16" t="n">
        <v>0</v>
      </c>
      <c r="I602" s="16" t="n">
        <v>0</v>
      </c>
      <c r="J602" s="16" t="n">
        <v>0</v>
      </c>
      <c r="K602" s="16" t="n">
        <v>0</v>
      </c>
      <c r="L602" s="16" t="n">
        <v>0</v>
      </c>
      <c r="M602" s="16" t="n">
        <v>0</v>
      </c>
      <c r="N602" s="16" t="n">
        <v>0</v>
      </c>
      <c r="O602" s="16" t="n">
        <v>0</v>
      </c>
      <c r="P602" s="16" t="n">
        <v>0</v>
      </c>
      <c r="Q602" s="16" t="n">
        <v>0</v>
      </c>
      <c r="R602" s="16" t="n">
        <v>0</v>
      </c>
      <c r="S602" s="16" t="n">
        <v>0</v>
      </c>
      <c r="T602" s="16" t="n">
        <v>0</v>
      </c>
      <c r="U602" s="16" t="n">
        <v>0</v>
      </c>
      <c r="V602" s="16" t="n">
        <v>0</v>
      </c>
    </row>
    <row r="603" customFormat="false" ht="12.75" hidden="false" customHeight="false" outlineLevel="0" collapsed="false">
      <c r="B603" s="17" t="n">
        <v>40210</v>
      </c>
      <c r="C603" s="15" t="n">
        <v>0</v>
      </c>
      <c r="D603" s="16" t="n">
        <v>0</v>
      </c>
      <c r="E603" s="16" t="n">
        <v>0</v>
      </c>
      <c r="F603" s="16" t="n">
        <v>0</v>
      </c>
      <c r="G603" s="16" t="n">
        <v>0</v>
      </c>
      <c r="H603" s="16" t="n">
        <v>0</v>
      </c>
      <c r="I603" s="16" t="n">
        <v>0</v>
      </c>
      <c r="J603" s="16" t="n">
        <v>0</v>
      </c>
      <c r="K603" s="16" t="n">
        <v>0</v>
      </c>
      <c r="L603" s="16" t="n">
        <v>0</v>
      </c>
      <c r="M603" s="16" t="n">
        <v>0</v>
      </c>
      <c r="N603" s="16" t="n">
        <v>0</v>
      </c>
      <c r="O603" s="16" t="n">
        <v>0</v>
      </c>
      <c r="P603" s="16" t="n">
        <v>0</v>
      </c>
      <c r="Q603" s="16" t="n">
        <v>0</v>
      </c>
      <c r="R603" s="16" t="n">
        <v>0</v>
      </c>
      <c r="S603" s="16" t="n">
        <v>0</v>
      </c>
      <c r="T603" s="16" t="n">
        <v>0</v>
      </c>
      <c r="U603" s="16" t="n">
        <v>0</v>
      </c>
      <c r="V603" s="16" t="n">
        <v>0</v>
      </c>
    </row>
    <row r="604" customFormat="false" ht="12.75" hidden="false" customHeight="false" outlineLevel="0" collapsed="false">
      <c r="B604" s="17" t="n">
        <v>40238</v>
      </c>
      <c r="C604" s="15" t="n">
        <v>0</v>
      </c>
      <c r="D604" s="16" t="n">
        <v>0</v>
      </c>
      <c r="E604" s="16" t="n">
        <v>0</v>
      </c>
      <c r="F604" s="16" t="n">
        <v>0</v>
      </c>
      <c r="G604" s="16" t="n">
        <v>0</v>
      </c>
      <c r="H604" s="16" t="n">
        <v>0</v>
      </c>
      <c r="I604" s="16" t="n">
        <v>0</v>
      </c>
      <c r="J604" s="16" t="n">
        <v>0</v>
      </c>
      <c r="K604" s="16" t="n">
        <v>0</v>
      </c>
      <c r="L604" s="16" t="n">
        <v>0</v>
      </c>
      <c r="M604" s="16" t="n">
        <v>0</v>
      </c>
      <c r="N604" s="16" t="n">
        <v>0</v>
      </c>
      <c r="O604" s="16" t="n">
        <v>0</v>
      </c>
      <c r="P604" s="16" t="n">
        <v>0</v>
      </c>
      <c r="Q604" s="16" t="n">
        <v>0</v>
      </c>
      <c r="R604" s="16" t="n">
        <v>0</v>
      </c>
      <c r="S604" s="16" t="n">
        <v>0</v>
      </c>
      <c r="T604" s="16" t="n">
        <v>0</v>
      </c>
      <c r="U604" s="16" t="n">
        <v>0</v>
      </c>
      <c r="V604" s="16" t="n">
        <v>0</v>
      </c>
    </row>
    <row r="605" customFormat="false" ht="12.75" hidden="false" customHeight="false" outlineLevel="0" collapsed="false">
      <c r="B605" s="17" t="n">
        <v>40269</v>
      </c>
      <c r="C605" s="15" t="n">
        <v>0</v>
      </c>
      <c r="D605" s="16" t="n">
        <v>0</v>
      </c>
      <c r="E605" s="16" t="n">
        <v>0</v>
      </c>
      <c r="F605" s="16" t="n">
        <v>0</v>
      </c>
      <c r="G605" s="16" t="n">
        <v>0</v>
      </c>
      <c r="H605" s="16" t="n">
        <v>0</v>
      </c>
      <c r="I605" s="16" t="n">
        <v>0</v>
      </c>
      <c r="J605" s="16" t="n">
        <v>0</v>
      </c>
      <c r="K605" s="16" t="n">
        <v>0</v>
      </c>
      <c r="L605" s="16" t="n">
        <v>0</v>
      </c>
      <c r="M605" s="16" t="n">
        <v>0</v>
      </c>
      <c r="N605" s="16" t="n">
        <v>0</v>
      </c>
      <c r="O605" s="16" t="n">
        <v>0</v>
      </c>
      <c r="P605" s="16" t="n">
        <v>0</v>
      </c>
      <c r="Q605" s="16" t="n">
        <v>0</v>
      </c>
      <c r="R605" s="16" t="n">
        <v>0</v>
      </c>
      <c r="S605" s="16" t="n">
        <v>0</v>
      </c>
      <c r="T605" s="16" t="n">
        <v>0</v>
      </c>
      <c r="U605" s="16" t="n">
        <v>0</v>
      </c>
      <c r="V605" s="16" t="n">
        <v>0</v>
      </c>
    </row>
    <row r="606" customFormat="false" ht="12.75" hidden="false" customHeight="false" outlineLevel="0" collapsed="false">
      <c r="B606" s="17" t="n">
        <v>40299</v>
      </c>
      <c r="C606" s="15" t="n">
        <v>0</v>
      </c>
      <c r="D606" s="16" t="n">
        <v>0</v>
      </c>
      <c r="E606" s="16" t="n">
        <v>0</v>
      </c>
      <c r="F606" s="16" t="n">
        <v>0</v>
      </c>
      <c r="G606" s="16" t="n">
        <v>0</v>
      </c>
      <c r="H606" s="16" t="n">
        <v>0</v>
      </c>
      <c r="I606" s="16" t="n">
        <v>0</v>
      </c>
      <c r="J606" s="16" t="n">
        <v>0</v>
      </c>
      <c r="K606" s="16" t="n">
        <v>0</v>
      </c>
      <c r="L606" s="16" t="n">
        <v>0</v>
      </c>
      <c r="M606" s="16" t="n">
        <v>0</v>
      </c>
      <c r="N606" s="16" t="n">
        <v>0</v>
      </c>
      <c r="O606" s="16" t="n">
        <v>0</v>
      </c>
      <c r="P606" s="16" t="n">
        <v>0</v>
      </c>
      <c r="Q606" s="16" t="n">
        <v>0</v>
      </c>
      <c r="R606" s="16" t="n">
        <v>0</v>
      </c>
      <c r="S606" s="16" t="n">
        <v>0</v>
      </c>
      <c r="T606" s="16" t="n">
        <v>0</v>
      </c>
      <c r="U606" s="16" t="n">
        <v>0</v>
      </c>
      <c r="V606" s="16" t="n">
        <v>0</v>
      </c>
    </row>
    <row r="607" customFormat="false" ht="12.75" hidden="false" customHeight="false" outlineLevel="0" collapsed="false">
      <c r="B607" s="17" t="n">
        <v>40330</v>
      </c>
      <c r="C607" s="15" t="n">
        <v>0</v>
      </c>
      <c r="D607" s="16" t="n">
        <v>0</v>
      </c>
      <c r="E607" s="16" t="n">
        <v>0</v>
      </c>
      <c r="F607" s="16" t="n">
        <v>0</v>
      </c>
      <c r="G607" s="16" t="n">
        <v>0</v>
      </c>
      <c r="H607" s="16" t="n">
        <v>0</v>
      </c>
      <c r="I607" s="16" t="n">
        <v>0</v>
      </c>
      <c r="J607" s="16" t="n">
        <v>0</v>
      </c>
      <c r="K607" s="16" t="n">
        <v>0</v>
      </c>
      <c r="L607" s="16" t="n">
        <v>0</v>
      </c>
      <c r="M607" s="16" t="n">
        <v>0</v>
      </c>
      <c r="N607" s="16" t="n">
        <v>0</v>
      </c>
      <c r="O607" s="16" t="n">
        <v>0</v>
      </c>
      <c r="P607" s="16" t="n">
        <v>0</v>
      </c>
      <c r="Q607" s="16" t="n">
        <v>0</v>
      </c>
      <c r="R607" s="16" t="n">
        <v>0</v>
      </c>
      <c r="S607" s="16" t="n">
        <v>0</v>
      </c>
      <c r="T607" s="16" t="n">
        <v>0</v>
      </c>
      <c r="U607" s="16" t="n">
        <v>0</v>
      </c>
      <c r="V607" s="16" t="n">
        <v>0</v>
      </c>
    </row>
    <row r="608" customFormat="false" ht="12.75" hidden="false" customHeight="false" outlineLevel="0" collapsed="false">
      <c r="B608" s="17" t="n">
        <v>40360</v>
      </c>
      <c r="C608" s="15" t="n">
        <v>0</v>
      </c>
      <c r="D608" s="16" t="n">
        <v>0</v>
      </c>
      <c r="E608" s="16" t="n">
        <v>0</v>
      </c>
      <c r="F608" s="16" t="n">
        <v>0</v>
      </c>
      <c r="G608" s="16" t="n">
        <v>0</v>
      </c>
      <c r="H608" s="16" t="n">
        <v>0</v>
      </c>
      <c r="I608" s="16" t="n">
        <v>0</v>
      </c>
      <c r="J608" s="16" t="n">
        <v>0</v>
      </c>
      <c r="K608" s="16" t="n">
        <v>0</v>
      </c>
      <c r="L608" s="16" t="n">
        <v>0</v>
      </c>
      <c r="M608" s="16" t="n">
        <v>0</v>
      </c>
      <c r="N608" s="16" t="n">
        <v>0</v>
      </c>
      <c r="O608" s="16" t="n">
        <v>0</v>
      </c>
      <c r="P608" s="16" t="n">
        <v>0</v>
      </c>
      <c r="Q608" s="16" t="n">
        <v>0</v>
      </c>
      <c r="R608" s="16" t="n">
        <v>0</v>
      </c>
      <c r="S608" s="16" t="n">
        <v>0</v>
      </c>
      <c r="T608" s="16" t="n">
        <v>0</v>
      </c>
      <c r="U608" s="16" t="n">
        <v>0</v>
      </c>
      <c r="V608" s="16" t="n">
        <v>0</v>
      </c>
    </row>
    <row r="609" customFormat="false" ht="12.75" hidden="false" customHeight="false" outlineLevel="0" collapsed="false">
      <c r="B609" s="17" t="n">
        <v>40391</v>
      </c>
      <c r="C609" s="15" t="n">
        <v>0</v>
      </c>
      <c r="D609" s="16" t="n">
        <v>0</v>
      </c>
      <c r="E609" s="16" t="n">
        <v>0</v>
      </c>
      <c r="F609" s="16" t="n">
        <v>0</v>
      </c>
      <c r="G609" s="16" t="n">
        <v>0</v>
      </c>
      <c r="H609" s="16" t="n">
        <v>0</v>
      </c>
      <c r="I609" s="16" t="n">
        <v>0</v>
      </c>
      <c r="J609" s="16" t="n">
        <v>0</v>
      </c>
      <c r="K609" s="16" t="n">
        <v>0</v>
      </c>
      <c r="L609" s="16" t="n">
        <v>0</v>
      </c>
      <c r="M609" s="16" t="n">
        <v>0</v>
      </c>
      <c r="N609" s="16" t="n">
        <v>0</v>
      </c>
      <c r="O609" s="16" t="n">
        <v>0</v>
      </c>
      <c r="P609" s="16" t="n">
        <v>0</v>
      </c>
      <c r="Q609" s="16" t="n">
        <v>0</v>
      </c>
      <c r="R609" s="16" t="n">
        <v>0</v>
      </c>
      <c r="S609" s="16" t="n">
        <v>0</v>
      </c>
      <c r="T609" s="16" t="n">
        <v>0</v>
      </c>
      <c r="U609" s="16" t="n">
        <v>0</v>
      </c>
      <c r="V609" s="16" t="n">
        <v>0</v>
      </c>
    </row>
    <row r="610" customFormat="false" ht="12.75" hidden="false" customHeight="false" outlineLevel="0" collapsed="false">
      <c r="B610" s="17" t="n">
        <v>40422</v>
      </c>
      <c r="C610" s="15" t="n">
        <v>0</v>
      </c>
      <c r="D610" s="16" t="n">
        <v>0</v>
      </c>
      <c r="E610" s="16" t="n">
        <v>0</v>
      </c>
      <c r="F610" s="16" t="n">
        <v>0</v>
      </c>
      <c r="G610" s="16" t="n">
        <v>0</v>
      </c>
      <c r="H610" s="16" t="n">
        <v>0</v>
      </c>
      <c r="I610" s="16" t="n">
        <v>0</v>
      </c>
      <c r="J610" s="16" t="n">
        <v>0</v>
      </c>
      <c r="K610" s="16" t="n">
        <v>0</v>
      </c>
      <c r="L610" s="16" t="n">
        <v>0</v>
      </c>
      <c r="M610" s="16" t="n">
        <v>0</v>
      </c>
      <c r="N610" s="16" t="n">
        <v>0</v>
      </c>
      <c r="O610" s="16" t="n">
        <v>0</v>
      </c>
      <c r="P610" s="16" t="n">
        <v>0</v>
      </c>
      <c r="Q610" s="16" t="n">
        <v>0</v>
      </c>
      <c r="R610" s="16" t="n">
        <v>0</v>
      </c>
      <c r="S610" s="16" t="n">
        <v>0</v>
      </c>
      <c r="T610" s="16" t="n">
        <v>0</v>
      </c>
      <c r="U610" s="16" t="n">
        <v>0</v>
      </c>
      <c r="V610" s="16" t="n">
        <v>0</v>
      </c>
    </row>
    <row r="611" customFormat="false" ht="12.75" hidden="false" customHeight="false" outlineLevel="0" collapsed="false">
      <c r="B611" s="17" t="n">
        <v>40452</v>
      </c>
      <c r="C611" s="15" t="n">
        <v>0</v>
      </c>
      <c r="D611" s="16" t="n">
        <v>0</v>
      </c>
      <c r="E611" s="16" t="n">
        <v>0</v>
      </c>
      <c r="F611" s="16" t="n">
        <v>0</v>
      </c>
      <c r="G611" s="16" t="n">
        <v>0</v>
      </c>
      <c r="H611" s="16" t="n">
        <v>0</v>
      </c>
      <c r="I611" s="16" t="n">
        <v>0</v>
      </c>
      <c r="J611" s="16" t="n">
        <v>0</v>
      </c>
      <c r="K611" s="16" t="n">
        <v>0</v>
      </c>
      <c r="L611" s="16" t="n">
        <v>0</v>
      </c>
      <c r="M611" s="16" t="n">
        <v>0</v>
      </c>
      <c r="N611" s="16" t="n">
        <v>0</v>
      </c>
      <c r="O611" s="16" t="n">
        <v>0</v>
      </c>
      <c r="P611" s="16" t="n">
        <v>0</v>
      </c>
      <c r="Q611" s="16" t="n">
        <v>0</v>
      </c>
      <c r="R611" s="16" t="n">
        <v>0</v>
      </c>
      <c r="S611" s="16" t="n">
        <v>0</v>
      </c>
      <c r="T611" s="16" t="n">
        <v>0</v>
      </c>
      <c r="U611" s="16" t="n">
        <v>0</v>
      </c>
      <c r="V611" s="16" t="n">
        <v>0</v>
      </c>
    </row>
    <row r="612" customFormat="false" ht="12.75" hidden="false" customHeight="false" outlineLevel="0" collapsed="false">
      <c r="B612" s="17" t="n">
        <v>40483</v>
      </c>
      <c r="C612" s="15" t="n">
        <v>0</v>
      </c>
      <c r="D612" s="16" t="n">
        <v>0</v>
      </c>
      <c r="E612" s="16" t="n">
        <v>0</v>
      </c>
      <c r="F612" s="16" t="n">
        <v>0</v>
      </c>
      <c r="G612" s="16" t="n">
        <v>0</v>
      </c>
      <c r="H612" s="16" t="n">
        <v>0</v>
      </c>
      <c r="I612" s="16" t="n">
        <v>0</v>
      </c>
      <c r="J612" s="16" t="n">
        <v>0</v>
      </c>
      <c r="K612" s="16" t="n">
        <v>0</v>
      </c>
      <c r="L612" s="16" t="n">
        <v>0</v>
      </c>
      <c r="M612" s="16" t="n">
        <v>0</v>
      </c>
      <c r="N612" s="16" t="n">
        <v>0</v>
      </c>
      <c r="O612" s="16" t="n">
        <v>0</v>
      </c>
      <c r="P612" s="16" t="n">
        <v>0</v>
      </c>
      <c r="Q612" s="16" t="n">
        <v>0</v>
      </c>
      <c r="R612" s="16" t="n">
        <v>0</v>
      </c>
      <c r="S612" s="16" t="n">
        <v>0</v>
      </c>
      <c r="T612" s="16" t="n">
        <v>0</v>
      </c>
      <c r="U612" s="16" t="n">
        <v>0</v>
      </c>
      <c r="V612" s="16" t="n">
        <v>0</v>
      </c>
    </row>
    <row r="613" customFormat="false" ht="12.75" hidden="false" customHeight="false" outlineLevel="0" collapsed="false">
      <c r="B613" s="17" t="n">
        <v>40513</v>
      </c>
      <c r="C613" s="15" t="n">
        <v>0</v>
      </c>
      <c r="D613" s="16" t="n">
        <v>0</v>
      </c>
      <c r="E613" s="16" t="n">
        <v>0</v>
      </c>
      <c r="F613" s="16" t="n">
        <v>0</v>
      </c>
      <c r="G613" s="16" t="n">
        <v>0</v>
      </c>
      <c r="H613" s="16" t="n">
        <v>0</v>
      </c>
      <c r="I613" s="16" t="n">
        <v>0</v>
      </c>
      <c r="J613" s="16" t="n">
        <v>0</v>
      </c>
      <c r="K613" s="16" t="n">
        <v>0</v>
      </c>
      <c r="L613" s="16" t="n">
        <v>0</v>
      </c>
      <c r="M613" s="16" t="n">
        <v>0</v>
      </c>
      <c r="N613" s="16" t="n">
        <v>0</v>
      </c>
      <c r="O613" s="16" t="n">
        <v>0</v>
      </c>
      <c r="P613" s="16" t="n">
        <v>0</v>
      </c>
      <c r="Q613" s="16" t="n">
        <v>0</v>
      </c>
      <c r="R613" s="16" t="n">
        <v>0</v>
      </c>
      <c r="S613" s="16" t="n">
        <v>0</v>
      </c>
      <c r="T613" s="16" t="n">
        <v>0</v>
      </c>
      <c r="U613" s="16" t="n">
        <v>0</v>
      </c>
      <c r="V613" s="16" t="n">
        <v>0</v>
      </c>
    </row>
    <row r="614" customFormat="false" ht="12.75" hidden="false" customHeight="false" outlineLevel="0" collapsed="false">
      <c r="B614" s="17" t="n">
        <v>40544</v>
      </c>
      <c r="C614" s="15" t="n">
        <v>0</v>
      </c>
      <c r="D614" s="16" t="n">
        <v>0</v>
      </c>
      <c r="E614" s="16" t="n">
        <v>0</v>
      </c>
      <c r="F614" s="16" t="n">
        <v>0</v>
      </c>
      <c r="G614" s="16" t="n">
        <v>0</v>
      </c>
      <c r="H614" s="16" t="n">
        <v>0</v>
      </c>
      <c r="I614" s="16" t="n">
        <v>0</v>
      </c>
      <c r="J614" s="16" t="n">
        <v>0</v>
      </c>
      <c r="K614" s="16" t="n">
        <v>0</v>
      </c>
      <c r="L614" s="16" t="n">
        <v>0</v>
      </c>
      <c r="M614" s="16" t="n">
        <v>0</v>
      </c>
      <c r="N614" s="16" t="n">
        <v>0</v>
      </c>
      <c r="O614" s="16" t="n">
        <v>0</v>
      </c>
      <c r="P614" s="16" t="n">
        <v>0</v>
      </c>
      <c r="Q614" s="16" t="n">
        <v>0</v>
      </c>
      <c r="R614" s="16" t="n">
        <v>0</v>
      </c>
      <c r="S614" s="16" t="n">
        <v>0</v>
      </c>
      <c r="T614" s="16" t="n">
        <v>0</v>
      </c>
      <c r="U614" s="16" t="n">
        <v>0</v>
      </c>
      <c r="V614" s="16" t="n">
        <v>0</v>
      </c>
    </row>
    <row r="615" customFormat="false" ht="12.75" hidden="false" customHeight="false" outlineLevel="0" collapsed="false">
      <c r="B615" s="17" t="n">
        <v>40575</v>
      </c>
      <c r="C615" s="15" t="n">
        <v>0</v>
      </c>
      <c r="D615" s="16" t="n">
        <v>0</v>
      </c>
      <c r="E615" s="16" t="n">
        <v>0</v>
      </c>
      <c r="F615" s="16" t="n">
        <v>0</v>
      </c>
      <c r="G615" s="16" t="n">
        <v>0</v>
      </c>
      <c r="H615" s="16" t="n">
        <v>0</v>
      </c>
      <c r="I615" s="16" t="n">
        <v>0</v>
      </c>
      <c r="J615" s="16" t="n">
        <v>0</v>
      </c>
      <c r="K615" s="16" t="n">
        <v>0</v>
      </c>
      <c r="L615" s="16" t="n">
        <v>0</v>
      </c>
      <c r="M615" s="16" t="n">
        <v>0</v>
      </c>
      <c r="N615" s="16" t="n">
        <v>0</v>
      </c>
      <c r="O615" s="16" t="n">
        <v>0</v>
      </c>
      <c r="P615" s="16" t="n">
        <v>0</v>
      </c>
      <c r="Q615" s="16" t="n">
        <v>0</v>
      </c>
      <c r="R615" s="16" t="n">
        <v>0</v>
      </c>
      <c r="S615" s="16" t="n">
        <v>0</v>
      </c>
      <c r="T615" s="16" t="n">
        <v>0</v>
      </c>
      <c r="U615" s="16" t="n">
        <v>0</v>
      </c>
      <c r="V615" s="16" t="n">
        <v>0</v>
      </c>
    </row>
    <row r="616" customFormat="false" ht="12.75" hidden="false" customHeight="false" outlineLevel="0" collapsed="false">
      <c r="B616" s="17" t="n">
        <v>40603</v>
      </c>
      <c r="C616" s="15" t="n">
        <v>0</v>
      </c>
      <c r="D616" s="16" t="n">
        <v>0</v>
      </c>
      <c r="E616" s="16" t="n">
        <v>0</v>
      </c>
      <c r="F616" s="16" t="n">
        <v>0</v>
      </c>
      <c r="G616" s="16" t="n">
        <v>0</v>
      </c>
      <c r="H616" s="16" t="n">
        <v>0</v>
      </c>
      <c r="I616" s="16" t="n">
        <v>0</v>
      </c>
      <c r="J616" s="16" t="n">
        <v>0</v>
      </c>
      <c r="K616" s="16" t="n">
        <v>0</v>
      </c>
      <c r="L616" s="16" t="n">
        <v>0</v>
      </c>
      <c r="M616" s="16" t="n">
        <v>0</v>
      </c>
      <c r="N616" s="16" t="n">
        <v>0</v>
      </c>
      <c r="O616" s="16" t="n">
        <v>0</v>
      </c>
      <c r="P616" s="16" t="n">
        <v>0</v>
      </c>
      <c r="Q616" s="16" t="n">
        <v>0</v>
      </c>
      <c r="R616" s="16" t="n">
        <v>0</v>
      </c>
      <c r="S616" s="16" t="n">
        <v>0</v>
      </c>
      <c r="T616" s="16" t="n">
        <v>0</v>
      </c>
      <c r="U616" s="16" t="n">
        <v>0</v>
      </c>
      <c r="V616" s="16" t="n">
        <v>0</v>
      </c>
    </row>
    <row r="617" customFormat="false" ht="12.75" hidden="false" customHeight="false" outlineLevel="0" collapsed="false">
      <c r="B617" s="17" t="n">
        <v>40634</v>
      </c>
      <c r="C617" s="15" t="n">
        <v>0</v>
      </c>
      <c r="D617" s="16" t="n">
        <v>0</v>
      </c>
      <c r="E617" s="16" t="n">
        <v>0</v>
      </c>
      <c r="F617" s="16" t="n">
        <v>0</v>
      </c>
      <c r="G617" s="16" t="n">
        <v>0</v>
      </c>
      <c r="H617" s="16" t="n">
        <v>0</v>
      </c>
      <c r="I617" s="16" t="n">
        <v>0</v>
      </c>
      <c r="J617" s="16" t="n">
        <v>0</v>
      </c>
      <c r="K617" s="16" t="n">
        <v>0</v>
      </c>
      <c r="L617" s="16" t="n">
        <v>0</v>
      </c>
      <c r="M617" s="16" t="n">
        <v>0</v>
      </c>
      <c r="N617" s="16" t="n">
        <v>0</v>
      </c>
      <c r="O617" s="16" t="n">
        <v>0</v>
      </c>
      <c r="P617" s="16" t="n">
        <v>0</v>
      </c>
      <c r="Q617" s="16" t="n">
        <v>0</v>
      </c>
      <c r="R617" s="16" t="n">
        <v>0</v>
      </c>
      <c r="S617" s="16" t="n">
        <v>0</v>
      </c>
      <c r="T617" s="16" t="n">
        <v>0</v>
      </c>
      <c r="U617" s="16" t="n">
        <v>0</v>
      </c>
      <c r="V617" s="16" t="n">
        <v>0</v>
      </c>
    </row>
    <row r="618" customFormat="false" ht="12.75" hidden="false" customHeight="false" outlineLevel="0" collapsed="false">
      <c r="B618" s="17" t="n">
        <v>40664</v>
      </c>
      <c r="C618" s="15" t="n">
        <v>0</v>
      </c>
      <c r="D618" s="16" t="n">
        <v>0</v>
      </c>
      <c r="E618" s="16" t="n">
        <v>0</v>
      </c>
      <c r="F618" s="16" t="n">
        <v>0</v>
      </c>
      <c r="G618" s="16" t="n">
        <v>0</v>
      </c>
      <c r="H618" s="16" t="n">
        <v>0</v>
      </c>
      <c r="I618" s="16" t="n">
        <v>0</v>
      </c>
      <c r="J618" s="16" t="n">
        <v>0</v>
      </c>
      <c r="K618" s="16" t="n">
        <v>0</v>
      </c>
      <c r="L618" s="16" t="n">
        <v>0</v>
      </c>
      <c r="M618" s="16" t="n">
        <v>0</v>
      </c>
      <c r="N618" s="16" t="n">
        <v>0</v>
      </c>
      <c r="O618" s="16" t="n">
        <v>0</v>
      </c>
      <c r="P618" s="16" t="n">
        <v>0</v>
      </c>
      <c r="Q618" s="16" t="n">
        <v>0</v>
      </c>
      <c r="R618" s="16" t="n">
        <v>0</v>
      </c>
      <c r="S618" s="16" t="n">
        <v>0</v>
      </c>
      <c r="T618" s="16" t="n">
        <v>0</v>
      </c>
      <c r="U618" s="16" t="n">
        <v>0</v>
      </c>
      <c r="V618" s="16" t="n">
        <v>0</v>
      </c>
    </row>
    <row r="619" customFormat="false" ht="12.75" hidden="false" customHeight="false" outlineLevel="0" collapsed="false">
      <c r="B619" s="17" t="n">
        <v>40695</v>
      </c>
      <c r="C619" s="15" t="n">
        <v>0</v>
      </c>
      <c r="D619" s="16" t="n">
        <v>0</v>
      </c>
      <c r="E619" s="16" t="n">
        <v>0</v>
      </c>
      <c r="F619" s="16" t="n">
        <v>0</v>
      </c>
      <c r="G619" s="16" t="n">
        <v>0</v>
      </c>
      <c r="H619" s="16" t="n">
        <v>0</v>
      </c>
      <c r="I619" s="16" t="n">
        <v>0</v>
      </c>
      <c r="J619" s="16" t="n">
        <v>0</v>
      </c>
      <c r="K619" s="16" t="n">
        <v>0</v>
      </c>
      <c r="L619" s="16" t="n">
        <v>0</v>
      </c>
      <c r="M619" s="16" t="n">
        <v>0</v>
      </c>
      <c r="N619" s="16" t="n">
        <v>0</v>
      </c>
      <c r="O619" s="16" t="n">
        <v>0</v>
      </c>
      <c r="P619" s="16" t="n">
        <v>0</v>
      </c>
      <c r="Q619" s="16" t="n">
        <v>0</v>
      </c>
      <c r="R619" s="16" t="n">
        <v>0</v>
      </c>
      <c r="S619" s="16" t="n">
        <v>0</v>
      </c>
      <c r="T619" s="16" t="n">
        <v>0</v>
      </c>
      <c r="U619" s="16" t="n">
        <v>0</v>
      </c>
      <c r="V619" s="16" t="n">
        <v>0</v>
      </c>
    </row>
    <row r="620" customFormat="false" ht="12.75" hidden="false" customHeight="false" outlineLevel="0" collapsed="false">
      <c r="B620" s="17" t="n">
        <v>40725</v>
      </c>
      <c r="C620" s="15" t="n">
        <v>0</v>
      </c>
      <c r="D620" s="16" t="n">
        <v>0</v>
      </c>
      <c r="E620" s="16" t="n">
        <v>0</v>
      </c>
      <c r="F620" s="16" t="n">
        <v>0</v>
      </c>
      <c r="G620" s="16" t="n">
        <v>0</v>
      </c>
      <c r="H620" s="16" t="n">
        <v>0</v>
      </c>
      <c r="I620" s="16" t="n">
        <v>0</v>
      </c>
      <c r="J620" s="16" t="n">
        <v>0</v>
      </c>
      <c r="K620" s="16" t="n">
        <v>0</v>
      </c>
      <c r="L620" s="16" t="n">
        <v>0</v>
      </c>
      <c r="M620" s="16" t="n">
        <v>0</v>
      </c>
      <c r="N620" s="16" t="n">
        <v>0</v>
      </c>
      <c r="O620" s="16" t="n">
        <v>0</v>
      </c>
      <c r="P620" s="16" t="n">
        <v>0</v>
      </c>
      <c r="Q620" s="16" t="n">
        <v>0</v>
      </c>
      <c r="R620" s="16" t="n">
        <v>0</v>
      </c>
      <c r="S620" s="16" t="n">
        <v>0</v>
      </c>
      <c r="T620" s="16" t="n">
        <v>0</v>
      </c>
      <c r="U620" s="16" t="n">
        <v>0</v>
      </c>
      <c r="V620" s="16" t="n">
        <v>0</v>
      </c>
    </row>
    <row r="621" customFormat="false" ht="12.75" hidden="false" customHeight="false" outlineLevel="0" collapsed="false">
      <c r="B621" s="17" t="n">
        <v>40756</v>
      </c>
      <c r="C621" s="15" t="n">
        <v>0</v>
      </c>
      <c r="D621" s="16" t="n">
        <v>0</v>
      </c>
      <c r="E621" s="16" t="n">
        <v>0</v>
      </c>
      <c r="F621" s="16" t="n">
        <v>0</v>
      </c>
      <c r="G621" s="16" t="n">
        <v>0</v>
      </c>
      <c r="H621" s="16" t="n">
        <v>0</v>
      </c>
      <c r="I621" s="16" t="n">
        <v>0</v>
      </c>
      <c r="J621" s="16" t="n">
        <v>0</v>
      </c>
      <c r="K621" s="16" t="n">
        <v>0</v>
      </c>
      <c r="L621" s="16" t="n">
        <v>0</v>
      </c>
      <c r="M621" s="16" t="n">
        <v>0</v>
      </c>
      <c r="N621" s="16" t="n">
        <v>0</v>
      </c>
      <c r="O621" s="16" t="n">
        <v>0</v>
      </c>
      <c r="P621" s="16" t="n">
        <v>0</v>
      </c>
      <c r="Q621" s="16" t="n">
        <v>0</v>
      </c>
      <c r="R621" s="16" t="n">
        <v>0</v>
      </c>
      <c r="S621" s="16" t="n">
        <v>0</v>
      </c>
      <c r="T621" s="16" t="n">
        <v>0</v>
      </c>
      <c r="U621" s="16" t="n">
        <v>0</v>
      </c>
      <c r="V621" s="16" t="n">
        <v>0</v>
      </c>
    </row>
    <row r="622" customFormat="false" ht="12.75" hidden="false" customHeight="false" outlineLevel="0" collapsed="false">
      <c r="B622" s="17" t="n">
        <v>40787</v>
      </c>
      <c r="C622" s="15" t="n">
        <v>0</v>
      </c>
      <c r="D622" s="16" t="n">
        <v>0</v>
      </c>
      <c r="E622" s="16" t="n">
        <v>0</v>
      </c>
      <c r="F622" s="16" t="n">
        <v>0</v>
      </c>
      <c r="G622" s="16" t="n">
        <v>0</v>
      </c>
      <c r="H622" s="16" t="n">
        <v>0</v>
      </c>
      <c r="I622" s="16" t="n">
        <v>0</v>
      </c>
      <c r="J622" s="16" t="n">
        <v>0</v>
      </c>
      <c r="K622" s="16" t="n">
        <v>0</v>
      </c>
      <c r="L622" s="16" t="n">
        <v>0</v>
      </c>
      <c r="M622" s="16" t="n">
        <v>0</v>
      </c>
      <c r="N622" s="16" t="n">
        <v>0</v>
      </c>
      <c r="O622" s="16" t="n">
        <v>0</v>
      </c>
      <c r="P622" s="16" t="n">
        <v>0</v>
      </c>
      <c r="Q622" s="16" t="n">
        <v>0</v>
      </c>
      <c r="R622" s="16" t="n">
        <v>0</v>
      </c>
      <c r="S622" s="16" t="n">
        <v>0</v>
      </c>
      <c r="T622" s="16" t="n">
        <v>0</v>
      </c>
      <c r="U622" s="16" t="n">
        <v>0</v>
      </c>
      <c r="V622" s="16" t="n">
        <v>0</v>
      </c>
    </row>
    <row r="623" customFormat="false" ht="12.75" hidden="false" customHeight="false" outlineLevel="0" collapsed="false">
      <c r="B623" s="17" t="n">
        <v>40817</v>
      </c>
      <c r="C623" s="15" t="n">
        <v>0</v>
      </c>
      <c r="D623" s="16" t="n">
        <v>0</v>
      </c>
      <c r="E623" s="16" t="n">
        <v>0</v>
      </c>
      <c r="F623" s="16" t="n">
        <v>0</v>
      </c>
      <c r="G623" s="16" t="n">
        <v>0</v>
      </c>
      <c r="H623" s="16" t="n">
        <v>0</v>
      </c>
      <c r="I623" s="16" t="n">
        <v>0</v>
      </c>
      <c r="J623" s="16" t="n">
        <v>0</v>
      </c>
      <c r="K623" s="16" t="n">
        <v>0</v>
      </c>
      <c r="L623" s="16" t="n">
        <v>0</v>
      </c>
      <c r="M623" s="16" t="n">
        <v>0</v>
      </c>
      <c r="N623" s="16" t="n">
        <v>0</v>
      </c>
      <c r="O623" s="16" t="n">
        <v>0</v>
      </c>
      <c r="P623" s="16" t="n">
        <v>0</v>
      </c>
      <c r="Q623" s="16" t="n">
        <v>0</v>
      </c>
      <c r="R623" s="16" t="n">
        <v>0</v>
      </c>
      <c r="S623" s="16" t="n">
        <v>0</v>
      </c>
      <c r="T623" s="16" t="n">
        <v>0</v>
      </c>
      <c r="U623" s="16" t="n">
        <v>0</v>
      </c>
      <c r="V623" s="16" t="n">
        <v>0</v>
      </c>
    </row>
    <row r="624" customFormat="false" ht="12.75" hidden="false" customHeight="false" outlineLevel="0" collapsed="false">
      <c r="B624" s="17" t="n">
        <v>40848</v>
      </c>
      <c r="C624" s="15" t="n">
        <v>0</v>
      </c>
      <c r="D624" s="16" t="n">
        <v>0</v>
      </c>
      <c r="E624" s="16" t="n">
        <v>0</v>
      </c>
      <c r="F624" s="16" t="n">
        <v>0</v>
      </c>
      <c r="G624" s="16" t="n">
        <v>0</v>
      </c>
      <c r="H624" s="16" t="n">
        <v>0</v>
      </c>
      <c r="I624" s="16" t="n">
        <v>0</v>
      </c>
      <c r="J624" s="16" t="n">
        <v>0</v>
      </c>
      <c r="K624" s="16" t="n">
        <v>0</v>
      </c>
      <c r="L624" s="16" t="n">
        <v>0</v>
      </c>
      <c r="M624" s="16" t="n">
        <v>0</v>
      </c>
      <c r="N624" s="16" t="n">
        <v>0</v>
      </c>
      <c r="O624" s="16" t="n">
        <v>0</v>
      </c>
      <c r="P624" s="16" t="n">
        <v>0</v>
      </c>
      <c r="Q624" s="16" t="n">
        <v>0</v>
      </c>
      <c r="R624" s="16" t="n">
        <v>0</v>
      </c>
      <c r="S624" s="16" t="n">
        <v>0</v>
      </c>
      <c r="T624" s="16" t="n">
        <v>0</v>
      </c>
      <c r="U624" s="16" t="n">
        <v>0</v>
      </c>
      <c r="V624" s="16" t="n">
        <v>0</v>
      </c>
    </row>
    <row r="625" customFormat="false" ht="12.75" hidden="false" customHeight="false" outlineLevel="0" collapsed="false">
      <c r="B625" s="17" t="n">
        <v>40878</v>
      </c>
      <c r="C625" s="15" t="n">
        <v>0</v>
      </c>
      <c r="D625" s="16" t="n">
        <v>0</v>
      </c>
      <c r="E625" s="16" t="n">
        <v>0</v>
      </c>
      <c r="F625" s="16" t="n">
        <v>0</v>
      </c>
      <c r="G625" s="16" t="n">
        <v>0</v>
      </c>
      <c r="H625" s="16" t="n">
        <v>0</v>
      </c>
      <c r="I625" s="16" t="n">
        <v>0</v>
      </c>
      <c r="J625" s="16" t="n">
        <v>0</v>
      </c>
      <c r="K625" s="16" t="n">
        <v>0</v>
      </c>
      <c r="L625" s="16" t="n">
        <v>0</v>
      </c>
      <c r="M625" s="16" t="n">
        <v>0</v>
      </c>
      <c r="N625" s="16" t="n">
        <v>0</v>
      </c>
      <c r="O625" s="16" t="n">
        <v>0</v>
      </c>
      <c r="P625" s="16" t="n">
        <v>0</v>
      </c>
      <c r="Q625" s="16" t="n">
        <v>0</v>
      </c>
      <c r="R625" s="16" t="n">
        <v>0</v>
      </c>
      <c r="S625" s="16" t="n">
        <v>0</v>
      </c>
      <c r="T625" s="16" t="n">
        <v>0</v>
      </c>
      <c r="U625" s="16" t="n">
        <v>0</v>
      </c>
      <c r="V625" s="16" t="n">
        <v>0</v>
      </c>
    </row>
    <row r="626" customFormat="false" ht="12.75" hidden="false" customHeight="false" outlineLevel="0" collapsed="false">
      <c r="B626" s="17" t="n">
        <v>40909</v>
      </c>
      <c r="C626" s="15" t="n">
        <v>0</v>
      </c>
      <c r="D626" s="16" t="n">
        <v>0</v>
      </c>
      <c r="E626" s="16" t="n">
        <v>0</v>
      </c>
      <c r="F626" s="16" t="n">
        <v>0</v>
      </c>
      <c r="G626" s="16" t="n">
        <v>0</v>
      </c>
      <c r="H626" s="16" t="n">
        <v>0</v>
      </c>
      <c r="I626" s="16" t="n">
        <v>0</v>
      </c>
      <c r="J626" s="16" t="n">
        <v>0</v>
      </c>
      <c r="K626" s="16" t="n">
        <v>0</v>
      </c>
      <c r="L626" s="16" t="n">
        <v>0</v>
      </c>
      <c r="M626" s="16" t="n">
        <v>0</v>
      </c>
      <c r="N626" s="16" t="n">
        <v>0</v>
      </c>
      <c r="O626" s="16" t="n">
        <v>0</v>
      </c>
      <c r="P626" s="16" t="n">
        <v>0</v>
      </c>
      <c r="Q626" s="16" t="n">
        <v>0</v>
      </c>
      <c r="R626" s="16" t="n">
        <v>0</v>
      </c>
      <c r="S626" s="16" t="n">
        <v>0</v>
      </c>
      <c r="T626" s="16" t="n">
        <v>0</v>
      </c>
      <c r="U626" s="16" t="n">
        <v>0</v>
      </c>
      <c r="V626" s="16" t="n">
        <v>0</v>
      </c>
    </row>
    <row r="627" customFormat="false" ht="12.75" hidden="false" customHeight="false" outlineLevel="0" collapsed="false">
      <c r="B627" s="17" t="n">
        <v>40940</v>
      </c>
      <c r="C627" s="15" t="n">
        <v>0</v>
      </c>
      <c r="D627" s="16" t="n">
        <v>0</v>
      </c>
      <c r="E627" s="16" t="n">
        <v>0</v>
      </c>
      <c r="F627" s="16" t="n">
        <v>0</v>
      </c>
      <c r="G627" s="16" t="n">
        <v>0</v>
      </c>
      <c r="H627" s="16" t="n">
        <v>0</v>
      </c>
      <c r="I627" s="16" t="n">
        <v>0</v>
      </c>
      <c r="J627" s="16" t="n">
        <v>0</v>
      </c>
      <c r="K627" s="16" t="n">
        <v>0</v>
      </c>
      <c r="L627" s="16" t="n">
        <v>0</v>
      </c>
      <c r="M627" s="16" t="n">
        <v>0</v>
      </c>
      <c r="N627" s="16" t="n">
        <v>0</v>
      </c>
      <c r="O627" s="16" t="n">
        <v>0</v>
      </c>
      <c r="P627" s="16" t="n">
        <v>0</v>
      </c>
      <c r="Q627" s="16" t="n">
        <v>0</v>
      </c>
      <c r="R627" s="16" t="n">
        <v>0</v>
      </c>
      <c r="S627" s="16" t="n">
        <v>0</v>
      </c>
      <c r="T627" s="16" t="n">
        <v>0</v>
      </c>
      <c r="U627" s="16" t="n">
        <v>0</v>
      </c>
      <c r="V627" s="16" t="n">
        <v>0</v>
      </c>
    </row>
    <row r="628" customFormat="false" ht="12.75" hidden="false" customHeight="false" outlineLevel="0" collapsed="false">
      <c r="B628" s="17" t="n">
        <v>40969</v>
      </c>
      <c r="C628" s="15" t="n">
        <v>0</v>
      </c>
      <c r="D628" s="16" t="n">
        <v>0</v>
      </c>
      <c r="E628" s="16" t="n">
        <v>0</v>
      </c>
      <c r="F628" s="16" t="n">
        <v>0</v>
      </c>
      <c r="G628" s="16" t="n">
        <v>0</v>
      </c>
      <c r="H628" s="16" t="n">
        <v>0</v>
      </c>
      <c r="I628" s="16" t="n">
        <v>0</v>
      </c>
      <c r="J628" s="16" t="n">
        <v>0</v>
      </c>
      <c r="K628" s="16" t="n">
        <v>0</v>
      </c>
      <c r="L628" s="16" t="n">
        <v>0</v>
      </c>
      <c r="M628" s="16" t="n">
        <v>0</v>
      </c>
      <c r="N628" s="16" t="n">
        <v>0</v>
      </c>
      <c r="O628" s="16" t="n">
        <v>0</v>
      </c>
      <c r="P628" s="16" t="n">
        <v>0</v>
      </c>
      <c r="Q628" s="16" t="n">
        <v>0</v>
      </c>
      <c r="R628" s="16" t="n">
        <v>0</v>
      </c>
      <c r="S628" s="16" t="n">
        <v>0</v>
      </c>
      <c r="T628" s="16" t="n">
        <v>0</v>
      </c>
      <c r="U628" s="16" t="n">
        <v>0</v>
      </c>
      <c r="V628" s="16" t="n">
        <v>0</v>
      </c>
    </row>
    <row r="629" customFormat="false" ht="12.75" hidden="false" customHeight="false" outlineLevel="0" collapsed="false">
      <c r="B629" s="17" t="n">
        <v>41000</v>
      </c>
      <c r="C629" s="15" t="n">
        <v>0</v>
      </c>
      <c r="D629" s="16" t="n">
        <v>0</v>
      </c>
      <c r="E629" s="16" t="n">
        <v>0</v>
      </c>
      <c r="F629" s="16" t="n">
        <v>0</v>
      </c>
      <c r="G629" s="16" t="n">
        <v>0</v>
      </c>
      <c r="H629" s="16" t="n">
        <v>0</v>
      </c>
      <c r="I629" s="16" t="n">
        <v>0</v>
      </c>
      <c r="J629" s="16" t="n">
        <v>0</v>
      </c>
      <c r="K629" s="16" t="n">
        <v>0</v>
      </c>
      <c r="L629" s="16" t="n">
        <v>0</v>
      </c>
      <c r="M629" s="16" t="n">
        <v>0</v>
      </c>
      <c r="N629" s="16" t="n">
        <v>0</v>
      </c>
      <c r="O629" s="16" t="n">
        <v>0</v>
      </c>
      <c r="P629" s="16" t="n">
        <v>0</v>
      </c>
      <c r="Q629" s="16" t="n">
        <v>0</v>
      </c>
      <c r="R629" s="16" t="n">
        <v>0</v>
      </c>
      <c r="S629" s="16" t="n">
        <v>0</v>
      </c>
      <c r="T629" s="16" t="n">
        <v>0</v>
      </c>
      <c r="U629" s="16" t="n">
        <v>0</v>
      </c>
      <c r="V629" s="16" t="n">
        <v>0</v>
      </c>
    </row>
    <row r="630" customFormat="false" ht="12.75" hidden="false" customHeight="false" outlineLevel="0" collapsed="false">
      <c r="B630" s="17" t="n">
        <v>41030</v>
      </c>
      <c r="C630" s="15" t="n">
        <v>0</v>
      </c>
      <c r="D630" s="16" t="n">
        <v>0</v>
      </c>
      <c r="E630" s="16" t="n">
        <v>0</v>
      </c>
      <c r="F630" s="16" t="n">
        <v>0</v>
      </c>
      <c r="G630" s="16" t="n">
        <v>0</v>
      </c>
      <c r="H630" s="16" t="n">
        <v>0</v>
      </c>
      <c r="I630" s="16" t="n">
        <v>0</v>
      </c>
      <c r="J630" s="16" t="n">
        <v>0</v>
      </c>
      <c r="K630" s="16" t="n">
        <v>0</v>
      </c>
      <c r="L630" s="16" t="n">
        <v>0</v>
      </c>
      <c r="M630" s="16" t="n">
        <v>0</v>
      </c>
      <c r="N630" s="16" t="n">
        <v>0</v>
      </c>
      <c r="O630" s="16" t="n">
        <v>0</v>
      </c>
      <c r="P630" s="16" t="n">
        <v>0</v>
      </c>
      <c r="Q630" s="16" t="n">
        <v>0</v>
      </c>
      <c r="R630" s="16" t="n">
        <v>0</v>
      </c>
      <c r="S630" s="16" t="n">
        <v>0</v>
      </c>
      <c r="T630" s="16" t="n">
        <v>0</v>
      </c>
      <c r="U630" s="16" t="n">
        <v>0</v>
      </c>
      <c r="V630" s="16" t="n">
        <v>0</v>
      </c>
    </row>
    <row r="631" customFormat="false" ht="12.75" hidden="false" customHeight="false" outlineLevel="0" collapsed="false">
      <c r="B631" s="17" t="n">
        <v>41061</v>
      </c>
      <c r="C631" s="15" t="n">
        <v>0</v>
      </c>
      <c r="D631" s="16" t="n">
        <v>0</v>
      </c>
      <c r="E631" s="16" t="n">
        <v>0</v>
      </c>
      <c r="F631" s="16" t="n">
        <v>0</v>
      </c>
      <c r="G631" s="16" t="n">
        <v>0</v>
      </c>
      <c r="H631" s="16" t="n">
        <v>0</v>
      </c>
      <c r="I631" s="16" t="n">
        <v>0</v>
      </c>
      <c r="J631" s="16" t="n">
        <v>0</v>
      </c>
      <c r="K631" s="16" t="n">
        <v>0</v>
      </c>
      <c r="L631" s="16" t="n">
        <v>0</v>
      </c>
      <c r="M631" s="16" t="n">
        <v>0</v>
      </c>
      <c r="N631" s="16" t="n">
        <v>0</v>
      </c>
      <c r="O631" s="16" t="n">
        <v>0</v>
      </c>
      <c r="P631" s="16" t="n">
        <v>0</v>
      </c>
      <c r="Q631" s="16" t="n">
        <v>0</v>
      </c>
      <c r="R631" s="16" t="n">
        <v>0</v>
      </c>
      <c r="S631" s="16" t="n">
        <v>0</v>
      </c>
      <c r="T631" s="16" t="n">
        <v>0</v>
      </c>
      <c r="U631" s="16" t="n">
        <v>0</v>
      </c>
      <c r="V631" s="16" t="n">
        <v>0</v>
      </c>
    </row>
    <row r="632" customFormat="false" ht="12.75" hidden="false" customHeight="false" outlineLevel="0" collapsed="false">
      <c r="B632" s="17" t="n">
        <v>41091</v>
      </c>
      <c r="C632" s="15" t="n">
        <v>0</v>
      </c>
      <c r="D632" s="16" t="n">
        <v>0</v>
      </c>
      <c r="E632" s="16" t="n">
        <v>0</v>
      </c>
      <c r="F632" s="16" t="n">
        <v>0</v>
      </c>
      <c r="G632" s="16" t="n">
        <v>0</v>
      </c>
      <c r="H632" s="16" t="n">
        <v>0</v>
      </c>
      <c r="I632" s="16" t="n">
        <v>0</v>
      </c>
      <c r="J632" s="16" t="n">
        <v>0</v>
      </c>
      <c r="K632" s="16" t="n">
        <v>0</v>
      </c>
      <c r="L632" s="16" t="n">
        <v>0</v>
      </c>
      <c r="M632" s="16" t="n">
        <v>0</v>
      </c>
      <c r="N632" s="16" t="n">
        <v>0</v>
      </c>
      <c r="O632" s="16" t="n">
        <v>0</v>
      </c>
      <c r="P632" s="16" t="n">
        <v>0</v>
      </c>
      <c r="Q632" s="16" t="n">
        <v>0</v>
      </c>
      <c r="R632" s="16" t="n">
        <v>0</v>
      </c>
      <c r="S632" s="16" t="n">
        <v>0</v>
      </c>
      <c r="T632" s="16" t="n">
        <v>0</v>
      </c>
      <c r="U632" s="16" t="n">
        <v>0</v>
      </c>
      <c r="V632" s="16" t="n">
        <v>0</v>
      </c>
    </row>
    <row r="633" customFormat="false" ht="12.75" hidden="false" customHeight="false" outlineLevel="0" collapsed="false">
      <c r="B633" s="17" t="n">
        <v>41122</v>
      </c>
      <c r="C633" s="15" t="n">
        <v>0</v>
      </c>
      <c r="D633" s="16" t="n">
        <v>0</v>
      </c>
      <c r="E633" s="16" t="n">
        <v>0</v>
      </c>
      <c r="F633" s="16" t="n">
        <v>0</v>
      </c>
      <c r="G633" s="16" t="n">
        <v>0</v>
      </c>
      <c r="H633" s="16" t="n">
        <v>0</v>
      </c>
      <c r="I633" s="16" t="n">
        <v>0</v>
      </c>
      <c r="J633" s="16" t="n">
        <v>0</v>
      </c>
      <c r="K633" s="16" t="n">
        <v>0</v>
      </c>
      <c r="L633" s="16" t="n">
        <v>0</v>
      </c>
      <c r="M633" s="16" t="n">
        <v>0</v>
      </c>
      <c r="N633" s="16" t="n">
        <v>0</v>
      </c>
      <c r="O633" s="16" t="n">
        <v>0</v>
      </c>
      <c r="P633" s="16" t="n">
        <v>0</v>
      </c>
      <c r="Q633" s="16" t="n">
        <v>0</v>
      </c>
      <c r="R633" s="16" t="n">
        <v>0</v>
      </c>
      <c r="S633" s="16" t="n">
        <v>0</v>
      </c>
      <c r="T633" s="16" t="n">
        <v>0</v>
      </c>
      <c r="U633" s="16" t="n">
        <v>0</v>
      </c>
      <c r="V633" s="16" t="n">
        <v>0</v>
      </c>
    </row>
    <row r="634" customFormat="false" ht="12.75" hidden="false" customHeight="false" outlineLevel="0" collapsed="false">
      <c r="B634" s="17" t="n">
        <v>41153</v>
      </c>
      <c r="C634" s="15" t="n">
        <v>0</v>
      </c>
      <c r="D634" s="16" t="n">
        <v>0</v>
      </c>
      <c r="E634" s="16" t="n">
        <v>0</v>
      </c>
      <c r="F634" s="16" t="n">
        <v>0</v>
      </c>
      <c r="G634" s="16" t="n">
        <v>0</v>
      </c>
      <c r="H634" s="16" t="n">
        <v>0</v>
      </c>
      <c r="I634" s="16" t="n">
        <v>0</v>
      </c>
      <c r="J634" s="16" t="n">
        <v>0</v>
      </c>
      <c r="K634" s="16" t="n">
        <v>0</v>
      </c>
      <c r="L634" s="16" t="n">
        <v>0</v>
      </c>
      <c r="M634" s="16" t="n">
        <v>0</v>
      </c>
      <c r="N634" s="16" t="n">
        <v>0</v>
      </c>
      <c r="O634" s="16" t="n">
        <v>0</v>
      </c>
      <c r="P634" s="16" t="n">
        <v>0</v>
      </c>
      <c r="Q634" s="16" t="n">
        <v>0</v>
      </c>
      <c r="R634" s="16" t="n">
        <v>0</v>
      </c>
      <c r="S634" s="16" t="n">
        <v>0</v>
      </c>
      <c r="T634" s="16" t="n">
        <v>0</v>
      </c>
      <c r="U634" s="16" t="n">
        <v>0</v>
      </c>
      <c r="V634" s="16" t="n">
        <v>0</v>
      </c>
    </row>
    <row r="635" customFormat="false" ht="12.75" hidden="false" customHeight="false" outlineLevel="0" collapsed="false">
      <c r="B635" s="17" t="n">
        <v>41183</v>
      </c>
      <c r="C635" s="15" t="n">
        <v>0</v>
      </c>
      <c r="D635" s="16" t="n">
        <v>0</v>
      </c>
      <c r="E635" s="16" t="n">
        <v>0</v>
      </c>
      <c r="F635" s="16" t="n">
        <v>0</v>
      </c>
      <c r="G635" s="16" t="n">
        <v>0</v>
      </c>
      <c r="H635" s="16" t="n">
        <v>0</v>
      </c>
      <c r="I635" s="16" t="n">
        <v>0</v>
      </c>
      <c r="J635" s="16" t="n">
        <v>0</v>
      </c>
      <c r="K635" s="16" t="n">
        <v>0</v>
      </c>
      <c r="L635" s="16" t="n">
        <v>0</v>
      </c>
      <c r="M635" s="16" t="n">
        <v>0</v>
      </c>
      <c r="N635" s="16" t="n">
        <v>0</v>
      </c>
      <c r="O635" s="16" t="n">
        <v>0</v>
      </c>
      <c r="P635" s="16" t="n">
        <v>0</v>
      </c>
      <c r="Q635" s="16" t="n">
        <v>0</v>
      </c>
      <c r="R635" s="16" t="n">
        <v>0</v>
      </c>
      <c r="S635" s="16" t="n">
        <v>0</v>
      </c>
      <c r="T635" s="16" t="n">
        <v>0</v>
      </c>
      <c r="U635" s="16" t="n">
        <v>0</v>
      </c>
      <c r="V635" s="16" t="n">
        <v>0</v>
      </c>
    </row>
    <row r="636" customFormat="false" ht="12.75" hidden="false" customHeight="false" outlineLevel="0" collapsed="false">
      <c r="B636" s="17" t="n">
        <v>41214</v>
      </c>
      <c r="C636" s="15" t="n">
        <v>0</v>
      </c>
      <c r="D636" s="16" t="n">
        <v>0</v>
      </c>
      <c r="E636" s="16" t="n">
        <v>0</v>
      </c>
      <c r="F636" s="16" t="n">
        <v>0</v>
      </c>
      <c r="G636" s="16" t="n">
        <v>0</v>
      </c>
      <c r="H636" s="16" t="n">
        <v>0</v>
      </c>
      <c r="I636" s="16" t="n">
        <v>0</v>
      </c>
      <c r="J636" s="16" t="n">
        <v>0</v>
      </c>
      <c r="K636" s="16" t="n">
        <v>0</v>
      </c>
      <c r="L636" s="16" t="n">
        <v>0</v>
      </c>
      <c r="M636" s="16" t="n">
        <v>0</v>
      </c>
      <c r="N636" s="16" t="n">
        <v>0</v>
      </c>
      <c r="O636" s="16" t="n">
        <v>0</v>
      </c>
      <c r="P636" s="16" t="n">
        <v>0</v>
      </c>
      <c r="Q636" s="16" t="n">
        <v>0</v>
      </c>
      <c r="R636" s="16" t="n">
        <v>0</v>
      </c>
      <c r="S636" s="16" t="n">
        <v>0</v>
      </c>
      <c r="T636" s="16" t="n">
        <v>0</v>
      </c>
      <c r="U636" s="16" t="n">
        <v>0</v>
      </c>
      <c r="V636" s="16" t="n">
        <v>0</v>
      </c>
    </row>
    <row r="637" customFormat="false" ht="12.75" hidden="false" customHeight="false" outlineLevel="0" collapsed="false">
      <c r="B637" s="17" t="n">
        <v>41244</v>
      </c>
      <c r="C637" s="15" t="n">
        <v>0</v>
      </c>
      <c r="D637" s="16" t="n">
        <v>0</v>
      </c>
      <c r="E637" s="16" t="n">
        <v>0</v>
      </c>
      <c r="F637" s="16" t="n">
        <v>0</v>
      </c>
      <c r="G637" s="16" t="n">
        <v>0</v>
      </c>
      <c r="H637" s="16" t="n">
        <v>0</v>
      </c>
      <c r="I637" s="16" t="n">
        <v>0</v>
      </c>
      <c r="J637" s="16" t="n">
        <v>0</v>
      </c>
      <c r="K637" s="16" t="n">
        <v>0</v>
      </c>
      <c r="L637" s="16" t="n">
        <v>0</v>
      </c>
      <c r="M637" s="16" t="n">
        <v>0</v>
      </c>
      <c r="N637" s="16" t="n">
        <v>0</v>
      </c>
      <c r="O637" s="16" t="n">
        <v>0</v>
      </c>
      <c r="P637" s="16" t="n">
        <v>0</v>
      </c>
      <c r="Q637" s="16" t="n">
        <v>0</v>
      </c>
      <c r="R637" s="16" t="n">
        <v>0</v>
      </c>
      <c r="S637" s="16" t="n">
        <v>0</v>
      </c>
      <c r="T637" s="16" t="n">
        <v>0</v>
      </c>
      <c r="U637" s="16" t="n">
        <v>0</v>
      </c>
      <c r="V637" s="16" t="n">
        <v>0</v>
      </c>
    </row>
    <row r="638" customFormat="false" ht="12.75" hidden="false" customHeight="false" outlineLevel="0" collapsed="false">
      <c r="B638" s="18" t="n">
        <v>41275</v>
      </c>
      <c r="C638" s="15" t="n">
        <v>0</v>
      </c>
      <c r="D638" s="16" t="n">
        <v>0</v>
      </c>
      <c r="E638" s="16" t="n">
        <v>0</v>
      </c>
      <c r="F638" s="16" t="n">
        <v>0</v>
      </c>
      <c r="G638" s="16" t="n">
        <v>0</v>
      </c>
      <c r="H638" s="16" t="n">
        <v>0</v>
      </c>
      <c r="I638" s="16" t="n">
        <v>0</v>
      </c>
      <c r="J638" s="16" t="n">
        <v>0</v>
      </c>
      <c r="K638" s="16" t="n">
        <v>0</v>
      </c>
      <c r="L638" s="16" t="n">
        <v>0</v>
      </c>
      <c r="M638" s="16" t="n">
        <v>0</v>
      </c>
      <c r="N638" s="16" t="n">
        <v>0</v>
      </c>
      <c r="O638" s="16" t="n">
        <v>0</v>
      </c>
      <c r="P638" s="16" t="n">
        <v>0</v>
      </c>
      <c r="Q638" s="16" t="n">
        <v>0</v>
      </c>
      <c r="R638" s="16" t="n">
        <v>0</v>
      </c>
      <c r="S638" s="16" t="n">
        <v>0</v>
      </c>
      <c r="T638" s="16" t="n">
        <v>0</v>
      </c>
      <c r="U638" s="16" t="n">
        <v>0</v>
      </c>
      <c r="V638" s="16" t="n">
        <v>0</v>
      </c>
    </row>
    <row r="639" customFormat="false" ht="12.75" hidden="false" customHeight="false" outlineLevel="0" collapsed="false">
      <c r="B639" s="18" t="n">
        <v>41306</v>
      </c>
      <c r="C639" s="15" t="n">
        <v>0</v>
      </c>
      <c r="D639" s="16" t="n">
        <v>0</v>
      </c>
      <c r="E639" s="16" t="n">
        <v>0</v>
      </c>
      <c r="F639" s="16" t="n">
        <v>0</v>
      </c>
      <c r="G639" s="16" t="n">
        <v>0</v>
      </c>
      <c r="H639" s="16" t="n">
        <v>0</v>
      </c>
      <c r="I639" s="16" t="n">
        <v>0</v>
      </c>
      <c r="J639" s="16" t="n">
        <v>0</v>
      </c>
      <c r="K639" s="16" t="n">
        <v>0</v>
      </c>
      <c r="L639" s="16" t="n">
        <v>0</v>
      </c>
      <c r="M639" s="16" t="n">
        <v>0</v>
      </c>
      <c r="N639" s="16" t="n">
        <v>0</v>
      </c>
      <c r="O639" s="16" t="n">
        <v>0</v>
      </c>
      <c r="P639" s="16" t="n">
        <v>0</v>
      </c>
      <c r="Q639" s="16" t="n">
        <v>0</v>
      </c>
      <c r="R639" s="16" t="n">
        <v>0</v>
      </c>
      <c r="S639" s="16" t="n">
        <v>0</v>
      </c>
      <c r="T639" s="16" t="n">
        <v>0</v>
      </c>
      <c r="U639" s="16" t="n">
        <v>0</v>
      </c>
      <c r="V639" s="16" t="n">
        <v>0</v>
      </c>
    </row>
    <row r="640" customFormat="false" ht="12.75" hidden="false" customHeight="false" outlineLevel="0" collapsed="false">
      <c r="B640" s="18" t="n">
        <v>41334</v>
      </c>
      <c r="C640" s="15" t="n">
        <v>0</v>
      </c>
      <c r="D640" s="16" t="n">
        <v>0</v>
      </c>
      <c r="E640" s="16" t="n">
        <v>0</v>
      </c>
      <c r="F640" s="16" t="n">
        <v>0</v>
      </c>
      <c r="G640" s="16" t="n">
        <v>0</v>
      </c>
      <c r="H640" s="16" t="n">
        <v>0</v>
      </c>
      <c r="I640" s="16" t="n">
        <v>0</v>
      </c>
      <c r="J640" s="16" t="n">
        <v>0</v>
      </c>
      <c r="K640" s="16" t="n">
        <v>0</v>
      </c>
      <c r="L640" s="16" t="n">
        <v>0</v>
      </c>
      <c r="M640" s="16" t="n">
        <v>0</v>
      </c>
      <c r="N640" s="16" t="n">
        <v>0</v>
      </c>
      <c r="O640" s="16" t="n">
        <v>0</v>
      </c>
      <c r="P640" s="16" t="n">
        <v>0</v>
      </c>
      <c r="Q640" s="16" t="n">
        <v>0</v>
      </c>
      <c r="R640" s="16" t="n">
        <v>0</v>
      </c>
      <c r="S640" s="16" t="n">
        <v>0</v>
      </c>
      <c r="T640" s="16" t="n">
        <v>0</v>
      </c>
      <c r="U640" s="16" t="n">
        <v>0</v>
      </c>
      <c r="V640" s="16" t="n">
        <v>0</v>
      </c>
    </row>
    <row r="641" customFormat="false" ht="12.75" hidden="false" customHeight="false" outlineLevel="0" collapsed="false">
      <c r="B641" s="18" t="n">
        <v>41365</v>
      </c>
      <c r="C641" s="15" t="n">
        <v>0</v>
      </c>
      <c r="D641" s="16" t="n">
        <v>0</v>
      </c>
      <c r="E641" s="16" t="n">
        <v>0</v>
      </c>
      <c r="F641" s="16" t="n">
        <v>0</v>
      </c>
      <c r="G641" s="16" t="n">
        <v>0</v>
      </c>
      <c r="H641" s="16" t="n">
        <v>0</v>
      </c>
      <c r="I641" s="16" t="n">
        <v>0</v>
      </c>
      <c r="J641" s="16" t="n">
        <v>0</v>
      </c>
      <c r="K641" s="16" t="n">
        <v>0</v>
      </c>
      <c r="L641" s="16" t="n">
        <v>0</v>
      </c>
      <c r="M641" s="16" t="n">
        <v>0</v>
      </c>
      <c r="N641" s="16" t="n">
        <v>0</v>
      </c>
      <c r="O641" s="16" t="n">
        <v>0</v>
      </c>
      <c r="P641" s="16" t="n">
        <v>0</v>
      </c>
      <c r="Q641" s="16" t="n">
        <v>0</v>
      </c>
      <c r="R641" s="16" t="n">
        <v>0</v>
      </c>
      <c r="S641" s="16" t="n">
        <v>0</v>
      </c>
      <c r="T641" s="16" t="n">
        <v>0</v>
      </c>
      <c r="U641" s="16" t="n">
        <v>0</v>
      </c>
      <c r="V641" s="16" t="n">
        <v>0</v>
      </c>
    </row>
    <row r="642" customFormat="false" ht="12.75" hidden="false" customHeight="false" outlineLevel="0" collapsed="false">
      <c r="B642" s="18" t="n">
        <v>41395</v>
      </c>
      <c r="C642" s="15" t="n">
        <v>0</v>
      </c>
      <c r="D642" s="16" t="n">
        <v>0</v>
      </c>
      <c r="E642" s="16" t="n">
        <v>0</v>
      </c>
      <c r="F642" s="16" t="n">
        <v>0</v>
      </c>
      <c r="G642" s="16" t="n">
        <v>0</v>
      </c>
      <c r="H642" s="16" t="n">
        <v>0</v>
      </c>
      <c r="I642" s="16" t="n">
        <v>0</v>
      </c>
      <c r="J642" s="16" t="n">
        <v>0</v>
      </c>
      <c r="K642" s="16" t="n">
        <v>0</v>
      </c>
      <c r="L642" s="16" t="n">
        <v>0</v>
      </c>
      <c r="M642" s="16" t="n">
        <v>0</v>
      </c>
      <c r="N642" s="16" t="n">
        <v>0</v>
      </c>
      <c r="O642" s="16" t="n">
        <v>0</v>
      </c>
      <c r="P642" s="16" t="n">
        <v>0</v>
      </c>
      <c r="Q642" s="16" t="n">
        <v>0</v>
      </c>
      <c r="R642" s="16" t="n">
        <v>0</v>
      </c>
      <c r="S642" s="16" t="n">
        <v>0</v>
      </c>
      <c r="T642" s="16" t="n">
        <v>0</v>
      </c>
      <c r="U642" s="16" t="n">
        <v>0</v>
      </c>
      <c r="V642" s="16" t="n">
        <v>0</v>
      </c>
    </row>
    <row r="643" customFormat="false" ht="12.75" hidden="false" customHeight="false" outlineLevel="0" collapsed="false">
      <c r="B643" s="18" t="n">
        <v>41426</v>
      </c>
      <c r="C643" s="15" t="n">
        <v>0</v>
      </c>
      <c r="D643" s="16" t="n">
        <v>0</v>
      </c>
      <c r="E643" s="16" t="n">
        <v>0</v>
      </c>
      <c r="F643" s="16" t="n">
        <v>0</v>
      </c>
      <c r="G643" s="16" t="n">
        <v>0</v>
      </c>
      <c r="H643" s="16" t="n">
        <v>0</v>
      </c>
      <c r="I643" s="16" t="n">
        <v>0</v>
      </c>
      <c r="J643" s="16" t="n">
        <v>0</v>
      </c>
      <c r="K643" s="16" t="n">
        <v>0</v>
      </c>
      <c r="L643" s="16" t="n">
        <v>0</v>
      </c>
      <c r="M643" s="16" t="n">
        <v>0</v>
      </c>
      <c r="N643" s="16" t="n">
        <v>0</v>
      </c>
      <c r="O643" s="16" t="n">
        <v>0</v>
      </c>
      <c r="P643" s="16" t="n">
        <v>0</v>
      </c>
      <c r="Q643" s="16" t="n">
        <v>0</v>
      </c>
      <c r="R643" s="16" t="n">
        <v>0</v>
      </c>
      <c r="S643" s="16" t="n">
        <v>0</v>
      </c>
      <c r="T643" s="16" t="n">
        <v>0</v>
      </c>
      <c r="U643" s="16" t="n">
        <v>0</v>
      </c>
      <c r="V643" s="16" t="n">
        <v>0</v>
      </c>
    </row>
    <row r="644" customFormat="false" ht="12.75" hidden="false" customHeight="false" outlineLevel="0" collapsed="false">
      <c r="B644" s="18" t="n">
        <v>41456</v>
      </c>
      <c r="C644" s="15" t="n">
        <v>0</v>
      </c>
      <c r="D644" s="16" t="n">
        <v>0</v>
      </c>
      <c r="E644" s="16" t="n">
        <v>0</v>
      </c>
      <c r="F644" s="16" t="n">
        <v>0</v>
      </c>
      <c r="G644" s="16" t="n">
        <v>0</v>
      </c>
      <c r="H644" s="16" t="n">
        <v>0</v>
      </c>
      <c r="I644" s="16" t="n">
        <v>0</v>
      </c>
      <c r="J644" s="16" t="n">
        <v>0</v>
      </c>
      <c r="K644" s="16" t="n">
        <v>0</v>
      </c>
      <c r="L644" s="16" t="n">
        <v>0</v>
      </c>
      <c r="M644" s="16" t="n">
        <v>0</v>
      </c>
      <c r="N644" s="16" t="n">
        <v>0</v>
      </c>
      <c r="O644" s="16" t="n">
        <v>0</v>
      </c>
      <c r="P644" s="16" t="n">
        <v>0</v>
      </c>
      <c r="Q644" s="16" t="n">
        <v>0</v>
      </c>
      <c r="R644" s="16" t="n">
        <v>0</v>
      </c>
      <c r="S644" s="16" t="n">
        <v>0</v>
      </c>
      <c r="T644" s="16" t="n">
        <v>0</v>
      </c>
      <c r="U644" s="16" t="n">
        <v>0</v>
      </c>
      <c r="V644" s="16" t="n">
        <v>0</v>
      </c>
    </row>
    <row r="645" customFormat="false" ht="12.75" hidden="false" customHeight="false" outlineLevel="0" collapsed="false">
      <c r="B645" s="18" t="n">
        <v>41487</v>
      </c>
      <c r="C645" s="15" t="n">
        <v>0</v>
      </c>
      <c r="D645" s="16" t="n">
        <v>0</v>
      </c>
      <c r="E645" s="16" t="n">
        <v>0</v>
      </c>
      <c r="F645" s="16" t="n">
        <v>0</v>
      </c>
      <c r="G645" s="16" t="n">
        <v>0</v>
      </c>
      <c r="H645" s="16" t="n">
        <v>0</v>
      </c>
      <c r="I645" s="16" t="n">
        <v>0</v>
      </c>
      <c r="J645" s="16" t="n">
        <v>0</v>
      </c>
      <c r="K645" s="16" t="n">
        <v>0</v>
      </c>
      <c r="L645" s="16" t="n">
        <v>0</v>
      </c>
      <c r="M645" s="16" t="n">
        <v>0</v>
      </c>
      <c r="N645" s="16" t="n">
        <v>0</v>
      </c>
      <c r="O645" s="16" t="n">
        <v>0</v>
      </c>
      <c r="P645" s="16" t="n">
        <v>0</v>
      </c>
      <c r="Q645" s="16" t="n">
        <v>0</v>
      </c>
      <c r="R645" s="16" t="n">
        <v>0</v>
      </c>
      <c r="S645" s="16" t="n">
        <v>0</v>
      </c>
      <c r="T645" s="16" t="n">
        <v>0</v>
      </c>
      <c r="U645" s="16" t="n">
        <v>0</v>
      </c>
      <c r="V645" s="16" t="n">
        <v>0</v>
      </c>
    </row>
    <row r="646" customFormat="false" ht="12.75" hidden="false" customHeight="false" outlineLevel="0" collapsed="false">
      <c r="B646" s="18" t="n">
        <v>41518</v>
      </c>
      <c r="C646" s="15" t="n">
        <v>0</v>
      </c>
      <c r="D646" s="16" t="n">
        <v>0</v>
      </c>
      <c r="E646" s="16" t="n">
        <v>0</v>
      </c>
      <c r="F646" s="16" t="n">
        <v>0</v>
      </c>
      <c r="G646" s="16" t="n">
        <v>0</v>
      </c>
      <c r="H646" s="16" t="n">
        <v>0</v>
      </c>
      <c r="I646" s="16" t="n">
        <v>0</v>
      </c>
      <c r="J646" s="16" t="n">
        <v>0</v>
      </c>
      <c r="K646" s="16" t="n">
        <v>0</v>
      </c>
      <c r="L646" s="16" t="n">
        <v>0</v>
      </c>
      <c r="M646" s="16" t="n">
        <v>0</v>
      </c>
      <c r="N646" s="16" t="n">
        <v>0</v>
      </c>
      <c r="O646" s="16" t="n">
        <v>0</v>
      </c>
      <c r="P646" s="16" t="n">
        <v>0</v>
      </c>
      <c r="Q646" s="16" t="n">
        <v>0</v>
      </c>
      <c r="R646" s="16" t="n">
        <v>0</v>
      </c>
      <c r="S646" s="16" t="n">
        <v>0</v>
      </c>
      <c r="T646" s="16" t="n">
        <v>0</v>
      </c>
      <c r="U646" s="16" t="n">
        <v>0</v>
      </c>
      <c r="V646" s="16" t="n">
        <v>0</v>
      </c>
    </row>
    <row r="647" customFormat="false" ht="12.75" hidden="false" customHeight="false" outlineLevel="0" collapsed="false">
      <c r="B647" s="18" t="n">
        <v>41548</v>
      </c>
      <c r="C647" s="15" t="n">
        <v>0</v>
      </c>
      <c r="D647" s="16" t="n">
        <v>0</v>
      </c>
      <c r="E647" s="16" t="n">
        <v>0</v>
      </c>
      <c r="F647" s="16" t="n">
        <v>0</v>
      </c>
      <c r="G647" s="16" t="n">
        <v>0</v>
      </c>
      <c r="H647" s="16" t="n">
        <v>0</v>
      </c>
      <c r="I647" s="16" t="n">
        <v>0</v>
      </c>
      <c r="J647" s="16" t="n">
        <v>0</v>
      </c>
      <c r="K647" s="16" t="n">
        <v>0</v>
      </c>
      <c r="L647" s="16" t="n">
        <v>0</v>
      </c>
      <c r="M647" s="16" t="n">
        <v>0</v>
      </c>
      <c r="N647" s="16" t="n">
        <v>0</v>
      </c>
      <c r="O647" s="16" t="n">
        <v>0</v>
      </c>
      <c r="P647" s="16" t="n">
        <v>0</v>
      </c>
      <c r="Q647" s="16" t="n">
        <v>0</v>
      </c>
      <c r="R647" s="16" t="n">
        <v>0</v>
      </c>
      <c r="S647" s="16" t="n">
        <v>0</v>
      </c>
      <c r="T647" s="16" t="n">
        <v>0</v>
      </c>
      <c r="U647" s="16" t="n">
        <v>0</v>
      </c>
      <c r="V647" s="16" t="n">
        <v>0</v>
      </c>
    </row>
    <row r="648" customFormat="false" ht="12.75" hidden="false" customHeight="false" outlineLevel="0" collapsed="false">
      <c r="B648" s="18" t="n">
        <v>41579</v>
      </c>
      <c r="C648" s="15" t="n">
        <v>0</v>
      </c>
      <c r="D648" s="16" t="n">
        <v>0</v>
      </c>
      <c r="E648" s="16" t="n">
        <v>0</v>
      </c>
      <c r="F648" s="16" t="n">
        <v>0</v>
      </c>
      <c r="G648" s="16" t="n">
        <v>0</v>
      </c>
      <c r="H648" s="16" t="n">
        <v>0</v>
      </c>
      <c r="I648" s="16" t="n">
        <v>0</v>
      </c>
      <c r="J648" s="16" t="n">
        <v>0</v>
      </c>
      <c r="K648" s="16" t="n">
        <v>0</v>
      </c>
      <c r="L648" s="16" t="n">
        <v>0</v>
      </c>
      <c r="M648" s="16" t="n">
        <v>0</v>
      </c>
      <c r="N648" s="16" t="n">
        <v>0</v>
      </c>
      <c r="O648" s="16" t="n">
        <v>0</v>
      </c>
      <c r="P648" s="16" t="n">
        <v>0</v>
      </c>
      <c r="Q648" s="16" t="n">
        <v>0</v>
      </c>
      <c r="R648" s="16" t="n">
        <v>0</v>
      </c>
      <c r="S648" s="16" t="n">
        <v>0</v>
      </c>
      <c r="T648" s="16" t="n">
        <v>0</v>
      </c>
      <c r="U648" s="16" t="n">
        <v>0</v>
      </c>
      <c r="V648" s="16" t="n">
        <v>0</v>
      </c>
    </row>
    <row r="649" customFormat="false" ht="12.75" hidden="false" customHeight="false" outlineLevel="0" collapsed="false">
      <c r="B649" s="18" t="n">
        <v>41609</v>
      </c>
      <c r="C649" s="15" t="n">
        <v>0</v>
      </c>
      <c r="D649" s="16" t="n">
        <v>0</v>
      </c>
      <c r="E649" s="16" t="n">
        <v>0</v>
      </c>
      <c r="F649" s="16" t="n">
        <v>0</v>
      </c>
      <c r="G649" s="16" t="n">
        <v>0</v>
      </c>
      <c r="H649" s="16" t="n">
        <v>0</v>
      </c>
      <c r="I649" s="16" t="n">
        <v>0</v>
      </c>
      <c r="J649" s="16" t="n">
        <v>0</v>
      </c>
      <c r="K649" s="16" t="n">
        <v>0</v>
      </c>
      <c r="L649" s="16" t="n">
        <v>0</v>
      </c>
      <c r="M649" s="16" t="n">
        <v>0</v>
      </c>
      <c r="N649" s="16" t="n">
        <v>0</v>
      </c>
      <c r="O649" s="16" t="n">
        <v>0</v>
      </c>
      <c r="P649" s="16" t="n">
        <v>0</v>
      </c>
      <c r="Q649" s="16" t="n">
        <v>0</v>
      </c>
      <c r="R649" s="16" t="n">
        <v>0</v>
      </c>
      <c r="S649" s="16" t="n">
        <v>0</v>
      </c>
      <c r="T649" s="16" t="n">
        <v>0</v>
      </c>
      <c r="U649" s="16" t="n">
        <v>0</v>
      </c>
      <c r="V649" s="16" t="n">
        <v>0</v>
      </c>
    </row>
    <row r="650" customFormat="false" ht="12.75" hidden="false" customHeight="false" outlineLevel="0" collapsed="false">
      <c r="B650" s="18" t="n">
        <v>41640</v>
      </c>
      <c r="C650" s="15" t="n">
        <v>0</v>
      </c>
      <c r="D650" s="16" t="n">
        <v>0</v>
      </c>
      <c r="E650" s="16" t="n">
        <v>0</v>
      </c>
      <c r="F650" s="16" t="n">
        <v>0</v>
      </c>
      <c r="G650" s="16" t="n">
        <v>0</v>
      </c>
      <c r="H650" s="16" t="n">
        <v>0</v>
      </c>
      <c r="I650" s="16" t="n">
        <v>0</v>
      </c>
      <c r="J650" s="16" t="n">
        <v>0</v>
      </c>
      <c r="K650" s="16" t="n">
        <v>0</v>
      </c>
      <c r="L650" s="16" t="n">
        <v>0</v>
      </c>
      <c r="M650" s="16" t="n">
        <v>0</v>
      </c>
      <c r="N650" s="16" t="n">
        <v>0</v>
      </c>
      <c r="O650" s="16" t="n">
        <v>0</v>
      </c>
      <c r="P650" s="16" t="n">
        <v>0</v>
      </c>
      <c r="Q650" s="16" t="n">
        <v>0</v>
      </c>
      <c r="R650" s="16" t="n">
        <v>0</v>
      </c>
      <c r="S650" s="16" t="n">
        <v>0</v>
      </c>
      <c r="T650" s="16" t="n">
        <v>0</v>
      </c>
      <c r="U650" s="16" t="n">
        <v>0</v>
      </c>
      <c r="V650" s="16" t="n">
        <v>0</v>
      </c>
    </row>
    <row r="651" customFormat="false" ht="12.75" hidden="false" customHeight="false" outlineLevel="0" collapsed="false">
      <c r="B651" s="18" t="n">
        <v>41671</v>
      </c>
      <c r="C651" s="15" t="n">
        <v>0</v>
      </c>
      <c r="D651" s="16" t="n">
        <v>0</v>
      </c>
      <c r="E651" s="16" t="n">
        <v>0</v>
      </c>
      <c r="F651" s="16" t="n">
        <v>0</v>
      </c>
      <c r="G651" s="16" t="n">
        <v>0</v>
      </c>
      <c r="H651" s="16" t="n">
        <v>0</v>
      </c>
      <c r="I651" s="16" t="n">
        <v>0</v>
      </c>
      <c r="J651" s="16" t="n">
        <v>0</v>
      </c>
      <c r="K651" s="16" t="n">
        <v>0</v>
      </c>
      <c r="L651" s="16" t="n">
        <v>0</v>
      </c>
      <c r="M651" s="16" t="n">
        <v>0</v>
      </c>
      <c r="N651" s="16" t="n">
        <v>0</v>
      </c>
      <c r="O651" s="16" t="n">
        <v>0</v>
      </c>
      <c r="P651" s="16" t="n">
        <v>0</v>
      </c>
      <c r="Q651" s="16" t="n">
        <v>0</v>
      </c>
      <c r="R651" s="16" t="n">
        <v>0</v>
      </c>
      <c r="S651" s="16" t="n">
        <v>0</v>
      </c>
      <c r="T651" s="16" t="n">
        <v>0</v>
      </c>
      <c r="U651" s="16" t="n">
        <v>0</v>
      </c>
      <c r="V651" s="16" t="n">
        <v>0</v>
      </c>
    </row>
    <row r="652" customFormat="false" ht="12.75" hidden="false" customHeight="false" outlineLevel="0" collapsed="false">
      <c r="B652" s="18" t="n">
        <v>41699</v>
      </c>
      <c r="C652" s="15" t="n">
        <v>0</v>
      </c>
      <c r="D652" s="16" t="n">
        <v>0</v>
      </c>
      <c r="E652" s="16" t="n">
        <v>0</v>
      </c>
      <c r="F652" s="16" t="n">
        <v>0</v>
      </c>
      <c r="G652" s="16" t="n">
        <v>0</v>
      </c>
      <c r="H652" s="16" t="n">
        <v>0</v>
      </c>
      <c r="I652" s="16" t="n">
        <v>0</v>
      </c>
      <c r="J652" s="16" t="n">
        <v>0</v>
      </c>
      <c r="K652" s="16" t="n">
        <v>0</v>
      </c>
      <c r="L652" s="16" t="n">
        <v>0</v>
      </c>
      <c r="M652" s="16" t="n">
        <v>0</v>
      </c>
      <c r="N652" s="16" t="n">
        <v>0</v>
      </c>
      <c r="O652" s="16" t="n">
        <v>0</v>
      </c>
      <c r="P652" s="16" t="n">
        <v>0</v>
      </c>
      <c r="Q652" s="16" t="n">
        <v>0</v>
      </c>
      <c r="R652" s="16" t="n">
        <v>0</v>
      </c>
      <c r="S652" s="16" t="n">
        <v>0</v>
      </c>
      <c r="T652" s="16" t="n">
        <v>0</v>
      </c>
      <c r="U652" s="16" t="n">
        <v>0</v>
      </c>
      <c r="V652" s="16" t="n">
        <v>0</v>
      </c>
    </row>
    <row r="653" customFormat="false" ht="12.75" hidden="false" customHeight="false" outlineLevel="0" collapsed="false">
      <c r="B653" s="18" t="n">
        <v>41730</v>
      </c>
      <c r="C653" s="15" t="n">
        <v>0</v>
      </c>
      <c r="D653" s="16" t="n">
        <v>0</v>
      </c>
      <c r="E653" s="16" t="n">
        <v>0</v>
      </c>
      <c r="F653" s="16" t="n">
        <v>0</v>
      </c>
      <c r="G653" s="16" t="n">
        <v>0</v>
      </c>
      <c r="H653" s="16" t="n">
        <v>0</v>
      </c>
      <c r="I653" s="16" t="n">
        <v>0</v>
      </c>
      <c r="J653" s="16" t="n">
        <v>0</v>
      </c>
      <c r="K653" s="16" t="n">
        <v>0</v>
      </c>
      <c r="L653" s="16" t="n">
        <v>0</v>
      </c>
      <c r="M653" s="16" t="n">
        <v>0</v>
      </c>
      <c r="N653" s="16" t="n">
        <v>0</v>
      </c>
      <c r="O653" s="16" t="n">
        <v>0</v>
      </c>
      <c r="P653" s="16" t="n">
        <v>0</v>
      </c>
      <c r="Q653" s="16" t="n">
        <v>0</v>
      </c>
      <c r="R653" s="16" t="n">
        <v>0</v>
      </c>
      <c r="S653" s="16" t="n">
        <v>0</v>
      </c>
      <c r="T653" s="16" t="n">
        <v>0</v>
      </c>
      <c r="U653" s="16" t="n">
        <v>0</v>
      </c>
      <c r="V653" s="16" t="n">
        <v>0</v>
      </c>
    </row>
    <row r="654" customFormat="false" ht="12.75" hidden="false" customHeight="false" outlineLevel="0" collapsed="false">
      <c r="B654" s="18" t="n">
        <v>41760</v>
      </c>
      <c r="C654" s="15" t="n">
        <v>0</v>
      </c>
      <c r="D654" s="16" t="n">
        <v>0</v>
      </c>
      <c r="E654" s="16" t="n">
        <v>0</v>
      </c>
      <c r="F654" s="16" t="n">
        <v>0</v>
      </c>
      <c r="G654" s="16" t="n">
        <v>0</v>
      </c>
      <c r="H654" s="16" t="n">
        <v>0</v>
      </c>
      <c r="I654" s="16" t="n">
        <v>0</v>
      </c>
      <c r="J654" s="16" t="n">
        <v>0</v>
      </c>
      <c r="K654" s="16" t="n">
        <v>0</v>
      </c>
      <c r="L654" s="16" t="n">
        <v>0</v>
      </c>
      <c r="M654" s="16" t="n">
        <v>0</v>
      </c>
      <c r="N654" s="16" t="n">
        <v>0</v>
      </c>
      <c r="O654" s="16" t="n">
        <v>0</v>
      </c>
      <c r="P654" s="16" t="n">
        <v>0</v>
      </c>
      <c r="Q654" s="16" t="n">
        <v>0</v>
      </c>
      <c r="R654" s="16" t="n">
        <v>0</v>
      </c>
      <c r="S654" s="16" t="n">
        <v>0</v>
      </c>
      <c r="T654" s="16" t="n">
        <v>0</v>
      </c>
      <c r="U654" s="16" t="n">
        <v>0</v>
      </c>
      <c r="V654" s="16" t="n">
        <v>0</v>
      </c>
    </row>
    <row r="655" customFormat="false" ht="12.75" hidden="false" customHeight="false" outlineLevel="0" collapsed="false">
      <c r="B655" s="18" t="n">
        <v>41791</v>
      </c>
      <c r="C655" s="15" t="n">
        <v>0</v>
      </c>
      <c r="D655" s="16" t="n">
        <v>0</v>
      </c>
      <c r="E655" s="16" t="n">
        <v>0</v>
      </c>
      <c r="F655" s="16" t="n">
        <v>0</v>
      </c>
      <c r="G655" s="16" t="n">
        <v>0</v>
      </c>
      <c r="H655" s="16" t="n">
        <v>0</v>
      </c>
      <c r="I655" s="16" t="n">
        <v>0</v>
      </c>
      <c r="J655" s="16" t="n">
        <v>0</v>
      </c>
      <c r="K655" s="16" t="n">
        <v>0</v>
      </c>
      <c r="L655" s="16" t="n">
        <v>0</v>
      </c>
      <c r="M655" s="16" t="n">
        <v>0</v>
      </c>
      <c r="N655" s="16" t="n">
        <v>0</v>
      </c>
      <c r="O655" s="16" t="n">
        <v>0</v>
      </c>
      <c r="P655" s="16" t="n">
        <v>0</v>
      </c>
      <c r="Q655" s="16" t="n">
        <v>0</v>
      </c>
      <c r="R655" s="16" t="n">
        <v>0</v>
      </c>
      <c r="S655" s="16" t="n">
        <v>0</v>
      </c>
      <c r="T655" s="16" t="n">
        <v>0</v>
      </c>
      <c r="U655" s="16" t="n">
        <v>0</v>
      </c>
      <c r="V655" s="16" t="n">
        <v>0</v>
      </c>
    </row>
    <row r="656" customFormat="false" ht="12.75" hidden="false" customHeight="false" outlineLevel="0" collapsed="false">
      <c r="B656" s="18" t="n">
        <v>41821</v>
      </c>
      <c r="C656" s="15" t="n">
        <v>0</v>
      </c>
      <c r="D656" s="16" t="n">
        <v>0</v>
      </c>
      <c r="E656" s="16" t="n">
        <v>0</v>
      </c>
      <c r="F656" s="16" t="n">
        <v>0</v>
      </c>
      <c r="G656" s="16" t="n">
        <v>0</v>
      </c>
      <c r="H656" s="16" t="n">
        <v>0</v>
      </c>
      <c r="I656" s="16" t="n">
        <v>0</v>
      </c>
      <c r="J656" s="16" t="n">
        <v>0</v>
      </c>
      <c r="K656" s="16" t="n">
        <v>0</v>
      </c>
      <c r="L656" s="16" t="n">
        <v>0</v>
      </c>
      <c r="M656" s="16" t="n">
        <v>0</v>
      </c>
      <c r="N656" s="16" t="n">
        <v>0</v>
      </c>
      <c r="O656" s="16" t="n">
        <v>0</v>
      </c>
      <c r="P656" s="16" t="n">
        <v>0</v>
      </c>
      <c r="Q656" s="16" t="n">
        <v>0</v>
      </c>
      <c r="R656" s="16" t="n">
        <v>0</v>
      </c>
      <c r="S656" s="16" t="n">
        <v>0</v>
      </c>
      <c r="T656" s="16" t="n">
        <v>0</v>
      </c>
      <c r="U656" s="16" t="n">
        <v>0</v>
      </c>
      <c r="V656" s="16" t="n">
        <v>0</v>
      </c>
    </row>
    <row r="657" customFormat="false" ht="12.75" hidden="false" customHeight="false" outlineLevel="0" collapsed="false">
      <c r="B657" s="18" t="n">
        <v>41852</v>
      </c>
      <c r="C657" s="15" t="n">
        <v>0</v>
      </c>
      <c r="D657" s="16" t="n">
        <v>0</v>
      </c>
      <c r="E657" s="16" t="n">
        <v>0</v>
      </c>
      <c r="F657" s="16" t="n">
        <v>0</v>
      </c>
      <c r="G657" s="16" t="n">
        <v>0</v>
      </c>
      <c r="H657" s="16" t="n">
        <v>0</v>
      </c>
      <c r="I657" s="16" t="n">
        <v>0</v>
      </c>
      <c r="J657" s="16" t="n">
        <v>0</v>
      </c>
      <c r="K657" s="16" t="n">
        <v>0</v>
      </c>
      <c r="L657" s="16" t="n">
        <v>0</v>
      </c>
      <c r="M657" s="16" t="n">
        <v>0</v>
      </c>
      <c r="N657" s="16" t="n">
        <v>0</v>
      </c>
      <c r="O657" s="16" t="n">
        <v>0</v>
      </c>
      <c r="P657" s="16" t="n">
        <v>0</v>
      </c>
      <c r="Q657" s="16" t="n">
        <v>0</v>
      </c>
      <c r="R657" s="16" t="n">
        <v>0</v>
      </c>
      <c r="S657" s="16" t="n">
        <v>0</v>
      </c>
      <c r="T657" s="16" t="n">
        <v>0</v>
      </c>
      <c r="U657" s="16" t="n">
        <v>0</v>
      </c>
      <c r="V657" s="16" t="n">
        <v>0</v>
      </c>
    </row>
    <row r="658" customFormat="false" ht="12.75" hidden="false" customHeight="false" outlineLevel="0" collapsed="false">
      <c r="B658" s="18" t="n">
        <v>41883</v>
      </c>
      <c r="C658" s="15" t="n">
        <v>0</v>
      </c>
      <c r="D658" s="16" t="n">
        <v>0</v>
      </c>
      <c r="E658" s="16" t="n">
        <v>0</v>
      </c>
      <c r="F658" s="16" t="n">
        <v>0</v>
      </c>
      <c r="G658" s="16" t="n">
        <v>0</v>
      </c>
      <c r="H658" s="16" t="n">
        <v>0</v>
      </c>
      <c r="I658" s="16" t="n">
        <v>0</v>
      </c>
      <c r="J658" s="16" t="n">
        <v>0</v>
      </c>
      <c r="K658" s="16" t="n">
        <v>0</v>
      </c>
      <c r="L658" s="16" t="n">
        <v>0</v>
      </c>
      <c r="M658" s="16" t="n">
        <v>0</v>
      </c>
      <c r="N658" s="16" t="n">
        <v>0</v>
      </c>
      <c r="O658" s="16" t="n">
        <v>0</v>
      </c>
      <c r="P658" s="16" t="n">
        <v>0</v>
      </c>
      <c r="Q658" s="16" t="n">
        <v>0</v>
      </c>
      <c r="R658" s="16" t="n">
        <v>0</v>
      </c>
      <c r="S658" s="16" t="n">
        <v>0</v>
      </c>
      <c r="T658" s="16" t="n">
        <v>0</v>
      </c>
      <c r="U658" s="16" t="n">
        <v>0</v>
      </c>
      <c r="V658" s="16" t="n">
        <v>0</v>
      </c>
    </row>
    <row r="659" customFormat="false" ht="12.75" hidden="false" customHeight="false" outlineLevel="0" collapsed="false">
      <c r="B659" s="18" t="n">
        <v>41913</v>
      </c>
      <c r="C659" s="15" t="n">
        <v>0</v>
      </c>
      <c r="D659" s="16" t="n">
        <v>0</v>
      </c>
      <c r="E659" s="16" t="n">
        <v>0</v>
      </c>
      <c r="F659" s="16" t="n">
        <v>0</v>
      </c>
      <c r="G659" s="16" t="n">
        <v>0</v>
      </c>
      <c r="H659" s="16" t="n">
        <v>0</v>
      </c>
      <c r="I659" s="16" t="n">
        <v>0</v>
      </c>
      <c r="J659" s="16" t="n">
        <v>0</v>
      </c>
      <c r="K659" s="16" t="n">
        <v>0</v>
      </c>
      <c r="L659" s="16" t="n">
        <v>0</v>
      </c>
      <c r="M659" s="16" t="n">
        <v>0</v>
      </c>
      <c r="N659" s="16" t="n">
        <v>0</v>
      </c>
      <c r="O659" s="16" t="n">
        <v>0</v>
      </c>
      <c r="P659" s="16" t="n">
        <v>0</v>
      </c>
      <c r="Q659" s="16" t="n">
        <v>0</v>
      </c>
      <c r="R659" s="16" t="n">
        <v>0</v>
      </c>
      <c r="S659" s="16" t="n">
        <v>0</v>
      </c>
      <c r="T659" s="16" t="n">
        <v>0</v>
      </c>
      <c r="U659" s="16" t="n">
        <v>0</v>
      </c>
      <c r="V659" s="16" t="n">
        <v>0</v>
      </c>
    </row>
    <row r="660" customFormat="false" ht="12.75" hidden="false" customHeight="false" outlineLevel="0" collapsed="false">
      <c r="B660" s="18" t="n">
        <v>41944</v>
      </c>
      <c r="C660" s="15" t="n">
        <v>0</v>
      </c>
      <c r="D660" s="16" t="n">
        <v>0</v>
      </c>
      <c r="E660" s="16" t="n">
        <v>0</v>
      </c>
      <c r="F660" s="16" t="n">
        <v>0</v>
      </c>
      <c r="G660" s="16" t="n">
        <v>0</v>
      </c>
      <c r="H660" s="16" t="n">
        <v>0</v>
      </c>
      <c r="I660" s="16" t="n">
        <v>0</v>
      </c>
      <c r="J660" s="16" t="n">
        <v>0</v>
      </c>
      <c r="K660" s="16" t="n">
        <v>0</v>
      </c>
      <c r="L660" s="16" t="n">
        <v>0</v>
      </c>
      <c r="M660" s="16" t="n">
        <v>0</v>
      </c>
      <c r="N660" s="16" t="n">
        <v>0</v>
      </c>
      <c r="O660" s="16" t="n">
        <v>0</v>
      </c>
      <c r="P660" s="16" t="n">
        <v>0</v>
      </c>
      <c r="Q660" s="16" t="n">
        <v>0</v>
      </c>
      <c r="R660" s="16" t="n">
        <v>0</v>
      </c>
      <c r="S660" s="16" t="n">
        <v>0</v>
      </c>
      <c r="T660" s="16" t="n">
        <v>0</v>
      </c>
      <c r="U660" s="16" t="n">
        <v>0</v>
      </c>
      <c r="V660" s="16" t="n">
        <v>0</v>
      </c>
    </row>
    <row r="661" customFormat="false" ht="12.75" hidden="false" customHeight="false" outlineLevel="0" collapsed="false">
      <c r="B661" s="18" t="n">
        <v>41974</v>
      </c>
      <c r="C661" s="15" t="n">
        <v>0</v>
      </c>
      <c r="D661" s="16" t="n">
        <v>0</v>
      </c>
      <c r="E661" s="16" t="n">
        <v>0</v>
      </c>
      <c r="F661" s="16" t="n">
        <v>0</v>
      </c>
      <c r="G661" s="16" t="n">
        <v>0</v>
      </c>
      <c r="H661" s="16" t="n">
        <v>0</v>
      </c>
      <c r="I661" s="16" t="n">
        <v>0</v>
      </c>
      <c r="J661" s="16" t="n">
        <v>0</v>
      </c>
      <c r="K661" s="16" t="n">
        <v>0</v>
      </c>
      <c r="L661" s="16" t="n">
        <v>0</v>
      </c>
      <c r="M661" s="16" t="n">
        <v>0</v>
      </c>
      <c r="N661" s="16" t="n">
        <v>0</v>
      </c>
      <c r="O661" s="16" t="n">
        <v>0</v>
      </c>
      <c r="P661" s="16" t="n">
        <v>0</v>
      </c>
      <c r="Q661" s="16" t="n">
        <v>0</v>
      </c>
      <c r="R661" s="16" t="n">
        <v>0</v>
      </c>
      <c r="S661" s="16" t="n">
        <v>0</v>
      </c>
      <c r="T661" s="16" t="n">
        <v>0</v>
      </c>
      <c r="U661" s="16" t="n">
        <v>0</v>
      </c>
      <c r="V661" s="16" t="n">
        <v>0</v>
      </c>
    </row>
    <row r="662" customFormat="false" ht="12.75" hidden="false" customHeight="false" outlineLevel="0" collapsed="false">
      <c r="B662" s="18" t="n">
        <v>42005</v>
      </c>
      <c r="C662" s="15" t="n">
        <v>0</v>
      </c>
      <c r="D662" s="16" t="n">
        <v>0</v>
      </c>
      <c r="E662" s="16" t="n">
        <v>0</v>
      </c>
      <c r="F662" s="16" t="n">
        <v>0</v>
      </c>
      <c r="G662" s="16" t="n">
        <v>0</v>
      </c>
      <c r="H662" s="16" t="n">
        <v>0</v>
      </c>
      <c r="I662" s="16" t="n">
        <v>0</v>
      </c>
      <c r="J662" s="16" t="n">
        <v>0</v>
      </c>
      <c r="K662" s="16" t="n">
        <v>0</v>
      </c>
      <c r="L662" s="16" t="n">
        <v>0</v>
      </c>
      <c r="M662" s="16" t="n">
        <v>0</v>
      </c>
      <c r="N662" s="16" t="n">
        <v>0</v>
      </c>
      <c r="O662" s="16" t="n">
        <v>0</v>
      </c>
      <c r="P662" s="16" t="n">
        <v>0</v>
      </c>
      <c r="Q662" s="16" t="n">
        <v>0</v>
      </c>
      <c r="R662" s="16" t="n">
        <v>0</v>
      </c>
      <c r="S662" s="16" t="n">
        <v>0</v>
      </c>
      <c r="T662" s="16" t="n">
        <v>0</v>
      </c>
      <c r="U662" s="16" t="n">
        <v>0</v>
      </c>
      <c r="V662" s="16" t="n">
        <v>0</v>
      </c>
    </row>
    <row r="663" customFormat="false" ht="12.75" hidden="false" customHeight="false" outlineLevel="0" collapsed="false">
      <c r="B663" s="18" t="n">
        <v>42036</v>
      </c>
      <c r="C663" s="15" t="n">
        <v>0</v>
      </c>
      <c r="D663" s="16" t="n">
        <v>0</v>
      </c>
      <c r="E663" s="16" t="n">
        <v>0</v>
      </c>
      <c r="F663" s="16" t="n">
        <v>0</v>
      </c>
      <c r="G663" s="16" t="n">
        <v>0</v>
      </c>
      <c r="H663" s="16" t="n">
        <v>0</v>
      </c>
      <c r="I663" s="16" t="n">
        <v>0</v>
      </c>
      <c r="J663" s="16" t="n">
        <v>0</v>
      </c>
      <c r="K663" s="16" t="n">
        <v>0</v>
      </c>
      <c r="L663" s="16" t="n">
        <v>0</v>
      </c>
      <c r="M663" s="16" t="n">
        <v>0</v>
      </c>
      <c r="N663" s="16" t="n">
        <v>0</v>
      </c>
      <c r="O663" s="16" t="n">
        <v>0</v>
      </c>
      <c r="P663" s="16" t="n">
        <v>0</v>
      </c>
      <c r="Q663" s="16" t="n">
        <v>0</v>
      </c>
      <c r="R663" s="16" t="n">
        <v>0</v>
      </c>
      <c r="S663" s="16" t="n">
        <v>0</v>
      </c>
      <c r="T663" s="16" t="n">
        <v>0</v>
      </c>
      <c r="U663" s="16" t="n">
        <v>0</v>
      </c>
      <c r="V663" s="16" t="n">
        <v>0</v>
      </c>
    </row>
    <row r="664" customFormat="false" ht="12.75" hidden="false" customHeight="false" outlineLevel="0" collapsed="false">
      <c r="B664" s="18" t="n">
        <v>42064</v>
      </c>
      <c r="C664" s="15" t="n">
        <v>0</v>
      </c>
      <c r="D664" s="16" t="n">
        <v>0</v>
      </c>
      <c r="E664" s="16" t="n">
        <v>0</v>
      </c>
      <c r="F664" s="16" t="n">
        <v>0</v>
      </c>
      <c r="G664" s="16" t="n">
        <v>0</v>
      </c>
      <c r="H664" s="16" t="n">
        <v>0</v>
      </c>
      <c r="I664" s="16" t="n">
        <v>0</v>
      </c>
      <c r="J664" s="16" t="n">
        <v>0</v>
      </c>
      <c r="K664" s="16" t="n">
        <v>0</v>
      </c>
      <c r="L664" s="16" t="n">
        <v>0</v>
      </c>
      <c r="M664" s="16" t="n">
        <v>0</v>
      </c>
      <c r="N664" s="16" t="n">
        <v>0</v>
      </c>
      <c r="O664" s="16" t="n">
        <v>0</v>
      </c>
      <c r="P664" s="16" t="n">
        <v>0</v>
      </c>
      <c r="Q664" s="16" t="n">
        <v>0</v>
      </c>
      <c r="R664" s="16" t="n">
        <v>0</v>
      </c>
      <c r="S664" s="16" t="n">
        <v>0</v>
      </c>
      <c r="T664" s="16" t="n">
        <v>0</v>
      </c>
      <c r="U664" s="16" t="n">
        <v>0</v>
      </c>
      <c r="V664" s="16" t="n">
        <v>0</v>
      </c>
    </row>
    <row r="665" customFormat="false" ht="12.75" hidden="false" customHeight="false" outlineLevel="0" collapsed="false">
      <c r="B665" s="18" t="n">
        <v>42095</v>
      </c>
      <c r="C665" s="15" t="n">
        <v>0</v>
      </c>
      <c r="D665" s="16" t="n">
        <v>0</v>
      </c>
      <c r="E665" s="16" t="n">
        <v>0</v>
      </c>
      <c r="F665" s="16" t="n">
        <v>0</v>
      </c>
      <c r="G665" s="16" t="n">
        <v>0</v>
      </c>
      <c r="H665" s="16" t="n">
        <v>0</v>
      </c>
      <c r="I665" s="16" t="n">
        <v>0</v>
      </c>
      <c r="J665" s="16" t="n">
        <v>0</v>
      </c>
      <c r="K665" s="16" t="n">
        <v>0</v>
      </c>
      <c r="L665" s="16" t="n">
        <v>0</v>
      </c>
      <c r="M665" s="16" t="n">
        <v>0</v>
      </c>
      <c r="N665" s="16" t="n">
        <v>0</v>
      </c>
      <c r="O665" s="16" t="n">
        <v>0</v>
      </c>
      <c r="P665" s="16" t="n">
        <v>0</v>
      </c>
      <c r="Q665" s="16" t="n">
        <v>0</v>
      </c>
      <c r="R665" s="16" t="n">
        <v>0</v>
      </c>
      <c r="S665" s="16" t="n">
        <v>0</v>
      </c>
      <c r="T665" s="16" t="n">
        <v>0</v>
      </c>
      <c r="U665" s="16" t="n">
        <v>0</v>
      </c>
      <c r="V665" s="16" t="n">
        <v>0</v>
      </c>
    </row>
    <row r="666" customFormat="false" ht="13.5" hidden="false" customHeight="false" outlineLevel="0" collapsed="false">
      <c r="B666" s="19" t="n">
        <v>42125</v>
      </c>
      <c r="C666" s="15" t="n">
        <v>0</v>
      </c>
      <c r="D666" s="16" t="n">
        <v>0</v>
      </c>
      <c r="E666" s="16" t="n">
        <v>0</v>
      </c>
      <c r="F666" s="16" t="n">
        <v>0</v>
      </c>
      <c r="G666" s="16" t="n">
        <v>0</v>
      </c>
      <c r="H666" s="16" t="n">
        <v>0</v>
      </c>
      <c r="I666" s="16" t="n">
        <v>0</v>
      </c>
      <c r="J666" s="16" t="n">
        <v>0</v>
      </c>
      <c r="K666" s="16" t="n">
        <v>0</v>
      </c>
      <c r="L666" s="16" t="n">
        <v>0</v>
      </c>
      <c r="M666" s="16" t="n">
        <v>0</v>
      </c>
      <c r="N666" s="16" t="n">
        <v>0</v>
      </c>
      <c r="O666" s="16" t="n">
        <v>0</v>
      </c>
      <c r="P666" s="16" t="n">
        <v>0</v>
      </c>
      <c r="Q666" s="16" t="n">
        <v>0</v>
      </c>
      <c r="R666" s="16" t="n">
        <v>0</v>
      </c>
      <c r="S666" s="16" t="n">
        <v>0</v>
      </c>
      <c r="T666" s="16" t="n">
        <v>0</v>
      </c>
      <c r="U666" s="16" t="n">
        <v>0</v>
      </c>
      <c r="V666" s="16" t="n">
        <v>0</v>
      </c>
    </row>
    <row r="668" customFormat="false" ht="13.5" hidden="false" customHeight="false" outlineLevel="0" collapsed="false"/>
    <row r="669" customFormat="false" ht="13.5" hidden="false" customHeight="false" outlineLevel="0" collapsed="false">
      <c r="A669" s="1" t="s">
        <v>29</v>
      </c>
    </row>
    <row r="670" customFormat="false" ht="15.75" hidden="false" customHeight="false" outlineLevel="0" collapsed="false">
      <c r="B670" s="4" t="s">
        <v>1</v>
      </c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</row>
    <row r="671" customFormat="false" ht="14.25" hidden="false" customHeight="false" outlineLevel="0" collapsed="false">
      <c r="B671" s="5" t="s">
        <v>2</v>
      </c>
      <c r="C671" s="26" t="s">
        <v>3</v>
      </c>
      <c r="D671" s="8"/>
      <c r="E671" s="8"/>
      <c r="F671" s="8"/>
      <c r="G671" s="8"/>
      <c r="H671" s="8"/>
      <c r="I671" s="9" t="s">
        <v>4</v>
      </c>
      <c r="J671" s="8" t="s">
        <v>5</v>
      </c>
      <c r="K671" s="10" t="n">
        <v>0</v>
      </c>
      <c r="L671" s="10"/>
      <c r="M671" s="10"/>
      <c r="N671" s="10"/>
      <c r="O671" s="8"/>
      <c r="P671" s="8"/>
      <c r="Q671" s="8"/>
      <c r="R671" s="8"/>
      <c r="S671" s="8"/>
      <c r="T671" s="8"/>
      <c r="U671" s="8"/>
      <c r="V671" s="8"/>
    </row>
    <row r="672" customFormat="false" ht="14.25" hidden="false" customHeight="false" outlineLevel="0" collapsed="false">
      <c r="B672" s="22"/>
      <c r="C672" s="28" t="n">
        <v>-15.6790760883793</v>
      </c>
      <c r="D672" s="24" t="s">
        <v>6</v>
      </c>
      <c r="E672" s="24" t="s">
        <v>7</v>
      </c>
      <c r="F672" s="24" t="s">
        <v>8</v>
      </c>
      <c r="G672" s="24" t="s">
        <v>9</v>
      </c>
      <c r="H672" s="24" t="s">
        <v>10</v>
      </c>
      <c r="I672" s="24" t="s">
        <v>11</v>
      </c>
      <c r="J672" s="24" t="s">
        <v>12</v>
      </c>
      <c r="K672" s="24" t="s">
        <v>13</v>
      </c>
      <c r="L672" s="24" t="s">
        <v>14</v>
      </c>
      <c r="M672" s="24" t="s">
        <v>15</v>
      </c>
      <c r="N672" s="24" t="s">
        <v>16</v>
      </c>
      <c r="O672" s="24" t="s">
        <v>17</v>
      </c>
      <c r="P672" s="24" t="s">
        <v>18</v>
      </c>
      <c r="Q672" s="24" t="s">
        <v>19</v>
      </c>
      <c r="R672" s="24" t="s">
        <v>20</v>
      </c>
      <c r="S672" s="24" t="s">
        <v>21</v>
      </c>
      <c r="T672" s="24" t="s">
        <v>22</v>
      </c>
      <c r="U672" s="24" t="s">
        <v>23</v>
      </c>
      <c r="V672" s="24" t="s">
        <v>24</v>
      </c>
      <c r="W672" s="0" t="s">
        <v>25</v>
      </c>
    </row>
    <row r="673" customFormat="false" ht="12.75" hidden="false" customHeight="false" outlineLevel="0" collapsed="false">
      <c r="B673" s="14" t="n">
        <v>37257</v>
      </c>
      <c r="C673" s="15" t="n">
        <v>0.615277398975418</v>
      </c>
      <c r="D673" s="16" t="n">
        <v>-0.124691128036519</v>
      </c>
      <c r="E673" s="16" t="n">
        <v>-0.000337360204541925</v>
      </c>
      <c r="F673" s="16" t="n">
        <v>-0.157159911697031</v>
      </c>
      <c r="G673" s="16" t="n">
        <v>1.25367531967455</v>
      </c>
      <c r="H673" s="16" t="n">
        <v>0</v>
      </c>
      <c r="I673" s="16" t="n">
        <v>-0.0982048435772843</v>
      </c>
      <c r="J673" s="16" t="n">
        <v>0</v>
      </c>
      <c r="K673" s="16" t="n">
        <v>0</v>
      </c>
      <c r="L673" s="16" t="n">
        <v>-0.0123100640679635</v>
      </c>
      <c r="M673" s="16" t="n">
        <v>-0.108479311578455</v>
      </c>
      <c r="N673" s="16" t="n">
        <v>0.0649455833802501</v>
      </c>
      <c r="O673" s="16" t="n">
        <v>0</v>
      </c>
      <c r="P673" s="16" t="n">
        <v>0</v>
      </c>
      <c r="Q673" s="16" t="n">
        <v>0</v>
      </c>
      <c r="R673" s="16" t="n">
        <v>0</v>
      </c>
      <c r="S673" s="16" t="n">
        <v>-0.276833494659154</v>
      </c>
      <c r="T673" s="16" t="n">
        <v>-0.0624577915249794</v>
      </c>
      <c r="U673" s="16" t="n">
        <v>0.137130401266545</v>
      </c>
      <c r="V673" s="16" t="n">
        <v>0</v>
      </c>
    </row>
    <row r="674" customFormat="false" ht="12.75" hidden="false" customHeight="false" outlineLevel="0" collapsed="false">
      <c r="B674" s="17" t="n">
        <v>37288</v>
      </c>
      <c r="C674" s="15" t="n">
        <v>0.169814770381695</v>
      </c>
      <c r="D674" s="16" t="n">
        <v>-0.104973010762094</v>
      </c>
      <c r="E674" s="16" t="n">
        <v>-0.0127991426727518</v>
      </c>
      <c r="F674" s="16" t="n">
        <v>-0.0616412329999628</v>
      </c>
      <c r="G674" s="16" t="n">
        <v>1.09152343514234</v>
      </c>
      <c r="H674" s="16" t="n">
        <v>0</v>
      </c>
      <c r="I674" s="16" t="n">
        <v>-0.269944825023352</v>
      </c>
      <c r="J674" s="16" t="n">
        <v>0</v>
      </c>
      <c r="K674" s="16" t="n">
        <v>0</v>
      </c>
      <c r="L674" s="16" t="n">
        <v>-0.062198289566039</v>
      </c>
      <c r="M674" s="16" t="n">
        <v>-0.0643985157463103</v>
      </c>
      <c r="N674" s="16" t="n">
        <v>0.0954110322598716</v>
      </c>
      <c r="O674" s="16" t="n">
        <v>0</v>
      </c>
      <c r="P674" s="16" t="n">
        <v>0</v>
      </c>
      <c r="Q674" s="16" t="n">
        <v>0</v>
      </c>
      <c r="R674" s="16" t="n">
        <v>0</v>
      </c>
      <c r="S674" s="16" t="n">
        <v>-0.416864524273099</v>
      </c>
      <c r="T674" s="16" t="n">
        <v>-0.173496414640611</v>
      </c>
      <c r="U674" s="16" t="n">
        <v>0.149196258663707</v>
      </c>
      <c r="V674" s="16" t="n">
        <v>0</v>
      </c>
    </row>
    <row r="675" customFormat="false" ht="12.75" hidden="false" customHeight="false" outlineLevel="0" collapsed="false">
      <c r="B675" s="17" t="n">
        <v>37316</v>
      </c>
      <c r="C675" s="15" t="n">
        <v>0.00527499992656633</v>
      </c>
      <c r="D675" s="16" t="n">
        <v>0.0360675223281806</v>
      </c>
      <c r="E675" s="16" t="n">
        <v>-0.0180050059392966</v>
      </c>
      <c r="F675" s="16" t="n">
        <v>-0.0150609279854396</v>
      </c>
      <c r="G675" s="16" t="n">
        <v>0.942620007606562</v>
      </c>
      <c r="H675" s="16" t="n">
        <v>0</v>
      </c>
      <c r="I675" s="16" t="n">
        <v>-0.339687876111386</v>
      </c>
      <c r="J675" s="16" t="n">
        <v>0</v>
      </c>
      <c r="K675" s="16" t="n">
        <v>0</v>
      </c>
      <c r="L675" s="16" t="n">
        <v>0</v>
      </c>
      <c r="M675" s="16" t="n">
        <v>-0.048848139240647</v>
      </c>
      <c r="N675" s="16" t="n">
        <v>-0.0264046734452652</v>
      </c>
      <c r="O675" s="16" t="n">
        <v>0</v>
      </c>
      <c r="P675" s="16" t="n">
        <v>0</v>
      </c>
      <c r="Q675" s="16" t="n">
        <v>0</v>
      </c>
      <c r="R675" s="16" t="n">
        <v>0</v>
      </c>
      <c r="S675" s="16" t="n">
        <v>-0.419345796425321</v>
      </c>
      <c r="T675" s="16" t="n">
        <v>-0.247552228667892</v>
      </c>
      <c r="U675" s="16" t="n">
        <v>0.14149211780707</v>
      </c>
      <c r="V675" s="16" t="n">
        <v>0</v>
      </c>
    </row>
    <row r="676" customFormat="false" ht="12.75" hidden="false" customHeight="false" outlineLevel="0" collapsed="false">
      <c r="B676" s="17" t="n">
        <v>37347</v>
      </c>
      <c r="C676" s="15" t="n">
        <v>-0.0937735775667383</v>
      </c>
      <c r="D676" s="16" t="n">
        <v>-0.0102114502076629</v>
      </c>
      <c r="E676" s="16" t="n">
        <v>0</v>
      </c>
      <c r="F676" s="16" t="n">
        <v>0.0624395016479425</v>
      </c>
      <c r="G676" s="16" t="n">
        <v>0.630669032147248</v>
      </c>
      <c r="H676" s="16" t="n">
        <v>0</v>
      </c>
      <c r="I676" s="16" t="n">
        <v>-0.220981815957784</v>
      </c>
      <c r="J676" s="16" t="n">
        <v>0.0530636400015654</v>
      </c>
      <c r="K676" s="16" t="n">
        <v>0</v>
      </c>
      <c r="L676" s="16" t="n">
        <v>0</v>
      </c>
      <c r="M676" s="16" t="n">
        <v>-0.148768559777468</v>
      </c>
      <c r="N676" s="16" t="n">
        <v>0</v>
      </c>
      <c r="O676" s="16" t="n">
        <v>0</v>
      </c>
      <c r="P676" s="16" t="n">
        <v>0</v>
      </c>
      <c r="Q676" s="16" t="n">
        <v>0</v>
      </c>
      <c r="R676" s="16" t="n">
        <v>0</v>
      </c>
      <c r="S676" s="16" t="n">
        <v>-0.313757560216834</v>
      </c>
      <c r="T676" s="16" t="n">
        <v>-0.256030497145812</v>
      </c>
      <c r="U676" s="16" t="n">
        <v>0.109804131942066</v>
      </c>
      <c r="V676" s="16" t="n">
        <v>0</v>
      </c>
    </row>
    <row r="677" customFormat="false" ht="12.75" hidden="false" customHeight="false" outlineLevel="0" collapsed="false">
      <c r="B677" s="17" t="n">
        <v>37377</v>
      </c>
      <c r="C677" s="15" t="n">
        <v>-0.196240423308715</v>
      </c>
      <c r="D677" s="16" t="n">
        <v>-0.00904972122120862</v>
      </c>
      <c r="E677" s="16" t="n">
        <v>0</v>
      </c>
      <c r="F677" s="16" t="n">
        <v>0.0618358145006684</v>
      </c>
      <c r="G677" s="16" t="n">
        <v>0.593526984996191</v>
      </c>
      <c r="H677" s="16" t="n">
        <v>0</v>
      </c>
      <c r="I677" s="16" t="n">
        <v>-0.217397242984133</v>
      </c>
      <c r="J677" s="16" t="n">
        <v>0.0536810179535617</v>
      </c>
      <c r="K677" s="16" t="n">
        <v>0</v>
      </c>
      <c r="L677" s="16" t="n">
        <v>0</v>
      </c>
      <c r="M677" s="16" t="n">
        <v>-0.14841058474487</v>
      </c>
      <c r="N677" s="16" t="n">
        <v>0</v>
      </c>
      <c r="O677" s="16" t="n">
        <v>0</v>
      </c>
      <c r="P677" s="16" t="n">
        <v>0</v>
      </c>
      <c r="Q677" s="16" t="n">
        <v>0</v>
      </c>
      <c r="R677" s="16" t="n">
        <v>0</v>
      </c>
      <c r="S677" s="16" t="n">
        <v>-0.338233043693471</v>
      </c>
      <c r="T677" s="16" t="n">
        <v>-0.29800464505039</v>
      </c>
      <c r="U677" s="16" t="n">
        <v>0.105810996934936</v>
      </c>
      <c r="V677" s="16" t="n">
        <v>0</v>
      </c>
    </row>
    <row r="678" customFormat="false" ht="12.75" hidden="false" customHeight="false" outlineLevel="0" collapsed="false">
      <c r="B678" s="17" t="n">
        <v>37408</v>
      </c>
      <c r="C678" s="15" t="n">
        <v>-0.303615480780957</v>
      </c>
      <c r="D678" s="16" t="n">
        <v>-0.00789052155803249</v>
      </c>
      <c r="E678" s="16" t="n">
        <v>0</v>
      </c>
      <c r="F678" s="16" t="n">
        <v>0.0550271488319841</v>
      </c>
      <c r="G678" s="16" t="n">
        <v>0.541219797664753</v>
      </c>
      <c r="H678" s="16" t="n">
        <v>0</v>
      </c>
      <c r="I678" s="16" t="n">
        <v>-0.202102034049292</v>
      </c>
      <c r="J678" s="16" t="n">
        <v>0.050232413610853</v>
      </c>
      <c r="K678" s="16" t="n">
        <v>0</v>
      </c>
      <c r="L678" s="16" t="n">
        <v>0</v>
      </c>
      <c r="M678" s="16" t="n">
        <v>-0.130838517754826</v>
      </c>
      <c r="N678" s="16" t="n">
        <v>0</v>
      </c>
      <c r="O678" s="16" t="n">
        <v>0</v>
      </c>
      <c r="P678" s="16" t="n">
        <v>0</v>
      </c>
      <c r="Q678" s="16" t="n">
        <v>0</v>
      </c>
      <c r="R678" s="16" t="n">
        <v>0</v>
      </c>
      <c r="S678" s="16" t="n">
        <v>-0.365766358461047</v>
      </c>
      <c r="T678" s="16" t="n">
        <v>-0.336060013952861</v>
      </c>
      <c r="U678" s="16" t="n">
        <v>0.0925626048875117</v>
      </c>
      <c r="V678" s="16" t="n">
        <v>0</v>
      </c>
    </row>
    <row r="679" customFormat="false" ht="12.75" hidden="false" customHeight="false" outlineLevel="0" collapsed="false">
      <c r="B679" s="17" t="n">
        <v>37438</v>
      </c>
      <c r="C679" s="15" t="n">
        <v>-0.39146033971323</v>
      </c>
      <c r="D679" s="16" t="n">
        <v>-0.0120723669449098</v>
      </c>
      <c r="E679" s="16" t="n">
        <v>0</v>
      </c>
      <c r="F679" s="16" t="n">
        <v>0.0499306873274356</v>
      </c>
      <c r="G679" s="16" t="n">
        <v>0.493118773266533</v>
      </c>
      <c r="H679" s="16" t="n">
        <v>0</v>
      </c>
      <c r="I679" s="16" t="n">
        <v>-0.120936539025163</v>
      </c>
      <c r="J679" s="16" t="n">
        <v>0.0496954723194712</v>
      </c>
      <c r="K679" s="16" t="n">
        <v>0</v>
      </c>
      <c r="L679" s="16" t="n">
        <v>0</v>
      </c>
      <c r="M679" s="16" t="n">
        <v>-0.122578780003813</v>
      </c>
      <c r="N679" s="16" t="n">
        <v>0</v>
      </c>
      <c r="O679" s="16" t="n">
        <v>0</v>
      </c>
      <c r="P679" s="16" t="n">
        <v>0</v>
      </c>
      <c r="Q679" s="16" t="n">
        <v>0</v>
      </c>
      <c r="R679" s="16" t="n">
        <v>0</v>
      </c>
      <c r="S679" s="16" t="n">
        <v>-0.394850003513541</v>
      </c>
      <c r="T679" s="16" t="n">
        <v>-0.414608886034467</v>
      </c>
      <c r="U679" s="16" t="n">
        <v>0.0808413028952231</v>
      </c>
      <c r="V679" s="16" t="n">
        <v>0</v>
      </c>
    </row>
    <row r="680" customFormat="false" ht="12.75" hidden="false" customHeight="false" outlineLevel="0" collapsed="false">
      <c r="B680" s="17" t="n">
        <v>37469</v>
      </c>
      <c r="C680" s="15" t="n">
        <v>-0.457776585667373</v>
      </c>
      <c r="D680" s="16" t="n">
        <v>-0.0124203956384453</v>
      </c>
      <c r="E680" s="16" t="n">
        <v>0</v>
      </c>
      <c r="F680" s="16" t="n">
        <v>0.0446829347959911</v>
      </c>
      <c r="G680" s="16" t="n">
        <v>0.447707688350783</v>
      </c>
      <c r="H680" s="16" t="n">
        <v>0</v>
      </c>
      <c r="I680" s="16" t="n">
        <v>-0.110068337771646</v>
      </c>
      <c r="J680" s="16" t="n">
        <v>0.046934752264263</v>
      </c>
      <c r="K680" s="16" t="n">
        <v>0</v>
      </c>
      <c r="L680" s="16" t="n">
        <v>0</v>
      </c>
      <c r="M680" s="16" t="n">
        <v>-0.108520679071144</v>
      </c>
      <c r="N680" s="16" t="n">
        <v>0</v>
      </c>
      <c r="O680" s="16" t="n">
        <v>0</v>
      </c>
      <c r="P680" s="16" t="n">
        <v>0</v>
      </c>
      <c r="Q680" s="16" t="n">
        <v>0</v>
      </c>
      <c r="R680" s="16" t="n">
        <v>0</v>
      </c>
      <c r="S680" s="16" t="n">
        <v>-0.408991377106037</v>
      </c>
      <c r="T680" s="16" t="n">
        <v>-0.42416335814695</v>
      </c>
      <c r="U680" s="16" t="n">
        <v>0.0670621866558125</v>
      </c>
      <c r="V680" s="16" t="n">
        <v>0</v>
      </c>
    </row>
    <row r="681" customFormat="false" ht="12.75" hidden="false" customHeight="false" outlineLevel="0" collapsed="false">
      <c r="B681" s="17" t="n">
        <v>37500</v>
      </c>
      <c r="C681" s="15" t="n">
        <v>-0.469573225467111</v>
      </c>
      <c r="D681" s="16" t="n">
        <v>-0.00806948883293046</v>
      </c>
      <c r="E681" s="16" t="n">
        <v>0</v>
      </c>
      <c r="F681" s="16" t="n">
        <v>0.0400540929486187</v>
      </c>
      <c r="G681" s="16" t="n">
        <v>0.423000617228813</v>
      </c>
      <c r="H681" s="16" t="n">
        <v>0</v>
      </c>
      <c r="I681" s="16" t="n">
        <v>-0.106181341932804</v>
      </c>
      <c r="J681" s="16" t="n">
        <v>0.0440450389647141</v>
      </c>
      <c r="K681" s="16" t="n">
        <v>0</v>
      </c>
      <c r="L681" s="16" t="n">
        <v>0</v>
      </c>
      <c r="M681" s="16" t="n">
        <v>-0.0964598601852105</v>
      </c>
      <c r="N681" s="16" t="n">
        <v>0</v>
      </c>
      <c r="O681" s="16" t="n">
        <v>0</v>
      </c>
      <c r="P681" s="16" t="n">
        <v>0</v>
      </c>
      <c r="Q681" s="16" t="n">
        <v>0</v>
      </c>
      <c r="R681" s="16" t="n">
        <v>0</v>
      </c>
      <c r="S681" s="16" t="n">
        <v>-0.410015688993093</v>
      </c>
      <c r="T681" s="16" t="n">
        <v>-0.41067369732904</v>
      </c>
      <c r="U681" s="16" t="n">
        <v>0.0547271026638203</v>
      </c>
      <c r="V681" s="16" t="n">
        <v>0</v>
      </c>
    </row>
    <row r="682" customFormat="false" ht="12.75" hidden="false" customHeight="false" outlineLevel="0" collapsed="false">
      <c r="B682" s="17" t="n">
        <v>37530</v>
      </c>
      <c r="C682" s="15" t="n">
        <v>-0.569399947535227</v>
      </c>
      <c r="D682" s="16" t="n">
        <v>-0.01112587372314</v>
      </c>
      <c r="E682" s="16" t="n">
        <v>0</v>
      </c>
      <c r="F682" s="16" t="n">
        <v>0.0307385702074373</v>
      </c>
      <c r="G682" s="16" t="n">
        <v>0.397579883101536</v>
      </c>
      <c r="H682" s="16" t="n">
        <v>0</v>
      </c>
      <c r="I682" s="16" t="n">
        <v>-0.148115144179345</v>
      </c>
      <c r="J682" s="16" t="n">
        <v>0.0437175898904882</v>
      </c>
      <c r="K682" s="16" t="n">
        <v>0</v>
      </c>
      <c r="L682" s="16" t="n">
        <v>0</v>
      </c>
      <c r="M682" s="16" t="n">
        <v>-0.0929165822012026</v>
      </c>
      <c r="N682" s="16" t="n">
        <v>0</v>
      </c>
      <c r="O682" s="16" t="n">
        <v>0</v>
      </c>
      <c r="P682" s="16" t="n">
        <v>0</v>
      </c>
      <c r="Q682" s="16" t="n">
        <v>0</v>
      </c>
      <c r="R682" s="16" t="n">
        <v>0</v>
      </c>
      <c r="S682" s="16" t="n">
        <v>-0.416727757650527</v>
      </c>
      <c r="T682" s="16" t="n">
        <v>-0.418327156634822</v>
      </c>
      <c r="U682" s="16" t="n">
        <v>0.0457765236543484</v>
      </c>
      <c r="V682" s="16" t="n">
        <v>0</v>
      </c>
    </row>
    <row r="683" customFormat="false" ht="12.75" hidden="false" customHeight="false" outlineLevel="0" collapsed="false">
      <c r="B683" s="17" t="n">
        <v>37561</v>
      </c>
      <c r="C683" s="15" t="n">
        <v>-0.624841282475249</v>
      </c>
      <c r="D683" s="16" t="n">
        <v>0</v>
      </c>
      <c r="E683" s="16" t="n">
        <v>0</v>
      </c>
      <c r="F683" s="16" t="n">
        <v>0</v>
      </c>
      <c r="G683" s="16" t="n">
        <v>0.0610765594105231</v>
      </c>
      <c r="H683" s="16" t="n">
        <v>0</v>
      </c>
      <c r="I683" s="16" t="n">
        <v>-0.0639123194305285</v>
      </c>
      <c r="J683" s="16" t="n">
        <v>0</v>
      </c>
      <c r="K683" s="16" t="n">
        <v>0</v>
      </c>
      <c r="L683" s="16" t="n">
        <v>0</v>
      </c>
      <c r="M683" s="16" t="n">
        <v>-0.109183231413343</v>
      </c>
      <c r="N683" s="16" t="n">
        <v>0</v>
      </c>
      <c r="O683" s="16" t="n">
        <v>0</v>
      </c>
      <c r="P683" s="16" t="n">
        <v>0</v>
      </c>
      <c r="Q683" s="16" t="n">
        <v>0</v>
      </c>
      <c r="R683" s="16" t="n">
        <v>0</v>
      </c>
      <c r="S683" s="16" t="n">
        <v>-0.289859646602738</v>
      </c>
      <c r="T683" s="16" t="n">
        <v>-0.261077985752247</v>
      </c>
      <c r="U683" s="16" t="n">
        <v>0.0381153413130848</v>
      </c>
      <c r="V683" s="16" t="n">
        <v>0</v>
      </c>
    </row>
    <row r="684" customFormat="false" ht="12.75" hidden="false" customHeight="false" outlineLevel="0" collapsed="false">
      <c r="B684" s="17" t="n">
        <v>37591</v>
      </c>
      <c r="C684" s="15" t="n">
        <v>-0.630131201862569</v>
      </c>
      <c r="D684" s="16" t="n">
        <v>0</v>
      </c>
      <c r="E684" s="16" t="n">
        <v>0</v>
      </c>
      <c r="F684" s="16" t="n">
        <v>0</v>
      </c>
      <c r="G684" s="16" t="n">
        <v>0.020673880363475</v>
      </c>
      <c r="H684" s="16" t="n">
        <v>0</v>
      </c>
      <c r="I684" s="16" t="n">
        <v>-0.0592143081808655</v>
      </c>
      <c r="J684" s="16" t="n">
        <v>0</v>
      </c>
      <c r="K684" s="16" t="n">
        <v>0</v>
      </c>
      <c r="L684" s="16" t="n">
        <v>0</v>
      </c>
      <c r="M684" s="16" t="n">
        <v>-0.110558010763257</v>
      </c>
      <c r="N684" s="16" t="n">
        <v>0</v>
      </c>
      <c r="O684" s="16" t="n">
        <v>0</v>
      </c>
      <c r="P684" s="16" t="n">
        <v>0</v>
      </c>
      <c r="Q684" s="16" t="n">
        <v>0</v>
      </c>
      <c r="R684" s="16" t="n">
        <v>0</v>
      </c>
      <c r="S684" s="16" t="n">
        <v>-0.252672084568983</v>
      </c>
      <c r="T684" s="16" t="n">
        <v>-0.25638711384483</v>
      </c>
      <c r="U684" s="16" t="n">
        <v>0.0280264351318911</v>
      </c>
      <c r="V684" s="16" t="n">
        <v>0</v>
      </c>
    </row>
    <row r="685" customFormat="false" ht="12.75" hidden="false" customHeight="false" outlineLevel="0" collapsed="false">
      <c r="B685" s="17" t="n">
        <v>37622</v>
      </c>
      <c r="C685" s="15" t="n">
        <v>-0.688525569825831</v>
      </c>
      <c r="D685" s="16" t="n">
        <v>0</v>
      </c>
      <c r="E685" s="16" t="n">
        <v>0</v>
      </c>
      <c r="F685" s="16" t="n">
        <v>0</v>
      </c>
      <c r="G685" s="16" t="n">
        <v>-0.00375718319525786</v>
      </c>
      <c r="H685" s="16" t="n">
        <v>0</v>
      </c>
      <c r="I685" s="16" t="n">
        <v>0</v>
      </c>
      <c r="J685" s="16" t="n">
        <v>0</v>
      </c>
      <c r="K685" s="16" t="n">
        <v>0</v>
      </c>
      <c r="L685" s="16" t="n">
        <v>0</v>
      </c>
      <c r="M685" s="16" t="n">
        <v>-0.0759050606867637</v>
      </c>
      <c r="N685" s="16" t="n">
        <v>0</v>
      </c>
      <c r="O685" s="16" t="n">
        <v>0</v>
      </c>
      <c r="P685" s="16" t="n">
        <v>0</v>
      </c>
      <c r="Q685" s="16" t="n">
        <v>0</v>
      </c>
      <c r="R685" s="16" t="n">
        <v>0</v>
      </c>
      <c r="S685" s="16" t="n">
        <v>-0.193278423819545</v>
      </c>
      <c r="T685" s="16" t="n">
        <v>-0.430871908778517</v>
      </c>
      <c r="U685" s="16" t="n">
        <v>0.015287006654253</v>
      </c>
      <c r="V685" s="16" t="n">
        <v>0</v>
      </c>
    </row>
    <row r="686" customFormat="false" ht="12.75" hidden="false" customHeight="false" outlineLevel="0" collapsed="false">
      <c r="B686" s="17" t="n">
        <v>37653</v>
      </c>
      <c r="C686" s="15" t="n">
        <v>-0.625721228369669</v>
      </c>
      <c r="D686" s="16" t="n">
        <v>0</v>
      </c>
      <c r="E686" s="16" t="n">
        <v>0</v>
      </c>
      <c r="F686" s="16" t="n">
        <v>0</v>
      </c>
      <c r="G686" s="16" t="n">
        <v>0.0064417726510988</v>
      </c>
      <c r="H686" s="16" t="n">
        <v>0</v>
      </c>
      <c r="I686" s="16" t="n">
        <v>0</v>
      </c>
      <c r="J686" s="16" t="n">
        <v>0</v>
      </c>
      <c r="K686" s="16" t="n">
        <v>0</v>
      </c>
      <c r="L686" s="16" t="n">
        <v>0</v>
      </c>
      <c r="M686" s="16" t="n">
        <v>-0.0688889435538886</v>
      </c>
      <c r="N686" s="16" t="n">
        <v>0</v>
      </c>
      <c r="O686" s="16" t="n">
        <v>0</v>
      </c>
      <c r="P686" s="16" t="n">
        <v>0</v>
      </c>
      <c r="Q686" s="16" t="n">
        <v>0</v>
      </c>
      <c r="R686" s="16" t="n">
        <v>0</v>
      </c>
      <c r="S686" s="16" t="n">
        <v>-0.197642177658523</v>
      </c>
      <c r="T686" s="16" t="n">
        <v>-0.396267102834027</v>
      </c>
      <c r="U686" s="16" t="n">
        <v>0.0306352230256701</v>
      </c>
      <c r="V686" s="16" t="n">
        <v>0</v>
      </c>
    </row>
    <row r="687" customFormat="false" ht="12.75" hidden="false" customHeight="false" outlineLevel="0" collapsed="false">
      <c r="B687" s="17" t="n">
        <v>37681</v>
      </c>
      <c r="C687" s="15" t="n">
        <v>-0.751076189477748</v>
      </c>
      <c r="D687" s="16" t="n">
        <v>0</v>
      </c>
      <c r="E687" s="16" t="n">
        <v>0</v>
      </c>
      <c r="F687" s="16" t="n">
        <v>0</v>
      </c>
      <c r="G687" s="16" t="n">
        <v>0.0134987836454221</v>
      </c>
      <c r="H687" s="16" t="n">
        <v>0</v>
      </c>
      <c r="I687" s="16" t="n">
        <v>0</v>
      </c>
      <c r="J687" s="16" t="n">
        <v>0</v>
      </c>
      <c r="K687" s="16" t="n">
        <v>0</v>
      </c>
      <c r="L687" s="16" t="n">
        <v>0</v>
      </c>
      <c r="M687" s="16" t="n">
        <v>-0.0815963202558798</v>
      </c>
      <c r="N687" s="16" t="n">
        <v>0</v>
      </c>
      <c r="O687" s="16" t="n">
        <v>0</v>
      </c>
      <c r="P687" s="16" t="n">
        <v>0</v>
      </c>
      <c r="Q687" s="16" t="n">
        <v>0</v>
      </c>
      <c r="R687" s="16" t="n">
        <v>0</v>
      </c>
      <c r="S687" s="16" t="n">
        <v>-0.265504416787994</v>
      </c>
      <c r="T687" s="16" t="n">
        <v>-0.462049528302328</v>
      </c>
      <c r="U687" s="16" t="n">
        <v>0.0445752922230325</v>
      </c>
      <c r="V687" s="16" t="n">
        <v>0</v>
      </c>
    </row>
    <row r="688" customFormat="false" ht="12.75" hidden="false" customHeight="false" outlineLevel="0" collapsed="false">
      <c r="B688" s="17" t="n">
        <v>37712</v>
      </c>
      <c r="C688" s="15" t="n">
        <v>-0.798383949659601</v>
      </c>
      <c r="D688" s="16" t="n">
        <v>0</v>
      </c>
      <c r="E688" s="16" t="n">
        <v>0</v>
      </c>
      <c r="F688" s="16" t="n">
        <v>0.0777980246065409</v>
      </c>
      <c r="G688" s="16" t="n">
        <v>0</v>
      </c>
      <c r="H688" s="16" t="n">
        <v>0</v>
      </c>
      <c r="I688" s="16" t="n">
        <v>0</v>
      </c>
      <c r="J688" s="16" t="n">
        <v>0</v>
      </c>
      <c r="K688" s="16" t="n">
        <v>0</v>
      </c>
      <c r="L688" s="16" t="n">
        <v>0</v>
      </c>
      <c r="M688" s="16" t="n">
        <v>-0.0992395003735673</v>
      </c>
      <c r="N688" s="16" t="n">
        <v>0</v>
      </c>
      <c r="O688" s="16" t="n">
        <v>0</v>
      </c>
      <c r="P688" s="16" t="n">
        <v>0</v>
      </c>
      <c r="Q688" s="16" t="n">
        <v>0</v>
      </c>
      <c r="R688" s="16" t="n">
        <v>0</v>
      </c>
      <c r="S688" s="16" t="n">
        <v>-0.387810376302178</v>
      </c>
      <c r="T688" s="16" t="n">
        <v>-0.446714642459906</v>
      </c>
      <c r="U688" s="16" t="n">
        <v>0.0575825448695095</v>
      </c>
      <c r="V688" s="16" t="n">
        <v>0</v>
      </c>
    </row>
    <row r="689" customFormat="false" ht="12.75" hidden="false" customHeight="false" outlineLevel="0" collapsed="false">
      <c r="B689" s="17" t="n">
        <v>37742</v>
      </c>
      <c r="C689" s="15" t="n">
        <v>-0.817693525480669</v>
      </c>
      <c r="D689" s="16" t="n">
        <v>0</v>
      </c>
      <c r="E689" s="16" t="n">
        <v>0</v>
      </c>
      <c r="F689" s="16" t="n">
        <v>0.0758840668853726</v>
      </c>
      <c r="G689" s="16" t="n">
        <v>0</v>
      </c>
      <c r="H689" s="16" t="n">
        <v>0</v>
      </c>
      <c r="I689" s="16" t="n">
        <v>0</v>
      </c>
      <c r="J689" s="16" t="n">
        <v>0</v>
      </c>
      <c r="K689" s="16" t="n">
        <v>0</v>
      </c>
      <c r="L689" s="16" t="n">
        <v>0</v>
      </c>
      <c r="M689" s="16" t="n">
        <v>-0.102700393648485</v>
      </c>
      <c r="N689" s="16" t="n">
        <v>0</v>
      </c>
      <c r="O689" s="16" t="n">
        <v>0</v>
      </c>
      <c r="P689" s="16" t="n">
        <v>0</v>
      </c>
      <c r="Q689" s="16" t="n">
        <v>0</v>
      </c>
      <c r="R689" s="16" t="n">
        <v>0</v>
      </c>
      <c r="S689" s="16" t="n">
        <v>-0.390942802237876</v>
      </c>
      <c r="T689" s="16" t="n">
        <v>-0.459416979168301</v>
      </c>
      <c r="U689" s="16" t="n">
        <v>0.0594825826886209</v>
      </c>
      <c r="V689" s="16" t="n">
        <v>0</v>
      </c>
    </row>
    <row r="690" customFormat="false" ht="12.75" hidden="false" customHeight="false" outlineLevel="0" collapsed="false">
      <c r="B690" s="17" t="n">
        <v>37773</v>
      </c>
      <c r="C690" s="15" t="n">
        <v>-0.777184554600124</v>
      </c>
      <c r="D690" s="16" t="n">
        <v>0</v>
      </c>
      <c r="E690" s="16" t="n">
        <v>0</v>
      </c>
      <c r="F690" s="16" t="n">
        <v>0.0785503978071857</v>
      </c>
      <c r="G690" s="16" t="n">
        <v>0</v>
      </c>
      <c r="H690" s="16" t="n">
        <v>0</v>
      </c>
      <c r="I690" s="16" t="n">
        <v>0</v>
      </c>
      <c r="J690" s="16" t="n">
        <v>0</v>
      </c>
      <c r="K690" s="16" t="n">
        <v>0</v>
      </c>
      <c r="L690" s="16" t="n">
        <v>0</v>
      </c>
      <c r="M690" s="16" t="n">
        <v>-0.096568265457897</v>
      </c>
      <c r="N690" s="16" t="n">
        <v>0</v>
      </c>
      <c r="O690" s="16" t="n">
        <v>0</v>
      </c>
      <c r="P690" s="16" t="n">
        <v>0</v>
      </c>
      <c r="Q690" s="16" t="n">
        <v>0</v>
      </c>
      <c r="R690" s="16" t="n">
        <v>0</v>
      </c>
      <c r="S690" s="16" t="n">
        <v>-0.381227877487685</v>
      </c>
      <c r="T690" s="16" t="n">
        <v>-0.43412019363978</v>
      </c>
      <c r="U690" s="16" t="n">
        <v>0.0561813841780516</v>
      </c>
      <c r="V690" s="16" t="n">
        <v>0</v>
      </c>
    </row>
    <row r="691" customFormat="false" ht="12.75" hidden="false" customHeight="false" outlineLevel="0" collapsed="false">
      <c r="B691" s="17" t="n">
        <v>37803</v>
      </c>
      <c r="C691" s="15" t="n">
        <v>-0.779315050945043</v>
      </c>
      <c r="D691" s="16" t="n">
        <v>0</v>
      </c>
      <c r="E691" s="16" t="n">
        <v>0</v>
      </c>
      <c r="F691" s="16" t="n">
        <v>0.079709421597688</v>
      </c>
      <c r="G691" s="16" t="n">
        <v>0</v>
      </c>
      <c r="H691" s="16" t="n">
        <v>0</v>
      </c>
      <c r="I691" s="16" t="n">
        <v>0</v>
      </c>
      <c r="J691" s="16" t="n">
        <v>0</v>
      </c>
      <c r="K691" s="16" t="n">
        <v>0</v>
      </c>
      <c r="L691" s="16" t="n">
        <v>0</v>
      </c>
      <c r="M691" s="16" t="n">
        <v>-0.095623232049757</v>
      </c>
      <c r="N691" s="16" t="n">
        <v>0</v>
      </c>
      <c r="O691" s="16" t="n">
        <v>0</v>
      </c>
      <c r="P691" s="16" t="n">
        <v>0</v>
      </c>
      <c r="Q691" s="16" t="n">
        <v>0</v>
      </c>
      <c r="R691" s="16" t="n">
        <v>0</v>
      </c>
      <c r="S691" s="16" t="n">
        <v>-0.38167137253235</v>
      </c>
      <c r="T691" s="16" t="n">
        <v>-0.434481026488393</v>
      </c>
      <c r="U691" s="16" t="n">
        <v>0.0527511585277685</v>
      </c>
      <c r="V691" s="16" t="n">
        <v>0</v>
      </c>
    </row>
    <row r="692" customFormat="false" ht="12.75" hidden="false" customHeight="false" outlineLevel="0" collapsed="false">
      <c r="B692" s="17" t="n">
        <v>37834</v>
      </c>
      <c r="C692" s="15" t="n">
        <v>-0.754181817142635</v>
      </c>
      <c r="D692" s="16" t="n">
        <v>0</v>
      </c>
      <c r="E692" s="16" t="n">
        <v>0</v>
      </c>
      <c r="F692" s="16" t="n">
        <v>0.0816778822901478</v>
      </c>
      <c r="G692" s="16" t="n">
        <v>0</v>
      </c>
      <c r="H692" s="16" t="n">
        <v>0</v>
      </c>
      <c r="I692" s="16" t="n">
        <v>0</v>
      </c>
      <c r="J692" s="16" t="n">
        <v>0</v>
      </c>
      <c r="K692" s="16" t="n">
        <v>0</v>
      </c>
      <c r="L692" s="16" t="n">
        <v>0</v>
      </c>
      <c r="M692" s="16" t="n">
        <v>-0.0911792827137123</v>
      </c>
      <c r="N692" s="16" t="n">
        <v>0</v>
      </c>
      <c r="O692" s="16" t="n">
        <v>0</v>
      </c>
      <c r="P692" s="16" t="n">
        <v>0</v>
      </c>
      <c r="Q692" s="16" t="n">
        <v>0</v>
      </c>
      <c r="R692" s="16" t="n">
        <v>0</v>
      </c>
      <c r="S692" s="16" t="n">
        <v>-0.374446165365929</v>
      </c>
      <c r="T692" s="16" t="n">
        <v>-0.418495153368238</v>
      </c>
      <c r="U692" s="16" t="n">
        <v>0.0482609020150964</v>
      </c>
      <c r="V692" s="16" t="n">
        <v>0</v>
      </c>
    </row>
    <row r="693" customFormat="false" ht="12.75" hidden="false" customHeight="false" outlineLevel="0" collapsed="false">
      <c r="B693" s="17" t="n">
        <v>37865</v>
      </c>
      <c r="C693" s="15" t="n">
        <v>-0.726472472198405</v>
      </c>
      <c r="D693" s="16" t="n">
        <v>0</v>
      </c>
      <c r="E693" s="16" t="n">
        <v>0</v>
      </c>
      <c r="F693" s="16" t="n">
        <v>0.0835325333874164</v>
      </c>
      <c r="G693" s="16" t="n">
        <v>0</v>
      </c>
      <c r="H693" s="16" t="n">
        <v>0</v>
      </c>
      <c r="I693" s="16" t="n">
        <v>0</v>
      </c>
      <c r="J693" s="16" t="n">
        <v>0</v>
      </c>
      <c r="K693" s="16" t="n">
        <v>0</v>
      </c>
      <c r="L693" s="16" t="n">
        <v>0</v>
      </c>
      <c r="M693" s="16" t="n">
        <v>-0.0850807622918506</v>
      </c>
      <c r="N693" s="16" t="n">
        <v>0</v>
      </c>
      <c r="O693" s="16" t="n">
        <v>0</v>
      </c>
      <c r="P693" s="16" t="n">
        <v>0</v>
      </c>
      <c r="Q693" s="16" t="n">
        <v>0</v>
      </c>
      <c r="R693" s="16" t="n">
        <v>0</v>
      </c>
      <c r="S693" s="16" t="n">
        <v>-0.368273387011071</v>
      </c>
      <c r="T693" s="16" t="n">
        <v>-0.401610922919745</v>
      </c>
      <c r="U693" s="16" t="n">
        <v>0.044960066636845</v>
      </c>
      <c r="V693" s="16" t="n">
        <v>0</v>
      </c>
    </row>
    <row r="694" customFormat="false" ht="12.75" hidden="false" customHeight="false" outlineLevel="0" collapsed="false">
      <c r="B694" s="17" t="n">
        <v>37895</v>
      </c>
      <c r="C694" s="15" t="n">
        <v>-0.731767864052716</v>
      </c>
      <c r="D694" s="16" t="n">
        <v>0</v>
      </c>
      <c r="E694" s="16" t="n">
        <v>0</v>
      </c>
      <c r="F694" s="16" t="n">
        <v>0.0840257419693463</v>
      </c>
      <c r="G694" s="16" t="n">
        <v>0</v>
      </c>
      <c r="H694" s="16" t="n">
        <v>0</v>
      </c>
      <c r="I694" s="16" t="n">
        <v>0</v>
      </c>
      <c r="J694" s="16" t="n">
        <v>0</v>
      </c>
      <c r="K694" s="16" t="n">
        <v>0</v>
      </c>
      <c r="L694" s="16" t="n">
        <v>0</v>
      </c>
      <c r="M694" s="16" t="n">
        <v>-0.0855248242719782</v>
      </c>
      <c r="N694" s="16" t="n">
        <v>0</v>
      </c>
      <c r="O694" s="16" t="n">
        <v>0</v>
      </c>
      <c r="P694" s="16" t="n">
        <v>0</v>
      </c>
      <c r="Q694" s="16" t="n">
        <v>0</v>
      </c>
      <c r="R694" s="16" t="n">
        <v>0</v>
      </c>
      <c r="S694" s="16" t="n">
        <v>-0.367379584540974</v>
      </c>
      <c r="T694" s="16" t="n">
        <v>-0.402602518960773</v>
      </c>
      <c r="U694" s="16" t="n">
        <v>0.0397133217516625</v>
      </c>
      <c r="V694" s="16" t="n">
        <v>0</v>
      </c>
    </row>
    <row r="695" customFormat="false" ht="12.75" hidden="false" customHeight="false" outlineLevel="0" collapsed="false">
      <c r="B695" s="17" t="n">
        <v>37926</v>
      </c>
      <c r="C695" s="15" t="n">
        <v>-0.524231560669465</v>
      </c>
      <c r="D695" s="16" t="n">
        <v>0</v>
      </c>
      <c r="E695" s="16" t="n">
        <v>0</v>
      </c>
      <c r="F695" s="16" t="n">
        <v>0</v>
      </c>
      <c r="G695" s="16" t="n">
        <v>0</v>
      </c>
      <c r="H695" s="16" t="n">
        <v>0</v>
      </c>
      <c r="I695" s="16" t="n">
        <v>0</v>
      </c>
      <c r="J695" s="16" t="n">
        <v>0</v>
      </c>
      <c r="K695" s="16" t="n">
        <v>0</v>
      </c>
      <c r="L695" s="16" t="n">
        <v>0</v>
      </c>
      <c r="M695" s="16" t="n">
        <v>-0.0753936301628517</v>
      </c>
      <c r="N695" s="16" t="n">
        <v>0</v>
      </c>
      <c r="O695" s="16" t="n">
        <v>0</v>
      </c>
      <c r="P695" s="16" t="n">
        <v>0</v>
      </c>
      <c r="Q695" s="16" t="n">
        <v>0</v>
      </c>
      <c r="R695" s="16" t="n">
        <v>0</v>
      </c>
      <c r="S695" s="16" t="n">
        <v>-0.109297548424932</v>
      </c>
      <c r="T695" s="16" t="n">
        <v>-0.355714006993538</v>
      </c>
      <c r="U695" s="16" t="n">
        <v>0.0161736249118576</v>
      </c>
      <c r="V695" s="16" t="n">
        <v>0</v>
      </c>
    </row>
    <row r="696" customFormat="false" ht="12.75" hidden="false" customHeight="false" outlineLevel="0" collapsed="false">
      <c r="B696" s="17" t="n">
        <v>37956</v>
      </c>
      <c r="C696" s="15" t="n">
        <v>-0.499870098565133</v>
      </c>
      <c r="D696" s="16" t="n">
        <v>0</v>
      </c>
      <c r="E696" s="16" t="n">
        <v>0</v>
      </c>
      <c r="F696" s="16" t="n">
        <v>0</v>
      </c>
      <c r="G696" s="16" t="n">
        <v>0</v>
      </c>
      <c r="H696" s="16" t="n">
        <v>0</v>
      </c>
      <c r="I696" s="16" t="n">
        <v>0</v>
      </c>
      <c r="J696" s="16" t="n">
        <v>0</v>
      </c>
      <c r="K696" s="16" t="n">
        <v>0</v>
      </c>
      <c r="L696" s="16" t="n">
        <v>0</v>
      </c>
      <c r="M696" s="16" t="n">
        <v>-0.0726772640627775</v>
      </c>
      <c r="N696" s="16" t="n">
        <v>0</v>
      </c>
      <c r="O696" s="16" t="n">
        <v>0</v>
      </c>
      <c r="P696" s="16" t="n">
        <v>0</v>
      </c>
      <c r="Q696" s="16" t="n">
        <v>0</v>
      </c>
      <c r="R696" s="16" t="n">
        <v>0</v>
      </c>
      <c r="S696" s="16" t="n">
        <v>-0.0997775854540723</v>
      </c>
      <c r="T696" s="16" t="n">
        <v>-0.340335286375441</v>
      </c>
      <c r="U696" s="16" t="n">
        <v>0.0129200373271572</v>
      </c>
      <c r="V696" s="16" t="n">
        <v>0</v>
      </c>
    </row>
    <row r="697" customFormat="false" ht="12.75" hidden="false" customHeight="false" outlineLevel="0" collapsed="false">
      <c r="B697" s="17" t="n">
        <v>37987</v>
      </c>
      <c r="C697" s="15" t="n">
        <v>-0.367330697147011</v>
      </c>
      <c r="D697" s="16" t="n">
        <v>0</v>
      </c>
      <c r="E697" s="16" t="n">
        <v>0</v>
      </c>
      <c r="F697" s="16" t="n">
        <v>0</v>
      </c>
      <c r="G697" s="16" t="n">
        <v>0</v>
      </c>
      <c r="H697" s="16" t="n">
        <v>0</v>
      </c>
      <c r="I697" s="16" t="n">
        <v>0</v>
      </c>
      <c r="J697" s="16" t="n">
        <v>0</v>
      </c>
      <c r="K697" s="16" t="n">
        <v>0</v>
      </c>
      <c r="L697" s="16" t="n">
        <v>0</v>
      </c>
      <c r="M697" s="16" t="n">
        <v>-0.100192042169753</v>
      </c>
      <c r="N697" s="16" t="n">
        <v>0</v>
      </c>
      <c r="O697" s="16" t="n">
        <v>0</v>
      </c>
      <c r="P697" s="16" t="n">
        <v>0</v>
      </c>
      <c r="Q697" s="16" t="n">
        <v>0</v>
      </c>
      <c r="R697" s="16" t="n">
        <v>0</v>
      </c>
      <c r="S697" s="16" t="n">
        <v>-0.0782012023986727</v>
      </c>
      <c r="T697" s="16" t="n">
        <v>-0.197661553623755</v>
      </c>
      <c r="U697" s="16" t="n">
        <v>0.00872410104517041</v>
      </c>
      <c r="V697" s="16" t="n">
        <v>0</v>
      </c>
    </row>
    <row r="698" customFormat="false" ht="12.75" hidden="false" customHeight="false" outlineLevel="0" collapsed="false">
      <c r="B698" s="17" t="n">
        <v>38018</v>
      </c>
      <c r="C698" s="15" t="n">
        <v>-0.332065495199555</v>
      </c>
      <c r="D698" s="16" t="n">
        <v>0</v>
      </c>
      <c r="E698" s="16" t="n">
        <v>0</v>
      </c>
      <c r="F698" s="16" t="n">
        <v>0</v>
      </c>
      <c r="G698" s="16" t="n">
        <v>0</v>
      </c>
      <c r="H698" s="16" t="n">
        <v>0</v>
      </c>
      <c r="I698" s="16" t="n">
        <v>0</v>
      </c>
      <c r="J698" s="16" t="n">
        <v>0</v>
      </c>
      <c r="K698" s="16" t="n">
        <v>0</v>
      </c>
      <c r="L698" s="16" t="n">
        <v>0</v>
      </c>
      <c r="M698" s="16" t="n">
        <v>-0.0786500401890926</v>
      </c>
      <c r="N698" s="16" t="n">
        <v>0</v>
      </c>
      <c r="O698" s="16" t="n">
        <v>0</v>
      </c>
      <c r="P698" s="16" t="n">
        <v>0</v>
      </c>
      <c r="Q698" s="16" t="n">
        <v>0</v>
      </c>
      <c r="R698" s="16" t="n">
        <v>0</v>
      </c>
      <c r="S698" s="16" t="n">
        <v>-0.0795600871477034</v>
      </c>
      <c r="T698" s="16" t="n">
        <v>-0.189408855714946</v>
      </c>
      <c r="U698" s="16" t="n">
        <v>0.0155534878521872</v>
      </c>
      <c r="V698" s="16" t="n">
        <v>0</v>
      </c>
    </row>
    <row r="699" customFormat="false" ht="12.75" hidden="false" customHeight="false" outlineLevel="0" collapsed="false">
      <c r="B699" s="17" t="n">
        <v>38047</v>
      </c>
      <c r="C699" s="15" t="n">
        <v>-0.384654159406074</v>
      </c>
      <c r="D699" s="16" t="n">
        <v>0</v>
      </c>
      <c r="E699" s="16" t="n">
        <v>0</v>
      </c>
      <c r="F699" s="16" t="n">
        <v>0</v>
      </c>
      <c r="G699" s="16" t="n">
        <v>0</v>
      </c>
      <c r="H699" s="16" t="n">
        <v>0</v>
      </c>
      <c r="I699" s="16" t="n">
        <v>0</v>
      </c>
      <c r="J699" s="16" t="n">
        <v>0</v>
      </c>
      <c r="K699" s="16" t="n">
        <v>0</v>
      </c>
      <c r="L699" s="16" t="n">
        <v>0</v>
      </c>
      <c r="M699" s="16" t="n">
        <v>-0.0822296698626399</v>
      </c>
      <c r="N699" s="16" t="n">
        <v>0</v>
      </c>
      <c r="O699" s="16" t="n">
        <v>0</v>
      </c>
      <c r="P699" s="16" t="n">
        <v>0</v>
      </c>
      <c r="Q699" s="16" t="n">
        <v>0</v>
      </c>
      <c r="R699" s="16" t="n">
        <v>0</v>
      </c>
      <c r="S699" s="16" t="n">
        <v>-0.109805979272297</v>
      </c>
      <c r="T699" s="16" t="n">
        <v>-0.21333204574801</v>
      </c>
      <c r="U699" s="16" t="n">
        <v>0.0207135354768719</v>
      </c>
      <c r="V699" s="16" t="n">
        <v>0</v>
      </c>
    </row>
    <row r="700" customFormat="false" ht="12.75" hidden="false" customHeight="false" outlineLevel="0" collapsed="false">
      <c r="B700" s="17" t="n">
        <v>38078</v>
      </c>
      <c r="C700" s="15" t="n">
        <v>-0.46739374024271</v>
      </c>
      <c r="D700" s="16" t="n">
        <v>0</v>
      </c>
      <c r="E700" s="16" t="n">
        <v>0</v>
      </c>
      <c r="F700" s="16" t="n">
        <v>0</v>
      </c>
      <c r="G700" s="16" t="n">
        <v>0</v>
      </c>
      <c r="H700" s="16" t="n">
        <v>0</v>
      </c>
      <c r="I700" s="16" t="n">
        <v>0</v>
      </c>
      <c r="J700" s="16" t="n">
        <v>0</v>
      </c>
      <c r="K700" s="16" t="n">
        <v>0</v>
      </c>
      <c r="L700" s="16" t="n">
        <v>0</v>
      </c>
      <c r="M700" s="16" t="n">
        <v>-0.102130112456542</v>
      </c>
      <c r="N700" s="16" t="n">
        <v>0</v>
      </c>
      <c r="O700" s="16" t="n">
        <v>0</v>
      </c>
      <c r="P700" s="16" t="n">
        <v>0</v>
      </c>
      <c r="Q700" s="16" t="n">
        <v>0</v>
      </c>
      <c r="R700" s="16" t="n">
        <v>0</v>
      </c>
      <c r="S700" s="16" t="n">
        <v>-0.160798819884658</v>
      </c>
      <c r="T700" s="16" t="n">
        <v>-0.222324766785863</v>
      </c>
      <c r="U700" s="16" t="n">
        <v>0.017859958884352</v>
      </c>
      <c r="V700" s="16" t="n">
        <v>0</v>
      </c>
    </row>
    <row r="701" customFormat="false" ht="12.75" hidden="false" customHeight="false" outlineLevel="0" collapsed="false">
      <c r="B701" s="17" t="n">
        <v>38108</v>
      </c>
      <c r="C701" s="15" t="n">
        <v>-0.481614403271995</v>
      </c>
      <c r="D701" s="16" t="n">
        <v>0</v>
      </c>
      <c r="E701" s="16" t="n">
        <v>0</v>
      </c>
      <c r="F701" s="16" t="n">
        <v>0</v>
      </c>
      <c r="G701" s="16" t="n">
        <v>0</v>
      </c>
      <c r="H701" s="16" t="n">
        <v>0</v>
      </c>
      <c r="I701" s="16" t="n">
        <v>0</v>
      </c>
      <c r="J701" s="16" t="n">
        <v>0</v>
      </c>
      <c r="K701" s="16" t="n">
        <v>0</v>
      </c>
      <c r="L701" s="16" t="n">
        <v>0</v>
      </c>
      <c r="M701" s="16" t="n">
        <v>-0.105232922180714</v>
      </c>
      <c r="N701" s="16" t="n">
        <v>0</v>
      </c>
      <c r="O701" s="16" t="n">
        <v>0</v>
      </c>
      <c r="P701" s="16" t="n">
        <v>0</v>
      </c>
      <c r="Q701" s="16" t="n">
        <v>0</v>
      </c>
      <c r="R701" s="16" t="n">
        <v>0</v>
      </c>
      <c r="S701" s="16" t="n">
        <v>-0.165613527198864</v>
      </c>
      <c r="T701" s="16" t="n">
        <v>-0.228967011625874</v>
      </c>
      <c r="U701" s="16" t="n">
        <v>0.0181990577334572</v>
      </c>
      <c r="V701" s="16" t="n">
        <v>0</v>
      </c>
    </row>
    <row r="702" customFormat="false" ht="12.75" hidden="false" customHeight="false" outlineLevel="0" collapsed="false">
      <c r="B702" s="17" t="n">
        <v>38139</v>
      </c>
      <c r="C702" s="15" t="n">
        <v>-0.457827702132456</v>
      </c>
      <c r="D702" s="16" t="n">
        <v>0</v>
      </c>
      <c r="E702" s="16" t="n">
        <v>0</v>
      </c>
      <c r="F702" s="16" t="n">
        <v>0</v>
      </c>
      <c r="G702" s="16" t="n">
        <v>0</v>
      </c>
      <c r="H702" s="16" t="n">
        <v>0</v>
      </c>
      <c r="I702" s="16" t="n">
        <v>0</v>
      </c>
      <c r="J702" s="16" t="n">
        <v>0</v>
      </c>
      <c r="K702" s="16" t="n">
        <v>0</v>
      </c>
      <c r="L702" s="16" t="n">
        <v>0</v>
      </c>
      <c r="M702" s="16" t="n">
        <v>-0.0994668604964382</v>
      </c>
      <c r="N702" s="16" t="n">
        <v>0</v>
      </c>
      <c r="O702" s="16" t="n">
        <v>0</v>
      </c>
      <c r="P702" s="16" t="n">
        <v>0</v>
      </c>
      <c r="Q702" s="16" t="n">
        <v>0</v>
      </c>
      <c r="R702" s="16" t="n">
        <v>0</v>
      </c>
      <c r="S702" s="16" t="n">
        <v>-0.157390536247597</v>
      </c>
      <c r="T702" s="16" t="n">
        <v>-0.217517376730583</v>
      </c>
      <c r="U702" s="16" t="n">
        <v>0.0165470713421625</v>
      </c>
      <c r="V702" s="16" t="n">
        <v>0</v>
      </c>
    </row>
    <row r="703" customFormat="false" ht="12.75" hidden="false" customHeight="false" outlineLevel="0" collapsed="false">
      <c r="B703" s="17" t="n">
        <v>38169</v>
      </c>
      <c r="C703" s="15" t="n">
        <v>-0.463200667193627</v>
      </c>
      <c r="D703" s="16" t="n">
        <v>0</v>
      </c>
      <c r="E703" s="16" t="n">
        <v>0</v>
      </c>
      <c r="F703" s="16" t="n">
        <v>0</v>
      </c>
      <c r="G703" s="16" t="n">
        <v>0</v>
      </c>
      <c r="H703" s="16" t="n">
        <v>0</v>
      </c>
      <c r="I703" s="16" t="n">
        <v>0</v>
      </c>
      <c r="J703" s="16" t="n">
        <v>0</v>
      </c>
      <c r="K703" s="16" t="n">
        <v>0</v>
      </c>
      <c r="L703" s="16" t="n">
        <v>0</v>
      </c>
      <c r="M703" s="16" t="n">
        <v>-0.10010312749807</v>
      </c>
      <c r="N703" s="16" t="n">
        <v>0</v>
      </c>
      <c r="O703" s="16" t="n">
        <v>0</v>
      </c>
      <c r="P703" s="16" t="n">
        <v>0</v>
      </c>
      <c r="Q703" s="16" t="n">
        <v>0</v>
      </c>
      <c r="R703" s="16" t="n">
        <v>0</v>
      </c>
      <c r="S703" s="16" t="n">
        <v>-0.159176154295824</v>
      </c>
      <c r="T703" s="16" t="n">
        <v>-0.219887737349056</v>
      </c>
      <c r="U703" s="16" t="n">
        <v>0.0159663519493223</v>
      </c>
      <c r="V703" s="16" t="n">
        <v>0</v>
      </c>
    </row>
    <row r="704" customFormat="false" ht="12.75" hidden="false" customHeight="false" outlineLevel="0" collapsed="false">
      <c r="B704" s="17" t="n">
        <v>38200</v>
      </c>
      <c r="C704" s="15" t="n">
        <v>-0.453176799127139</v>
      </c>
      <c r="D704" s="16" t="n">
        <v>0</v>
      </c>
      <c r="E704" s="16" t="n">
        <v>0</v>
      </c>
      <c r="F704" s="16" t="n">
        <v>0</v>
      </c>
      <c r="G704" s="16" t="n">
        <v>0</v>
      </c>
      <c r="H704" s="16" t="n">
        <v>0</v>
      </c>
      <c r="I704" s="16" t="n">
        <v>0</v>
      </c>
      <c r="J704" s="16" t="n">
        <v>0</v>
      </c>
      <c r="K704" s="16" t="n">
        <v>0</v>
      </c>
      <c r="L704" s="16" t="n">
        <v>0</v>
      </c>
      <c r="M704" s="16" t="n">
        <v>-0.0975275312442401</v>
      </c>
      <c r="N704" s="16" t="n">
        <v>0</v>
      </c>
      <c r="O704" s="16" t="n">
        <v>0</v>
      </c>
      <c r="P704" s="16" t="n">
        <v>0</v>
      </c>
      <c r="Q704" s="16" t="n">
        <v>0</v>
      </c>
      <c r="R704" s="16" t="n">
        <v>0</v>
      </c>
      <c r="S704" s="16" t="n">
        <v>-0.155674143771194</v>
      </c>
      <c r="T704" s="16" t="n">
        <v>-0.214955891779757</v>
      </c>
      <c r="U704" s="16" t="n">
        <v>0.0149807676680522</v>
      </c>
      <c r="V704" s="16" t="n">
        <v>0</v>
      </c>
    </row>
    <row r="705" customFormat="false" ht="12.75" hidden="false" customHeight="false" outlineLevel="0" collapsed="false">
      <c r="B705" s="17" t="n">
        <v>38231</v>
      </c>
      <c r="C705" s="15" t="n">
        <v>-0.436383189207304</v>
      </c>
      <c r="D705" s="16" t="n">
        <v>0</v>
      </c>
      <c r="E705" s="16" t="n">
        <v>0</v>
      </c>
      <c r="F705" s="16" t="n">
        <v>0</v>
      </c>
      <c r="G705" s="16" t="n">
        <v>0</v>
      </c>
      <c r="H705" s="16" t="n">
        <v>0</v>
      </c>
      <c r="I705" s="16" t="n">
        <v>0</v>
      </c>
      <c r="J705" s="16" t="n">
        <v>0</v>
      </c>
      <c r="K705" s="16" t="n">
        <v>0</v>
      </c>
      <c r="L705" s="16" t="n">
        <v>0</v>
      </c>
      <c r="M705" s="16" t="n">
        <v>-0.0938040247912637</v>
      </c>
      <c r="N705" s="16" t="n">
        <v>0</v>
      </c>
      <c r="O705" s="16" t="n">
        <v>0</v>
      </c>
      <c r="P705" s="16" t="n">
        <v>0</v>
      </c>
      <c r="Q705" s="16" t="n">
        <v>0</v>
      </c>
      <c r="R705" s="16" t="n">
        <v>0</v>
      </c>
      <c r="S705" s="16" t="n">
        <v>-0.149499353367907</v>
      </c>
      <c r="T705" s="16" t="n">
        <v>-0.206315640061191</v>
      </c>
      <c r="U705" s="16" t="n">
        <v>0.0132358290130576</v>
      </c>
      <c r="V705" s="16" t="n">
        <v>0</v>
      </c>
    </row>
    <row r="706" customFormat="false" ht="12.75" hidden="false" customHeight="false" outlineLevel="0" collapsed="false">
      <c r="B706" s="17" t="n">
        <v>38261</v>
      </c>
      <c r="C706" s="15" t="n">
        <v>-0.44331696276308</v>
      </c>
      <c r="D706" s="16" t="n">
        <v>0</v>
      </c>
      <c r="E706" s="16" t="n">
        <v>0</v>
      </c>
      <c r="F706" s="16" t="n">
        <v>0</v>
      </c>
      <c r="G706" s="16" t="n">
        <v>0</v>
      </c>
      <c r="H706" s="16" t="n">
        <v>0</v>
      </c>
      <c r="I706" s="16" t="n">
        <v>0</v>
      </c>
      <c r="J706" s="16" t="n">
        <v>0</v>
      </c>
      <c r="K706" s="16" t="n">
        <v>0</v>
      </c>
      <c r="L706" s="16" t="n">
        <v>0</v>
      </c>
      <c r="M706" s="16" t="n">
        <v>-0.0950911103107304</v>
      </c>
      <c r="N706" s="16" t="n">
        <v>0</v>
      </c>
      <c r="O706" s="16" t="n">
        <v>0</v>
      </c>
      <c r="P706" s="16" t="n">
        <v>0</v>
      </c>
      <c r="Q706" s="16" t="n">
        <v>0</v>
      </c>
      <c r="R706" s="16" t="n">
        <v>0</v>
      </c>
      <c r="S706" s="16" t="n">
        <v>-0.151690123888191</v>
      </c>
      <c r="T706" s="16" t="n">
        <v>-0.209239004197239</v>
      </c>
      <c r="U706" s="16" t="n">
        <v>0.01270327563308</v>
      </c>
      <c r="V706" s="16" t="n">
        <v>0</v>
      </c>
    </row>
    <row r="707" customFormat="false" ht="12.75" hidden="false" customHeight="false" outlineLevel="0" collapsed="false">
      <c r="B707" s="17" t="n">
        <v>38292</v>
      </c>
      <c r="C707" s="15" t="n">
        <v>0.0142145284074153</v>
      </c>
      <c r="D707" s="16" t="n">
        <v>0</v>
      </c>
      <c r="E707" s="16" t="n">
        <v>0</v>
      </c>
      <c r="F707" s="16" t="n">
        <v>0</v>
      </c>
      <c r="G707" s="16" t="n">
        <v>0</v>
      </c>
      <c r="H707" s="16" t="n">
        <v>0</v>
      </c>
      <c r="I707" s="16" t="n">
        <v>0</v>
      </c>
      <c r="J707" s="16" t="n">
        <v>0</v>
      </c>
      <c r="K707" s="16" t="n">
        <v>0</v>
      </c>
      <c r="L707" s="16" t="n">
        <v>0</v>
      </c>
      <c r="M707" s="16" t="n">
        <v>0</v>
      </c>
      <c r="N707" s="16" t="n">
        <v>0</v>
      </c>
      <c r="O707" s="16" t="n">
        <v>0</v>
      </c>
      <c r="P707" s="16" t="n">
        <v>0</v>
      </c>
      <c r="Q707" s="16" t="n">
        <v>0</v>
      </c>
      <c r="R707" s="16" t="n">
        <v>0</v>
      </c>
      <c r="S707" s="16" t="n">
        <v>0</v>
      </c>
      <c r="T707" s="16" t="n">
        <v>0.0142145284074153</v>
      </c>
      <c r="U707" s="16" t="n">
        <v>0</v>
      </c>
      <c r="V707" s="16" t="n">
        <v>0</v>
      </c>
    </row>
    <row r="708" customFormat="false" ht="12.75" hidden="false" customHeight="false" outlineLevel="0" collapsed="false">
      <c r="B708" s="17" t="n">
        <v>38322</v>
      </c>
      <c r="C708" s="15" t="n">
        <v>0.0145419749847907</v>
      </c>
      <c r="D708" s="16" t="n">
        <v>0</v>
      </c>
      <c r="E708" s="16" t="n">
        <v>0</v>
      </c>
      <c r="F708" s="16" t="n">
        <v>0</v>
      </c>
      <c r="G708" s="16" t="n">
        <v>0</v>
      </c>
      <c r="H708" s="16" t="n">
        <v>0</v>
      </c>
      <c r="I708" s="16" t="n">
        <v>0</v>
      </c>
      <c r="J708" s="16" t="n">
        <v>0</v>
      </c>
      <c r="K708" s="16" t="n">
        <v>0</v>
      </c>
      <c r="L708" s="16" t="n">
        <v>0</v>
      </c>
      <c r="M708" s="16" t="n">
        <v>0</v>
      </c>
      <c r="N708" s="16" t="n">
        <v>0</v>
      </c>
      <c r="O708" s="16" t="n">
        <v>0</v>
      </c>
      <c r="P708" s="16" t="n">
        <v>0</v>
      </c>
      <c r="Q708" s="16" t="n">
        <v>0</v>
      </c>
      <c r="R708" s="16" t="n">
        <v>0</v>
      </c>
      <c r="S708" s="16" t="n">
        <v>0</v>
      </c>
      <c r="T708" s="16" t="n">
        <v>0.0145419749847907</v>
      </c>
      <c r="U708" s="16" t="n">
        <v>0</v>
      </c>
      <c r="V708" s="16" t="n">
        <v>0</v>
      </c>
    </row>
    <row r="709" customFormat="false" ht="12.75" hidden="false" customHeight="false" outlineLevel="0" collapsed="false">
      <c r="B709" s="17" t="n">
        <v>38353</v>
      </c>
      <c r="C709" s="15" t="n">
        <v>0</v>
      </c>
      <c r="D709" s="16" t="n">
        <v>0</v>
      </c>
      <c r="E709" s="16" t="n">
        <v>0</v>
      </c>
      <c r="F709" s="16" t="n">
        <v>0</v>
      </c>
      <c r="G709" s="16" t="n">
        <v>0</v>
      </c>
      <c r="H709" s="16" t="n">
        <v>0</v>
      </c>
      <c r="I709" s="16" t="n">
        <v>0</v>
      </c>
      <c r="J709" s="16" t="n">
        <v>0</v>
      </c>
      <c r="K709" s="16" t="n">
        <v>0</v>
      </c>
      <c r="L709" s="16" t="n">
        <v>0</v>
      </c>
      <c r="M709" s="16" t="n">
        <v>0</v>
      </c>
      <c r="N709" s="16" t="n">
        <v>0</v>
      </c>
      <c r="O709" s="16" t="n">
        <v>0</v>
      </c>
      <c r="P709" s="16" t="n">
        <v>0</v>
      </c>
      <c r="Q709" s="16" t="n">
        <v>0</v>
      </c>
      <c r="R709" s="16" t="n">
        <v>0</v>
      </c>
      <c r="S709" s="16" t="n">
        <v>0</v>
      </c>
      <c r="T709" s="16" t="n">
        <v>0</v>
      </c>
      <c r="U709" s="16" t="n">
        <v>0</v>
      </c>
      <c r="V709" s="16" t="n">
        <v>0</v>
      </c>
    </row>
    <row r="710" customFormat="false" ht="12.75" hidden="false" customHeight="false" outlineLevel="0" collapsed="false">
      <c r="B710" s="17" t="n">
        <v>38384</v>
      </c>
      <c r="C710" s="15" t="n">
        <v>0</v>
      </c>
      <c r="D710" s="16" t="n">
        <v>0</v>
      </c>
      <c r="E710" s="16" t="n">
        <v>0</v>
      </c>
      <c r="F710" s="16" t="n">
        <v>0</v>
      </c>
      <c r="G710" s="16" t="n">
        <v>0</v>
      </c>
      <c r="H710" s="16" t="n">
        <v>0</v>
      </c>
      <c r="I710" s="16" t="n">
        <v>0</v>
      </c>
      <c r="J710" s="16" t="n">
        <v>0</v>
      </c>
      <c r="K710" s="16" t="n">
        <v>0</v>
      </c>
      <c r="L710" s="16" t="n">
        <v>0</v>
      </c>
      <c r="M710" s="16" t="n">
        <v>0</v>
      </c>
      <c r="N710" s="16" t="n">
        <v>0</v>
      </c>
      <c r="O710" s="16" t="n">
        <v>0</v>
      </c>
      <c r="P710" s="16" t="n">
        <v>0</v>
      </c>
      <c r="Q710" s="16" t="n">
        <v>0</v>
      </c>
      <c r="R710" s="16" t="n">
        <v>0</v>
      </c>
      <c r="S710" s="16" t="n">
        <v>0</v>
      </c>
      <c r="T710" s="16" t="n">
        <v>0</v>
      </c>
      <c r="U710" s="16" t="n">
        <v>0</v>
      </c>
      <c r="V710" s="16" t="n">
        <v>0</v>
      </c>
    </row>
    <row r="711" customFormat="false" ht="12.75" hidden="false" customHeight="false" outlineLevel="0" collapsed="false">
      <c r="B711" s="17" t="n">
        <v>38412</v>
      </c>
      <c r="C711" s="15" t="n">
        <v>0</v>
      </c>
      <c r="D711" s="16" t="n">
        <v>0</v>
      </c>
      <c r="E711" s="16" t="n">
        <v>0</v>
      </c>
      <c r="F711" s="16" t="n">
        <v>0</v>
      </c>
      <c r="G711" s="16" t="n">
        <v>0</v>
      </c>
      <c r="H711" s="16" t="n">
        <v>0</v>
      </c>
      <c r="I711" s="16" t="n">
        <v>0</v>
      </c>
      <c r="J711" s="16" t="n">
        <v>0</v>
      </c>
      <c r="K711" s="16" t="n">
        <v>0</v>
      </c>
      <c r="L711" s="16" t="n">
        <v>0</v>
      </c>
      <c r="M711" s="16" t="n">
        <v>0</v>
      </c>
      <c r="N711" s="16" t="n">
        <v>0</v>
      </c>
      <c r="O711" s="16" t="n">
        <v>0</v>
      </c>
      <c r="P711" s="16" t="n">
        <v>0</v>
      </c>
      <c r="Q711" s="16" t="n">
        <v>0</v>
      </c>
      <c r="R711" s="16" t="n">
        <v>0</v>
      </c>
      <c r="S711" s="16" t="n">
        <v>0</v>
      </c>
      <c r="T711" s="16" t="n">
        <v>0</v>
      </c>
      <c r="U711" s="16" t="n">
        <v>0</v>
      </c>
      <c r="V711" s="16" t="n">
        <v>0</v>
      </c>
    </row>
    <row r="712" customFormat="false" ht="12.75" hidden="false" customHeight="false" outlineLevel="0" collapsed="false">
      <c r="B712" s="17" t="n">
        <v>38443</v>
      </c>
      <c r="C712" s="15" t="n">
        <v>0</v>
      </c>
      <c r="D712" s="16" t="n">
        <v>0</v>
      </c>
      <c r="E712" s="16" t="n">
        <v>0</v>
      </c>
      <c r="F712" s="16" t="n">
        <v>0</v>
      </c>
      <c r="G712" s="16" t="n">
        <v>0</v>
      </c>
      <c r="H712" s="16" t="n">
        <v>0</v>
      </c>
      <c r="I712" s="16" t="n">
        <v>0</v>
      </c>
      <c r="J712" s="16" t="n">
        <v>0</v>
      </c>
      <c r="K712" s="16" t="n">
        <v>0</v>
      </c>
      <c r="L712" s="16" t="n">
        <v>0</v>
      </c>
      <c r="M712" s="16" t="n">
        <v>0</v>
      </c>
      <c r="N712" s="16" t="n">
        <v>0</v>
      </c>
      <c r="O712" s="16" t="n">
        <v>0</v>
      </c>
      <c r="P712" s="16" t="n">
        <v>0</v>
      </c>
      <c r="Q712" s="16" t="n">
        <v>0</v>
      </c>
      <c r="R712" s="16" t="n">
        <v>0</v>
      </c>
      <c r="S712" s="16" t="n">
        <v>0</v>
      </c>
      <c r="T712" s="16" t="n">
        <v>0</v>
      </c>
      <c r="U712" s="16" t="n">
        <v>0</v>
      </c>
      <c r="V712" s="16" t="n">
        <v>0</v>
      </c>
    </row>
    <row r="713" customFormat="false" ht="12.75" hidden="false" customHeight="false" outlineLevel="0" collapsed="false">
      <c r="B713" s="17" t="n">
        <v>38473</v>
      </c>
      <c r="C713" s="15" t="n">
        <v>0</v>
      </c>
      <c r="D713" s="16" t="n">
        <v>0</v>
      </c>
      <c r="E713" s="16" t="n">
        <v>0</v>
      </c>
      <c r="F713" s="16" t="n">
        <v>0</v>
      </c>
      <c r="G713" s="16" t="n">
        <v>0</v>
      </c>
      <c r="H713" s="16" t="n">
        <v>0</v>
      </c>
      <c r="I713" s="16" t="n">
        <v>0</v>
      </c>
      <c r="J713" s="16" t="n">
        <v>0</v>
      </c>
      <c r="K713" s="16" t="n">
        <v>0</v>
      </c>
      <c r="L713" s="16" t="n">
        <v>0</v>
      </c>
      <c r="M713" s="16" t="n">
        <v>0</v>
      </c>
      <c r="N713" s="16" t="n">
        <v>0</v>
      </c>
      <c r="O713" s="16" t="n">
        <v>0</v>
      </c>
      <c r="P713" s="16" t="n">
        <v>0</v>
      </c>
      <c r="Q713" s="16" t="n">
        <v>0</v>
      </c>
      <c r="R713" s="16" t="n">
        <v>0</v>
      </c>
      <c r="S713" s="16" t="n">
        <v>0</v>
      </c>
      <c r="T713" s="16" t="n">
        <v>0</v>
      </c>
      <c r="U713" s="16" t="n">
        <v>0</v>
      </c>
      <c r="V713" s="16" t="n">
        <v>0</v>
      </c>
    </row>
    <row r="714" customFormat="false" ht="12.75" hidden="false" customHeight="false" outlineLevel="0" collapsed="false">
      <c r="B714" s="17" t="n">
        <v>38504</v>
      </c>
      <c r="C714" s="15" t="n">
        <v>0</v>
      </c>
      <c r="D714" s="16" t="n">
        <v>0</v>
      </c>
      <c r="E714" s="16" t="n">
        <v>0</v>
      </c>
      <c r="F714" s="16" t="n">
        <v>0</v>
      </c>
      <c r="G714" s="16" t="n">
        <v>0</v>
      </c>
      <c r="H714" s="16" t="n">
        <v>0</v>
      </c>
      <c r="I714" s="16" t="n">
        <v>0</v>
      </c>
      <c r="J714" s="16" t="n">
        <v>0</v>
      </c>
      <c r="K714" s="16" t="n">
        <v>0</v>
      </c>
      <c r="L714" s="16" t="n">
        <v>0</v>
      </c>
      <c r="M714" s="16" t="n">
        <v>0</v>
      </c>
      <c r="N714" s="16" t="n">
        <v>0</v>
      </c>
      <c r="O714" s="16" t="n">
        <v>0</v>
      </c>
      <c r="P714" s="16" t="n">
        <v>0</v>
      </c>
      <c r="Q714" s="16" t="n">
        <v>0</v>
      </c>
      <c r="R714" s="16" t="n">
        <v>0</v>
      </c>
      <c r="S714" s="16" t="n">
        <v>0</v>
      </c>
      <c r="T714" s="16" t="n">
        <v>0</v>
      </c>
      <c r="U714" s="16" t="n">
        <v>0</v>
      </c>
      <c r="V714" s="16" t="n">
        <v>0</v>
      </c>
    </row>
    <row r="715" customFormat="false" ht="12.75" hidden="false" customHeight="false" outlineLevel="0" collapsed="false">
      <c r="B715" s="17" t="n">
        <v>38534</v>
      </c>
      <c r="C715" s="15" t="n">
        <v>0</v>
      </c>
      <c r="D715" s="16" t="n">
        <v>0</v>
      </c>
      <c r="E715" s="16" t="n">
        <v>0</v>
      </c>
      <c r="F715" s="16" t="n">
        <v>0</v>
      </c>
      <c r="G715" s="16" t="n">
        <v>0</v>
      </c>
      <c r="H715" s="16" t="n">
        <v>0</v>
      </c>
      <c r="I715" s="16" t="n">
        <v>0</v>
      </c>
      <c r="J715" s="16" t="n">
        <v>0</v>
      </c>
      <c r="K715" s="16" t="n">
        <v>0</v>
      </c>
      <c r="L715" s="16" t="n">
        <v>0</v>
      </c>
      <c r="M715" s="16" t="n">
        <v>0</v>
      </c>
      <c r="N715" s="16" t="n">
        <v>0</v>
      </c>
      <c r="O715" s="16" t="n">
        <v>0</v>
      </c>
      <c r="P715" s="16" t="n">
        <v>0</v>
      </c>
      <c r="Q715" s="16" t="n">
        <v>0</v>
      </c>
      <c r="R715" s="16" t="n">
        <v>0</v>
      </c>
      <c r="S715" s="16" t="n">
        <v>0</v>
      </c>
      <c r="T715" s="16" t="n">
        <v>0</v>
      </c>
      <c r="U715" s="16" t="n">
        <v>0</v>
      </c>
      <c r="V715" s="16" t="n">
        <v>0</v>
      </c>
    </row>
    <row r="716" customFormat="false" ht="12.75" hidden="false" customHeight="false" outlineLevel="0" collapsed="false">
      <c r="B716" s="17" t="n">
        <v>38565</v>
      </c>
      <c r="C716" s="15" t="n">
        <v>0</v>
      </c>
      <c r="D716" s="16" t="n">
        <v>0</v>
      </c>
      <c r="E716" s="16" t="n">
        <v>0</v>
      </c>
      <c r="F716" s="16" t="n">
        <v>0</v>
      </c>
      <c r="G716" s="16" t="n">
        <v>0</v>
      </c>
      <c r="H716" s="16" t="n">
        <v>0</v>
      </c>
      <c r="I716" s="16" t="n">
        <v>0</v>
      </c>
      <c r="J716" s="16" t="n">
        <v>0</v>
      </c>
      <c r="K716" s="16" t="n">
        <v>0</v>
      </c>
      <c r="L716" s="16" t="n">
        <v>0</v>
      </c>
      <c r="M716" s="16" t="n">
        <v>0</v>
      </c>
      <c r="N716" s="16" t="n">
        <v>0</v>
      </c>
      <c r="O716" s="16" t="n">
        <v>0</v>
      </c>
      <c r="P716" s="16" t="n">
        <v>0</v>
      </c>
      <c r="Q716" s="16" t="n">
        <v>0</v>
      </c>
      <c r="R716" s="16" t="n">
        <v>0</v>
      </c>
      <c r="S716" s="16" t="n">
        <v>0</v>
      </c>
      <c r="T716" s="16" t="n">
        <v>0</v>
      </c>
      <c r="U716" s="16" t="n">
        <v>0</v>
      </c>
      <c r="V716" s="16" t="n">
        <v>0</v>
      </c>
    </row>
    <row r="717" customFormat="false" ht="12.75" hidden="false" customHeight="false" outlineLevel="0" collapsed="false">
      <c r="B717" s="17" t="n">
        <v>38596</v>
      </c>
      <c r="C717" s="15" t="n">
        <v>0</v>
      </c>
      <c r="D717" s="16" t="n">
        <v>0</v>
      </c>
      <c r="E717" s="16" t="n">
        <v>0</v>
      </c>
      <c r="F717" s="16" t="n">
        <v>0</v>
      </c>
      <c r="G717" s="16" t="n">
        <v>0</v>
      </c>
      <c r="H717" s="16" t="n">
        <v>0</v>
      </c>
      <c r="I717" s="16" t="n">
        <v>0</v>
      </c>
      <c r="J717" s="16" t="n">
        <v>0</v>
      </c>
      <c r="K717" s="16" t="n">
        <v>0</v>
      </c>
      <c r="L717" s="16" t="n">
        <v>0</v>
      </c>
      <c r="M717" s="16" t="n">
        <v>0</v>
      </c>
      <c r="N717" s="16" t="n">
        <v>0</v>
      </c>
      <c r="O717" s="16" t="n">
        <v>0</v>
      </c>
      <c r="P717" s="16" t="n">
        <v>0</v>
      </c>
      <c r="Q717" s="16" t="n">
        <v>0</v>
      </c>
      <c r="R717" s="16" t="n">
        <v>0</v>
      </c>
      <c r="S717" s="16" t="n">
        <v>0</v>
      </c>
      <c r="T717" s="16" t="n">
        <v>0</v>
      </c>
      <c r="U717" s="16" t="n">
        <v>0</v>
      </c>
      <c r="V717" s="16" t="n">
        <v>0</v>
      </c>
    </row>
    <row r="718" customFormat="false" ht="12.75" hidden="false" customHeight="false" outlineLevel="0" collapsed="false">
      <c r="B718" s="17" t="n">
        <v>38626</v>
      </c>
      <c r="C718" s="15" t="n">
        <v>0</v>
      </c>
      <c r="D718" s="16" t="n">
        <v>0</v>
      </c>
      <c r="E718" s="16" t="n">
        <v>0</v>
      </c>
      <c r="F718" s="16" t="n">
        <v>0</v>
      </c>
      <c r="G718" s="16" t="n">
        <v>0</v>
      </c>
      <c r="H718" s="16" t="n">
        <v>0</v>
      </c>
      <c r="I718" s="16" t="n">
        <v>0</v>
      </c>
      <c r="J718" s="16" t="n">
        <v>0</v>
      </c>
      <c r="K718" s="16" t="n">
        <v>0</v>
      </c>
      <c r="L718" s="16" t="n">
        <v>0</v>
      </c>
      <c r="M718" s="16" t="n">
        <v>0</v>
      </c>
      <c r="N718" s="16" t="n">
        <v>0</v>
      </c>
      <c r="O718" s="16" t="n">
        <v>0</v>
      </c>
      <c r="P718" s="16" t="n">
        <v>0</v>
      </c>
      <c r="Q718" s="16" t="n">
        <v>0</v>
      </c>
      <c r="R718" s="16" t="n">
        <v>0</v>
      </c>
      <c r="S718" s="16" t="n">
        <v>0</v>
      </c>
      <c r="T718" s="16" t="n">
        <v>0</v>
      </c>
      <c r="U718" s="16" t="n">
        <v>0</v>
      </c>
      <c r="V718" s="16" t="n">
        <v>0</v>
      </c>
    </row>
    <row r="719" customFormat="false" ht="12.75" hidden="false" customHeight="false" outlineLevel="0" collapsed="false">
      <c r="B719" s="17" t="n">
        <v>38657</v>
      </c>
      <c r="C719" s="15" t="n">
        <v>0</v>
      </c>
      <c r="D719" s="16" t="n">
        <v>0</v>
      </c>
      <c r="E719" s="16" t="n">
        <v>0</v>
      </c>
      <c r="F719" s="16" t="n">
        <v>0</v>
      </c>
      <c r="G719" s="16" t="n">
        <v>0</v>
      </c>
      <c r="H719" s="16" t="n">
        <v>0</v>
      </c>
      <c r="I719" s="16" t="n">
        <v>0</v>
      </c>
      <c r="J719" s="16" t="n">
        <v>0</v>
      </c>
      <c r="K719" s="16" t="n">
        <v>0</v>
      </c>
      <c r="L719" s="16" t="n">
        <v>0</v>
      </c>
      <c r="M719" s="16" t="n">
        <v>0</v>
      </c>
      <c r="N719" s="16" t="n">
        <v>0</v>
      </c>
      <c r="O719" s="16" t="n">
        <v>0</v>
      </c>
      <c r="P719" s="16" t="n">
        <v>0</v>
      </c>
      <c r="Q719" s="16" t="n">
        <v>0</v>
      </c>
      <c r="R719" s="16" t="n">
        <v>0</v>
      </c>
      <c r="S719" s="16" t="n">
        <v>0</v>
      </c>
      <c r="T719" s="16" t="n">
        <v>0</v>
      </c>
      <c r="U719" s="16" t="n">
        <v>0</v>
      </c>
      <c r="V719" s="16" t="n">
        <v>0</v>
      </c>
    </row>
    <row r="720" customFormat="false" ht="12.75" hidden="false" customHeight="false" outlineLevel="0" collapsed="false">
      <c r="B720" s="17" t="n">
        <v>38687</v>
      </c>
      <c r="C720" s="15" t="n">
        <v>0</v>
      </c>
      <c r="D720" s="16" t="n">
        <v>0</v>
      </c>
      <c r="E720" s="16" t="n">
        <v>0</v>
      </c>
      <c r="F720" s="16" t="n">
        <v>0</v>
      </c>
      <c r="G720" s="16" t="n">
        <v>0</v>
      </c>
      <c r="H720" s="16" t="n">
        <v>0</v>
      </c>
      <c r="I720" s="16" t="n">
        <v>0</v>
      </c>
      <c r="J720" s="16" t="n">
        <v>0</v>
      </c>
      <c r="K720" s="16" t="n">
        <v>0</v>
      </c>
      <c r="L720" s="16" t="n">
        <v>0</v>
      </c>
      <c r="M720" s="16" t="n">
        <v>0</v>
      </c>
      <c r="N720" s="16" t="n">
        <v>0</v>
      </c>
      <c r="O720" s="16" t="n">
        <v>0</v>
      </c>
      <c r="P720" s="16" t="n">
        <v>0</v>
      </c>
      <c r="Q720" s="16" t="n">
        <v>0</v>
      </c>
      <c r="R720" s="16" t="n">
        <v>0</v>
      </c>
      <c r="S720" s="16" t="n">
        <v>0</v>
      </c>
      <c r="T720" s="16" t="n">
        <v>0</v>
      </c>
      <c r="U720" s="16" t="n">
        <v>0</v>
      </c>
      <c r="V720" s="16" t="n">
        <v>0</v>
      </c>
    </row>
    <row r="721" customFormat="false" ht="12.75" hidden="false" customHeight="false" outlineLevel="0" collapsed="false">
      <c r="B721" s="17" t="n">
        <v>38718</v>
      </c>
      <c r="C721" s="15" t="n">
        <v>0</v>
      </c>
      <c r="D721" s="16" t="n">
        <v>0</v>
      </c>
      <c r="E721" s="16" t="n">
        <v>0</v>
      </c>
      <c r="F721" s="16" t="n">
        <v>0</v>
      </c>
      <c r="G721" s="16" t="n">
        <v>0</v>
      </c>
      <c r="H721" s="16" t="n">
        <v>0</v>
      </c>
      <c r="I721" s="16" t="n">
        <v>0</v>
      </c>
      <c r="J721" s="16" t="n">
        <v>0</v>
      </c>
      <c r="K721" s="16" t="n">
        <v>0</v>
      </c>
      <c r="L721" s="16" t="n">
        <v>0</v>
      </c>
      <c r="M721" s="16" t="n">
        <v>0</v>
      </c>
      <c r="N721" s="16" t="n">
        <v>0</v>
      </c>
      <c r="O721" s="16" t="n">
        <v>0</v>
      </c>
      <c r="P721" s="16" t="n">
        <v>0</v>
      </c>
      <c r="Q721" s="16" t="n">
        <v>0</v>
      </c>
      <c r="R721" s="16" t="n">
        <v>0</v>
      </c>
      <c r="S721" s="16" t="n">
        <v>0</v>
      </c>
      <c r="T721" s="16" t="n">
        <v>0</v>
      </c>
      <c r="U721" s="16" t="n">
        <v>0</v>
      </c>
      <c r="V721" s="16" t="n">
        <v>0</v>
      </c>
    </row>
    <row r="722" customFormat="false" ht="12.75" hidden="false" customHeight="false" outlineLevel="0" collapsed="false">
      <c r="B722" s="17" t="n">
        <v>38749</v>
      </c>
      <c r="C722" s="15" t="n">
        <v>0</v>
      </c>
      <c r="D722" s="16" t="n">
        <v>0</v>
      </c>
      <c r="E722" s="16" t="n">
        <v>0</v>
      </c>
      <c r="F722" s="16" t="n">
        <v>0</v>
      </c>
      <c r="G722" s="16" t="n">
        <v>0</v>
      </c>
      <c r="H722" s="16" t="n">
        <v>0</v>
      </c>
      <c r="I722" s="16" t="n">
        <v>0</v>
      </c>
      <c r="J722" s="16" t="n">
        <v>0</v>
      </c>
      <c r="K722" s="16" t="n">
        <v>0</v>
      </c>
      <c r="L722" s="16" t="n">
        <v>0</v>
      </c>
      <c r="M722" s="16" t="n">
        <v>0</v>
      </c>
      <c r="N722" s="16" t="n">
        <v>0</v>
      </c>
      <c r="O722" s="16" t="n">
        <v>0</v>
      </c>
      <c r="P722" s="16" t="n">
        <v>0</v>
      </c>
      <c r="Q722" s="16" t="n">
        <v>0</v>
      </c>
      <c r="R722" s="16" t="n">
        <v>0</v>
      </c>
      <c r="S722" s="16" t="n">
        <v>0</v>
      </c>
      <c r="T722" s="16" t="n">
        <v>0</v>
      </c>
      <c r="U722" s="16" t="n">
        <v>0</v>
      </c>
      <c r="V722" s="16" t="n">
        <v>0</v>
      </c>
    </row>
    <row r="723" customFormat="false" ht="12.75" hidden="false" customHeight="false" outlineLevel="0" collapsed="false">
      <c r="B723" s="17" t="n">
        <v>38777</v>
      </c>
      <c r="C723" s="15" t="n">
        <v>0</v>
      </c>
      <c r="D723" s="16" t="n">
        <v>0</v>
      </c>
      <c r="E723" s="16" t="n">
        <v>0</v>
      </c>
      <c r="F723" s="16" t="n">
        <v>0</v>
      </c>
      <c r="G723" s="16" t="n">
        <v>0</v>
      </c>
      <c r="H723" s="16" t="n">
        <v>0</v>
      </c>
      <c r="I723" s="16" t="n">
        <v>0</v>
      </c>
      <c r="J723" s="16" t="n">
        <v>0</v>
      </c>
      <c r="K723" s="16" t="n">
        <v>0</v>
      </c>
      <c r="L723" s="16" t="n">
        <v>0</v>
      </c>
      <c r="M723" s="16" t="n">
        <v>0</v>
      </c>
      <c r="N723" s="16" t="n">
        <v>0</v>
      </c>
      <c r="O723" s="16" t="n">
        <v>0</v>
      </c>
      <c r="P723" s="16" t="n">
        <v>0</v>
      </c>
      <c r="Q723" s="16" t="n">
        <v>0</v>
      </c>
      <c r="R723" s="16" t="n">
        <v>0</v>
      </c>
      <c r="S723" s="16" t="n">
        <v>0</v>
      </c>
      <c r="T723" s="16" t="n">
        <v>0</v>
      </c>
      <c r="U723" s="16" t="n">
        <v>0</v>
      </c>
      <c r="V723" s="16" t="n">
        <v>0</v>
      </c>
    </row>
    <row r="724" customFormat="false" ht="12.75" hidden="false" customHeight="false" outlineLevel="0" collapsed="false">
      <c r="B724" s="17" t="n">
        <v>38808</v>
      </c>
      <c r="C724" s="15" t="n">
        <v>0</v>
      </c>
      <c r="D724" s="16" t="n">
        <v>0</v>
      </c>
      <c r="E724" s="16" t="n">
        <v>0</v>
      </c>
      <c r="F724" s="16" t="n">
        <v>0</v>
      </c>
      <c r="G724" s="16" t="n">
        <v>0</v>
      </c>
      <c r="H724" s="16" t="n">
        <v>0</v>
      </c>
      <c r="I724" s="16" t="n">
        <v>0</v>
      </c>
      <c r="J724" s="16" t="n">
        <v>0</v>
      </c>
      <c r="K724" s="16" t="n">
        <v>0</v>
      </c>
      <c r="L724" s="16" t="n">
        <v>0</v>
      </c>
      <c r="M724" s="16" t="n">
        <v>0</v>
      </c>
      <c r="N724" s="16" t="n">
        <v>0</v>
      </c>
      <c r="O724" s="16" t="n">
        <v>0</v>
      </c>
      <c r="P724" s="16" t="n">
        <v>0</v>
      </c>
      <c r="Q724" s="16" t="n">
        <v>0</v>
      </c>
      <c r="R724" s="16" t="n">
        <v>0</v>
      </c>
      <c r="S724" s="16" t="n">
        <v>0</v>
      </c>
      <c r="T724" s="16" t="n">
        <v>0</v>
      </c>
      <c r="U724" s="16" t="n">
        <v>0</v>
      </c>
      <c r="V724" s="16" t="n">
        <v>0</v>
      </c>
    </row>
    <row r="725" customFormat="false" ht="12.75" hidden="false" customHeight="false" outlineLevel="0" collapsed="false">
      <c r="B725" s="17" t="n">
        <v>38838</v>
      </c>
      <c r="C725" s="15" t="n">
        <v>0</v>
      </c>
      <c r="D725" s="16" t="n">
        <v>0</v>
      </c>
      <c r="E725" s="16" t="n">
        <v>0</v>
      </c>
      <c r="F725" s="16" t="n">
        <v>0</v>
      </c>
      <c r="G725" s="16" t="n">
        <v>0</v>
      </c>
      <c r="H725" s="16" t="n">
        <v>0</v>
      </c>
      <c r="I725" s="16" t="n">
        <v>0</v>
      </c>
      <c r="J725" s="16" t="n">
        <v>0</v>
      </c>
      <c r="K725" s="16" t="n">
        <v>0</v>
      </c>
      <c r="L725" s="16" t="n">
        <v>0</v>
      </c>
      <c r="M725" s="16" t="n">
        <v>0</v>
      </c>
      <c r="N725" s="16" t="n">
        <v>0</v>
      </c>
      <c r="O725" s="16" t="n">
        <v>0</v>
      </c>
      <c r="P725" s="16" t="n">
        <v>0</v>
      </c>
      <c r="Q725" s="16" t="n">
        <v>0</v>
      </c>
      <c r="R725" s="16" t="n">
        <v>0</v>
      </c>
      <c r="S725" s="16" t="n">
        <v>0</v>
      </c>
      <c r="T725" s="16" t="n">
        <v>0</v>
      </c>
      <c r="U725" s="16" t="n">
        <v>0</v>
      </c>
      <c r="V725" s="16" t="n">
        <v>0</v>
      </c>
    </row>
    <row r="726" customFormat="false" ht="12.75" hidden="false" customHeight="false" outlineLevel="0" collapsed="false">
      <c r="B726" s="17" t="n">
        <v>38869</v>
      </c>
      <c r="C726" s="15" t="n">
        <v>0</v>
      </c>
      <c r="D726" s="16" t="n">
        <v>0</v>
      </c>
      <c r="E726" s="16" t="n">
        <v>0</v>
      </c>
      <c r="F726" s="16" t="n">
        <v>0</v>
      </c>
      <c r="G726" s="16" t="n">
        <v>0</v>
      </c>
      <c r="H726" s="16" t="n">
        <v>0</v>
      </c>
      <c r="I726" s="16" t="n">
        <v>0</v>
      </c>
      <c r="J726" s="16" t="n">
        <v>0</v>
      </c>
      <c r="K726" s="16" t="n">
        <v>0</v>
      </c>
      <c r="L726" s="16" t="n">
        <v>0</v>
      </c>
      <c r="M726" s="16" t="n">
        <v>0</v>
      </c>
      <c r="N726" s="16" t="n">
        <v>0</v>
      </c>
      <c r="O726" s="16" t="n">
        <v>0</v>
      </c>
      <c r="P726" s="16" t="n">
        <v>0</v>
      </c>
      <c r="Q726" s="16" t="n">
        <v>0</v>
      </c>
      <c r="R726" s="16" t="n">
        <v>0</v>
      </c>
      <c r="S726" s="16" t="n">
        <v>0</v>
      </c>
      <c r="T726" s="16" t="n">
        <v>0</v>
      </c>
      <c r="U726" s="16" t="n">
        <v>0</v>
      </c>
      <c r="V726" s="16" t="n">
        <v>0</v>
      </c>
    </row>
    <row r="727" customFormat="false" ht="12.75" hidden="false" customHeight="false" outlineLevel="0" collapsed="false">
      <c r="B727" s="17" t="n">
        <v>38899</v>
      </c>
      <c r="C727" s="15" t="n">
        <v>0</v>
      </c>
      <c r="D727" s="16" t="n">
        <v>0</v>
      </c>
      <c r="E727" s="16" t="n">
        <v>0</v>
      </c>
      <c r="F727" s="16" t="n">
        <v>0</v>
      </c>
      <c r="G727" s="16" t="n">
        <v>0</v>
      </c>
      <c r="H727" s="16" t="n">
        <v>0</v>
      </c>
      <c r="I727" s="16" t="n">
        <v>0</v>
      </c>
      <c r="J727" s="16" t="n">
        <v>0</v>
      </c>
      <c r="K727" s="16" t="n">
        <v>0</v>
      </c>
      <c r="L727" s="16" t="n">
        <v>0</v>
      </c>
      <c r="M727" s="16" t="n">
        <v>0</v>
      </c>
      <c r="N727" s="16" t="n">
        <v>0</v>
      </c>
      <c r="O727" s="16" t="n">
        <v>0</v>
      </c>
      <c r="P727" s="16" t="n">
        <v>0</v>
      </c>
      <c r="Q727" s="16" t="n">
        <v>0</v>
      </c>
      <c r="R727" s="16" t="n">
        <v>0</v>
      </c>
      <c r="S727" s="16" t="n">
        <v>0</v>
      </c>
      <c r="T727" s="16" t="n">
        <v>0</v>
      </c>
      <c r="U727" s="16" t="n">
        <v>0</v>
      </c>
      <c r="V727" s="16" t="n">
        <v>0</v>
      </c>
    </row>
    <row r="728" customFormat="false" ht="12.75" hidden="false" customHeight="false" outlineLevel="0" collapsed="false">
      <c r="B728" s="17" t="n">
        <v>38930</v>
      </c>
      <c r="C728" s="15" t="n">
        <v>0</v>
      </c>
      <c r="D728" s="16" t="n">
        <v>0</v>
      </c>
      <c r="E728" s="16" t="n">
        <v>0</v>
      </c>
      <c r="F728" s="16" t="n">
        <v>0</v>
      </c>
      <c r="G728" s="16" t="n">
        <v>0</v>
      </c>
      <c r="H728" s="16" t="n">
        <v>0</v>
      </c>
      <c r="I728" s="16" t="n">
        <v>0</v>
      </c>
      <c r="J728" s="16" t="n">
        <v>0</v>
      </c>
      <c r="K728" s="16" t="n">
        <v>0</v>
      </c>
      <c r="L728" s="16" t="n">
        <v>0</v>
      </c>
      <c r="M728" s="16" t="n">
        <v>0</v>
      </c>
      <c r="N728" s="16" t="n">
        <v>0</v>
      </c>
      <c r="O728" s="16" t="n">
        <v>0</v>
      </c>
      <c r="P728" s="16" t="n">
        <v>0</v>
      </c>
      <c r="Q728" s="16" t="n">
        <v>0</v>
      </c>
      <c r="R728" s="16" t="n">
        <v>0</v>
      </c>
      <c r="S728" s="16" t="n">
        <v>0</v>
      </c>
      <c r="T728" s="16" t="n">
        <v>0</v>
      </c>
      <c r="U728" s="16" t="n">
        <v>0</v>
      </c>
      <c r="V728" s="16" t="n">
        <v>0</v>
      </c>
    </row>
    <row r="729" customFormat="false" ht="12.75" hidden="false" customHeight="false" outlineLevel="0" collapsed="false">
      <c r="B729" s="17" t="n">
        <v>38961</v>
      </c>
      <c r="C729" s="15" t="n">
        <v>0</v>
      </c>
      <c r="D729" s="16" t="n">
        <v>0</v>
      </c>
      <c r="E729" s="16" t="n">
        <v>0</v>
      </c>
      <c r="F729" s="16" t="n">
        <v>0</v>
      </c>
      <c r="G729" s="16" t="n">
        <v>0</v>
      </c>
      <c r="H729" s="16" t="n">
        <v>0</v>
      </c>
      <c r="I729" s="16" t="n">
        <v>0</v>
      </c>
      <c r="J729" s="16" t="n">
        <v>0</v>
      </c>
      <c r="K729" s="16" t="n">
        <v>0</v>
      </c>
      <c r="L729" s="16" t="n">
        <v>0</v>
      </c>
      <c r="M729" s="16" t="n">
        <v>0</v>
      </c>
      <c r="N729" s="16" t="n">
        <v>0</v>
      </c>
      <c r="O729" s="16" t="n">
        <v>0</v>
      </c>
      <c r="P729" s="16" t="n">
        <v>0</v>
      </c>
      <c r="Q729" s="16" t="n">
        <v>0</v>
      </c>
      <c r="R729" s="16" t="n">
        <v>0</v>
      </c>
      <c r="S729" s="16" t="n">
        <v>0</v>
      </c>
      <c r="T729" s="16" t="n">
        <v>0</v>
      </c>
      <c r="U729" s="16" t="n">
        <v>0</v>
      </c>
      <c r="V729" s="16" t="n">
        <v>0</v>
      </c>
    </row>
    <row r="730" customFormat="false" ht="12.75" hidden="false" customHeight="false" outlineLevel="0" collapsed="false">
      <c r="B730" s="17" t="n">
        <v>38991</v>
      </c>
      <c r="C730" s="15" t="n">
        <v>0</v>
      </c>
      <c r="D730" s="16" t="n">
        <v>0</v>
      </c>
      <c r="E730" s="16" t="n">
        <v>0</v>
      </c>
      <c r="F730" s="16" t="n">
        <v>0</v>
      </c>
      <c r="G730" s="16" t="n">
        <v>0</v>
      </c>
      <c r="H730" s="16" t="n">
        <v>0</v>
      </c>
      <c r="I730" s="16" t="n">
        <v>0</v>
      </c>
      <c r="J730" s="16" t="n">
        <v>0</v>
      </c>
      <c r="K730" s="16" t="n">
        <v>0</v>
      </c>
      <c r="L730" s="16" t="n">
        <v>0</v>
      </c>
      <c r="M730" s="16" t="n">
        <v>0</v>
      </c>
      <c r="N730" s="16" t="n">
        <v>0</v>
      </c>
      <c r="O730" s="16" t="n">
        <v>0</v>
      </c>
      <c r="P730" s="16" t="n">
        <v>0</v>
      </c>
      <c r="Q730" s="16" t="n">
        <v>0</v>
      </c>
      <c r="R730" s="16" t="n">
        <v>0</v>
      </c>
      <c r="S730" s="16" t="n">
        <v>0</v>
      </c>
      <c r="T730" s="16" t="n">
        <v>0</v>
      </c>
      <c r="U730" s="16" t="n">
        <v>0</v>
      </c>
      <c r="V730" s="16" t="n">
        <v>0</v>
      </c>
    </row>
    <row r="731" customFormat="false" ht="12.75" hidden="false" customHeight="false" outlineLevel="0" collapsed="false">
      <c r="B731" s="17" t="n">
        <v>39022</v>
      </c>
      <c r="C731" s="15" t="n">
        <v>0</v>
      </c>
      <c r="D731" s="16" t="n">
        <v>0</v>
      </c>
      <c r="E731" s="16" t="n">
        <v>0</v>
      </c>
      <c r="F731" s="16" t="n">
        <v>0</v>
      </c>
      <c r="G731" s="16" t="n">
        <v>0</v>
      </c>
      <c r="H731" s="16" t="n">
        <v>0</v>
      </c>
      <c r="I731" s="16" t="n">
        <v>0</v>
      </c>
      <c r="J731" s="16" t="n">
        <v>0</v>
      </c>
      <c r="K731" s="16" t="n">
        <v>0</v>
      </c>
      <c r="L731" s="16" t="n">
        <v>0</v>
      </c>
      <c r="M731" s="16" t="n">
        <v>0</v>
      </c>
      <c r="N731" s="16" t="n">
        <v>0</v>
      </c>
      <c r="O731" s="16" t="n">
        <v>0</v>
      </c>
      <c r="P731" s="16" t="n">
        <v>0</v>
      </c>
      <c r="Q731" s="16" t="n">
        <v>0</v>
      </c>
      <c r="R731" s="16" t="n">
        <v>0</v>
      </c>
      <c r="S731" s="16" t="n">
        <v>0</v>
      </c>
      <c r="T731" s="16" t="n">
        <v>0</v>
      </c>
      <c r="U731" s="16" t="n">
        <v>0</v>
      </c>
      <c r="V731" s="16" t="n">
        <v>0</v>
      </c>
    </row>
    <row r="732" customFormat="false" ht="12.75" hidden="false" customHeight="false" outlineLevel="0" collapsed="false">
      <c r="B732" s="17" t="n">
        <v>39052</v>
      </c>
      <c r="C732" s="15" t="n">
        <v>0</v>
      </c>
      <c r="D732" s="16" t="n">
        <v>0</v>
      </c>
      <c r="E732" s="16" t="n">
        <v>0</v>
      </c>
      <c r="F732" s="16" t="n">
        <v>0</v>
      </c>
      <c r="G732" s="16" t="n">
        <v>0</v>
      </c>
      <c r="H732" s="16" t="n">
        <v>0</v>
      </c>
      <c r="I732" s="16" t="n">
        <v>0</v>
      </c>
      <c r="J732" s="16" t="n">
        <v>0</v>
      </c>
      <c r="K732" s="16" t="n">
        <v>0</v>
      </c>
      <c r="L732" s="16" t="n">
        <v>0</v>
      </c>
      <c r="M732" s="16" t="n">
        <v>0</v>
      </c>
      <c r="N732" s="16" t="n">
        <v>0</v>
      </c>
      <c r="O732" s="16" t="n">
        <v>0</v>
      </c>
      <c r="P732" s="16" t="n">
        <v>0</v>
      </c>
      <c r="Q732" s="16" t="n">
        <v>0</v>
      </c>
      <c r="R732" s="16" t="n">
        <v>0</v>
      </c>
      <c r="S732" s="16" t="n">
        <v>0</v>
      </c>
      <c r="T732" s="16" t="n">
        <v>0</v>
      </c>
      <c r="U732" s="16" t="n">
        <v>0</v>
      </c>
      <c r="V732" s="16" t="n">
        <v>0</v>
      </c>
    </row>
    <row r="733" customFormat="false" ht="12.75" hidden="false" customHeight="false" outlineLevel="0" collapsed="false">
      <c r="B733" s="17" t="n">
        <v>39083</v>
      </c>
      <c r="C733" s="15" t="n">
        <v>0</v>
      </c>
      <c r="D733" s="16" t="n">
        <v>0</v>
      </c>
      <c r="E733" s="16" t="n">
        <v>0</v>
      </c>
      <c r="F733" s="16" t="n">
        <v>0</v>
      </c>
      <c r="G733" s="16" t="n">
        <v>0</v>
      </c>
      <c r="H733" s="16" t="n">
        <v>0</v>
      </c>
      <c r="I733" s="16" t="n">
        <v>0</v>
      </c>
      <c r="J733" s="16" t="n">
        <v>0</v>
      </c>
      <c r="K733" s="16" t="n">
        <v>0</v>
      </c>
      <c r="L733" s="16" t="n">
        <v>0</v>
      </c>
      <c r="M733" s="16" t="n">
        <v>0</v>
      </c>
      <c r="N733" s="16" t="n">
        <v>0</v>
      </c>
      <c r="O733" s="16" t="n">
        <v>0</v>
      </c>
      <c r="P733" s="16" t="n">
        <v>0</v>
      </c>
      <c r="Q733" s="16" t="n">
        <v>0</v>
      </c>
      <c r="R733" s="16" t="n">
        <v>0</v>
      </c>
      <c r="S733" s="16" t="n">
        <v>0</v>
      </c>
      <c r="T733" s="16" t="n">
        <v>0</v>
      </c>
      <c r="U733" s="16" t="n">
        <v>0</v>
      </c>
      <c r="V733" s="16" t="n">
        <v>0</v>
      </c>
    </row>
    <row r="734" customFormat="false" ht="12.75" hidden="false" customHeight="false" outlineLevel="0" collapsed="false">
      <c r="B734" s="17" t="n">
        <v>39114</v>
      </c>
      <c r="C734" s="15" t="n">
        <v>0</v>
      </c>
      <c r="D734" s="16" t="n">
        <v>0</v>
      </c>
      <c r="E734" s="16" t="n">
        <v>0</v>
      </c>
      <c r="F734" s="16" t="n">
        <v>0</v>
      </c>
      <c r="G734" s="16" t="n">
        <v>0</v>
      </c>
      <c r="H734" s="16" t="n">
        <v>0</v>
      </c>
      <c r="I734" s="16" t="n">
        <v>0</v>
      </c>
      <c r="J734" s="16" t="n">
        <v>0</v>
      </c>
      <c r="K734" s="16" t="n">
        <v>0</v>
      </c>
      <c r="L734" s="16" t="n">
        <v>0</v>
      </c>
      <c r="M734" s="16" t="n">
        <v>0</v>
      </c>
      <c r="N734" s="16" t="n">
        <v>0</v>
      </c>
      <c r="O734" s="16" t="n">
        <v>0</v>
      </c>
      <c r="P734" s="16" t="n">
        <v>0</v>
      </c>
      <c r="Q734" s="16" t="n">
        <v>0</v>
      </c>
      <c r="R734" s="16" t="n">
        <v>0</v>
      </c>
      <c r="S734" s="16" t="n">
        <v>0</v>
      </c>
      <c r="T734" s="16" t="n">
        <v>0</v>
      </c>
      <c r="U734" s="16" t="n">
        <v>0</v>
      </c>
      <c r="V734" s="16" t="n">
        <v>0</v>
      </c>
    </row>
    <row r="735" customFormat="false" ht="12.75" hidden="false" customHeight="false" outlineLevel="0" collapsed="false">
      <c r="B735" s="17" t="n">
        <v>39142</v>
      </c>
      <c r="C735" s="15" t="n">
        <v>0</v>
      </c>
      <c r="D735" s="16" t="n">
        <v>0</v>
      </c>
      <c r="E735" s="16" t="n">
        <v>0</v>
      </c>
      <c r="F735" s="16" t="n">
        <v>0</v>
      </c>
      <c r="G735" s="16" t="n">
        <v>0</v>
      </c>
      <c r="H735" s="16" t="n">
        <v>0</v>
      </c>
      <c r="I735" s="16" t="n">
        <v>0</v>
      </c>
      <c r="J735" s="16" t="n">
        <v>0</v>
      </c>
      <c r="K735" s="16" t="n">
        <v>0</v>
      </c>
      <c r="L735" s="16" t="n">
        <v>0</v>
      </c>
      <c r="M735" s="16" t="n">
        <v>0</v>
      </c>
      <c r="N735" s="16" t="n">
        <v>0</v>
      </c>
      <c r="O735" s="16" t="n">
        <v>0</v>
      </c>
      <c r="P735" s="16" t="n">
        <v>0</v>
      </c>
      <c r="Q735" s="16" t="n">
        <v>0</v>
      </c>
      <c r="R735" s="16" t="n">
        <v>0</v>
      </c>
      <c r="S735" s="16" t="n">
        <v>0</v>
      </c>
      <c r="T735" s="16" t="n">
        <v>0</v>
      </c>
      <c r="U735" s="16" t="n">
        <v>0</v>
      </c>
      <c r="V735" s="16" t="n">
        <v>0</v>
      </c>
    </row>
    <row r="736" customFormat="false" ht="12.75" hidden="false" customHeight="false" outlineLevel="0" collapsed="false">
      <c r="B736" s="17" t="n">
        <v>39173</v>
      </c>
      <c r="C736" s="15" t="n">
        <v>0</v>
      </c>
      <c r="D736" s="16" t="n">
        <v>0</v>
      </c>
      <c r="E736" s="16" t="n">
        <v>0</v>
      </c>
      <c r="F736" s="16" t="n">
        <v>0</v>
      </c>
      <c r="G736" s="16" t="n">
        <v>0</v>
      </c>
      <c r="H736" s="16" t="n">
        <v>0</v>
      </c>
      <c r="I736" s="16" t="n">
        <v>0</v>
      </c>
      <c r="J736" s="16" t="n">
        <v>0</v>
      </c>
      <c r="K736" s="16" t="n">
        <v>0</v>
      </c>
      <c r="L736" s="16" t="n">
        <v>0</v>
      </c>
      <c r="M736" s="16" t="n">
        <v>0</v>
      </c>
      <c r="N736" s="16" t="n">
        <v>0</v>
      </c>
      <c r="O736" s="16" t="n">
        <v>0</v>
      </c>
      <c r="P736" s="16" t="n">
        <v>0</v>
      </c>
      <c r="Q736" s="16" t="n">
        <v>0</v>
      </c>
      <c r="R736" s="16" t="n">
        <v>0</v>
      </c>
      <c r="S736" s="16" t="n">
        <v>0</v>
      </c>
      <c r="T736" s="16" t="n">
        <v>0</v>
      </c>
      <c r="U736" s="16" t="n">
        <v>0</v>
      </c>
      <c r="V736" s="16" t="n">
        <v>0</v>
      </c>
    </row>
    <row r="737" customFormat="false" ht="12.75" hidden="false" customHeight="false" outlineLevel="0" collapsed="false">
      <c r="B737" s="17" t="n">
        <v>39203</v>
      </c>
      <c r="C737" s="15" t="n">
        <v>0</v>
      </c>
      <c r="D737" s="16" t="n">
        <v>0</v>
      </c>
      <c r="E737" s="16" t="n">
        <v>0</v>
      </c>
      <c r="F737" s="16" t="n">
        <v>0</v>
      </c>
      <c r="G737" s="16" t="n">
        <v>0</v>
      </c>
      <c r="H737" s="16" t="n">
        <v>0</v>
      </c>
      <c r="I737" s="16" t="n">
        <v>0</v>
      </c>
      <c r="J737" s="16" t="n">
        <v>0</v>
      </c>
      <c r="K737" s="16" t="n">
        <v>0</v>
      </c>
      <c r="L737" s="16" t="n">
        <v>0</v>
      </c>
      <c r="M737" s="16" t="n">
        <v>0</v>
      </c>
      <c r="N737" s="16" t="n">
        <v>0</v>
      </c>
      <c r="O737" s="16" t="n">
        <v>0</v>
      </c>
      <c r="P737" s="16" t="n">
        <v>0</v>
      </c>
      <c r="Q737" s="16" t="n">
        <v>0</v>
      </c>
      <c r="R737" s="16" t="n">
        <v>0</v>
      </c>
      <c r="S737" s="16" t="n">
        <v>0</v>
      </c>
      <c r="T737" s="16" t="n">
        <v>0</v>
      </c>
      <c r="U737" s="16" t="n">
        <v>0</v>
      </c>
      <c r="V737" s="16" t="n">
        <v>0</v>
      </c>
    </row>
    <row r="738" customFormat="false" ht="12.75" hidden="false" customHeight="false" outlineLevel="0" collapsed="false">
      <c r="B738" s="17" t="n">
        <v>39234</v>
      </c>
      <c r="C738" s="15" t="n">
        <v>0</v>
      </c>
      <c r="D738" s="16" t="n">
        <v>0</v>
      </c>
      <c r="E738" s="16" t="n">
        <v>0</v>
      </c>
      <c r="F738" s="16" t="n">
        <v>0</v>
      </c>
      <c r="G738" s="16" t="n">
        <v>0</v>
      </c>
      <c r="H738" s="16" t="n">
        <v>0</v>
      </c>
      <c r="I738" s="16" t="n">
        <v>0</v>
      </c>
      <c r="J738" s="16" t="n">
        <v>0</v>
      </c>
      <c r="K738" s="16" t="n">
        <v>0</v>
      </c>
      <c r="L738" s="16" t="n">
        <v>0</v>
      </c>
      <c r="M738" s="16" t="n">
        <v>0</v>
      </c>
      <c r="N738" s="16" t="n">
        <v>0</v>
      </c>
      <c r="O738" s="16" t="n">
        <v>0</v>
      </c>
      <c r="P738" s="16" t="n">
        <v>0</v>
      </c>
      <c r="Q738" s="16" t="n">
        <v>0</v>
      </c>
      <c r="R738" s="16" t="n">
        <v>0</v>
      </c>
      <c r="S738" s="16" t="n">
        <v>0</v>
      </c>
      <c r="T738" s="16" t="n">
        <v>0</v>
      </c>
      <c r="U738" s="16" t="n">
        <v>0</v>
      </c>
      <c r="V738" s="16" t="n">
        <v>0</v>
      </c>
    </row>
    <row r="739" customFormat="false" ht="12.75" hidden="false" customHeight="false" outlineLevel="0" collapsed="false">
      <c r="B739" s="17" t="n">
        <v>39264</v>
      </c>
      <c r="C739" s="15" t="n">
        <v>0</v>
      </c>
      <c r="D739" s="16" t="n">
        <v>0</v>
      </c>
      <c r="E739" s="16" t="n">
        <v>0</v>
      </c>
      <c r="F739" s="16" t="n">
        <v>0</v>
      </c>
      <c r="G739" s="16" t="n">
        <v>0</v>
      </c>
      <c r="H739" s="16" t="n">
        <v>0</v>
      </c>
      <c r="I739" s="16" t="n">
        <v>0</v>
      </c>
      <c r="J739" s="16" t="n">
        <v>0</v>
      </c>
      <c r="K739" s="16" t="n">
        <v>0</v>
      </c>
      <c r="L739" s="16" t="n">
        <v>0</v>
      </c>
      <c r="M739" s="16" t="n">
        <v>0</v>
      </c>
      <c r="N739" s="16" t="n">
        <v>0</v>
      </c>
      <c r="O739" s="16" t="n">
        <v>0</v>
      </c>
      <c r="P739" s="16" t="n">
        <v>0</v>
      </c>
      <c r="Q739" s="16" t="n">
        <v>0</v>
      </c>
      <c r="R739" s="16" t="n">
        <v>0</v>
      </c>
      <c r="S739" s="16" t="n">
        <v>0</v>
      </c>
      <c r="T739" s="16" t="n">
        <v>0</v>
      </c>
      <c r="U739" s="16" t="n">
        <v>0</v>
      </c>
      <c r="V739" s="16" t="n">
        <v>0</v>
      </c>
    </row>
    <row r="740" customFormat="false" ht="12.75" hidden="false" customHeight="false" outlineLevel="0" collapsed="false">
      <c r="B740" s="17" t="n">
        <v>39295</v>
      </c>
      <c r="C740" s="15" t="n">
        <v>0</v>
      </c>
      <c r="D740" s="16" t="n">
        <v>0</v>
      </c>
      <c r="E740" s="16" t="n">
        <v>0</v>
      </c>
      <c r="F740" s="16" t="n">
        <v>0</v>
      </c>
      <c r="G740" s="16" t="n">
        <v>0</v>
      </c>
      <c r="H740" s="16" t="n">
        <v>0</v>
      </c>
      <c r="I740" s="16" t="n">
        <v>0</v>
      </c>
      <c r="J740" s="16" t="n">
        <v>0</v>
      </c>
      <c r="K740" s="16" t="n">
        <v>0</v>
      </c>
      <c r="L740" s="16" t="n">
        <v>0</v>
      </c>
      <c r="M740" s="16" t="n">
        <v>0</v>
      </c>
      <c r="N740" s="16" t="n">
        <v>0</v>
      </c>
      <c r="O740" s="16" t="n">
        <v>0</v>
      </c>
      <c r="P740" s="16" t="n">
        <v>0</v>
      </c>
      <c r="Q740" s="16" t="n">
        <v>0</v>
      </c>
      <c r="R740" s="16" t="n">
        <v>0</v>
      </c>
      <c r="S740" s="16" t="n">
        <v>0</v>
      </c>
      <c r="T740" s="16" t="n">
        <v>0</v>
      </c>
      <c r="U740" s="16" t="n">
        <v>0</v>
      </c>
      <c r="V740" s="16" t="n">
        <v>0</v>
      </c>
    </row>
    <row r="741" customFormat="false" ht="12.75" hidden="false" customHeight="false" outlineLevel="0" collapsed="false">
      <c r="B741" s="17" t="n">
        <v>39326</v>
      </c>
      <c r="C741" s="15" t="n">
        <v>0</v>
      </c>
      <c r="D741" s="16" t="n">
        <v>0</v>
      </c>
      <c r="E741" s="16" t="n">
        <v>0</v>
      </c>
      <c r="F741" s="16" t="n">
        <v>0</v>
      </c>
      <c r="G741" s="16" t="n">
        <v>0</v>
      </c>
      <c r="H741" s="16" t="n">
        <v>0</v>
      </c>
      <c r="I741" s="16" t="n">
        <v>0</v>
      </c>
      <c r="J741" s="16" t="n">
        <v>0</v>
      </c>
      <c r="K741" s="16" t="n">
        <v>0</v>
      </c>
      <c r="L741" s="16" t="n">
        <v>0</v>
      </c>
      <c r="M741" s="16" t="n">
        <v>0</v>
      </c>
      <c r="N741" s="16" t="n">
        <v>0</v>
      </c>
      <c r="O741" s="16" t="n">
        <v>0</v>
      </c>
      <c r="P741" s="16" t="n">
        <v>0</v>
      </c>
      <c r="Q741" s="16" t="n">
        <v>0</v>
      </c>
      <c r="R741" s="16" t="n">
        <v>0</v>
      </c>
      <c r="S741" s="16" t="n">
        <v>0</v>
      </c>
      <c r="T741" s="16" t="n">
        <v>0</v>
      </c>
      <c r="U741" s="16" t="n">
        <v>0</v>
      </c>
      <c r="V741" s="16" t="n">
        <v>0</v>
      </c>
    </row>
    <row r="742" customFormat="false" ht="12.75" hidden="false" customHeight="false" outlineLevel="0" collapsed="false">
      <c r="B742" s="17" t="n">
        <v>39356</v>
      </c>
      <c r="C742" s="15" t="n">
        <v>0</v>
      </c>
      <c r="D742" s="16" t="n">
        <v>0</v>
      </c>
      <c r="E742" s="16" t="n">
        <v>0</v>
      </c>
      <c r="F742" s="16" t="n">
        <v>0</v>
      </c>
      <c r="G742" s="16" t="n">
        <v>0</v>
      </c>
      <c r="H742" s="16" t="n">
        <v>0</v>
      </c>
      <c r="I742" s="16" t="n">
        <v>0</v>
      </c>
      <c r="J742" s="16" t="n">
        <v>0</v>
      </c>
      <c r="K742" s="16" t="n">
        <v>0</v>
      </c>
      <c r="L742" s="16" t="n">
        <v>0</v>
      </c>
      <c r="M742" s="16" t="n">
        <v>0</v>
      </c>
      <c r="N742" s="16" t="n">
        <v>0</v>
      </c>
      <c r="O742" s="16" t="n">
        <v>0</v>
      </c>
      <c r="P742" s="16" t="n">
        <v>0</v>
      </c>
      <c r="Q742" s="16" t="n">
        <v>0</v>
      </c>
      <c r="R742" s="16" t="n">
        <v>0</v>
      </c>
      <c r="S742" s="16" t="n">
        <v>0</v>
      </c>
      <c r="T742" s="16" t="n">
        <v>0</v>
      </c>
      <c r="U742" s="16" t="n">
        <v>0</v>
      </c>
      <c r="V742" s="16" t="n">
        <v>0</v>
      </c>
    </row>
    <row r="743" customFormat="false" ht="12.75" hidden="false" customHeight="false" outlineLevel="0" collapsed="false">
      <c r="B743" s="17" t="n">
        <v>39387</v>
      </c>
      <c r="C743" s="15" t="n">
        <v>0</v>
      </c>
      <c r="D743" s="16" t="n">
        <v>0</v>
      </c>
      <c r="E743" s="16" t="n">
        <v>0</v>
      </c>
      <c r="F743" s="16" t="n">
        <v>0</v>
      </c>
      <c r="G743" s="16" t="n">
        <v>0</v>
      </c>
      <c r="H743" s="16" t="n">
        <v>0</v>
      </c>
      <c r="I743" s="16" t="n">
        <v>0</v>
      </c>
      <c r="J743" s="16" t="n">
        <v>0</v>
      </c>
      <c r="K743" s="16" t="n">
        <v>0</v>
      </c>
      <c r="L743" s="16" t="n">
        <v>0</v>
      </c>
      <c r="M743" s="16" t="n">
        <v>0</v>
      </c>
      <c r="N743" s="16" t="n">
        <v>0</v>
      </c>
      <c r="O743" s="16" t="n">
        <v>0</v>
      </c>
      <c r="P743" s="16" t="n">
        <v>0</v>
      </c>
      <c r="Q743" s="16" t="n">
        <v>0</v>
      </c>
      <c r="R743" s="16" t="n">
        <v>0</v>
      </c>
      <c r="S743" s="16" t="n">
        <v>0</v>
      </c>
      <c r="T743" s="16" t="n">
        <v>0</v>
      </c>
      <c r="U743" s="16" t="n">
        <v>0</v>
      </c>
      <c r="V743" s="16" t="n">
        <v>0</v>
      </c>
    </row>
    <row r="744" customFormat="false" ht="12.75" hidden="false" customHeight="false" outlineLevel="0" collapsed="false">
      <c r="B744" s="17" t="n">
        <v>39417</v>
      </c>
      <c r="C744" s="15" t="n">
        <v>0</v>
      </c>
      <c r="D744" s="16" t="n">
        <v>0</v>
      </c>
      <c r="E744" s="16" t="n">
        <v>0</v>
      </c>
      <c r="F744" s="16" t="n">
        <v>0</v>
      </c>
      <c r="G744" s="16" t="n">
        <v>0</v>
      </c>
      <c r="H744" s="16" t="n">
        <v>0</v>
      </c>
      <c r="I744" s="16" t="n">
        <v>0</v>
      </c>
      <c r="J744" s="16" t="n">
        <v>0</v>
      </c>
      <c r="K744" s="16" t="n">
        <v>0</v>
      </c>
      <c r="L744" s="16" t="n">
        <v>0</v>
      </c>
      <c r="M744" s="16" t="n">
        <v>0</v>
      </c>
      <c r="N744" s="16" t="n">
        <v>0</v>
      </c>
      <c r="O744" s="16" t="n">
        <v>0</v>
      </c>
      <c r="P744" s="16" t="n">
        <v>0</v>
      </c>
      <c r="Q744" s="16" t="n">
        <v>0</v>
      </c>
      <c r="R744" s="16" t="n">
        <v>0</v>
      </c>
      <c r="S744" s="16" t="n">
        <v>0</v>
      </c>
      <c r="T744" s="16" t="n">
        <v>0</v>
      </c>
      <c r="U744" s="16" t="n">
        <v>0</v>
      </c>
      <c r="V744" s="16" t="n">
        <v>0</v>
      </c>
    </row>
    <row r="745" customFormat="false" ht="12.75" hidden="false" customHeight="false" outlineLevel="0" collapsed="false">
      <c r="B745" s="17" t="n">
        <v>39448</v>
      </c>
      <c r="C745" s="15" t="n">
        <v>0</v>
      </c>
      <c r="D745" s="16" t="n">
        <v>0</v>
      </c>
      <c r="E745" s="16" t="n">
        <v>0</v>
      </c>
      <c r="F745" s="16" t="n">
        <v>0</v>
      </c>
      <c r="G745" s="16" t="n">
        <v>0</v>
      </c>
      <c r="H745" s="16" t="n">
        <v>0</v>
      </c>
      <c r="I745" s="16" t="n">
        <v>0</v>
      </c>
      <c r="J745" s="16" t="n">
        <v>0</v>
      </c>
      <c r="K745" s="16" t="n">
        <v>0</v>
      </c>
      <c r="L745" s="16" t="n">
        <v>0</v>
      </c>
      <c r="M745" s="16" t="n">
        <v>0</v>
      </c>
      <c r="N745" s="16" t="n">
        <v>0</v>
      </c>
      <c r="O745" s="16" t="n">
        <v>0</v>
      </c>
      <c r="P745" s="16" t="n">
        <v>0</v>
      </c>
      <c r="Q745" s="16" t="n">
        <v>0</v>
      </c>
      <c r="R745" s="16" t="n">
        <v>0</v>
      </c>
      <c r="S745" s="16" t="n">
        <v>0</v>
      </c>
      <c r="T745" s="16" t="n">
        <v>0</v>
      </c>
      <c r="U745" s="16" t="n">
        <v>0</v>
      </c>
      <c r="V745" s="16" t="n">
        <v>0</v>
      </c>
    </row>
    <row r="746" customFormat="false" ht="12.75" hidden="false" customHeight="false" outlineLevel="0" collapsed="false">
      <c r="B746" s="17" t="n">
        <v>39479</v>
      </c>
      <c r="C746" s="15" t="n">
        <v>0</v>
      </c>
      <c r="D746" s="16" t="n">
        <v>0</v>
      </c>
      <c r="E746" s="16" t="n">
        <v>0</v>
      </c>
      <c r="F746" s="16" t="n">
        <v>0</v>
      </c>
      <c r="G746" s="16" t="n">
        <v>0</v>
      </c>
      <c r="H746" s="16" t="n">
        <v>0</v>
      </c>
      <c r="I746" s="16" t="n">
        <v>0</v>
      </c>
      <c r="J746" s="16" t="n">
        <v>0</v>
      </c>
      <c r="K746" s="16" t="n">
        <v>0</v>
      </c>
      <c r="L746" s="16" t="n">
        <v>0</v>
      </c>
      <c r="M746" s="16" t="n">
        <v>0</v>
      </c>
      <c r="N746" s="16" t="n">
        <v>0</v>
      </c>
      <c r="O746" s="16" t="n">
        <v>0</v>
      </c>
      <c r="P746" s="16" t="n">
        <v>0</v>
      </c>
      <c r="Q746" s="16" t="n">
        <v>0</v>
      </c>
      <c r="R746" s="16" t="n">
        <v>0</v>
      </c>
      <c r="S746" s="16" t="n">
        <v>0</v>
      </c>
      <c r="T746" s="16" t="n">
        <v>0</v>
      </c>
      <c r="U746" s="16" t="n">
        <v>0</v>
      </c>
      <c r="V746" s="16" t="n">
        <v>0</v>
      </c>
    </row>
    <row r="747" customFormat="false" ht="12.75" hidden="false" customHeight="false" outlineLevel="0" collapsed="false">
      <c r="B747" s="17" t="n">
        <v>39508</v>
      </c>
      <c r="C747" s="15" t="n">
        <v>0</v>
      </c>
      <c r="D747" s="16" t="n">
        <v>0</v>
      </c>
      <c r="E747" s="16" t="n">
        <v>0</v>
      </c>
      <c r="F747" s="16" t="n">
        <v>0</v>
      </c>
      <c r="G747" s="16" t="n">
        <v>0</v>
      </c>
      <c r="H747" s="16" t="n">
        <v>0</v>
      </c>
      <c r="I747" s="16" t="n">
        <v>0</v>
      </c>
      <c r="J747" s="16" t="n">
        <v>0</v>
      </c>
      <c r="K747" s="16" t="n">
        <v>0</v>
      </c>
      <c r="L747" s="16" t="n">
        <v>0</v>
      </c>
      <c r="M747" s="16" t="n">
        <v>0</v>
      </c>
      <c r="N747" s="16" t="n">
        <v>0</v>
      </c>
      <c r="O747" s="16" t="n">
        <v>0</v>
      </c>
      <c r="P747" s="16" t="n">
        <v>0</v>
      </c>
      <c r="Q747" s="16" t="n">
        <v>0</v>
      </c>
      <c r="R747" s="16" t="n">
        <v>0</v>
      </c>
      <c r="S747" s="16" t="n">
        <v>0</v>
      </c>
      <c r="T747" s="16" t="n">
        <v>0</v>
      </c>
      <c r="U747" s="16" t="n">
        <v>0</v>
      </c>
      <c r="V747" s="16" t="n">
        <v>0</v>
      </c>
    </row>
    <row r="748" customFormat="false" ht="12.75" hidden="false" customHeight="false" outlineLevel="0" collapsed="false">
      <c r="B748" s="17" t="n">
        <v>39539</v>
      </c>
      <c r="C748" s="15" t="n">
        <v>0</v>
      </c>
      <c r="D748" s="16" t="n">
        <v>0</v>
      </c>
      <c r="E748" s="16" t="n">
        <v>0</v>
      </c>
      <c r="F748" s="16" t="n">
        <v>0</v>
      </c>
      <c r="G748" s="16" t="n">
        <v>0</v>
      </c>
      <c r="H748" s="16" t="n">
        <v>0</v>
      </c>
      <c r="I748" s="16" t="n">
        <v>0</v>
      </c>
      <c r="J748" s="16" t="n">
        <v>0</v>
      </c>
      <c r="K748" s="16" t="n">
        <v>0</v>
      </c>
      <c r="L748" s="16" t="n">
        <v>0</v>
      </c>
      <c r="M748" s="16" t="n">
        <v>0</v>
      </c>
      <c r="N748" s="16" t="n">
        <v>0</v>
      </c>
      <c r="O748" s="16" t="n">
        <v>0</v>
      </c>
      <c r="P748" s="16" t="n">
        <v>0</v>
      </c>
      <c r="Q748" s="16" t="n">
        <v>0</v>
      </c>
      <c r="R748" s="16" t="n">
        <v>0</v>
      </c>
      <c r="S748" s="16" t="n">
        <v>0</v>
      </c>
      <c r="T748" s="16" t="n">
        <v>0</v>
      </c>
      <c r="U748" s="16" t="n">
        <v>0</v>
      </c>
      <c r="V748" s="16" t="n">
        <v>0</v>
      </c>
    </row>
    <row r="749" customFormat="false" ht="12.75" hidden="false" customHeight="false" outlineLevel="0" collapsed="false">
      <c r="B749" s="17" t="n">
        <v>39569</v>
      </c>
      <c r="C749" s="15" t="n">
        <v>0</v>
      </c>
      <c r="D749" s="16" t="n">
        <v>0</v>
      </c>
      <c r="E749" s="16" t="n">
        <v>0</v>
      </c>
      <c r="F749" s="16" t="n">
        <v>0</v>
      </c>
      <c r="G749" s="16" t="n">
        <v>0</v>
      </c>
      <c r="H749" s="16" t="n">
        <v>0</v>
      </c>
      <c r="I749" s="16" t="n">
        <v>0</v>
      </c>
      <c r="J749" s="16" t="n">
        <v>0</v>
      </c>
      <c r="K749" s="16" t="n">
        <v>0</v>
      </c>
      <c r="L749" s="16" t="n">
        <v>0</v>
      </c>
      <c r="M749" s="16" t="n">
        <v>0</v>
      </c>
      <c r="N749" s="16" t="n">
        <v>0</v>
      </c>
      <c r="O749" s="16" t="n">
        <v>0</v>
      </c>
      <c r="P749" s="16" t="n">
        <v>0</v>
      </c>
      <c r="Q749" s="16" t="n">
        <v>0</v>
      </c>
      <c r="R749" s="16" t="n">
        <v>0</v>
      </c>
      <c r="S749" s="16" t="n">
        <v>0</v>
      </c>
      <c r="T749" s="16" t="n">
        <v>0</v>
      </c>
      <c r="U749" s="16" t="n">
        <v>0</v>
      </c>
      <c r="V749" s="16" t="n">
        <v>0</v>
      </c>
    </row>
    <row r="750" customFormat="false" ht="12.75" hidden="false" customHeight="false" outlineLevel="0" collapsed="false">
      <c r="B750" s="17" t="n">
        <v>39600</v>
      </c>
      <c r="C750" s="15" t="n">
        <v>0</v>
      </c>
      <c r="D750" s="16" t="n">
        <v>0</v>
      </c>
      <c r="E750" s="16" t="n">
        <v>0</v>
      </c>
      <c r="F750" s="16" t="n">
        <v>0</v>
      </c>
      <c r="G750" s="16" t="n">
        <v>0</v>
      </c>
      <c r="H750" s="16" t="n">
        <v>0</v>
      </c>
      <c r="I750" s="16" t="n">
        <v>0</v>
      </c>
      <c r="J750" s="16" t="n">
        <v>0</v>
      </c>
      <c r="K750" s="16" t="n">
        <v>0</v>
      </c>
      <c r="L750" s="16" t="n">
        <v>0</v>
      </c>
      <c r="M750" s="16" t="n">
        <v>0</v>
      </c>
      <c r="N750" s="16" t="n">
        <v>0</v>
      </c>
      <c r="O750" s="16" t="n">
        <v>0</v>
      </c>
      <c r="P750" s="16" t="n">
        <v>0</v>
      </c>
      <c r="Q750" s="16" t="n">
        <v>0</v>
      </c>
      <c r="R750" s="16" t="n">
        <v>0</v>
      </c>
      <c r="S750" s="16" t="n">
        <v>0</v>
      </c>
      <c r="T750" s="16" t="n">
        <v>0</v>
      </c>
      <c r="U750" s="16" t="n">
        <v>0</v>
      </c>
      <c r="V750" s="16" t="n">
        <v>0</v>
      </c>
    </row>
    <row r="751" customFormat="false" ht="12.75" hidden="false" customHeight="false" outlineLevel="0" collapsed="false">
      <c r="B751" s="17" t="n">
        <v>39630</v>
      </c>
      <c r="C751" s="15" t="n">
        <v>0</v>
      </c>
      <c r="D751" s="16" t="n">
        <v>0</v>
      </c>
      <c r="E751" s="16" t="n">
        <v>0</v>
      </c>
      <c r="F751" s="16" t="n">
        <v>0</v>
      </c>
      <c r="G751" s="16" t="n">
        <v>0</v>
      </c>
      <c r="H751" s="16" t="n">
        <v>0</v>
      </c>
      <c r="I751" s="16" t="n">
        <v>0</v>
      </c>
      <c r="J751" s="16" t="n">
        <v>0</v>
      </c>
      <c r="K751" s="16" t="n">
        <v>0</v>
      </c>
      <c r="L751" s="16" t="n">
        <v>0</v>
      </c>
      <c r="M751" s="16" t="n">
        <v>0</v>
      </c>
      <c r="N751" s="16" t="n">
        <v>0</v>
      </c>
      <c r="O751" s="16" t="n">
        <v>0</v>
      </c>
      <c r="P751" s="16" t="n">
        <v>0</v>
      </c>
      <c r="Q751" s="16" t="n">
        <v>0</v>
      </c>
      <c r="R751" s="16" t="n">
        <v>0</v>
      </c>
      <c r="S751" s="16" t="n">
        <v>0</v>
      </c>
      <c r="T751" s="16" t="n">
        <v>0</v>
      </c>
      <c r="U751" s="16" t="n">
        <v>0</v>
      </c>
      <c r="V751" s="16" t="n">
        <v>0</v>
      </c>
    </row>
    <row r="752" customFormat="false" ht="12.75" hidden="false" customHeight="false" outlineLevel="0" collapsed="false">
      <c r="B752" s="17" t="n">
        <v>39661</v>
      </c>
      <c r="C752" s="15" t="n">
        <v>0</v>
      </c>
      <c r="D752" s="16" t="n">
        <v>0</v>
      </c>
      <c r="E752" s="16" t="n">
        <v>0</v>
      </c>
      <c r="F752" s="16" t="n">
        <v>0</v>
      </c>
      <c r="G752" s="16" t="n">
        <v>0</v>
      </c>
      <c r="H752" s="16" t="n">
        <v>0</v>
      </c>
      <c r="I752" s="16" t="n">
        <v>0</v>
      </c>
      <c r="J752" s="16" t="n">
        <v>0</v>
      </c>
      <c r="K752" s="16" t="n">
        <v>0</v>
      </c>
      <c r="L752" s="16" t="n">
        <v>0</v>
      </c>
      <c r="M752" s="16" t="n">
        <v>0</v>
      </c>
      <c r="N752" s="16" t="n">
        <v>0</v>
      </c>
      <c r="O752" s="16" t="n">
        <v>0</v>
      </c>
      <c r="P752" s="16" t="n">
        <v>0</v>
      </c>
      <c r="Q752" s="16" t="n">
        <v>0</v>
      </c>
      <c r="R752" s="16" t="n">
        <v>0</v>
      </c>
      <c r="S752" s="16" t="n">
        <v>0</v>
      </c>
      <c r="T752" s="16" t="n">
        <v>0</v>
      </c>
      <c r="U752" s="16" t="n">
        <v>0</v>
      </c>
      <c r="V752" s="16" t="n">
        <v>0</v>
      </c>
    </row>
    <row r="753" customFormat="false" ht="12.75" hidden="false" customHeight="false" outlineLevel="0" collapsed="false">
      <c r="B753" s="17" t="n">
        <v>39692</v>
      </c>
      <c r="C753" s="15" t="n">
        <v>0</v>
      </c>
      <c r="D753" s="16" t="n">
        <v>0</v>
      </c>
      <c r="E753" s="16" t="n">
        <v>0</v>
      </c>
      <c r="F753" s="16" t="n">
        <v>0</v>
      </c>
      <c r="G753" s="16" t="n">
        <v>0</v>
      </c>
      <c r="H753" s="16" t="n">
        <v>0</v>
      </c>
      <c r="I753" s="16" t="n">
        <v>0</v>
      </c>
      <c r="J753" s="16" t="n">
        <v>0</v>
      </c>
      <c r="K753" s="16" t="n">
        <v>0</v>
      </c>
      <c r="L753" s="16" t="n">
        <v>0</v>
      </c>
      <c r="M753" s="16" t="n">
        <v>0</v>
      </c>
      <c r="N753" s="16" t="n">
        <v>0</v>
      </c>
      <c r="O753" s="16" t="n">
        <v>0</v>
      </c>
      <c r="P753" s="16" t="n">
        <v>0</v>
      </c>
      <c r="Q753" s="16" t="n">
        <v>0</v>
      </c>
      <c r="R753" s="16" t="n">
        <v>0</v>
      </c>
      <c r="S753" s="16" t="n">
        <v>0</v>
      </c>
      <c r="T753" s="16" t="n">
        <v>0</v>
      </c>
      <c r="U753" s="16" t="n">
        <v>0</v>
      </c>
      <c r="V753" s="16" t="n">
        <v>0</v>
      </c>
    </row>
    <row r="754" customFormat="false" ht="12.75" hidden="false" customHeight="false" outlineLevel="0" collapsed="false">
      <c r="B754" s="17" t="n">
        <v>39722</v>
      </c>
      <c r="C754" s="15" t="n">
        <v>0</v>
      </c>
      <c r="D754" s="16" t="n">
        <v>0</v>
      </c>
      <c r="E754" s="16" t="n">
        <v>0</v>
      </c>
      <c r="F754" s="16" t="n">
        <v>0</v>
      </c>
      <c r="G754" s="16" t="n">
        <v>0</v>
      </c>
      <c r="H754" s="16" t="n">
        <v>0</v>
      </c>
      <c r="I754" s="16" t="n">
        <v>0</v>
      </c>
      <c r="J754" s="16" t="n">
        <v>0</v>
      </c>
      <c r="K754" s="16" t="n">
        <v>0</v>
      </c>
      <c r="L754" s="16" t="n">
        <v>0</v>
      </c>
      <c r="M754" s="16" t="n">
        <v>0</v>
      </c>
      <c r="N754" s="16" t="n">
        <v>0</v>
      </c>
      <c r="O754" s="16" t="n">
        <v>0</v>
      </c>
      <c r="P754" s="16" t="n">
        <v>0</v>
      </c>
      <c r="Q754" s="16" t="n">
        <v>0</v>
      </c>
      <c r="R754" s="16" t="n">
        <v>0</v>
      </c>
      <c r="S754" s="16" t="n">
        <v>0</v>
      </c>
      <c r="T754" s="16" t="n">
        <v>0</v>
      </c>
      <c r="U754" s="16" t="n">
        <v>0</v>
      </c>
      <c r="V754" s="16" t="n">
        <v>0</v>
      </c>
    </row>
    <row r="755" customFormat="false" ht="12.75" hidden="false" customHeight="false" outlineLevel="0" collapsed="false">
      <c r="B755" s="17" t="n">
        <v>39753</v>
      </c>
      <c r="C755" s="15" t="n">
        <v>0</v>
      </c>
      <c r="D755" s="16" t="n">
        <v>0</v>
      </c>
      <c r="E755" s="16" t="n">
        <v>0</v>
      </c>
      <c r="F755" s="16" t="n">
        <v>0</v>
      </c>
      <c r="G755" s="16" t="n">
        <v>0</v>
      </c>
      <c r="H755" s="16" t="n">
        <v>0</v>
      </c>
      <c r="I755" s="16" t="n">
        <v>0</v>
      </c>
      <c r="J755" s="16" t="n">
        <v>0</v>
      </c>
      <c r="K755" s="16" t="n">
        <v>0</v>
      </c>
      <c r="L755" s="16" t="n">
        <v>0</v>
      </c>
      <c r="M755" s="16" t="n">
        <v>0</v>
      </c>
      <c r="N755" s="16" t="n">
        <v>0</v>
      </c>
      <c r="O755" s="16" t="n">
        <v>0</v>
      </c>
      <c r="P755" s="16" t="n">
        <v>0</v>
      </c>
      <c r="Q755" s="16" t="n">
        <v>0</v>
      </c>
      <c r="R755" s="16" t="n">
        <v>0</v>
      </c>
      <c r="S755" s="16" t="n">
        <v>0</v>
      </c>
      <c r="T755" s="16" t="n">
        <v>0</v>
      </c>
      <c r="U755" s="16" t="n">
        <v>0</v>
      </c>
      <c r="V755" s="16" t="n">
        <v>0</v>
      </c>
    </row>
    <row r="756" customFormat="false" ht="12.75" hidden="false" customHeight="false" outlineLevel="0" collapsed="false">
      <c r="B756" s="17" t="n">
        <v>39783</v>
      </c>
      <c r="C756" s="15" t="n">
        <v>0</v>
      </c>
      <c r="D756" s="16" t="n">
        <v>0</v>
      </c>
      <c r="E756" s="16" t="n">
        <v>0</v>
      </c>
      <c r="F756" s="16" t="n">
        <v>0</v>
      </c>
      <c r="G756" s="16" t="n">
        <v>0</v>
      </c>
      <c r="H756" s="16" t="n">
        <v>0</v>
      </c>
      <c r="I756" s="16" t="n">
        <v>0</v>
      </c>
      <c r="J756" s="16" t="n">
        <v>0</v>
      </c>
      <c r="K756" s="16" t="n">
        <v>0</v>
      </c>
      <c r="L756" s="16" t="n">
        <v>0</v>
      </c>
      <c r="M756" s="16" t="n">
        <v>0</v>
      </c>
      <c r="N756" s="16" t="n">
        <v>0</v>
      </c>
      <c r="O756" s="16" t="n">
        <v>0</v>
      </c>
      <c r="P756" s="16" t="n">
        <v>0</v>
      </c>
      <c r="Q756" s="16" t="n">
        <v>0</v>
      </c>
      <c r="R756" s="16" t="n">
        <v>0</v>
      </c>
      <c r="S756" s="16" t="n">
        <v>0</v>
      </c>
      <c r="T756" s="16" t="n">
        <v>0</v>
      </c>
      <c r="U756" s="16" t="n">
        <v>0</v>
      </c>
      <c r="V756" s="16" t="n">
        <v>0</v>
      </c>
    </row>
    <row r="757" customFormat="false" ht="12.75" hidden="false" customHeight="false" outlineLevel="0" collapsed="false">
      <c r="B757" s="17" t="n">
        <v>39814</v>
      </c>
      <c r="C757" s="15" t="n">
        <v>0</v>
      </c>
      <c r="D757" s="16" t="n">
        <v>0</v>
      </c>
      <c r="E757" s="16" t="n">
        <v>0</v>
      </c>
      <c r="F757" s="16" t="n">
        <v>0</v>
      </c>
      <c r="G757" s="16" t="n">
        <v>0</v>
      </c>
      <c r="H757" s="16" t="n">
        <v>0</v>
      </c>
      <c r="I757" s="16" t="n">
        <v>0</v>
      </c>
      <c r="J757" s="16" t="n">
        <v>0</v>
      </c>
      <c r="K757" s="16" t="n">
        <v>0</v>
      </c>
      <c r="L757" s="16" t="n">
        <v>0</v>
      </c>
      <c r="M757" s="16" t="n">
        <v>0</v>
      </c>
      <c r="N757" s="16" t="n">
        <v>0</v>
      </c>
      <c r="O757" s="16" t="n">
        <v>0</v>
      </c>
      <c r="P757" s="16" t="n">
        <v>0</v>
      </c>
      <c r="Q757" s="16" t="n">
        <v>0</v>
      </c>
      <c r="R757" s="16" t="n">
        <v>0</v>
      </c>
      <c r="S757" s="16" t="n">
        <v>0</v>
      </c>
      <c r="T757" s="16" t="n">
        <v>0</v>
      </c>
      <c r="U757" s="16" t="n">
        <v>0</v>
      </c>
      <c r="V757" s="16" t="n">
        <v>0</v>
      </c>
    </row>
    <row r="758" customFormat="false" ht="12.75" hidden="false" customHeight="false" outlineLevel="0" collapsed="false">
      <c r="B758" s="17" t="n">
        <v>39845</v>
      </c>
      <c r="C758" s="15" t="n">
        <v>0</v>
      </c>
      <c r="D758" s="16" t="n">
        <v>0</v>
      </c>
      <c r="E758" s="16" t="n">
        <v>0</v>
      </c>
      <c r="F758" s="16" t="n">
        <v>0</v>
      </c>
      <c r="G758" s="16" t="n">
        <v>0</v>
      </c>
      <c r="H758" s="16" t="n">
        <v>0</v>
      </c>
      <c r="I758" s="16" t="n">
        <v>0</v>
      </c>
      <c r="J758" s="16" t="n">
        <v>0</v>
      </c>
      <c r="K758" s="16" t="n">
        <v>0</v>
      </c>
      <c r="L758" s="16" t="n">
        <v>0</v>
      </c>
      <c r="M758" s="16" t="n">
        <v>0</v>
      </c>
      <c r="N758" s="16" t="n">
        <v>0</v>
      </c>
      <c r="O758" s="16" t="n">
        <v>0</v>
      </c>
      <c r="P758" s="16" t="n">
        <v>0</v>
      </c>
      <c r="Q758" s="16" t="n">
        <v>0</v>
      </c>
      <c r="R758" s="16" t="n">
        <v>0</v>
      </c>
      <c r="S758" s="16" t="n">
        <v>0</v>
      </c>
      <c r="T758" s="16" t="n">
        <v>0</v>
      </c>
      <c r="U758" s="16" t="n">
        <v>0</v>
      </c>
      <c r="V758" s="16" t="n">
        <v>0</v>
      </c>
    </row>
    <row r="759" customFormat="false" ht="12.75" hidden="false" customHeight="false" outlineLevel="0" collapsed="false">
      <c r="B759" s="17" t="n">
        <v>39873</v>
      </c>
      <c r="C759" s="15" t="n">
        <v>0</v>
      </c>
      <c r="D759" s="16" t="n">
        <v>0</v>
      </c>
      <c r="E759" s="16" t="n">
        <v>0</v>
      </c>
      <c r="F759" s="16" t="n">
        <v>0</v>
      </c>
      <c r="G759" s="16" t="n">
        <v>0</v>
      </c>
      <c r="H759" s="16" t="n">
        <v>0</v>
      </c>
      <c r="I759" s="16" t="n">
        <v>0</v>
      </c>
      <c r="J759" s="16" t="n">
        <v>0</v>
      </c>
      <c r="K759" s="16" t="n">
        <v>0</v>
      </c>
      <c r="L759" s="16" t="n">
        <v>0</v>
      </c>
      <c r="M759" s="16" t="n">
        <v>0</v>
      </c>
      <c r="N759" s="16" t="n">
        <v>0</v>
      </c>
      <c r="O759" s="16" t="n">
        <v>0</v>
      </c>
      <c r="P759" s="16" t="n">
        <v>0</v>
      </c>
      <c r="Q759" s="16" t="n">
        <v>0</v>
      </c>
      <c r="R759" s="16" t="n">
        <v>0</v>
      </c>
      <c r="S759" s="16" t="n">
        <v>0</v>
      </c>
      <c r="T759" s="16" t="n">
        <v>0</v>
      </c>
      <c r="U759" s="16" t="n">
        <v>0</v>
      </c>
      <c r="V759" s="16" t="n">
        <v>0</v>
      </c>
    </row>
    <row r="760" customFormat="false" ht="12.75" hidden="false" customHeight="false" outlineLevel="0" collapsed="false">
      <c r="B760" s="17" t="n">
        <v>39904</v>
      </c>
      <c r="C760" s="15" t="n">
        <v>0</v>
      </c>
      <c r="D760" s="16" t="n">
        <v>0</v>
      </c>
      <c r="E760" s="16" t="n">
        <v>0</v>
      </c>
      <c r="F760" s="16" t="n">
        <v>0</v>
      </c>
      <c r="G760" s="16" t="n">
        <v>0</v>
      </c>
      <c r="H760" s="16" t="n">
        <v>0</v>
      </c>
      <c r="I760" s="16" t="n">
        <v>0</v>
      </c>
      <c r="J760" s="16" t="n">
        <v>0</v>
      </c>
      <c r="K760" s="16" t="n">
        <v>0</v>
      </c>
      <c r="L760" s="16" t="n">
        <v>0</v>
      </c>
      <c r="M760" s="16" t="n">
        <v>0</v>
      </c>
      <c r="N760" s="16" t="n">
        <v>0</v>
      </c>
      <c r="O760" s="16" t="n">
        <v>0</v>
      </c>
      <c r="P760" s="16" t="n">
        <v>0</v>
      </c>
      <c r="Q760" s="16" t="n">
        <v>0</v>
      </c>
      <c r="R760" s="16" t="n">
        <v>0</v>
      </c>
      <c r="S760" s="16" t="n">
        <v>0</v>
      </c>
      <c r="T760" s="16" t="n">
        <v>0</v>
      </c>
      <c r="U760" s="16" t="n">
        <v>0</v>
      </c>
      <c r="V760" s="16" t="n">
        <v>0</v>
      </c>
    </row>
    <row r="761" customFormat="false" ht="12.75" hidden="false" customHeight="false" outlineLevel="0" collapsed="false">
      <c r="B761" s="17" t="n">
        <v>39934</v>
      </c>
      <c r="C761" s="15" t="n">
        <v>0</v>
      </c>
      <c r="D761" s="16" t="n">
        <v>0</v>
      </c>
      <c r="E761" s="16" t="n">
        <v>0</v>
      </c>
      <c r="F761" s="16" t="n">
        <v>0</v>
      </c>
      <c r="G761" s="16" t="n">
        <v>0</v>
      </c>
      <c r="H761" s="16" t="n">
        <v>0</v>
      </c>
      <c r="I761" s="16" t="n">
        <v>0</v>
      </c>
      <c r="J761" s="16" t="n">
        <v>0</v>
      </c>
      <c r="K761" s="16" t="n">
        <v>0</v>
      </c>
      <c r="L761" s="16" t="n">
        <v>0</v>
      </c>
      <c r="M761" s="16" t="n">
        <v>0</v>
      </c>
      <c r="N761" s="16" t="n">
        <v>0</v>
      </c>
      <c r="O761" s="16" t="n">
        <v>0</v>
      </c>
      <c r="P761" s="16" t="n">
        <v>0</v>
      </c>
      <c r="Q761" s="16" t="n">
        <v>0</v>
      </c>
      <c r="R761" s="16" t="n">
        <v>0</v>
      </c>
      <c r="S761" s="16" t="n">
        <v>0</v>
      </c>
      <c r="T761" s="16" t="n">
        <v>0</v>
      </c>
      <c r="U761" s="16" t="n">
        <v>0</v>
      </c>
      <c r="V761" s="16" t="n">
        <v>0</v>
      </c>
    </row>
    <row r="762" customFormat="false" ht="12.75" hidden="false" customHeight="false" outlineLevel="0" collapsed="false">
      <c r="B762" s="17" t="n">
        <v>39965</v>
      </c>
      <c r="C762" s="15" t="n">
        <v>0</v>
      </c>
      <c r="D762" s="16" t="n">
        <v>0</v>
      </c>
      <c r="E762" s="16" t="n">
        <v>0</v>
      </c>
      <c r="F762" s="16" t="n">
        <v>0</v>
      </c>
      <c r="G762" s="16" t="n">
        <v>0</v>
      </c>
      <c r="H762" s="16" t="n">
        <v>0</v>
      </c>
      <c r="I762" s="16" t="n">
        <v>0</v>
      </c>
      <c r="J762" s="16" t="n">
        <v>0</v>
      </c>
      <c r="K762" s="16" t="n">
        <v>0</v>
      </c>
      <c r="L762" s="16" t="n">
        <v>0</v>
      </c>
      <c r="M762" s="16" t="n">
        <v>0</v>
      </c>
      <c r="N762" s="16" t="n">
        <v>0</v>
      </c>
      <c r="O762" s="16" t="n">
        <v>0</v>
      </c>
      <c r="P762" s="16" t="n">
        <v>0</v>
      </c>
      <c r="Q762" s="16" t="n">
        <v>0</v>
      </c>
      <c r="R762" s="16" t="n">
        <v>0</v>
      </c>
      <c r="S762" s="16" t="n">
        <v>0</v>
      </c>
      <c r="T762" s="16" t="n">
        <v>0</v>
      </c>
      <c r="U762" s="16" t="n">
        <v>0</v>
      </c>
      <c r="V762" s="16" t="n">
        <v>0</v>
      </c>
    </row>
    <row r="763" customFormat="false" ht="12.75" hidden="false" customHeight="false" outlineLevel="0" collapsed="false">
      <c r="B763" s="17" t="n">
        <v>39995</v>
      </c>
      <c r="C763" s="15" t="n">
        <v>0</v>
      </c>
      <c r="D763" s="16" t="n">
        <v>0</v>
      </c>
      <c r="E763" s="16" t="n">
        <v>0</v>
      </c>
      <c r="F763" s="16" t="n">
        <v>0</v>
      </c>
      <c r="G763" s="16" t="n">
        <v>0</v>
      </c>
      <c r="H763" s="16" t="n">
        <v>0</v>
      </c>
      <c r="I763" s="16" t="n">
        <v>0</v>
      </c>
      <c r="J763" s="16" t="n">
        <v>0</v>
      </c>
      <c r="K763" s="16" t="n">
        <v>0</v>
      </c>
      <c r="L763" s="16" t="n">
        <v>0</v>
      </c>
      <c r="M763" s="16" t="n">
        <v>0</v>
      </c>
      <c r="N763" s="16" t="n">
        <v>0</v>
      </c>
      <c r="O763" s="16" t="n">
        <v>0</v>
      </c>
      <c r="P763" s="16" t="n">
        <v>0</v>
      </c>
      <c r="Q763" s="16" t="n">
        <v>0</v>
      </c>
      <c r="R763" s="16" t="n">
        <v>0</v>
      </c>
      <c r="S763" s="16" t="n">
        <v>0</v>
      </c>
      <c r="T763" s="16" t="n">
        <v>0</v>
      </c>
      <c r="U763" s="16" t="n">
        <v>0</v>
      </c>
      <c r="V763" s="16" t="n">
        <v>0</v>
      </c>
    </row>
    <row r="764" customFormat="false" ht="12.75" hidden="false" customHeight="false" outlineLevel="0" collapsed="false">
      <c r="B764" s="17" t="n">
        <v>40026</v>
      </c>
      <c r="C764" s="15" t="n">
        <v>0</v>
      </c>
      <c r="D764" s="16" t="n">
        <v>0</v>
      </c>
      <c r="E764" s="16" t="n">
        <v>0</v>
      </c>
      <c r="F764" s="16" t="n">
        <v>0</v>
      </c>
      <c r="G764" s="16" t="n">
        <v>0</v>
      </c>
      <c r="H764" s="16" t="n">
        <v>0</v>
      </c>
      <c r="I764" s="16" t="n">
        <v>0</v>
      </c>
      <c r="J764" s="16" t="n">
        <v>0</v>
      </c>
      <c r="K764" s="16" t="n">
        <v>0</v>
      </c>
      <c r="L764" s="16" t="n">
        <v>0</v>
      </c>
      <c r="M764" s="16" t="n">
        <v>0</v>
      </c>
      <c r="N764" s="16" t="n">
        <v>0</v>
      </c>
      <c r="O764" s="16" t="n">
        <v>0</v>
      </c>
      <c r="P764" s="16" t="n">
        <v>0</v>
      </c>
      <c r="Q764" s="16" t="n">
        <v>0</v>
      </c>
      <c r="R764" s="16" t="n">
        <v>0</v>
      </c>
      <c r="S764" s="16" t="n">
        <v>0</v>
      </c>
      <c r="T764" s="16" t="n">
        <v>0</v>
      </c>
      <c r="U764" s="16" t="n">
        <v>0</v>
      </c>
      <c r="V764" s="16" t="n">
        <v>0</v>
      </c>
    </row>
    <row r="765" customFormat="false" ht="12.75" hidden="false" customHeight="false" outlineLevel="0" collapsed="false">
      <c r="B765" s="17" t="n">
        <v>40057</v>
      </c>
      <c r="C765" s="15" t="n">
        <v>0</v>
      </c>
      <c r="D765" s="16" t="n">
        <v>0</v>
      </c>
      <c r="E765" s="16" t="n">
        <v>0</v>
      </c>
      <c r="F765" s="16" t="n">
        <v>0</v>
      </c>
      <c r="G765" s="16" t="n">
        <v>0</v>
      </c>
      <c r="H765" s="16" t="n">
        <v>0</v>
      </c>
      <c r="I765" s="16" t="n">
        <v>0</v>
      </c>
      <c r="J765" s="16" t="n">
        <v>0</v>
      </c>
      <c r="K765" s="16" t="n">
        <v>0</v>
      </c>
      <c r="L765" s="16" t="n">
        <v>0</v>
      </c>
      <c r="M765" s="16" t="n">
        <v>0</v>
      </c>
      <c r="N765" s="16" t="n">
        <v>0</v>
      </c>
      <c r="O765" s="16" t="n">
        <v>0</v>
      </c>
      <c r="P765" s="16" t="n">
        <v>0</v>
      </c>
      <c r="Q765" s="16" t="n">
        <v>0</v>
      </c>
      <c r="R765" s="16" t="n">
        <v>0</v>
      </c>
      <c r="S765" s="16" t="n">
        <v>0</v>
      </c>
      <c r="T765" s="16" t="n">
        <v>0</v>
      </c>
      <c r="U765" s="16" t="n">
        <v>0</v>
      </c>
      <c r="V765" s="16" t="n">
        <v>0</v>
      </c>
    </row>
    <row r="766" customFormat="false" ht="12.75" hidden="false" customHeight="false" outlineLevel="0" collapsed="false">
      <c r="B766" s="17" t="n">
        <v>40087</v>
      </c>
      <c r="C766" s="15" t="n">
        <v>0</v>
      </c>
      <c r="D766" s="16" t="n">
        <v>0</v>
      </c>
      <c r="E766" s="16" t="n">
        <v>0</v>
      </c>
      <c r="F766" s="16" t="n">
        <v>0</v>
      </c>
      <c r="G766" s="16" t="n">
        <v>0</v>
      </c>
      <c r="H766" s="16" t="n">
        <v>0</v>
      </c>
      <c r="I766" s="16" t="n">
        <v>0</v>
      </c>
      <c r="J766" s="16" t="n">
        <v>0</v>
      </c>
      <c r="K766" s="16" t="n">
        <v>0</v>
      </c>
      <c r="L766" s="16" t="n">
        <v>0</v>
      </c>
      <c r="M766" s="16" t="n">
        <v>0</v>
      </c>
      <c r="N766" s="16" t="n">
        <v>0</v>
      </c>
      <c r="O766" s="16" t="n">
        <v>0</v>
      </c>
      <c r="P766" s="16" t="n">
        <v>0</v>
      </c>
      <c r="Q766" s="16" t="n">
        <v>0</v>
      </c>
      <c r="R766" s="16" t="n">
        <v>0</v>
      </c>
      <c r="S766" s="16" t="n">
        <v>0</v>
      </c>
      <c r="T766" s="16" t="n">
        <v>0</v>
      </c>
      <c r="U766" s="16" t="n">
        <v>0</v>
      </c>
      <c r="V766" s="16" t="n">
        <v>0</v>
      </c>
    </row>
    <row r="767" customFormat="false" ht="12.75" hidden="false" customHeight="false" outlineLevel="0" collapsed="false">
      <c r="B767" s="17" t="n">
        <v>40118</v>
      </c>
      <c r="C767" s="15" t="n">
        <v>0</v>
      </c>
      <c r="D767" s="16" t="n">
        <v>0</v>
      </c>
      <c r="E767" s="16" t="n">
        <v>0</v>
      </c>
      <c r="F767" s="16" t="n">
        <v>0</v>
      </c>
      <c r="G767" s="16" t="n">
        <v>0</v>
      </c>
      <c r="H767" s="16" t="n">
        <v>0</v>
      </c>
      <c r="I767" s="16" t="n">
        <v>0</v>
      </c>
      <c r="J767" s="16" t="n">
        <v>0</v>
      </c>
      <c r="K767" s="16" t="n">
        <v>0</v>
      </c>
      <c r="L767" s="16" t="n">
        <v>0</v>
      </c>
      <c r="M767" s="16" t="n">
        <v>0</v>
      </c>
      <c r="N767" s="16" t="n">
        <v>0</v>
      </c>
      <c r="O767" s="16" t="n">
        <v>0</v>
      </c>
      <c r="P767" s="16" t="n">
        <v>0</v>
      </c>
      <c r="Q767" s="16" t="n">
        <v>0</v>
      </c>
      <c r="R767" s="16" t="n">
        <v>0</v>
      </c>
      <c r="S767" s="16" t="n">
        <v>0</v>
      </c>
      <c r="T767" s="16" t="n">
        <v>0</v>
      </c>
      <c r="U767" s="16" t="n">
        <v>0</v>
      </c>
      <c r="V767" s="16" t="n">
        <v>0</v>
      </c>
    </row>
    <row r="768" customFormat="false" ht="12.75" hidden="false" customHeight="false" outlineLevel="0" collapsed="false">
      <c r="B768" s="17" t="n">
        <v>40148</v>
      </c>
      <c r="C768" s="15" t="n">
        <v>0</v>
      </c>
      <c r="D768" s="16" t="n">
        <v>0</v>
      </c>
      <c r="E768" s="16" t="n">
        <v>0</v>
      </c>
      <c r="F768" s="16" t="n">
        <v>0</v>
      </c>
      <c r="G768" s="16" t="n">
        <v>0</v>
      </c>
      <c r="H768" s="16" t="n">
        <v>0</v>
      </c>
      <c r="I768" s="16" t="n">
        <v>0</v>
      </c>
      <c r="J768" s="16" t="n">
        <v>0</v>
      </c>
      <c r="K768" s="16" t="n">
        <v>0</v>
      </c>
      <c r="L768" s="16" t="n">
        <v>0</v>
      </c>
      <c r="M768" s="16" t="n">
        <v>0</v>
      </c>
      <c r="N768" s="16" t="n">
        <v>0</v>
      </c>
      <c r="O768" s="16" t="n">
        <v>0</v>
      </c>
      <c r="P768" s="16" t="n">
        <v>0</v>
      </c>
      <c r="Q768" s="16" t="n">
        <v>0</v>
      </c>
      <c r="R768" s="16" t="n">
        <v>0</v>
      </c>
      <c r="S768" s="16" t="n">
        <v>0</v>
      </c>
      <c r="T768" s="16" t="n">
        <v>0</v>
      </c>
      <c r="U768" s="16" t="n">
        <v>0</v>
      </c>
      <c r="V768" s="16" t="n">
        <v>0</v>
      </c>
    </row>
    <row r="769" customFormat="false" ht="12.75" hidden="false" customHeight="false" outlineLevel="0" collapsed="false">
      <c r="B769" s="17" t="n">
        <v>40179</v>
      </c>
      <c r="C769" s="15" t="n">
        <v>0</v>
      </c>
      <c r="D769" s="16" t="n">
        <v>0</v>
      </c>
      <c r="E769" s="16" t="n">
        <v>0</v>
      </c>
      <c r="F769" s="16" t="n">
        <v>0</v>
      </c>
      <c r="G769" s="16" t="n">
        <v>0</v>
      </c>
      <c r="H769" s="16" t="n">
        <v>0</v>
      </c>
      <c r="I769" s="16" t="n">
        <v>0</v>
      </c>
      <c r="J769" s="16" t="n">
        <v>0</v>
      </c>
      <c r="K769" s="16" t="n">
        <v>0</v>
      </c>
      <c r="L769" s="16" t="n">
        <v>0</v>
      </c>
      <c r="M769" s="16" t="n">
        <v>0</v>
      </c>
      <c r="N769" s="16" t="n">
        <v>0</v>
      </c>
      <c r="O769" s="16" t="n">
        <v>0</v>
      </c>
      <c r="P769" s="16" t="n">
        <v>0</v>
      </c>
      <c r="Q769" s="16" t="n">
        <v>0</v>
      </c>
      <c r="R769" s="16" t="n">
        <v>0</v>
      </c>
      <c r="S769" s="16" t="n">
        <v>0</v>
      </c>
      <c r="T769" s="16" t="n">
        <v>0</v>
      </c>
      <c r="U769" s="16" t="n">
        <v>0</v>
      </c>
      <c r="V769" s="16" t="n">
        <v>0</v>
      </c>
    </row>
    <row r="770" customFormat="false" ht="12.75" hidden="false" customHeight="false" outlineLevel="0" collapsed="false">
      <c r="B770" s="17" t="n">
        <v>40210</v>
      </c>
      <c r="C770" s="15" t="n">
        <v>0</v>
      </c>
      <c r="D770" s="16" t="n">
        <v>0</v>
      </c>
      <c r="E770" s="16" t="n">
        <v>0</v>
      </c>
      <c r="F770" s="16" t="n">
        <v>0</v>
      </c>
      <c r="G770" s="16" t="n">
        <v>0</v>
      </c>
      <c r="H770" s="16" t="n">
        <v>0</v>
      </c>
      <c r="I770" s="16" t="n">
        <v>0</v>
      </c>
      <c r="J770" s="16" t="n">
        <v>0</v>
      </c>
      <c r="K770" s="16" t="n">
        <v>0</v>
      </c>
      <c r="L770" s="16" t="n">
        <v>0</v>
      </c>
      <c r="M770" s="16" t="n">
        <v>0</v>
      </c>
      <c r="N770" s="16" t="n">
        <v>0</v>
      </c>
      <c r="O770" s="16" t="n">
        <v>0</v>
      </c>
      <c r="P770" s="16" t="n">
        <v>0</v>
      </c>
      <c r="Q770" s="16" t="n">
        <v>0</v>
      </c>
      <c r="R770" s="16" t="n">
        <v>0</v>
      </c>
      <c r="S770" s="16" t="n">
        <v>0</v>
      </c>
      <c r="T770" s="16" t="n">
        <v>0</v>
      </c>
      <c r="U770" s="16" t="n">
        <v>0</v>
      </c>
      <c r="V770" s="16" t="n">
        <v>0</v>
      </c>
    </row>
    <row r="771" customFormat="false" ht="12.75" hidden="false" customHeight="false" outlineLevel="0" collapsed="false">
      <c r="B771" s="17" t="n">
        <v>40238</v>
      </c>
      <c r="C771" s="15" t="n">
        <v>0</v>
      </c>
      <c r="D771" s="16" t="n">
        <v>0</v>
      </c>
      <c r="E771" s="16" t="n">
        <v>0</v>
      </c>
      <c r="F771" s="16" t="n">
        <v>0</v>
      </c>
      <c r="G771" s="16" t="n">
        <v>0</v>
      </c>
      <c r="H771" s="16" t="n">
        <v>0</v>
      </c>
      <c r="I771" s="16" t="n">
        <v>0</v>
      </c>
      <c r="J771" s="16" t="n">
        <v>0</v>
      </c>
      <c r="K771" s="16" t="n">
        <v>0</v>
      </c>
      <c r="L771" s="16" t="n">
        <v>0</v>
      </c>
      <c r="M771" s="16" t="n">
        <v>0</v>
      </c>
      <c r="N771" s="16" t="n">
        <v>0</v>
      </c>
      <c r="O771" s="16" t="n">
        <v>0</v>
      </c>
      <c r="P771" s="16" t="n">
        <v>0</v>
      </c>
      <c r="Q771" s="16" t="n">
        <v>0</v>
      </c>
      <c r="R771" s="16" t="n">
        <v>0</v>
      </c>
      <c r="S771" s="16" t="n">
        <v>0</v>
      </c>
      <c r="T771" s="16" t="n">
        <v>0</v>
      </c>
      <c r="U771" s="16" t="n">
        <v>0</v>
      </c>
      <c r="V771" s="16" t="n">
        <v>0</v>
      </c>
    </row>
    <row r="772" customFormat="false" ht="12.75" hidden="false" customHeight="false" outlineLevel="0" collapsed="false">
      <c r="B772" s="17" t="n">
        <v>40269</v>
      </c>
      <c r="C772" s="15" t="n">
        <v>0</v>
      </c>
      <c r="D772" s="16" t="n">
        <v>0</v>
      </c>
      <c r="E772" s="16" t="n">
        <v>0</v>
      </c>
      <c r="F772" s="16" t="n">
        <v>0</v>
      </c>
      <c r="G772" s="16" t="n">
        <v>0</v>
      </c>
      <c r="H772" s="16" t="n">
        <v>0</v>
      </c>
      <c r="I772" s="16" t="n">
        <v>0</v>
      </c>
      <c r="J772" s="16" t="n">
        <v>0</v>
      </c>
      <c r="K772" s="16" t="n">
        <v>0</v>
      </c>
      <c r="L772" s="16" t="n">
        <v>0</v>
      </c>
      <c r="M772" s="16" t="n">
        <v>0</v>
      </c>
      <c r="N772" s="16" t="n">
        <v>0</v>
      </c>
      <c r="O772" s="16" t="n">
        <v>0</v>
      </c>
      <c r="P772" s="16" t="n">
        <v>0</v>
      </c>
      <c r="Q772" s="16" t="n">
        <v>0</v>
      </c>
      <c r="R772" s="16" t="n">
        <v>0</v>
      </c>
      <c r="S772" s="16" t="n">
        <v>0</v>
      </c>
      <c r="T772" s="16" t="n">
        <v>0</v>
      </c>
      <c r="U772" s="16" t="n">
        <v>0</v>
      </c>
      <c r="V772" s="16" t="n">
        <v>0</v>
      </c>
    </row>
    <row r="773" customFormat="false" ht="12.75" hidden="false" customHeight="false" outlineLevel="0" collapsed="false">
      <c r="B773" s="17" t="n">
        <v>40299</v>
      </c>
      <c r="C773" s="15" t="n">
        <v>0</v>
      </c>
      <c r="D773" s="16" t="n">
        <v>0</v>
      </c>
      <c r="E773" s="16" t="n">
        <v>0</v>
      </c>
      <c r="F773" s="16" t="n">
        <v>0</v>
      </c>
      <c r="G773" s="16" t="n">
        <v>0</v>
      </c>
      <c r="H773" s="16" t="n">
        <v>0</v>
      </c>
      <c r="I773" s="16" t="n">
        <v>0</v>
      </c>
      <c r="J773" s="16" t="n">
        <v>0</v>
      </c>
      <c r="K773" s="16" t="n">
        <v>0</v>
      </c>
      <c r="L773" s="16" t="n">
        <v>0</v>
      </c>
      <c r="M773" s="16" t="n">
        <v>0</v>
      </c>
      <c r="N773" s="16" t="n">
        <v>0</v>
      </c>
      <c r="O773" s="16" t="n">
        <v>0</v>
      </c>
      <c r="P773" s="16" t="n">
        <v>0</v>
      </c>
      <c r="Q773" s="16" t="n">
        <v>0</v>
      </c>
      <c r="R773" s="16" t="n">
        <v>0</v>
      </c>
      <c r="S773" s="16" t="n">
        <v>0</v>
      </c>
      <c r="T773" s="16" t="n">
        <v>0</v>
      </c>
      <c r="U773" s="16" t="n">
        <v>0</v>
      </c>
      <c r="V773" s="16" t="n">
        <v>0</v>
      </c>
    </row>
    <row r="774" customFormat="false" ht="12.75" hidden="false" customHeight="false" outlineLevel="0" collapsed="false">
      <c r="B774" s="17" t="n">
        <v>40330</v>
      </c>
      <c r="C774" s="15" t="n">
        <v>0</v>
      </c>
      <c r="D774" s="16" t="n">
        <v>0</v>
      </c>
      <c r="E774" s="16" t="n">
        <v>0</v>
      </c>
      <c r="F774" s="16" t="n">
        <v>0</v>
      </c>
      <c r="G774" s="16" t="n">
        <v>0</v>
      </c>
      <c r="H774" s="16" t="n">
        <v>0</v>
      </c>
      <c r="I774" s="16" t="n">
        <v>0</v>
      </c>
      <c r="J774" s="16" t="n">
        <v>0</v>
      </c>
      <c r="K774" s="16" t="n">
        <v>0</v>
      </c>
      <c r="L774" s="16" t="n">
        <v>0</v>
      </c>
      <c r="M774" s="16" t="n">
        <v>0</v>
      </c>
      <c r="N774" s="16" t="n">
        <v>0</v>
      </c>
      <c r="O774" s="16" t="n">
        <v>0</v>
      </c>
      <c r="P774" s="16" t="n">
        <v>0</v>
      </c>
      <c r="Q774" s="16" t="n">
        <v>0</v>
      </c>
      <c r="R774" s="16" t="n">
        <v>0</v>
      </c>
      <c r="S774" s="16" t="n">
        <v>0</v>
      </c>
      <c r="T774" s="16" t="n">
        <v>0</v>
      </c>
      <c r="U774" s="16" t="n">
        <v>0</v>
      </c>
      <c r="V774" s="16" t="n">
        <v>0</v>
      </c>
    </row>
    <row r="775" customFormat="false" ht="12.75" hidden="false" customHeight="false" outlineLevel="0" collapsed="false">
      <c r="B775" s="17" t="n">
        <v>40360</v>
      </c>
      <c r="C775" s="15" t="n">
        <v>0</v>
      </c>
      <c r="D775" s="16" t="n">
        <v>0</v>
      </c>
      <c r="E775" s="16" t="n">
        <v>0</v>
      </c>
      <c r="F775" s="16" t="n">
        <v>0</v>
      </c>
      <c r="G775" s="16" t="n">
        <v>0</v>
      </c>
      <c r="H775" s="16" t="n">
        <v>0</v>
      </c>
      <c r="I775" s="16" t="n">
        <v>0</v>
      </c>
      <c r="J775" s="16" t="n">
        <v>0</v>
      </c>
      <c r="K775" s="16" t="n">
        <v>0</v>
      </c>
      <c r="L775" s="16" t="n">
        <v>0</v>
      </c>
      <c r="M775" s="16" t="n">
        <v>0</v>
      </c>
      <c r="N775" s="16" t="n">
        <v>0</v>
      </c>
      <c r="O775" s="16" t="n">
        <v>0</v>
      </c>
      <c r="P775" s="16" t="n">
        <v>0</v>
      </c>
      <c r="Q775" s="16" t="n">
        <v>0</v>
      </c>
      <c r="R775" s="16" t="n">
        <v>0</v>
      </c>
      <c r="S775" s="16" t="n">
        <v>0</v>
      </c>
      <c r="T775" s="16" t="n">
        <v>0</v>
      </c>
      <c r="U775" s="16" t="n">
        <v>0</v>
      </c>
      <c r="V775" s="16" t="n">
        <v>0</v>
      </c>
    </row>
    <row r="776" customFormat="false" ht="12.75" hidden="false" customHeight="false" outlineLevel="0" collapsed="false">
      <c r="B776" s="17" t="n">
        <v>40391</v>
      </c>
      <c r="C776" s="15" t="n">
        <v>0</v>
      </c>
      <c r="D776" s="16" t="n">
        <v>0</v>
      </c>
      <c r="E776" s="16" t="n">
        <v>0</v>
      </c>
      <c r="F776" s="16" t="n">
        <v>0</v>
      </c>
      <c r="G776" s="16" t="n">
        <v>0</v>
      </c>
      <c r="H776" s="16" t="n">
        <v>0</v>
      </c>
      <c r="I776" s="16" t="n">
        <v>0</v>
      </c>
      <c r="J776" s="16" t="n">
        <v>0</v>
      </c>
      <c r="K776" s="16" t="n">
        <v>0</v>
      </c>
      <c r="L776" s="16" t="n">
        <v>0</v>
      </c>
      <c r="M776" s="16" t="n">
        <v>0</v>
      </c>
      <c r="N776" s="16" t="n">
        <v>0</v>
      </c>
      <c r="O776" s="16" t="n">
        <v>0</v>
      </c>
      <c r="P776" s="16" t="n">
        <v>0</v>
      </c>
      <c r="Q776" s="16" t="n">
        <v>0</v>
      </c>
      <c r="R776" s="16" t="n">
        <v>0</v>
      </c>
      <c r="S776" s="16" t="n">
        <v>0</v>
      </c>
      <c r="T776" s="16" t="n">
        <v>0</v>
      </c>
      <c r="U776" s="16" t="n">
        <v>0</v>
      </c>
      <c r="V776" s="16" t="n">
        <v>0</v>
      </c>
    </row>
    <row r="777" customFormat="false" ht="12.75" hidden="false" customHeight="false" outlineLevel="0" collapsed="false">
      <c r="B777" s="17" t="n">
        <v>40422</v>
      </c>
      <c r="C777" s="15" t="n">
        <v>0</v>
      </c>
      <c r="D777" s="16" t="n">
        <v>0</v>
      </c>
      <c r="E777" s="16" t="n">
        <v>0</v>
      </c>
      <c r="F777" s="16" t="n">
        <v>0</v>
      </c>
      <c r="G777" s="16" t="n">
        <v>0</v>
      </c>
      <c r="H777" s="16" t="n">
        <v>0</v>
      </c>
      <c r="I777" s="16" t="n">
        <v>0</v>
      </c>
      <c r="J777" s="16" t="n">
        <v>0</v>
      </c>
      <c r="K777" s="16" t="n">
        <v>0</v>
      </c>
      <c r="L777" s="16" t="n">
        <v>0</v>
      </c>
      <c r="M777" s="16" t="n">
        <v>0</v>
      </c>
      <c r="N777" s="16" t="n">
        <v>0</v>
      </c>
      <c r="O777" s="16" t="n">
        <v>0</v>
      </c>
      <c r="P777" s="16" t="n">
        <v>0</v>
      </c>
      <c r="Q777" s="16" t="n">
        <v>0</v>
      </c>
      <c r="R777" s="16" t="n">
        <v>0</v>
      </c>
      <c r="S777" s="16" t="n">
        <v>0</v>
      </c>
      <c r="T777" s="16" t="n">
        <v>0</v>
      </c>
      <c r="U777" s="16" t="n">
        <v>0</v>
      </c>
      <c r="V777" s="16" t="n">
        <v>0</v>
      </c>
    </row>
    <row r="778" customFormat="false" ht="12.75" hidden="false" customHeight="false" outlineLevel="0" collapsed="false">
      <c r="B778" s="17" t="n">
        <v>40452</v>
      </c>
      <c r="C778" s="15" t="n">
        <v>0</v>
      </c>
      <c r="D778" s="16" t="n">
        <v>0</v>
      </c>
      <c r="E778" s="16" t="n">
        <v>0</v>
      </c>
      <c r="F778" s="16" t="n">
        <v>0</v>
      </c>
      <c r="G778" s="16" t="n">
        <v>0</v>
      </c>
      <c r="H778" s="16" t="n">
        <v>0</v>
      </c>
      <c r="I778" s="16" t="n">
        <v>0</v>
      </c>
      <c r="J778" s="16" t="n">
        <v>0</v>
      </c>
      <c r="K778" s="16" t="n">
        <v>0</v>
      </c>
      <c r="L778" s="16" t="n">
        <v>0</v>
      </c>
      <c r="M778" s="16" t="n">
        <v>0</v>
      </c>
      <c r="N778" s="16" t="n">
        <v>0</v>
      </c>
      <c r="O778" s="16" t="n">
        <v>0</v>
      </c>
      <c r="P778" s="16" t="n">
        <v>0</v>
      </c>
      <c r="Q778" s="16" t="n">
        <v>0</v>
      </c>
      <c r="R778" s="16" t="n">
        <v>0</v>
      </c>
      <c r="S778" s="16" t="n">
        <v>0</v>
      </c>
      <c r="T778" s="16" t="n">
        <v>0</v>
      </c>
      <c r="U778" s="16" t="n">
        <v>0</v>
      </c>
      <c r="V778" s="16" t="n">
        <v>0</v>
      </c>
    </row>
    <row r="779" customFormat="false" ht="12.75" hidden="false" customHeight="false" outlineLevel="0" collapsed="false">
      <c r="B779" s="17" t="n">
        <v>40483</v>
      </c>
      <c r="C779" s="15" t="n">
        <v>0</v>
      </c>
      <c r="D779" s="16" t="n">
        <v>0</v>
      </c>
      <c r="E779" s="16" t="n">
        <v>0</v>
      </c>
      <c r="F779" s="16" t="n">
        <v>0</v>
      </c>
      <c r="G779" s="16" t="n">
        <v>0</v>
      </c>
      <c r="H779" s="16" t="n">
        <v>0</v>
      </c>
      <c r="I779" s="16" t="n">
        <v>0</v>
      </c>
      <c r="J779" s="16" t="n">
        <v>0</v>
      </c>
      <c r="K779" s="16" t="n">
        <v>0</v>
      </c>
      <c r="L779" s="16" t="n">
        <v>0</v>
      </c>
      <c r="M779" s="16" t="n">
        <v>0</v>
      </c>
      <c r="N779" s="16" t="n">
        <v>0</v>
      </c>
      <c r="O779" s="16" t="n">
        <v>0</v>
      </c>
      <c r="P779" s="16" t="n">
        <v>0</v>
      </c>
      <c r="Q779" s="16" t="n">
        <v>0</v>
      </c>
      <c r="R779" s="16" t="n">
        <v>0</v>
      </c>
      <c r="S779" s="16" t="n">
        <v>0</v>
      </c>
      <c r="T779" s="16" t="n">
        <v>0</v>
      </c>
      <c r="U779" s="16" t="n">
        <v>0</v>
      </c>
      <c r="V779" s="16" t="n">
        <v>0</v>
      </c>
    </row>
    <row r="780" customFormat="false" ht="12.75" hidden="false" customHeight="false" outlineLevel="0" collapsed="false">
      <c r="B780" s="17" t="n">
        <v>40513</v>
      </c>
      <c r="C780" s="15" t="n">
        <v>0</v>
      </c>
      <c r="D780" s="16" t="n">
        <v>0</v>
      </c>
      <c r="E780" s="16" t="n">
        <v>0</v>
      </c>
      <c r="F780" s="16" t="n">
        <v>0</v>
      </c>
      <c r="G780" s="16" t="n">
        <v>0</v>
      </c>
      <c r="H780" s="16" t="n">
        <v>0</v>
      </c>
      <c r="I780" s="16" t="n">
        <v>0</v>
      </c>
      <c r="J780" s="16" t="n">
        <v>0</v>
      </c>
      <c r="K780" s="16" t="n">
        <v>0</v>
      </c>
      <c r="L780" s="16" t="n">
        <v>0</v>
      </c>
      <c r="M780" s="16" t="n">
        <v>0</v>
      </c>
      <c r="N780" s="16" t="n">
        <v>0</v>
      </c>
      <c r="O780" s="16" t="n">
        <v>0</v>
      </c>
      <c r="P780" s="16" t="n">
        <v>0</v>
      </c>
      <c r="Q780" s="16" t="n">
        <v>0</v>
      </c>
      <c r="R780" s="16" t="n">
        <v>0</v>
      </c>
      <c r="S780" s="16" t="n">
        <v>0</v>
      </c>
      <c r="T780" s="16" t="n">
        <v>0</v>
      </c>
      <c r="U780" s="16" t="n">
        <v>0</v>
      </c>
      <c r="V780" s="16" t="n">
        <v>0</v>
      </c>
    </row>
    <row r="781" customFormat="false" ht="12.75" hidden="false" customHeight="false" outlineLevel="0" collapsed="false">
      <c r="B781" s="17" t="n">
        <v>40544</v>
      </c>
      <c r="C781" s="15" t="n">
        <v>0</v>
      </c>
      <c r="D781" s="16" t="n">
        <v>0</v>
      </c>
      <c r="E781" s="16" t="n">
        <v>0</v>
      </c>
      <c r="F781" s="16" t="n">
        <v>0</v>
      </c>
      <c r="G781" s="16" t="n">
        <v>0</v>
      </c>
      <c r="H781" s="16" t="n">
        <v>0</v>
      </c>
      <c r="I781" s="16" t="n">
        <v>0</v>
      </c>
      <c r="J781" s="16" t="n">
        <v>0</v>
      </c>
      <c r="K781" s="16" t="n">
        <v>0</v>
      </c>
      <c r="L781" s="16" t="n">
        <v>0</v>
      </c>
      <c r="M781" s="16" t="n">
        <v>0</v>
      </c>
      <c r="N781" s="16" t="n">
        <v>0</v>
      </c>
      <c r="O781" s="16" t="n">
        <v>0</v>
      </c>
      <c r="P781" s="16" t="n">
        <v>0</v>
      </c>
      <c r="Q781" s="16" t="n">
        <v>0</v>
      </c>
      <c r="R781" s="16" t="n">
        <v>0</v>
      </c>
      <c r="S781" s="16" t="n">
        <v>0</v>
      </c>
      <c r="T781" s="16" t="n">
        <v>0</v>
      </c>
      <c r="U781" s="16" t="n">
        <v>0</v>
      </c>
      <c r="V781" s="16" t="n">
        <v>0</v>
      </c>
    </row>
    <row r="782" customFormat="false" ht="12.75" hidden="false" customHeight="false" outlineLevel="0" collapsed="false">
      <c r="B782" s="17" t="n">
        <v>40575</v>
      </c>
      <c r="C782" s="15" t="n">
        <v>0</v>
      </c>
      <c r="D782" s="16" t="n">
        <v>0</v>
      </c>
      <c r="E782" s="16" t="n">
        <v>0</v>
      </c>
      <c r="F782" s="16" t="n">
        <v>0</v>
      </c>
      <c r="G782" s="16" t="n">
        <v>0</v>
      </c>
      <c r="H782" s="16" t="n">
        <v>0</v>
      </c>
      <c r="I782" s="16" t="n">
        <v>0</v>
      </c>
      <c r="J782" s="16" t="n">
        <v>0</v>
      </c>
      <c r="K782" s="16" t="n">
        <v>0</v>
      </c>
      <c r="L782" s="16" t="n">
        <v>0</v>
      </c>
      <c r="M782" s="16" t="n">
        <v>0</v>
      </c>
      <c r="N782" s="16" t="n">
        <v>0</v>
      </c>
      <c r="O782" s="16" t="n">
        <v>0</v>
      </c>
      <c r="P782" s="16" t="n">
        <v>0</v>
      </c>
      <c r="Q782" s="16" t="n">
        <v>0</v>
      </c>
      <c r="R782" s="16" t="n">
        <v>0</v>
      </c>
      <c r="S782" s="16" t="n">
        <v>0</v>
      </c>
      <c r="T782" s="16" t="n">
        <v>0</v>
      </c>
      <c r="U782" s="16" t="n">
        <v>0</v>
      </c>
      <c r="V782" s="16" t="n">
        <v>0</v>
      </c>
    </row>
    <row r="783" customFormat="false" ht="12.75" hidden="false" customHeight="false" outlineLevel="0" collapsed="false">
      <c r="B783" s="17" t="n">
        <v>40603</v>
      </c>
      <c r="C783" s="15" t="n">
        <v>0</v>
      </c>
      <c r="D783" s="16" t="n">
        <v>0</v>
      </c>
      <c r="E783" s="16" t="n">
        <v>0</v>
      </c>
      <c r="F783" s="16" t="n">
        <v>0</v>
      </c>
      <c r="G783" s="16" t="n">
        <v>0</v>
      </c>
      <c r="H783" s="16" t="n">
        <v>0</v>
      </c>
      <c r="I783" s="16" t="n">
        <v>0</v>
      </c>
      <c r="J783" s="16" t="n">
        <v>0</v>
      </c>
      <c r="K783" s="16" t="n">
        <v>0</v>
      </c>
      <c r="L783" s="16" t="n">
        <v>0</v>
      </c>
      <c r="M783" s="16" t="n">
        <v>0</v>
      </c>
      <c r="N783" s="16" t="n">
        <v>0</v>
      </c>
      <c r="O783" s="16" t="n">
        <v>0</v>
      </c>
      <c r="P783" s="16" t="n">
        <v>0</v>
      </c>
      <c r="Q783" s="16" t="n">
        <v>0</v>
      </c>
      <c r="R783" s="16" t="n">
        <v>0</v>
      </c>
      <c r="S783" s="16" t="n">
        <v>0</v>
      </c>
      <c r="T783" s="16" t="n">
        <v>0</v>
      </c>
      <c r="U783" s="16" t="n">
        <v>0</v>
      </c>
      <c r="V783" s="16" t="n">
        <v>0</v>
      </c>
    </row>
    <row r="784" customFormat="false" ht="12.75" hidden="false" customHeight="false" outlineLevel="0" collapsed="false">
      <c r="B784" s="17" t="n">
        <v>40634</v>
      </c>
      <c r="C784" s="15" t="n">
        <v>0</v>
      </c>
      <c r="D784" s="16" t="n">
        <v>0</v>
      </c>
      <c r="E784" s="16" t="n">
        <v>0</v>
      </c>
      <c r="F784" s="16" t="n">
        <v>0</v>
      </c>
      <c r="G784" s="16" t="n">
        <v>0</v>
      </c>
      <c r="H784" s="16" t="n">
        <v>0</v>
      </c>
      <c r="I784" s="16" t="n">
        <v>0</v>
      </c>
      <c r="J784" s="16" t="n">
        <v>0</v>
      </c>
      <c r="K784" s="16" t="n">
        <v>0</v>
      </c>
      <c r="L784" s="16" t="n">
        <v>0</v>
      </c>
      <c r="M784" s="16" t="n">
        <v>0</v>
      </c>
      <c r="N784" s="16" t="n">
        <v>0</v>
      </c>
      <c r="O784" s="16" t="n">
        <v>0</v>
      </c>
      <c r="P784" s="16" t="n">
        <v>0</v>
      </c>
      <c r="Q784" s="16" t="n">
        <v>0</v>
      </c>
      <c r="R784" s="16" t="n">
        <v>0</v>
      </c>
      <c r="S784" s="16" t="n">
        <v>0</v>
      </c>
      <c r="T784" s="16" t="n">
        <v>0</v>
      </c>
      <c r="U784" s="16" t="n">
        <v>0</v>
      </c>
      <c r="V784" s="16" t="n">
        <v>0</v>
      </c>
    </row>
    <row r="785" customFormat="false" ht="12.75" hidden="false" customHeight="false" outlineLevel="0" collapsed="false">
      <c r="B785" s="17" t="n">
        <v>40664</v>
      </c>
      <c r="C785" s="15" t="n">
        <v>0</v>
      </c>
      <c r="D785" s="16" t="n">
        <v>0</v>
      </c>
      <c r="E785" s="16" t="n">
        <v>0</v>
      </c>
      <c r="F785" s="16" t="n">
        <v>0</v>
      </c>
      <c r="G785" s="16" t="n">
        <v>0</v>
      </c>
      <c r="H785" s="16" t="n">
        <v>0</v>
      </c>
      <c r="I785" s="16" t="n">
        <v>0</v>
      </c>
      <c r="J785" s="16" t="n">
        <v>0</v>
      </c>
      <c r="K785" s="16" t="n">
        <v>0</v>
      </c>
      <c r="L785" s="16" t="n">
        <v>0</v>
      </c>
      <c r="M785" s="16" t="n">
        <v>0</v>
      </c>
      <c r="N785" s="16" t="n">
        <v>0</v>
      </c>
      <c r="O785" s="16" t="n">
        <v>0</v>
      </c>
      <c r="P785" s="16" t="n">
        <v>0</v>
      </c>
      <c r="Q785" s="16" t="n">
        <v>0</v>
      </c>
      <c r="R785" s="16" t="n">
        <v>0</v>
      </c>
      <c r="S785" s="16" t="n">
        <v>0</v>
      </c>
      <c r="T785" s="16" t="n">
        <v>0</v>
      </c>
      <c r="U785" s="16" t="n">
        <v>0</v>
      </c>
      <c r="V785" s="16" t="n">
        <v>0</v>
      </c>
    </row>
    <row r="786" customFormat="false" ht="12.75" hidden="false" customHeight="false" outlineLevel="0" collapsed="false">
      <c r="B786" s="17" t="n">
        <v>40695</v>
      </c>
      <c r="C786" s="15" t="n">
        <v>0</v>
      </c>
      <c r="D786" s="16" t="n">
        <v>0</v>
      </c>
      <c r="E786" s="16" t="n">
        <v>0</v>
      </c>
      <c r="F786" s="16" t="n">
        <v>0</v>
      </c>
      <c r="G786" s="16" t="n">
        <v>0</v>
      </c>
      <c r="H786" s="16" t="n">
        <v>0</v>
      </c>
      <c r="I786" s="16" t="n">
        <v>0</v>
      </c>
      <c r="J786" s="16" t="n">
        <v>0</v>
      </c>
      <c r="K786" s="16" t="n">
        <v>0</v>
      </c>
      <c r="L786" s="16" t="n">
        <v>0</v>
      </c>
      <c r="M786" s="16" t="n">
        <v>0</v>
      </c>
      <c r="N786" s="16" t="n">
        <v>0</v>
      </c>
      <c r="O786" s="16" t="n">
        <v>0</v>
      </c>
      <c r="P786" s="16" t="n">
        <v>0</v>
      </c>
      <c r="Q786" s="16" t="n">
        <v>0</v>
      </c>
      <c r="R786" s="16" t="n">
        <v>0</v>
      </c>
      <c r="S786" s="16" t="n">
        <v>0</v>
      </c>
      <c r="T786" s="16" t="n">
        <v>0</v>
      </c>
      <c r="U786" s="16" t="n">
        <v>0</v>
      </c>
      <c r="V786" s="16" t="n">
        <v>0</v>
      </c>
    </row>
    <row r="787" customFormat="false" ht="12.75" hidden="false" customHeight="false" outlineLevel="0" collapsed="false">
      <c r="B787" s="17" t="n">
        <v>40725</v>
      </c>
      <c r="C787" s="15" t="n">
        <v>0</v>
      </c>
      <c r="D787" s="16" t="n">
        <v>0</v>
      </c>
      <c r="E787" s="16" t="n">
        <v>0</v>
      </c>
      <c r="F787" s="16" t="n">
        <v>0</v>
      </c>
      <c r="G787" s="16" t="n">
        <v>0</v>
      </c>
      <c r="H787" s="16" t="n">
        <v>0</v>
      </c>
      <c r="I787" s="16" t="n">
        <v>0</v>
      </c>
      <c r="J787" s="16" t="n">
        <v>0</v>
      </c>
      <c r="K787" s="16" t="n">
        <v>0</v>
      </c>
      <c r="L787" s="16" t="n">
        <v>0</v>
      </c>
      <c r="M787" s="16" t="n">
        <v>0</v>
      </c>
      <c r="N787" s="16" t="n">
        <v>0</v>
      </c>
      <c r="O787" s="16" t="n">
        <v>0</v>
      </c>
      <c r="P787" s="16" t="n">
        <v>0</v>
      </c>
      <c r="Q787" s="16" t="n">
        <v>0</v>
      </c>
      <c r="R787" s="16" t="n">
        <v>0</v>
      </c>
      <c r="S787" s="16" t="n">
        <v>0</v>
      </c>
      <c r="T787" s="16" t="n">
        <v>0</v>
      </c>
      <c r="U787" s="16" t="n">
        <v>0</v>
      </c>
      <c r="V787" s="16" t="n">
        <v>0</v>
      </c>
    </row>
    <row r="788" customFormat="false" ht="12.75" hidden="false" customHeight="false" outlineLevel="0" collapsed="false">
      <c r="B788" s="17" t="n">
        <v>40756</v>
      </c>
      <c r="C788" s="15" t="n">
        <v>0</v>
      </c>
      <c r="D788" s="16" t="n">
        <v>0</v>
      </c>
      <c r="E788" s="16" t="n">
        <v>0</v>
      </c>
      <c r="F788" s="16" t="n">
        <v>0</v>
      </c>
      <c r="G788" s="16" t="n">
        <v>0</v>
      </c>
      <c r="H788" s="16" t="n">
        <v>0</v>
      </c>
      <c r="I788" s="16" t="n">
        <v>0</v>
      </c>
      <c r="J788" s="16" t="n">
        <v>0</v>
      </c>
      <c r="K788" s="16" t="n">
        <v>0</v>
      </c>
      <c r="L788" s="16" t="n">
        <v>0</v>
      </c>
      <c r="M788" s="16" t="n">
        <v>0</v>
      </c>
      <c r="N788" s="16" t="n">
        <v>0</v>
      </c>
      <c r="O788" s="16" t="n">
        <v>0</v>
      </c>
      <c r="P788" s="16" t="n">
        <v>0</v>
      </c>
      <c r="Q788" s="16" t="n">
        <v>0</v>
      </c>
      <c r="R788" s="16" t="n">
        <v>0</v>
      </c>
      <c r="S788" s="16" t="n">
        <v>0</v>
      </c>
      <c r="T788" s="16" t="n">
        <v>0</v>
      </c>
      <c r="U788" s="16" t="n">
        <v>0</v>
      </c>
      <c r="V788" s="16" t="n">
        <v>0</v>
      </c>
    </row>
    <row r="789" customFormat="false" ht="12.75" hidden="false" customHeight="false" outlineLevel="0" collapsed="false">
      <c r="B789" s="17" t="n">
        <v>40787</v>
      </c>
      <c r="C789" s="15" t="n">
        <v>0</v>
      </c>
      <c r="D789" s="16" t="n">
        <v>0</v>
      </c>
      <c r="E789" s="16" t="n">
        <v>0</v>
      </c>
      <c r="F789" s="16" t="n">
        <v>0</v>
      </c>
      <c r="G789" s="16" t="n">
        <v>0</v>
      </c>
      <c r="H789" s="16" t="n">
        <v>0</v>
      </c>
      <c r="I789" s="16" t="n">
        <v>0</v>
      </c>
      <c r="J789" s="16" t="n">
        <v>0</v>
      </c>
      <c r="K789" s="16" t="n">
        <v>0</v>
      </c>
      <c r="L789" s="16" t="n">
        <v>0</v>
      </c>
      <c r="M789" s="16" t="n">
        <v>0</v>
      </c>
      <c r="N789" s="16" t="n">
        <v>0</v>
      </c>
      <c r="O789" s="16" t="n">
        <v>0</v>
      </c>
      <c r="P789" s="16" t="n">
        <v>0</v>
      </c>
      <c r="Q789" s="16" t="n">
        <v>0</v>
      </c>
      <c r="R789" s="16" t="n">
        <v>0</v>
      </c>
      <c r="S789" s="16" t="n">
        <v>0</v>
      </c>
      <c r="T789" s="16" t="n">
        <v>0</v>
      </c>
      <c r="U789" s="16" t="n">
        <v>0</v>
      </c>
      <c r="V789" s="16" t="n">
        <v>0</v>
      </c>
    </row>
    <row r="790" customFormat="false" ht="12.75" hidden="false" customHeight="false" outlineLevel="0" collapsed="false">
      <c r="B790" s="17" t="n">
        <v>40817</v>
      </c>
      <c r="C790" s="15" t="n">
        <v>0</v>
      </c>
      <c r="D790" s="16" t="n">
        <v>0</v>
      </c>
      <c r="E790" s="16" t="n">
        <v>0</v>
      </c>
      <c r="F790" s="16" t="n">
        <v>0</v>
      </c>
      <c r="G790" s="16" t="n">
        <v>0</v>
      </c>
      <c r="H790" s="16" t="n">
        <v>0</v>
      </c>
      <c r="I790" s="16" t="n">
        <v>0</v>
      </c>
      <c r="J790" s="16" t="n">
        <v>0</v>
      </c>
      <c r="K790" s="16" t="n">
        <v>0</v>
      </c>
      <c r="L790" s="16" t="n">
        <v>0</v>
      </c>
      <c r="M790" s="16" t="n">
        <v>0</v>
      </c>
      <c r="N790" s="16" t="n">
        <v>0</v>
      </c>
      <c r="O790" s="16" t="n">
        <v>0</v>
      </c>
      <c r="P790" s="16" t="n">
        <v>0</v>
      </c>
      <c r="Q790" s="16" t="n">
        <v>0</v>
      </c>
      <c r="R790" s="16" t="n">
        <v>0</v>
      </c>
      <c r="S790" s="16" t="n">
        <v>0</v>
      </c>
      <c r="T790" s="16" t="n">
        <v>0</v>
      </c>
      <c r="U790" s="16" t="n">
        <v>0</v>
      </c>
      <c r="V790" s="16" t="n">
        <v>0</v>
      </c>
    </row>
    <row r="791" customFormat="false" ht="12.75" hidden="false" customHeight="false" outlineLevel="0" collapsed="false">
      <c r="B791" s="17" t="n">
        <v>40848</v>
      </c>
      <c r="C791" s="15" t="n">
        <v>0</v>
      </c>
      <c r="D791" s="16" t="n">
        <v>0</v>
      </c>
      <c r="E791" s="16" t="n">
        <v>0</v>
      </c>
      <c r="F791" s="16" t="n">
        <v>0</v>
      </c>
      <c r="G791" s="16" t="n">
        <v>0</v>
      </c>
      <c r="H791" s="16" t="n">
        <v>0</v>
      </c>
      <c r="I791" s="16" t="n">
        <v>0</v>
      </c>
      <c r="J791" s="16" t="n">
        <v>0</v>
      </c>
      <c r="K791" s="16" t="n">
        <v>0</v>
      </c>
      <c r="L791" s="16" t="n">
        <v>0</v>
      </c>
      <c r="M791" s="16" t="n">
        <v>0</v>
      </c>
      <c r="N791" s="16" t="n">
        <v>0</v>
      </c>
      <c r="O791" s="16" t="n">
        <v>0</v>
      </c>
      <c r="P791" s="16" t="n">
        <v>0</v>
      </c>
      <c r="Q791" s="16" t="n">
        <v>0</v>
      </c>
      <c r="R791" s="16" t="n">
        <v>0</v>
      </c>
      <c r="S791" s="16" t="n">
        <v>0</v>
      </c>
      <c r="T791" s="16" t="n">
        <v>0</v>
      </c>
      <c r="U791" s="16" t="n">
        <v>0</v>
      </c>
      <c r="V791" s="16" t="n">
        <v>0</v>
      </c>
    </row>
    <row r="792" customFormat="false" ht="12.75" hidden="false" customHeight="false" outlineLevel="0" collapsed="false">
      <c r="B792" s="17" t="n">
        <v>40878</v>
      </c>
      <c r="C792" s="15" t="n">
        <v>0</v>
      </c>
      <c r="D792" s="16" t="n">
        <v>0</v>
      </c>
      <c r="E792" s="16" t="n">
        <v>0</v>
      </c>
      <c r="F792" s="16" t="n">
        <v>0</v>
      </c>
      <c r="G792" s="16" t="n">
        <v>0</v>
      </c>
      <c r="H792" s="16" t="n">
        <v>0</v>
      </c>
      <c r="I792" s="16" t="n">
        <v>0</v>
      </c>
      <c r="J792" s="16" t="n">
        <v>0</v>
      </c>
      <c r="K792" s="16" t="n">
        <v>0</v>
      </c>
      <c r="L792" s="16" t="n">
        <v>0</v>
      </c>
      <c r="M792" s="16" t="n">
        <v>0</v>
      </c>
      <c r="N792" s="16" t="n">
        <v>0</v>
      </c>
      <c r="O792" s="16" t="n">
        <v>0</v>
      </c>
      <c r="P792" s="16" t="n">
        <v>0</v>
      </c>
      <c r="Q792" s="16" t="n">
        <v>0</v>
      </c>
      <c r="R792" s="16" t="n">
        <v>0</v>
      </c>
      <c r="S792" s="16" t="n">
        <v>0</v>
      </c>
      <c r="T792" s="16" t="n">
        <v>0</v>
      </c>
      <c r="U792" s="16" t="n">
        <v>0</v>
      </c>
      <c r="V792" s="16" t="n">
        <v>0</v>
      </c>
    </row>
    <row r="793" customFormat="false" ht="12.75" hidden="false" customHeight="false" outlineLevel="0" collapsed="false">
      <c r="B793" s="17" t="n">
        <v>40909</v>
      </c>
      <c r="C793" s="15" t="n">
        <v>0</v>
      </c>
      <c r="D793" s="16" t="n">
        <v>0</v>
      </c>
      <c r="E793" s="16" t="n">
        <v>0</v>
      </c>
      <c r="F793" s="16" t="n">
        <v>0</v>
      </c>
      <c r="G793" s="16" t="n">
        <v>0</v>
      </c>
      <c r="H793" s="16" t="n">
        <v>0</v>
      </c>
      <c r="I793" s="16" t="n">
        <v>0</v>
      </c>
      <c r="J793" s="16" t="n">
        <v>0</v>
      </c>
      <c r="K793" s="16" t="n">
        <v>0</v>
      </c>
      <c r="L793" s="16" t="n">
        <v>0</v>
      </c>
      <c r="M793" s="16" t="n">
        <v>0</v>
      </c>
      <c r="N793" s="16" t="n">
        <v>0</v>
      </c>
      <c r="O793" s="16" t="n">
        <v>0</v>
      </c>
      <c r="P793" s="16" t="n">
        <v>0</v>
      </c>
      <c r="Q793" s="16" t="n">
        <v>0</v>
      </c>
      <c r="R793" s="16" t="n">
        <v>0</v>
      </c>
      <c r="S793" s="16" t="n">
        <v>0</v>
      </c>
      <c r="T793" s="16" t="n">
        <v>0</v>
      </c>
      <c r="U793" s="16" t="n">
        <v>0</v>
      </c>
      <c r="V793" s="16" t="n">
        <v>0</v>
      </c>
    </row>
    <row r="794" customFormat="false" ht="12.75" hidden="false" customHeight="false" outlineLevel="0" collapsed="false">
      <c r="B794" s="17" t="n">
        <v>40940</v>
      </c>
      <c r="C794" s="15" t="n">
        <v>0</v>
      </c>
      <c r="D794" s="16" t="n">
        <v>0</v>
      </c>
      <c r="E794" s="16" t="n">
        <v>0</v>
      </c>
      <c r="F794" s="16" t="n">
        <v>0</v>
      </c>
      <c r="G794" s="16" t="n">
        <v>0</v>
      </c>
      <c r="H794" s="16" t="n">
        <v>0</v>
      </c>
      <c r="I794" s="16" t="n">
        <v>0</v>
      </c>
      <c r="J794" s="16" t="n">
        <v>0</v>
      </c>
      <c r="K794" s="16" t="n">
        <v>0</v>
      </c>
      <c r="L794" s="16" t="n">
        <v>0</v>
      </c>
      <c r="M794" s="16" t="n">
        <v>0</v>
      </c>
      <c r="N794" s="16" t="n">
        <v>0</v>
      </c>
      <c r="O794" s="16" t="n">
        <v>0</v>
      </c>
      <c r="P794" s="16" t="n">
        <v>0</v>
      </c>
      <c r="Q794" s="16" t="n">
        <v>0</v>
      </c>
      <c r="R794" s="16" t="n">
        <v>0</v>
      </c>
      <c r="S794" s="16" t="n">
        <v>0</v>
      </c>
      <c r="T794" s="16" t="n">
        <v>0</v>
      </c>
      <c r="U794" s="16" t="n">
        <v>0</v>
      </c>
      <c r="V794" s="16" t="n">
        <v>0</v>
      </c>
    </row>
    <row r="795" customFormat="false" ht="12.75" hidden="false" customHeight="false" outlineLevel="0" collapsed="false">
      <c r="B795" s="17" t="n">
        <v>40969</v>
      </c>
      <c r="C795" s="15" t="n">
        <v>0</v>
      </c>
      <c r="D795" s="16" t="n">
        <v>0</v>
      </c>
      <c r="E795" s="16" t="n">
        <v>0</v>
      </c>
      <c r="F795" s="16" t="n">
        <v>0</v>
      </c>
      <c r="G795" s="16" t="n">
        <v>0</v>
      </c>
      <c r="H795" s="16" t="n">
        <v>0</v>
      </c>
      <c r="I795" s="16" t="n">
        <v>0</v>
      </c>
      <c r="J795" s="16" t="n">
        <v>0</v>
      </c>
      <c r="K795" s="16" t="n">
        <v>0</v>
      </c>
      <c r="L795" s="16" t="n">
        <v>0</v>
      </c>
      <c r="M795" s="16" t="n">
        <v>0</v>
      </c>
      <c r="N795" s="16" t="n">
        <v>0</v>
      </c>
      <c r="O795" s="16" t="n">
        <v>0</v>
      </c>
      <c r="P795" s="16" t="n">
        <v>0</v>
      </c>
      <c r="Q795" s="16" t="n">
        <v>0</v>
      </c>
      <c r="R795" s="16" t="n">
        <v>0</v>
      </c>
      <c r="S795" s="16" t="n">
        <v>0</v>
      </c>
      <c r="T795" s="16" t="n">
        <v>0</v>
      </c>
      <c r="U795" s="16" t="n">
        <v>0</v>
      </c>
      <c r="V795" s="16" t="n">
        <v>0</v>
      </c>
    </row>
    <row r="796" customFormat="false" ht="12.75" hidden="false" customHeight="false" outlineLevel="0" collapsed="false">
      <c r="B796" s="17" t="n">
        <v>41000</v>
      </c>
      <c r="C796" s="15" t="n">
        <v>0</v>
      </c>
      <c r="D796" s="16" t="n">
        <v>0</v>
      </c>
      <c r="E796" s="16" t="n">
        <v>0</v>
      </c>
      <c r="F796" s="16" t="n">
        <v>0</v>
      </c>
      <c r="G796" s="16" t="n">
        <v>0</v>
      </c>
      <c r="H796" s="16" t="n">
        <v>0</v>
      </c>
      <c r="I796" s="16" t="n">
        <v>0</v>
      </c>
      <c r="J796" s="16" t="n">
        <v>0</v>
      </c>
      <c r="K796" s="16" t="n">
        <v>0</v>
      </c>
      <c r="L796" s="16" t="n">
        <v>0</v>
      </c>
      <c r="M796" s="16" t="n">
        <v>0</v>
      </c>
      <c r="N796" s="16" t="n">
        <v>0</v>
      </c>
      <c r="O796" s="16" t="n">
        <v>0</v>
      </c>
      <c r="P796" s="16" t="n">
        <v>0</v>
      </c>
      <c r="Q796" s="16" t="n">
        <v>0</v>
      </c>
      <c r="R796" s="16" t="n">
        <v>0</v>
      </c>
      <c r="S796" s="16" t="n">
        <v>0</v>
      </c>
      <c r="T796" s="16" t="n">
        <v>0</v>
      </c>
      <c r="U796" s="16" t="n">
        <v>0</v>
      </c>
      <c r="V796" s="16" t="n">
        <v>0</v>
      </c>
    </row>
    <row r="797" customFormat="false" ht="12.75" hidden="false" customHeight="false" outlineLevel="0" collapsed="false">
      <c r="B797" s="17" t="n">
        <v>41030</v>
      </c>
      <c r="C797" s="15" t="n">
        <v>0</v>
      </c>
      <c r="D797" s="16" t="n">
        <v>0</v>
      </c>
      <c r="E797" s="16" t="n">
        <v>0</v>
      </c>
      <c r="F797" s="16" t="n">
        <v>0</v>
      </c>
      <c r="G797" s="16" t="n">
        <v>0</v>
      </c>
      <c r="H797" s="16" t="n">
        <v>0</v>
      </c>
      <c r="I797" s="16" t="n">
        <v>0</v>
      </c>
      <c r="J797" s="16" t="n">
        <v>0</v>
      </c>
      <c r="K797" s="16" t="n">
        <v>0</v>
      </c>
      <c r="L797" s="16" t="n">
        <v>0</v>
      </c>
      <c r="M797" s="16" t="n">
        <v>0</v>
      </c>
      <c r="N797" s="16" t="n">
        <v>0</v>
      </c>
      <c r="O797" s="16" t="n">
        <v>0</v>
      </c>
      <c r="P797" s="16" t="n">
        <v>0</v>
      </c>
      <c r="Q797" s="16" t="n">
        <v>0</v>
      </c>
      <c r="R797" s="16" t="n">
        <v>0</v>
      </c>
      <c r="S797" s="16" t="n">
        <v>0</v>
      </c>
      <c r="T797" s="16" t="n">
        <v>0</v>
      </c>
      <c r="U797" s="16" t="n">
        <v>0</v>
      </c>
      <c r="V797" s="16" t="n">
        <v>0</v>
      </c>
    </row>
    <row r="798" customFormat="false" ht="12.75" hidden="false" customHeight="false" outlineLevel="0" collapsed="false">
      <c r="B798" s="17" t="n">
        <v>41061</v>
      </c>
      <c r="C798" s="15" t="n">
        <v>0</v>
      </c>
      <c r="D798" s="16" t="n">
        <v>0</v>
      </c>
      <c r="E798" s="16" t="n">
        <v>0</v>
      </c>
      <c r="F798" s="16" t="n">
        <v>0</v>
      </c>
      <c r="G798" s="16" t="n">
        <v>0</v>
      </c>
      <c r="H798" s="16" t="n">
        <v>0</v>
      </c>
      <c r="I798" s="16" t="n">
        <v>0</v>
      </c>
      <c r="J798" s="16" t="n">
        <v>0</v>
      </c>
      <c r="K798" s="16" t="n">
        <v>0</v>
      </c>
      <c r="L798" s="16" t="n">
        <v>0</v>
      </c>
      <c r="M798" s="16" t="n">
        <v>0</v>
      </c>
      <c r="N798" s="16" t="n">
        <v>0</v>
      </c>
      <c r="O798" s="16" t="n">
        <v>0</v>
      </c>
      <c r="P798" s="16" t="n">
        <v>0</v>
      </c>
      <c r="Q798" s="16" t="n">
        <v>0</v>
      </c>
      <c r="R798" s="16" t="n">
        <v>0</v>
      </c>
      <c r="S798" s="16" t="n">
        <v>0</v>
      </c>
      <c r="T798" s="16" t="n">
        <v>0</v>
      </c>
      <c r="U798" s="16" t="n">
        <v>0</v>
      </c>
      <c r="V798" s="16" t="n">
        <v>0</v>
      </c>
    </row>
    <row r="799" customFormat="false" ht="12.75" hidden="false" customHeight="false" outlineLevel="0" collapsed="false">
      <c r="B799" s="17" t="n">
        <v>41091</v>
      </c>
      <c r="C799" s="15" t="n">
        <v>0</v>
      </c>
      <c r="D799" s="16" t="n">
        <v>0</v>
      </c>
      <c r="E799" s="16" t="n">
        <v>0</v>
      </c>
      <c r="F799" s="16" t="n">
        <v>0</v>
      </c>
      <c r="G799" s="16" t="n">
        <v>0</v>
      </c>
      <c r="H799" s="16" t="n">
        <v>0</v>
      </c>
      <c r="I799" s="16" t="n">
        <v>0</v>
      </c>
      <c r="J799" s="16" t="n">
        <v>0</v>
      </c>
      <c r="K799" s="16" t="n">
        <v>0</v>
      </c>
      <c r="L799" s="16" t="n">
        <v>0</v>
      </c>
      <c r="M799" s="16" t="n">
        <v>0</v>
      </c>
      <c r="N799" s="16" t="n">
        <v>0</v>
      </c>
      <c r="O799" s="16" t="n">
        <v>0</v>
      </c>
      <c r="P799" s="16" t="n">
        <v>0</v>
      </c>
      <c r="Q799" s="16" t="n">
        <v>0</v>
      </c>
      <c r="R799" s="16" t="n">
        <v>0</v>
      </c>
      <c r="S799" s="16" t="n">
        <v>0</v>
      </c>
      <c r="T799" s="16" t="n">
        <v>0</v>
      </c>
      <c r="U799" s="16" t="n">
        <v>0</v>
      </c>
      <c r="V799" s="16" t="n">
        <v>0</v>
      </c>
    </row>
    <row r="800" customFormat="false" ht="12.75" hidden="false" customHeight="false" outlineLevel="0" collapsed="false">
      <c r="B800" s="17" t="n">
        <v>41122</v>
      </c>
      <c r="C800" s="15" t="n">
        <v>0</v>
      </c>
      <c r="D800" s="16" t="n">
        <v>0</v>
      </c>
      <c r="E800" s="16" t="n">
        <v>0</v>
      </c>
      <c r="F800" s="16" t="n">
        <v>0</v>
      </c>
      <c r="G800" s="16" t="n">
        <v>0</v>
      </c>
      <c r="H800" s="16" t="n">
        <v>0</v>
      </c>
      <c r="I800" s="16" t="n">
        <v>0</v>
      </c>
      <c r="J800" s="16" t="n">
        <v>0</v>
      </c>
      <c r="K800" s="16" t="n">
        <v>0</v>
      </c>
      <c r="L800" s="16" t="n">
        <v>0</v>
      </c>
      <c r="M800" s="16" t="n">
        <v>0</v>
      </c>
      <c r="N800" s="16" t="n">
        <v>0</v>
      </c>
      <c r="O800" s="16" t="n">
        <v>0</v>
      </c>
      <c r="P800" s="16" t="n">
        <v>0</v>
      </c>
      <c r="Q800" s="16" t="n">
        <v>0</v>
      </c>
      <c r="R800" s="16" t="n">
        <v>0</v>
      </c>
      <c r="S800" s="16" t="n">
        <v>0</v>
      </c>
      <c r="T800" s="16" t="n">
        <v>0</v>
      </c>
      <c r="U800" s="16" t="n">
        <v>0</v>
      </c>
      <c r="V800" s="16" t="n">
        <v>0</v>
      </c>
    </row>
    <row r="801" customFormat="false" ht="12.75" hidden="false" customHeight="false" outlineLevel="0" collapsed="false">
      <c r="B801" s="17" t="n">
        <v>41153</v>
      </c>
      <c r="C801" s="15" t="n">
        <v>0</v>
      </c>
      <c r="D801" s="16" t="n">
        <v>0</v>
      </c>
      <c r="E801" s="16" t="n">
        <v>0</v>
      </c>
      <c r="F801" s="16" t="n">
        <v>0</v>
      </c>
      <c r="G801" s="16" t="n">
        <v>0</v>
      </c>
      <c r="H801" s="16" t="n">
        <v>0</v>
      </c>
      <c r="I801" s="16" t="n">
        <v>0</v>
      </c>
      <c r="J801" s="16" t="n">
        <v>0</v>
      </c>
      <c r="K801" s="16" t="n">
        <v>0</v>
      </c>
      <c r="L801" s="16" t="n">
        <v>0</v>
      </c>
      <c r="M801" s="16" t="n">
        <v>0</v>
      </c>
      <c r="N801" s="16" t="n">
        <v>0</v>
      </c>
      <c r="O801" s="16" t="n">
        <v>0</v>
      </c>
      <c r="P801" s="16" t="n">
        <v>0</v>
      </c>
      <c r="Q801" s="16" t="n">
        <v>0</v>
      </c>
      <c r="R801" s="16" t="n">
        <v>0</v>
      </c>
      <c r="S801" s="16" t="n">
        <v>0</v>
      </c>
      <c r="T801" s="16" t="n">
        <v>0</v>
      </c>
      <c r="U801" s="16" t="n">
        <v>0</v>
      </c>
      <c r="V801" s="16" t="n">
        <v>0</v>
      </c>
    </row>
    <row r="802" customFormat="false" ht="12.75" hidden="false" customHeight="false" outlineLevel="0" collapsed="false">
      <c r="B802" s="17" t="n">
        <v>41183</v>
      </c>
      <c r="C802" s="15" t="n">
        <v>0</v>
      </c>
      <c r="D802" s="16" t="n">
        <v>0</v>
      </c>
      <c r="E802" s="16" t="n">
        <v>0</v>
      </c>
      <c r="F802" s="16" t="n">
        <v>0</v>
      </c>
      <c r="G802" s="16" t="n">
        <v>0</v>
      </c>
      <c r="H802" s="16" t="n">
        <v>0</v>
      </c>
      <c r="I802" s="16" t="n">
        <v>0</v>
      </c>
      <c r="J802" s="16" t="n">
        <v>0</v>
      </c>
      <c r="K802" s="16" t="n">
        <v>0</v>
      </c>
      <c r="L802" s="16" t="n">
        <v>0</v>
      </c>
      <c r="M802" s="16" t="n">
        <v>0</v>
      </c>
      <c r="N802" s="16" t="n">
        <v>0</v>
      </c>
      <c r="O802" s="16" t="n">
        <v>0</v>
      </c>
      <c r="P802" s="16" t="n">
        <v>0</v>
      </c>
      <c r="Q802" s="16" t="n">
        <v>0</v>
      </c>
      <c r="R802" s="16" t="n">
        <v>0</v>
      </c>
      <c r="S802" s="16" t="n">
        <v>0</v>
      </c>
      <c r="T802" s="16" t="n">
        <v>0</v>
      </c>
      <c r="U802" s="16" t="n">
        <v>0</v>
      </c>
      <c r="V802" s="16" t="n">
        <v>0</v>
      </c>
    </row>
    <row r="803" customFormat="false" ht="12.75" hidden="false" customHeight="false" outlineLevel="0" collapsed="false">
      <c r="B803" s="17" t="n">
        <v>41214</v>
      </c>
      <c r="C803" s="15" t="n">
        <v>0</v>
      </c>
      <c r="D803" s="16" t="n">
        <v>0</v>
      </c>
      <c r="E803" s="16" t="n">
        <v>0</v>
      </c>
      <c r="F803" s="16" t="n">
        <v>0</v>
      </c>
      <c r="G803" s="16" t="n">
        <v>0</v>
      </c>
      <c r="H803" s="16" t="n">
        <v>0</v>
      </c>
      <c r="I803" s="16" t="n">
        <v>0</v>
      </c>
      <c r="J803" s="16" t="n">
        <v>0</v>
      </c>
      <c r="K803" s="16" t="n">
        <v>0</v>
      </c>
      <c r="L803" s="16" t="n">
        <v>0</v>
      </c>
      <c r="M803" s="16" t="n">
        <v>0</v>
      </c>
      <c r="N803" s="16" t="n">
        <v>0</v>
      </c>
      <c r="O803" s="16" t="n">
        <v>0</v>
      </c>
      <c r="P803" s="16" t="n">
        <v>0</v>
      </c>
      <c r="Q803" s="16" t="n">
        <v>0</v>
      </c>
      <c r="R803" s="16" t="n">
        <v>0</v>
      </c>
      <c r="S803" s="16" t="n">
        <v>0</v>
      </c>
      <c r="T803" s="16" t="n">
        <v>0</v>
      </c>
      <c r="U803" s="16" t="n">
        <v>0</v>
      </c>
      <c r="V803" s="16" t="n">
        <v>0</v>
      </c>
    </row>
    <row r="804" customFormat="false" ht="12.75" hidden="false" customHeight="false" outlineLevel="0" collapsed="false">
      <c r="B804" s="17" t="n">
        <v>41244</v>
      </c>
      <c r="C804" s="15" t="n">
        <v>0</v>
      </c>
      <c r="D804" s="16" t="n">
        <v>0</v>
      </c>
      <c r="E804" s="16" t="n">
        <v>0</v>
      </c>
      <c r="F804" s="16" t="n">
        <v>0</v>
      </c>
      <c r="G804" s="16" t="n">
        <v>0</v>
      </c>
      <c r="H804" s="16" t="n">
        <v>0</v>
      </c>
      <c r="I804" s="16" t="n">
        <v>0</v>
      </c>
      <c r="J804" s="16" t="n">
        <v>0</v>
      </c>
      <c r="K804" s="16" t="n">
        <v>0</v>
      </c>
      <c r="L804" s="16" t="n">
        <v>0</v>
      </c>
      <c r="M804" s="16" t="n">
        <v>0</v>
      </c>
      <c r="N804" s="16" t="n">
        <v>0</v>
      </c>
      <c r="O804" s="16" t="n">
        <v>0</v>
      </c>
      <c r="P804" s="16" t="n">
        <v>0</v>
      </c>
      <c r="Q804" s="16" t="n">
        <v>0</v>
      </c>
      <c r="R804" s="16" t="n">
        <v>0</v>
      </c>
      <c r="S804" s="16" t="n">
        <v>0</v>
      </c>
      <c r="T804" s="16" t="n">
        <v>0</v>
      </c>
      <c r="U804" s="16" t="n">
        <v>0</v>
      </c>
      <c r="V804" s="16" t="n">
        <v>0</v>
      </c>
    </row>
    <row r="805" customFormat="false" ht="12.75" hidden="false" customHeight="false" outlineLevel="0" collapsed="false">
      <c r="B805" s="18" t="n">
        <v>41275</v>
      </c>
      <c r="C805" s="15" t="n">
        <v>0</v>
      </c>
      <c r="D805" s="16" t="n">
        <v>0</v>
      </c>
      <c r="E805" s="16" t="n">
        <v>0</v>
      </c>
      <c r="F805" s="16" t="n">
        <v>0</v>
      </c>
      <c r="G805" s="16" t="n">
        <v>0</v>
      </c>
      <c r="H805" s="16" t="n">
        <v>0</v>
      </c>
      <c r="I805" s="16" t="n">
        <v>0</v>
      </c>
      <c r="J805" s="16" t="n">
        <v>0</v>
      </c>
      <c r="K805" s="16" t="n">
        <v>0</v>
      </c>
      <c r="L805" s="16" t="n">
        <v>0</v>
      </c>
      <c r="M805" s="16" t="n">
        <v>0</v>
      </c>
      <c r="N805" s="16" t="n">
        <v>0</v>
      </c>
      <c r="O805" s="16" t="n">
        <v>0</v>
      </c>
      <c r="P805" s="16" t="n">
        <v>0</v>
      </c>
      <c r="Q805" s="16" t="n">
        <v>0</v>
      </c>
      <c r="R805" s="16" t="n">
        <v>0</v>
      </c>
      <c r="S805" s="16" t="n">
        <v>0</v>
      </c>
      <c r="T805" s="16" t="n">
        <v>0</v>
      </c>
      <c r="U805" s="16" t="n">
        <v>0</v>
      </c>
      <c r="V805" s="16" t="n">
        <v>0</v>
      </c>
    </row>
    <row r="806" customFormat="false" ht="12.75" hidden="false" customHeight="false" outlineLevel="0" collapsed="false">
      <c r="B806" s="18" t="n">
        <v>41306</v>
      </c>
      <c r="C806" s="15" t="n">
        <v>0</v>
      </c>
      <c r="D806" s="16" t="n">
        <v>0</v>
      </c>
      <c r="E806" s="16" t="n">
        <v>0</v>
      </c>
      <c r="F806" s="16" t="n">
        <v>0</v>
      </c>
      <c r="G806" s="16" t="n">
        <v>0</v>
      </c>
      <c r="H806" s="16" t="n">
        <v>0</v>
      </c>
      <c r="I806" s="16" t="n">
        <v>0</v>
      </c>
      <c r="J806" s="16" t="n">
        <v>0</v>
      </c>
      <c r="K806" s="16" t="n">
        <v>0</v>
      </c>
      <c r="L806" s="16" t="n">
        <v>0</v>
      </c>
      <c r="M806" s="16" t="n">
        <v>0</v>
      </c>
      <c r="N806" s="16" t="n">
        <v>0</v>
      </c>
      <c r="O806" s="16" t="n">
        <v>0</v>
      </c>
      <c r="P806" s="16" t="n">
        <v>0</v>
      </c>
      <c r="Q806" s="16" t="n">
        <v>0</v>
      </c>
      <c r="R806" s="16" t="n">
        <v>0</v>
      </c>
      <c r="S806" s="16" t="n">
        <v>0</v>
      </c>
      <c r="T806" s="16" t="n">
        <v>0</v>
      </c>
      <c r="U806" s="16" t="n">
        <v>0</v>
      </c>
      <c r="V806" s="16" t="n">
        <v>0</v>
      </c>
    </row>
    <row r="807" customFormat="false" ht="12.75" hidden="false" customHeight="false" outlineLevel="0" collapsed="false">
      <c r="B807" s="18" t="n">
        <v>41334</v>
      </c>
      <c r="C807" s="15" t="n">
        <v>0</v>
      </c>
      <c r="D807" s="16" t="n">
        <v>0</v>
      </c>
      <c r="E807" s="16" t="n">
        <v>0</v>
      </c>
      <c r="F807" s="16" t="n">
        <v>0</v>
      </c>
      <c r="G807" s="16" t="n">
        <v>0</v>
      </c>
      <c r="H807" s="16" t="n">
        <v>0</v>
      </c>
      <c r="I807" s="16" t="n">
        <v>0</v>
      </c>
      <c r="J807" s="16" t="n">
        <v>0</v>
      </c>
      <c r="K807" s="16" t="n">
        <v>0</v>
      </c>
      <c r="L807" s="16" t="n">
        <v>0</v>
      </c>
      <c r="M807" s="16" t="n">
        <v>0</v>
      </c>
      <c r="N807" s="16" t="n">
        <v>0</v>
      </c>
      <c r="O807" s="16" t="n">
        <v>0</v>
      </c>
      <c r="P807" s="16" t="n">
        <v>0</v>
      </c>
      <c r="Q807" s="16" t="n">
        <v>0</v>
      </c>
      <c r="R807" s="16" t="n">
        <v>0</v>
      </c>
      <c r="S807" s="16" t="n">
        <v>0</v>
      </c>
      <c r="T807" s="16" t="n">
        <v>0</v>
      </c>
      <c r="U807" s="16" t="n">
        <v>0</v>
      </c>
      <c r="V807" s="16" t="n">
        <v>0</v>
      </c>
    </row>
    <row r="808" customFormat="false" ht="12.75" hidden="false" customHeight="false" outlineLevel="0" collapsed="false">
      <c r="B808" s="18" t="n">
        <v>41365</v>
      </c>
      <c r="C808" s="15" t="n">
        <v>0</v>
      </c>
      <c r="D808" s="16" t="n">
        <v>0</v>
      </c>
      <c r="E808" s="16" t="n">
        <v>0</v>
      </c>
      <c r="F808" s="16" t="n">
        <v>0</v>
      </c>
      <c r="G808" s="16" t="n">
        <v>0</v>
      </c>
      <c r="H808" s="16" t="n">
        <v>0</v>
      </c>
      <c r="I808" s="16" t="n">
        <v>0</v>
      </c>
      <c r="J808" s="16" t="n">
        <v>0</v>
      </c>
      <c r="K808" s="16" t="n">
        <v>0</v>
      </c>
      <c r="L808" s="16" t="n">
        <v>0</v>
      </c>
      <c r="M808" s="16" t="n">
        <v>0</v>
      </c>
      <c r="N808" s="16" t="n">
        <v>0</v>
      </c>
      <c r="O808" s="16" t="n">
        <v>0</v>
      </c>
      <c r="P808" s="16" t="n">
        <v>0</v>
      </c>
      <c r="Q808" s="16" t="n">
        <v>0</v>
      </c>
      <c r="R808" s="16" t="n">
        <v>0</v>
      </c>
      <c r="S808" s="16" t="n">
        <v>0</v>
      </c>
      <c r="T808" s="16" t="n">
        <v>0</v>
      </c>
      <c r="U808" s="16" t="n">
        <v>0</v>
      </c>
      <c r="V808" s="16" t="n">
        <v>0</v>
      </c>
    </row>
    <row r="809" customFormat="false" ht="12.75" hidden="false" customHeight="false" outlineLevel="0" collapsed="false">
      <c r="B809" s="18" t="n">
        <v>41395</v>
      </c>
      <c r="C809" s="15" t="n">
        <v>0</v>
      </c>
      <c r="D809" s="16" t="n">
        <v>0</v>
      </c>
      <c r="E809" s="16" t="n">
        <v>0</v>
      </c>
      <c r="F809" s="16" t="n">
        <v>0</v>
      </c>
      <c r="G809" s="16" t="n">
        <v>0</v>
      </c>
      <c r="H809" s="16" t="n">
        <v>0</v>
      </c>
      <c r="I809" s="16" t="n">
        <v>0</v>
      </c>
      <c r="J809" s="16" t="n">
        <v>0</v>
      </c>
      <c r="K809" s="16" t="n">
        <v>0</v>
      </c>
      <c r="L809" s="16" t="n">
        <v>0</v>
      </c>
      <c r="M809" s="16" t="n">
        <v>0</v>
      </c>
      <c r="N809" s="16" t="n">
        <v>0</v>
      </c>
      <c r="O809" s="16" t="n">
        <v>0</v>
      </c>
      <c r="P809" s="16" t="n">
        <v>0</v>
      </c>
      <c r="Q809" s="16" t="n">
        <v>0</v>
      </c>
      <c r="R809" s="16" t="n">
        <v>0</v>
      </c>
      <c r="S809" s="16" t="n">
        <v>0</v>
      </c>
      <c r="T809" s="16" t="n">
        <v>0</v>
      </c>
      <c r="U809" s="16" t="n">
        <v>0</v>
      </c>
      <c r="V809" s="16" t="n">
        <v>0</v>
      </c>
    </row>
    <row r="810" customFormat="false" ht="12.75" hidden="false" customHeight="false" outlineLevel="0" collapsed="false">
      <c r="B810" s="18" t="n">
        <v>41426</v>
      </c>
      <c r="C810" s="15" t="n">
        <v>0</v>
      </c>
      <c r="D810" s="16" t="n">
        <v>0</v>
      </c>
      <c r="E810" s="16" t="n">
        <v>0</v>
      </c>
      <c r="F810" s="16" t="n">
        <v>0</v>
      </c>
      <c r="G810" s="16" t="n">
        <v>0</v>
      </c>
      <c r="H810" s="16" t="n">
        <v>0</v>
      </c>
      <c r="I810" s="16" t="n">
        <v>0</v>
      </c>
      <c r="J810" s="16" t="n">
        <v>0</v>
      </c>
      <c r="K810" s="16" t="n">
        <v>0</v>
      </c>
      <c r="L810" s="16" t="n">
        <v>0</v>
      </c>
      <c r="M810" s="16" t="n">
        <v>0</v>
      </c>
      <c r="N810" s="16" t="n">
        <v>0</v>
      </c>
      <c r="O810" s="16" t="n">
        <v>0</v>
      </c>
      <c r="P810" s="16" t="n">
        <v>0</v>
      </c>
      <c r="Q810" s="16" t="n">
        <v>0</v>
      </c>
      <c r="R810" s="16" t="n">
        <v>0</v>
      </c>
      <c r="S810" s="16" t="n">
        <v>0</v>
      </c>
      <c r="T810" s="16" t="n">
        <v>0</v>
      </c>
      <c r="U810" s="16" t="n">
        <v>0</v>
      </c>
      <c r="V810" s="16" t="n">
        <v>0</v>
      </c>
    </row>
    <row r="811" customFormat="false" ht="12.75" hidden="false" customHeight="false" outlineLevel="0" collapsed="false">
      <c r="B811" s="18" t="n">
        <v>41456</v>
      </c>
      <c r="C811" s="15" t="n">
        <v>0</v>
      </c>
      <c r="D811" s="16" t="n">
        <v>0</v>
      </c>
      <c r="E811" s="16" t="n">
        <v>0</v>
      </c>
      <c r="F811" s="16" t="n">
        <v>0</v>
      </c>
      <c r="G811" s="16" t="n">
        <v>0</v>
      </c>
      <c r="H811" s="16" t="n">
        <v>0</v>
      </c>
      <c r="I811" s="16" t="n">
        <v>0</v>
      </c>
      <c r="J811" s="16" t="n">
        <v>0</v>
      </c>
      <c r="K811" s="16" t="n">
        <v>0</v>
      </c>
      <c r="L811" s="16" t="n">
        <v>0</v>
      </c>
      <c r="M811" s="16" t="n">
        <v>0</v>
      </c>
      <c r="N811" s="16" t="n">
        <v>0</v>
      </c>
      <c r="O811" s="16" t="n">
        <v>0</v>
      </c>
      <c r="P811" s="16" t="n">
        <v>0</v>
      </c>
      <c r="Q811" s="16" t="n">
        <v>0</v>
      </c>
      <c r="R811" s="16" t="n">
        <v>0</v>
      </c>
      <c r="S811" s="16" t="n">
        <v>0</v>
      </c>
      <c r="T811" s="16" t="n">
        <v>0</v>
      </c>
      <c r="U811" s="16" t="n">
        <v>0</v>
      </c>
      <c r="V811" s="16" t="n">
        <v>0</v>
      </c>
    </row>
    <row r="812" customFormat="false" ht="12.75" hidden="false" customHeight="false" outlineLevel="0" collapsed="false">
      <c r="B812" s="18" t="n">
        <v>41487</v>
      </c>
      <c r="C812" s="15" t="n">
        <v>0</v>
      </c>
      <c r="D812" s="16" t="n">
        <v>0</v>
      </c>
      <c r="E812" s="16" t="n">
        <v>0</v>
      </c>
      <c r="F812" s="16" t="n">
        <v>0</v>
      </c>
      <c r="G812" s="16" t="n">
        <v>0</v>
      </c>
      <c r="H812" s="16" t="n">
        <v>0</v>
      </c>
      <c r="I812" s="16" t="n">
        <v>0</v>
      </c>
      <c r="J812" s="16" t="n">
        <v>0</v>
      </c>
      <c r="K812" s="16" t="n">
        <v>0</v>
      </c>
      <c r="L812" s="16" t="n">
        <v>0</v>
      </c>
      <c r="M812" s="16" t="n">
        <v>0</v>
      </c>
      <c r="N812" s="16" t="n">
        <v>0</v>
      </c>
      <c r="O812" s="16" t="n">
        <v>0</v>
      </c>
      <c r="P812" s="16" t="n">
        <v>0</v>
      </c>
      <c r="Q812" s="16" t="n">
        <v>0</v>
      </c>
      <c r="R812" s="16" t="n">
        <v>0</v>
      </c>
      <c r="S812" s="16" t="n">
        <v>0</v>
      </c>
      <c r="T812" s="16" t="n">
        <v>0</v>
      </c>
      <c r="U812" s="16" t="n">
        <v>0</v>
      </c>
      <c r="V812" s="16" t="n">
        <v>0</v>
      </c>
    </row>
    <row r="813" customFormat="false" ht="12.75" hidden="false" customHeight="false" outlineLevel="0" collapsed="false">
      <c r="B813" s="18" t="n">
        <v>41518</v>
      </c>
      <c r="C813" s="15" t="n">
        <v>0</v>
      </c>
      <c r="D813" s="16" t="n">
        <v>0</v>
      </c>
      <c r="E813" s="16" t="n">
        <v>0</v>
      </c>
      <c r="F813" s="16" t="n">
        <v>0</v>
      </c>
      <c r="G813" s="16" t="n">
        <v>0</v>
      </c>
      <c r="H813" s="16" t="n">
        <v>0</v>
      </c>
      <c r="I813" s="16" t="n">
        <v>0</v>
      </c>
      <c r="J813" s="16" t="n">
        <v>0</v>
      </c>
      <c r="K813" s="16" t="n">
        <v>0</v>
      </c>
      <c r="L813" s="16" t="n">
        <v>0</v>
      </c>
      <c r="M813" s="16" t="n">
        <v>0</v>
      </c>
      <c r="N813" s="16" t="n">
        <v>0</v>
      </c>
      <c r="O813" s="16" t="n">
        <v>0</v>
      </c>
      <c r="P813" s="16" t="n">
        <v>0</v>
      </c>
      <c r="Q813" s="16" t="n">
        <v>0</v>
      </c>
      <c r="R813" s="16" t="n">
        <v>0</v>
      </c>
      <c r="S813" s="16" t="n">
        <v>0</v>
      </c>
      <c r="T813" s="16" t="n">
        <v>0</v>
      </c>
      <c r="U813" s="16" t="n">
        <v>0</v>
      </c>
      <c r="V813" s="16" t="n">
        <v>0</v>
      </c>
    </row>
    <row r="814" customFormat="false" ht="12.75" hidden="false" customHeight="false" outlineLevel="0" collapsed="false">
      <c r="B814" s="18" t="n">
        <v>41548</v>
      </c>
      <c r="C814" s="15" t="n">
        <v>0</v>
      </c>
      <c r="D814" s="16" t="n">
        <v>0</v>
      </c>
      <c r="E814" s="16" t="n">
        <v>0</v>
      </c>
      <c r="F814" s="16" t="n">
        <v>0</v>
      </c>
      <c r="G814" s="16" t="n">
        <v>0</v>
      </c>
      <c r="H814" s="16" t="n">
        <v>0</v>
      </c>
      <c r="I814" s="16" t="n">
        <v>0</v>
      </c>
      <c r="J814" s="16" t="n">
        <v>0</v>
      </c>
      <c r="K814" s="16" t="n">
        <v>0</v>
      </c>
      <c r="L814" s="16" t="n">
        <v>0</v>
      </c>
      <c r="M814" s="16" t="n">
        <v>0</v>
      </c>
      <c r="N814" s="16" t="n">
        <v>0</v>
      </c>
      <c r="O814" s="16" t="n">
        <v>0</v>
      </c>
      <c r="P814" s="16" t="n">
        <v>0</v>
      </c>
      <c r="Q814" s="16" t="n">
        <v>0</v>
      </c>
      <c r="R814" s="16" t="n">
        <v>0</v>
      </c>
      <c r="S814" s="16" t="n">
        <v>0</v>
      </c>
      <c r="T814" s="16" t="n">
        <v>0</v>
      </c>
      <c r="U814" s="16" t="n">
        <v>0</v>
      </c>
      <c r="V814" s="16" t="n">
        <v>0</v>
      </c>
    </row>
    <row r="815" customFormat="false" ht="12.75" hidden="false" customHeight="false" outlineLevel="0" collapsed="false">
      <c r="B815" s="18" t="n">
        <v>41579</v>
      </c>
      <c r="C815" s="15" t="n">
        <v>0</v>
      </c>
      <c r="D815" s="16" t="n">
        <v>0</v>
      </c>
      <c r="E815" s="16" t="n">
        <v>0</v>
      </c>
      <c r="F815" s="16" t="n">
        <v>0</v>
      </c>
      <c r="G815" s="16" t="n">
        <v>0</v>
      </c>
      <c r="H815" s="16" t="n">
        <v>0</v>
      </c>
      <c r="I815" s="16" t="n">
        <v>0</v>
      </c>
      <c r="J815" s="16" t="n">
        <v>0</v>
      </c>
      <c r="K815" s="16" t="n">
        <v>0</v>
      </c>
      <c r="L815" s="16" t="n">
        <v>0</v>
      </c>
      <c r="M815" s="16" t="n">
        <v>0</v>
      </c>
      <c r="N815" s="16" t="n">
        <v>0</v>
      </c>
      <c r="O815" s="16" t="n">
        <v>0</v>
      </c>
      <c r="P815" s="16" t="n">
        <v>0</v>
      </c>
      <c r="Q815" s="16" t="n">
        <v>0</v>
      </c>
      <c r="R815" s="16" t="n">
        <v>0</v>
      </c>
      <c r="S815" s="16" t="n">
        <v>0</v>
      </c>
      <c r="T815" s="16" t="n">
        <v>0</v>
      </c>
      <c r="U815" s="16" t="n">
        <v>0</v>
      </c>
      <c r="V815" s="16" t="n">
        <v>0</v>
      </c>
    </row>
    <row r="816" customFormat="false" ht="12.75" hidden="false" customHeight="false" outlineLevel="0" collapsed="false">
      <c r="B816" s="18" t="n">
        <v>41609</v>
      </c>
      <c r="C816" s="15" t="n">
        <v>0</v>
      </c>
      <c r="D816" s="16" t="n">
        <v>0</v>
      </c>
      <c r="E816" s="16" t="n">
        <v>0</v>
      </c>
      <c r="F816" s="16" t="n">
        <v>0</v>
      </c>
      <c r="G816" s="16" t="n">
        <v>0</v>
      </c>
      <c r="H816" s="16" t="n">
        <v>0</v>
      </c>
      <c r="I816" s="16" t="n">
        <v>0</v>
      </c>
      <c r="J816" s="16" t="n">
        <v>0</v>
      </c>
      <c r="K816" s="16" t="n">
        <v>0</v>
      </c>
      <c r="L816" s="16" t="n">
        <v>0</v>
      </c>
      <c r="M816" s="16" t="n">
        <v>0</v>
      </c>
      <c r="N816" s="16" t="n">
        <v>0</v>
      </c>
      <c r="O816" s="16" t="n">
        <v>0</v>
      </c>
      <c r="P816" s="16" t="n">
        <v>0</v>
      </c>
      <c r="Q816" s="16" t="n">
        <v>0</v>
      </c>
      <c r="R816" s="16" t="n">
        <v>0</v>
      </c>
      <c r="S816" s="16" t="n">
        <v>0</v>
      </c>
      <c r="T816" s="16" t="n">
        <v>0</v>
      </c>
      <c r="U816" s="16" t="n">
        <v>0</v>
      </c>
      <c r="V816" s="16" t="n">
        <v>0</v>
      </c>
    </row>
    <row r="817" customFormat="false" ht="12.75" hidden="false" customHeight="false" outlineLevel="0" collapsed="false">
      <c r="B817" s="18" t="n">
        <v>41640</v>
      </c>
      <c r="C817" s="15" t="n">
        <v>0</v>
      </c>
      <c r="D817" s="16" t="n">
        <v>0</v>
      </c>
      <c r="E817" s="16" t="n">
        <v>0</v>
      </c>
      <c r="F817" s="16" t="n">
        <v>0</v>
      </c>
      <c r="G817" s="16" t="n">
        <v>0</v>
      </c>
      <c r="H817" s="16" t="n">
        <v>0</v>
      </c>
      <c r="I817" s="16" t="n">
        <v>0</v>
      </c>
      <c r="J817" s="16" t="n">
        <v>0</v>
      </c>
      <c r="K817" s="16" t="n">
        <v>0</v>
      </c>
      <c r="L817" s="16" t="n">
        <v>0</v>
      </c>
      <c r="M817" s="16" t="n">
        <v>0</v>
      </c>
      <c r="N817" s="16" t="n">
        <v>0</v>
      </c>
      <c r="O817" s="16" t="n">
        <v>0</v>
      </c>
      <c r="P817" s="16" t="n">
        <v>0</v>
      </c>
      <c r="Q817" s="16" t="n">
        <v>0</v>
      </c>
      <c r="R817" s="16" t="n">
        <v>0</v>
      </c>
      <c r="S817" s="16" t="n">
        <v>0</v>
      </c>
      <c r="T817" s="16" t="n">
        <v>0</v>
      </c>
      <c r="U817" s="16" t="n">
        <v>0</v>
      </c>
      <c r="V817" s="16" t="n">
        <v>0</v>
      </c>
    </row>
    <row r="818" customFormat="false" ht="12.75" hidden="false" customHeight="false" outlineLevel="0" collapsed="false">
      <c r="B818" s="18" t="n">
        <v>41671</v>
      </c>
      <c r="C818" s="15" t="n">
        <v>0</v>
      </c>
      <c r="D818" s="16" t="n">
        <v>0</v>
      </c>
      <c r="E818" s="16" t="n">
        <v>0</v>
      </c>
      <c r="F818" s="16" t="n">
        <v>0</v>
      </c>
      <c r="G818" s="16" t="n">
        <v>0</v>
      </c>
      <c r="H818" s="16" t="n">
        <v>0</v>
      </c>
      <c r="I818" s="16" t="n">
        <v>0</v>
      </c>
      <c r="J818" s="16" t="n">
        <v>0</v>
      </c>
      <c r="K818" s="16" t="n">
        <v>0</v>
      </c>
      <c r="L818" s="16" t="n">
        <v>0</v>
      </c>
      <c r="M818" s="16" t="n">
        <v>0</v>
      </c>
      <c r="N818" s="16" t="n">
        <v>0</v>
      </c>
      <c r="O818" s="16" t="n">
        <v>0</v>
      </c>
      <c r="P818" s="16" t="n">
        <v>0</v>
      </c>
      <c r="Q818" s="16" t="n">
        <v>0</v>
      </c>
      <c r="R818" s="16" t="n">
        <v>0</v>
      </c>
      <c r="S818" s="16" t="n">
        <v>0</v>
      </c>
      <c r="T818" s="16" t="n">
        <v>0</v>
      </c>
      <c r="U818" s="16" t="n">
        <v>0</v>
      </c>
      <c r="V818" s="16" t="n">
        <v>0</v>
      </c>
    </row>
    <row r="819" customFormat="false" ht="12.75" hidden="false" customHeight="false" outlineLevel="0" collapsed="false">
      <c r="B819" s="18" t="n">
        <v>41699</v>
      </c>
      <c r="C819" s="15" t="n">
        <v>0</v>
      </c>
      <c r="D819" s="16" t="n">
        <v>0</v>
      </c>
      <c r="E819" s="16" t="n">
        <v>0</v>
      </c>
      <c r="F819" s="16" t="n">
        <v>0</v>
      </c>
      <c r="G819" s="16" t="n">
        <v>0</v>
      </c>
      <c r="H819" s="16" t="n">
        <v>0</v>
      </c>
      <c r="I819" s="16" t="n">
        <v>0</v>
      </c>
      <c r="J819" s="16" t="n">
        <v>0</v>
      </c>
      <c r="K819" s="16" t="n">
        <v>0</v>
      </c>
      <c r="L819" s="16" t="n">
        <v>0</v>
      </c>
      <c r="M819" s="16" t="n">
        <v>0</v>
      </c>
      <c r="N819" s="16" t="n">
        <v>0</v>
      </c>
      <c r="O819" s="16" t="n">
        <v>0</v>
      </c>
      <c r="P819" s="16" t="n">
        <v>0</v>
      </c>
      <c r="Q819" s="16" t="n">
        <v>0</v>
      </c>
      <c r="R819" s="16" t="n">
        <v>0</v>
      </c>
      <c r="S819" s="16" t="n">
        <v>0</v>
      </c>
      <c r="T819" s="16" t="n">
        <v>0</v>
      </c>
      <c r="U819" s="16" t="n">
        <v>0</v>
      </c>
      <c r="V819" s="16" t="n">
        <v>0</v>
      </c>
    </row>
    <row r="820" customFormat="false" ht="12.75" hidden="false" customHeight="false" outlineLevel="0" collapsed="false">
      <c r="B820" s="18" t="n">
        <v>41730</v>
      </c>
      <c r="C820" s="15" t="n">
        <v>0</v>
      </c>
      <c r="D820" s="16" t="n">
        <v>0</v>
      </c>
      <c r="E820" s="16" t="n">
        <v>0</v>
      </c>
      <c r="F820" s="16" t="n">
        <v>0</v>
      </c>
      <c r="G820" s="16" t="n">
        <v>0</v>
      </c>
      <c r="H820" s="16" t="n">
        <v>0</v>
      </c>
      <c r="I820" s="16" t="n">
        <v>0</v>
      </c>
      <c r="J820" s="16" t="n">
        <v>0</v>
      </c>
      <c r="K820" s="16" t="n">
        <v>0</v>
      </c>
      <c r="L820" s="16" t="n">
        <v>0</v>
      </c>
      <c r="M820" s="16" t="n">
        <v>0</v>
      </c>
      <c r="N820" s="16" t="n">
        <v>0</v>
      </c>
      <c r="O820" s="16" t="n">
        <v>0</v>
      </c>
      <c r="P820" s="16" t="n">
        <v>0</v>
      </c>
      <c r="Q820" s="16" t="n">
        <v>0</v>
      </c>
      <c r="R820" s="16" t="n">
        <v>0</v>
      </c>
      <c r="S820" s="16" t="n">
        <v>0</v>
      </c>
      <c r="T820" s="16" t="n">
        <v>0</v>
      </c>
      <c r="U820" s="16" t="n">
        <v>0</v>
      </c>
      <c r="V820" s="16" t="n">
        <v>0</v>
      </c>
    </row>
    <row r="821" customFormat="false" ht="12.75" hidden="false" customHeight="false" outlineLevel="0" collapsed="false">
      <c r="B821" s="18" t="n">
        <v>41760</v>
      </c>
      <c r="C821" s="15" t="n">
        <v>0</v>
      </c>
      <c r="D821" s="16" t="n">
        <v>0</v>
      </c>
      <c r="E821" s="16" t="n">
        <v>0</v>
      </c>
      <c r="F821" s="16" t="n">
        <v>0</v>
      </c>
      <c r="G821" s="16" t="n">
        <v>0</v>
      </c>
      <c r="H821" s="16" t="n">
        <v>0</v>
      </c>
      <c r="I821" s="16" t="n">
        <v>0</v>
      </c>
      <c r="J821" s="16" t="n">
        <v>0</v>
      </c>
      <c r="K821" s="16" t="n">
        <v>0</v>
      </c>
      <c r="L821" s="16" t="n">
        <v>0</v>
      </c>
      <c r="M821" s="16" t="n">
        <v>0</v>
      </c>
      <c r="N821" s="16" t="n">
        <v>0</v>
      </c>
      <c r="O821" s="16" t="n">
        <v>0</v>
      </c>
      <c r="P821" s="16" t="n">
        <v>0</v>
      </c>
      <c r="Q821" s="16" t="n">
        <v>0</v>
      </c>
      <c r="R821" s="16" t="n">
        <v>0</v>
      </c>
      <c r="S821" s="16" t="n">
        <v>0</v>
      </c>
      <c r="T821" s="16" t="n">
        <v>0</v>
      </c>
      <c r="U821" s="16" t="n">
        <v>0</v>
      </c>
      <c r="V821" s="16" t="n">
        <v>0</v>
      </c>
    </row>
    <row r="822" customFormat="false" ht="12.75" hidden="false" customHeight="false" outlineLevel="0" collapsed="false">
      <c r="B822" s="18" t="n">
        <v>41791</v>
      </c>
      <c r="C822" s="15" t="n">
        <v>0</v>
      </c>
      <c r="D822" s="16" t="n">
        <v>0</v>
      </c>
      <c r="E822" s="16" t="n">
        <v>0</v>
      </c>
      <c r="F822" s="16" t="n">
        <v>0</v>
      </c>
      <c r="G822" s="16" t="n">
        <v>0</v>
      </c>
      <c r="H822" s="16" t="n">
        <v>0</v>
      </c>
      <c r="I822" s="16" t="n">
        <v>0</v>
      </c>
      <c r="J822" s="16" t="n">
        <v>0</v>
      </c>
      <c r="K822" s="16" t="n">
        <v>0</v>
      </c>
      <c r="L822" s="16" t="n">
        <v>0</v>
      </c>
      <c r="M822" s="16" t="n">
        <v>0</v>
      </c>
      <c r="N822" s="16" t="n">
        <v>0</v>
      </c>
      <c r="O822" s="16" t="n">
        <v>0</v>
      </c>
      <c r="P822" s="16" t="n">
        <v>0</v>
      </c>
      <c r="Q822" s="16" t="n">
        <v>0</v>
      </c>
      <c r="R822" s="16" t="n">
        <v>0</v>
      </c>
      <c r="S822" s="16" t="n">
        <v>0</v>
      </c>
      <c r="T822" s="16" t="n">
        <v>0</v>
      </c>
      <c r="U822" s="16" t="n">
        <v>0</v>
      </c>
      <c r="V822" s="16" t="n">
        <v>0</v>
      </c>
    </row>
    <row r="823" customFormat="false" ht="12.75" hidden="false" customHeight="false" outlineLevel="0" collapsed="false">
      <c r="B823" s="18" t="n">
        <v>41821</v>
      </c>
      <c r="C823" s="15" t="n">
        <v>0</v>
      </c>
      <c r="D823" s="16" t="n">
        <v>0</v>
      </c>
      <c r="E823" s="16" t="n">
        <v>0</v>
      </c>
      <c r="F823" s="16" t="n">
        <v>0</v>
      </c>
      <c r="G823" s="16" t="n">
        <v>0</v>
      </c>
      <c r="H823" s="16" t="n">
        <v>0</v>
      </c>
      <c r="I823" s="16" t="n">
        <v>0</v>
      </c>
      <c r="J823" s="16" t="n">
        <v>0</v>
      </c>
      <c r="K823" s="16" t="n">
        <v>0</v>
      </c>
      <c r="L823" s="16" t="n">
        <v>0</v>
      </c>
      <c r="M823" s="16" t="n">
        <v>0</v>
      </c>
      <c r="N823" s="16" t="n">
        <v>0</v>
      </c>
      <c r="O823" s="16" t="n">
        <v>0</v>
      </c>
      <c r="P823" s="16" t="n">
        <v>0</v>
      </c>
      <c r="Q823" s="16" t="n">
        <v>0</v>
      </c>
      <c r="R823" s="16" t="n">
        <v>0</v>
      </c>
      <c r="S823" s="16" t="n">
        <v>0</v>
      </c>
      <c r="T823" s="16" t="n">
        <v>0</v>
      </c>
      <c r="U823" s="16" t="n">
        <v>0</v>
      </c>
      <c r="V823" s="16" t="n">
        <v>0</v>
      </c>
    </row>
    <row r="824" customFormat="false" ht="12.75" hidden="false" customHeight="false" outlineLevel="0" collapsed="false">
      <c r="B824" s="18" t="n">
        <v>41852</v>
      </c>
      <c r="C824" s="15" t="n">
        <v>0</v>
      </c>
      <c r="D824" s="16" t="n">
        <v>0</v>
      </c>
      <c r="E824" s="16" t="n">
        <v>0</v>
      </c>
      <c r="F824" s="16" t="n">
        <v>0</v>
      </c>
      <c r="G824" s="16" t="n">
        <v>0</v>
      </c>
      <c r="H824" s="16" t="n">
        <v>0</v>
      </c>
      <c r="I824" s="16" t="n">
        <v>0</v>
      </c>
      <c r="J824" s="16" t="n">
        <v>0</v>
      </c>
      <c r="K824" s="16" t="n">
        <v>0</v>
      </c>
      <c r="L824" s="16" t="n">
        <v>0</v>
      </c>
      <c r="M824" s="16" t="n">
        <v>0</v>
      </c>
      <c r="N824" s="16" t="n">
        <v>0</v>
      </c>
      <c r="O824" s="16" t="n">
        <v>0</v>
      </c>
      <c r="P824" s="16" t="n">
        <v>0</v>
      </c>
      <c r="Q824" s="16" t="n">
        <v>0</v>
      </c>
      <c r="R824" s="16" t="n">
        <v>0</v>
      </c>
      <c r="S824" s="16" t="n">
        <v>0</v>
      </c>
      <c r="T824" s="16" t="n">
        <v>0</v>
      </c>
      <c r="U824" s="16" t="n">
        <v>0</v>
      </c>
      <c r="V824" s="16" t="n">
        <v>0</v>
      </c>
    </row>
    <row r="825" customFormat="false" ht="12.75" hidden="false" customHeight="false" outlineLevel="0" collapsed="false">
      <c r="B825" s="18" t="n">
        <v>41883</v>
      </c>
      <c r="C825" s="15" t="n">
        <v>0</v>
      </c>
      <c r="D825" s="16" t="n">
        <v>0</v>
      </c>
      <c r="E825" s="16" t="n">
        <v>0</v>
      </c>
      <c r="F825" s="16" t="n">
        <v>0</v>
      </c>
      <c r="G825" s="16" t="n">
        <v>0</v>
      </c>
      <c r="H825" s="16" t="n">
        <v>0</v>
      </c>
      <c r="I825" s="16" t="n">
        <v>0</v>
      </c>
      <c r="J825" s="16" t="n">
        <v>0</v>
      </c>
      <c r="K825" s="16" t="n">
        <v>0</v>
      </c>
      <c r="L825" s="16" t="n">
        <v>0</v>
      </c>
      <c r="M825" s="16" t="n">
        <v>0</v>
      </c>
      <c r="N825" s="16" t="n">
        <v>0</v>
      </c>
      <c r="O825" s="16" t="n">
        <v>0</v>
      </c>
      <c r="P825" s="16" t="n">
        <v>0</v>
      </c>
      <c r="Q825" s="16" t="n">
        <v>0</v>
      </c>
      <c r="R825" s="16" t="n">
        <v>0</v>
      </c>
      <c r="S825" s="16" t="n">
        <v>0</v>
      </c>
      <c r="T825" s="16" t="n">
        <v>0</v>
      </c>
      <c r="U825" s="16" t="n">
        <v>0</v>
      </c>
      <c r="V825" s="16" t="n">
        <v>0</v>
      </c>
    </row>
    <row r="826" customFormat="false" ht="12.75" hidden="false" customHeight="false" outlineLevel="0" collapsed="false">
      <c r="B826" s="18" t="n">
        <v>41913</v>
      </c>
      <c r="C826" s="15" t="n">
        <v>0</v>
      </c>
      <c r="D826" s="16" t="n">
        <v>0</v>
      </c>
      <c r="E826" s="16" t="n">
        <v>0</v>
      </c>
      <c r="F826" s="16" t="n">
        <v>0</v>
      </c>
      <c r="G826" s="16" t="n">
        <v>0</v>
      </c>
      <c r="H826" s="16" t="n">
        <v>0</v>
      </c>
      <c r="I826" s="16" t="n">
        <v>0</v>
      </c>
      <c r="J826" s="16" t="n">
        <v>0</v>
      </c>
      <c r="K826" s="16" t="n">
        <v>0</v>
      </c>
      <c r="L826" s="16" t="n">
        <v>0</v>
      </c>
      <c r="M826" s="16" t="n">
        <v>0</v>
      </c>
      <c r="N826" s="16" t="n">
        <v>0</v>
      </c>
      <c r="O826" s="16" t="n">
        <v>0</v>
      </c>
      <c r="P826" s="16" t="n">
        <v>0</v>
      </c>
      <c r="Q826" s="16" t="n">
        <v>0</v>
      </c>
      <c r="R826" s="16" t="n">
        <v>0</v>
      </c>
      <c r="S826" s="16" t="n">
        <v>0</v>
      </c>
      <c r="T826" s="16" t="n">
        <v>0</v>
      </c>
      <c r="U826" s="16" t="n">
        <v>0</v>
      </c>
      <c r="V826" s="16" t="n">
        <v>0</v>
      </c>
    </row>
    <row r="827" customFormat="false" ht="12.75" hidden="false" customHeight="false" outlineLevel="0" collapsed="false">
      <c r="B827" s="18" t="n">
        <v>41944</v>
      </c>
      <c r="C827" s="15" t="n">
        <v>0</v>
      </c>
      <c r="D827" s="16" t="n">
        <v>0</v>
      </c>
      <c r="E827" s="16" t="n">
        <v>0</v>
      </c>
      <c r="F827" s="16" t="n">
        <v>0</v>
      </c>
      <c r="G827" s="16" t="n">
        <v>0</v>
      </c>
      <c r="H827" s="16" t="n">
        <v>0</v>
      </c>
      <c r="I827" s="16" t="n">
        <v>0</v>
      </c>
      <c r="J827" s="16" t="n">
        <v>0</v>
      </c>
      <c r="K827" s="16" t="n">
        <v>0</v>
      </c>
      <c r="L827" s="16" t="n">
        <v>0</v>
      </c>
      <c r="M827" s="16" t="n">
        <v>0</v>
      </c>
      <c r="N827" s="16" t="n">
        <v>0</v>
      </c>
      <c r="O827" s="16" t="n">
        <v>0</v>
      </c>
      <c r="P827" s="16" t="n">
        <v>0</v>
      </c>
      <c r="Q827" s="16" t="n">
        <v>0</v>
      </c>
      <c r="R827" s="16" t="n">
        <v>0</v>
      </c>
      <c r="S827" s="16" t="n">
        <v>0</v>
      </c>
      <c r="T827" s="16" t="n">
        <v>0</v>
      </c>
      <c r="U827" s="16" t="n">
        <v>0</v>
      </c>
      <c r="V827" s="16" t="n">
        <v>0</v>
      </c>
    </row>
    <row r="828" customFormat="false" ht="12.75" hidden="false" customHeight="false" outlineLevel="0" collapsed="false">
      <c r="B828" s="18" t="n">
        <v>41974</v>
      </c>
      <c r="C828" s="15" t="n">
        <v>0</v>
      </c>
      <c r="D828" s="16" t="n">
        <v>0</v>
      </c>
      <c r="E828" s="16" t="n">
        <v>0</v>
      </c>
      <c r="F828" s="16" t="n">
        <v>0</v>
      </c>
      <c r="G828" s="16" t="n">
        <v>0</v>
      </c>
      <c r="H828" s="16" t="n">
        <v>0</v>
      </c>
      <c r="I828" s="16" t="n">
        <v>0</v>
      </c>
      <c r="J828" s="16" t="n">
        <v>0</v>
      </c>
      <c r="K828" s="16" t="n">
        <v>0</v>
      </c>
      <c r="L828" s="16" t="n">
        <v>0</v>
      </c>
      <c r="M828" s="16" t="n">
        <v>0</v>
      </c>
      <c r="N828" s="16" t="n">
        <v>0</v>
      </c>
      <c r="O828" s="16" t="n">
        <v>0</v>
      </c>
      <c r="P828" s="16" t="n">
        <v>0</v>
      </c>
      <c r="Q828" s="16" t="n">
        <v>0</v>
      </c>
      <c r="R828" s="16" t="n">
        <v>0</v>
      </c>
      <c r="S828" s="16" t="n">
        <v>0</v>
      </c>
      <c r="T828" s="16" t="n">
        <v>0</v>
      </c>
      <c r="U828" s="16" t="n">
        <v>0</v>
      </c>
      <c r="V828" s="16" t="n">
        <v>0</v>
      </c>
    </row>
    <row r="829" customFormat="false" ht="12.75" hidden="false" customHeight="false" outlineLevel="0" collapsed="false">
      <c r="B829" s="18" t="n">
        <v>42005</v>
      </c>
      <c r="C829" s="15" t="n">
        <v>0</v>
      </c>
      <c r="D829" s="16" t="n">
        <v>0</v>
      </c>
      <c r="E829" s="16" t="n">
        <v>0</v>
      </c>
      <c r="F829" s="16" t="n">
        <v>0</v>
      </c>
      <c r="G829" s="16" t="n">
        <v>0</v>
      </c>
      <c r="H829" s="16" t="n">
        <v>0</v>
      </c>
      <c r="I829" s="16" t="n">
        <v>0</v>
      </c>
      <c r="J829" s="16" t="n">
        <v>0</v>
      </c>
      <c r="K829" s="16" t="n">
        <v>0</v>
      </c>
      <c r="L829" s="16" t="n">
        <v>0</v>
      </c>
      <c r="M829" s="16" t="n">
        <v>0</v>
      </c>
      <c r="N829" s="16" t="n">
        <v>0</v>
      </c>
      <c r="O829" s="16" t="n">
        <v>0</v>
      </c>
      <c r="P829" s="16" t="n">
        <v>0</v>
      </c>
      <c r="Q829" s="16" t="n">
        <v>0</v>
      </c>
      <c r="R829" s="16" t="n">
        <v>0</v>
      </c>
      <c r="S829" s="16" t="n">
        <v>0</v>
      </c>
      <c r="T829" s="16" t="n">
        <v>0</v>
      </c>
      <c r="U829" s="16" t="n">
        <v>0</v>
      </c>
      <c r="V829" s="16" t="n">
        <v>0</v>
      </c>
    </row>
    <row r="830" customFormat="false" ht="12.75" hidden="false" customHeight="false" outlineLevel="0" collapsed="false">
      <c r="B830" s="18" t="n">
        <v>42036</v>
      </c>
      <c r="C830" s="15" t="n">
        <v>0</v>
      </c>
      <c r="D830" s="16" t="n">
        <v>0</v>
      </c>
      <c r="E830" s="16" t="n">
        <v>0</v>
      </c>
      <c r="F830" s="16" t="n">
        <v>0</v>
      </c>
      <c r="G830" s="16" t="n">
        <v>0</v>
      </c>
      <c r="H830" s="16" t="n">
        <v>0</v>
      </c>
      <c r="I830" s="16" t="n">
        <v>0</v>
      </c>
      <c r="J830" s="16" t="n">
        <v>0</v>
      </c>
      <c r="K830" s="16" t="n">
        <v>0</v>
      </c>
      <c r="L830" s="16" t="n">
        <v>0</v>
      </c>
      <c r="M830" s="16" t="n">
        <v>0</v>
      </c>
      <c r="N830" s="16" t="n">
        <v>0</v>
      </c>
      <c r="O830" s="16" t="n">
        <v>0</v>
      </c>
      <c r="P830" s="16" t="n">
        <v>0</v>
      </c>
      <c r="Q830" s="16" t="n">
        <v>0</v>
      </c>
      <c r="R830" s="16" t="n">
        <v>0</v>
      </c>
      <c r="S830" s="16" t="n">
        <v>0</v>
      </c>
      <c r="T830" s="16" t="n">
        <v>0</v>
      </c>
      <c r="U830" s="16" t="n">
        <v>0</v>
      </c>
      <c r="V830" s="16" t="n">
        <v>0</v>
      </c>
    </row>
    <row r="831" customFormat="false" ht="12.75" hidden="false" customHeight="false" outlineLevel="0" collapsed="false">
      <c r="B831" s="18" t="n">
        <v>42064</v>
      </c>
      <c r="C831" s="15" t="n">
        <v>0</v>
      </c>
      <c r="D831" s="16" t="n">
        <v>0</v>
      </c>
      <c r="E831" s="16" t="n">
        <v>0</v>
      </c>
      <c r="F831" s="16" t="n">
        <v>0</v>
      </c>
      <c r="G831" s="16" t="n">
        <v>0</v>
      </c>
      <c r="H831" s="16" t="n">
        <v>0</v>
      </c>
      <c r="I831" s="16" t="n">
        <v>0</v>
      </c>
      <c r="J831" s="16" t="n">
        <v>0</v>
      </c>
      <c r="K831" s="16" t="n">
        <v>0</v>
      </c>
      <c r="L831" s="16" t="n">
        <v>0</v>
      </c>
      <c r="M831" s="16" t="n">
        <v>0</v>
      </c>
      <c r="N831" s="16" t="n">
        <v>0</v>
      </c>
      <c r="O831" s="16" t="n">
        <v>0</v>
      </c>
      <c r="P831" s="16" t="n">
        <v>0</v>
      </c>
      <c r="Q831" s="16" t="n">
        <v>0</v>
      </c>
      <c r="R831" s="16" t="n">
        <v>0</v>
      </c>
      <c r="S831" s="16" t="n">
        <v>0</v>
      </c>
      <c r="T831" s="16" t="n">
        <v>0</v>
      </c>
      <c r="U831" s="16" t="n">
        <v>0</v>
      </c>
      <c r="V831" s="16" t="n">
        <v>0</v>
      </c>
    </row>
    <row r="832" customFormat="false" ht="12.75" hidden="false" customHeight="false" outlineLevel="0" collapsed="false">
      <c r="B832" s="18" t="n">
        <v>42095</v>
      </c>
      <c r="C832" s="15" t="n">
        <v>0</v>
      </c>
      <c r="D832" s="16" t="n">
        <v>0</v>
      </c>
      <c r="E832" s="16" t="n">
        <v>0</v>
      </c>
      <c r="F832" s="16" t="n">
        <v>0</v>
      </c>
      <c r="G832" s="16" t="n">
        <v>0</v>
      </c>
      <c r="H832" s="16" t="n">
        <v>0</v>
      </c>
      <c r="I832" s="16" t="n">
        <v>0</v>
      </c>
      <c r="J832" s="16" t="n">
        <v>0</v>
      </c>
      <c r="K832" s="16" t="n">
        <v>0</v>
      </c>
      <c r="L832" s="16" t="n">
        <v>0</v>
      </c>
      <c r="M832" s="16" t="n">
        <v>0</v>
      </c>
      <c r="N832" s="16" t="n">
        <v>0</v>
      </c>
      <c r="O832" s="16" t="n">
        <v>0</v>
      </c>
      <c r="P832" s="16" t="n">
        <v>0</v>
      </c>
      <c r="Q832" s="16" t="n">
        <v>0</v>
      </c>
      <c r="R832" s="16" t="n">
        <v>0</v>
      </c>
      <c r="S832" s="16" t="n">
        <v>0</v>
      </c>
      <c r="T832" s="16" t="n">
        <v>0</v>
      </c>
      <c r="U832" s="16" t="n">
        <v>0</v>
      </c>
      <c r="V832" s="16" t="n">
        <v>0</v>
      </c>
    </row>
    <row r="833" customFormat="false" ht="13.5" hidden="false" customHeight="false" outlineLevel="0" collapsed="false">
      <c r="B833" s="19" t="n">
        <v>42125</v>
      </c>
      <c r="C833" s="15" t="n">
        <v>0</v>
      </c>
      <c r="D833" s="16" t="n">
        <v>0</v>
      </c>
      <c r="E833" s="16" t="n">
        <v>0</v>
      </c>
      <c r="F833" s="16" t="n">
        <v>0</v>
      </c>
      <c r="G833" s="16" t="n">
        <v>0</v>
      </c>
      <c r="H833" s="16" t="n">
        <v>0</v>
      </c>
      <c r="I833" s="16" t="n">
        <v>0</v>
      </c>
      <c r="J833" s="16" t="n">
        <v>0</v>
      </c>
      <c r="K833" s="16" t="n">
        <v>0</v>
      </c>
      <c r="L833" s="16" t="n">
        <v>0</v>
      </c>
      <c r="M833" s="16" t="n">
        <v>0</v>
      </c>
      <c r="N833" s="16" t="n">
        <v>0</v>
      </c>
      <c r="O833" s="16" t="n">
        <v>0</v>
      </c>
      <c r="P833" s="16" t="n">
        <v>0</v>
      </c>
      <c r="Q833" s="16" t="n">
        <v>0</v>
      </c>
      <c r="R833" s="16" t="n">
        <v>0</v>
      </c>
      <c r="S833" s="16" t="n">
        <v>0</v>
      </c>
      <c r="T833" s="16" t="n">
        <v>0</v>
      </c>
      <c r="U833" s="16" t="n">
        <v>0</v>
      </c>
      <c r="V833" s="16" t="n">
        <v>0</v>
      </c>
    </row>
  </sheetData>
  <mergeCells count="5">
    <mergeCell ref="B2:V2"/>
    <mergeCell ref="B169:V169"/>
    <mergeCell ref="B336:V336"/>
    <mergeCell ref="B503:V503"/>
    <mergeCell ref="B670:V67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L9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4" activeCellId="0" sqref="D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2" style="0" width="15.7"/>
  </cols>
  <sheetData>
    <row r="2" customFormat="false" ht="12.75" hidden="false" customHeight="false" outlineLevel="0" collapsed="false">
      <c r="B2" s="47" t="n">
        <f aca="false">SUM(B4:B6)</f>
        <v>251.99</v>
      </c>
      <c r="C2" s="53" t="n">
        <f aca="false">SUM(C4:C6)</f>
        <v>325923.018575008</v>
      </c>
      <c r="D2" s="53" t="n">
        <f aca="false">SUM(D4:D6)</f>
        <v>-38482.4053505236</v>
      </c>
      <c r="E2" s="29"/>
      <c r="G2" s="29" t="n">
        <f aca="false">SUM(G7:G35)</f>
        <v>0</v>
      </c>
    </row>
    <row r="3" customFormat="false" ht="12.75" hidden="false" customHeight="false" outlineLevel="0" collapsed="false">
      <c r="B3" s="33" t="s">
        <v>284</v>
      </c>
      <c r="C3" s="33" t="s">
        <v>28</v>
      </c>
      <c r="D3" s="33" t="s">
        <v>139</v>
      </c>
      <c r="E3" s="33"/>
    </row>
    <row r="4" customFormat="false" ht="12.75" hidden="false" customHeight="false" outlineLevel="0" collapsed="false">
      <c r="B4" s="47" t="n">
        <f aca="false">SUM(B8:B13)</f>
        <v>-103.09</v>
      </c>
      <c r="C4" s="53" t="n">
        <f aca="false">SUM(C8:C13)</f>
        <v>43154.7523641034</v>
      </c>
      <c r="D4" s="53" t="n">
        <f aca="false">SUM(D8:D13)</f>
        <v>-22460.6936168545</v>
      </c>
    </row>
    <row r="5" customFormat="false" ht="12.75" hidden="false" customHeight="false" outlineLevel="0" collapsed="false">
      <c r="B5" s="47" t="n">
        <f aca="false">SUM(B14:B18)</f>
        <v>55.27</v>
      </c>
      <c r="C5" s="53" t="n">
        <f aca="false">SUM(C14:C18)</f>
        <v>85150.7171485212</v>
      </c>
      <c r="D5" s="53" t="n">
        <f aca="false">SUM(D14:D18)</f>
        <v>-8865.07335864329</v>
      </c>
    </row>
    <row r="6" customFormat="false" ht="12.75" hidden="false" customHeight="false" outlineLevel="0" collapsed="false">
      <c r="A6" s="36"/>
      <c r="B6" s="47" t="n">
        <f aca="false">SUM(B19:B90)</f>
        <v>299.81</v>
      </c>
      <c r="C6" s="53" t="n">
        <f aca="false">SUM(C19:C90)</f>
        <v>197617.549062383</v>
      </c>
      <c r="D6" s="53" t="n">
        <f aca="false">SUM(D19:D90)</f>
        <v>-7156.63837502575</v>
      </c>
      <c r="E6" s="29"/>
      <c r="G6" s="0" t="n">
        <v>-0.19046972551753</v>
      </c>
    </row>
    <row r="7" customFormat="false" ht="12.75" hidden="false" customHeight="false" outlineLevel="0" collapsed="false">
      <c r="A7" s="36"/>
      <c r="B7" s="29"/>
      <c r="C7" s="53"/>
      <c r="D7" s="53"/>
      <c r="E7" s="29"/>
      <c r="G7" s="29"/>
    </row>
    <row r="8" customFormat="false" ht="12.75" hidden="false" customHeight="false" outlineLevel="0" collapsed="false">
      <c r="A8" s="36" t="n">
        <v>37196</v>
      </c>
      <c r="B8" s="47" t="n">
        <f aca="false">'RISK PAGE'!K14</f>
        <v>-51.23</v>
      </c>
      <c r="C8" s="53" t="n">
        <f aca="false">'[5]Option Gamma'!C506</f>
        <v>2947.57558143386</v>
      </c>
      <c r="D8" s="53" t="n">
        <f aca="false">'[5]Option Gamma'!C339</f>
        <v>-7940.70974234988</v>
      </c>
      <c r="E8" s="29"/>
      <c r="G8" s="29" t="n">
        <f aca="false">E8*'RISK PAGE'!U14*100</f>
        <v>-0</v>
      </c>
      <c r="I8" s="29" t="n">
        <v>31.6611709029066</v>
      </c>
      <c r="J8" s="53" t="n">
        <v>14083.2297915656</v>
      </c>
      <c r="K8" s="53" t="n">
        <v>-6667.97824038016</v>
      </c>
      <c r="L8" s="29" t="n">
        <v>0.913536087936316</v>
      </c>
    </row>
    <row r="9" customFormat="false" ht="12.75" hidden="false" customHeight="false" outlineLevel="0" collapsed="false">
      <c r="A9" s="36" t="n">
        <v>37226</v>
      </c>
      <c r="B9" s="47" t="n">
        <f aca="false">'RISK PAGE'!K15</f>
        <v>-35.11</v>
      </c>
      <c r="C9" s="53" t="n">
        <f aca="false">'[5]Option Gamma'!C507</f>
        <v>8528.60049850254</v>
      </c>
      <c r="D9" s="53" t="n">
        <f aca="false">'[5]Option Gamma'!C340</f>
        <v>-7446.45854732144</v>
      </c>
      <c r="E9" s="29"/>
      <c r="G9" s="29" t="n">
        <f aca="false">E9*'RISK PAGE'!U15*100</f>
        <v>-0</v>
      </c>
      <c r="I9" s="29" t="n">
        <v>40.1030560626517</v>
      </c>
      <c r="J9" s="53" t="n">
        <v>15682.9766419358</v>
      </c>
      <c r="K9" s="53" t="n">
        <v>-5104.90068662672</v>
      </c>
      <c r="L9" s="29" t="n">
        <v>0.663118784254128</v>
      </c>
    </row>
    <row r="10" customFormat="false" ht="12.75" hidden="false" customHeight="false" outlineLevel="0" collapsed="false">
      <c r="A10" s="36" t="n">
        <v>37257</v>
      </c>
      <c r="B10" s="47" t="n">
        <f aca="false">'RISK PAGE'!K16</f>
        <v>-23.04</v>
      </c>
      <c r="C10" s="53" t="n">
        <f aca="false">'[5]Option Gamma'!C508</f>
        <v>2787.66731397428</v>
      </c>
      <c r="D10" s="53" t="n">
        <f aca="false">'[5]Option Gamma'!C341</f>
        <v>-1268.1896069929</v>
      </c>
      <c r="E10" s="29"/>
      <c r="G10" s="29" t="n">
        <f aca="false">E10*'RISK PAGE'!U16*100</f>
        <v>-0</v>
      </c>
      <c r="I10" s="29" t="n">
        <v>166.330622310883</v>
      </c>
      <c r="J10" s="53" t="n">
        <v>149373.128976563</v>
      </c>
      <c r="K10" s="53" t="n">
        <v>-32695.1432367798</v>
      </c>
      <c r="L10" s="29" t="n">
        <v>-0.443202417020345</v>
      </c>
    </row>
    <row r="11" customFormat="false" ht="12.75" hidden="false" customHeight="false" outlineLevel="0" collapsed="false">
      <c r="A11" s="36" t="n">
        <v>37288</v>
      </c>
      <c r="B11" s="47" t="n">
        <f aca="false">'RISK PAGE'!K17</f>
        <v>0.08</v>
      </c>
      <c r="C11" s="53" t="n">
        <f aca="false">'[5]Option Gamma'!C509</f>
        <v>7573.04484792547</v>
      </c>
      <c r="D11" s="53" t="n">
        <f aca="false">'[5]Option Gamma'!C342</f>
        <v>-2127.02257614345</v>
      </c>
      <c r="E11" s="29"/>
      <c r="G11" s="29" t="n">
        <f aca="false">E11*'RISK PAGE'!U17*100</f>
        <v>-0</v>
      </c>
    </row>
    <row r="12" customFormat="false" ht="12.75" hidden="false" customHeight="false" outlineLevel="0" collapsed="false">
      <c r="A12" s="36" t="n">
        <v>37316</v>
      </c>
      <c r="B12" s="47" t="n">
        <f aca="false">'RISK PAGE'!K18</f>
        <v>1.81</v>
      </c>
      <c r="C12" s="53" t="n">
        <f aca="false">'[5]Option Gamma'!C510</f>
        <v>9586.63565469571</v>
      </c>
      <c r="D12" s="53" t="n">
        <f aca="false">'[5]Option Gamma'!C343</f>
        <v>-1867.00130582311</v>
      </c>
      <c r="E12" s="29"/>
      <c r="G12" s="29" t="n">
        <f aca="false">E12*'RISK PAGE'!U18*100</f>
        <v>-0</v>
      </c>
    </row>
    <row r="13" customFormat="false" ht="12.75" hidden="false" customHeight="false" outlineLevel="0" collapsed="false">
      <c r="A13" s="36" t="n">
        <v>37347</v>
      </c>
      <c r="B13" s="47" t="n">
        <f aca="false">'RISK PAGE'!K19</f>
        <v>4.4</v>
      </c>
      <c r="C13" s="53" t="n">
        <f aca="false">'[5]Option Gamma'!C511</f>
        <v>11731.2284675715</v>
      </c>
      <c r="D13" s="53" t="n">
        <f aca="false">'[5]Option Gamma'!C344</f>
        <v>-1811.31183822371</v>
      </c>
      <c r="E13" s="29"/>
      <c r="G13" s="29" t="n">
        <f aca="false">E13*'RISK PAGE'!U19*100</f>
        <v>-0</v>
      </c>
    </row>
    <row r="14" customFormat="false" ht="12.75" hidden="false" customHeight="false" outlineLevel="0" collapsed="false">
      <c r="A14" s="36" t="n">
        <v>37377</v>
      </c>
      <c r="B14" s="47" t="n">
        <f aca="false">'RISK PAGE'!K20</f>
        <v>10.36</v>
      </c>
      <c r="C14" s="53" t="n">
        <f aca="false">'[5]Option Gamma'!C512</f>
        <v>15825.4872345401</v>
      </c>
      <c r="D14" s="53" t="n">
        <f aca="false">'[5]Option Gamma'!C345</f>
        <v>-2095.28295753345</v>
      </c>
      <c r="E14" s="29"/>
      <c r="G14" s="29" t="n">
        <f aca="false">E14*'RISK PAGE'!U20*100</f>
        <v>-0</v>
      </c>
    </row>
    <row r="15" customFormat="false" ht="12.75" hidden="false" customHeight="false" outlineLevel="0" collapsed="false">
      <c r="A15" s="36" t="n">
        <v>37408</v>
      </c>
      <c r="B15" s="47" t="n">
        <f aca="false">'RISK PAGE'!K21</f>
        <v>14.26</v>
      </c>
      <c r="C15" s="53" t="n">
        <f aca="false">'[5]Option Gamma'!C513</f>
        <v>18514.3530498798</v>
      </c>
      <c r="D15" s="53" t="n">
        <f aca="false">'[5]Option Gamma'!C346</f>
        <v>-2103.90264714023</v>
      </c>
      <c r="E15" s="29"/>
      <c r="G15" s="29" t="n">
        <f aca="false">E15*'RISK PAGE'!U21*100</f>
        <v>-0</v>
      </c>
    </row>
    <row r="16" customFormat="false" ht="12.75" hidden="false" customHeight="false" outlineLevel="0" collapsed="false">
      <c r="A16" s="36" t="n">
        <v>37438</v>
      </c>
      <c r="B16" s="47" t="n">
        <f aca="false">'RISK PAGE'!K22</f>
        <v>15.55</v>
      </c>
      <c r="C16" s="53" t="n">
        <f aca="false">'[5]Option Gamma'!C514</f>
        <v>19356.5703177071</v>
      </c>
      <c r="D16" s="53" t="n">
        <f aca="false">'[5]Option Gamma'!C347</f>
        <v>-1941.662366198</v>
      </c>
      <c r="E16" s="29"/>
      <c r="G16" s="29" t="n">
        <f aca="false">E16*'RISK PAGE'!U22*100</f>
        <v>-0</v>
      </c>
    </row>
    <row r="17" customFormat="false" ht="12.75" hidden="false" customHeight="false" outlineLevel="0" collapsed="false">
      <c r="A17" s="36" t="n">
        <v>37469</v>
      </c>
      <c r="B17" s="47" t="n">
        <f aca="false">'RISK PAGE'!K23</f>
        <v>17.19</v>
      </c>
      <c r="C17" s="53" t="n">
        <f aca="false">'[5]Option Gamma'!C515</f>
        <v>20444.084751257</v>
      </c>
      <c r="D17" s="53" t="n">
        <f aca="false">'[5]Option Gamma'!C348</f>
        <v>-1838.06104050213</v>
      </c>
      <c r="E17" s="29"/>
      <c r="G17" s="29" t="n">
        <f aca="false">E17*'RISK PAGE'!U23*100</f>
        <v>-0</v>
      </c>
    </row>
    <row r="18" customFormat="false" ht="12.75" hidden="false" customHeight="false" outlineLevel="0" collapsed="false">
      <c r="A18" s="36" t="n">
        <v>37500</v>
      </c>
      <c r="B18" s="47" t="n">
        <f aca="false">'RISK PAGE'!K24</f>
        <v>-2.09</v>
      </c>
      <c r="C18" s="53" t="n">
        <f aca="false">'[5]Option Gamma'!C516</f>
        <v>11010.2217951372</v>
      </c>
      <c r="D18" s="53" t="n">
        <f aca="false">'[5]Option Gamma'!C349</f>
        <v>-886.16434726949</v>
      </c>
      <c r="E18" s="29"/>
      <c r="G18" s="29" t="n">
        <f aca="false">E18*'RISK PAGE'!U24*100</f>
        <v>-0</v>
      </c>
    </row>
    <row r="19" customFormat="false" ht="12.75" hidden="false" customHeight="false" outlineLevel="0" collapsed="false">
      <c r="A19" s="36" t="n">
        <v>37530</v>
      </c>
      <c r="B19" s="47" t="n">
        <f aca="false">'RISK PAGE'!K25</f>
        <v>-1.07</v>
      </c>
      <c r="C19" s="53" t="n">
        <f aca="false">'[5]Option Gamma'!C517</f>
        <v>12713.701511254</v>
      </c>
      <c r="D19" s="53" t="n">
        <f aca="false">'[5]Option Gamma'!C350</f>
        <v>-926.710681160401</v>
      </c>
      <c r="E19" s="29"/>
      <c r="G19" s="29" t="n">
        <f aca="false">E19*'RISK PAGE'!U25*100</f>
        <v>-0</v>
      </c>
    </row>
    <row r="20" customFormat="false" ht="12.75" hidden="false" customHeight="false" outlineLevel="0" collapsed="false">
      <c r="A20" s="36" t="n">
        <v>37561</v>
      </c>
      <c r="B20" s="47" t="n">
        <f aca="false">'RISK PAGE'!K26</f>
        <v>8.47</v>
      </c>
      <c r="C20" s="53" t="n">
        <f aca="false">'[5]Option Gamma'!C518</f>
        <v>12386.4371150691</v>
      </c>
      <c r="D20" s="53" t="n">
        <f aca="false">'[5]Option Gamma'!C351</f>
        <v>-821.040278111443</v>
      </c>
      <c r="E20" s="29"/>
      <c r="G20" s="29" t="n">
        <f aca="false">E20*'RISK PAGE'!U26*100</f>
        <v>-0</v>
      </c>
    </row>
    <row r="21" customFormat="false" ht="12.75" hidden="false" customHeight="false" outlineLevel="0" collapsed="false">
      <c r="A21" s="36" t="n">
        <v>37591</v>
      </c>
      <c r="B21" s="47" t="n">
        <f aca="false">'RISK PAGE'!K27</f>
        <v>7.46</v>
      </c>
      <c r="C21" s="53" t="n">
        <f aca="false">'[5]Option Gamma'!C519</f>
        <v>11564.6256609393</v>
      </c>
      <c r="D21" s="53" t="n">
        <f aca="false">'[5]Option Gamma'!C352</f>
        <v>-693.552499976683</v>
      </c>
      <c r="E21" s="29"/>
      <c r="G21" s="29" t="n">
        <f aca="false">E21*'RISK PAGE'!U27*100</f>
        <v>-0</v>
      </c>
    </row>
    <row r="22" customFormat="false" ht="12.75" hidden="false" customHeight="false" outlineLevel="0" collapsed="false">
      <c r="A22" s="36" t="n">
        <v>37622</v>
      </c>
      <c r="B22" s="47" t="n">
        <f aca="false">'RISK PAGE'!K28</f>
        <v>7.84</v>
      </c>
      <c r="C22" s="53" t="n">
        <f aca="false">'[5]Option Gamma'!C520</f>
        <v>12088.3475612738</v>
      </c>
      <c r="D22" s="53" t="n">
        <f aca="false">'[5]Option Gamma'!C353</f>
        <v>-631.961125960116</v>
      </c>
      <c r="E22" s="29"/>
      <c r="G22" s="29" t="n">
        <f aca="false">E22*'RISK PAGE'!U28*100</f>
        <v>-0</v>
      </c>
    </row>
    <row r="23" customFormat="false" ht="12.75" hidden="false" customHeight="false" outlineLevel="0" collapsed="false">
      <c r="A23" s="36" t="n">
        <v>37653</v>
      </c>
      <c r="B23" s="47" t="n">
        <f aca="false">'RISK PAGE'!K29</f>
        <v>4.64</v>
      </c>
      <c r="C23" s="53" t="n">
        <f aca="false">'[5]Option Gamma'!C521</f>
        <v>10686.5098121296</v>
      </c>
      <c r="D23" s="53" t="n">
        <f aca="false">'[5]Option Gamma'!C354</f>
        <v>-423.855085226396</v>
      </c>
      <c r="E23" s="29"/>
      <c r="G23" s="29" t="n">
        <f aca="false">E23*'RISK PAGE'!U29*100</f>
        <v>-0</v>
      </c>
    </row>
    <row r="24" customFormat="false" ht="12.75" hidden="false" customHeight="false" outlineLevel="0" collapsed="false">
      <c r="A24" s="36" t="n">
        <v>37681</v>
      </c>
      <c r="B24" s="47" t="n">
        <f aca="false">'RISK PAGE'!K30</f>
        <v>4.67</v>
      </c>
      <c r="C24" s="53" t="n">
        <f aca="false">'[5]Option Gamma'!C522</f>
        <v>11297.3130573175</v>
      </c>
      <c r="D24" s="53" t="n">
        <f aca="false">'[5]Option Gamma'!C355</f>
        <v>-401.738058550271</v>
      </c>
      <c r="E24" s="29"/>
      <c r="G24" s="29" t="n">
        <f aca="false">E24*'RISK PAGE'!U30*100</f>
        <v>-0</v>
      </c>
    </row>
    <row r="25" customFormat="false" ht="12.75" hidden="false" customHeight="false" outlineLevel="0" collapsed="false">
      <c r="A25" s="36" t="n">
        <v>37712</v>
      </c>
      <c r="B25" s="47" t="n">
        <f aca="false">'RISK PAGE'!K31</f>
        <v>4.25</v>
      </c>
      <c r="C25" s="53" t="n">
        <f aca="false">'[5]Option Gamma'!C523</f>
        <v>11565.0580785573</v>
      </c>
      <c r="D25" s="53" t="n">
        <f aca="false">'[5]Option Gamma'!C356</f>
        <v>-381.229016205271</v>
      </c>
      <c r="E25" s="29"/>
      <c r="G25" s="29" t="n">
        <f aca="false">E25*'RISK PAGE'!U31*100</f>
        <v>-0</v>
      </c>
    </row>
    <row r="26" customFormat="false" ht="12.75" hidden="false" customHeight="false" outlineLevel="0" collapsed="false">
      <c r="A26" s="36" t="n">
        <v>37742</v>
      </c>
      <c r="B26" s="47" t="n">
        <f aca="false">'RISK PAGE'!K32</f>
        <v>5.01</v>
      </c>
      <c r="C26" s="53" t="n">
        <f aca="false">'[5]Option Gamma'!C524</f>
        <v>12553.268667863</v>
      </c>
      <c r="D26" s="53" t="n">
        <f aca="false">'[5]Option Gamma'!C357</f>
        <v>-390.587969905361</v>
      </c>
      <c r="E26" s="29"/>
      <c r="G26" s="29" t="n">
        <f aca="false">E26*'RISK PAGE'!U32*100</f>
        <v>-0</v>
      </c>
    </row>
    <row r="27" customFormat="false" ht="12.75" hidden="false" customHeight="false" outlineLevel="0" collapsed="false">
      <c r="A27" s="36" t="n">
        <v>37773</v>
      </c>
      <c r="B27" s="47" t="n">
        <f aca="false">'RISK PAGE'!K33</f>
        <v>5.38</v>
      </c>
      <c r="C27" s="53" t="n">
        <f aca="false">'[5]Option Gamma'!C525</f>
        <v>13313.8133509103</v>
      </c>
      <c r="D27" s="53" t="n">
        <f aca="false">'[5]Option Gamma'!C358</f>
        <v>-389.096307146402</v>
      </c>
      <c r="E27" s="29"/>
      <c r="G27" s="29" t="n">
        <f aca="false">E27*'RISK PAGE'!U33*100</f>
        <v>-0</v>
      </c>
    </row>
    <row r="28" customFormat="false" ht="12.75" hidden="false" customHeight="false" outlineLevel="0" collapsed="false">
      <c r="A28" s="36" t="n">
        <v>37803</v>
      </c>
      <c r="B28" s="47" t="n">
        <f aca="false">'RISK PAGE'!K34</f>
        <v>5.24</v>
      </c>
      <c r="C28" s="53" t="n">
        <f aca="false">'[5]Option Gamma'!C526</f>
        <v>13298.0277545501</v>
      </c>
      <c r="D28" s="53" t="n">
        <f aca="false">'[5]Option Gamma'!C359</f>
        <v>-366.161343082477</v>
      </c>
      <c r="E28" s="29"/>
      <c r="G28" s="29" t="n">
        <f aca="false">E28*'RISK PAGE'!U34*100</f>
        <v>-0</v>
      </c>
    </row>
    <row r="29" customFormat="false" ht="12.75" hidden="false" customHeight="false" outlineLevel="0" collapsed="false">
      <c r="A29" s="36" t="n">
        <v>37834</v>
      </c>
      <c r="B29" s="47" t="n">
        <f aca="false">'RISK PAGE'!K35</f>
        <v>6.02</v>
      </c>
      <c r="C29" s="53" t="n">
        <f aca="false">'[5]Option Gamma'!C527</f>
        <v>14262.1303869361</v>
      </c>
      <c r="D29" s="53" t="n">
        <f aca="false">'[5]Option Gamma'!C360</f>
        <v>-373.89045714408</v>
      </c>
      <c r="E29" s="29"/>
      <c r="G29" s="29" t="n">
        <f aca="false">E29*'RISK PAGE'!U35*100</f>
        <v>-0</v>
      </c>
    </row>
    <row r="30" customFormat="false" ht="12.75" hidden="false" customHeight="false" outlineLevel="0" collapsed="false">
      <c r="A30" s="36" t="n">
        <v>37865</v>
      </c>
      <c r="B30" s="47" t="n">
        <f aca="false">'RISK PAGE'!K36</f>
        <v>4.11</v>
      </c>
      <c r="C30" s="53" t="n">
        <f aca="false">'[5]Option Gamma'!C528</f>
        <v>12595.0867618542</v>
      </c>
      <c r="D30" s="53" t="n">
        <f aca="false">'[5]Option Gamma'!C361</f>
        <v>-313.593830397849</v>
      </c>
      <c r="E30" s="29"/>
      <c r="G30" s="29" t="n">
        <f aca="false">E30*'RISK PAGE'!U36*100</f>
        <v>-0</v>
      </c>
    </row>
    <row r="31" customFormat="false" ht="12.75" hidden="false" customHeight="false" outlineLevel="0" collapsed="false">
      <c r="A31" s="36" t="n">
        <v>37895</v>
      </c>
      <c r="B31" s="47" t="n">
        <f aca="false">'RISK PAGE'!K37</f>
        <v>4.62</v>
      </c>
      <c r="C31" s="53" t="n">
        <f aca="false">'[5]Option Gamma'!C529</f>
        <v>13987.8458044811</v>
      </c>
      <c r="D31" s="53" t="n">
        <f aca="false">'[5]Option Gamma'!C362</f>
        <v>-331.959928647354</v>
      </c>
      <c r="E31" s="29"/>
      <c r="G31" s="29" t="n">
        <f aca="false">E31*'RISK PAGE'!U37*100</f>
        <v>-0</v>
      </c>
    </row>
    <row r="32" customFormat="false" ht="12.75" hidden="false" customHeight="false" outlineLevel="0" collapsed="false">
      <c r="A32" s="36" t="n">
        <v>37926</v>
      </c>
      <c r="B32" s="47" t="n">
        <f aca="false">'RISK PAGE'!K38</f>
        <v>11.77</v>
      </c>
      <c r="C32" s="53" t="n">
        <f aca="false">'[5]Option Gamma'!C530</f>
        <v>9721.81440670052</v>
      </c>
      <c r="D32" s="53" t="n">
        <f aca="false">'[5]Option Gamma'!C363</f>
        <v>-216.447098229214</v>
      </c>
      <c r="E32" s="29"/>
      <c r="G32" s="29" t="n">
        <f aca="false">E32*'RISK PAGE'!U38*100</f>
        <v>-0</v>
      </c>
    </row>
    <row r="33" customFormat="false" ht="12.75" hidden="false" customHeight="false" outlineLevel="0" collapsed="false">
      <c r="A33" s="36" t="n">
        <v>37956</v>
      </c>
      <c r="B33" s="47" t="n">
        <f aca="false">'RISK PAGE'!K39</f>
        <v>11.19</v>
      </c>
      <c r="C33" s="53" t="n">
        <f aca="false">'[5]Option Gamma'!C531</f>
        <v>8969.22843242856</v>
      </c>
      <c r="D33" s="53" t="n">
        <f aca="false">'[5]Option Gamma'!C364</f>
        <v>-189.151447098719</v>
      </c>
      <c r="E33" s="29"/>
      <c r="G33" s="29" t="n">
        <f aca="false">E33*'RISK PAGE'!U39*100</f>
        <v>-0</v>
      </c>
    </row>
    <row r="34" customFormat="false" ht="12.75" hidden="false" customHeight="false" outlineLevel="0" collapsed="false">
      <c r="A34" s="36" t="n">
        <v>37987</v>
      </c>
      <c r="B34" s="47" t="n">
        <f aca="false">'RISK PAGE'!K40</f>
        <v>11.19</v>
      </c>
      <c r="C34" s="53" t="n">
        <f aca="false">'[5]Option Gamma'!C532</f>
        <v>9114.34871638846</v>
      </c>
      <c r="D34" s="53" t="n">
        <f aca="false">'[5]Option Gamma'!C365</f>
        <v>-177.748980019733</v>
      </c>
      <c r="E34" s="29"/>
      <c r="G34" s="29" t="n">
        <f aca="false">E34*'RISK PAGE'!U40*100</f>
        <v>-0</v>
      </c>
    </row>
    <row r="35" customFormat="false" ht="12.75" hidden="false" customHeight="false" outlineLevel="0" collapsed="false">
      <c r="A35" s="36" t="n">
        <v>38018</v>
      </c>
      <c r="B35" s="47" t="n">
        <f aca="false">'RISK PAGE'!K41</f>
        <v>9.36</v>
      </c>
      <c r="C35" s="53" t="n">
        <f aca="false">'[5]Option Gamma'!C533</f>
        <v>7499.99198373039</v>
      </c>
      <c r="D35" s="53" t="n">
        <f aca="false">'[5]Option Gamma'!C366</f>
        <v>-127.914268163984</v>
      </c>
      <c r="E35" s="29"/>
      <c r="G35" s="29" t="n">
        <f aca="false">E35*'RISK PAGE'!U41*100</f>
        <v>-0</v>
      </c>
    </row>
    <row r="36" customFormat="false" ht="12.75" hidden="false" customHeight="false" outlineLevel="0" collapsed="false">
      <c r="A36" s="36" t="n">
        <v>38047</v>
      </c>
      <c r="B36" s="47" t="n">
        <f aca="false">'RISK PAGE'!K42</f>
        <v>9.54</v>
      </c>
    </row>
    <row r="37" customFormat="false" ht="12.75" hidden="false" customHeight="false" outlineLevel="0" collapsed="false">
      <c r="A37" s="36" t="n">
        <v>38078</v>
      </c>
      <c r="B37" s="47" t="n">
        <f aca="false">'RISK PAGE'!K43</f>
        <v>9.53</v>
      </c>
    </row>
    <row r="38" customFormat="false" ht="12.75" hidden="false" customHeight="false" outlineLevel="0" collapsed="false">
      <c r="A38" s="36" t="n">
        <v>38108</v>
      </c>
      <c r="B38" s="47" t="n">
        <f aca="false">'RISK PAGE'!K44</f>
        <v>9.95</v>
      </c>
    </row>
    <row r="39" customFormat="false" ht="12.75" hidden="false" customHeight="false" outlineLevel="0" collapsed="false">
      <c r="A39" s="36" t="n">
        <v>38139</v>
      </c>
      <c r="B39" s="47" t="n">
        <f aca="false">'RISK PAGE'!K45</f>
        <v>10.14</v>
      </c>
    </row>
    <row r="40" customFormat="false" ht="12.75" hidden="false" customHeight="false" outlineLevel="0" collapsed="false">
      <c r="A40" s="36" t="n">
        <v>38169</v>
      </c>
      <c r="B40" s="47" t="n">
        <f aca="false">'RISK PAGE'!K46</f>
        <v>10.06</v>
      </c>
    </row>
    <row r="41" customFormat="false" ht="12.75" hidden="false" customHeight="false" outlineLevel="0" collapsed="false">
      <c r="A41" s="36" t="n">
        <v>38200</v>
      </c>
      <c r="B41" s="47" t="n">
        <f aca="false">'RISK PAGE'!K47</f>
        <v>10.44</v>
      </c>
    </row>
    <row r="42" customFormat="false" ht="12.75" hidden="false" customHeight="false" outlineLevel="0" collapsed="false">
      <c r="A42" s="36" t="n">
        <v>38231</v>
      </c>
      <c r="B42" s="47" t="n">
        <f aca="false">'RISK PAGE'!K48</f>
        <v>3.27</v>
      </c>
    </row>
    <row r="43" customFormat="false" ht="12.75" hidden="false" customHeight="false" outlineLevel="0" collapsed="false">
      <c r="A43" s="36" t="n">
        <v>38261</v>
      </c>
      <c r="B43" s="47" t="n">
        <f aca="false">'RISK PAGE'!K49</f>
        <v>3.25</v>
      </c>
    </row>
    <row r="44" customFormat="false" ht="12.75" hidden="false" customHeight="false" outlineLevel="0" collapsed="false">
      <c r="A44" s="36" t="n">
        <v>38292</v>
      </c>
      <c r="B44" s="47" t="n">
        <f aca="false">'RISK PAGE'!K50</f>
        <v>3.43</v>
      </c>
    </row>
    <row r="45" customFormat="false" ht="12.75" hidden="false" customHeight="false" outlineLevel="0" collapsed="false">
      <c r="A45" s="36" t="n">
        <v>38322</v>
      </c>
      <c r="B45" s="47" t="n">
        <f aca="false">'RISK PAGE'!K51</f>
        <v>3.43</v>
      </c>
    </row>
    <row r="46" customFormat="false" ht="12.75" hidden="false" customHeight="false" outlineLevel="0" collapsed="false">
      <c r="A46" s="36" t="n">
        <v>38353</v>
      </c>
      <c r="B46" s="47" t="n">
        <f aca="false">'RISK PAGE'!K52</f>
        <v>3.43</v>
      </c>
    </row>
    <row r="47" customFormat="false" ht="12.75" hidden="false" customHeight="false" outlineLevel="0" collapsed="false">
      <c r="A47" s="36" t="n">
        <v>38384</v>
      </c>
      <c r="B47" s="47" t="n">
        <f aca="false">'RISK PAGE'!K53</f>
        <v>3.43</v>
      </c>
    </row>
    <row r="48" customFormat="false" ht="12.75" hidden="false" customHeight="false" outlineLevel="0" collapsed="false">
      <c r="A48" s="36" t="n">
        <v>38412</v>
      </c>
      <c r="B48" s="47" t="n">
        <f aca="false">'RISK PAGE'!K54</f>
        <v>3.43</v>
      </c>
    </row>
    <row r="49" customFormat="false" ht="12.75" hidden="false" customHeight="false" outlineLevel="0" collapsed="false">
      <c r="A49" s="36" t="n">
        <v>38443</v>
      </c>
      <c r="B49" s="47" t="n">
        <f aca="false">'RISK PAGE'!K55</f>
        <v>3.43</v>
      </c>
    </row>
    <row r="50" customFormat="false" ht="12.75" hidden="false" customHeight="false" outlineLevel="0" collapsed="false">
      <c r="A50" s="36" t="n">
        <v>38473</v>
      </c>
      <c r="B50" s="47" t="n">
        <f aca="false">'RISK PAGE'!K56</f>
        <v>3.43</v>
      </c>
    </row>
    <row r="51" customFormat="false" ht="12.75" hidden="false" customHeight="false" outlineLevel="0" collapsed="false">
      <c r="A51" s="36" t="n">
        <v>38504</v>
      </c>
      <c r="B51" s="47" t="n">
        <f aca="false">'RISK PAGE'!K57</f>
        <v>3.43</v>
      </c>
    </row>
    <row r="52" customFormat="false" ht="12.75" hidden="false" customHeight="false" outlineLevel="0" collapsed="false">
      <c r="A52" s="36" t="n">
        <v>38534</v>
      </c>
      <c r="B52" s="47" t="n">
        <f aca="false">'RISK PAGE'!K58</f>
        <v>3.43</v>
      </c>
    </row>
    <row r="53" customFormat="false" ht="12.75" hidden="false" customHeight="false" outlineLevel="0" collapsed="false">
      <c r="A53" s="36" t="n">
        <v>38565</v>
      </c>
      <c r="B53" s="47" t="n">
        <f aca="false">'RISK PAGE'!K59</f>
        <v>3.43</v>
      </c>
    </row>
    <row r="54" customFormat="false" ht="12.75" hidden="false" customHeight="false" outlineLevel="0" collapsed="false">
      <c r="A54" s="36" t="n">
        <v>38596</v>
      </c>
      <c r="B54" s="47" t="n">
        <f aca="false">'RISK PAGE'!K60</f>
        <v>3.43</v>
      </c>
    </row>
    <row r="55" customFormat="false" ht="12.75" hidden="false" customHeight="false" outlineLevel="0" collapsed="false">
      <c r="A55" s="36" t="n">
        <v>38626</v>
      </c>
      <c r="B55" s="47" t="n">
        <f aca="false">'RISK PAGE'!K61</f>
        <v>3.43</v>
      </c>
    </row>
    <row r="56" customFormat="false" ht="12.75" hidden="false" customHeight="false" outlineLevel="0" collapsed="false">
      <c r="A56" s="36" t="n">
        <v>38657</v>
      </c>
      <c r="B56" s="47" t="n">
        <f aca="false">'RISK PAGE'!K62</f>
        <v>3.43</v>
      </c>
    </row>
    <row r="57" customFormat="false" ht="12.75" hidden="false" customHeight="false" outlineLevel="0" collapsed="false">
      <c r="A57" s="36" t="n">
        <v>38687</v>
      </c>
      <c r="B57" s="47" t="n">
        <f aca="false">'RISK PAGE'!K63</f>
        <v>3.43</v>
      </c>
    </row>
    <row r="58" customFormat="false" ht="12.75" hidden="false" customHeight="false" outlineLevel="0" collapsed="false">
      <c r="A58" s="36" t="n">
        <v>38718</v>
      </c>
      <c r="B58" s="47" t="n">
        <f aca="false">'RISK PAGE'!K64</f>
        <v>3.43</v>
      </c>
    </row>
    <row r="59" customFormat="false" ht="12.75" hidden="false" customHeight="false" outlineLevel="0" collapsed="false">
      <c r="A59" s="36" t="n">
        <v>38749</v>
      </c>
      <c r="B59" s="47" t="n">
        <f aca="false">'RISK PAGE'!K65</f>
        <v>3.43</v>
      </c>
    </row>
    <row r="60" customFormat="false" ht="12.75" hidden="false" customHeight="false" outlineLevel="0" collapsed="false">
      <c r="A60" s="36" t="n">
        <v>38777</v>
      </c>
      <c r="B60" s="47" t="n">
        <f aca="false">'RISK PAGE'!K66</f>
        <v>3.43</v>
      </c>
    </row>
    <row r="61" customFormat="false" ht="12.75" hidden="false" customHeight="false" outlineLevel="0" collapsed="false">
      <c r="A61" s="36" t="n">
        <v>38808</v>
      </c>
      <c r="B61" s="47" t="n">
        <f aca="false">'RISK PAGE'!K67</f>
        <v>3.43</v>
      </c>
    </row>
    <row r="62" customFormat="false" ht="12.75" hidden="false" customHeight="false" outlineLevel="0" collapsed="false">
      <c r="A62" s="36" t="n">
        <v>38838</v>
      </c>
      <c r="B62" s="47" t="n">
        <f aca="false">'RISK PAGE'!K68</f>
        <v>3.43</v>
      </c>
    </row>
    <row r="63" customFormat="false" ht="12.75" hidden="false" customHeight="false" outlineLevel="0" collapsed="false">
      <c r="A63" s="36" t="n">
        <v>38869</v>
      </c>
      <c r="B63" s="47" t="n">
        <f aca="false">'RISK PAGE'!K69</f>
        <v>3.43</v>
      </c>
    </row>
    <row r="64" customFormat="false" ht="12.75" hidden="false" customHeight="false" outlineLevel="0" collapsed="false">
      <c r="A64" s="36" t="n">
        <v>38899</v>
      </c>
      <c r="B64" s="47" t="n">
        <f aca="false">'RISK PAGE'!K70</f>
        <v>3.43</v>
      </c>
    </row>
    <row r="65" customFormat="false" ht="12.75" hidden="false" customHeight="false" outlineLevel="0" collapsed="false">
      <c r="A65" s="36" t="n">
        <v>38930</v>
      </c>
      <c r="B65" s="47" t="n">
        <f aca="false">'RISK PAGE'!K71</f>
        <v>3.43</v>
      </c>
    </row>
    <row r="66" customFormat="false" ht="12.75" hidden="false" customHeight="false" outlineLevel="0" collapsed="false">
      <c r="A66" s="36" t="n">
        <v>38961</v>
      </c>
      <c r="B66" s="47" t="n">
        <f aca="false">'RISK PAGE'!K72</f>
        <v>3.43</v>
      </c>
    </row>
    <row r="67" customFormat="false" ht="12.75" hidden="false" customHeight="false" outlineLevel="0" collapsed="false">
      <c r="A67" s="36" t="n">
        <v>38991</v>
      </c>
      <c r="B67" s="47" t="n">
        <f aca="false">'RISK PAGE'!K73</f>
        <v>3.43</v>
      </c>
    </row>
    <row r="68" customFormat="false" ht="12.75" hidden="false" customHeight="false" outlineLevel="0" collapsed="false">
      <c r="A68" s="36" t="n">
        <v>39022</v>
      </c>
      <c r="B68" s="47" t="n">
        <f aca="false">'RISK PAGE'!K74</f>
        <v>3.43</v>
      </c>
    </row>
    <row r="69" customFormat="false" ht="12.75" hidden="false" customHeight="false" outlineLevel="0" collapsed="false">
      <c r="A69" s="36" t="n">
        <v>39052</v>
      </c>
      <c r="B69" s="47" t="n">
        <f aca="false">'RISK PAGE'!K75</f>
        <v>3.43</v>
      </c>
    </row>
    <row r="70" customFormat="false" ht="12.75" hidden="false" customHeight="false" outlineLevel="0" collapsed="false">
      <c r="A70" s="36" t="n">
        <v>39083</v>
      </c>
      <c r="B70" s="47" t="n">
        <f aca="false">'RISK PAGE'!K76</f>
        <v>3.43</v>
      </c>
    </row>
    <row r="71" customFormat="false" ht="12.75" hidden="false" customHeight="false" outlineLevel="0" collapsed="false">
      <c r="A71" s="36" t="n">
        <v>39114</v>
      </c>
      <c r="B71" s="47" t="n">
        <f aca="false">'RISK PAGE'!K77</f>
        <v>3.43</v>
      </c>
    </row>
    <row r="72" customFormat="false" ht="12.75" hidden="false" customHeight="false" outlineLevel="0" collapsed="false">
      <c r="A72" s="36" t="n">
        <v>39142</v>
      </c>
      <c r="B72" s="47" t="n">
        <f aca="false">'RISK PAGE'!K78</f>
        <v>3.43</v>
      </c>
    </row>
    <row r="73" customFormat="false" ht="12.75" hidden="false" customHeight="false" outlineLevel="0" collapsed="false">
      <c r="A73" s="36" t="n">
        <v>39173</v>
      </c>
      <c r="B73" s="47" t="n">
        <f aca="false">'RISK PAGE'!K79</f>
        <v>3.43</v>
      </c>
    </row>
    <row r="74" customFormat="false" ht="12.75" hidden="false" customHeight="false" outlineLevel="0" collapsed="false">
      <c r="A74" s="36" t="n">
        <v>39203</v>
      </c>
      <c r="B74" s="47" t="n">
        <f aca="false">'RISK PAGE'!K80</f>
        <v>3.43</v>
      </c>
    </row>
    <row r="75" customFormat="false" ht="12.75" hidden="false" customHeight="false" outlineLevel="0" collapsed="false">
      <c r="A75" s="36" t="n">
        <v>39234</v>
      </c>
      <c r="B75" s="47" t="n">
        <f aca="false">'RISK PAGE'!K81</f>
        <v>3.43</v>
      </c>
    </row>
    <row r="76" customFormat="false" ht="12.75" hidden="false" customHeight="false" outlineLevel="0" collapsed="false">
      <c r="A76" s="36" t="n">
        <v>39264</v>
      </c>
      <c r="B76" s="47" t="n">
        <f aca="false">'RISK PAGE'!K82</f>
        <v>3.43</v>
      </c>
    </row>
    <row r="77" customFormat="false" ht="12.75" hidden="false" customHeight="false" outlineLevel="0" collapsed="false">
      <c r="A77" s="36" t="n">
        <v>39295</v>
      </c>
      <c r="B77" s="47" t="n">
        <f aca="false">'RISK PAGE'!K83</f>
        <v>3.43</v>
      </c>
    </row>
    <row r="78" customFormat="false" ht="12.75" hidden="false" customHeight="false" outlineLevel="0" collapsed="false">
      <c r="A78" s="36" t="n">
        <v>39326</v>
      </c>
      <c r="B78" s="47" t="n">
        <f aca="false">'RISK PAGE'!K84</f>
        <v>3.43</v>
      </c>
    </row>
    <row r="79" customFormat="false" ht="12.75" hidden="false" customHeight="false" outlineLevel="0" collapsed="false">
      <c r="A79" s="36" t="n">
        <v>39356</v>
      </c>
      <c r="B79" s="47" t="n">
        <f aca="false">'RISK PAGE'!K85</f>
        <v>3.43</v>
      </c>
    </row>
    <row r="80" customFormat="false" ht="12.75" hidden="false" customHeight="false" outlineLevel="0" collapsed="false">
      <c r="A80" s="36" t="n">
        <v>39387</v>
      </c>
      <c r="B80" s="47" t="n">
        <f aca="false">'RISK PAGE'!K86</f>
        <v>0</v>
      </c>
    </row>
    <row r="81" customFormat="false" ht="12.75" hidden="false" customHeight="false" outlineLevel="0" collapsed="false">
      <c r="A81" s="36" t="n">
        <v>39417</v>
      </c>
      <c r="B81" s="47" t="n">
        <f aca="false">'RISK PAGE'!K87</f>
        <v>0</v>
      </c>
    </row>
    <row r="82" customFormat="false" ht="12.75" hidden="false" customHeight="false" outlineLevel="0" collapsed="false">
      <c r="A82" s="36" t="n">
        <v>39448</v>
      </c>
      <c r="B82" s="47" t="n">
        <f aca="false">'RISK PAGE'!K88</f>
        <v>0</v>
      </c>
    </row>
    <row r="83" customFormat="false" ht="12.75" hidden="false" customHeight="false" outlineLevel="0" collapsed="false">
      <c r="A83" s="36" t="n">
        <v>39479</v>
      </c>
      <c r="B83" s="47" t="n">
        <f aca="false">'RISK PAGE'!K89</f>
        <v>0</v>
      </c>
    </row>
    <row r="84" customFormat="false" ht="12.75" hidden="false" customHeight="false" outlineLevel="0" collapsed="false">
      <c r="A84" s="36" t="n">
        <v>39508</v>
      </c>
      <c r="B84" s="47" t="n">
        <f aca="false">'RISK PAGE'!K90</f>
        <v>0</v>
      </c>
    </row>
    <row r="85" customFormat="false" ht="12.75" hidden="false" customHeight="false" outlineLevel="0" collapsed="false">
      <c r="A85" s="36" t="n">
        <v>39539</v>
      </c>
      <c r="B85" s="47" t="n">
        <f aca="false">'RISK PAGE'!K91</f>
        <v>0</v>
      </c>
    </row>
    <row r="86" customFormat="false" ht="12.75" hidden="false" customHeight="false" outlineLevel="0" collapsed="false">
      <c r="A86" s="36" t="n">
        <v>39569</v>
      </c>
      <c r="B86" s="47" t="n">
        <f aca="false">'RISK PAGE'!K92</f>
        <v>0</v>
      </c>
    </row>
    <row r="87" customFormat="false" ht="12.75" hidden="false" customHeight="false" outlineLevel="0" collapsed="false">
      <c r="A87" s="36" t="n">
        <v>39600</v>
      </c>
      <c r="B87" s="47" t="n">
        <f aca="false">'RISK PAGE'!K93</f>
        <v>0</v>
      </c>
    </row>
    <row r="88" customFormat="false" ht="12.75" hidden="false" customHeight="false" outlineLevel="0" collapsed="false">
      <c r="A88" s="36" t="n">
        <v>39630</v>
      </c>
      <c r="B88" s="47" t="n">
        <f aca="false">'RISK PAGE'!K94</f>
        <v>0</v>
      </c>
    </row>
    <row r="89" customFormat="false" ht="12.75" hidden="false" customHeight="false" outlineLevel="0" collapsed="false">
      <c r="A89" s="36" t="n">
        <v>39600</v>
      </c>
      <c r="B89" s="47" t="n">
        <f aca="false">'RISK PAGE'!K95</f>
        <v>0</v>
      </c>
    </row>
    <row r="90" customFormat="false" ht="12.75" hidden="false" customHeight="false" outlineLevel="0" collapsed="false">
      <c r="A90" s="36" t="n">
        <v>39630</v>
      </c>
      <c r="B90" s="47" t="n">
        <f aca="false">'RISK PAGE'!K96</f>
        <v>0</v>
      </c>
    </row>
    <row r="91" customFormat="false" ht="12.75" hidden="false" customHeight="false" outlineLevel="0" collapsed="false">
      <c r="B91" s="0" t="n">
        <v>0</v>
      </c>
    </row>
    <row r="92" customFormat="false" ht="12.75" hidden="false" customHeight="false" outlineLevel="0" collapsed="false">
      <c r="B92" s="0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A9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5" min="1" style="217" width="9.7"/>
    <col collapsed="false" customWidth="true" hidden="false" outlineLevel="0" max="26" min="16" style="217" width="10.71"/>
    <col collapsed="false" customWidth="true" hidden="false" outlineLevel="0" max="39" min="27" style="217" width="9.14"/>
  </cols>
  <sheetData>
    <row r="1" customFormat="false" ht="12.75" hidden="false" customHeight="false" outlineLevel="0" collapsed="false">
      <c r="A1" s="2"/>
      <c r="B1" s="0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</row>
    <row r="2" customFormat="false" ht="12.75" hidden="false" customHeight="false" outlineLevel="0" collapsed="false">
      <c r="A2" s="2" t="s">
        <v>253</v>
      </c>
      <c r="C2" s="218" t="e">
        <f aca="false">AVERAGE(C10)</f>
        <v>#N/A</v>
      </c>
      <c r="D2" s="218" t="e">
        <f aca="false">AVERAGE(D10)</f>
        <v>#N/A</v>
      </c>
      <c r="E2" s="218" t="e">
        <f aca="false">AVERAGE(E10)</f>
        <v>#N/A</v>
      </c>
      <c r="F2" s="218" t="e">
        <f aca="false">AVERAGE(F10)</f>
        <v>#N/A</v>
      </c>
      <c r="G2" s="218" t="e">
        <f aca="false">AVERAGE(G10)</f>
        <v>#N/A</v>
      </c>
      <c r="H2" s="218" t="e">
        <f aca="false">AVERAGE(H10)</f>
        <v>#N/A</v>
      </c>
      <c r="I2" s="218" t="e">
        <f aca="false">AVERAGE(I10)</f>
        <v>#N/A</v>
      </c>
      <c r="J2" s="218" t="e">
        <f aca="false">AVERAGE(J10)</f>
        <v>#N/A</v>
      </c>
      <c r="K2" s="218" t="e">
        <f aca="false">AVERAGE(K10)</f>
        <v>#N/A</v>
      </c>
      <c r="L2" s="218" t="e">
        <f aca="false">AVERAGE(L10)</f>
        <v>#N/A</v>
      </c>
      <c r="M2" s="218" t="e">
        <f aca="false">AVERAGE(M10)</f>
        <v>#N/A</v>
      </c>
      <c r="N2" s="218" t="e">
        <f aca="false">AVERAGE(N10)</f>
        <v>#N/A</v>
      </c>
      <c r="O2" s="218" t="e">
        <f aca="false">AVERAGE(O10)</f>
        <v>#N/A</v>
      </c>
      <c r="P2" s="218" t="e">
        <f aca="false">AVERAGE(P10)</f>
        <v>#N/A</v>
      </c>
      <c r="Q2" s="218" t="e">
        <f aca="false">AVERAGE(Q10)</f>
        <v>#N/A</v>
      </c>
      <c r="R2" s="218" t="e">
        <f aca="false">AVERAGE(R10)</f>
        <v>#N/A</v>
      </c>
      <c r="S2" s="218" t="e">
        <f aca="false">AVERAGE(S10)</f>
        <v>#N/A</v>
      </c>
      <c r="T2" s="218" t="e">
        <f aca="false">AVERAGE(T10)</f>
        <v>#N/A</v>
      </c>
      <c r="U2" s="218" t="e">
        <f aca="false">AVERAGE(U10)</f>
        <v>#N/A</v>
      </c>
      <c r="V2" s="218" t="e">
        <f aca="false">AVERAGE(V10)</f>
        <v>#N/A</v>
      </c>
      <c r="W2" s="218" t="e">
        <f aca="false">AVERAGE(W10)</f>
        <v>#N/A</v>
      </c>
      <c r="X2" s="218" t="e">
        <f aca="false">AVERAGE(X10)</f>
        <v>#N/A</v>
      </c>
      <c r="Y2" s="218" t="e">
        <f aca="false">AVERAGE(Y10)</f>
        <v>#N/A</v>
      </c>
      <c r="Z2" s="218" t="e">
        <f aca="false">AVERAGE(Z10)</f>
        <v>#N/A</v>
      </c>
    </row>
    <row r="3" customFormat="false" ht="12.75" hidden="false" customHeight="false" outlineLevel="0" collapsed="false">
      <c r="A3" s="2" t="s">
        <v>254</v>
      </c>
      <c r="B3" s="2"/>
      <c r="C3" s="218" t="n">
        <f aca="false">AVERAGE(C11:C13)</f>
        <v>-0.303333333333333</v>
      </c>
      <c r="D3" s="218" t="n">
        <f aca="false">AVERAGE(D11:D13)</f>
        <v>-0.36</v>
      </c>
      <c r="E3" s="218" t="n">
        <f aca="false">AVERAGE(E11:E13)</f>
        <v>-0.09</v>
      </c>
      <c r="F3" s="218" t="n">
        <f aca="false">AVERAGE(F11:F13)</f>
        <v>-0.0383333333333333</v>
      </c>
      <c r="G3" s="218" t="n">
        <f aca="false">AVERAGE(G11:G13)</f>
        <v>-0.155</v>
      </c>
      <c r="H3" s="218" t="n">
        <f aca="false">AVERAGE(H11:H13)</f>
        <v>0.1</v>
      </c>
      <c r="I3" s="218" t="n">
        <f aca="false">AVERAGE(I11:I13)</f>
        <v>-0.125</v>
      </c>
      <c r="J3" s="218" t="n">
        <f aca="false">AVERAGE(J11:J13)</f>
        <v>0.128333333333333</v>
      </c>
      <c r="K3" s="218" t="n">
        <f aca="false">AVERAGE(K11:K13)</f>
        <v>1.35333333333333</v>
      </c>
      <c r="L3" s="218" t="n">
        <f aca="false">AVERAGE(L11:L13)</f>
        <v>-0.055</v>
      </c>
      <c r="M3" s="218" t="n">
        <f aca="false">AVERAGE(M11:M13)</f>
        <v>-0.00833333333333333</v>
      </c>
      <c r="N3" s="218" t="n">
        <f aca="false">AVERAGE(N11:N13)</f>
        <v>-0.0175</v>
      </c>
      <c r="O3" s="218" t="n">
        <f aca="false">AVERAGE(O11:O13)</f>
        <v>-0.106666666666667</v>
      </c>
      <c r="P3" s="218" t="n">
        <f aca="false">AVERAGE(P11:P13)</f>
        <v>0.1</v>
      </c>
      <c r="Q3" s="218" t="n">
        <f aca="false">AVERAGE(Q11:Q13)</f>
        <v>0.190833333333333</v>
      </c>
      <c r="R3" s="218" t="n">
        <f aca="false">AVERAGE(R11:R13)</f>
        <v>0.128333333333333</v>
      </c>
      <c r="S3" s="218" t="n">
        <f aca="false">AVERAGE(S11:S13)</f>
        <v>0.68</v>
      </c>
      <c r="T3" s="218" t="n">
        <f aca="false">AVERAGE(T11:T13)</f>
        <v>0.133333333333333</v>
      </c>
      <c r="U3" s="218" t="n">
        <f aca="false">AVERAGE(U11:U13)</f>
        <v>-0.00833333333333333</v>
      </c>
      <c r="V3" s="218" t="n">
        <f aca="false">AVERAGE(V11:V13)</f>
        <v>-0.14</v>
      </c>
      <c r="W3" s="218" t="n">
        <f aca="false">AVERAGE(W11:W13)</f>
        <v>-0.08</v>
      </c>
      <c r="X3" s="218" t="n">
        <f aca="false">AVERAGE(X11:X13)</f>
        <v>-0.035</v>
      </c>
      <c r="Y3" s="218" t="n">
        <f aca="false">AVERAGE(Y11:Y13)</f>
        <v>1.35333333333333</v>
      </c>
      <c r="Z3" s="218" t="n">
        <f aca="false">AVERAGE(Z11:Z13)</f>
        <v>0.68</v>
      </c>
    </row>
    <row r="4" customFormat="false" ht="12.75" hidden="false" customHeight="false" outlineLevel="0" collapsed="false">
      <c r="A4" s="2" t="s">
        <v>212</v>
      </c>
      <c r="B4" s="2"/>
      <c r="C4" s="218" t="e">
        <f aca="false">AVERAGE(C10:C13)</f>
        <v>#N/A</v>
      </c>
      <c r="D4" s="218" t="e">
        <f aca="false">AVERAGE(D10:D13)</f>
        <v>#N/A</v>
      </c>
      <c r="E4" s="218" t="e">
        <f aca="false">AVERAGE(E10:E13)</f>
        <v>#N/A</v>
      </c>
      <c r="F4" s="218" t="e">
        <f aca="false">AVERAGE(F10:F13)</f>
        <v>#N/A</v>
      </c>
      <c r="G4" s="218" t="e">
        <f aca="false">AVERAGE(G10:G13)</f>
        <v>#N/A</v>
      </c>
      <c r="H4" s="218" t="e">
        <f aca="false">AVERAGE(H10:H13)</f>
        <v>#N/A</v>
      </c>
      <c r="I4" s="218" t="e">
        <f aca="false">AVERAGE(I10:I13)</f>
        <v>#N/A</v>
      </c>
      <c r="J4" s="218" t="e">
        <f aca="false">AVERAGE(J10:J13)</f>
        <v>#N/A</v>
      </c>
      <c r="K4" s="218" t="e">
        <f aca="false">AVERAGE(K10:K13)</f>
        <v>#N/A</v>
      </c>
      <c r="L4" s="218" t="e">
        <f aca="false">AVERAGE(L10:L13)</f>
        <v>#N/A</v>
      </c>
      <c r="M4" s="218" t="e">
        <f aca="false">AVERAGE(M10:M13)</f>
        <v>#N/A</v>
      </c>
      <c r="N4" s="218" t="e">
        <f aca="false">AVERAGE(N10:N13)</f>
        <v>#N/A</v>
      </c>
      <c r="O4" s="218" t="e">
        <f aca="false">AVERAGE(O10:O13)</f>
        <v>#N/A</v>
      </c>
      <c r="P4" s="218" t="e">
        <f aca="false">AVERAGE(P10:P13)</f>
        <v>#N/A</v>
      </c>
      <c r="Q4" s="218" t="e">
        <f aca="false">AVERAGE(Q10:Q13)</f>
        <v>#N/A</v>
      </c>
      <c r="R4" s="218" t="e">
        <f aca="false">AVERAGE(R10:R13)</f>
        <v>#N/A</v>
      </c>
      <c r="S4" s="218" t="e">
        <f aca="false">AVERAGE(S10:S13)</f>
        <v>#N/A</v>
      </c>
      <c r="T4" s="218" t="e">
        <f aca="false">AVERAGE(T10:T13)</f>
        <v>#N/A</v>
      </c>
      <c r="U4" s="218" t="e">
        <f aca="false">AVERAGE(U10:U13)</f>
        <v>#N/A</v>
      </c>
      <c r="V4" s="218" t="e">
        <f aca="false">AVERAGE(V10:V13)</f>
        <v>#N/A</v>
      </c>
      <c r="W4" s="218" t="e">
        <f aca="false">AVERAGE(W10:W13)</f>
        <v>#N/A</v>
      </c>
      <c r="X4" s="218" t="e">
        <f aca="false">AVERAGE(X10:X13)</f>
        <v>#N/A</v>
      </c>
      <c r="Y4" s="218" t="e">
        <f aca="false">AVERAGE(Y10:Y13)</f>
        <v>#N/A</v>
      </c>
      <c r="Z4" s="218" t="e">
        <f aca="false">AVERAGE(Z10:Z13)</f>
        <v>#N/A</v>
      </c>
      <c r="AA4" s="219" t="e">
        <f aca="false">IF(#REF!=3,#REF!,3)</f>
        <v>#REF!</v>
      </c>
      <c r="AB4" s="219" t="e">
        <f aca="false">IF(#REF!=3,#REF!,3)</f>
        <v>#REF!</v>
      </c>
      <c r="AD4" s="220"/>
      <c r="AE4" s="221" t="e">
        <f aca="false">SUM(AE10:AE21)</f>
        <v>#REF!</v>
      </c>
      <c r="AL4" s="0"/>
      <c r="AM4" s="0"/>
      <c r="AP4" s="217"/>
      <c r="AQ4" s="217"/>
      <c r="AR4" s="217"/>
      <c r="AV4" s="222"/>
      <c r="AW4" s="222"/>
      <c r="AX4" s="222"/>
      <c r="AY4" s="222"/>
      <c r="AZ4" s="222"/>
      <c r="BA4" s="222"/>
    </row>
    <row r="5" customFormat="false" ht="12.75" hidden="false" customHeight="false" outlineLevel="0" collapsed="false">
      <c r="A5" s="2" t="s">
        <v>285</v>
      </c>
      <c r="B5" s="2"/>
      <c r="C5" s="218" t="n">
        <f aca="false">AVERAGE(C14:C20)</f>
        <v>-0.347142857142857</v>
      </c>
      <c r="D5" s="218" t="n">
        <f aca="false">AVERAGE(D14:D20)</f>
        <v>-0.541428571428572</v>
      </c>
      <c r="E5" s="218" t="n">
        <f aca="false">AVERAGE(E14:E20)</f>
        <v>-0.319285714285714</v>
      </c>
      <c r="F5" s="218" t="n">
        <f aca="false">AVERAGE(F14:F20)</f>
        <v>0.025</v>
      </c>
      <c r="G5" s="218" t="n">
        <f aca="false">AVERAGE(G14:G20)</f>
        <v>-0.150714285714286</v>
      </c>
      <c r="H5" s="218" t="n">
        <f aca="false">AVERAGE(H14:H20)</f>
        <v>0.03</v>
      </c>
      <c r="I5" s="218" t="n">
        <f aca="false">AVERAGE(I14:I20)</f>
        <v>-0.11</v>
      </c>
      <c r="J5" s="218" t="n">
        <f aca="false">AVERAGE(J14:J20)</f>
        <v>0.148571428571429</v>
      </c>
      <c r="K5" s="218" t="n">
        <f aca="false">AVERAGE(K14:K20)</f>
        <v>0.385</v>
      </c>
      <c r="L5" s="218" t="n">
        <f aca="false">AVERAGE(L14:L20)</f>
        <v>-0.0464285714285714</v>
      </c>
      <c r="M5" s="218" t="n">
        <f aca="false">AVERAGE(M14:M20)</f>
        <v>-0.09</v>
      </c>
      <c r="N5" s="218" t="n">
        <f aca="false">AVERAGE(N14:N20)</f>
        <v>0.03</v>
      </c>
      <c r="O5" s="218" t="n">
        <f aca="false">AVERAGE(O14:O20)</f>
        <v>-0.12</v>
      </c>
      <c r="P5" s="218" t="n">
        <f aca="false">AVERAGE(P14:P20)</f>
        <v>0.085</v>
      </c>
      <c r="Q5" s="218" t="n">
        <f aca="false">AVERAGE(Q14:Q20)</f>
        <v>0.175</v>
      </c>
      <c r="R5" s="218" t="n">
        <f aca="false">AVERAGE(R14:R20)</f>
        <v>0.148571428571429</v>
      </c>
      <c r="S5" s="218" t="n">
        <f aca="false">AVERAGE(S14:S20)</f>
        <v>0.331785714285714</v>
      </c>
      <c r="T5" s="218" t="n">
        <f aca="false">AVERAGE(T14:T20)</f>
        <v>0.172857142857143</v>
      </c>
      <c r="U5" s="218" t="n">
        <f aca="false">AVERAGE(U14:U20)</f>
        <v>-0.09</v>
      </c>
      <c r="V5" s="218" t="n">
        <f aca="false">AVERAGE(V14:V20)</f>
        <v>-0.112857142857143</v>
      </c>
      <c r="W5" s="218" t="n">
        <f aca="false">AVERAGE(W14:W20)</f>
        <v>-0.07</v>
      </c>
      <c r="X5" s="218" t="n">
        <f aca="false">AVERAGE(X14:X20)</f>
        <v>-0.0221428571428571</v>
      </c>
      <c r="Y5" s="218" t="n">
        <f aca="false">AVERAGE(Y14:Y20)</f>
        <v>0.385</v>
      </c>
      <c r="Z5" s="218" t="n">
        <f aca="false">AVERAGE(Z14:Z20)</f>
        <v>0.331785714285714</v>
      </c>
      <c r="AA5" s="219"/>
      <c r="AB5" s="219"/>
      <c r="AD5" s="219"/>
      <c r="AE5" s="221"/>
      <c r="AL5" s="0"/>
      <c r="AM5" s="0"/>
      <c r="AP5" s="217"/>
      <c r="AQ5" s="217"/>
      <c r="AR5" s="217"/>
      <c r="AV5" s="185"/>
      <c r="AW5" s="185"/>
      <c r="AX5" s="223"/>
      <c r="AY5" s="185"/>
      <c r="AZ5" s="185"/>
      <c r="BA5" s="185"/>
    </row>
    <row r="6" customFormat="false" ht="12.75" hidden="false" customHeight="false" outlineLevel="0" collapsed="false">
      <c r="A6" s="217" t="s">
        <v>286</v>
      </c>
      <c r="B6" s="2"/>
      <c r="C6" s="218" t="n">
        <f aca="false">AVERAGE(C21:C25)</f>
        <v>-0.22</v>
      </c>
      <c r="D6" s="218" t="n">
        <f aca="false">AVERAGE(D21:D25)</f>
        <v>-0.286</v>
      </c>
      <c r="E6" s="218" t="n">
        <f aca="false">AVERAGE(E21:E25)</f>
        <v>0.07</v>
      </c>
      <c r="F6" s="218" t="n">
        <f aca="false">AVERAGE(F21:F25)</f>
        <v>0.024</v>
      </c>
      <c r="G6" s="218" t="n">
        <f aca="false">AVERAGE(G21:G25)</f>
        <v>-0.1506</v>
      </c>
      <c r="H6" s="218" t="n">
        <f aca="false">AVERAGE(H21:H25)</f>
        <v>0.121</v>
      </c>
      <c r="I6" s="218" t="n">
        <f aca="false">AVERAGE(I21:I25)</f>
        <v>-0.1285</v>
      </c>
      <c r="J6" s="218" t="n">
        <f aca="false">AVERAGE(J21:J25)</f>
        <v>0.215</v>
      </c>
      <c r="K6" s="218" t="n">
        <f aca="false">AVERAGE(K21:K25)</f>
        <v>1.19</v>
      </c>
      <c r="L6" s="218" t="n">
        <f aca="false">AVERAGE(L21:L25)</f>
        <v>0.087</v>
      </c>
      <c r="M6" s="218" t="n">
        <f aca="false">AVERAGE(M21:M25)</f>
        <v>0.01</v>
      </c>
      <c r="N6" s="218" t="n">
        <f aca="false">AVERAGE(N21:N25)</f>
        <v>-0.035</v>
      </c>
      <c r="O6" s="218" t="n">
        <f aca="false">AVERAGE(O21:O25)</f>
        <v>-0.12</v>
      </c>
      <c r="P6" s="218" t="n">
        <f aca="false">AVERAGE(P21:P25)</f>
        <v>0.136</v>
      </c>
      <c r="Q6" s="218" t="n">
        <f aca="false">AVERAGE(Q21:Q25)</f>
        <v>0.336</v>
      </c>
      <c r="R6" s="218" t="n">
        <f aca="false">AVERAGE(R21:R25)</f>
        <v>0.215</v>
      </c>
      <c r="S6" s="218" t="n">
        <f aca="false">AVERAGE(S21:S25)</f>
        <v>0.78</v>
      </c>
      <c r="T6" s="218" t="n">
        <f aca="false">AVERAGE(T21:T25)</f>
        <v>0.3</v>
      </c>
      <c r="U6" s="218" t="n">
        <f aca="false">AVERAGE(U21:U25)</f>
        <v>0</v>
      </c>
      <c r="V6" s="218" t="n">
        <f aca="false">AVERAGE(V21:V25)</f>
        <v>-0.135</v>
      </c>
      <c r="W6" s="218" t="n">
        <f aca="false">AVERAGE(W21:W25)</f>
        <v>-0.074</v>
      </c>
      <c r="X6" s="218" t="n">
        <f aca="false">AVERAGE(X21:X25)</f>
        <v>-0.025</v>
      </c>
      <c r="Y6" s="218" t="n">
        <f aca="false">AVERAGE(Y21:Y25)</f>
        <v>1.19</v>
      </c>
      <c r="Z6" s="218" t="n">
        <f aca="false">AVERAGE(Z21:Z25)</f>
        <v>0.78</v>
      </c>
      <c r="AA6" s="219"/>
      <c r="AB6" s="219"/>
      <c r="AD6" s="219"/>
      <c r="AE6" s="221"/>
      <c r="AL6" s="0"/>
      <c r="AM6" s="0"/>
      <c r="AP6" s="217"/>
      <c r="AQ6" s="217"/>
      <c r="AR6" s="217"/>
      <c r="AV6" s="185"/>
      <c r="AW6" s="185"/>
      <c r="AX6" s="223"/>
      <c r="AY6" s="185"/>
      <c r="AZ6" s="185"/>
      <c r="BA6" s="185"/>
    </row>
    <row r="7" customFormat="false" ht="12.75" hidden="false" customHeight="false" outlineLevel="0" collapsed="false">
      <c r="B7" s="2"/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  <c r="Y7" s="218"/>
      <c r="Z7" s="218"/>
      <c r="AA7" s="219"/>
      <c r="AB7" s="219"/>
      <c r="AD7" s="219"/>
      <c r="AE7" s="221"/>
      <c r="AL7" s="0"/>
      <c r="AM7" s="0"/>
      <c r="AP7" s="217"/>
      <c r="AQ7" s="217"/>
      <c r="AR7" s="217"/>
      <c r="AV7" s="185"/>
      <c r="AW7" s="185"/>
      <c r="AX7" s="223"/>
      <c r="AY7" s="185"/>
      <c r="AZ7" s="185"/>
      <c r="BA7" s="185"/>
    </row>
    <row r="8" customFormat="false" ht="13.5" hidden="false" customHeight="false" outlineLevel="0" collapsed="false">
      <c r="B8" s="224"/>
      <c r="C8" s="187" t="s">
        <v>20</v>
      </c>
      <c r="D8" s="187" t="s">
        <v>8</v>
      </c>
      <c r="E8" s="187" t="s">
        <v>18</v>
      </c>
      <c r="F8" s="187" t="s">
        <v>11</v>
      </c>
      <c r="G8" s="187" t="s">
        <v>22</v>
      </c>
      <c r="H8" s="187" t="s">
        <v>9</v>
      </c>
      <c r="I8" s="187" t="s">
        <v>287</v>
      </c>
      <c r="J8" s="187" t="s">
        <v>7</v>
      </c>
      <c r="K8" s="187" t="s">
        <v>6</v>
      </c>
      <c r="L8" s="187" t="s">
        <v>24</v>
      </c>
      <c r="M8" s="187" t="s">
        <v>12</v>
      </c>
      <c r="N8" s="187" t="s">
        <v>10</v>
      </c>
      <c r="O8" s="187" t="s">
        <v>15</v>
      </c>
      <c r="P8" s="187" t="s">
        <v>16</v>
      </c>
      <c r="Q8" s="187" t="s">
        <v>17</v>
      </c>
      <c r="R8" s="187" t="s">
        <v>7</v>
      </c>
      <c r="S8" s="187" t="s">
        <v>14</v>
      </c>
      <c r="T8" s="187" t="s">
        <v>182</v>
      </c>
      <c r="U8" s="187" t="s">
        <v>21</v>
      </c>
      <c r="V8" s="187" t="s">
        <v>25</v>
      </c>
      <c r="W8" s="187" t="s">
        <v>153</v>
      </c>
      <c r="X8" s="187" t="s">
        <v>164</v>
      </c>
      <c r="Y8" s="187" t="s">
        <v>6</v>
      </c>
      <c r="Z8" s="187" t="s">
        <v>14</v>
      </c>
      <c r="AA8" s="217" t="n">
        <v>4</v>
      </c>
      <c r="AB8" s="217" t="n">
        <v>4</v>
      </c>
      <c r="AI8" s="225" t="s">
        <v>288</v>
      </c>
      <c r="AJ8" s="222" t="s">
        <v>289</v>
      </c>
      <c r="AK8" s="222" t="s">
        <v>136</v>
      </c>
      <c r="AL8" s="222" t="s">
        <v>137</v>
      </c>
      <c r="AM8" s="222" t="s">
        <v>138</v>
      </c>
      <c r="AN8" s="222" t="s">
        <v>139</v>
      </c>
      <c r="AP8" s="225"/>
      <c r="AQ8" s="222" t="s">
        <v>289</v>
      </c>
      <c r="AR8" s="222" t="s">
        <v>136</v>
      </c>
      <c r="AS8" s="222" t="s">
        <v>137</v>
      </c>
      <c r="AT8" s="222" t="s">
        <v>138</v>
      </c>
      <c r="AU8" s="222" t="s">
        <v>139</v>
      </c>
      <c r="AV8" s="219"/>
      <c r="AW8" s="219"/>
      <c r="AX8" s="220"/>
      <c r="AY8" s="217"/>
      <c r="AZ8" s="217"/>
      <c r="BA8" s="217"/>
    </row>
    <row r="9" customFormat="false" ht="14.25" hidden="false" customHeight="false" outlineLevel="0" collapsed="false">
      <c r="A9" s="226" t="s">
        <v>124</v>
      </c>
      <c r="B9" s="226" t="s">
        <v>132</v>
      </c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19"/>
      <c r="AB9" s="219"/>
      <c r="AE9" s="217" t="s">
        <v>34</v>
      </c>
      <c r="AF9" s="217" t="s">
        <v>228</v>
      </c>
      <c r="AI9" s="220"/>
      <c r="AL9" s="0"/>
      <c r="AM9" s="0"/>
      <c r="AP9" s="220"/>
      <c r="AQ9" s="217"/>
      <c r="AR9" s="217"/>
      <c r="AV9" s="219"/>
      <c r="AW9" s="219"/>
      <c r="AX9" s="220"/>
      <c r="AY9" s="219"/>
      <c r="AZ9" s="217"/>
      <c r="BA9" s="220"/>
    </row>
    <row r="10" customFormat="false" ht="13.5" hidden="false" customHeight="false" outlineLevel="0" collapsed="false">
      <c r="A10" s="227" t="n">
        <v>37226</v>
      </c>
      <c r="B10" s="186" t="n">
        <f aca="false">VLOOKUP(A10,STRADDLE,5,FALSE())</f>
        <v>2.963</v>
      </c>
      <c r="C10" s="186" t="e">
        <f aca="false">VLOOKUP($A10,curvesettle,HLOOKUP(C$8,curvesettle,2,FALSE()),FALSE())</f>
        <v>#N/A</v>
      </c>
      <c r="D10" s="186" t="e">
        <f aca="false">VLOOKUP($A10,curvesettle,HLOOKUP(D$8,curvesettle,2,FALSE()),FALSE())</f>
        <v>#N/A</v>
      </c>
      <c r="E10" s="186" t="e">
        <f aca="false">VLOOKUP($A10,curvesettle,HLOOKUP(E$8,curvesettle,2,FALSE()),FALSE())</f>
        <v>#N/A</v>
      </c>
      <c r="F10" s="186" t="e">
        <f aca="false">VLOOKUP($A10,curvesettle,HLOOKUP(F$8,curvesettle,2,FALSE()),FALSE())</f>
        <v>#N/A</v>
      </c>
      <c r="G10" s="186" t="e">
        <f aca="false">VLOOKUP($A10,curvesettle,HLOOKUP(G$8,curvesettle,2,FALSE()),FALSE())</f>
        <v>#N/A</v>
      </c>
      <c r="H10" s="186" t="e">
        <f aca="false">VLOOKUP($A10,curvesettle,HLOOKUP(H$8,curvesettle,2,FALSE()),FALSE())</f>
        <v>#N/A</v>
      </c>
      <c r="I10" s="186" t="e">
        <f aca="false">VLOOKUP($A10,curvesettle,HLOOKUP(I$8,curvesettle,2,FALSE()),FALSE())</f>
        <v>#N/A</v>
      </c>
      <c r="J10" s="186" t="e">
        <f aca="false">VLOOKUP($A10,curvesettle,HLOOKUP(J$8,curvesettle,2,FALSE()),FALSE())</f>
        <v>#N/A</v>
      </c>
      <c r="K10" s="186" t="e">
        <f aca="false">VLOOKUP($A10,curvesettle,HLOOKUP(K$8,curvesettle,2,FALSE()),FALSE())</f>
        <v>#N/A</v>
      </c>
      <c r="L10" s="186" t="e">
        <f aca="false">VLOOKUP($A10,curvesettle,HLOOKUP(L$8,curvesettle,2,FALSE()),FALSE())</f>
        <v>#N/A</v>
      </c>
      <c r="M10" s="186" t="e">
        <f aca="false">VLOOKUP($A10,curvesettle,HLOOKUP(M$8,curvesettle,2,FALSE()),FALSE())</f>
        <v>#N/A</v>
      </c>
      <c r="N10" s="186" t="e">
        <f aca="false">VLOOKUP($A10,curvesettle,HLOOKUP(N$8,curvesettle,2,FALSE()),FALSE())</f>
        <v>#N/A</v>
      </c>
      <c r="O10" s="186" t="e">
        <f aca="false">VLOOKUP($A10,curvesettle,HLOOKUP(O$8,curvesettle,2,FALSE()),FALSE())</f>
        <v>#N/A</v>
      </c>
      <c r="P10" s="186" t="e">
        <f aca="false">VLOOKUP($A10,curvesettle,HLOOKUP(P$8,curvesettle,2,FALSE()),FALSE())</f>
        <v>#N/A</v>
      </c>
      <c r="Q10" s="186" t="e">
        <f aca="false">VLOOKUP($A10,curvesettle,HLOOKUP(Q$8,curvesettle,2,FALSE()),FALSE())</f>
        <v>#N/A</v>
      </c>
      <c r="R10" s="186" t="e">
        <f aca="false">VLOOKUP($A10,curvesettle,HLOOKUP(R$8,curvesettle,2,FALSE()),FALSE())</f>
        <v>#N/A</v>
      </c>
      <c r="S10" s="186" t="e">
        <f aca="false">VLOOKUP($A10,curvesettle,HLOOKUP(S$8,curvesettle,2,FALSE()),FALSE())</f>
        <v>#N/A</v>
      </c>
      <c r="T10" s="186" t="e">
        <f aca="false">VLOOKUP($A10,curvesettle,HLOOKUP(T$8,curvesettle,2,FALSE()),FALSE())</f>
        <v>#N/A</v>
      </c>
      <c r="U10" s="186" t="e">
        <f aca="false">VLOOKUP($A10,curvesettle,HLOOKUP(U$8,curvesettle,2,FALSE()),FALSE())</f>
        <v>#N/A</v>
      </c>
      <c r="V10" s="186" t="e">
        <f aca="false">VLOOKUP($A10,curvesettle,HLOOKUP(V$8,curvesettle,2,FALSE()),FALSE())</f>
        <v>#N/A</v>
      </c>
      <c r="W10" s="186" t="e">
        <f aca="false">VLOOKUP($A10,curvesettle,HLOOKUP(W$8,curvesettle,2,FALSE()),FALSE())</f>
        <v>#N/A</v>
      </c>
      <c r="X10" s="186" t="e">
        <f aca="false">VLOOKUP($A10,curvesettle,HLOOKUP(X$8,curvesettle,2,FALSE()),FALSE())</f>
        <v>#N/A</v>
      </c>
      <c r="Y10" s="186" t="e">
        <f aca="false">VLOOKUP($A10,curvesettle,HLOOKUP(Y$8,curvesettle,2,FALSE()),FALSE())</f>
        <v>#N/A</v>
      </c>
      <c r="Z10" s="186" t="e">
        <f aca="false">VLOOKUP($A10,curvesettle,HLOOKUP(Z$8,curvesettle,2,FALSE()),FALSE())</f>
        <v>#N/A</v>
      </c>
      <c r="AA10" s="228" t="e">
        <f aca="false">Y10-Z10</f>
        <v>#N/A</v>
      </c>
      <c r="AB10" s="228" t="e">
        <f aca="false">IF($AE10=0,0,bsd(AB$8,AB$4,$F10,$H10,$P10,$M10,$Q10,0.1))</f>
        <v>#REF!</v>
      </c>
      <c r="AD10" s="229"/>
      <c r="AE10" s="229" t="e">
        <f aca="false">IF(#REF!=1,N10,IF(AF10&gt;0,A11-A10,0))</f>
        <v>#REF!</v>
      </c>
      <c r="AF10" s="227" t="e">
        <f aca="false">IF(A10&lt;=#REF!,A10,0)</f>
        <v>#REF!</v>
      </c>
      <c r="AH10" s="217" t="e">
        <f aca="false">AE10*B10</f>
        <v>#REF!</v>
      </c>
      <c r="AI10" s="230" t="e">
        <f aca="false">AE10*F10</f>
        <v>#N/A</v>
      </c>
      <c r="AJ10" s="231" t="e">
        <f aca="false">$AE10*S10</f>
        <v>#N/A</v>
      </c>
      <c r="AK10" s="231" t="e">
        <f aca="false">$AE10*U10</f>
        <v>#N/A</v>
      </c>
      <c r="AL10" s="231" t="e">
        <f aca="false">$AE10*W10</f>
        <v>#N/A</v>
      </c>
      <c r="AM10" s="231" t="e">
        <f aca="false">$AE10*Y10</f>
        <v>#N/A</v>
      </c>
      <c r="AN10" s="231" t="e">
        <f aca="false">$AE10*AA10</f>
        <v>#N/A</v>
      </c>
      <c r="AP10" s="230"/>
      <c r="AQ10" s="231" t="e">
        <f aca="false">$AE10*T10</f>
        <v>#N/A</v>
      </c>
      <c r="AR10" s="231" t="e">
        <f aca="false">$AE10*V10</f>
        <v>#N/A</v>
      </c>
      <c r="AS10" s="231" t="e">
        <f aca="false">$AE10*X10</f>
        <v>#N/A</v>
      </c>
      <c r="AT10" s="231" t="e">
        <f aca="false">$AE10*Z10</f>
        <v>#N/A</v>
      </c>
      <c r="AU10" s="231" t="e">
        <f aca="false">$AE10*AB10</f>
        <v>#REF!</v>
      </c>
      <c r="AV10" s="232"/>
      <c r="AW10" s="231"/>
      <c r="AX10" s="232"/>
      <c r="AY10" s="233"/>
      <c r="AZ10" s="233"/>
      <c r="BA10" s="233"/>
    </row>
    <row r="11" customFormat="false" ht="12.75" hidden="false" customHeight="false" outlineLevel="0" collapsed="false">
      <c r="A11" s="227" t="n">
        <f aca="false">DATE(YEAR(A10),MONTH(A10)+1,1)</f>
        <v>37257</v>
      </c>
      <c r="B11" s="186" t="n">
        <f aca="false">VLOOKUP(A11,STRADDLE,5,FALSE())</f>
        <v>2.985</v>
      </c>
      <c r="C11" s="186" t="n">
        <f aca="false">VLOOKUP($A11,curvesettle,HLOOKUP(C$8,curvesettle,2,FALSE()),FALSE())</f>
        <v>-0.27</v>
      </c>
      <c r="D11" s="186" t="n">
        <f aca="false">VLOOKUP($A11,curvesettle,HLOOKUP(D$8,curvesettle,2,FALSE()),FALSE())</f>
        <v>-0.31</v>
      </c>
      <c r="E11" s="186" t="n">
        <f aca="false">VLOOKUP($A11,curvesettle,HLOOKUP(E$8,curvesettle,2,FALSE()),FALSE())</f>
        <v>0.06</v>
      </c>
      <c r="F11" s="186" t="n">
        <f aca="false">VLOOKUP($A11,curvesettle,HLOOKUP(F$8,curvesettle,2,FALSE()),FALSE())</f>
        <v>-0.015</v>
      </c>
      <c r="G11" s="186" t="n">
        <f aca="false">VLOOKUP($A11,curvesettle,HLOOKUP(G$8,curvesettle,2,FALSE()),FALSE())</f>
        <v>-0.15</v>
      </c>
      <c r="H11" s="186" t="n">
        <f aca="false">VLOOKUP($A11,curvesettle,HLOOKUP(H$8,curvesettle,2,FALSE()),FALSE())</f>
        <v>0.12</v>
      </c>
      <c r="I11" s="186" t="n">
        <f aca="false">VLOOKUP($A11,curvesettle,HLOOKUP(I$8,curvesettle,2,FALSE()),FALSE())</f>
        <v>-0.12</v>
      </c>
      <c r="J11" s="186" t="n">
        <f aca="false">VLOOKUP($A11,curvesettle,HLOOKUP(J$8,curvesettle,2,FALSE()),FALSE())</f>
        <v>0.1325</v>
      </c>
      <c r="K11" s="186" t="n">
        <f aca="false">VLOOKUP($A11,curvesettle,HLOOKUP(K$8,curvesettle,2,FALSE()),FALSE())</f>
        <v>1.72</v>
      </c>
      <c r="L11" s="186" t="n">
        <f aca="false">VLOOKUP($A11,curvesettle,HLOOKUP(L$8,curvesettle,2,FALSE()),FALSE())</f>
        <v>-0.015</v>
      </c>
      <c r="M11" s="186" t="n">
        <f aca="false">VLOOKUP($A11,curvesettle,HLOOKUP(M$8,curvesettle,2,FALSE()),FALSE())</f>
        <v>-0.015</v>
      </c>
      <c r="N11" s="186" t="n">
        <f aca="false">VLOOKUP($A11,curvesettle,HLOOKUP(N$8,curvesettle,2,FALSE()),FALSE())</f>
        <v>-0.0225</v>
      </c>
      <c r="O11" s="186" t="n">
        <f aca="false">VLOOKUP($A11,curvesettle,HLOOKUP(O$8,curvesettle,2,FALSE()),FALSE())</f>
        <v>-0.11</v>
      </c>
      <c r="P11" s="186" t="n">
        <f aca="false">VLOOKUP($A11,curvesettle,HLOOKUP(P$8,curvesettle,2,FALSE()),FALSE())</f>
        <v>0.105</v>
      </c>
      <c r="Q11" s="186" t="n">
        <f aca="false">VLOOKUP($A11,curvesettle,HLOOKUP(Q$8,curvesettle,2,FALSE()),FALSE())</f>
        <v>0.2025</v>
      </c>
      <c r="R11" s="186" t="n">
        <f aca="false">VLOOKUP($A11,curvesettle,HLOOKUP(R$8,curvesettle,2,FALSE()),FALSE())</f>
        <v>0.1325</v>
      </c>
      <c r="S11" s="186" t="n">
        <f aca="false">VLOOKUP($A11,curvesettle,HLOOKUP(S$8,curvesettle,2,FALSE()),FALSE())</f>
        <v>0.78</v>
      </c>
      <c r="T11" s="186" t="n">
        <f aca="false">VLOOKUP($A11,curvesettle,HLOOKUP(T$8,curvesettle,2,FALSE()),FALSE())</f>
        <v>0.2</v>
      </c>
      <c r="U11" s="186" t="n">
        <f aca="false">VLOOKUP($A11,curvesettle,HLOOKUP(U$8,curvesettle,2,FALSE()),FALSE())</f>
        <v>-0.015</v>
      </c>
      <c r="V11" s="186" t="n">
        <f aca="false">VLOOKUP($A11,curvesettle,HLOOKUP(V$8,curvesettle,2,FALSE()),FALSE())</f>
        <v>-0.14</v>
      </c>
      <c r="W11" s="186" t="n">
        <f aca="false">VLOOKUP($A11,curvesettle,HLOOKUP(W$8,curvesettle,2,FALSE()),FALSE())</f>
        <v>-0.08</v>
      </c>
      <c r="X11" s="186" t="n">
        <f aca="false">VLOOKUP($A11,curvesettle,HLOOKUP(X$8,curvesettle,2,FALSE()),FALSE())</f>
        <v>-0.035</v>
      </c>
      <c r="Y11" s="186" t="n">
        <f aca="false">VLOOKUP($A11,curvesettle,HLOOKUP(Y$8,curvesettle,2,FALSE()),FALSE())</f>
        <v>1.72</v>
      </c>
      <c r="Z11" s="186" t="n">
        <f aca="false">VLOOKUP($A11,curvesettle,HLOOKUP(Z$8,curvesettle,2,FALSE()),FALSE())</f>
        <v>0.78</v>
      </c>
      <c r="AA11" s="228" t="n">
        <f aca="false">Y11-Z11</f>
        <v>0.94</v>
      </c>
      <c r="AB11" s="228" t="e">
        <f aca="false">IF($AE11=0,0,bsd(AB$8,AB$4,$F11,$H11,$P11,$M11,$Q11,0.1))</f>
        <v>#REF!</v>
      </c>
      <c r="AD11" s="229"/>
      <c r="AE11" s="229" t="e">
        <f aca="false">IF(#REF!=1,N11,IF(AF11&gt;0,A12-A11,0))</f>
        <v>#REF!</v>
      </c>
      <c r="AF11" s="227" t="e">
        <f aca="false">IF(A11&lt;=#REF!,A11,0)</f>
        <v>#REF!</v>
      </c>
      <c r="AH11" s="217" t="e">
        <f aca="false">AE11*B11</f>
        <v>#REF!</v>
      </c>
      <c r="AI11" s="230" t="e">
        <f aca="false">AE11*F11</f>
        <v>#REF!</v>
      </c>
      <c r="AJ11" s="231" t="e">
        <f aca="false">$AE11*S11</f>
        <v>#REF!</v>
      </c>
      <c r="AK11" s="231" t="e">
        <f aca="false">$AE11*U11</f>
        <v>#REF!</v>
      </c>
      <c r="AL11" s="231" t="e">
        <f aca="false">$AE11*W11</f>
        <v>#REF!</v>
      </c>
      <c r="AM11" s="231" t="e">
        <f aca="false">$AE11*Y11</f>
        <v>#REF!</v>
      </c>
      <c r="AN11" s="231" t="e">
        <f aca="false">$AE11*AA11</f>
        <v>#REF!</v>
      </c>
      <c r="AP11" s="230"/>
      <c r="AQ11" s="231" t="e">
        <f aca="false">$AE11*T11</f>
        <v>#REF!</v>
      </c>
      <c r="AR11" s="231" t="e">
        <f aca="false">$AE11*V11</f>
        <v>#REF!</v>
      </c>
      <c r="AS11" s="231" t="e">
        <f aca="false">$AE11*X11</f>
        <v>#REF!</v>
      </c>
      <c r="AT11" s="231" t="e">
        <f aca="false">$AE11*Z11</f>
        <v>#REF!</v>
      </c>
      <c r="AU11" s="231" t="e">
        <f aca="false">$AE11*AB11</f>
        <v>#REF!</v>
      </c>
      <c r="AV11" s="232"/>
      <c r="AW11" s="231"/>
      <c r="AX11" s="232"/>
      <c r="AY11" s="233"/>
      <c r="AZ11" s="233"/>
      <c r="BA11" s="233"/>
    </row>
    <row r="12" customFormat="false" ht="12.75" hidden="false" customHeight="false" outlineLevel="0" collapsed="false">
      <c r="A12" s="227" t="n">
        <f aca="false">DATE(YEAR(A11),MONTH(A11)+1,1)</f>
        <v>37288</v>
      </c>
      <c r="B12" s="186" t="n">
        <f aca="false">VLOOKUP(A12,STRADDLE,5,FALSE())</f>
        <v>2.865</v>
      </c>
      <c r="C12" s="186" t="n">
        <f aca="false">VLOOKUP($A12,curvesettle,HLOOKUP(C$8,curvesettle,2,FALSE()),FALSE())</f>
        <v>-0.3</v>
      </c>
      <c r="D12" s="186" t="n">
        <f aca="false">VLOOKUP($A12,curvesettle,HLOOKUP(D$8,curvesettle,2,FALSE()),FALSE())</f>
        <v>-0.34</v>
      </c>
      <c r="E12" s="186" t="n">
        <f aca="false">VLOOKUP($A12,curvesettle,HLOOKUP(E$8,curvesettle,2,FALSE()),FALSE())</f>
        <v>-0.08</v>
      </c>
      <c r="F12" s="186" t="n">
        <f aca="false">VLOOKUP($A12,curvesettle,HLOOKUP(F$8,curvesettle,2,FALSE()),FALSE())</f>
        <v>-0.09</v>
      </c>
      <c r="G12" s="186" t="n">
        <f aca="false">VLOOKUP($A12,curvesettle,HLOOKUP(G$8,curvesettle,2,FALSE()),FALSE())</f>
        <v>-0.155</v>
      </c>
      <c r="H12" s="186" t="n">
        <f aca="false">VLOOKUP($A12,curvesettle,HLOOKUP(H$8,curvesettle,2,FALSE()),FALSE())</f>
        <v>0.095</v>
      </c>
      <c r="I12" s="186" t="n">
        <f aca="false">VLOOKUP($A12,curvesettle,HLOOKUP(I$8,curvesettle,2,FALSE()),FALSE())</f>
        <v>-0.125</v>
      </c>
      <c r="J12" s="186" t="n">
        <f aca="false">VLOOKUP($A12,curvesettle,HLOOKUP(J$8,curvesettle,2,FALSE()),FALSE())</f>
        <v>0.1325</v>
      </c>
      <c r="K12" s="186" t="n">
        <f aca="false">VLOOKUP($A12,curvesettle,HLOOKUP(K$8,curvesettle,2,FALSE()),FALSE())</f>
        <v>1.7</v>
      </c>
      <c r="L12" s="186" t="n">
        <f aca="false">VLOOKUP($A12,curvesettle,HLOOKUP(L$8,curvesettle,2,FALSE()),FALSE())</f>
        <v>-0.05</v>
      </c>
      <c r="M12" s="186" t="n">
        <f aca="false">VLOOKUP($A12,curvesettle,HLOOKUP(M$8,curvesettle,2,FALSE()),FALSE())</f>
        <v>-0.005</v>
      </c>
      <c r="N12" s="186" t="n">
        <f aca="false">VLOOKUP($A12,curvesettle,HLOOKUP(N$8,curvesettle,2,FALSE()),FALSE())</f>
        <v>-0.0175</v>
      </c>
      <c r="O12" s="186" t="n">
        <f aca="false">VLOOKUP($A12,curvesettle,HLOOKUP(O$8,curvesettle,2,FALSE()),FALSE())</f>
        <v>-0.105</v>
      </c>
      <c r="P12" s="186" t="n">
        <f aca="false">VLOOKUP($A12,curvesettle,HLOOKUP(P$8,curvesettle,2,FALSE()),FALSE())</f>
        <v>0.1</v>
      </c>
      <c r="Q12" s="186" t="n">
        <f aca="false">VLOOKUP($A12,curvesettle,HLOOKUP(Q$8,curvesettle,2,FALSE()),FALSE())</f>
        <v>0.2</v>
      </c>
      <c r="R12" s="186" t="n">
        <f aca="false">VLOOKUP($A12,curvesettle,HLOOKUP(R$8,curvesettle,2,FALSE()),FALSE())</f>
        <v>0.1325</v>
      </c>
      <c r="S12" s="186" t="n">
        <f aca="false">VLOOKUP($A12,curvesettle,HLOOKUP(S$8,curvesettle,2,FALSE()),FALSE())</f>
        <v>0.78</v>
      </c>
      <c r="T12" s="186" t="n">
        <f aca="false">VLOOKUP($A12,curvesettle,HLOOKUP(T$8,curvesettle,2,FALSE()),FALSE())</f>
        <v>0.11</v>
      </c>
      <c r="U12" s="186" t="n">
        <f aca="false">VLOOKUP($A12,curvesettle,HLOOKUP(U$8,curvesettle,2,FALSE()),FALSE())</f>
        <v>-0.005</v>
      </c>
      <c r="V12" s="186" t="n">
        <f aca="false">VLOOKUP($A12,curvesettle,HLOOKUP(V$8,curvesettle,2,FALSE()),FALSE())</f>
        <v>-0.14</v>
      </c>
      <c r="W12" s="186" t="n">
        <f aca="false">VLOOKUP($A12,curvesettle,HLOOKUP(W$8,curvesettle,2,FALSE()),FALSE())</f>
        <v>-0.08</v>
      </c>
      <c r="X12" s="186" t="n">
        <f aca="false">VLOOKUP($A12,curvesettle,HLOOKUP(X$8,curvesettle,2,FALSE()),FALSE())</f>
        <v>-0.035</v>
      </c>
      <c r="Y12" s="186" t="n">
        <f aca="false">VLOOKUP($A12,curvesettle,HLOOKUP(Y$8,curvesettle,2,FALSE()),FALSE())</f>
        <v>1.7</v>
      </c>
      <c r="Z12" s="186" t="n">
        <f aca="false">VLOOKUP($A12,curvesettle,HLOOKUP(Z$8,curvesettle,2,FALSE()),FALSE())</f>
        <v>0.78</v>
      </c>
      <c r="AA12" s="228" t="n">
        <f aca="false">Y12-Z12</f>
        <v>0.92</v>
      </c>
      <c r="AB12" s="228" t="e">
        <f aca="false">IF($AE12=0,0,bsd(AB$8,AB$4,$F12,$H12,$P12,$M12,$Q12,0.1))</f>
        <v>#REF!</v>
      </c>
      <c r="AD12" s="229"/>
      <c r="AE12" s="229" t="e">
        <f aca="false">IF(#REF!=1,N12,IF(AF12&gt;0,A13-A12,0))</f>
        <v>#REF!</v>
      </c>
      <c r="AF12" s="227" t="e">
        <f aca="false">IF(A12&lt;=#REF!,A12,0)</f>
        <v>#REF!</v>
      </c>
      <c r="AH12" s="217" t="e">
        <f aca="false">AE12*B12</f>
        <v>#REF!</v>
      </c>
      <c r="AI12" s="230" t="e">
        <f aca="false">AE12*F12</f>
        <v>#REF!</v>
      </c>
      <c r="AJ12" s="231" t="e">
        <f aca="false">$AE12*S12</f>
        <v>#REF!</v>
      </c>
      <c r="AK12" s="231" t="e">
        <f aca="false">$AE12*U12</f>
        <v>#REF!</v>
      </c>
      <c r="AL12" s="231" t="e">
        <f aca="false">$AE12*W12</f>
        <v>#REF!</v>
      </c>
      <c r="AM12" s="231" t="e">
        <f aca="false">$AE12*Y12</f>
        <v>#REF!</v>
      </c>
      <c r="AN12" s="231" t="e">
        <f aca="false">$AE12*AA12</f>
        <v>#REF!</v>
      </c>
      <c r="AP12" s="230"/>
      <c r="AQ12" s="231" t="e">
        <f aca="false">$AE12*T12</f>
        <v>#REF!</v>
      </c>
      <c r="AR12" s="231" t="e">
        <f aca="false">$AE12*V12</f>
        <v>#REF!</v>
      </c>
      <c r="AS12" s="231" t="e">
        <f aca="false">$AE12*X12</f>
        <v>#REF!</v>
      </c>
      <c r="AT12" s="231" t="e">
        <f aca="false">$AE12*Z12</f>
        <v>#REF!</v>
      </c>
      <c r="AU12" s="231" t="e">
        <f aca="false">$AE12*AB12</f>
        <v>#REF!</v>
      </c>
      <c r="AV12" s="232"/>
      <c r="AW12" s="231"/>
      <c r="AX12" s="232"/>
      <c r="AY12" s="233"/>
      <c r="AZ12" s="233"/>
      <c r="BA12" s="233"/>
    </row>
    <row r="13" customFormat="false" ht="12.75" hidden="false" customHeight="false" outlineLevel="0" collapsed="false">
      <c r="A13" s="227" t="n">
        <f aca="false">DATE(YEAR(A12),MONTH(A12)+1,1)</f>
        <v>37316</v>
      </c>
      <c r="B13" s="186" t="n">
        <f aca="false">VLOOKUP(A13,STRADDLE,5,FALSE())</f>
        <v>2.728</v>
      </c>
      <c r="C13" s="186" t="n">
        <f aca="false">VLOOKUP($A13,curvesettle,HLOOKUP(C$8,curvesettle,2,FALSE()),FALSE())</f>
        <v>-0.34</v>
      </c>
      <c r="D13" s="186" t="n">
        <f aca="false">VLOOKUP($A13,curvesettle,HLOOKUP(D$8,curvesettle,2,FALSE()),FALSE())</f>
        <v>-0.43</v>
      </c>
      <c r="E13" s="186" t="n">
        <f aca="false">VLOOKUP($A13,curvesettle,HLOOKUP(E$8,curvesettle,2,FALSE()),FALSE())</f>
        <v>-0.25</v>
      </c>
      <c r="F13" s="186" t="n">
        <f aca="false">VLOOKUP($A13,curvesettle,HLOOKUP(F$8,curvesettle,2,FALSE()),FALSE())</f>
        <v>-0.01</v>
      </c>
      <c r="G13" s="186" t="n">
        <f aca="false">VLOOKUP($A13,curvesettle,HLOOKUP(G$8,curvesettle,2,FALSE()),FALSE())</f>
        <v>-0.16</v>
      </c>
      <c r="H13" s="186" t="n">
        <f aca="false">VLOOKUP($A13,curvesettle,HLOOKUP(H$8,curvesettle,2,FALSE()),FALSE())</f>
        <v>0.085</v>
      </c>
      <c r="I13" s="186" t="n">
        <f aca="false">VLOOKUP($A13,curvesettle,HLOOKUP(I$8,curvesettle,2,FALSE()),FALSE())</f>
        <v>-0.13</v>
      </c>
      <c r="J13" s="186" t="n">
        <f aca="false">VLOOKUP($A13,curvesettle,HLOOKUP(J$8,curvesettle,2,FALSE()),FALSE())</f>
        <v>0.12</v>
      </c>
      <c r="K13" s="186" t="n">
        <f aca="false">VLOOKUP($A13,curvesettle,HLOOKUP(K$8,curvesettle,2,FALSE()),FALSE())</f>
        <v>0.64</v>
      </c>
      <c r="L13" s="186" t="n">
        <f aca="false">VLOOKUP($A13,curvesettle,HLOOKUP(L$8,curvesettle,2,FALSE()),FALSE())</f>
        <v>-0.1</v>
      </c>
      <c r="M13" s="186" t="n">
        <f aca="false">VLOOKUP($A13,curvesettle,HLOOKUP(M$8,curvesettle,2,FALSE()),FALSE())</f>
        <v>-0.005</v>
      </c>
      <c r="N13" s="186" t="n">
        <f aca="false">VLOOKUP($A13,curvesettle,HLOOKUP(N$8,curvesettle,2,FALSE()),FALSE())</f>
        <v>-0.0125</v>
      </c>
      <c r="O13" s="186" t="n">
        <f aca="false">VLOOKUP($A13,curvesettle,HLOOKUP(O$8,curvesettle,2,FALSE()),FALSE())</f>
        <v>-0.105</v>
      </c>
      <c r="P13" s="186" t="n">
        <f aca="false">VLOOKUP($A13,curvesettle,HLOOKUP(P$8,curvesettle,2,FALSE()),FALSE())</f>
        <v>0.095</v>
      </c>
      <c r="Q13" s="186" t="n">
        <f aca="false">VLOOKUP($A13,curvesettle,HLOOKUP(Q$8,curvesettle,2,FALSE()),FALSE())</f>
        <v>0.17</v>
      </c>
      <c r="R13" s="186" t="n">
        <f aca="false">VLOOKUP($A13,curvesettle,HLOOKUP(R$8,curvesettle,2,FALSE()),FALSE())</f>
        <v>0.12</v>
      </c>
      <c r="S13" s="186" t="n">
        <f aca="false">VLOOKUP($A13,curvesettle,HLOOKUP(S$8,curvesettle,2,FALSE()),FALSE())</f>
        <v>0.48</v>
      </c>
      <c r="T13" s="186" t="n">
        <f aca="false">VLOOKUP($A13,curvesettle,HLOOKUP(T$8,curvesettle,2,FALSE()),FALSE())</f>
        <v>0.09</v>
      </c>
      <c r="U13" s="186" t="n">
        <f aca="false">VLOOKUP($A13,curvesettle,HLOOKUP(U$8,curvesettle,2,FALSE()),FALSE())</f>
        <v>-0.005</v>
      </c>
      <c r="V13" s="186" t="n">
        <f aca="false">VLOOKUP($A13,curvesettle,HLOOKUP(V$8,curvesettle,2,FALSE()),FALSE())</f>
        <v>-0.14</v>
      </c>
      <c r="W13" s="186" t="n">
        <f aca="false">VLOOKUP($A13,curvesettle,HLOOKUP(W$8,curvesettle,2,FALSE()),FALSE())</f>
        <v>-0.08</v>
      </c>
      <c r="X13" s="186" t="n">
        <f aca="false">VLOOKUP($A13,curvesettle,HLOOKUP(X$8,curvesettle,2,FALSE()),FALSE())</f>
        <v>-0.035</v>
      </c>
      <c r="Y13" s="186" t="n">
        <f aca="false">VLOOKUP($A13,curvesettle,HLOOKUP(Y$8,curvesettle,2,FALSE()),FALSE())</f>
        <v>0.64</v>
      </c>
      <c r="Z13" s="186" t="n">
        <f aca="false">VLOOKUP($A13,curvesettle,HLOOKUP(Z$8,curvesettle,2,FALSE()),FALSE())</f>
        <v>0.48</v>
      </c>
      <c r="AA13" s="228" t="n">
        <f aca="false">Y13-Z13</f>
        <v>0.16</v>
      </c>
      <c r="AB13" s="228" t="e">
        <f aca="false">IF($AE13=0,0,bsd(AB$8,AB$4,$F13,$H13,$P13,$M13,$Q13,0.1))</f>
        <v>#REF!</v>
      </c>
      <c r="AD13" s="229"/>
      <c r="AE13" s="229" t="e">
        <f aca="false">IF(#REF!=1,N13,IF(AF13&gt;0,A14-A13,0))</f>
        <v>#REF!</v>
      </c>
      <c r="AF13" s="227" t="e">
        <f aca="false">IF(A13&lt;=#REF!,A13,0)</f>
        <v>#REF!</v>
      </c>
      <c r="AH13" s="217" t="e">
        <f aca="false">AE13*B13</f>
        <v>#REF!</v>
      </c>
      <c r="AI13" s="230" t="e">
        <f aca="false">AE13*F13</f>
        <v>#REF!</v>
      </c>
      <c r="AJ13" s="231" t="e">
        <f aca="false">$AE13*S13</f>
        <v>#REF!</v>
      </c>
      <c r="AK13" s="231" t="e">
        <f aca="false">$AE13*U13</f>
        <v>#REF!</v>
      </c>
      <c r="AL13" s="231" t="e">
        <f aca="false">$AE13*W13</f>
        <v>#REF!</v>
      </c>
      <c r="AM13" s="231" t="e">
        <f aca="false">$AE13*Y13</f>
        <v>#REF!</v>
      </c>
      <c r="AN13" s="231" t="e">
        <f aca="false">$AE13*AA13</f>
        <v>#REF!</v>
      </c>
      <c r="AP13" s="230"/>
      <c r="AQ13" s="231" t="e">
        <f aca="false">$AE13*T13</f>
        <v>#REF!</v>
      </c>
      <c r="AR13" s="231" t="e">
        <f aca="false">$AE13*V13</f>
        <v>#REF!</v>
      </c>
      <c r="AS13" s="231" t="e">
        <f aca="false">$AE13*X13</f>
        <v>#REF!</v>
      </c>
      <c r="AT13" s="231" t="e">
        <f aca="false">$AE13*Z13</f>
        <v>#REF!</v>
      </c>
      <c r="AU13" s="231" t="e">
        <f aca="false">$AE13*AB13</f>
        <v>#REF!</v>
      </c>
      <c r="AV13" s="232"/>
      <c r="AW13" s="231"/>
      <c r="AX13" s="232"/>
      <c r="AY13" s="233"/>
      <c r="AZ13" s="233"/>
      <c r="BA13" s="233"/>
    </row>
    <row r="14" customFormat="false" ht="12.75" hidden="false" customHeight="false" outlineLevel="0" collapsed="false">
      <c r="A14" s="227" t="n">
        <f aca="false">DATE(YEAR(A13),MONTH(A13)+1,1)</f>
        <v>37347</v>
      </c>
      <c r="B14" s="186" t="n">
        <f aca="false">VLOOKUP(A14,STRADDLE,5,FALSE())</f>
        <v>2.625</v>
      </c>
      <c r="C14" s="186" t="n">
        <f aca="false">VLOOKUP($A14,curvesettle,HLOOKUP(C$8,curvesettle,2,FALSE()),FALSE())</f>
        <v>-0.36</v>
      </c>
      <c r="D14" s="186" t="n">
        <f aca="false">VLOOKUP($A14,curvesettle,HLOOKUP(D$8,curvesettle,2,FALSE()),FALSE())</f>
        <v>-0.53</v>
      </c>
      <c r="E14" s="186" t="n">
        <f aca="false">VLOOKUP($A14,curvesettle,HLOOKUP(E$8,curvesettle,2,FALSE()),FALSE())</f>
        <v>-0.275</v>
      </c>
      <c r="F14" s="186" t="n">
        <f aca="false">VLOOKUP($A14,curvesettle,HLOOKUP(F$8,curvesettle,2,FALSE()),FALSE())</f>
        <v>-0.09</v>
      </c>
      <c r="G14" s="186" t="n">
        <f aca="false">VLOOKUP($A14,curvesettle,HLOOKUP(G$8,curvesettle,2,FALSE()),FALSE())</f>
        <v>-0.175</v>
      </c>
      <c r="H14" s="186" t="n">
        <f aca="false">VLOOKUP($A14,curvesettle,HLOOKUP(H$8,curvesettle,2,FALSE()),FALSE())</f>
        <v>0.03</v>
      </c>
      <c r="I14" s="186" t="n">
        <f aca="false">VLOOKUP($A14,curvesettle,HLOOKUP(I$8,curvesettle,2,FALSE()),FALSE())</f>
        <v>-0.135</v>
      </c>
      <c r="J14" s="186" t="n">
        <f aca="false">VLOOKUP($A14,curvesettle,HLOOKUP(J$8,curvesettle,2,FALSE()),FALSE())</f>
        <v>0.15</v>
      </c>
      <c r="K14" s="186" t="n">
        <f aca="false">VLOOKUP($A14,curvesettle,HLOOKUP(K$8,curvesettle,2,FALSE()),FALSE())</f>
        <v>0.41</v>
      </c>
      <c r="L14" s="186" t="n">
        <f aca="false">VLOOKUP($A14,curvesettle,HLOOKUP(L$8,curvesettle,2,FALSE()),FALSE())</f>
        <v>-0.12</v>
      </c>
      <c r="M14" s="186" t="n">
        <f aca="false">VLOOKUP($A14,curvesettle,HLOOKUP(M$8,curvesettle,2,FALSE()),FALSE())</f>
        <v>-0.09</v>
      </c>
      <c r="N14" s="186" t="n">
        <f aca="false">VLOOKUP($A14,curvesettle,HLOOKUP(N$8,curvesettle,2,FALSE()),FALSE())</f>
        <v>0.015</v>
      </c>
      <c r="O14" s="186" t="n">
        <f aca="false">VLOOKUP($A14,curvesettle,HLOOKUP(O$8,curvesettle,2,FALSE()),FALSE())</f>
        <v>-0.12</v>
      </c>
      <c r="P14" s="186" t="n">
        <f aca="false">VLOOKUP($A14,curvesettle,HLOOKUP(P$8,curvesettle,2,FALSE()),FALSE())</f>
        <v>0.085</v>
      </c>
      <c r="Q14" s="186" t="n">
        <f aca="false">VLOOKUP($A14,curvesettle,HLOOKUP(Q$8,curvesettle,2,FALSE()),FALSE())</f>
        <v>0.195</v>
      </c>
      <c r="R14" s="186" t="n">
        <f aca="false">VLOOKUP($A14,curvesettle,HLOOKUP(R$8,curvesettle,2,FALSE()),FALSE())</f>
        <v>0.15</v>
      </c>
      <c r="S14" s="186" t="n">
        <f aca="false">VLOOKUP($A14,curvesettle,HLOOKUP(S$8,curvesettle,2,FALSE()),FALSE())</f>
        <v>0.34</v>
      </c>
      <c r="T14" s="186" t="n">
        <f aca="false">VLOOKUP($A14,curvesettle,HLOOKUP(T$8,curvesettle,2,FALSE()),FALSE())</f>
        <v>0.07</v>
      </c>
      <c r="U14" s="186" t="n">
        <f aca="false">VLOOKUP($A14,curvesettle,HLOOKUP(U$8,curvesettle,2,FALSE()),FALSE())</f>
        <v>-0.09</v>
      </c>
      <c r="V14" s="186" t="n">
        <f aca="false">VLOOKUP($A14,curvesettle,HLOOKUP(V$8,curvesettle,2,FALSE()),FALSE())</f>
        <v>-0.165</v>
      </c>
      <c r="W14" s="186" t="n">
        <f aca="false">VLOOKUP($A14,curvesettle,HLOOKUP(W$8,curvesettle,2,FALSE()),FALSE())</f>
        <v>-0.07</v>
      </c>
      <c r="X14" s="186" t="n">
        <f aca="false">VLOOKUP($A14,curvesettle,HLOOKUP(X$8,curvesettle,2,FALSE()),FALSE())</f>
        <v>-0.0225</v>
      </c>
      <c r="Y14" s="186" t="n">
        <f aca="false">VLOOKUP($A14,curvesettle,HLOOKUP(Y$8,curvesettle,2,FALSE()),FALSE())</f>
        <v>0.41</v>
      </c>
      <c r="Z14" s="186" t="n">
        <f aca="false">VLOOKUP($A14,curvesettle,HLOOKUP(Z$8,curvesettle,2,FALSE()),FALSE())</f>
        <v>0.34</v>
      </c>
      <c r="AA14" s="228" t="n">
        <f aca="false">Y14-Z14</f>
        <v>0.07</v>
      </c>
      <c r="AB14" s="228" t="e">
        <f aca="false">IF($AE14=0,0,bsd(AB$8,AB$4,$F14,$H14,$P14,$M14,$Q14,0.1))</f>
        <v>#REF!</v>
      </c>
      <c r="AD14" s="229"/>
      <c r="AE14" s="229" t="e">
        <f aca="false">IF(#REF!=1,N14,IF(AF14&gt;0,A15-A14,0))</f>
        <v>#REF!</v>
      </c>
      <c r="AF14" s="227" t="e">
        <f aca="false">IF(A14&lt;=#REF!,A14,0)</f>
        <v>#REF!</v>
      </c>
      <c r="AH14" s="217" t="e">
        <f aca="false">AE14*B14</f>
        <v>#REF!</v>
      </c>
      <c r="AI14" s="230" t="e">
        <f aca="false">AE14*F14</f>
        <v>#REF!</v>
      </c>
      <c r="AJ14" s="231" t="e">
        <f aca="false">$AE14*S14</f>
        <v>#REF!</v>
      </c>
      <c r="AK14" s="231" t="e">
        <f aca="false">$AE14*U14</f>
        <v>#REF!</v>
      </c>
      <c r="AL14" s="231" t="e">
        <f aca="false">$AE14*W14</f>
        <v>#REF!</v>
      </c>
      <c r="AM14" s="231" t="e">
        <f aca="false">$AE14*Y14</f>
        <v>#REF!</v>
      </c>
      <c r="AN14" s="231" t="e">
        <f aca="false">$AE14*AA14</f>
        <v>#REF!</v>
      </c>
      <c r="AP14" s="230"/>
      <c r="AQ14" s="231" t="e">
        <f aca="false">$AE14*T14</f>
        <v>#REF!</v>
      </c>
      <c r="AR14" s="231" t="e">
        <f aca="false">$AE14*V14</f>
        <v>#REF!</v>
      </c>
      <c r="AS14" s="231" t="e">
        <f aca="false">$AE14*X14</f>
        <v>#REF!</v>
      </c>
      <c r="AT14" s="231" t="e">
        <f aca="false">$AE14*Z14</f>
        <v>#REF!</v>
      </c>
      <c r="AU14" s="231" t="e">
        <f aca="false">$AE14*AB14</f>
        <v>#REF!</v>
      </c>
      <c r="AV14" s="232"/>
      <c r="AW14" s="231"/>
      <c r="AX14" s="232"/>
      <c r="AY14" s="233"/>
      <c r="AZ14" s="233"/>
      <c r="BA14" s="233"/>
    </row>
    <row r="15" customFormat="false" ht="12.75" hidden="false" customHeight="false" outlineLevel="0" collapsed="false">
      <c r="A15" s="227" t="n">
        <f aca="false">DATE(YEAR(A14),MONTH(A14)+1,1)</f>
        <v>37377</v>
      </c>
      <c r="B15" s="186" t="n">
        <f aca="false">VLOOKUP(A15,STRADDLE,5,FALSE())</f>
        <v>2.607</v>
      </c>
      <c r="C15" s="186" t="n">
        <f aca="false">VLOOKUP($A15,curvesettle,HLOOKUP(C$8,curvesettle,2,FALSE()),FALSE())</f>
        <v>-0.36</v>
      </c>
      <c r="D15" s="186" t="n">
        <f aca="false">VLOOKUP($A15,curvesettle,HLOOKUP(D$8,curvesettle,2,FALSE()),FALSE())</f>
        <v>-0.53</v>
      </c>
      <c r="E15" s="186" t="n">
        <f aca="false">VLOOKUP($A15,curvesettle,HLOOKUP(E$8,curvesettle,2,FALSE()),FALSE())</f>
        <v>-0.275</v>
      </c>
      <c r="F15" s="186" t="n">
        <f aca="false">VLOOKUP($A15,curvesettle,HLOOKUP(F$8,curvesettle,2,FALSE()),FALSE())</f>
        <v>-0.07</v>
      </c>
      <c r="G15" s="186" t="n">
        <f aca="false">VLOOKUP($A15,curvesettle,HLOOKUP(G$8,curvesettle,2,FALSE()),FALSE())</f>
        <v>-0.17</v>
      </c>
      <c r="H15" s="186" t="n">
        <f aca="false">VLOOKUP($A15,curvesettle,HLOOKUP(H$8,curvesettle,2,FALSE()),FALSE())</f>
        <v>0.03</v>
      </c>
      <c r="I15" s="186" t="n">
        <f aca="false">VLOOKUP($A15,curvesettle,HLOOKUP(I$8,curvesettle,2,FALSE()),FALSE())</f>
        <v>-0.1275</v>
      </c>
      <c r="J15" s="186" t="n">
        <f aca="false">VLOOKUP($A15,curvesettle,HLOOKUP(J$8,curvesettle,2,FALSE()),FALSE())</f>
        <v>0.13</v>
      </c>
      <c r="K15" s="186" t="n">
        <f aca="false">VLOOKUP($A15,curvesettle,HLOOKUP(K$8,curvesettle,2,FALSE()),FALSE())</f>
        <v>0.38</v>
      </c>
      <c r="L15" s="186" t="n">
        <f aca="false">VLOOKUP($A15,curvesettle,HLOOKUP(L$8,curvesettle,2,FALSE()),FALSE())</f>
        <v>-0.12</v>
      </c>
      <c r="M15" s="186" t="n">
        <f aca="false">VLOOKUP($A15,curvesettle,HLOOKUP(M$8,curvesettle,2,FALSE()),FALSE())</f>
        <v>-0.09</v>
      </c>
      <c r="N15" s="186" t="n">
        <f aca="false">VLOOKUP($A15,curvesettle,HLOOKUP(N$8,curvesettle,2,FALSE()),FALSE())</f>
        <v>0.02</v>
      </c>
      <c r="O15" s="186" t="n">
        <f aca="false">VLOOKUP($A15,curvesettle,HLOOKUP(O$8,curvesettle,2,FALSE()),FALSE())</f>
        <v>-0.12</v>
      </c>
      <c r="P15" s="186" t="n">
        <f aca="false">VLOOKUP($A15,curvesettle,HLOOKUP(P$8,curvesettle,2,FALSE()),FALSE())</f>
        <v>0.085</v>
      </c>
      <c r="Q15" s="186" t="n">
        <f aca="false">VLOOKUP($A15,curvesettle,HLOOKUP(Q$8,curvesettle,2,FALSE()),FALSE())</f>
        <v>0.135</v>
      </c>
      <c r="R15" s="186" t="n">
        <f aca="false">VLOOKUP($A15,curvesettle,HLOOKUP(R$8,curvesettle,2,FALSE()),FALSE())</f>
        <v>0.13</v>
      </c>
      <c r="S15" s="186" t="n">
        <f aca="false">VLOOKUP($A15,curvesettle,HLOOKUP(S$8,curvesettle,2,FALSE()),FALSE())</f>
        <v>0.3125</v>
      </c>
      <c r="T15" s="186" t="n">
        <f aca="false">VLOOKUP($A15,curvesettle,HLOOKUP(T$8,curvesettle,2,FALSE()),FALSE())</f>
        <v>0.07</v>
      </c>
      <c r="U15" s="186" t="n">
        <f aca="false">VLOOKUP($A15,curvesettle,HLOOKUP(U$8,curvesettle,2,FALSE()),FALSE())</f>
        <v>-0.09</v>
      </c>
      <c r="V15" s="186" t="n">
        <f aca="false">VLOOKUP($A15,curvesettle,HLOOKUP(V$8,curvesettle,2,FALSE()),FALSE())</f>
        <v>-0.1425</v>
      </c>
      <c r="W15" s="186" t="n">
        <f aca="false">VLOOKUP($A15,curvesettle,HLOOKUP(W$8,curvesettle,2,FALSE()),FALSE())</f>
        <v>-0.07</v>
      </c>
      <c r="X15" s="186" t="n">
        <f aca="false">VLOOKUP($A15,curvesettle,HLOOKUP(X$8,curvesettle,2,FALSE()),FALSE())</f>
        <v>-0.0225</v>
      </c>
      <c r="Y15" s="186" t="n">
        <f aca="false">VLOOKUP($A15,curvesettle,HLOOKUP(Y$8,curvesettle,2,FALSE()),FALSE())</f>
        <v>0.38</v>
      </c>
      <c r="Z15" s="186" t="n">
        <f aca="false">VLOOKUP($A15,curvesettle,HLOOKUP(Z$8,curvesettle,2,FALSE()),FALSE())</f>
        <v>0.3125</v>
      </c>
      <c r="AA15" s="228" t="n">
        <f aca="false">Y15-Z15</f>
        <v>0.0675</v>
      </c>
      <c r="AB15" s="228" t="e">
        <f aca="false">IF($AE15=0,0,bsd(AB$8,AB$4,$F15,$H15,$P15,$M15,$Q15,0.1))</f>
        <v>#REF!</v>
      </c>
      <c r="AD15" s="229"/>
      <c r="AE15" s="229" t="e">
        <f aca="false">IF(#REF!=1,N15,IF(AF15&gt;0,A16-A15,0))</f>
        <v>#REF!</v>
      </c>
      <c r="AF15" s="227" t="e">
        <f aca="false">IF(A15&lt;=#REF!,A15,0)</f>
        <v>#REF!</v>
      </c>
      <c r="AH15" s="217" t="e">
        <f aca="false">AE15*B15</f>
        <v>#REF!</v>
      </c>
      <c r="AI15" s="230" t="e">
        <f aca="false">AE15*F15</f>
        <v>#REF!</v>
      </c>
      <c r="AJ15" s="231" t="e">
        <f aca="false">$AE15*S15</f>
        <v>#REF!</v>
      </c>
      <c r="AK15" s="231" t="e">
        <f aca="false">$AE15*U15</f>
        <v>#REF!</v>
      </c>
      <c r="AL15" s="231" t="e">
        <f aca="false">$AE15*W15</f>
        <v>#REF!</v>
      </c>
      <c r="AM15" s="231" t="e">
        <f aca="false">$AE15*Y15</f>
        <v>#REF!</v>
      </c>
      <c r="AN15" s="231" t="e">
        <f aca="false">$AE15*AA15</f>
        <v>#REF!</v>
      </c>
      <c r="AP15" s="230"/>
      <c r="AQ15" s="231" t="e">
        <f aca="false">$AE15*T15</f>
        <v>#REF!</v>
      </c>
      <c r="AR15" s="231" t="e">
        <f aca="false">$AE15*V15</f>
        <v>#REF!</v>
      </c>
      <c r="AS15" s="231" t="e">
        <f aca="false">$AE15*X15</f>
        <v>#REF!</v>
      </c>
      <c r="AT15" s="231" t="e">
        <f aca="false">$AE15*Z15</f>
        <v>#REF!</v>
      </c>
      <c r="AU15" s="231" t="e">
        <f aca="false">$AE15*AB15</f>
        <v>#REF!</v>
      </c>
      <c r="AV15" s="232"/>
      <c r="AW15" s="231"/>
      <c r="AX15" s="232"/>
      <c r="AY15" s="233"/>
      <c r="AZ15" s="233"/>
      <c r="BA15" s="233"/>
    </row>
    <row r="16" customFormat="false" ht="12.75" hidden="false" customHeight="false" outlineLevel="0" collapsed="false">
      <c r="A16" s="227" t="n">
        <f aca="false">DATE(YEAR(A15),MONTH(A15)+1,1)</f>
        <v>37408</v>
      </c>
      <c r="B16" s="186" t="n">
        <f aca="false">VLOOKUP(A16,STRADDLE,5,FALSE())</f>
        <v>2.616</v>
      </c>
      <c r="C16" s="186" t="n">
        <f aca="false">VLOOKUP($A16,curvesettle,HLOOKUP(C$8,curvesettle,2,FALSE()),FALSE())</f>
        <v>-0.36</v>
      </c>
      <c r="D16" s="186" t="n">
        <f aca="false">VLOOKUP($A16,curvesettle,HLOOKUP(D$8,curvesettle,2,FALSE()),FALSE())</f>
        <v>-0.53</v>
      </c>
      <c r="E16" s="186" t="n">
        <f aca="false">VLOOKUP($A16,curvesettle,HLOOKUP(E$8,curvesettle,2,FALSE()),FALSE())</f>
        <v>-0.275</v>
      </c>
      <c r="F16" s="186" t="n">
        <f aca="false">VLOOKUP($A16,curvesettle,HLOOKUP(F$8,curvesettle,2,FALSE()),FALSE())</f>
        <v>-0.05</v>
      </c>
      <c r="G16" s="186" t="n">
        <f aca="false">VLOOKUP($A16,curvesettle,HLOOKUP(G$8,curvesettle,2,FALSE()),FALSE())</f>
        <v>-0.165</v>
      </c>
      <c r="H16" s="186" t="n">
        <f aca="false">VLOOKUP($A16,curvesettle,HLOOKUP(H$8,curvesettle,2,FALSE()),FALSE())</f>
        <v>0.03</v>
      </c>
      <c r="I16" s="186" t="n">
        <f aca="false">VLOOKUP($A16,curvesettle,HLOOKUP(I$8,curvesettle,2,FALSE()),FALSE())</f>
        <v>-0.1225</v>
      </c>
      <c r="J16" s="186" t="n">
        <f aca="false">VLOOKUP($A16,curvesettle,HLOOKUP(J$8,curvesettle,2,FALSE()),FALSE())</f>
        <v>0.15</v>
      </c>
      <c r="K16" s="186" t="n">
        <f aca="false">VLOOKUP($A16,curvesettle,HLOOKUP(K$8,curvesettle,2,FALSE()),FALSE())</f>
        <v>0.365</v>
      </c>
      <c r="L16" s="186" t="n">
        <f aca="false">VLOOKUP($A16,curvesettle,HLOOKUP(L$8,curvesettle,2,FALSE()),FALSE())</f>
        <v>-0.12</v>
      </c>
      <c r="M16" s="186" t="n">
        <f aca="false">VLOOKUP($A16,curvesettle,HLOOKUP(M$8,curvesettle,2,FALSE()),FALSE())</f>
        <v>-0.09</v>
      </c>
      <c r="N16" s="186" t="n">
        <f aca="false">VLOOKUP($A16,curvesettle,HLOOKUP(N$8,curvesettle,2,FALSE()),FALSE())</f>
        <v>0.0325</v>
      </c>
      <c r="O16" s="186" t="n">
        <f aca="false">VLOOKUP($A16,curvesettle,HLOOKUP(O$8,curvesettle,2,FALSE()),FALSE())</f>
        <v>-0.12</v>
      </c>
      <c r="P16" s="186" t="n">
        <f aca="false">VLOOKUP($A16,curvesettle,HLOOKUP(P$8,curvesettle,2,FALSE()),FALSE())</f>
        <v>0.085</v>
      </c>
      <c r="Q16" s="186" t="n">
        <f aca="false">VLOOKUP($A16,curvesettle,HLOOKUP(Q$8,curvesettle,2,FALSE()),FALSE())</f>
        <v>0.165</v>
      </c>
      <c r="R16" s="186" t="n">
        <f aca="false">VLOOKUP($A16,curvesettle,HLOOKUP(R$8,curvesettle,2,FALSE()),FALSE())</f>
        <v>0.15</v>
      </c>
      <c r="S16" s="186" t="n">
        <f aca="false">VLOOKUP($A16,curvesettle,HLOOKUP(S$8,curvesettle,2,FALSE()),FALSE())</f>
        <v>0.31</v>
      </c>
      <c r="T16" s="186" t="n">
        <f aca="false">VLOOKUP($A16,curvesettle,HLOOKUP(T$8,curvesettle,2,FALSE()),FALSE())</f>
        <v>0.07</v>
      </c>
      <c r="U16" s="186" t="n">
        <f aca="false">VLOOKUP($A16,curvesettle,HLOOKUP(U$8,curvesettle,2,FALSE()),FALSE())</f>
        <v>-0.09</v>
      </c>
      <c r="V16" s="186" t="n">
        <f aca="false">VLOOKUP($A16,curvesettle,HLOOKUP(V$8,curvesettle,2,FALSE()),FALSE())</f>
        <v>-0.09</v>
      </c>
      <c r="W16" s="186" t="n">
        <f aca="false">VLOOKUP($A16,curvesettle,HLOOKUP(W$8,curvesettle,2,FALSE()),FALSE())</f>
        <v>-0.07</v>
      </c>
      <c r="X16" s="186" t="n">
        <f aca="false">VLOOKUP($A16,curvesettle,HLOOKUP(X$8,curvesettle,2,FALSE()),FALSE())</f>
        <v>-0.02</v>
      </c>
      <c r="Y16" s="186" t="n">
        <f aca="false">VLOOKUP($A16,curvesettle,HLOOKUP(Y$8,curvesettle,2,FALSE()),FALSE())</f>
        <v>0.365</v>
      </c>
      <c r="Z16" s="186" t="n">
        <f aca="false">VLOOKUP($A16,curvesettle,HLOOKUP(Z$8,curvesettle,2,FALSE()),FALSE())</f>
        <v>0.31</v>
      </c>
      <c r="AA16" s="228" t="n">
        <f aca="false">Y16-Z16</f>
        <v>0.055</v>
      </c>
      <c r="AB16" s="228" t="e">
        <f aca="false">IF($AE16=0,0,bsd(AB$8,AB$4,$F16,$H16,$P16,$M16,$Q16,0.1))</f>
        <v>#REF!</v>
      </c>
      <c r="AD16" s="229"/>
      <c r="AE16" s="229" t="e">
        <f aca="false">IF(#REF!=1,N16,IF(AF16&gt;0,A17-A16,0))</f>
        <v>#REF!</v>
      </c>
      <c r="AF16" s="227" t="e">
        <f aca="false">IF(A16&lt;=#REF!,A16,0)</f>
        <v>#REF!</v>
      </c>
      <c r="AH16" s="217" t="e">
        <f aca="false">AE16*B16</f>
        <v>#REF!</v>
      </c>
      <c r="AI16" s="230" t="e">
        <f aca="false">AE16*F16</f>
        <v>#REF!</v>
      </c>
      <c r="AJ16" s="231" t="e">
        <f aca="false">$AE16*S16</f>
        <v>#REF!</v>
      </c>
      <c r="AK16" s="231" t="e">
        <f aca="false">$AE16*U16</f>
        <v>#REF!</v>
      </c>
      <c r="AL16" s="231" t="e">
        <f aca="false">$AE16*W16</f>
        <v>#REF!</v>
      </c>
      <c r="AM16" s="231" t="e">
        <f aca="false">$AE16*Y16</f>
        <v>#REF!</v>
      </c>
      <c r="AN16" s="231" t="e">
        <f aca="false">$AE16*AA16</f>
        <v>#REF!</v>
      </c>
      <c r="AP16" s="230"/>
      <c r="AQ16" s="231" t="e">
        <f aca="false">$AE16*T16</f>
        <v>#REF!</v>
      </c>
      <c r="AR16" s="231" t="e">
        <f aca="false">$AE16*V16</f>
        <v>#REF!</v>
      </c>
      <c r="AS16" s="231" t="e">
        <f aca="false">$AE16*X16</f>
        <v>#REF!</v>
      </c>
      <c r="AT16" s="231" t="e">
        <f aca="false">$AE16*Z16</f>
        <v>#REF!</v>
      </c>
      <c r="AU16" s="231" t="e">
        <f aca="false">$AE16*AB16</f>
        <v>#REF!</v>
      </c>
      <c r="AV16" s="232"/>
      <c r="AW16" s="231"/>
      <c r="AX16" s="232"/>
      <c r="AY16" s="233"/>
      <c r="AZ16" s="233"/>
      <c r="BA16" s="233"/>
    </row>
    <row r="17" customFormat="false" ht="12.75" hidden="false" customHeight="false" outlineLevel="0" collapsed="false">
      <c r="A17" s="227" t="n">
        <f aca="false">DATE(YEAR(A16),MONTH(A16)+1,1)</f>
        <v>37438</v>
      </c>
      <c r="B17" s="186" t="n">
        <f aca="false">VLOOKUP(A17,STRADDLE,5,FALSE())</f>
        <v>2.627</v>
      </c>
      <c r="C17" s="186" t="n">
        <f aca="false">VLOOKUP($A17,curvesettle,HLOOKUP(C$8,curvesettle,2,FALSE()),FALSE())</f>
        <v>-0.33</v>
      </c>
      <c r="D17" s="186" t="n">
        <f aca="false">VLOOKUP($A17,curvesettle,HLOOKUP(D$8,curvesettle,2,FALSE()),FALSE())</f>
        <v>-0.54</v>
      </c>
      <c r="E17" s="186" t="n">
        <f aca="false">VLOOKUP($A17,curvesettle,HLOOKUP(E$8,curvesettle,2,FALSE()),FALSE())</f>
        <v>-0.39</v>
      </c>
      <c r="F17" s="186" t="n">
        <f aca="false">VLOOKUP($A17,curvesettle,HLOOKUP(F$8,curvesettle,2,FALSE()),FALSE())</f>
        <v>0.115</v>
      </c>
      <c r="G17" s="186" t="n">
        <f aca="false">VLOOKUP($A17,curvesettle,HLOOKUP(G$8,curvesettle,2,FALSE()),FALSE())</f>
        <v>-0.125</v>
      </c>
      <c r="H17" s="186" t="n">
        <f aca="false">VLOOKUP($A17,curvesettle,HLOOKUP(H$8,curvesettle,2,FALSE()),FALSE())</f>
        <v>0.03</v>
      </c>
      <c r="I17" s="186" t="n">
        <f aca="false">VLOOKUP($A17,curvesettle,HLOOKUP(I$8,curvesettle,2,FALSE()),FALSE())</f>
        <v>-0.085</v>
      </c>
      <c r="J17" s="186" t="n">
        <f aca="false">VLOOKUP($A17,curvesettle,HLOOKUP(J$8,curvesettle,2,FALSE()),FALSE())</f>
        <v>0.165</v>
      </c>
      <c r="K17" s="186" t="n">
        <f aca="false">VLOOKUP($A17,curvesettle,HLOOKUP(K$8,curvesettle,2,FALSE()),FALSE())</f>
        <v>0.42</v>
      </c>
      <c r="L17" s="186" t="n">
        <f aca="false">VLOOKUP($A17,curvesettle,HLOOKUP(L$8,curvesettle,2,FALSE()),FALSE())</f>
        <v>-0.02</v>
      </c>
      <c r="M17" s="186" t="n">
        <f aca="false">VLOOKUP($A17,curvesettle,HLOOKUP(M$8,curvesettle,2,FALSE()),FALSE())</f>
        <v>-0.09</v>
      </c>
      <c r="N17" s="186" t="n">
        <f aca="false">VLOOKUP($A17,curvesettle,HLOOKUP(N$8,curvesettle,2,FALSE()),FALSE())</f>
        <v>0.045</v>
      </c>
      <c r="O17" s="186" t="n">
        <f aca="false">VLOOKUP($A17,curvesettle,HLOOKUP(O$8,curvesettle,2,FALSE()),FALSE())</f>
        <v>-0.12</v>
      </c>
      <c r="P17" s="186" t="n">
        <f aca="false">VLOOKUP($A17,curvesettle,HLOOKUP(P$8,curvesettle,2,FALSE()),FALSE())</f>
        <v>0.085</v>
      </c>
      <c r="Q17" s="186" t="n">
        <f aca="false">VLOOKUP($A17,curvesettle,HLOOKUP(Q$8,curvesettle,2,FALSE()),FALSE())</f>
        <v>0.205</v>
      </c>
      <c r="R17" s="186" t="n">
        <f aca="false">VLOOKUP($A17,curvesettle,HLOOKUP(R$8,curvesettle,2,FALSE()),FALSE())</f>
        <v>0.165</v>
      </c>
      <c r="S17" s="186" t="n">
        <f aca="false">VLOOKUP($A17,curvesettle,HLOOKUP(S$8,curvesettle,2,FALSE()),FALSE())</f>
        <v>0.33</v>
      </c>
      <c r="T17" s="186" t="n">
        <f aca="false">VLOOKUP($A17,curvesettle,HLOOKUP(T$8,curvesettle,2,FALSE()),FALSE())</f>
        <v>0.28</v>
      </c>
      <c r="U17" s="186" t="n">
        <f aca="false">VLOOKUP($A17,curvesettle,HLOOKUP(U$8,curvesettle,2,FALSE()),FALSE())</f>
        <v>-0.09</v>
      </c>
      <c r="V17" s="186" t="n">
        <f aca="false">VLOOKUP($A17,curvesettle,HLOOKUP(V$8,curvesettle,2,FALSE()),FALSE())</f>
        <v>-0.1</v>
      </c>
      <c r="W17" s="186" t="n">
        <f aca="false">VLOOKUP($A17,curvesettle,HLOOKUP(W$8,curvesettle,2,FALSE()),FALSE())</f>
        <v>-0.07</v>
      </c>
      <c r="X17" s="186" t="n">
        <f aca="false">VLOOKUP($A17,curvesettle,HLOOKUP(X$8,curvesettle,2,FALSE()),FALSE())</f>
        <v>-0.02</v>
      </c>
      <c r="Y17" s="186" t="n">
        <f aca="false">VLOOKUP($A17,curvesettle,HLOOKUP(Y$8,curvesettle,2,FALSE()),FALSE())</f>
        <v>0.42</v>
      </c>
      <c r="Z17" s="186" t="n">
        <f aca="false">VLOOKUP($A17,curvesettle,HLOOKUP(Z$8,curvesettle,2,FALSE()),FALSE())</f>
        <v>0.33</v>
      </c>
      <c r="AA17" s="228" t="n">
        <f aca="false">Y17-Z17</f>
        <v>0.09</v>
      </c>
      <c r="AB17" s="228" t="e">
        <f aca="false">IF($AE17=0,0,bsd(AB$8,AB$4,$F17,$H17,$P17,$M17,$Q17,0.1))</f>
        <v>#REF!</v>
      </c>
      <c r="AD17" s="229"/>
      <c r="AE17" s="229" t="e">
        <f aca="false">IF(#REF!=1,N17,IF(AF17&gt;0,A18-A17,0))</f>
        <v>#REF!</v>
      </c>
      <c r="AF17" s="227" t="e">
        <f aca="false">IF(A17&lt;=#REF!,A17,0)</f>
        <v>#REF!</v>
      </c>
      <c r="AH17" s="217" t="e">
        <f aca="false">AE17*B17</f>
        <v>#REF!</v>
      </c>
      <c r="AI17" s="230" t="e">
        <f aca="false">AE17*F17</f>
        <v>#REF!</v>
      </c>
      <c r="AJ17" s="231" t="e">
        <f aca="false">$AE17*S17</f>
        <v>#REF!</v>
      </c>
      <c r="AK17" s="231" t="e">
        <f aca="false">$AE17*U17</f>
        <v>#REF!</v>
      </c>
      <c r="AL17" s="231" t="e">
        <f aca="false">$AE17*W17</f>
        <v>#REF!</v>
      </c>
      <c r="AM17" s="231" t="e">
        <f aca="false">$AE17*Y17</f>
        <v>#REF!</v>
      </c>
      <c r="AN17" s="231" t="e">
        <f aca="false">$AE17*AA17</f>
        <v>#REF!</v>
      </c>
      <c r="AP17" s="230"/>
      <c r="AQ17" s="231" t="e">
        <f aca="false">$AE17*T17</f>
        <v>#REF!</v>
      </c>
      <c r="AR17" s="231" t="e">
        <f aca="false">$AE17*V17</f>
        <v>#REF!</v>
      </c>
      <c r="AS17" s="231" t="e">
        <f aca="false">$AE17*X17</f>
        <v>#REF!</v>
      </c>
      <c r="AT17" s="231" t="e">
        <f aca="false">$AE17*Z17</f>
        <v>#REF!</v>
      </c>
      <c r="AU17" s="231" t="e">
        <f aca="false">$AE17*AB17</f>
        <v>#REF!</v>
      </c>
      <c r="AV17" s="232"/>
      <c r="AW17" s="231"/>
      <c r="AX17" s="232"/>
      <c r="AY17" s="233"/>
      <c r="AZ17" s="233"/>
      <c r="BA17" s="233"/>
    </row>
    <row r="18" customFormat="false" ht="12.75" hidden="false" customHeight="false" outlineLevel="0" collapsed="false">
      <c r="A18" s="227" t="n">
        <f aca="false">DATE(YEAR(A17),MONTH(A17)+1,1)</f>
        <v>37469</v>
      </c>
      <c r="B18" s="186" t="n">
        <f aca="false">VLOOKUP(A18,STRADDLE,5,FALSE())</f>
        <v>2.636</v>
      </c>
      <c r="C18" s="186" t="n">
        <f aca="false">VLOOKUP($A18,curvesettle,HLOOKUP(C$8,curvesettle,2,FALSE()),FALSE())</f>
        <v>-0.33</v>
      </c>
      <c r="D18" s="186" t="n">
        <f aca="false">VLOOKUP($A18,curvesettle,HLOOKUP(D$8,curvesettle,2,FALSE()),FALSE())</f>
        <v>-0.54</v>
      </c>
      <c r="E18" s="186" t="n">
        <f aca="false">VLOOKUP($A18,curvesettle,HLOOKUP(E$8,curvesettle,2,FALSE()),FALSE())</f>
        <v>-0.39</v>
      </c>
      <c r="F18" s="186" t="n">
        <f aca="false">VLOOKUP($A18,curvesettle,HLOOKUP(F$8,curvesettle,2,FALSE()),FALSE())</f>
        <v>0.125</v>
      </c>
      <c r="G18" s="186" t="n">
        <f aca="false">VLOOKUP($A18,curvesettle,HLOOKUP(G$8,curvesettle,2,FALSE()),FALSE())</f>
        <v>-0.11</v>
      </c>
      <c r="H18" s="186" t="n">
        <f aca="false">VLOOKUP($A18,curvesettle,HLOOKUP(H$8,curvesettle,2,FALSE()),FALSE())</f>
        <v>0.03</v>
      </c>
      <c r="I18" s="186" t="n">
        <f aca="false">VLOOKUP($A18,curvesettle,HLOOKUP(I$8,curvesettle,2,FALSE()),FALSE())</f>
        <v>-0.07</v>
      </c>
      <c r="J18" s="186" t="n">
        <f aca="false">VLOOKUP($A18,curvesettle,HLOOKUP(J$8,curvesettle,2,FALSE()),FALSE())</f>
        <v>0.165</v>
      </c>
      <c r="K18" s="186" t="n">
        <f aca="false">VLOOKUP($A18,curvesettle,HLOOKUP(K$8,curvesettle,2,FALSE()),FALSE())</f>
        <v>0.42</v>
      </c>
      <c r="L18" s="186" t="n">
        <f aca="false">VLOOKUP($A18,curvesettle,HLOOKUP(L$8,curvesettle,2,FALSE()),FALSE())</f>
        <v>0.01</v>
      </c>
      <c r="M18" s="186" t="n">
        <f aca="false">VLOOKUP($A18,curvesettle,HLOOKUP(M$8,curvesettle,2,FALSE()),FALSE())</f>
        <v>-0.09</v>
      </c>
      <c r="N18" s="186" t="n">
        <f aca="false">VLOOKUP($A18,curvesettle,HLOOKUP(N$8,curvesettle,2,FALSE()),FALSE())</f>
        <v>0.05</v>
      </c>
      <c r="O18" s="186" t="n">
        <f aca="false">VLOOKUP($A18,curvesettle,HLOOKUP(O$8,curvesettle,2,FALSE()),FALSE())</f>
        <v>-0.12</v>
      </c>
      <c r="P18" s="186" t="n">
        <f aca="false">VLOOKUP($A18,curvesettle,HLOOKUP(P$8,curvesettle,2,FALSE()),FALSE())</f>
        <v>0.085</v>
      </c>
      <c r="Q18" s="186" t="n">
        <f aca="false">VLOOKUP($A18,curvesettle,HLOOKUP(Q$8,curvesettle,2,FALSE()),FALSE())</f>
        <v>0.205</v>
      </c>
      <c r="R18" s="186" t="n">
        <f aca="false">VLOOKUP($A18,curvesettle,HLOOKUP(R$8,curvesettle,2,FALSE()),FALSE())</f>
        <v>0.165</v>
      </c>
      <c r="S18" s="186" t="n">
        <f aca="false">VLOOKUP($A18,curvesettle,HLOOKUP(S$8,curvesettle,2,FALSE()),FALSE())</f>
        <v>0.33</v>
      </c>
      <c r="T18" s="186" t="n">
        <f aca="false">VLOOKUP($A18,curvesettle,HLOOKUP(T$8,curvesettle,2,FALSE()),FALSE())</f>
        <v>0.28</v>
      </c>
      <c r="U18" s="186" t="n">
        <f aca="false">VLOOKUP($A18,curvesettle,HLOOKUP(U$8,curvesettle,2,FALSE()),FALSE())</f>
        <v>-0.09</v>
      </c>
      <c r="V18" s="186" t="n">
        <f aca="false">VLOOKUP($A18,curvesettle,HLOOKUP(V$8,curvesettle,2,FALSE()),FALSE())</f>
        <v>-0.095</v>
      </c>
      <c r="W18" s="186" t="n">
        <f aca="false">VLOOKUP($A18,curvesettle,HLOOKUP(W$8,curvesettle,2,FALSE()),FALSE())</f>
        <v>-0.07</v>
      </c>
      <c r="X18" s="186" t="n">
        <f aca="false">VLOOKUP($A18,curvesettle,HLOOKUP(X$8,curvesettle,2,FALSE()),FALSE())</f>
        <v>-0.02</v>
      </c>
      <c r="Y18" s="186" t="n">
        <f aca="false">VLOOKUP($A18,curvesettle,HLOOKUP(Y$8,curvesettle,2,FALSE()),FALSE())</f>
        <v>0.42</v>
      </c>
      <c r="Z18" s="186" t="n">
        <f aca="false">VLOOKUP($A18,curvesettle,HLOOKUP(Z$8,curvesettle,2,FALSE()),FALSE())</f>
        <v>0.33</v>
      </c>
      <c r="AA18" s="228" t="n">
        <f aca="false">Y18-Z18</f>
        <v>0.09</v>
      </c>
      <c r="AB18" s="228" t="e">
        <f aca="false">IF($AE18=0,0,bsd(AB$8,AB$4,$F18,$H18,$P18,$M18,$Q18,0.1))</f>
        <v>#REF!</v>
      </c>
      <c r="AD18" s="229"/>
      <c r="AE18" s="229" t="e">
        <f aca="false">IF(#REF!=1,N18,IF(AF18&gt;0,A19-A18,0))</f>
        <v>#REF!</v>
      </c>
      <c r="AF18" s="227" t="e">
        <f aca="false">IF(A18&lt;=#REF!,A18,0)</f>
        <v>#REF!</v>
      </c>
      <c r="AH18" s="217" t="e">
        <f aca="false">AE18*B18</f>
        <v>#REF!</v>
      </c>
      <c r="AI18" s="230" t="e">
        <f aca="false">AE18*F18</f>
        <v>#REF!</v>
      </c>
      <c r="AJ18" s="231" t="e">
        <f aca="false">$AE18*S18</f>
        <v>#REF!</v>
      </c>
      <c r="AK18" s="231" t="e">
        <f aca="false">$AE18*U18</f>
        <v>#REF!</v>
      </c>
      <c r="AL18" s="231" t="e">
        <f aca="false">$AE18*W18</f>
        <v>#REF!</v>
      </c>
      <c r="AM18" s="231" t="e">
        <f aca="false">$AE18*Y18</f>
        <v>#REF!</v>
      </c>
      <c r="AN18" s="231" t="e">
        <f aca="false">$AE18*AA18</f>
        <v>#REF!</v>
      </c>
      <c r="AP18" s="230"/>
      <c r="AQ18" s="231" t="e">
        <f aca="false">$AE18*T18</f>
        <v>#REF!</v>
      </c>
      <c r="AR18" s="231" t="e">
        <f aca="false">$AE18*V18</f>
        <v>#REF!</v>
      </c>
      <c r="AS18" s="231" t="e">
        <f aca="false">$AE18*X18</f>
        <v>#REF!</v>
      </c>
      <c r="AT18" s="231" t="e">
        <f aca="false">$AE18*Z18</f>
        <v>#REF!</v>
      </c>
      <c r="AU18" s="231" t="e">
        <f aca="false">$AE18*AB18</f>
        <v>#REF!</v>
      </c>
      <c r="AV18" s="232"/>
      <c r="AW18" s="231"/>
      <c r="AX18" s="232"/>
      <c r="AY18" s="233"/>
      <c r="AZ18" s="233"/>
      <c r="BA18" s="233"/>
    </row>
    <row r="19" customFormat="false" ht="12.75" hidden="false" customHeight="false" outlineLevel="0" collapsed="false">
      <c r="A19" s="227" t="n">
        <f aca="false">DATE(YEAR(A18),MONTH(A18)+1,1)</f>
        <v>37500</v>
      </c>
      <c r="B19" s="186" t="n">
        <f aca="false">VLOOKUP(A19,STRADDLE,5,FALSE())</f>
        <v>2.643</v>
      </c>
      <c r="C19" s="186" t="n">
        <f aca="false">VLOOKUP($A19,curvesettle,HLOOKUP(C$8,curvesettle,2,FALSE()),FALSE())</f>
        <v>-0.33</v>
      </c>
      <c r="D19" s="186" t="n">
        <f aca="false">VLOOKUP($A19,curvesettle,HLOOKUP(D$8,curvesettle,2,FALSE()),FALSE())</f>
        <v>-0.54</v>
      </c>
      <c r="E19" s="186" t="n">
        <f aca="false">VLOOKUP($A19,curvesettle,HLOOKUP(E$8,curvesettle,2,FALSE()),FALSE())</f>
        <v>-0.39</v>
      </c>
      <c r="F19" s="186" t="n">
        <f aca="false">VLOOKUP($A19,curvesettle,HLOOKUP(F$8,curvesettle,2,FALSE()),FALSE())</f>
        <v>0.115</v>
      </c>
      <c r="G19" s="186" t="n">
        <f aca="false">VLOOKUP($A19,curvesettle,HLOOKUP(G$8,curvesettle,2,FALSE()),FALSE())</f>
        <v>-0.1375</v>
      </c>
      <c r="H19" s="186" t="n">
        <f aca="false">VLOOKUP($A19,curvesettle,HLOOKUP(H$8,curvesettle,2,FALSE()),FALSE())</f>
        <v>0.03</v>
      </c>
      <c r="I19" s="186" t="n">
        <f aca="false">VLOOKUP($A19,curvesettle,HLOOKUP(I$8,curvesettle,2,FALSE()),FALSE())</f>
        <v>-0.0975</v>
      </c>
      <c r="J19" s="186" t="n">
        <f aca="false">VLOOKUP($A19,curvesettle,HLOOKUP(J$8,curvesettle,2,FALSE()),FALSE())</f>
        <v>0.13</v>
      </c>
      <c r="K19" s="186" t="n">
        <f aca="false">VLOOKUP($A19,curvesettle,HLOOKUP(K$8,curvesettle,2,FALSE()),FALSE())</f>
        <v>0.34</v>
      </c>
      <c r="L19" s="186" t="n">
        <f aca="false">VLOOKUP($A19,curvesettle,HLOOKUP(L$8,curvesettle,2,FALSE()),FALSE())</f>
        <v>0.01</v>
      </c>
      <c r="M19" s="186" t="n">
        <f aca="false">VLOOKUP($A19,curvesettle,HLOOKUP(M$8,curvesettle,2,FALSE()),FALSE())</f>
        <v>-0.09</v>
      </c>
      <c r="N19" s="186" t="n">
        <f aca="false">VLOOKUP($A19,curvesettle,HLOOKUP(N$8,curvesettle,2,FALSE()),FALSE())</f>
        <v>0.04</v>
      </c>
      <c r="O19" s="186" t="n">
        <f aca="false">VLOOKUP($A19,curvesettle,HLOOKUP(O$8,curvesettle,2,FALSE()),FALSE())</f>
        <v>-0.12</v>
      </c>
      <c r="P19" s="186" t="n">
        <f aca="false">VLOOKUP($A19,curvesettle,HLOOKUP(P$8,curvesettle,2,FALSE()),FALSE())</f>
        <v>0.085</v>
      </c>
      <c r="Q19" s="186" t="n">
        <f aca="false">VLOOKUP($A19,curvesettle,HLOOKUP(Q$8,curvesettle,2,FALSE()),FALSE())</f>
        <v>0.145</v>
      </c>
      <c r="R19" s="186" t="n">
        <f aca="false">VLOOKUP($A19,curvesettle,HLOOKUP(R$8,curvesettle,2,FALSE()),FALSE())</f>
        <v>0.13</v>
      </c>
      <c r="S19" s="186" t="n">
        <f aca="false">VLOOKUP($A19,curvesettle,HLOOKUP(S$8,curvesettle,2,FALSE()),FALSE())</f>
        <v>0.32</v>
      </c>
      <c r="T19" s="186" t="n">
        <f aca="false">VLOOKUP($A19,curvesettle,HLOOKUP(T$8,curvesettle,2,FALSE()),FALSE())</f>
        <v>0.28</v>
      </c>
      <c r="U19" s="186" t="n">
        <f aca="false">VLOOKUP($A19,curvesettle,HLOOKUP(U$8,curvesettle,2,FALSE()),FALSE())</f>
        <v>-0.09</v>
      </c>
      <c r="V19" s="186" t="n">
        <f aca="false">VLOOKUP($A19,curvesettle,HLOOKUP(V$8,curvesettle,2,FALSE()),FALSE())</f>
        <v>-0.105</v>
      </c>
      <c r="W19" s="186" t="n">
        <f aca="false">VLOOKUP($A19,curvesettle,HLOOKUP(W$8,curvesettle,2,FALSE()),FALSE())</f>
        <v>-0.07</v>
      </c>
      <c r="X19" s="186" t="n">
        <f aca="false">VLOOKUP($A19,curvesettle,HLOOKUP(X$8,curvesettle,2,FALSE()),FALSE())</f>
        <v>-0.025</v>
      </c>
      <c r="Y19" s="186" t="n">
        <f aca="false">VLOOKUP($A19,curvesettle,HLOOKUP(Y$8,curvesettle,2,FALSE()),FALSE())</f>
        <v>0.34</v>
      </c>
      <c r="Z19" s="186" t="n">
        <f aca="false">VLOOKUP($A19,curvesettle,HLOOKUP(Z$8,curvesettle,2,FALSE()),FALSE())</f>
        <v>0.32</v>
      </c>
      <c r="AA19" s="228" t="n">
        <f aca="false">Y19-Z19</f>
        <v>0.02</v>
      </c>
      <c r="AB19" s="228" t="e">
        <f aca="false">IF($AE19=0,0,bsd(AB$8,AB$4,$F19,$H19,$P19,$M19,$Q19,0.1))</f>
        <v>#REF!</v>
      </c>
      <c r="AD19" s="229"/>
      <c r="AE19" s="229" t="e">
        <f aca="false">IF(#REF!=1,N19,IF(AF19&gt;0,A20-A19,0))</f>
        <v>#REF!</v>
      </c>
      <c r="AF19" s="227" t="e">
        <f aca="false">IF(A19&lt;=#REF!,A19,0)</f>
        <v>#REF!</v>
      </c>
      <c r="AH19" s="217" t="e">
        <f aca="false">AE19*B19</f>
        <v>#REF!</v>
      </c>
      <c r="AI19" s="230" t="e">
        <f aca="false">AE19*F19</f>
        <v>#REF!</v>
      </c>
      <c r="AJ19" s="231" t="e">
        <f aca="false">$AE19*S19</f>
        <v>#REF!</v>
      </c>
      <c r="AK19" s="231" t="e">
        <f aca="false">$AE19*U19</f>
        <v>#REF!</v>
      </c>
      <c r="AL19" s="231" t="e">
        <f aca="false">$AE19*W19</f>
        <v>#REF!</v>
      </c>
      <c r="AM19" s="231" t="e">
        <f aca="false">$AE19*Y19</f>
        <v>#REF!</v>
      </c>
      <c r="AN19" s="231" t="e">
        <f aca="false">$AE19*AA19</f>
        <v>#REF!</v>
      </c>
      <c r="AP19" s="230"/>
      <c r="AQ19" s="231" t="e">
        <f aca="false">$AE19*T19</f>
        <v>#REF!</v>
      </c>
      <c r="AR19" s="231" t="e">
        <f aca="false">$AE19*V19</f>
        <v>#REF!</v>
      </c>
      <c r="AS19" s="231" t="e">
        <f aca="false">$AE19*X19</f>
        <v>#REF!</v>
      </c>
      <c r="AT19" s="231" t="e">
        <f aca="false">$AE19*Z19</f>
        <v>#REF!</v>
      </c>
      <c r="AU19" s="231" t="e">
        <f aca="false">$AE19*AB19</f>
        <v>#REF!</v>
      </c>
      <c r="AV19" s="232"/>
      <c r="AW19" s="231"/>
      <c r="AX19" s="232"/>
      <c r="AY19" s="233"/>
      <c r="AZ19" s="233"/>
      <c r="BA19" s="233"/>
    </row>
    <row r="20" customFormat="false" ht="12.75" hidden="false" customHeight="false" outlineLevel="0" collapsed="false">
      <c r="A20" s="227" t="n">
        <f aca="false">DATE(YEAR(A19),MONTH(A19)+1,1)</f>
        <v>37530</v>
      </c>
      <c r="B20" s="186" t="n">
        <f aca="false">VLOOKUP(A20,STRADDLE,5,FALSE())</f>
        <v>2.67</v>
      </c>
      <c r="C20" s="186" t="n">
        <f aca="false">VLOOKUP($A20,curvesettle,HLOOKUP(C$8,curvesettle,2,FALSE()),FALSE())</f>
        <v>-0.36</v>
      </c>
      <c r="D20" s="186" t="n">
        <f aca="false">VLOOKUP($A20,curvesettle,HLOOKUP(D$8,curvesettle,2,FALSE()),FALSE())</f>
        <v>-0.58</v>
      </c>
      <c r="E20" s="186" t="n">
        <f aca="false">VLOOKUP($A20,curvesettle,HLOOKUP(E$8,curvesettle,2,FALSE()),FALSE())</f>
        <v>-0.24</v>
      </c>
      <c r="F20" s="186" t="n">
        <f aca="false">VLOOKUP($A20,curvesettle,HLOOKUP(F$8,curvesettle,2,FALSE()),FALSE())</f>
        <v>0.03</v>
      </c>
      <c r="G20" s="186" t="n">
        <f aca="false">VLOOKUP($A20,curvesettle,HLOOKUP(G$8,curvesettle,2,FALSE()),FALSE())</f>
        <v>-0.1725</v>
      </c>
      <c r="H20" s="186" t="n">
        <f aca="false">VLOOKUP($A20,curvesettle,HLOOKUP(H$8,curvesettle,2,FALSE()),FALSE())</f>
        <v>0.03</v>
      </c>
      <c r="I20" s="186" t="n">
        <f aca="false">VLOOKUP($A20,curvesettle,HLOOKUP(I$8,curvesettle,2,FALSE()),FALSE())</f>
        <v>-0.1325</v>
      </c>
      <c r="J20" s="186" t="n">
        <f aca="false">VLOOKUP($A20,curvesettle,HLOOKUP(J$8,curvesettle,2,FALSE()),FALSE())</f>
        <v>0.15</v>
      </c>
      <c r="K20" s="186" t="n">
        <f aca="false">VLOOKUP($A20,curvesettle,HLOOKUP(K$8,curvesettle,2,FALSE()),FALSE())</f>
        <v>0.36</v>
      </c>
      <c r="L20" s="186" t="n">
        <f aca="false">VLOOKUP($A20,curvesettle,HLOOKUP(L$8,curvesettle,2,FALSE()),FALSE())</f>
        <v>0.035</v>
      </c>
      <c r="M20" s="186" t="n">
        <f aca="false">VLOOKUP($A20,curvesettle,HLOOKUP(M$8,curvesettle,2,FALSE()),FALSE())</f>
        <v>-0.09</v>
      </c>
      <c r="N20" s="186" t="n">
        <f aca="false">VLOOKUP($A20,curvesettle,HLOOKUP(N$8,curvesettle,2,FALSE()),FALSE())</f>
        <v>0.0075</v>
      </c>
      <c r="O20" s="186" t="n">
        <f aca="false">VLOOKUP($A20,curvesettle,HLOOKUP(O$8,curvesettle,2,FALSE()),FALSE())</f>
        <v>-0.12</v>
      </c>
      <c r="P20" s="186" t="n">
        <f aca="false">VLOOKUP($A20,curvesettle,HLOOKUP(P$8,curvesettle,2,FALSE()),FALSE())</f>
        <v>0.085</v>
      </c>
      <c r="Q20" s="186" t="n">
        <f aca="false">VLOOKUP($A20,curvesettle,HLOOKUP(Q$8,curvesettle,2,FALSE()),FALSE())</f>
        <v>0.175</v>
      </c>
      <c r="R20" s="186" t="n">
        <f aca="false">VLOOKUP($A20,curvesettle,HLOOKUP(R$8,curvesettle,2,FALSE()),FALSE())</f>
        <v>0.15</v>
      </c>
      <c r="S20" s="186" t="n">
        <f aca="false">VLOOKUP($A20,curvesettle,HLOOKUP(S$8,curvesettle,2,FALSE()),FALSE())</f>
        <v>0.38</v>
      </c>
      <c r="T20" s="186" t="n">
        <f aca="false">VLOOKUP($A20,curvesettle,HLOOKUP(T$8,curvesettle,2,FALSE()),FALSE())</f>
        <v>0.16</v>
      </c>
      <c r="U20" s="186" t="n">
        <f aca="false">VLOOKUP($A20,curvesettle,HLOOKUP(U$8,curvesettle,2,FALSE()),FALSE())</f>
        <v>-0.09</v>
      </c>
      <c r="V20" s="186" t="n">
        <f aca="false">VLOOKUP($A20,curvesettle,HLOOKUP(V$8,curvesettle,2,FALSE()),FALSE())</f>
        <v>-0.0925</v>
      </c>
      <c r="W20" s="186" t="n">
        <f aca="false">VLOOKUP($A20,curvesettle,HLOOKUP(W$8,curvesettle,2,FALSE()),FALSE())</f>
        <v>-0.07</v>
      </c>
      <c r="X20" s="186" t="n">
        <f aca="false">VLOOKUP($A20,curvesettle,HLOOKUP(X$8,curvesettle,2,FALSE()),FALSE())</f>
        <v>-0.025</v>
      </c>
      <c r="Y20" s="186" t="n">
        <f aca="false">VLOOKUP($A20,curvesettle,HLOOKUP(Y$8,curvesettle,2,FALSE()),FALSE())</f>
        <v>0.36</v>
      </c>
      <c r="Z20" s="186" t="n">
        <f aca="false">VLOOKUP($A20,curvesettle,HLOOKUP(Z$8,curvesettle,2,FALSE()),FALSE())</f>
        <v>0.38</v>
      </c>
      <c r="AA20" s="228" t="n">
        <f aca="false">Y20-Z20</f>
        <v>-0.02</v>
      </c>
      <c r="AB20" s="228" t="e">
        <f aca="false">IF($AE20=0,0,bsd(AB$8,AB$4,$F20,$H20,$P20,$M20,$Q20,0.1))</f>
        <v>#REF!</v>
      </c>
      <c r="AD20" s="229"/>
      <c r="AE20" s="229" t="e">
        <f aca="false">IF(#REF!=1,N20,IF(AF20&gt;0,A21-A20,0))</f>
        <v>#REF!</v>
      </c>
      <c r="AF20" s="227" t="e">
        <f aca="false">IF(A20&lt;=#REF!,A20,0)</f>
        <v>#REF!</v>
      </c>
      <c r="AH20" s="217" t="e">
        <f aca="false">AE20*B20</f>
        <v>#REF!</v>
      </c>
      <c r="AI20" s="230" t="e">
        <f aca="false">AE20*F20</f>
        <v>#REF!</v>
      </c>
      <c r="AJ20" s="231" t="e">
        <f aca="false">$AE20*S20</f>
        <v>#REF!</v>
      </c>
      <c r="AK20" s="231" t="e">
        <f aca="false">$AE20*U20</f>
        <v>#REF!</v>
      </c>
      <c r="AL20" s="231" t="e">
        <f aca="false">$AE20*W20</f>
        <v>#REF!</v>
      </c>
      <c r="AM20" s="231" t="e">
        <f aca="false">$AE20*Y20</f>
        <v>#REF!</v>
      </c>
      <c r="AN20" s="231" t="e">
        <f aca="false">$AE20*AA20</f>
        <v>#REF!</v>
      </c>
      <c r="AP20" s="230"/>
      <c r="AQ20" s="231" t="e">
        <f aca="false">$AE20*T20</f>
        <v>#REF!</v>
      </c>
      <c r="AR20" s="231" t="e">
        <f aca="false">$AE20*V20</f>
        <v>#REF!</v>
      </c>
      <c r="AS20" s="231" t="e">
        <f aca="false">$AE20*X20</f>
        <v>#REF!</v>
      </c>
      <c r="AT20" s="231" t="e">
        <f aca="false">$AE20*Z20</f>
        <v>#REF!</v>
      </c>
      <c r="AU20" s="231" t="e">
        <f aca="false">$AE20*AB20</f>
        <v>#REF!</v>
      </c>
      <c r="AV20" s="232"/>
      <c r="AW20" s="231"/>
      <c r="AX20" s="232"/>
      <c r="AY20" s="233"/>
      <c r="AZ20" s="233"/>
      <c r="BA20" s="233"/>
    </row>
    <row r="21" customFormat="false" ht="12.75" hidden="false" customHeight="false" outlineLevel="0" collapsed="false">
      <c r="A21" s="227" t="n">
        <f aca="false">DATE(YEAR(A20),MONTH(A20)+1,1)</f>
        <v>37561</v>
      </c>
      <c r="B21" s="186" t="n">
        <f aca="false">VLOOKUP(A21,STRADDLE,5,FALSE())</f>
        <v>2.806</v>
      </c>
      <c r="C21" s="186" t="n">
        <f aca="false">VLOOKUP($A21,curvesettle,HLOOKUP(C$8,curvesettle,2,FALSE()),FALSE())</f>
        <v>-0.22</v>
      </c>
      <c r="D21" s="186" t="n">
        <f aca="false">VLOOKUP($A21,curvesettle,HLOOKUP(D$8,curvesettle,2,FALSE()),FALSE())</f>
        <v>-0.295</v>
      </c>
      <c r="E21" s="186" t="n">
        <f aca="false">VLOOKUP($A21,curvesettle,HLOOKUP(E$8,curvesettle,2,FALSE()),FALSE())</f>
        <v>0.02</v>
      </c>
      <c r="F21" s="186" t="n">
        <f aca="false">VLOOKUP($A21,curvesettle,HLOOKUP(F$8,curvesettle,2,FALSE()),FALSE())</f>
        <v>0.03</v>
      </c>
      <c r="G21" s="186" t="n">
        <f aca="false">VLOOKUP($A21,curvesettle,HLOOKUP(G$8,curvesettle,2,FALSE()),FALSE())</f>
        <v>-0.155</v>
      </c>
      <c r="H21" s="186" t="n">
        <f aca="false">VLOOKUP($A21,curvesettle,HLOOKUP(H$8,curvesettle,2,FALSE()),FALSE())</f>
        <v>0.09</v>
      </c>
      <c r="I21" s="186" t="n">
        <f aca="false">VLOOKUP($A21,curvesettle,HLOOKUP(I$8,curvesettle,2,FALSE()),FALSE())</f>
        <v>-0.13</v>
      </c>
      <c r="J21" s="186" t="n">
        <f aca="false">VLOOKUP($A21,curvesettle,HLOOKUP(J$8,curvesettle,2,FALSE()),FALSE())</f>
        <v>0.195</v>
      </c>
      <c r="K21" s="186" t="n">
        <f aca="false">VLOOKUP($A21,curvesettle,HLOOKUP(K$8,curvesettle,2,FALSE()),FALSE())</f>
        <v>0.6</v>
      </c>
      <c r="L21" s="186" t="n">
        <f aca="false">VLOOKUP($A21,curvesettle,HLOOKUP(L$8,curvesettle,2,FALSE()),FALSE())</f>
        <v>0.05</v>
      </c>
      <c r="M21" s="186" t="n">
        <f aca="false">VLOOKUP($A21,curvesettle,HLOOKUP(M$8,curvesettle,2,FALSE()),FALSE())</f>
        <v>0</v>
      </c>
      <c r="N21" s="186" t="n">
        <f aca="false">VLOOKUP($A21,curvesettle,HLOOKUP(N$8,curvesettle,2,FALSE()),FALSE())</f>
        <v>-0.0225</v>
      </c>
      <c r="O21" s="186" t="n">
        <f aca="false">VLOOKUP($A21,curvesettle,HLOOKUP(O$8,curvesettle,2,FALSE()),FALSE())</f>
        <v>-0.12</v>
      </c>
      <c r="P21" s="186" t="n">
        <f aca="false">VLOOKUP($A21,curvesettle,HLOOKUP(P$8,curvesettle,2,FALSE()),FALSE())</f>
        <v>0.105</v>
      </c>
      <c r="Q21" s="186" t="n">
        <f aca="false">VLOOKUP($A21,curvesettle,HLOOKUP(Q$8,curvesettle,2,FALSE()),FALSE())</f>
        <v>0.26</v>
      </c>
      <c r="R21" s="186" t="n">
        <f aca="false">VLOOKUP($A21,curvesettle,HLOOKUP(R$8,curvesettle,2,FALSE()),FALSE())</f>
        <v>0.195</v>
      </c>
      <c r="S21" s="186" t="n">
        <f aca="false">VLOOKUP($A21,curvesettle,HLOOKUP(S$8,curvesettle,2,FALSE()),FALSE())</f>
        <v>0.445</v>
      </c>
      <c r="T21" s="186" t="n">
        <f aca="false">VLOOKUP($A21,curvesettle,HLOOKUP(T$8,curvesettle,2,FALSE()),FALSE())</f>
        <v>0.22</v>
      </c>
      <c r="U21" s="186" t="n">
        <f aca="false">VLOOKUP($A21,curvesettle,HLOOKUP(U$8,curvesettle,2,FALSE()),FALSE())</f>
        <v>-0.01</v>
      </c>
      <c r="V21" s="186" t="n">
        <f aca="false">VLOOKUP($A21,curvesettle,HLOOKUP(V$8,curvesettle,2,FALSE()),FALSE())</f>
        <v>-0.11</v>
      </c>
      <c r="W21" s="186" t="n">
        <f aca="false">VLOOKUP($A21,curvesettle,HLOOKUP(W$8,curvesettle,2,FALSE()),FALSE())</f>
        <v>-0.08</v>
      </c>
      <c r="X21" s="186" t="n">
        <f aca="false">VLOOKUP($A21,curvesettle,HLOOKUP(X$8,curvesettle,2,FALSE()),FALSE())</f>
        <v>-0.025</v>
      </c>
      <c r="Y21" s="186" t="n">
        <f aca="false">VLOOKUP($A21,curvesettle,HLOOKUP(Y$8,curvesettle,2,FALSE()),FALSE())</f>
        <v>0.6</v>
      </c>
      <c r="Z21" s="186" t="n">
        <f aca="false">VLOOKUP($A21,curvesettle,HLOOKUP(Z$8,curvesettle,2,FALSE()),FALSE())</f>
        <v>0.445</v>
      </c>
      <c r="AA21" s="228" t="n">
        <f aca="false">Y21-Z21</f>
        <v>0.155</v>
      </c>
      <c r="AB21" s="228" t="e">
        <f aca="false">IF($AE21=0,0,bsd(AB$8,AB$4,$F21,$H21,$P21,$M21,$Q21,0.1))</f>
        <v>#REF!</v>
      </c>
      <c r="AD21" s="229"/>
      <c r="AE21" s="229" t="e">
        <f aca="false">IF(#REF!=1,N21,IF(AF21&gt;0,A22-A21,0))</f>
        <v>#REF!</v>
      </c>
      <c r="AF21" s="227" t="e">
        <f aca="false">IF(A21&lt;=#REF!,A21,0)</f>
        <v>#REF!</v>
      </c>
      <c r="AH21" s="217" t="e">
        <f aca="false">AE21*B21</f>
        <v>#REF!</v>
      </c>
      <c r="AI21" s="230" t="e">
        <f aca="false">AE21*F21</f>
        <v>#REF!</v>
      </c>
      <c r="AJ21" s="231" t="e">
        <f aca="false">$AE21*S21</f>
        <v>#REF!</v>
      </c>
      <c r="AK21" s="231" t="e">
        <f aca="false">$AE21*U21</f>
        <v>#REF!</v>
      </c>
      <c r="AL21" s="231" t="e">
        <f aca="false">$AE21*W21</f>
        <v>#REF!</v>
      </c>
      <c r="AM21" s="231" t="e">
        <f aca="false">$AE21*Y21</f>
        <v>#REF!</v>
      </c>
      <c r="AN21" s="231" t="e">
        <f aca="false">$AE21*AA21</f>
        <v>#REF!</v>
      </c>
      <c r="AP21" s="230"/>
      <c r="AQ21" s="231" t="e">
        <f aca="false">$AE21*T21</f>
        <v>#REF!</v>
      </c>
      <c r="AR21" s="231" t="e">
        <f aca="false">$AE21*V21</f>
        <v>#REF!</v>
      </c>
      <c r="AS21" s="231" t="e">
        <f aca="false">$AE21*X21</f>
        <v>#REF!</v>
      </c>
      <c r="AT21" s="231" t="e">
        <f aca="false">$AE21*Z21</f>
        <v>#REF!</v>
      </c>
      <c r="AU21" s="231" t="e">
        <f aca="false">$AE21*AB21</f>
        <v>#REF!</v>
      </c>
      <c r="AV21" s="232"/>
      <c r="AW21" s="231"/>
      <c r="AX21" s="232"/>
      <c r="AY21" s="233"/>
      <c r="AZ21" s="233"/>
      <c r="BA21" s="233"/>
    </row>
    <row r="22" customFormat="false" ht="12.75" hidden="false" customHeight="false" outlineLevel="0" collapsed="false">
      <c r="A22" s="227" t="n">
        <f aca="false">DATE(YEAR(A21),MONTH(A21)+1,1)</f>
        <v>37591</v>
      </c>
      <c r="B22" s="186" t="n">
        <f aca="false">VLOOKUP(A22,STRADDLE,5,FALSE())</f>
        <v>2.922</v>
      </c>
      <c r="C22" s="186" t="n">
        <f aca="false">VLOOKUP($A22,curvesettle,HLOOKUP(C$8,curvesettle,2,FALSE()),FALSE())</f>
        <v>-0.22</v>
      </c>
      <c r="D22" s="186" t="n">
        <f aca="false">VLOOKUP($A22,curvesettle,HLOOKUP(D$8,curvesettle,2,FALSE()),FALSE())</f>
        <v>-0.295</v>
      </c>
      <c r="E22" s="186" t="n">
        <f aca="false">VLOOKUP($A22,curvesettle,HLOOKUP(E$8,curvesettle,2,FALSE()),FALSE())</f>
        <v>0.27</v>
      </c>
      <c r="F22" s="186" t="n">
        <f aca="false">VLOOKUP($A22,curvesettle,HLOOKUP(F$8,curvesettle,2,FALSE()),FALSE())</f>
        <v>0.03</v>
      </c>
      <c r="G22" s="186" t="n">
        <f aca="false">VLOOKUP($A22,curvesettle,HLOOKUP(G$8,curvesettle,2,FALSE()),FALSE())</f>
        <v>-0.1555</v>
      </c>
      <c r="H22" s="186" t="n">
        <f aca="false">VLOOKUP($A22,curvesettle,HLOOKUP(H$8,curvesettle,2,FALSE()),FALSE())</f>
        <v>0.12</v>
      </c>
      <c r="I22" s="186" t="n">
        <f aca="false">VLOOKUP($A22,curvesettle,HLOOKUP(I$8,curvesettle,2,FALSE()),FALSE())</f>
        <v>-0.13</v>
      </c>
      <c r="J22" s="186" t="n">
        <f aca="false">VLOOKUP($A22,curvesettle,HLOOKUP(J$8,curvesettle,2,FALSE()),FALSE())</f>
        <v>0.215</v>
      </c>
      <c r="K22" s="186" t="n">
        <f aca="false">VLOOKUP($A22,curvesettle,HLOOKUP(K$8,curvesettle,2,FALSE()),FALSE())</f>
        <v>0.94</v>
      </c>
      <c r="L22" s="186" t="n">
        <f aca="false">VLOOKUP($A22,curvesettle,HLOOKUP(L$8,curvesettle,2,FALSE()),FALSE())</f>
        <v>0.07</v>
      </c>
      <c r="M22" s="186" t="n">
        <f aca="false">VLOOKUP($A22,curvesettle,HLOOKUP(M$8,curvesettle,2,FALSE()),FALSE())</f>
        <v>0.005</v>
      </c>
      <c r="N22" s="186" t="n">
        <f aca="false">VLOOKUP($A22,curvesettle,HLOOKUP(N$8,curvesettle,2,FALSE()),FALSE())</f>
        <v>-0.045</v>
      </c>
      <c r="O22" s="186" t="n">
        <f aca="false">VLOOKUP($A22,curvesettle,HLOOKUP(O$8,curvesettle,2,FALSE()),FALSE())</f>
        <v>-0.1225</v>
      </c>
      <c r="P22" s="186" t="n">
        <f aca="false">VLOOKUP($A22,curvesettle,HLOOKUP(P$8,curvesettle,2,FALSE()),FALSE())</f>
        <v>0.135</v>
      </c>
      <c r="Q22" s="186" t="n">
        <f aca="false">VLOOKUP($A22,curvesettle,HLOOKUP(Q$8,curvesettle,2,FALSE()),FALSE())</f>
        <v>0.33</v>
      </c>
      <c r="R22" s="186" t="n">
        <f aca="false">VLOOKUP($A22,curvesettle,HLOOKUP(R$8,curvesettle,2,FALSE()),FALSE())</f>
        <v>0.215</v>
      </c>
      <c r="S22" s="186" t="n">
        <f aca="false">VLOOKUP($A22,curvesettle,HLOOKUP(S$8,curvesettle,2,FALSE()),FALSE())</f>
        <v>0.78</v>
      </c>
      <c r="T22" s="186" t="n">
        <f aca="false">VLOOKUP($A22,curvesettle,HLOOKUP(T$8,curvesettle,2,FALSE()),FALSE())</f>
        <v>0.33</v>
      </c>
      <c r="U22" s="186" t="n">
        <f aca="false">VLOOKUP($A22,curvesettle,HLOOKUP(U$8,curvesettle,2,FALSE()),FALSE())</f>
        <v>-0.005</v>
      </c>
      <c r="V22" s="186" t="n">
        <f aca="false">VLOOKUP($A22,curvesettle,HLOOKUP(V$8,curvesettle,2,FALSE()),FALSE())</f>
        <v>-0.1375</v>
      </c>
      <c r="W22" s="186" t="n">
        <f aca="false">VLOOKUP($A22,curvesettle,HLOOKUP(W$8,curvesettle,2,FALSE()),FALSE())</f>
        <v>-0.08</v>
      </c>
      <c r="X22" s="186" t="n">
        <f aca="false">VLOOKUP($A22,curvesettle,HLOOKUP(X$8,curvesettle,2,FALSE()),FALSE())</f>
        <v>-0.025</v>
      </c>
      <c r="Y22" s="186" t="n">
        <f aca="false">VLOOKUP($A22,curvesettle,HLOOKUP(Y$8,curvesettle,2,FALSE()),FALSE())</f>
        <v>0.94</v>
      </c>
      <c r="Z22" s="186" t="n">
        <f aca="false">VLOOKUP($A22,curvesettle,HLOOKUP(Z$8,curvesettle,2,FALSE()),FALSE())</f>
        <v>0.78</v>
      </c>
      <c r="AA22" s="228" t="n">
        <f aca="false">Y22-Z22</f>
        <v>0.16</v>
      </c>
      <c r="AB22" s="228" t="e">
        <f aca="false">IF($AE22=0,0,bsd(AB$8,AB$4,$F22,$H22,$P22,$M22,$Q22,0.1))</f>
        <v>#REF!</v>
      </c>
      <c r="AD22" s="229"/>
      <c r="AE22" s="229" t="e">
        <f aca="false">IF(#REF!=1,N22,IF(AF22&gt;0,A23-A22,0))</f>
        <v>#REF!</v>
      </c>
      <c r="AF22" s="227" t="e">
        <f aca="false">IF(A22&lt;=#REF!,A22,0)</f>
        <v>#REF!</v>
      </c>
      <c r="AH22" s="217" t="e">
        <f aca="false">AE22*B22</f>
        <v>#REF!</v>
      </c>
      <c r="AI22" s="230" t="e">
        <f aca="false">AE22*F22</f>
        <v>#REF!</v>
      </c>
      <c r="AJ22" s="231" t="e">
        <f aca="false">$AE22*S22</f>
        <v>#REF!</v>
      </c>
      <c r="AK22" s="231" t="e">
        <f aca="false">$AE22*U22</f>
        <v>#REF!</v>
      </c>
      <c r="AL22" s="231" t="e">
        <f aca="false">$AE22*W22</f>
        <v>#REF!</v>
      </c>
      <c r="AM22" s="231" t="e">
        <f aca="false">$AE22*Y22</f>
        <v>#REF!</v>
      </c>
      <c r="AN22" s="231" t="e">
        <f aca="false">$AE22*AA22</f>
        <v>#REF!</v>
      </c>
      <c r="AP22" s="230"/>
      <c r="AQ22" s="231" t="e">
        <f aca="false">$AE22*T22</f>
        <v>#REF!</v>
      </c>
      <c r="AR22" s="231" t="e">
        <f aca="false">$AE22*V22</f>
        <v>#REF!</v>
      </c>
      <c r="AS22" s="231" t="e">
        <f aca="false">$AE22*X22</f>
        <v>#REF!</v>
      </c>
      <c r="AT22" s="231" t="e">
        <f aca="false">$AE22*Z22</f>
        <v>#REF!</v>
      </c>
      <c r="AU22" s="231" t="e">
        <f aca="false">$AE22*AB22</f>
        <v>#REF!</v>
      </c>
      <c r="AV22" s="232"/>
      <c r="AW22" s="231"/>
      <c r="AX22" s="232"/>
      <c r="AY22" s="233"/>
      <c r="AZ22" s="233"/>
      <c r="BA22" s="233"/>
    </row>
    <row r="23" customFormat="false" ht="12.75" hidden="false" customHeight="false" outlineLevel="0" collapsed="false">
      <c r="A23" s="227" t="n">
        <f aca="false">DATE(YEAR(A22),MONTH(A22)+1,1)</f>
        <v>37622</v>
      </c>
      <c r="B23" s="186" t="n">
        <f aca="false">VLOOKUP(A23,STRADDLE,5,FALSE())</f>
        <v>2.955</v>
      </c>
      <c r="C23" s="186" t="n">
        <f aca="false">VLOOKUP($A23,curvesettle,HLOOKUP(C$8,curvesettle,2,FALSE()),FALSE())</f>
        <v>-0.22</v>
      </c>
      <c r="D23" s="186" t="n">
        <f aca="false">VLOOKUP($A23,curvesettle,HLOOKUP(D$8,curvesettle,2,FALSE()),FALSE())</f>
        <v>-0.27</v>
      </c>
      <c r="E23" s="186" t="n">
        <f aca="false">VLOOKUP($A23,curvesettle,HLOOKUP(E$8,curvesettle,2,FALSE()),FALSE())</f>
        <v>0.32</v>
      </c>
      <c r="F23" s="186" t="n">
        <f aca="false">VLOOKUP($A23,curvesettle,HLOOKUP(F$8,curvesettle,2,FALSE()),FALSE())</f>
        <v>0.02</v>
      </c>
      <c r="G23" s="186" t="n">
        <f aca="false">VLOOKUP($A23,curvesettle,HLOOKUP(G$8,curvesettle,2,FALSE()),FALSE())</f>
        <v>-0.1475</v>
      </c>
      <c r="H23" s="186" t="n">
        <f aca="false">VLOOKUP($A23,curvesettle,HLOOKUP(H$8,curvesettle,2,FALSE()),FALSE())</f>
        <v>0.14</v>
      </c>
      <c r="I23" s="186" t="n">
        <f aca="false">VLOOKUP($A23,curvesettle,HLOOKUP(I$8,curvesettle,2,FALSE()),FALSE())</f>
        <v>-0.1275</v>
      </c>
      <c r="J23" s="186" t="n">
        <f aca="false">VLOOKUP($A23,curvesettle,HLOOKUP(J$8,curvesettle,2,FALSE()),FALSE())</f>
        <v>0.235</v>
      </c>
      <c r="K23" s="186" t="n">
        <f aca="false">VLOOKUP($A23,curvesettle,HLOOKUP(K$8,curvesettle,2,FALSE()),FALSE())</f>
        <v>1.88</v>
      </c>
      <c r="L23" s="186" t="n">
        <f aca="false">VLOOKUP($A23,curvesettle,HLOOKUP(L$8,curvesettle,2,FALSE()),FALSE())</f>
        <v>0.145</v>
      </c>
      <c r="M23" s="186" t="n">
        <f aca="false">VLOOKUP($A23,curvesettle,HLOOKUP(M$8,curvesettle,2,FALSE()),FALSE())</f>
        <v>0.025</v>
      </c>
      <c r="N23" s="186" t="n">
        <f aca="false">VLOOKUP($A23,curvesettle,HLOOKUP(N$8,curvesettle,2,FALSE()),FALSE())</f>
        <v>-0.05</v>
      </c>
      <c r="O23" s="186" t="n">
        <f aca="false">VLOOKUP($A23,curvesettle,HLOOKUP(O$8,curvesettle,2,FALSE()),FALSE())</f>
        <v>-0.125</v>
      </c>
      <c r="P23" s="186" t="n">
        <f aca="false">VLOOKUP($A23,curvesettle,HLOOKUP(P$8,curvesettle,2,FALSE()),FALSE())</f>
        <v>0.155</v>
      </c>
      <c r="Q23" s="186" t="n">
        <f aca="false">VLOOKUP($A23,curvesettle,HLOOKUP(Q$8,curvesettle,2,FALSE()),FALSE())</f>
        <v>0.38</v>
      </c>
      <c r="R23" s="186" t="n">
        <f aca="false">VLOOKUP($A23,curvesettle,HLOOKUP(R$8,curvesettle,2,FALSE()),FALSE())</f>
        <v>0.235</v>
      </c>
      <c r="S23" s="186" t="n">
        <f aca="false">VLOOKUP($A23,curvesettle,HLOOKUP(S$8,curvesettle,2,FALSE()),FALSE())</f>
        <v>1.07</v>
      </c>
      <c r="T23" s="186" t="n">
        <f aca="false">VLOOKUP($A23,curvesettle,HLOOKUP(T$8,curvesettle,2,FALSE()),FALSE())</f>
        <v>0.38</v>
      </c>
      <c r="U23" s="186" t="n">
        <f aca="false">VLOOKUP($A23,curvesettle,HLOOKUP(U$8,curvesettle,2,FALSE()),FALSE())</f>
        <v>0.015</v>
      </c>
      <c r="V23" s="186" t="n">
        <f aca="false">VLOOKUP($A23,curvesettle,HLOOKUP(V$8,curvesettle,2,FALSE()),FALSE())</f>
        <v>-0.1525</v>
      </c>
      <c r="W23" s="186" t="n">
        <f aca="false">VLOOKUP($A23,curvesettle,HLOOKUP(W$8,curvesettle,2,FALSE()),FALSE())</f>
        <v>-0.07</v>
      </c>
      <c r="X23" s="186" t="n">
        <f aca="false">VLOOKUP($A23,curvesettle,HLOOKUP(X$8,curvesettle,2,FALSE()),FALSE())</f>
        <v>-0.025</v>
      </c>
      <c r="Y23" s="186" t="n">
        <f aca="false">VLOOKUP($A23,curvesettle,HLOOKUP(Y$8,curvesettle,2,FALSE()),FALSE())</f>
        <v>1.88</v>
      </c>
      <c r="Z23" s="186" t="n">
        <f aca="false">VLOOKUP($A23,curvesettle,HLOOKUP(Z$8,curvesettle,2,FALSE()),FALSE())</f>
        <v>1.07</v>
      </c>
      <c r="AA23" s="228" t="n">
        <f aca="false">Y23-Z23</f>
        <v>0.81</v>
      </c>
      <c r="AB23" s="228" t="e">
        <f aca="false">IF($AE23=0,0,bsd(AB$8,AB$4,$F23,$H23,$P23,$M23,$Q23,0.1))</f>
        <v>#REF!</v>
      </c>
      <c r="AD23" s="229"/>
      <c r="AE23" s="229" t="e">
        <f aca="false">IF(#REF!=1,N23,IF(AF23&gt;0,A24-A23,0))</f>
        <v>#REF!</v>
      </c>
      <c r="AF23" s="227" t="e">
        <f aca="false">IF(A23&lt;=#REF!,A23,0)</f>
        <v>#REF!</v>
      </c>
      <c r="AH23" s="217" t="e">
        <f aca="false">AE23*B23</f>
        <v>#REF!</v>
      </c>
      <c r="AI23" s="230" t="e">
        <f aca="false">AE23*F23</f>
        <v>#REF!</v>
      </c>
      <c r="AJ23" s="231" t="e">
        <f aca="false">$AE23*S23</f>
        <v>#REF!</v>
      </c>
      <c r="AK23" s="231" t="e">
        <f aca="false">$AE23*U23</f>
        <v>#REF!</v>
      </c>
      <c r="AL23" s="231" t="e">
        <f aca="false">$AE23*W23</f>
        <v>#REF!</v>
      </c>
      <c r="AM23" s="231" t="e">
        <f aca="false">$AE23*Y23</f>
        <v>#REF!</v>
      </c>
      <c r="AN23" s="231" t="e">
        <f aca="false">$AE23*AA23</f>
        <v>#REF!</v>
      </c>
      <c r="AP23" s="230"/>
      <c r="AQ23" s="231" t="e">
        <f aca="false">$AE23*T23</f>
        <v>#REF!</v>
      </c>
      <c r="AR23" s="231" t="e">
        <f aca="false">$AE23*V23</f>
        <v>#REF!</v>
      </c>
      <c r="AS23" s="231" t="e">
        <f aca="false">$AE23*X23</f>
        <v>#REF!</v>
      </c>
      <c r="AT23" s="231" t="e">
        <f aca="false">$AE23*Z23</f>
        <v>#REF!</v>
      </c>
      <c r="AU23" s="231" t="e">
        <f aca="false">$AE23*AB23</f>
        <v>#REF!</v>
      </c>
      <c r="AV23" s="232"/>
      <c r="AW23" s="231"/>
      <c r="AX23" s="232"/>
      <c r="AY23" s="233"/>
      <c r="AZ23" s="233"/>
      <c r="BA23" s="233"/>
    </row>
    <row r="24" customFormat="false" ht="12.75" hidden="false" customHeight="false" outlineLevel="0" collapsed="false">
      <c r="A24" s="227" t="n">
        <f aca="false">DATE(YEAR(A23),MONTH(A23)+1,1)</f>
        <v>37653</v>
      </c>
      <c r="B24" s="186" t="n">
        <f aca="false">VLOOKUP(A24,STRADDLE,5,FALSE())</f>
        <v>2.852</v>
      </c>
      <c r="C24" s="186" t="n">
        <f aca="false">VLOOKUP($A24,curvesettle,HLOOKUP(C$8,curvesettle,2,FALSE()),FALSE())</f>
        <v>-0.22</v>
      </c>
      <c r="D24" s="186" t="n">
        <f aca="false">VLOOKUP($A24,curvesettle,HLOOKUP(D$8,curvesettle,2,FALSE()),FALSE())</f>
        <v>-0.26</v>
      </c>
      <c r="E24" s="186" t="n">
        <f aca="false">VLOOKUP($A24,curvesettle,HLOOKUP(E$8,curvesettle,2,FALSE()),FALSE())</f>
        <v>0.02</v>
      </c>
      <c r="F24" s="186" t="n">
        <f aca="false">VLOOKUP($A24,curvesettle,HLOOKUP(F$8,curvesettle,2,FALSE()),FALSE())</f>
        <v>0.02</v>
      </c>
      <c r="G24" s="186" t="n">
        <f aca="false">VLOOKUP($A24,curvesettle,HLOOKUP(G$8,curvesettle,2,FALSE()),FALSE())</f>
        <v>-0.1475</v>
      </c>
      <c r="H24" s="186" t="n">
        <f aca="false">VLOOKUP($A24,curvesettle,HLOOKUP(H$8,curvesettle,2,FALSE()),FALSE())</f>
        <v>0.13</v>
      </c>
      <c r="I24" s="186" t="n">
        <f aca="false">VLOOKUP($A24,curvesettle,HLOOKUP(I$8,curvesettle,2,FALSE()),FALSE())</f>
        <v>-0.1275</v>
      </c>
      <c r="J24" s="186" t="n">
        <f aca="false">VLOOKUP($A24,curvesettle,HLOOKUP(J$8,curvesettle,2,FALSE()),FALSE())</f>
        <v>0.235</v>
      </c>
      <c r="K24" s="186" t="n">
        <f aca="false">VLOOKUP($A24,curvesettle,HLOOKUP(K$8,curvesettle,2,FALSE()),FALSE())</f>
        <v>1.88</v>
      </c>
      <c r="L24" s="186" t="n">
        <f aca="false">VLOOKUP($A24,curvesettle,HLOOKUP(L$8,curvesettle,2,FALSE()),FALSE())</f>
        <v>0.125</v>
      </c>
      <c r="M24" s="186" t="n">
        <f aca="false">VLOOKUP($A24,curvesettle,HLOOKUP(M$8,curvesettle,2,FALSE()),FALSE())</f>
        <v>0.02</v>
      </c>
      <c r="N24" s="186" t="n">
        <f aca="false">VLOOKUP($A24,curvesettle,HLOOKUP(N$8,curvesettle,2,FALSE()),FALSE())</f>
        <v>-0.035</v>
      </c>
      <c r="O24" s="186" t="n">
        <f aca="false">VLOOKUP($A24,curvesettle,HLOOKUP(O$8,curvesettle,2,FALSE()),FALSE())</f>
        <v>-0.1175</v>
      </c>
      <c r="P24" s="186" t="n">
        <f aca="false">VLOOKUP($A24,curvesettle,HLOOKUP(P$8,curvesettle,2,FALSE()),FALSE())</f>
        <v>0.145</v>
      </c>
      <c r="Q24" s="186" t="n">
        <f aca="false">VLOOKUP($A24,curvesettle,HLOOKUP(Q$8,curvesettle,2,FALSE()),FALSE())</f>
        <v>0.38</v>
      </c>
      <c r="R24" s="186" t="n">
        <f aca="false">VLOOKUP($A24,curvesettle,HLOOKUP(R$8,curvesettle,2,FALSE()),FALSE())</f>
        <v>0.235</v>
      </c>
      <c r="S24" s="186" t="n">
        <f aca="false">VLOOKUP($A24,curvesettle,HLOOKUP(S$8,curvesettle,2,FALSE()),FALSE())</f>
        <v>1.06</v>
      </c>
      <c r="T24" s="186" t="n">
        <f aca="false">VLOOKUP($A24,curvesettle,HLOOKUP(T$8,curvesettle,2,FALSE()),FALSE())</f>
        <v>0.37</v>
      </c>
      <c r="U24" s="186" t="n">
        <f aca="false">VLOOKUP($A24,curvesettle,HLOOKUP(U$8,curvesettle,2,FALSE()),FALSE())</f>
        <v>0.01</v>
      </c>
      <c r="V24" s="186" t="n">
        <f aca="false">VLOOKUP($A24,curvesettle,HLOOKUP(V$8,curvesettle,2,FALSE()),FALSE())</f>
        <v>-0.1425</v>
      </c>
      <c r="W24" s="186" t="n">
        <f aca="false">VLOOKUP($A24,curvesettle,HLOOKUP(W$8,curvesettle,2,FALSE()),FALSE())</f>
        <v>-0.07</v>
      </c>
      <c r="X24" s="186" t="n">
        <f aca="false">VLOOKUP($A24,curvesettle,HLOOKUP(X$8,curvesettle,2,FALSE()),FALSE())</f>
        <v>-0.025</v>
      </c>
      <c r="Y24" s="186" t="n">
        <f aca="false">VLOOKUP($A24,curvesettle,HLOOKUP(Y$8,curvesettle,2,FALSE()),FALSE())</f>
        <v>1.88</v>
      </c>
      <c r="Z24" s="186" t="n">
        <f aca="false">VLOOKUP($A24,curvesettle,HLOOKUP(Z$8,curvesettle,2,FALSE()),FALSE())</f>
        <v>1.06</v>
      </c>
      <c r="AA24" s="228" t="e">
        <f aca="false">IF($AE24=0,0,bsd(AA$8,AA$4,$F24,$G24,$P24,$L24,$Q24,0.1))</f>
        <v>#REF!</v>
      </c>
      <c r="AB24" s="228" t="e">
        <f aca="false">IF($AE24=0,0,bsd(AB$8,AB$4,$F24,$H24,$P24,$M24,$Q24,0.1))</f>
        <v>#REF!</v>
      </c>
      <c r="AD24" s="229"/>
      <c r="AE24" s="229" t="e">
        <f aca="false">IF(#REF!=1,N24,IF(AF24&gt;0,A25-A24,0))</f>
        <v>#REF!</v>
      </c>
      <c r="AF24" s="227" t="e">
        <f aca="false">IF(A24&lt;=#REF!,A24,0)</f>
        <v>#REF!</v>
      </c>
      <c r="AH24" s="217" t="e">
        <f aca="false">AE24*B24</f>
        <v>#REF!</v>
      </c>
      <c r="AI24" s="230" t="e">
        <f aca="false">AE24*F24</f>
        <v>#REF!</v>
      </c>
      <c r="AJ24" s="231" t="e">
        <f aca="false">$AE24*S24</f>
        <v>#REF!</v>
      </c>
      <c r="AK24" s="231" t="e">
        <f aca="false">$AE24*U24</f>
        <v>#REF!</v>
      </c>
      <c r="AL24" s="231" t="e">
        <f aca="false">$AE24*W24</f>
        <v>#REF!</v>
      </c>
      <c r="AM24" s="231" t="e">
        <f aca="false">$AE24*Y24</f>
        <v>#REF!</v>
      </c>
      <c r="AN24" s="231" t="e">
        <f aca="false">$AE24*AA24</f>
        <v>#REF!</v>
      </c>
      <c r="AP24" s="230"/>
      <c r="AQ24" s="231" t="e">
        <f aca="false">$AE24*T24</f>
        <v>#REF!</v>
      </c>
      <c r="AR24" s="231" t="e">
        <f aca="false">$AE24*V24</f>
        <v>#REF!</v>
      </c>
      <c r="AS24" s="231" t="e">
        <f aca="false">$AE24*X24</f>
        <v>#REF!</v>
      </c>
      <c r="AT24" s="231" t="e">
        <f aca="false">$AE24*Z24</f>
        <v>#REF!</v>
      </c>
      <c r="AU24" s="231" t="e">
        <f aca="false">$AE24*AB24</f>
        <v>#REF!</v>
      </c>
      <c r="AV24" s="232"/>
      <c r="AW24" s="231"/>
      <c r="AX24" s="232"/>
      <c r="AY24" s="233"/>
      <c r="AZ24" s="233"/>
      <c r="BA24" s="233"/>
    </row>
    <row r="25" customFormat="false" ht="12.75" hidden="false" customHeight="false" outlineLevel="0" collapsed="false">
      <c r="A25" s="227" t="n">
        <f aca="false">DATE(YEAR(A24),MONTH(A24)+1,1)</f>
        <v>37681</v>
      </c>
      <c r="B25" s="186" t="n">
        <f aca="false">VLOOKUP(A25,STRADDLE,5,FALSE())</f>
        <v>2.737</v>
      </c>
      <c r="C25" s="186" t="n">
        <f aca="false">VLOOKUP($A25,curvesettle,HLOOKUP(C$8,curvesettle,2,FALSE()),FALSE())</f>
        <v>-0.22</v>
      </c>
      <c r="D25" s="186" t="n">
        <f aca="false">VLOOKUP($A25,curvesettle,HLOOKUP(D$8,curvesettle,2,FALSE()),FALSE())</f>
        <v>-0.31</v>
      </c>
      <c r="E25" s="186" t="n">
        <f aca="false">VLOOKUP($A25,curvesettle,HLOOKUP(E$8,curvesettle,2,FALSE()),FALSE())</f>
        <v>-0.28</v>
      </c>
      <c r="F25" s="186" t="n">
        <f aca="false">VLOOKUP($A25,curvesettle,HLOOKUP(F$8,curvesettle,2,FALSE()),FALSE())</f>
        <v>0.02</v>
      </c>
      <c r="G25" s="186" t="n">
        <f aca="false">VLOOKUP($A25,curvesettle,HLOOKUP(G$8,curvesettle,2,FALSE()),FALSE())</f>
        <v>-0.1475</v>
      </c>
      <c r="H25" s="186" t="n">
        <f aca="false">VLOOKUP($A25,curvesettle,HLOOKUP(H$8,curvesettle,2,FALSE()),FALSE())</f>
        <v>0.125</v>
      </c>
      <c r="I25" s="186" t="n">
        <f aca="false">VLOOKUP($A25,curvesettle,HLOOKUP(I$8,curvesettle,2,FALSE()),FALSE())</f>
        <v>-0.1275</v>
      </c>
      <c r="J25" s="186" t="n">
        <f aca="false">VLOOKUP($A25,curvesettle,HLOOKUP(J$8,curvesettle,2,FALSE()),FALSE())</f>
        <v>0.195</v>
      </c>
      <c r="K25" s="186" t="n">
        <f aca="false">VLOOKUP($A25,curvesettle,HLOOKUP(K$8,curvesettle,2,FALSE()),FALSE())</f>
        <v>0.65</v>
      </c>
      <c r="L25" s="186" t="n">
        <f aca="false">VLOOKUP($A25,curvesettle,HLOOKUP(L$8,curvesettle,2,FALSE()),FALSE())</f>
        <v>0.045</v>
      </c>
      <c r="M25" s="186" t="n">
        <f aca="false">VLOOKUP($A25,curvesettle,HLOOKUP(M$8,curvesettle,2,FALSE()),FALSE())</f>
        <v>0</v>
      </c>
      <c r="N25" s="186" t="n">
        <f aca="false">VLOOKUP($A25,curvesettle,HLOOKUP(N$8,curvesettle,2,FALSE()),FALSE())</f>
        <v>-0.0225</v>
      </c>
      <c r="O25" s="186" t="n">
        <f aca="false">VLOOKUP($A25,curvesettle,HLOOKUP(O$8,curvesettle,2,FALSE()),FALSE())</f>
        <v>-0.115</v>
      </c>
      <c r="P25" s="186" t="n">
        <f aca="false">VLOOKUP($A25,curvesettle,HLOOKUP(P$8,curvesettle,2,FALSE()),FALSE())</f>
        <v>0.14</v>
      </c>
      <c r="Q25" s="186" t="n">
        <f aca="false">VLOOKUP($A25,curvesettle,HLOOKUP(Q$8,curvesettle,2,FALSE()),FALSE())</f>
        <v>0.33</v>
      </c>
      <c r="R25" s="186" t="n">
        <f aca="false">VLOOKUP($A25,curvesettle,HLOOKUP(R$8,curvesettle,2,FALSE()),FALSE())</f>
        <v>0.195</v>
      </c>
      <c r="S25" s="186" t="n">
        <f aca="false">VLOOKUP($A25,curvesettle,HLOOKUP(S$8,curvesettle,2,FALSE()),FALSE())</f>
        <v>0.545</v>
      </c>
      <c r="T25" s="186" t="n">
        <f aca="false">VLOOKUP($A25,curvesettle,HLOOKUP(T$8,curvesettle,2,FALSE()),FALSE())</f>
        <v>0.2</v>
      </c>
      <c r="U25" s="186" t="n">
        <f aca="false">VLOOKUP($A25,curvesettle,HLOOKUP(U$8,curvesettle,2,FALSE()),FALSE())</f>
        <v>-0.01</v>
      </c>
      <c r="V25" s="186" t="n">
        <f aca="false">VLOOKUP($A25,curvesettle,HLOOKUP(V$8,curvesettle,2,FALSE()),FALSE())</f>
        <v>-0.1325</v>
      </c>
      <c r="W25" s="186" t="n">
        <f aca="false">VLOOKUP($A25,curvesettle,HLOOKUP(W$8,curvesettle,2,FALSE()),FALSE())</f>
        <v>-0.07</v>
      </c>
      <c r="X25" s="186" t="n">
        <f aca="false">VLOOKUP($A25,curvesettle,HLOOKUP(X$8,curvesettle,2,FALSE()),FALSE())</f>
        <v>-0.025</v>
      </c>
      <c r="Y25" s="186" t="n">
        <f aca="false">VLOOKUP($A25,curvesettle,HLOOKUP(Y$8,curvesettle,2,FALSE()),FALSE())</f>
        <v>0.65</v>
      </c>
      <c r="Z25" s="186" t="n">
        <f aca="false">VLOOKUP($A25,curvesettle,HLOOKUP(Z$8,curvesettle,2,FALSE()),FALSE())</f>
        <v>0.545</v>
      </c>
      <c r="AA25" s="228" t="e">
        <f aca="false">IF($AE25=0,0,bsd(AA$8,AA$4,$F25,$G25,$P25,$L25,$Q25,0.1))</f>
        <v>#REF!</v>
      </c>
      <c r="AB25" s="228" t="e">
        <f aca="false">IF($AE25=0,0,bsd(AB$8,AB$4,$F25,$H25,$P25,$M25,$Q25,0.1))</f>
        <v>#REF!</v>
      </c>
      <c r="AD25" s="229"/>
      <c r="AE25" s="229" t="e">
        <f aca="false">IF(#REF!=1,N25,IF(AF25&gt;0,A26-A25,0))</f>
        <v>#REF!</v>
      </c>
      <c r="AF25" s="227" t="e">
        <f aca="false">IF(A25&lt;=#REF!,A25,0)</f>
        <v>#REF!</v>
      </c>
      <c r="AH25" s="217" t="e">
        <f aca="false">AE25*B25</f>
        <v>#REF!</v>
      </c>
      <c r="AI25" s="230" t="e">
        <f aca="false">AE25*F25</f>
        <v>#REF!</v>
      </c>
      <c r="AJ25" s="231" t="e">
        <f aca="false">$AE25*S25</f>
        <v>#REF!</v>
      </c>
      <c r="AK25" s="231" t="e">
        <f aca="false">$AE25*U25</f>
        <v>#REF!</v>
      </c>
      <c r="AL25" s="231" t="e">
        <f aca="false">$AE25*W25</f>
        <v>#REF!</v>
      </c>
      <c r="AM25" s="231" t="e">
        <f aca="false">$AE25*Y25</f>
        <v>#REF!</v>
      </c>
      <c r="AN25" s="231" t="e">
        <f aca="false">$AE25*AA25</f>
        <v>#REF!</v>
      </c>
      <c r="AP25" s="230"/>
      <c r="AQ25" s="231" t="e">
        <f aca="false">$AE25*T25</f>
        <v>#REF!</v>
      </c>
      <c r="AR25" s="231" t="e">
        <f aca="false">$AE25*V25</f>
        <v>#REF!</v>
      </c>
      <c r="AS25" s="231" t="e">
        <f aca="false">$AE25*X25</f>
        <v>#REF!</v>
      </c>
      <c r="AT25" s="231" t="e">
        <f aca="false">$AE25*Z25</f>
        <v>#REF!</v>
      </c>
      <c r="AU25" s="231" t="e">
        <f aca="false">$AE25*AB25</f>
        <v>#REF!</v>
      </c>
      <c r="AV25" s="232"/>
      <c r="AW25" s="231"/>
      <c r="AX25" s="232"/>
      <c r="AY25" s="233"/>
      <c r="AZ25" s="233"/>
      <c r="BA25" s="233"/>
    </row>
    <row r="26" customFormat="false" ht="12.75" hidden="false" customHeight="false" outlineLevel="0" collapsed="false">
      <c r="A26" s="227" t="n">
        <f aca="false">DATE(YEAR(A25),MONTH(A25)+1,1)</f>
        <v>37712</v>
      </c>
      <c r="B26" s="186" t="n">
        <f aca="false">VLOOKUP(A26,STRADDLE,5,FALSE())</f>
        <v>2.637</v>
      </c>
      <c r="C26" s="186" t="n">
        <f aca="false">VLOOKUP($A26,curvesettle,HLOOKUP(C$8,curvesettle,2,FALSE()),FALSE())</f>
        <v>-0.26</v>
      </c>
      <c r="D26" s="186" t="n">
        <f aca="false">VLOOKUP($A26,curvesettle,HLOOKUP(D$8,curvesettle,2,FALSE()),FALSE())</f>
        <v>-0.435</v>
      </c>
      <c r="E26" s="186" t="n">
        <f aca="false">VLOOKUP($A26,curvesettle,HLOOKUP(E$8,curvesettle,2,FALSE()),FALSE())</f>
        <v>-0.24</v>
      </c>
      <c r="F26" s="186" t="n">
        <f aca="false">VLOOKUP($A26,curvesettle,HLOOKUP(F$8,curvesettle,2,FALSE()),FALSE())</f>
        <v>0.14</v>
      </c>
      <c r="G26" s="186" t="n">
        <f aca="false">VLOOKUP($A26,curvesettle,HLOOKUP(G$8,curvesettle,2,FALSE()),FALSE())</f>
        <v>-0.105</v>
      </c>
      <c r="H26" s="186" t="n">
        <f aca="false">VLOOKUP($A26,curvesettle,HLOOKUP(H$8,curvesettle,2,FALSE()),FALSE())</f>
        <v>0.035</v>
      </c>
      <c r="I26" s="186" t="n">
        <f aca="false">VLOOKUP($A26,curvesettle,HLOOKUP(I$8,curvesettle,2,FALSE()),FALSE())</f>
        <v>-0.0825</v>
      </c>
      <c r="J26" s="186" t="n">
        <f aca="false">VLOOKUP($A26,curvesettle,HLOOKUP(J$8,curvesettle,2,FALSE()),FALSE())</f>
        <v>0.145</v>
      </c>
      <c r="K26" s="186" t="n">
        <f aca="false">VLOOKUP($A26,curvesettle,HLOOKUP(K$8,curvesettle,2,FALSE()),FALSE())</f>
        <v>0.38</v>
      </c>
      <c r="L26" s="186" t="n">
        <f aca="false">VLOOKUP($A26,curvesettle,HLOOKUP(L$8,curvesettle,2,FALSE()),FALSE())</f>
        <v>0.08</v>
      </c>
      <c r="M26" s="186" t="n">
        <f aca="false">VLOOKUP($A26,curvesettle,HLOOKUP(M$8,curvesettle,2,FALSE()),FALSE())</f>
        <v>-0.09</v>
      </c>
      <c r="N26" s="186" t="n">
        <f aca="false">VLOOKUP($A26,curvesettle,HLOOKUP(N$8,curvesettle,2,FALSE()),FALSE())</f>
        <v>0.03</v>
      </c>
      <c r="O26" s="186" t="n">
        <f aca="false">VLOOKUP($A26,curvesettle,HLOOKUP(O$8,curvesettle,2,FALSE()),FALSE())</f>
        <v>-0.12</v>
      </c>
      <c r="P26" s="186" t="n">
        <f aca="false">VLOOKUP($A26,curvesettle,HLOOKUP(P$8,curvesettle,2,FALSE()),FALSE())</f>
        <v>0.125</v>
      </c>
      <c r="Q26" s="186" t="n">
        <f aca="false">VLOOKUP($A26,curvesettle,HLOOKUP(Q$8,curvesettle,2,FALSE()),FALSE())</f>
        <v>0.195</v>
      </c>
      <c r="R26" s="186" t="n">
        <f aca="false">VLOOKUP($A26,curvesettle,HLOOKUP(R$8,curvesettle,2,FALSE()),FALSE())</f>
        <v>0.145</v>
      </c>
      <c r="S26" s="186" t="n">
        <f aca="false">VLOOKUP($A26,curvesettle,HLOOKUP(S$8,curvesettle,2,FALSE()),FALSE())</f>
        <v>0.36</v>
      </c>
      <c r="T26" s="186" t="n">
        <f aca="false">VLOOKUP($A26,curvesettle,HLOOKUP(T$8,curvesettle,2,FALSE()),FALSE())</f>
        <v>0.4</v>
      </c>
      <c r="U26" s="186" t="n">
        <f aca="false">VLOOKUP($A26,curvesettle,HLOOKUP(U$8,curvesettle,2,FALSE()),FALSE())</f>
        <v>-0.09</v>
      </c>
      <c r="V26" s="186" t="n">
        <f aca="false">VLOOKUP($A26,curvesettle,HLOOKUP(V$8,curvesettle,2,FALSE()),FALSE())</f>
        <v>-0.16</v>
      </c>
      <c r="W26" s="186" t="n">
        <f aca="false">VLOOKUP($A26,curvesettle,HLOOKUP(W$8,curvesettle,2,FALSE()),FALSE())</f>
        <v>-0.0675</v>
      </c>
      <c r="X26" s="186" t="n">
        <f aca="false">VLOOKUP($A26,curvesettle,HLOOKUP(X$8,curvesettle,2,FALSE()),FALSE())</f>
        <v>-0.0175</v>
      </c>
      <c r="Y26" s="186" t="n">
        <f aca="false">VLOOKUP($A26,curvesettle,HLOOKUP(Y$8,curvesettle,2,FALSE()),FALSE())</f>
        <v>0.38</v>
      </c>
      <c r="Z26" s="186" t="n">
        <f aca="false">VLOOKUP($A26,curvesettle,HLOOKUP(Z$8,curvesettle,2,FALSE()),FALSE())</f>
        <v>0.36</v>
      </c>
      <c r="AA26" s="228" t="e">
        <f aca="false">IF($AE26=0,0,bsd(AA$8,AA$4,$F26,$G26,$P26,$L26,$Q26,0.1))</f>
        <v>#REF!</v>
      </c>
      <c r="AB26" s="228" t="e">
        <f aca="false">IF($AE26=0,0,bsd(AB$8,AB$4,$F26,$H26,$P26,$M26,$Q26,0.1))</f>
        <v>#REF!</v>
      </c>
      <c r="AD26" s="229"/>
      <c r="AE26" s="229" t="e">
        <f aca="false">IF(#REF!=1,N26,IF(AF26&gt;0,A27-A26,0))</f>
        <v>#REF!</v>
      </c>
      <c r="AF26" s="227" t="e">
        <f aca="false">IF(A26&lt;=#REF!,A26,0)</f>
        <v>#REF!</v>
      </c>
      <c r="AH26" s="217" t="e">
        <f aca="false">AE26*B26</f>
        <v>#REF!</v>
      </c>
      <c r="AI26" s="230" t="e">
        <f aca="false">AE26*F26</f>
        <v>#REF!</v>
      </c>
      <c r="AJ26" s="231" t="e">
        <f aca="false">$AE26*S26</f>
        <v>#REF!</v>
      </c>
      <c r="AK26" s="231" t="e">
        <f aca="false">$AE26*U26</f>
        <v>#REF!</v>
      </c>
      <c r="AL26" s="231" t="e">
        <f aca="false">$AE26*W26</f>
        <v>#REF!</v>
      </c>
      <c r="AM26" s="231" t="e">
        <f aca="false">$AE26*Y26</f>
        <v>#REF!</v>
      </c>
      <c r="AN26" s="231" t="e">
        <f aca="false">$AE26*AA26</f>
        <v>#REF!</v>
      </c>
      <c r="AP26" s="230"/>
      <c r="AQ26" s="231" t="e">
        <f aca="false">$AE26*T26</f>
        <v>#REF!</v>
      </c>
      <c r="AR26" s="231" t="e">
        <f aca="false">$AE26*V26</f>
        <v>#REF!</v>
      </c>
      <c r="AS26" s="231" t="e">
        <f aca="false">$AE26*X26</f>
        <v>#REF!</v>
      </c>
      <c r="AT26" s="231" t="e">
        <f aca="false">$AE26*Z26</f>
        <v>#REF!</v>
      </c>
      <c r="AU26" s="231" t="e">
        <f aca="false">$AE26*AB26</f>
        <v>#REF!</v>
      </c>
      <c r="AV26" s="232"/>
      <c r="AW26" s="231"/>
      <c r="AX26" s="232"/>
      <c r="AY26" s="233"/>
      <c r="AZ26" s="233"/>
      <c r="BA26" s="233"/>
    </row>
    <row r="27" customFormat="false" ht="12.75" hidden="false" customHeight="false" outlineLevel="0" collapsed="false">
      <c r="A27" s="227" t="n">
        <f aca="false">DATE(YEAR(A26),MONTH(A26)+1,1)</f>
        <v>37742</v>
      </c>
      <c r="B27" s="186" t="n">
        <f aca="false">VLOOKUP(A27,STRADDLE,5,FALSE())</f>
        <v>2.59</v>
      </c>
      <c r="C27" s="186" t="n">
        <f aca="false">VLOOKUP($A27,curvesettle,HLOOKUP(C$8,curvesettle,2,FALSE()),FALSE())</f>
        <v>-0.26</v>
      </c>
      <c r="D27" s="186" t="n">
        <f aca="false">VLOOKUP($A27,curvesettle,HLOOKUP(D$8,curvesettle,2,FALSE()),FALSE())</f>
        <v>-0.435</v>
      </c>
      <c r="E27" s="186" t="n">
        <f aca="false">VLOOKUP($A27,curvesettle,HLOOKUP(E$8,curvesettle,2,FALSE()),FALSE())</f>
        <v>-0.24</v>
      </c>
      <c r="F27" s="186" t="n">
        <f aca="false">VLOOKUP($A27,curvesettle,HLOOKUP(F$8,curvesettle,2,FALSE()),FALSE())</f>
        <v>0.14</v>
      </c>
      <c r="G27" s="186" t="n">
        <f aca="false">VLOOKUP($A27,curvesettle,HLOOKUP(G$8,curvesettle,2,FALSE()),FALSE())</f>
        <v>-0.105</v>
      </c>
      <c r="H27" s="186" t="n">
        <f aca="false">VLOOKUP($A27,curvesettle,HLOOKUP(H$8,curvesettle,2,FALSE()),FALSE())</f>
        <v>0.035</v>
      </c>
      <c r="I27" s="186" t="n">
        <f aca="false">VLOOKUP($A27,curvesettle,HLOOKUP(I$8,curvesettle,2,FALSE()),FALSE())</f>
        <v>-0.0825</v>
      </c>
      <c r="J27" s="186" t="n">
        <f aca="false">VLOOKUP($A27,curvesettle,HLOOKUP(J$8,curvesettle,2,FALSE()),FALSE())</f>
        <v>0.125</v>
      </c>
      <c r="K27" s="186" t="n">
        <f aca="false">VLOOKUP($A27,curvesettle,HLOOKUP(K$8,curvesettle,2,FALSE()),FALSE())</f>
        <v>0.33</v>
      </c>
      <c r="L27" s="186" t="n">
        <f aca="false">VLOOKUP($A27,curvesettle,HLOOKUP(L$8,curvesettle,2,FALSE()),FALSE())</f>
        <v>0.08</v>
      </c>
      <c r="M27" s="186" t="n">
        <f aca="false">VLOOKUP($A27,curvesettle,HLOOKUP(M$8,curvesettle,2,FALSE()),FALSE())</f>
        <v>-0.09</v>
      </c>
      <c r="N27" s="186" t="n">
        <f aca="false">VLOOKUP($A27,curvesettle,HLOOKUP(N$8,curvesettle,2,FALSE()),FALSE())</f>
        <v>0.03</v>
      </c>
      <c r="O27" s="186" t="n">
        <f aca="false">VLOOKUP($A27,curvesettle,HLOOKUP(O$8,curvesettle,2,FALSE()),FALSE())</f>
        <v>-0.12</v>
      </c>
      <c r="P27" s="186" t="n">
        <f aca="false">VLOOKUP($A27,curvesettle,HLOOKUP(P$8,curvesettle,2,FALSE()),FALSE())</f>
        <v>0.125</v>
      </c>
      <c r="Q27" s="186" t="n">
        <f aca="false">VLOOKUP($A27,curvesettle,HLOOKUP(Q$8,curvesettle,2,FALSE()),FALSE())</f>
        <v>0.135</v>
      </c>
      <c r="R27" s="186" t="n">
        <f aca="false">VLOOKUP($A27,curvesettle,HLOOKUP(R$8,curvesettle,2,FALSE()),FALSE())</f>
        <v>0.125</v>
      </c>
      <c r="S27" s="186" t="n">
        <f aca="false">VLOOKUP($A27,curvesettle,HLOOKUP(S$8,curvesettle,2,FALSE()),FALSE())</f>
        <v>0.325</v>
      </c>
      <c r="T27" s="186" t="n">
        <f aca="false">VLOOKUP($A27,curvesettle,HLOOKUP(T$8,curvesettle,2,FALSE()),FALSE())</f>
        <v>0.4</v>
      </c>
      <c r="U27" s="186" t="n">
        <f aca="false">VLOOKUP($A27,curvesettle,HLOOKUP(U$8,curvesettle,2,FALSE()),FALSE())</f>
        <v>-0.09</v>
      </c>
      <c r="V27" s="186" t="n">
        <f aca="false">VLOOKUP($A27,curvesettle,HLOOKUP(V$8,curvesettle,2,FALSE()),FALSE())</f>
        <v>-0.1375</v>
      </c>
      <c r="W27" s="186" t="n">
        <f aca="false">VLOOKUP($A27,curvesettle,HLOOKUP(W$8,curvesettle,2,FALSE()),FALSE())</f>
        <v>-0.0675</v>
      </c>
      <c r="X27" s="186" t="n">
        <f aca="false">VLOOKUP($A27,curvesettle,HLOOKUP(X$8,curvesettle,2,FALSE()),FALSE())</f>
        <v>-0.0175</v>
      </c>
      <c r="Y27" s="186" t="n">
        <f aca="false">VLOOKUP($A27,curvesettle,HLOOKUP(Y$8,curvesettle,2,FALSE()),FALSE())</f>
        <v>0.33</v>
      </c>
      <c r="Z27" s="186" t="n">
        <f aca="false">VLOOKUP($A27,curvesettle,HLOOKUP(Z$8,curvesettle,2,FALSE()),FALSE())</f>
        <v>0.325</v>
      </c>
      <c r="AA27" s="228" t="e">
        <f aca="false">IF($AE27=0,0,bsd(AA$8,AA$4,$F27,$G27,$P27,$L27,$Q27,0.1))</f>
        <v>#REF!</v>
      </c>
      <c r="AB27" s="228" t="e">
        <f aca="false">IF($AE27=0,0,bsd(AB$8,AB$4,$F27,$H27,$P27,$M27,$Q27,0.1))</f>
        <v>#REF!</v>
      </c>
      <c r="AD27" s="229"/>
      <c r="AE27" s="229" t="e">
        <f aca="false">IF(#REF!=1,N27,IF(AF27&gt;0,A28-A27,0))</f>
        <v>#REF!</v>
      </c>
      <c r="AF27" s="227" t="e">
        <f aca="false">IF(A27&lt;=#REF!,A27,0)</f>
        <v>#REF!</v>
      </c>
      <c r="AH27" s="217" t="e">
        <f aca="false">AE27*B27</f>
        <v>#REF!</v>
      </c>
      <c r="AI27" s="230" t="e">
        <f aca="false">AE27*F27</f>
        <v>#REF!</v>
      </c>
      <c r="AJ27" s="231" t="e">
        <f aca="false">$AE27*S27</f>
        <v>#REF!</v>
      </c>
      <c r="AK27" s="231" t="e">
        <f aca="false">$AE27*U27</f>
        <v>#REF!</v>
      </c>
      <c r="AL27" s="231" t="e">
        <f aca="false">$AE27*W27</f>
        <v>#REF!</v>
      </c>
      <c r="AM27" s="231" t="e">
        <f aca="false">$AE27*Y27</f>
        <v>#REF!</v>
      </c>
      <c r="AN27" s="231" t="e">
        <f aca="false">$AE27*AA27</f>
        <v>#REF!</v>
      </c>
      <c r="AP27" s="230"/>
      <c r="AQ27" s="231" t="e">
        <f aca="false">$AE27*T27</f>
        <v>#REF!</v>
      </c>
      <c r="AR27" s="231" t="e">
        <f aca="false">$AE27*V27</f>
        <v>#REF!</v>
      </c>
      <c r="AS27" s="231" t="e">
        <f aca="false">$AE27*X27</f>
        <v>#REF!</v>
      </c>
      <c r="AT27" s="231" t="e">
        <f aca="false">$AE27*Z27</f>
        <v>#REF!</v>
      </c>
      <c r="AU27" s="231" t="e">
        <f aca="false">$AE27*AB27</f>
        <v>#REF!</v>
      </c>
      <c r="AV27" s="232"/>
      <c r="AW27" s="231"/>
      <c r="AX27" s="232"/>
      <c r="AY27" s="233"/>
      <c r="AZ27" s="233"/>
      <c r="BA27" s="233"/>
    </row>
    <row r="28" customFormat="false" ht="12.75" hidden="false" customHeight="false" outlineLevel="0" collapsed="false">
      <c r="A28" s="227" t="n">
        <f aca="false">DATE(YEAR(A27),MONTH(A27)+1,1)</f>
        <v>37773</v>
      </c>
      <c r="B28" s="186" t="n">
        <f aca="false">VLOOKUP(A28,STRADDLE,5,FALSE())</f>
        <v>2.59</v>
      </c>
      <c r="C28" s="186" t="n">
        <f aca="false">VLOOKUP($A28,curvesettle,HLOOKUP(C$8,curvesettle,2,FALSE()),FALSE())</f>
        <v>-0.26</v>
      </c>
      <c r="D28" s="186" t="n">
        <f aca="false">VLOOKUP($A28,curvesettle,HLOOKUP(D$8,curvesettle,2,FALSE()),FALSE())</f>
        <v>-0.435</v>
      </c>
      <c r="E28" s="186" t="n">
        <f aca="false">VLOOKUP($A28,curvesettle,HLOOKUP(E$8,curvesettle,2,FALSE()),FALSE())</f>
        <v>-0.24</v>
      </c>
      <c r="F28" s="186" t="n">
        <f aca="false">VLOOKUP($A28,curvesettle,HLOOKUP(F$8,curvesettle,2,FALSE()),FALSE())</f>
        <v>0.14</v>
      </c>
      <c r="G28" s="186" t="n">
        <f aca="false">VLOOKUP($A28,curvesettle,HLOOKUP(G$8,curvesettle,2,FALSE()),FALSE())</f>
        <v>-0.105</v>
      </c>
      <c r="H28" s="186" t="n">
        <f aca="false">VLOOKUP($A28,curvesettle,HLOOKUP(H$8,curvesettle,2,FALSE()),FALSE())</f>
        <v>0.035</v>
      </c>
      <c r="I28" s="186" t="n">
        <f aca="false">VLOOKUP($A28,curvesettle,HLOOKUP(I$8,curvesettle,2,FALSE()),FALSE())</f>
        <v>-0.0825</v>
      </c>
      <c r="J28" s="186" t="n">
        <f aca="false">VLOOKUP($A28,curvesettle,HLOOKUP(J$8,curvesettle,2,FALSE()),FALSE())</f>
        <v>0.145</v>
      </c>
      <c r="K28" s="186" t="n">
        <f aca="false">VLOOKUP($A28,curvesettle,HLOOKUP(K$8,curvesettle,2,FALSE()),FALSE())</f>
        <v>0.37</v>
      </c>
      <c r="L28" s="186" t="n">
        <f aca="false">VLOOKUP($A28,curvesettle,HLOOKUP(L$8,curvesettle,2,FALSE()),FALSE())</f>
        <v>0.08</v>
      </c>
      <c r="M28" s="186" t="n">
        <f aca="false">VLOOKUP($A28,curvesettle,HLOOKUP(M$8,curvesettle,2,FALSE()),FALSE())</f>
        <v>-0.09</v>
      </c>
      <c r="N28" s="186" t="n">
        <f aca="false">VLOOKUP($A28,curvesettle,HLOOKUP(N$8,curvesettle,2,FALSE()),FALSE())</f>
        <v>0.035</v>
      </c>
      <c r="O28" s="186" t="n">
        <f aca="false">VLOOKUP($A28,curvesettle,HLOOKUP(O$8,curvesettle,2,FALSE()),FALSE())</f>
        <v>-0.12</v>
      </c>
      <c r="P28" s="186" t="n">
        <f aca="false">VLOOKUP($A28,curvesettle,HLOOKUP(P$8,curvesettle,2,FALSE()),FALSE())</f>
        <v>0.125</v>
      </c>
      <c r="Q28" s="186" t="n">
        <f aca="false">VLOOKUP($A28,curvesettle,HLOOKUP(Q$8,curvesettle,2,FALSE()),FALSE())</f>
        <v>0.165</v>
      </c>
      <c r="R28" s="186" t="n">
        <f aca="false">VLOOKUP($A28,curvesettle,HLOOKUP(R$8,curvesettle,2,FALSE()),FALSE())</f>
        <v>0.145</v>
      </c>
      <c r="S28" s="186" t="n">
        <f aca="false">VLOOKUP($A28,curvesettle,HLOOKUP(S$8,curvesettle,2,FALSE()),FALSE())</f>
        <v>0.335</v>
      </c>
      <c r="T28" s="186" t="n">
        <f aca="false">VLOOKUP($A28,curvesettle,HLOOKUP(T$8,curvesettle,2,FALSE()),FALSE())</f>
        <v>0.4</v>
      </c>
      <c r="U28" s="186" t="n">
        <f aca="false">VLOOKUP($A28,curvesettle,HLOOKUP(U$8,curvesettle,2,FALSE()),FALSE())</f>
        <v>-0.09</v>
      </c>
      <c r="V28" s="186" t="n">
        <f aca="false">VLOOKUP($A28,curvesettle,HLOOKUP(V$8,curvesettle,2,FALSE()),FALSE())</f>
        <v>-0.085</v>
      </c>
      <c r="W28" s="186" t="n">
        <f aca="false">VLOOKUP($A28,curvesettle,HLOOKUP(W$8,curvesettle,2,FALSE()),FALSE())</f>
        <v>-0.0675</v>
      </c>
      <c r="X28" s="186" t="n">
        <f aca="false">VLOOKUP($A28,curvesettle,HLOOKUP(X$8,curvesettle,2,FALSE()),FALSE())</f>
        <v>-0.015</v>
      </c>
      <c r="Y28" s="186" t="n">
        <f aca="false">VLOOKUP($A28,curvesettle,HLOOKUP(Y$8,curvesettle,2,FALSE()),FALSE())</f>
        <v>0.37</v>
      </c>
      <c r="Z28" s="186" t="n">
        <f aca="false">VLOOKUP($A28,curvesettle,HLOOKUP(Z$8,curvesettle,2,FALSE()),FALSE())</f>
        <v>0.335</v>
      </c>
      <c r="AA28" s="228" t="e">
        <f aca="false">IF($AE28=0,0,bsd(AA$8,AA$4,$F28,$G28,$P28,$L28,$Q28,0.1))</f>
        <v>#REF!</v>
      </c>
      <c r="AB28" s="228" t="e">
        <f aca="false">IF($AE28=0,0,bsd(AB$8,AB$4,$F28,$H28,$P28,$M28,$Q28,0.1))</f>
        <v>#REF!</v>
      </c>
      <c r="AD28" s="229"/>
      <c r="AE28" s="229" t="e">
        <f aca="false">IF(#REF!=1,N28,IF(AF28&gt;0,A29-A28,0))</f>
        <v>#REF!</v>
      </c>
      <c r="AF28" s="227" t="e">
        <f aca="false">IF(A28&lt;=#REF!,A28,0)</f>
        <v>#REF!</v>
      </c>
      <c r="AH28" s="217" t="e">
        <f aca="false">AE28*B28</f>
        <v>#REF!</v>
      </c>
      <c r="AI28" s="230" t="e">
        <f aca="false">AE28*F28</f>
        <v>#REF!</v>
      </c>
      <c r="AJ28" s="231" t="e">
        <f aca="false">$AE28*S28</f>
        <v>#REF!</v>
      </c>
      <c r="AK28" s="231" t="e">
        <f aca="false">$AE28*U28</f>
        <v>#REF!</v>
      </c>
      <c r="AL28" s="231" t="e">
        <f aca="false">$AE28*W28</f>
        <v>#REF!</v>
      </c>
      <c r="AM28" s="231" t="e">
        <f aca="false">$AE28*Y28</f>
        <v>#REF!</v>
      </c>
      <c r="AN28" s="231" t="e">
        <f aca="false">$AE28*AA28</f>
        <v>#REF!</v>
      </c>
      <c r="AP28" s="230"/>
      <c r="AQ28" s="231" t="e">
        <f aca="false">$AE28*T28</f>
        <v>#REF!</v>
      </c>
      <c r="AR28" s="231" t="e">
        <f aca="false">$AE28*V28</f>
        <v>#REF!</v>
      </c>
      <c r="AS28" s="231" t="e">
        <f aca="false">$AE28*X28</f>
        <v>#REF!</v>
      </c>
      <c r="AT28" s="231" t="e">
        <f aca="false">$AE28*Z28</f>
        <v>#REF!</v>
      </c>
      <c r="AU28" s="231" t="e">
        <f aca="false">$AE28*AB28</f>
        <v>#REF!</v>
      </c>
      <c r="AV28" s="232"/>
      <c r="AW28" s="231"/>
      <c r="AX28" s="232"/>
      <c r="AY28" s="233"/>
      <c r="AZ28" s="233"/>
      <c r="BA28" s="233"/>
    </row>
    <row r="29" customFormat="false" ht="12.75" hidden="false" customHeight="false" outlineLevel="0" collapsed="false">
      <c r="A29" s="227" t="n">
        <f aca="false">DATE(YEAR(A28),MONTH(A28)+1,1)</f>
        <v>37803</v>
      </c>
      <c r="B29" s="186" t="n">
        <f aca="false">VLOOKUP(A29,STRADDLE,5,FALSE())</f>
        <v>2.59</v>
      </c>
      <c r="C29" s="186" t="n">
        <f aca="false">VLOOKUP($A29,curvesettle,HLOOKUP(C$8,curvesettle,2,FALSE()),FALSE())</f>
        <v>-0.26</v>
      </c>
      <c r="D29" s="186" t="n">
        <f aca="false">VLOOKUP($A29,curvesettle,HLOOKUP(D$8,curvesettle,2,FALSE()),FALSE())</f>
        <v>-0.435</v>
      </c>
      <c r="E29" s="186" t="n">
        <f aca="false">VLOOKUP($A29,curvesettle,HLOOKUP(E$8,curvesettle,2,FALSE()),FALSE())</f>
        <v>-0.24</v>
      </c>
      <c r="F29" s="186" t="n">
        <f aca="false">VLOOKUP($A29,curvesettle,HLOOKUP(F$8,curvesettle,2,FALSE()),FALSE())</f>
        <v>0.14</v>
      </c>
      <c r="G29" s="186" t="n">
        <f aca="false">VLOOKUP($A29,curvesettle,HLOOKUP(G$8,curvesettle,2,FALSE()),FALSE())</f>
        <v>-0.105</v>
      </c>
      <c r="H29" s="186" t="n">
        <f aca="false">VLOOKUP($A29,curvesettle,HLOOKUP(H$8,curvesettle,2,FALSE()),FALSE())</f>
        <v>0.035</v>
      </c>
      <c r="I29" s="186" t="n">
        <f aca="false">VLOOKUP($A29,curvesettle,HLOOKUP(I$8,curvesettle,2,FALSE()),FALSE())</f>
        <v>-0.0825</v>
      </c>
      <c r="J29" s="186" t="n">
        <f aca="false">VLOOKUP($A29,curvesettle,HLOOKUP(J$8,curvesettle,2,FALSE()),FALSE())</f>
        <v>0.15</v>
      </c>
      <c r="K29" s="186" t="n">
        <f aca="false">VLOOKUP($A29,curvesettle,HLOOKUP(K$8,curvesettle,2,FALSE()),FALSE())</f>
        <v>0.41</v>
      </c>
      <c r="L29" s="186" t="n">
        <f aca="false">VLOOKUP($A29,curvesettle,HLOOKUP(L$8,curvesettle,2,FALSE()),FALSE())</f>
        <v>0.08</v>
      </c>
      <c r="M29" s="186" t="n">
        <f aca="false">VLOOKUP($A29,curvesettle,HLOOKUP(M$8,curvesettle,2,FALSE()),FALSE())</f>
        <v>-0.09</v>
      </c>
      <c r="N29" s="186" t="n">
        <f aca="false">VLOOKUP($A29,curvesettle,HLOOKUP(N$8,curvesettle,2,FALSE()),FALSE())</f>
        <v>0.0375</v>
      </c>
      <c r="O29" s="186" t="n">
        <f aca="false">VLOOKUP($A29,curvesettle,HLOOKUP(O$8,curvesettle,2,FALSE()),FALSE())</f>
        <v>-0.12</v>
      </c>
      <c r="P29" s="186" t="n">
        <f aca="false">VLOOKUP($A29,curvesettle,HLOOKUP(P$8,curvesettle,2,FALSE()),FALSE())</f>
        <v>0.125</v>
      </c>
      <c r="Q29" s="186" t="n">
        <f aca="false">VLOOKUP($A29,curvesettle,HLOOKUP(Q$8,curvesettle,2,FALSE()),FALSE())</f>
        <v>0.205</v>
      </c>
      <c r="R29" s="186" t="n">
        <f aca="false">VLOOKUP($A29,curvesettle,HLOOKUP(R$8,curvesettle,2,FALSE()),FALSE())</f>
        <v>0.15</v>
      </c>
      <c r="S29" s="186" t="n">
        <f aca="false">VLOOKUP($A29,curvesettle,HLOOKUP(S$8,curvesettle,2,FALSE()),FALSE())</f>
        <v>0.35</v>
      </c>
      <c r="T29" s="186" t="n">
        <f aca="false">VLOOKUP($A29,curvesettle,HLOOKUP(T$8,curvesettle,2,FALSE()),FALSE())</f>
        <v>0.4</v>
      </c>
      <c r="U29" s="186" t="n">
        <f aca="false">VLOOKUP($A29,curvesettle,HLOOKUP(U$8,curvesettle,2,FALSE()),FALSE())</f>
        <v>-0.09</v>
      </c>
      <c r="V29" s="186" t="n">
        <f aca="false">VLOOKUP($A29,curvesettle,HLOOKUP(V$8,curvesettle,2,FALSE()),FALSE())</f>
        <v>-0.095</v>
      </c>
      <c r="W29" s="186" t="n">
        <f aca="false">VLOOKUP($A29,curvesettle,HLOOKUP(W$8,curvesettle,2,FALSE()),FALSE())</f>
        <v>-0.0675</v>
      </c>
      <c r="X29" s="186" t="n">
        <f aca="false">VLOOKUP($A29,curvesettle,HLOOKUP(X$8,curvesettle,2,FALSE()),FALSE())</f>
        <v>-0.015</v>
      </c>
      <c r="Y29" s="186" t="n">
        <f aca="false">VLOOKUP($A29,curvesettle,HLOOKUP(Y$8,curvesettle,2,FALSE()),FALSE())</f>
        <v>0.41</v>
      </c>
      <c r="Z29" s="186" t="n">
        <f aca="false">VLOOKUP($A29,curvesettle,HLOOKUP(Z$8,curvesettle,2,FALSE()),FALSE())</f>
        <v>0.35</v>
      </c>
      <c r="AA29" s="228" t="e">
        <f aca="false">IF($AE29=0,0,bsd(AA$8,AA$4,$F29,$G29,$P29,$L29,$Q29,0.1))</f>
        <v>#REF!</v>
      </c>
      <c r="AB29" s="228" t="e">
        <f aca="false">IF($AE29=0,0,bsd(AB$8,AB$4,$F29,$H29,$P29,$M29,$Q29,0.1))</f>
        <v>#REF!</v>
      </c>
      <c r="AD29" s="229"/>
      <c r="AE29" s="229" t="e">
        <f aca="false">IF(#REF!=1,N29,IF(AF29&gt;0,A30-A29,0))</f>
        <v>#REF!</v>
      </c>
      <c r="AF29" s="227" t="e">
        <f aca="false">IF(A29&lt;=#REF!,A29,0)</f>
        <v>#REF!</v>
      </c>
      <c r="AH29" s="217" t="e">
        <f aca="false">AE29*B29</f>
        <v>#REF!</v>
      </c>
      <c r="AI29" s="230" t="e">
        <f aca="false">AE29*F29</f>
        <v>#REF!</v>
      </c>
      <c r="AJ29" s="231" t="e">
        <f aca="false">$AE29*S29</f>
        <v>#REF!</v>
      </c>
      <c r="AK29" s="231" t="e">
        <f aca="false">$AE29*U29</f>
        <v>#REF!</v>
      </c>
      <c r="AL29" s="231" t="e">
        <f aca="false">$AE29*W29</f>
        <v>#REF!</v>
      </c>
      <c r="AM29" s="231" t="e">
        <f aca="false">$AE29*Y29</f>
        <v>#REF!</v>
      </c>
      <c r="AN29" s="231" t="e">
        <f aca="false">$AE29*AA29</f>
        <v>#REF!</v>
      </c>
      <c r="AP29" s="230"/>
      <c r="AQ29" s="231" t="e">
        <f aca="false">$AE29*T29</f>
        <v>#REF!</v>
      </c>
      <c r="AR29" s="231" t="e">
        <f aca="false">$AE29*V29</f>
        <v>#REF!</v>
      </c>
      <c r="AS29" s="231" t="e">
        <f aca="false">$AE29*X29</f>
        <v>#REF!</v>
      </c>
      <c r="AT29" s="231" t="e">
        <f aca="false">$AE29*Z29</f>
        <v>#REF!</v>
      </c>
      <c r="AU29" s="231" t="e">
        <f aca="false">$AE29*AB29</f>
        <v>#REF!</v>
      </c>
      <c r="AV29" s="232"/>
      <c r="AW29" s="231"/>
      <c r="AX29" s="232"/>
      <c r="AY29" s="233"/>
      <c r="AZ29" s="233"/>
      <c r="BA29" s="233"/>
    </row>
    <row r="30" customFormat="false" ht="12.75" hidden="false" customHeight="false" outlineLevel="0" collapsed="false">
      <c r="A30" s="227" t="n">
        <f aca="false">DATE(YEAR(A29),MONTH(A29)+1,1)</f>
        <v>37834</v>
      </c>
      <c r="B30" s="186" t="n">
        <f aca="false">VLOOKUP(A30,STRADDLE,5,FALSE())</f>
        <v>2.59</v>
      </c>
      <c r="C30" s="186" t="n">
        <f aca="false">VLOOKUP($A30,curvesettle,HLOOKUP(C$8,curvesettle,2,FALSE()),FALSE())</f>
        <v>-0.26</v>
      </c>
      <c r="D30" s="186" t="n">
        <f aca="false">VLOOKUP($A30,curvesettle,HLOOKUP(D$8,curvesettle,2,FALSE()),FALSE())</f>
        <v>-0.435</v>
      </c>
      <c r="E30" s="186" t="n">
        <f aca="false">VLOOKUP($A30,curvesettle,HLOOKUP(E$8,curvesettle,2,FALSE()),FALSE())</f>
        <v>-0.24</v>
      </c>
      <c r="F30" s="186" t="n">
        <f aca="false">VLOOKUP($A30,curvesettle,HLOOKUP(F$8,curvesettle,2,FALSE()),FALSE())</f>
        <v>0.14</v>
      </c>
      <c r="G30" s="186" t="n">
        <f aca="false">VLOOKUP($A30,curvesettle,HLOOKUP(G$8,curvesettle,2,FALSE()),FALSE())</f>
        <v>-0.105</v>
      </c>
      <c r="H30" s="186" t="n">
        <f aca="false">VLOOKUP($A30,curvesettle,HLOOKUP(H$8,curvesettle,2,FALSE()),FALSE())</f>
        <v>0.035</v>
      </c>
      <c r="I30" s="186" t="n">
        <f aca="false">VLOOKUP($A30,curvesettle,HLOOKUP(I$8,curvesettle,2,FALSE()),FALSE())</f>
        <v>-0.0825</v>
      </c>
      <c r="J30" s="186" t="n">
        <f aca="false">VLOOKUP($A30,curvesettle,HLOOKUP(J$8,curvesettle,2,FALSE()),FALSE())</f>
        <v>0.15</v>
      </c>
      <c r="K30" s="186" t="n">
        <f aca="false">VLOOKUP($A30,curvesettle,HLOOKUP(K$8,curvesettle,2,FALSE()),FALSE())</f>
        <v>0.41</v>
      </c>
      <c r="L30" s="186" t="n">
        <f aca="false">VLOOKUP($A30,curvesettle,HLOOKUP(L$8,curvesettle,2,FALSE()),FALSE())</f>
        <v>0.08</v>
      </c>
      <c r="M30" s="186" t="n">
        <f aca="false">VLOOKUP($A30,curvesettle,HLOOKUP(M$8,curvesettle,2,FALSE()),FALSE())</f>
        <v>-0.09</v>
      </c>
      <c r="N30" s="186" t="n">
        <f aca="false">VLOOKUP($A30,curvesettle,HLOOKUP(N$8,curvesettle,2,FALSE()),FALSE())</f>
        <v>0.04</v>
      </c>
      <c r="O30" s="186" t="n">
        <f aca="false">VLOOKUP($A30,curvesettle,HLOOKUP(O$8,curvesettle,2,FALSE()),FALSE())</f>
        <v>-0.12</v>
      </c>
      <c r="P30" s="186" t="n">
        <f aca="false">VLOOKUP($A30,curvesettle,HLOOKUP(P$8,curvesettle,2,FALSE()),FALSE())</f>
        <v>0.125</v>
      </c>
      <c r="Q30" s="186" t="n">
        <f aca="false">VLOOKUP($A30,curvesettle,HLOOKUP(Q$8,curvesettle,2,FALSE()),FALSE())</f>
        <v>0.205</v>
      </c>
      <c r="R30" s="186" t="n">
        <f aca="false">VLOOKUP($A30,curvesettle,HLOOKUP(R$8,curvesettle,2,FALSE()),FALSE())</f>
        <v>0.15</v>
      </c>
      <c r="S30" s="186" t="n">
        <f aca="false">VLOOKUP($A30,curvesettle,HLOOKUP(S$8,curvesettle,2,FALSE()),FALSE())</f>
        <v>0.35</v>
      </c>
      <c r="T30" s="186" t="n">
        <f aca="false">VLOOKUP($A30,curvesettle,HLOOKUP(T$8,curvesettle,2,FALSE()),FALSE())</f>
        <v>0.4</v>
      </c>
      <c r="U30" s="186" t="n">
        <f aca="false">VLOOKUP($A30,curvesettle,HLOOKUP(U$8,curvesettle,2,FALSE()),FALSE())</f>
        <v>-0.09</v>
      </c>
      <c r="V30" s="186" t="n">
        <f aca="false">VLOOKUP($A30,curvesettle,HLOOKUP(V$8,curvesettle,2,FALSE()),FALSE())</f>
        <v>-0.09</v>
      </c>
      <c r="W30" s="186" t="n">
        <f aca="false">VLOOKUP($A30,curvesettle,HLOOKUP(W$8,curvesettle,2,FALSE()),FALSE())</f>
        <v>-0.0675</v>
      </c>
      <c r="X30" s="186" t="n">
        <f aca="false">VLOOKUP($A30,curvesettle,HLOOKUP(X$8,curvesettle,2,FALSE()),FALSE())</f>
        <v>-0.015</v>
      </c>
      <c r="Y30" s="186" t="n">
        <f aca="false">VLOOKUP($A30,curvesettle,HLOOKUP(Y$8,curvesettle,2,FALSE()),FALSE())</f>
        <v>0.41</v>
      </c>
      <c r="Z30" s="186" t="n">
        <f aca="false">VLOOKUP($A30,curvesettle,HLOOKUP(Z$8,curvesettle,2,FALSE()),FALSE())</f>
        <v>0.35</v>
      </c>
      <c r="AA30" s="228" t="e">
        <f aca="false">IF($AE30=0,0,bsd(AA$8,AA$4,$F30,$G30,$P30,$L30,$Q30,0.1))</f>
        <v>#REF!</v>
      </c>
      <c r="AB30" s="228" t="e">
        <f aca="false">IF($AE30=0,0,bsd(AB$8,AB$4,$F30,$H30,$P30,$M30,$Q30,0.1))</f>
        <v>#REF!</v>
      </c>
      <c r="AD30" s="229"/>
      <c r="AE30" s="229" t="e">
        <f aca="false">IF(#REF!=1,N30,IF(AF30&gt;0,A31-A30,0))</f>
        <v>#REF!</v>
      </c>
      <c r="AF30" s="227" t="e">
        <f aca="false">IF(A30&lt;=#REF!,A30,0)</f>
        <v>#REF!</v>
      </c>
      <c r="AH30" s="217" t="e">
        <f aca="false">AE30*B30</f>
        <v>#REF!</v>
      </c>
      <c r="AI30" s="230" t="e">
        <f aca="false">AE30*F30</f>
        <v>#REF!</v>
      </c>
      <c r="AJ30" s="231" t="e">
        <f aca="false">$AE30*S30</f>
        <v>#REF!</v>
      </c>
      <c r="AK30" s="231" t="e">
        <f aca="false">$AE30*U30</f>
        <v>#REF!</v>
      </c>
      <c r="AL30" s="231" t="e">
        <f aca="false">$AE30*W30</f>
        <v>#REF!</v>
      </c>
      <c r="AM30" s="231" t="e">
        <f aca="false">$AE30*Y30</f>
        <v>#REF!</v>
      </c>
      <c r="AN30" s="231" t="e">
        <f aca="false">$AE30*AA30</f>
        <v>#REF!</v>
      </c>
      <c r="AP30" s="230"/>
      <c r="AQ30" s="231" t="e">
        <f aca="false">$AE30*T30</f>
        <v>#REF!</v>
      </c>
      <c r="AR30" s="231" t="e">
        <f aca="false">$AE30*V30</f>
        <v>#REF!</v>
      </c>
      <c r="AS30" s="231" t="e">
        <f aca="false">$AE30*X30</f>
        <v>#REF!</v>
      </c>
      <c r="AT30" s="231" t="e">
        <f aca="false">$AE30*Z30</f>
        <v>#REF!</v>
      </c>
      <c r="AU30" s="231" t="e">
        <f aca="false">$AE30*AB30</f>
        <v>#REF!</v>
      </c>
      <c r="AV30" s="232"/>
      <c r="AW30" s="231"/>
      <c r="AX30" s="232"/>
      <c r="AY30" s="233"/>
      <c r="AZ30" s="233"/>
      <c r="BA30" s="233"/>
    </row>
    <row r="31" customFormat="false" ht="12.75" hidden="false" customHeight="false" outlineLevel="0" collapsed="false">
      <c r="A31" s="227" t="n">
        <f aca="false">DATE(YEAR(A30),MONTH(A30)+1,1)</f>
        <v>37865</v>
      </c>
      <c r="B31" s="186" t="n">
        <f aca="false">VLOOKUP(A31,STRADDLE,5,FALSE())</f>
        <v>2.59</v>
      </c>
      <c r="C31" s="186" t="n">
        <f aca="false">VLOOKUP($A31,curvesettle,HLOOKUP(C$8,curvesettle,2,FALSE()),FALSE())</f>
        <v>-0.26</v>
      </c>
      <c r="D31" s="186" t="n">
        <f aca="false">VLOOKUP($A31,curvesettle,HLOOKUP(D$8,curvesettle,2,FALSE()),FALSE())</f>
        <v>-0.435</v>
      </c>
      <c r="E31" s="186" t="n">
        <f aca="false">VLOOKUP($A31,curvesettle,HLOOKUP(E$8,curvesettle,2,FALSE()),FALSE())</f>
        <v>-0.24</v>
      </c>
      <c r="F31" s="186" t="n">
        <f aca="false">VLOOKUP($A31,curvesettle,HLOOKUP(F$8,curvesettle,2,FALSE()),FALSE())</f>
        <v>0.14</v>
      </c>
      <c r="G31" s="186" t="n">
        <f aca="false">VLOOKUP($A31,curvesettle,HLOOKUP(G$8,curvesettle,2,FALSE()),FALSE())</f>
        <v>-0.105</v>
      </c>
      <c r="H31" s="186" t="n">
        <f aca="false">VLOOKUP($A31,curvesettle,HLOOKUP(H$8,curvesettle,2,FALSE()),FALSE())</f>
        <v>0.035</v>
      </c>
      <c r="I31" s="186" t="n">
        <f aca="false">VLOOKUP($A31,curvesettle,HLOOKUP(I$8,curvesettle,2,FALSE()),FALSE())</f>
        <v>-0.0825</v>
      </c>
      <c r="J31" s="186" t="n">
        <f aca="false">VLOOKUP($A31,curvesettle,HLOOKUP(J$8,curvesettle,2,FALSE()),FALSE())</f>
        <v>0.125</v>
      </c>
      <c r="K31" s="186" t="n">
        <f aca="false">VLOOKUP($A31,curvesettle,HLOOKUP(K$8,curvesettle,2,FALSE()),FALSE())</f>
        <v>0.36</v>
      </c>
      <c r="L31" s="186" t="n">
        <f aca="false">VLOOKUP($A31,curvesettle,HLOOKUP(L$8,curvesettle,2,FALSE()),FALSE())</f>
        <v>0.08</v>
      </c>
      <c r="M31" s="186" t="n">
        <f aca="false">VLOOKUP($A31,curvesettle,HLOOKUP(M$8,curvesettle,2,FALSE()),FALSE())</f>
        <v>-0.09</v>
      </c>
      <c r="N31" s="186" t="n">
        <f aca="false">VLOOKUP($A31,curvesettle,HLOOKUP(N$8,curvesettle,2,FALSE()),FALSE())</f>
        <v>0.0325</v>
      </c>
      <c r="O31" s="186" t="n">
        <f aca="false">VLOOKUP($A31,curvesettle,HLOOKUP(O$8,curvesettle,2,FALSE()),FALSE())</f>
        <v>-0.12</v>
      </c>
      <c r="P31" s="186" t="n">
        <f aca="false">VLOOKUP($A31,curvesettle,HLOOKUP(P$8,curvesettle,2,FALSE()),FALSE())</f>
        <v>0.125</v>
      </c>
      <c r="Q31" s="186" t="n">
        <f aca="false">VLOOKUP($A31,curvesettle,HLOOKUP(Q$8,curvesettle,2,FALSE()),FALSE())</f>
        <v>0.145</v>
      </c>
      <c r="R31" s="186" t="n">
        <f aca="false">VLOOKUP($A31,curvesettle,HLOOKUP(R$8,curvesettle,2,FALSE()),FALSE())</f>
        <v>0.125</v>
      </c>
      <c r="S31" s="186" t="n">
        <f aca="false">VLOOKUP($A31,curvesettle,HLOOKUP(S$8,curvesettle,2,FALSE()),FALSE())</f>
        <v>0.315</v>
      </c>
      <c r="T31" s="186" t="n">
        <f aca="false">VLOOKUP($A31,curvesettle,HLOOKUP(T$8,curvesettle,2,FALSE()),FALSE())</f>
        <v>0.4</v>
      </c>
      <c r="U31" s="186" t="n">
        <f aca="false">VLOOKUP($A31,curvesettle,HLOOKUP(U$8,curvesettle,2,FALSE()),FALSE())</f>
        <v>-0.09</v>
      </c>
      <c r="V31" s="186" t="n">
        <f aca="false">VLOOKUP($A31,curvesettle,HLOOKUP(V$8,curvesettle,2,FALSE()),FALSE())</f>
        <v>-0.1</v>
      </c>
      <c r="W31" s="186" t="n">
        <f aca="false">VLOOKUP($A31,curvesettle,HLOOKUP(W$8,curvesettle,2,FALSE()),FALSE())</f>
        <v>-0.0675</v>
      </c>
      <c r="X31" s="186" t="n">
        <f aca="false">VLOOKUP($A31,curvesettle,HLOOKUP(X$8,curvesettle,2,FALSE()),FALSE())</f>
        <v>-0.02</v>
      </c>
      <c r="Y31" s="186" t="n">
        <f aca="false">VLOOKUP($A31,curvesettle,HLOOKUP(Y$8,curvesettle,2,FALSE()),FALSE())</f>
        <v>0.36</v>
      </c>
      <c r="Z31" s="186" t="n">
        <f aca="false">VLOOKUP($A31,curvesettle,HLOOKUP(Z$8,curvesettle,2,FALSE()),FALSE())</f>
        <v>0.315</v>
      </c>
      <c r="AA31" s="228" t="e">
        <f aca="false">IF($AE31=0,0,bsd(AA$8,AA$4,$F31,$G31,$P31,$L31,$Q31,0.1))</f>
        <v>#REF!</v>
      </c>
      <c r="AB31" s="228" t="e">
        <f aca="false">IF($AE31=0,0,bsd(AB$8,AB$4,$F31,$H31,$P31,$M31,$Q31,0.1))</f>
        <v>#REF!</v>
      </c>
      <c r="AD31" s="229"/>
      <c r="AE31" s="229" t="e">
        <f aca="false">IF(#REF!=1,N31,IF(AF31&gt;0,A32-A31,0))</f>
        <v>#REF!</v>
      </c>
      <c r="AF31" s="227" t="e">
        <f aca="false">IF(A31&lt;=#REF!,A31,0)</f>
        <v>#REF!</v>
      </c>
      <c r="AH31" s="217" t="e">
        <f aca="false">AE31*B31</f>
        <v>#REF!</v>
      </c>
      <c r="AI31" s="230" t="e">
        <f aca="false">AE31*F31</f>
        <v>#REF!</v>
      </c>
      <c r="AJ31" s="231" t="e">
        <f aca="false">$AE31*S31</f>
        <v>#REF!</v>
      </c>
      <c r="AK31" s="231" t="e">
        <f aca="false">$AE31*U31</f>
        <v>#REF!</v>
      </c>
      <c r="AL31" s="231" t="e">
        <f aca="false">$AE31*W31</f>
        <v>#REF!</v>
      </c>
      <c r="AM31" s="231" t="e">
        <f aca="false">$AE31*Y31</f>
        <v>#REF!</v>
      </c>
      <c r="AN31" s="231" t="e">
        <f aca="false">$AE31*AA31</f>
        <v>#REF!</v>
      </c>
      <c r="AP31" s="230"/>
      <c r="AQ31" s="231" t="e">
        <f aca="false">$AE31*T31</f>
        <v>#REF!</v>
      </c>
      <c r="AR31" s="231" t="e">
        <f aca="false">$AE31*V31</f>
        <v>#REF!</v>
      </c>
      <c r="AS31" s="231" t="e">
        <f aca="false">$AE31*X31</f>
        <v>#REF!</v>
      </c>
      <c r="AT31" s="231" t="e">
        <f aca="false">$AE31*Z31</f>
        <v>#REF!</v>
      </c>
      <c r="AU31" s="231" t="e">
        <f aca="false">$AE31*AB31</f>
        <v>#REF!</v>
      </c>
      <c r="AV31" s="232"/>
      <c r="AW31" s="231"/>
      <c r="AX31" s="232"/>
      <c r="AY31" s="233"/>
      <c r="AZ31" s="233"/>
      <c r="BA31" s="233"/>
    </row>
    <row r="32" customFormat="false" ht="12.75" hidden="false" customHeight="false" outlineLevel="0" collapsed="false">
      <c r="A32" s="227" t="n">
        <f aca="false">DATE(YEAR(A31),MONTH(A31)+1,1)</f>
        <v>37895</v>
      </c>
      <c r="B32" s="186" t="n">
        <f aca="false">VLOOKUP(A32,STRADDLE,5,FALSE())</f>
        <v>2.59</v>
      </c>
      <c r="C32" s="186" t="n">
        <f aca="false">VLOOKUP($A32,curvesettle,HLOOKUP(C$8,curvesettle,2,FALSE()),FALSE())</f>
        <v>-0.26</v>
      </c>
      <c r="D32" s="186" t="n">
        <f aca="false">VLOOKUP($A32,curvesettle,HLOOKUP(D$8,curvesettle,2,FALSE()),FALSE())</f>
        <v>-0.435</v>
      </c>
      <c r="E32" s="186" t="n">
        <f aca="false">VLOOKUP($A32,curvesettle,HLOOKUP(E$8,curvesettle,2,FALSE()),FALSE())</f>
        <v>-0.24</v>
      </c>
      <c r="F32" s="186" t="n">
        <f aca="false">VLOOKUP($A32,curvesettle,HLOOKUP(F$8,curvesettle,2,FALSE()),FALSE())</f>
        <v>0.14</v>
      </c>
      <c r="G32" s="186" t="n">
        <f aca="false">VLOOKUP($A32,curvesettle,HLOOKUP(G$8,curvesettle,2,FALSE()),FALSE())</f>
        <v>-0.105</v>
      </c>
      <c r="H32" s="186" t="n">
        <f aca="false">VLOOKUP($A32,curvesettle,HLOOKUP(H$8,curvesettle,2,FALSE()),FALSE())</f>
        <v>0.035</v>
      </c>
      <c r="I32" s="186" t="n">
        <f aca="false">VLOOKUP($A32,curvesettle,HLOOKUP(I$8,curvesettle,2,FALSE()),FALSE())</f>
        <v>-0.0825</v>
      </c>
      <c r="J32" s="186" t="n">
        <f aca="false">VLOOKUP($A32,curvesettle,HLOOKUP(J$8,curvesettle,2,FALSE()),FALSE())</f>
        <v>0.145</v>
      </c>
      <c r="K32" s="186" t="n">
        <f aca="false">VLOOKUP($A32,curvesettle,HLOOKUP(K$8,curvesettle,2,FALSE()),FALSE())</f>
        <v>0.4</v>
      </c>
      <c r="L32" s="186" t="n">
        <f aca="false">VLOOKUP($A32,curvesettle,HLOOKUP(L$8,curvesettle,2,FALSE()),FALSE())</f>
        <v>0.08</v>
      </c>
      <c r="M32" s="186" t="n">
        <f aca="false">VLOOKUP($A32,curvesettle,HLOOKUP(M$8,curvesettle,2,FALSE()),FALSE())</f>
        <v>-0.09</v>
      </c>
      <c r="N32" s="186" t="n">
        <f aca="false">VLOOKUP($A32,curvesettle,HLOOKUP(N$8,curvesettle,2,FALSE()),FALSE())</f>
        <v>0.0225</v>
      </c>
      <c r="O32" s="186" t="n">
        <f aca="false">VLOOKUP($A32,curvesettle,HLOOKUP(O$8,curvesettle,2,FALSE()),FALSE())</f>
        <v>-0.12</v>
      </c>
      <c r="P32" s="186" t="n">
        <f aca="false">VLOOKUP($A32,curvesettle,HLOOKUP(P$8,curvesettle,2,FALSE()),FALSE())</f>
        <v>0.125</v>
      </c>
      <c r="Q32" s="186" t="n">
        <f aca="false">VLOOKUP($A32,curvesettle,HLOOKUP(Q$8,curvesettle,2,FALSE()),FALSE())</f>
        <v>0.175</v>
      </c>
      <c r="R32" s="186" t="n">
        <f aca="false">VLOOKUP($A32,curvesettle,HLOOKUP(R$8,curvesettle,2,FALSE()),FALSE())</f>
        <v>0.145</v>
      </c>
      <c r="S32" s="186" t="n">
        <f aca="false">VLOOKUP($A32,curvesettle,HLOOKUP(S$8,curvesettle,2,FALSE()),FALSE())</f>
        <v>0.36</v>
      </c>
      <c r="T32" s="186" t="n">
        <f aca="false">VLOOKUP($A32,curvesettle,HLOOKUP(T$8,curvesettle,2,FALSE()),FALSE())</f>
        <v>0.4</v>
      </c>
      <c r="U32" s="186" t="n">
        <f aca="false">VLOOKUP($A32,curvesettle,HLOOKUP(U$8,curvesettle,2,FALSE()),FALSE())</f>
        <v>-0.09</v>
      </c>
      <c r="V32" s="186" t="n">
        <f aca="false">VLOOKUP($A32,curvesettle,HLOOKUP(V$8,curvesettle,2,FALSE()),FALSE())</f>
        <v>-0.0875</v>
      </c>
      <c r="W32" s="186" t="n">
        <f aca="false">VLOOKUP($A32,curvesettle,HLOOKUP(W$8,curvesettle,2,FALSE()),FALSE())</f>
        <v>-0.0675</v>
      </c>
      <c r="X32" s="186" t="n">
        <f aca="false">VLOOKUP($A32,curvesettle,HLOOKUP(X$8,curvesettle,2,FALSE()),FALSE())</f>
        <v>-0.02</v>
      </c>
      <c r="Y32" s="186" t="n">
        <f aca="false">VLOOKUP($A32,curvesettle,HLOOKUP(Y$8,curvesettle,2,FALSE()),FALSE())</f>
        <v>0.4</v>
      </c>
      <c r="Z32" s="186" t="n">
        <f aca="false">VLOOKUP($A32,curvesettle,HLOOKUP(Z$8,curvesettle,2,FALSE()),FALSE())</f>
        <v>0.36</v>
      </c>
      <c r="AA32" s="228" t="e">
        <f aca="false">IF($AE32=0,0,bsd(AA$8,AA$4,$F32,$G32,$P32,$L32,$Q32,0.1))</f>
        <v>#REF!</v>
      </c>
      <c r="AB32" s="228" t="e">
        <f aca="false">IF($AE32=0,0,bsd(AB$8,AB$4,$F32,$H32,$P32,$M32,$Q32,0.1))</f>
        <v>#REF!</v>
      </c>
      <c r="AD32" s="229"/>
      <c r="AE32" s="229" t="e">
        <f aca="false">IF(#REF!=1,N32,IF(AF32&gt;0,A33-A32,0))</f>
        <v>#REF!</v>
      </c>
      <c r="AF32" s="227" t="e">
        <f aca="false">IF(A32&lt;=#REF!,A32,0)</f>
        <v>#REF!</v>
      </c>
      <c r="AH32" s="217" t="e">
        <f aca="false">AE32*B32</f>
        <v>#REF!</v>
      </c>
      <c r="AI32" s="230" t="e">
        <f aca="false">AE32*F32</f>
        <v>#REF!</v>
      </c>
      <c r="AJ32" s="231" t="e">
        <f aca="false">$AE32*S32</f>
        <v>#REF!</v>
      </c>
      <c r="AK32" s="231" t="e">
        <f aca="false">$AE32*U32</f>
        <v>#REF!</v>
      </c>
      <c r="AL32" s="231" t="e">
        <f aca="false">$AE32*W32</f>
        <v>#REF!</v>
      </c>
      <c r="AM32" s="231" t="e">
        <f aca="false">$AE32*Y32</f>
        <v>#REF!</v>
      </c>
      <c r="AN32" s="231" t="e">
        <f aca="false">$AE32*AA32</f>
        <v>#REF!</v>
      </c>
      <c r="AP32" s="230"/>
      <c r="AQ32" s="231" t="e">
        <f aca="false">$AE32*T32</f>
        <v>#REF!</v>
      </c>
      <c r="AR32" s="231" t="e">
        <f aca="false">$AE32*V32</f>
        <v>#REF!</v>
      </c>
      <c r="AS32" s="231" t="e">
        <f aca="false">$AE32*X32</f>
        <v>#REF!</v>
      </c>
      <c r="AT32" s="231" t="e">
        <f aca="false">$AE32*Z32</f>
        <v>#REF!</v>
      </c>
      <c r="AU32" s="231" t="e">
        <f aca="false">$AE32*AB32</f>
        <v>#REF!</v>
      </c>
      <c r="AV32" s="232"/>
      <c r="AW32" s="231"/>
      <c r="AX32" s="232"/>
      <c r="AY32" s="233"/>
      <c r="AZ32" s="233"/>
      <c r="BA32" s="233"/>
    </row>
    <row r="33" customFormat="false" ht="12.75" hidden="false" customHeight="false" outlineLevel="0" collapsed="false">
      <c r="A33" s="227" t="n">
        <f aca="false">DATE(YEAR(A32),MONTH(A32)+1,1)</f>
        <v>37926</v>
      </c>
      <c r="B33" s="186" t="n">
        <f aca="false">VLOOKUP(A33,STRADDLE,5,FALSE())</f>
        <v>2.59</v>
      </c>
      <c r="C33" s="186" t="n">
        <f aca="false">VLOOKUP($A33,curvesettle,HLOOKUP(C$8,curvesettle,2,FALSE()),FALSE())</f>
        <v>-0.18</v>
      </c>
      <c r="D33" s="186" t="n">
        <f aca="false">VLOOKUP($A33,curvesettle,HLOOKUP(D$8,curvesettle,2,FALSE()),FALSE())</f>
        <v>-0.25</v>
      </c>
      <c r="E33" s="186" t="n">
        <f aca="false">VLOOKUP($A33,curvesettle,HLOOKUP(E$8,curvesettle,2,FALSE()),FALSE())</f>
        <v>0.1</v>
      </c>
      <c r="F33" s="186" t="n">
        <f aca="false">VLOOKUP($A33,curvesettle,HLOOKUP(F$8,curvesettle,2,FALSE()),FALSE())</f>
        <v>0.17</v>
      </c>
      <c r="G33" s="186" t="n">
        <f aca="false">VLOOKUP($A33,curvesettle,HLOOKUP(G$8,curvesettle,2,FALSE()),FALSE())</f>
        <v>-0.1025</v>
      </c>
      <c r="H33" s="186" t="n">
        <f aca="false">VLOOKUP($A33,curvesettle,HLOOKUP(H$8,curvesettle,2,FALSE()),FALSE())</f>
        <v>0.125</v>
      </c>
      <c r="I33" s="186" t="n">
        <f aca="false">VLOOKUP($A33,curvesettle,HLOOKUP(I$8,curvesettle,2,FALSE()),FALSE())</f>
        <v>-0.0825</v>
      </c>
      <c r="J33" s="186" t="n">
        <f aca="false">VLOOKUP($A33,curvesettle,HLOOKUP(J$8,curvesettle,2,FALSE()),FALSE())</f>
        <v>0.195</v>
      </c>
      <c r="K33" s="186" t="n">
        <f aca="false">VLOOKUP($A33,curvesettle,HLOOKUP(K$8,curvesettle,2,FALSE()),FALSE())</f>
        <v>0.64</v>
      </c>
      <c r="L33" s="186" t="n">
        <f aca="false">VLOOKUP($A33,curvesettle,HLOOKUP(L$8,curvesettle,2,FALSE()),FALSE())</f>
        <v>0.1</v>
      </c>
      <c r="M33" s="186" t="n">
        <f aca="false">VLOOKUP($A33,curvesettle,HLOOKUP(M$8,curvesettle,2,FALSE()),FALSE())</f>
        <v>0</v>
      </c>
      <c r="N33" s="186" t="n">
        <f aca="false">VLOOKUP($A33,curvesettle,HLOOKUP(N$8,curvesettle,2,FALSE()),FALSE())</f>
        <v>-0.025</v>
      </c>
      <c r="O33" s="186" t="n">
        <f aca="false">VLOOKUP($A33,curvesettle,HLOOKUP(O$8,curvesettle,2,FALSE()),FALSE())</f>
        <v>-0.12</v>
      </c>
      <c r="P33" s="186" t="n">
        <f aca="false">VLOOKUP($A33,curvesettle,HLOOKUP(P$8,curvesettle,2,FALSE()),FALSE())</f>
        <v>0.145</v>
      </c>
      <c r="Q33" s="186" t="n">
        <f aca="false">VLOOKUP($A33,curvesettle,HLOOKUP(Q$8,curvesettle,2,FALSE()),FALSE())</f>
        <v>0.25</v>
      </c>
      <c r="R33" s="186" t="n">
        <f aca="false">VLOOKUP($A33,curvesettle,HLOOKUP(R$8,curvesettle,2,FALSE()),FALSE())</f>
        <v>0.195</v>
      </c>
      <c r="S33" s="186" t="n">
        <f aca="false">VLOOKUP($A33,curvesettle,HLOOKUP(S$8,curvesettle,2,FALSE()),FALSE())</f>
        <v>0.46</v>
      </c>
      <c r="T33" s="186" t="n">
        <f aca="false">VLOOKUP($A33,curvesettle,HLOOKUP(T$8,curvesettle,2,FALSE()),FALSE())</f>
        <v>0.46</v>
      </c>
      <c r="U33" s="186" t="n">
        <f aca="false">VLOOKUP($A33,curvesettle,HLOOKUP(U$8,curvesettle,2,FALSE()),FALSE())</f>
        <v>-0.01</v>
      </c>
      <c r="V33" s="186" t="n">
        <f aca="false">VLOOKUP($A33,curvesettle,HLOOKUP(V$8,curvesettle,2,FALSE()),FALSE())</f>
        <v>-0.11</v>
      </c>
      <c r="W33" s="186" t="n">
        <f aca="false">VLOOKUP($A33,curvesettle,HLOOKUP(W$8,curvesettle,2,FALSE()),FALSE())</f>
        <v>-0.0725</v>
      </c>
      <c r="X33" s="186" t="n">
        <f aca="false">VLOOKUP($A33,curvesettle,HLOOKUP(X$8,curvesettle,2,FALSE()),FALSE())</f>
        <v>-0.0225</v>
      </c>
      <c r="Y33" s="186" t="n">
        <f aca="false">VLOOKUP($A33,curvesettle,HLOOKUP(Y$8,curvesettle,2,FALSE()),FALSE())</f>
        <v>0.64</v>
      </c>
      <c r="Z33" s="186" t="n">
        <f aca="false">VLOOKUP($A33,curvesettle,HLOOKUP(Z$8,curvesettle,2,FALSE()),FALSE())</f>
        <v>0.46</v>
      </c>
      <c r="AA33" s="228" t="e">
        <f aca="false">IF($AE33=0,0,bsd(AA$8,AA$4,$F33,$G33,$P33,$L33,$Q33,0.1))</f>
        <v>#REF!</v>
      </c>
      <c r="AB33" s="228" t="e">
        <f aca="false">IF($AE33=0,0,bsd(AB$8,AB$4,$F33,$H33,$P33,$M33,$Q33,0.1))</f>
        <v>#REF!</v>
      </c>
      <c r="AD33" s="229"/>
      <c r="AE33" s="229" t="e">
        <f aca="false">IF(#REF!=1,N33,IF(AF33&gt;0,A34-A33,0))</f>
        <v>#REF!</v>
      </c>
      <c r="AF33" s="227" t="e">
        <f aca="false">IF(A33&lt;=#REF!,A33,0)</f>
        <v>#REF!</v>
      </c>
      <c r="AH33" s="217" t="e">
        <f aca="false">AE33*B33</f>
        <v>#REF!</v>
      </c>
      <c r="AI33" s="230" t="e">
        <f aca="false">AE33*F33</f>
        <v>#REF!</v>
      </c>
      <c r="AJ33" s="231" t="e">
        <f aca="false">$AE33*S33</f>
        <v>#REF!</v>
      </c>
      <c r="AK33" s="231" t="e">
        <f aca="false">$AE33*U33</f>
        <v>#REF!</v>
      </c>
      <c r="AL33" s="231" t="e">
        <f aca="false">$AE33*W33</f>
        <v>#REF!</v>
      </c>
      <c r="AM33" s="231" t="e">
        <f aca="false">$AE33*Y33</f>
        <v>#REF!</v>
      </c>
      <c r="AN33" s="231" t="e">
        <f aca="false">$AE33*AA33</f>
        <v>#REF!</v>
      </c>
      <c r="AP33" s="230"/>
      <c r="AQ33" s="231" t="e">
        <f aca="false">$AE33*T33</f>
        <v>#REF!</v>
      </c>
      <c r="AR33" s="231" t="e">
        <f aca="false">$AE33*V33</f>
        <v>#REF!</v>
      </c>
      <c r="AS33" s="231" t="e">
        <f aca="false">$AE33*X33</f>
        <v>#REF!</v>
      </c>
      <c r="AT33" s="231" t="e">
        <f aca="false">$AE33*Z33</f>
        <v>#REF!</v>
      </c>
      <c r="AU33" s="231" t="e">
        <f aca="false">$AE33*AB33</f>
        <v>#REF!</v>
      </c>
      <c r="AV33" s="232"/>
      <c r="AW33" s="231"/>
      <c r="AX33" s="232"/>
      <c r="AY33" s="233"/>
      <c r="AZ33" s="233"/>
      <c r="BA33" s="233"/>
    </row>
    <row r="34" customFormat="false" ht="12.75" hidden="false" customHeight="false" outlineLevel="0" collapsed="false">
      <c r="A34" s="227" t="n">
        <f aca="false">DATE(YEAR(A33),MONTH(A33)+1,1)</f>
        <v>37956</v>
      </c>
      <c r="B34" s="186" t="n">
        <f aca="false">VLOOKUP(A34,STRADDLE,5,FALSE())</f>
        <v>2.59</v>
      </c>
      <c r="C34" s="186" t="n">
        <f aca="false">VLOOKUP($A34,curvesettle,HLOOKUP(C$8,curvesettle,2,FALSE()),FALSE())</f>
        <v>-0.18</v>
      </c>
      <c r="D34" s="186" t="n">
        <f aca="false">VLOOKUP($A34,curvesettle,HLOOKUP(D$8,curvesettle,2,FALSE()),FALSE())</f>
        <v>-0.25</v>
      </c>
      <c r="E34" s="186" t="n">
        <f aca="false">VLOOKUP($A34,curvesettle,HLOOKUP(E$8,curvesettle,2,FALSE()),FALSE())</f>
        <v>0.44</v>
      </c>
      <c r="F34" s="186" t="n">
        <f aca="false">VLOOKUP($A34,curvesettle,HLOOKUP(F$8,curvesettle,2,FALSE()),FALSE())</f>
        <v>0.17</v>
      </c>
      <c r="G34" s="186" t="n">
        <f aca="false">VLOOKUP($A34,curvesettle,HLOOKUP(G$8,curvesettle,2,FALSE()),FALSE())</f>
        <v>-0.1025</v>
      </c>
      <c r="H34" s="186" t="n">
        <f aca="false">VLOOKUP($A34,curvesettle,HLOOKUP(H$8,curvesettle,2,FALSE()),FALSE())</f>
        <v>0.125</v>
      </c>
      <c r="I34" s="186" t="n">
        <f aca="false">VLOOKUP($A34,curvesettle,HLOOKUP(I$8,curvesettle,2,FALSE()),FALSE())</f>
        <v>-0.0825</v>
      </c>
      <c r="J34" s="186" t="n">
        <f aca="false">VLOOKUP($A34,curvesettle,HLOOKUP(J$8,curvesettle,2,FALSE()),FALSE())</f>
        <v>0.215</v>
      </c>
      <c r="K34" s="186" t="n">
        <f aca="false">VLOOKUP($A34,curvesettle,HLOOKUP(K$8,curvesettle,2,FALSE()),FALSE())</f>
        <v>0.89</v>
      </c>
      <c r="L34" s="186" t="n">
        <f aca="false">VLOOKUP($A34,curvesettle,HLOOKUP(L$8,curvesettle,2,FALSE()),FALSE())</f>
        <v>0.1</v>
      </c>
      <c r="M34" s="186" t="n">
        <f aca="false">VLOOKUP($A34,curvesettle,HLOOKUP(M$8,curvesettle,2,FALSE()),FALSE())</f>
        <v>0.005</v>
      </c>
      <c r="N34" s="186" t="n">
        <f aca="false">VLOOKUP($A34,curvesettle,HLOOKUP(N$8,curvesettle,2,FALSE()),FALSE())</f>
        <v>-0.0475</v>
      </c>
      <c r="O34" s="186" t="n">
        <f aca="false">VLOOKUP($A34,curvesettle,HLOOKUP(O$8,curvesettle,2,FALSE()),FALSE())</f>
        <v>-0.1225</v>
      </c>
      <c r="P34" s="186" t="n">
        <f aca="false">VLOOKUP($A34,curvesettle,HLOOKUP(P$8,curvesettle,2,FALSE()),FALSE())</f>
        <v>0.145</v>
      </c>
      <c r="Q34" s="186" t="n">
        <f aca="false">VLOOKUP($A34,curvesettle,HLOOKUP(Q$8,curvesettle,2,FALSE()),FALSE())</f>
        <v>0.33</v>
      </c>
      <c r="R34" s="186" t="n">
        <f aca="false">VLOOKUP($A34,curvesettle,HLOOKUP(R$8,curvesettle,2,FALSE()),FALSE())</f>
        <v>0.215</v>
      </c>
      <c r="S34" s="186" t="n">
        <f aca="false">VLOOKUP($A34,curvesettle,HLOOKUP(S$8,curvesettle,2,FALSE()),FALSE())</f>
        <v>0.78</v>
      </c>
      <c r="T34" s="186" t="n">
        <f aca="false">VLOOKUP($A34,curvesettle,HLOOKUP(T$8,curvesettle,2,FALSE()),FALSE())</f>
        <v>0.47</v>
      </c>
      <c r="U34" s="186" t="n">
        <f aca="false">VLOOKUP($A34,curvesettle,HLOOKUP(U$8,curvesettle,2,FALSE()),FALSE())</f>
        <v>-0.005</v>
      </c>
      <c r="V34" s="186" t="n">
        <f aca="false">VLOOKUP($A34,curvesettle,HLOOKUP(V$8,curvesettle,2,FALSE()),FALSE())</f>
        <v>-0.1375</v>
      </c>
      <c r="W34" s="186" t="n">
        <f aca="false">VLOOKUP($A34,curvesettle,HLOOKUP(W$8,curvesettle,2,FALSE()),FALSE())</f>
        <v>-0.075</v>
      </c>
      <c r="X34" s="186" t="n">
        <f aca="false">VLOOKUP($A34,curvesettle,HLOOKUP(X$8,curvesettle,2,FALSE()),FALSE())</f>
        <v>-0.0225</v>
      </c>
      <c r="Y34" s="186" t="n">
        <f aca="false">VLOOKUP($A34,curvesettle,HLOOKUP(Y$8,curvesettle,2,FALSE()),FALSE())</f>
        <v>0.89</v>
      </c>
      <c r="Z34" s="186" t="n">
        <f aca="false">VLOOKUP($A34,curvesettle,HLOOKUP(Z$8,curvesettle,2,FALSE()),FALSE())</f>
        <v>0.78</v>
      </c>
      <c r="AA34" s="228" t="e">
        <f aca="false">IF($AE34=0,0,bsd(AA$8,AA$4,$F34,$G34,$P34,$L34,$Q34,0.1))</f>
        <v>#REF!</v>
      </c>
      <c r="AB34" s="228" t="e">
        <f aca="false">IF($AE34=0,0,bsd(AB$8,AB$4,$F34,$H34,$P34,$M34,$Q34,0.1))</f>
        <v>#REF!</v>
      </c>
      <c r="AD34" s="229"/>
      <c r="AE34" s="229" t="e">
        <f aca="false">IF(#REF!=1,N34,IF(AF34&gt;0,A35-A34,0))</f>
        <v>#REF!</v>
      </c>
      <c r="AF34" s="227" t="e">
        <f aca="false">IF(A34&lt;=#REF!,A34,0)</f>
        <v>#REF!</v>
      </c>
      <c r="AH34" s="217" t="e">
        <f aca="false">AE34*B34</f>
        <v>#REF!</v>
      </c>
      <c r="AI34" s="230" t="e">
        <f aca="false">AE34*F34</f>
        <v>#REF!</v>
      </c>
      <c r="AJ34" s="231" t="e">
        <f aca="false">$AE34*S34</f>
        <v>#REF!</v>
      </c>
      <c r="AK34" s="231" t="e">
        <f aca="false">$AE34*U34</f>
        <v>#REF!</v>
      </c>
      <c r="AL34" s="231" t="e">
        <f aca="false">$AE34*W34</f>
        <v>#REF!</v>
      </c>
      <c r="AM34" s="231" t="e">
        <f aca="false">$AE34*Y34</f>
        <v>#REF!</v>
      </c>
      <c r="AN34" s="231" t="e">
        <f aca="false">$AE34*AA34</f>
        <v>#REF!</v>
      </c>
      <c r="AP34" s="230"/>
      <c r="AQ34" s="231" t="e">
        <f aca="false">$AE34*T34</f>
        <v>#REF!</v>
      </c>
      <c r="AR34" s="231" t="e">
        <f aca="false">$AE34*V34</f>
        <v>#REF!</v>
      </c>
      <c r="AS34" s="231" t="e">
        <f aca="false">$AE34*X34</f>
        <v>#REF!</v>
      </c>
      <c r="AT34" s="231" t="e">
        <f aca="false">$AE34*Z34</f>
        <v>#REF!</v>
      </c>
      <c r="AU34" s="231" t="e">
        <f aca="false">$AE34*AB34</f>
        <v>#REF!</v>
      </c>
      <c r="AV34" s="232"/>
      <c r="AW34" s="231"/>
      <c r="AX34" s="232"/>
      <c r="AY34" s="233"/>
      <c r="AZ34" s="233"/>
      <c r="BA34" s="233"/>
    </row>
    <row r="35" customFormat="false" ht="12.75" hidden="false" customHeight="false" outlineLevel="0" collapsed="false">
      <c r="A35" s="227" t="n">
        <v>37956</v>
      </c>
      <c r="B35" s="186" t="n">
        <f aca="false">VLOOKUP(A35,STRADDLE,5,FALSE())</f>
        <v>2.59</v>
      </c>
      <c r="C35" s="186" t="n">
        <f aca="false">VLOOKUP($A35,curvesettle,HLOOKUP(C$8,curvesettle,2,FALSE()),FALSE())</f>
        <v>-0.18</v>
      </c>
      <c r="D35" s="186" t="n">
        <f aca="false">VLOOKUP($A35,curvesettle,HLOOKUP(D$8,curvesettle,2,FALSE()),FALSE())</f>
        <v>-0.25</v>
      </c>
      <c r="E35" s="186" t="n">
        <f aca="false">VLOOKUP($A35,curvesettle,HLOOKUP(E$8,curvesettle,2,FALSE()),FALSE())</f>
        <v>0.44</v>
      </c>
      <c r="F35" s="186" t="n">
        <f aca="false">VLOOKUP($A35,curvesettle,HLOOKUP(F$8,curvesettle,2,FALSE()),FALSE())</f>
        <v>0.17</v>
      </c>
      <c r="G35" s="186" t="n">
        <f aca="false">VLOOKUP($A35,curvesettle,HLOOKUP(G$8,curvesettle,2,FALSE()),FALSE())</f>
        <v>-0.1025</v>
      </c>
      <c r="H35" s="186" t="n">
        <f aca="false">VLOOKUP($A35,curvesettle,HLOOKUP(H$8,curvesettle,2,FALSE()),FALSE())</f>
        <v>0.125</v>
      </c>
      <c r="I35" s="186" t="n">
        <f aca="false">VLOOKUP($A35,curvesettle,HLOOKUP(I$8,curvesettle,2,FALSE()),FALSE())</f>
        <v>-0.0825</v>
      </c>
      <c r="J35" s="186" t="n">
        <f aca="false">VLOOKUP($A35,curvesettle,HLOOKUP(J$8,curvesettle,2,FALSE()),FALSE())</f>
        <v>0.215</v>
      </c>
      <c r="K35" s="186" t="n">
        <f aca="false">VLOOKUP($A35,curvesettle,HLOOKUP(K$8,curvesettle,2,FALSE()),FALSE())</f>
        <v>0.89</v>
      </c>
      <c r="L35" s="186" t="n">
        <f aca="false">VLOOKUP($A35,curvesettle,HLOOKUP(L$8,curvesettle,2,FALSE()),FALSE())</f>
        <v>0.1</v>
      </c>
      <c r="M35" s="186" t="n">
        <f aca="false">VLOOKUP($A35,curvesettle,HLOOKUP(M$8,curvesettle,2,FALSE()),FALSE())</f>
        <v>0.005</v>
      </c>
      <c r="N35" s="186" t="n">
        <f aca="false">VLOOKUP($A35,curvesettle,HLOOKUP(N$8,curvesettle,2,FALSE()),FALSE())</f>
        <v>-0.0475</v>
      </c>
      <c r="O35" s="186" t="n">
        <f aca="false">VLOOKUP($A35,curvesettle,HLOOKUP(O$8,curvesettle,2,FALSE()),FALSE())</f>
        <v>-0.1225</v>
      </c>
      <c r="P35" s="186" t="n">
        <f aca="false">VLOOKUP($A35,curvesettle,HLOOKUP(P$8,curvesettle,2,FALSE()),FALSE())</f>
        <v>0.145</v>
      </c>
      <c r="Q35" s="186" t="n">
        <f aca="false">VLOOKUP($A35,curvesettle,HLOOKUP(Q$8,curvesettle,2,FALSE()),FALSE())</f>
        <v>0.33</v>
      </c>
      <c r="R35" s="186" t="n">
        <f aca="false">VLOOKUP($A35,curvesettle,HLOOKUP(R$8,curvesettle,2,FALSE()),FALSE())</f>
        <v>0.215</v>
      </c>
      <c r="S35" s="186" t="n">
        <f aca="false">VLOOKUP($A35,curvesettle,HLOOKUP(S$8,curvesettle,2,FALSE()),FALSE())</f>
        <v>0.78</v>
      </c>
      <c r="T35" s="186" t="n">
        <f aca="false">VLOOKUP($A35,curvesettle,HLOOKUP(T$8,curvesettle,2,FALSE()),FALSE())</f>
        <v>0.47</v>
      </c>
      <c r="U35" s="186" t="n">
        <f aca="false">VLOOKUP($A35,curvesettle,HLOOKUP(U$8,curvesettle,2,FALSE()),FALSE())</f>
        <v>-0.005</v>
      </c>
      <c r="V35" s="186" t="n">
        <f aca="false">VLOOKUP($A35,curvesettle,HLOOKUP(V$8,curvesettle,2,FALSE()),FALSE())</f>
        <v>-0.1375</v>
      </c>
      <c r="W35" s="186" t="n">
        <f aca="false">VLOOKUP($A35,curvesettle,HLOOKUP(W$8,curvesettle,2,FALSE()),FALSE())</f>
        <v>-0.075</v>
      </c>
      <c r="X35" s="186" t="n">
        <f aca="false">VLOOKUP($A35,curvesettle,HLOOKUP(X$8,curvesettle,2,FALSE()),FALSE())</f>
        <v>-0.0225</v>
      </c>
      <c r="Y35" s="186" t="n">
        <f aca="false">VLOOKUP($A35,curvesettle,HLOOKUP(Y$8,curvesettle,2,FALSE()),FALSE())</f>
        <v>0.89</v>
      </c>
      <c r="Z35" s="186" t="n">
        <f aca="false">VLOOKUP($A35,curvesettle,HLOOKUP(Z$8,curvesettle,2,FALSE()),FALSE())</f>
        <v>0.78</v>
      </c>
      <c r="AA35" s="228" t="e">
        <f aca="false">IF($AE35=0,0,bsd(AA$8,AA$4,$F35,$G35,$P35,$L35,$Q35,0.1))</f>
        <v>#REF!</v>
      </c>
      <c r="AB35" s="228" t="e">
        <f aca="false">IF($AE35=0,0,bsd(AB$8,AB$4,$F35,$H35,$P35,$M35,$Q35,0.1))</f>
        <v>#REF!</v>
      </c>
      <c r="AD35" s="229"/>
      <c r="AE35" s="229" t="e">
        <f aca="false">IF(#REF!=1,N35,IF(AF35&gt;0,A36-A35,0))</f>
        <v>#REF!</v>
      </c>
      <c r="AF35" s="227" t="e">
        <f aca="false">IF(A35&lt;=#REF!,A35,0)</f>
        <v>#REF!</v>
      </c>
      <c r="AH35" s="217" t="e">
        <f aca="false">AE35*B35</f>
        <v>#REF!</v>
      </c>
      <c r="AI35" s="230" t="e">
        <f aca="false">AE35*F35</f>
        <v>#REF!</v>
      </c>
      <c r="AJ35" s="231" t="e">
        <f aca="false">$AE35*S35</f>
        <v>#REF!</v>
      </c>
      <c r="AK35" s="231" t="e">
        <f aca="false">$AE35*U35</f>
        <v>#REF!</v>
      </c>
      <c r="AL35" s="231" t="e">
        <f aca="false">$AE35*W35</f>
        <v>#REF!</v>
      </c>
      <c r="AM35" s="231" t="e">
        <f aca="false">$AE35*Y35</f>
        <v>#REF!</v>
      </c>
      <c r="AN35" s="231" t="e">
        <f aca="false">$AE35*AA35</f>
        <v>#REF!</v>
      </c>
      <c r="AP35" s="230"/>
      <c r="AQ35" s="231" t="e">
        <f aca="false">$AE35*T35</f>
        <v>#REF!</v>
      </c>
      <c r="AR35" s="231" t="e">
        <f aca="false">$AE35*V35</f>
        <v>#REF!</v>
      </c>
      <c r="AS35" s="231" t="e">
        <f aca="false">$AE35*X35</f>
        <v>#REF!</v>
      </c>
      <c r="AT35" s="231" t="e">
        <f aca="false">$AE35*Z35</f>
        <v>#REF!</v>
      </c>
      <c r="AU35" s="231" t="e">
        <f aca="false">$AE35*AB35</f>
        <v>#REF!</v>
      </c>
      <c r="AV35" s="232"/>
      <c r="AW35" s="231"/>
      <c r="AX35" s="232"/>
      <c r="AY35" s="233"/>
      <c r="AZ35" s="233"/>
      <c r="BA35" s="233"/>
    </row>
    <row r="36" customFormat="false" ht="12.75" hidden="false" customHeight="false" outlineLevel="0" collapsed="false">
      <c r="B36" s="234"/>
      <c r="C36" s="235"/>
      <c r="D36" s="235"/>
      <c r="E36" s="235"/>
      <c r="F36" s="236"/>
      <c r="G36" s="236"/>
      <c r="H36" s="236"/>
      <c r="I36" s="232"/>
      <c r="J36" s="237"/>
      <c r="K36" s="237"/>
      <c r="L36" s="237"/>
      <c r="M36" s="237"/>
      <c r="N36" s="237"/>
      <c r="O36" s="237"/>
      <c r="P36" s="237"/>
      <c r="Q36" s="237"/>
      <c r="R36" s="237"/>
      <c r="S36" s="237"/>
      <c r="T36" s="237"/>
      <c r="U36" s="237"/>
      <c r="V36" s="237"/>
      <c r="W36" s="237"/>
      <c r="X36" s="237"/>
      <c r="Y36" s="237"/>
      <c r="Z36" s="237"/>
      <c r="AA36" s="219"/>
      <c r="AB36" s="219"/>
      <c r="AC36" s="219"/>
      <c r="AD36" s="220"/>
      <c r="AE36" s="219"/>
      <c r="AF36" s="220"/>
      <c r="AG36" s="219"/>
    </row>
    <row r="37" customFormat="false" ht="12.75" hidden="false" customHeight="false" outlineLevel="0" collapsed="false">
      <c r="B37" s="234"/>
      <c r="C37" s="235"/>
      <c r="D37" s="235"/>
      <c r="E37" s="235"/>
      <c r="F37" s="236"/>
      <c r="G37" s="236"/>
      <c r="H37" s="236"/>
      <c r="I37" s="232"/>
      <c r="J37" s="237"/>
      <c r="K37" s="237"/>
      <c r="L37" s="237"/>
      <c r="M37" s="237"/>
      <c r="N37" s="237"/>
      <c r="O37" s="237"/>
      <c r="P37" s="237"/>
      <c r="Q37" s="237"/>
      <c r="R37" s="237"/>
      <c r="S37" s="237"/>
      <c r="T37" s="237"/>
      <c r="U37" s="237"/>
      <c r="V37" s="237"/>
      <c r="W37" s="237"/>
      <c r="X37" s="237"/>
      <c r="Y37" s="237"/>
      <c r="Z37" s="237"/>
      <c r="AA37" s="219"/>
      <c r="AB37" s="219"/>
      <c r="AC37" s="219"/>
      <c r="AD37" s="220"/>
      <c r="AE37" s="219"/>
      <c r="AF37" s="220"/>
      <c r="AG37" s="219"/>
    </row>
    <row r="38" customFormat="false" ht="12.75" hidden="false" customHeight="false" outlineLevel="0" collapsed="false">
      <c r="B38" s="234"/>
      <c r="C38" s="235"/>
      <c r="D38" s="235"/>
      <c r="E38" s="235"/>
      <c r="F38" s="236"/>
      <c r="G38" s="236"/>
      <c r="H38" s="236"/>
      <c r="I38" s="232"/>
      <c r="J38" s="237"/>
      <c r="K38" s="237"/>
      <c r="L38" s="237"/>
      <c r="M38" s="237"/>
      <c r="N38" s="237"/>
      <c r="O38" s="237"/>
      <c r="P38" s="237"/>
      <c r="Q38" s="237"/>
      <c r="R38" s="237"/>
      <c r="S38" s="237"/>
      <c r="T38" s="237"/>
      <c r="U38" s="237"/>
      <c r="V38" s="237"/>
      <c r="W38" s="237"/>
      <c r="X38" s="237"/>
      <c r="Y38" s="237"/>
      <c r="Z38" s="237"/>
      <c r="AA38" s="219"/>
      <c r="AB38" s="219"/>
      <c r="AC38" s="219"/>
      <c r="AD38" s="220"/>
      <c r="AE38" s="219"/>
      <c r="AF38" s="220"/>
      <c r="AG38" s="219"/>
    </row>
    <row r="39" customFormat="false" ht="12.75" hidden="false" customHeight="false" outlineLevel="0" collapsed="false">
      <c r="B39" s="234"/>
      <c r="C39" s="235"/>
      <c r="D39" s="235"/>
      <c r="E39" s="235"/>
      <c r="F39" s="236"/>
      <c r="G39" s="236"/>
      <c r="H39" s="236"/>
      <c r="I39" s="232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19"/>
      <c r="AB39" s="219"/>
      <c r="AC39" s="219"/>
      <c r="AD39" s="220"/>
      <c r="AE39" s="219"/>
      <c r="AF39" s="220"/>
      <c r="AG39" s="219"/>
    </row>
    <row r="40" customFormat="false" ht="12.75" hidden="false" customHeight="false" outlineLevel="0" collapsed="false">
      <c r="B40" s="234"/>
      <c r="C40" s="235"/>
      <c r="D40" s="235"/>
      <c r="E40" s="235"/>
      <c r="F40" s="236"/>
      <c r="G40" s="236"/>
      <c r="H40" s="236"/>
      <c r="I40" s="232"/>
      <c r="J40" s="237"/>
      <c r="K40" s="237"/>
      <c r="L40" s="237"/>
      <c r="M40" s="237"/>
      <c r="N40" s="237"/>
      <c r="O40" s="237"/>
      <c r="P40" s="237"/>
      <c r="Q40" s="237"/>
      <c r="R40" s="237"/>
      <c r="S40" s="237"/>
      <c r="T40" s="237"/>
      <c r="U40" s="237"/>
      <c r="V40" s="237"/>
      <c r="W40" s="237"/>
      <c r="X40" s="237"/>
      <c r="Y40" s="237"/>
      <c r="Z40" s="237"/>
      <c r="AA40" s="219"/>
      <c r="AB40" s="219"/>
      <c r="AC40" s="219"/>
      <c r="AD40" s="220"/>
      <c r="AE40" s="219"/>
      <c r="AF40" s="220"/>
      <c r="AG40" s="219"/>
    </row>
    <row r="41" customFormat="false" ht="12.75" hidden="false" customHeight="false" outlineLevel="0" collapsed="false">
      <c r="B41" s="234"/>
      <c r="C41" s="235"/>
      <c r="D41" s="235"/>
      <c r="E41" s="235"/>
      <c r="F41" s="236"/>
      <c r="G41" s="236"/>
      <c r="H41" s="236"/>
      <c r="I41" s="232"/>
      <c r="J41" s="237"/>
      <c r="K41" s="237"/>
      <c r="L41" s="237"/>
      <c r="M41" s="237"/>
      <c r="N41" s="237"/>
      <c r="O41" s="237"/>
      <c r="P41" s="237"/>
      <c r="Q41" s="237"/>
      <c r="R41" s="237"/>
      <c r="S41" s="237"/>
      <c r="T41" s="237"/>
      <c r="U41" s="237"/>
      <c r="V41" s="237"/>
      <c r="W41" s="237"/>
      <c r="X41" s="237"/>
      <c r="Y41" s="237"/>
      <c r="Z41" s="237"/>
      <c r="AA41" s="219"/>
      <c r="AB41" s="219"/>
      <c r="AC41" s="219"/>
      <c r="AD41" s="220"/>
      <c r="AE41" s="219"/>
      <c r="AF41" s="220"/>
      <c r="AG41" s="219"/>
    </row>
    <row r="42" customFormat="false" ht="12.75" hidden="false" customHeight="false" outlineLevel="0" collapsed="false">
      <c r="B42" s="234"/>
      <c r="C42" s="235"/>
      <c r="D42" s="235"/>
      <c r="E42" s="235"/>
      <c r="F42" s="236"/>
      <c r="G42" s="236"/>
      <c r="H42" s="236"/>
      <c r="I42" s="232"/>
      <c r="J42" s="237"/>
      <c r="K42" s="237"/>
      <c r="L42" s="237"/>
      <c r="M42" s="237"/>
      <c r="N42" s="237"/>
      <c r="O42" s="237"/>
      <c r="P42" s="237"/>
      <c r="Q42" s="237"/>
      <c r="R42" s="237"/>
      <c r="S42" s="237"/>
      <c r="T42" s="237"/>
      <c r="U42" s="237"/>
      <c r="V42" s="237"/>
      <c r="W42" s="237"/>
      <c r="X42" s="237"/>
      <c r="Y42" s="237"/>
      <c r="Z42" s="237"/>
      <c r="AA42" s="219"/>
      <c r="AB42" s="219"/>
      <c r="AC42" s="219"/>
      <c r="AD42" s="220"/>
      <c r="AE42" s="219"/>
      <c r="AF42" s="220"/>
      <c r="AG42" s="219"/>
    </row>
    <row r="43" customFormat="false" ht="12.75" hidden="false" customHeight="false" outlineLevel="0" collapsed="false">
      <c r="B43" s="234"/>
      <c r="C43" s="235"/>
      <c r="D43" s="235"/>
      <c r="E43" s="235"/>
      <c r="F43" s="236"/>
      <c r="G43" s="236"/>
      <c r="H43" s="236"/>
      <c r="I43" s="232"/>
      <c r="J43" s="237"/>
      <c r="K43" s="237"/>
      <c r="L43" s="237"/>
      <c r="M43" s="237"/>
      <c r="N43" s="237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219"/>
      <c r="AB43" s="219"/>
      <c r="AC43" s="219"/>
      <c r="AD43" s="220"/>
      <c r="AE43" s="219"/>
      <c r="AF43" s="220"/>
      <c r="AG43" s="219"/>
    </row>
    <row r="44" customFormat="false" ht="12.75" hidden="false" customHeight="false" outlineLevel="0" collapsed="false">
      <c r="B44" s="234"/>
      <c r="C44" s="235"/>
      <c r="D44" s="235"/>
      <c r="E44" s="235"/>
      <c r="F44" s="236"/>
      <c r="G44" s="236"/>
      <c r="H44" s="236"/>
      <c r="I44" s="232"/>
      <c r="J44" s="237"/>
      <c r="K44" s="237"/>
      <c r="L44" s="237"/>
      <c r="M44" s="237"/>
      <c r="N44" s="237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237"/>
      <c r="AA44" s="219"/>
      <c r="AB44" s="219"/>
      <c r="AC44" s="219"/>
      <c r="AD44" s="220"/>
      <c r="AE44" s="219"/>
      <c r="AF44" s="220"/>
      <c r="AG44" s="219"/>
    </row>
    <row r="45" customFormat="false" ht="12.75" hidden="false" customHeight="false" outlineLevel="0" collapsed="false">
      <c r="B45" s="234"/>
      <c r="C45" s="235"/>
      <c r="D45" s="235"/>
      <c r="E45" s="235"/>
      <c r="F45" s="236"/>
      <c r="G45" s="236"/>
      <c r="H45" s="236"/>
      <c r="I45" s="232"/>
      <c r="J45" s="237"/>
      <c r="K45" s="237"/>
      <c r="L45" s="237"/>
      <c r="M45" s="237"/>
      <c r="N45" s="237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219"/>
      <c r="AB45" s="219"/>
      <c r="AC45" s="219"/>
      <c r="AD45" s="220"/>
      <c r="AE45" s="219"/>
      <c r="AF45" s="220"/>
      <c r="AG45" s="219"/>
    </row>
    <row r="46" customFormat="false" ht="12.75" hidden="false" customHeight="false" outlineLevel="0" collapsed="false">
      <c r="B46" s="234"/>
      <c r="C46" s="235"/>
      <c r="D46" s="235"/>
      <c r="E46" s="235"/>
      <c r="F46" s="236"/>
      <c r="G46" s="236"/>
      <c r="H46" s="236"/>
      <c r="I46" s="232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19"/>
      <c r="AB46" s="219"/>
      <c r="AC46" s="219"/>
      <c r="AD46" s="220"/>
      <c r="AE46" s="219"/>
      <c r="AF46" s="220"/>
      <c r="AG46" s="219"/>
    </row>
    <row r="47" customFormat="false" ht="13.5" hidden="false" customHeight="false" outlineLevel="0" collapsed="false">
      <c r="B47" s="234"/>
      <c r="C47" s="238"/>
      <c r="D47" s="238"/>
      <c r="E47" s="238"/>
      <c r="F47" s="236"/>
      <c r="G47" s="236"/>
      <c r="H47" s="236"/>
      <c r="I47" s="232"/>
      <c r="J47" s="237"/>
      <c r="K47" s="237"/>
      <c r="L47" s="237"/>
      <c r="M47" s="237"/>
      <c r="N47" s="237"/>
      <c r="O47" s="237"/>
      <c r="P47" s="237"/>
      <c r="Q47" s="237"/>
      <c r="R47" s="237"/>
      <c r="S47" s="237"/>
      <c r="T47" s="237"/>
      <c r="U47" s="237"/>
      <c r="V47" s="237"/>
      <c r="W47" s="237"/>
      <c r="X47" s="237"/>
      <c r="Y47" s="237"/>
      <c r="Z47" s="237"/>
      <c r="AA47" s="219"/>
      <c r="AB47" s="219"/>
      <c r="AC47" s="219"/>
      <c r="AD47" s="220"/>
      <c r="AE47" s="219"/>
      <c r="AF47" s="220"/>
      <c r="AG47" s="219"/>
    </row>
    <row r="48" customFormat="false" ht="12.75" hidden="false" customHeight="false" outlineLevel="0" collapsed="false">
      <c r="B48" s="234"/>
      <c r="C48" s="239"/>
      <c r="D48" s="239"/>
      <c r="E48" s="239"/>
      <c r="F48" s="236"/>
      <c r="G48" s="236"/>
      <c r="H48" s="236"/>
      <c r="I48" s="232"/>
      <c r="J48" s="237"/>
      <c r="K48" s="237"/>
      <c r="L48" s="237"/>
      <c r="M48" s="237"/>
      <c r="N48" s="237"/>
      <c r="O48" s="237"/>
      <c r="P48" s="237"/>
      <c r="Q48" s="237"/>
      <c r="R48" s="237"/>
      <c r="S48" s="237"/>
      <c r="T48" s="237"/>
      <c r="U48" s="237"/>
      <c r="V48" s="237"/>
      <c r="W48" s="237"/>
      <c r="X48" s="237"/>
      <c r="Y48" s="237"/>
      <c r="Z48" s="237"/>
      <c r="AA48" s="219"/>
      <c r="AB48" s="219"/>
      <c r="AC48" s="219"/>
      <c r="AD48" s="220"/>
      <c r="AE48" s="219"/>
      <c r="AF48" s="220"/>
      <c r="AG48" s="219"/>
    </row>
    <row r="49" customFormat="false" ht="13.5" hidden="false" customHeight="false" outlineLevel="0" collapsed="false">
      <c r="B49" s="234"/>
      <c r="C49" s="240"/>
      <c r="D49" s="240"/>
      <c r="E49" s="240"/>
      <c r="F49" s="236"/>
      <c r="G49" s="236"/>
      <c r="H49" s="236"/>
      <c r="I49" s="232"/>
      <c r="J49" s="237"/>
      <c r="K49" s="237"/>
      <c r="L49" s="237"/>
      <c r="M49" s="237"/>
      <c r="N49" s="237"/>
      <c r="O49" s="237"/>
      <c r="P49" s="237"/>
      <c r="Q49" s="237"/>
      <c r="R49" s="237"/>
      <c r="S49" s="237"/>
      <c r="T49" s="237"/>
      <c r="U49" s="237"/>
      <c r="V49" s="237"/>
      <c r="W49" s="237"/>
      <c r="X49" s="237"/>
      <c r="Y49" s="237"/>
      <c r="Z49" s="237"/>
      <c r="AA49" s="219"/>
      <c r="AB49" s="219"/>
      <c r="AC49" s="219"/>
      <c r="AD49" s="220"/>
      <c r="AE49" s="219"/>
      <c r="AF49" s="220"/>
      <c r="AG49" s="219"/>
    </row>
    <row r="50" customFormat="false" ht="13.5" hidden="false" customHeight="false" outlineLevel="0" collapsed="false">
      <c r="B50" s="234"/>
      <c r="C50" s="240"/>
      <c r="D50" s="240"/>
      <c r="E50" s="240"/>
      <c r="F50" s="236"/>
      <c r="G50" s="236"/>
      <c r="H50" s="236"/>
      <c r="I50" s="232"/>
      <c r="J50" s="237"/>
      <c r="K50" s="237"/>
      <c r="L50" s="237"/>
      <c r="M50" s="237"/>
      <c r="N50" s="237"/>
      <c r="O50" s="237"/>
      <c r="P50" s="237"/>
      <c r="Q50" s="237"/>
      <c r="R50" s="237"/>
      <c r="S50" s="237"/>
      <c r="T50" s="237"/>
      <c r="U50" s="237"/>
      <c r="V50" s="237"/>
      <c r="W50" s="237"/>
      <c r="X50" s="237"/>
      <c r="Y50" s="237"/>
      <c r="Z50" s="237"/>
      <c r="AA50" s="219"/>
      <c r="AB50" s="219"/>
      <c r="AC50" s="219"/>
      <c r="AD50" s="220"/>
      <c r="AE50" s="219"/>
      <c r="AF50" s="220"/>
      <c r="AG50" s="219"/>
    </row>
    <row r="51" customFormat="false" ht="12.75" hidden="false" customHeight="false" outlineLevel="0" collapsed="false">
      <c r="B51" s="234"/>
      <c r="C51" s="241"/>
      <c r="D51" s="241"/>
      <c r="E51" s="241"/>
      <c r="F51" s="236"/>
      <c r="G51" s="236"/>
      <c r="H51" s="236"/>
      <c r="I51" s="232"/>
      <c r="J51" s="237"/>
      <c r="K51" s="237"/>
      <c r="L51" s="237"/>
      <c r="M51" s="237"/>
      <c r="N51" s="237"/>
      <c r="O51" s="237"/>
      <c r="P51" s="237"/>
      <c r="Q51" s="237"/>
      <c r="R51" s="237"/>
      <c r="S51" s="237"/>
      <c r="T51" s="237"/>
      <c r="U51" s="237"/>
      <c r="V51" s="237"/>
      <c r="W51" s="237"/>
      <c r="X51" s="237"/>
      <c r="Y51" s="237"/>
      <c r="Z51" s="237"/>
      <c r="AA51" s="219"/>
      <c r="AB51" s="219"/>
      <c r="AC51" s="219"/>
      <c r="AD51" s="220"/>
      <c r="AE51" s="219"/>
      <c r="AF51" s="220"/>
      <c r="AG51" s="219"/>
    </row>
    <row r="52" customFormat="false" ht="12.75" hidden="false" customHeight="false" outlineLevel="0" collapsed="false">
      <c r="B52" s="234"/>
      <c r="C52" s="241"/>
      <c r="D52" s="241"/>
      <c r="E52" s="241"/>
      <c r="F52" s="236"/>
      <c r="G52" s="236"/>
      <c r="H52" s="236"/>
      <c r="I52" s="232"/>
      <c r="J52" s="237"/>
      <c r="K52" s="237"/>
      <c r="L52" s="237"/>
      <c r="M52" s="237"/>
      <c r="N52" s="237"/>
      <c r="O52" s="237"/>
      <c r="P52" s="237"/>
      <c r="Q52" s="237"/>
      <c r="R52" s="237"/>
      <c r="S52" s="237"/>
      <c r="T52" s="237"/>
      <c r="U52" s="237"/>
      <c r="V52" s="237"/>
      <c r="W52" s="237"/>
      <c r="X52" s="237"/>
      <c r="Y52" s="237"/>
      <c r="Z52" s="237"/>
      <c r="AA52" s="219"/>
      <c r="AB52" s="219"/>
      <c r="AC52" s="219"/>
      <c r="AD52" s="220"/>
      <c r="AE52" s="219"/>
      <c r="AF52" s="220"/>
      <c r="AG52" s="219"/>
    </row>
    <row r="53" customFormat="false" ht="12.75" hidden="false" customHeight="false" outlineLevel="0" collapsed="false">
      <c r="B53" s="234"/>
      <c r="C53" s="241"/>
      <c r="D53" s="241"/>
      <c r="E53" s="241"/>
      <c r="F53" s="236"/>
      <c r="G53" s="236"/>
      <c r="H53" s="236"/>
      <c r="I53" s="232"/>
      <c r="J53" s="237"/>
      <c r="K53" s="237"/>
      <c r="L53" s="237"/>
      <c r="M53" s="237"/>
      <c r="N53" s="237"/>
      <c r="O53" s="237"/>
      <c r="P53" s="237"/>
      <c r="Q53" s="237"/>
      <c r="R53" s="237"/>
      <c r="S53" s="237"/>
      <c r="T53" s="237"/>
      <c r="U53" s="237"/>
      <c r="V53" s="237"/>
      <c r="W53" s="237"/>
      <c r="X53" s="237"/>
      <c r="Y53" s="237"/>
      <c r="Z53" s="237"/>
      <c r="AA53" s="219"/>
      <c r="AB53" s="219"/>
      <c r="AC53" s="219"/>
      <c r="AD53" s="220"/>
      <c r="AE53" s="219"/>
      <c r="AF53" s="220"/>
      <c r="AG53" s="219"/>
    </row>
    <row r="54" customFormat="false" ht="12.75" hidden="false" customHeight="false" outlineLevel="0" collapsed="false">
      <c r="B54" s="234"/>
      <c r="C54" s="241"/>
      <c r="D54" s="241"/>
      <c r="E54" s="241"/>
      <c r="F54" s="236"/>
      <c r="G54" s="236"/>
      <c r="H54" s="236"/>
      <c r="I54" s="232"/>
      <c r="J54" s="237"/>
      <c r="K54" s="237"/>
      <c r="L54" s="237"/>
      <c r="M54" s="237"/>
      <c r="N54" s="237"/>
      <c r="O54" s="237"/>
      <c r="P54" s="237"/>
      <c r="Q54" s="237"/>
      <c r="R54" s="237"/>
      <c r="S54" s="237"/>
      <c r="T54" s="237"/>
      <c r="U54" s="237"/>
      <c r="V54" s="237"/>
      <c r="W54" s="237"/>
      <c r="X54" s="237"/>
      <c r="Y54" s="237"/>
      <c r="Z54" s="237"/>
      <c r="AA54" s="219"/>
      <c r="AB54" s="219"/>
      <c r="AC54" s="219"/>
      <c r="AD54" s="220"/>
      <c r="AE54" s="219"/>
      <c r="AF54" s="220"/>
      <c r="AG54" s="219"/>
    </row>
    <row r="55" customFormat="false" ht="12.75" hidden="false" customHeight="false" outlineLevel="0" collapsed="false">
      <c r="B55" s="234"/>
      <c r="C55" s="241"/>
      <c r="D55" s="241"/>
      <c r="E55" s="241"/>
      <c r="F55" s="236"/>
      <c r="G55" s="236"/>
      <c r="H55" s="236"/>
      <c r="I55" s="232"/>
      <c r="J55" s="237"/>
      <c r="K55" s="237"/>
      <c r="L55" s="237"/>
      <c r="M55" s="237"/>
      <c r="N55" s="237"/>
      <c r="O55" s="237"/>
      <c r="P55" s="237"/>
      <c r="Q55" s="237"/>
      <c r="R55" s="237"/>
      <c r="S55" s="237"/>
      <c r="T55" s="237"/>
      <c r="U55" s="237"/>
      <c r="V55" s="237"/>
      <c r="W55" s="237"/>
      <c r="X55" s="237"/>
      <c r="Y55" s="237"/>
      <c r="Z55" s="237"/>
      <c r="AA55" s="219"/>
      <c r="AB55" s="219"/>
      <c r="AC55" s="219"/>
      <c r="AD55" s="220"/>
      <c r="AE55" s="219"/>
      <c r="AF55" s="220"/>
      <c r="AG55" s="219"/>
    </row>
    <row r="56" customFormat="false" ht="12.75" hidden="false" customHeight="false" outlineLevel="0" collapsed="false">
      <c r="B56" s="234"/>
      <c r="C56" s="241"/>
      <c r="D56" s="241"/>
      <c r="E56" s="241"/>
      <c r="F56" s="236"/>
      <c r="G56" s="236"/>
      <c r="H56" s="236"/>
      <c r="I56" s="232"/>
      <c r="J56" s="237"/>
      <c r="K56" s="237"/>
      <c r="L56" s="237"/>
      <c r="M56" s="237"/>
      <c r="N56" s="237"/>
      <c r="O56" s="237"/>
      <c r="P56" s="237"/>
      <c r="Q56" s="237"/>
      <c r="R56" s="237"/>
      <c r="S56" s="237"/>
      <c r="T56" s="237"/>
      <c r="U56" s="237"/>
      <c r="V56" s="237"/>
      <c r="W56" s="237"/>
      <c r="X56" s="237"/>
      <c r="Y56" s="237"/>
      <c r="Z56" s="237"/>
      <c r="AA56" s="219"/>
      <c r="AB56" s="219"/>
      <c r="AC56" s="219"/>
      <c r="AD56" s="220"/>
      <c r="AE56" s="219"/>
      <c r="AF56" s="220"/>
      <c r="AG56" s="219"/>
    </row>
    <row r="57" customFormat="false" ht="12.75" hidden="false" customHeight="false" outlineLevel="0" collapsed="false">
      <c r="B57" s="234"/>
      <c r="C57" s="241"/>
      <c r="D57" s="241"/>
      <c r="E57" s="241"/>
      <c r="F57" s="236"/>
      <c r="G57" s="236"/>
      <c r="H57" s="236"/>
      <c r="I57" s="232"/>
      <c r="J57" s="237"/>
      <c r="K57" s="237"/>
      <c r="L57" s="237"/>
      <c r="M57" s="237"/>
      <c r="N57" s="237"/>
      <c r="O57" s="237"/>
      <c r="P57" s="237"/>
      <c r="Q57" s="237"/>
      <c r="R57" s="237"/>
      <c r="S57" s="237"/>
      <c r="T57" s="237"/>
      <c r="U57" s="237"/>
      <c r="V57" s="237"/>
      <c r="W57" s="237"/>
      <c r="X57" s="237"/>
      <c r="Y57" s="237"/>
      <c r="Z57" s="237"/>
      <c r="AA57" s="219"/>
      <c r="AB57" s="219"/>
      <c r="AC57" s="219"/>
      <c r="AD57" s="220"/>
      <c r="AE57" s="219"/>
      <c r="AF57" s="220"/>
      <c r="AG57" s="219"/>
    </row>
    <row r="58" customFormat="false" ht="12.75" hidden="false" customHeight="false" outlineLevel="0" collapsed="false">
      <c r="B58" s="234"/>
      <c r="C58" s="241"/>
      <c r="D58" s="241"/>
      <c r="E58" s="241"/>
      <c r="F58" s="236"/>
      <c r="G58" s="236"/>
      <c r="H58" s="236"/>
      <c r="I58" s="232"/>
      <c r="J58" s="237"/>
      <c r="K58" s="237"/>
      <c r="L58" s="237"/>
      <c r="M58" s="237"/>
      <c r="N58" s="237"/>
      <c r="O58" s="237"/>
      <c r="P58" s="237"/>
      <c r="Q58" s="237"/>
      <c r="R58" s="237"/>
      <c r="S58" s="237"/>
      <c r="T58" s="237"/>
      <c r="U58" s="237"/>
      <c r="V58" s="237"/>
      <c r="W58" s="237"/>
      <c r="X58" s="237"/>
      <c r="Y58" s="237"/>
      <c r="Z58" s="237"/>
      <c r="AA58" s="219"/>
      <c r="AB58" s="219"/>
      <c r="AC58" s="219"/>
      <c r="AD58" s="220"/>
      <c r="AE58" s="219"/>
      <c r="AF58" s="220"/>
      <c r="AG58" s="219"/>
    </row>
    <row r="59" customFormat="false" ht="12.75" hidden="false" customHeight="false" outlineLevel="0" collapsed="false">
      <c r="B59" s="234"/>
      <c r="C59" s="241"/>
      <c r="D59" s="241"/>
      <c r="E59" s="241"/>
      <c r="F59" s="236"/>
      <c r="G59" s="236"/>
      <c r="H59" s="236"/>
      <c r="I59" s="232"/>
      <c r="J59" s="237"/>
      <c r="K59" s="237"/>
      <c r="L59" s="237"/>
      <c r="M59" s="237"/>
      <c r="N59" s="237"/>
      <c r="O59" s="237"/>
      <c r="P59" s="237"/>
      <c r="Q59" s="237"/>
      <c r="R59" s="237"/>
      <c r="S59" s="237"/>
      <c r="T59" s="237"/>
      <c r="U59" s="237"/>
      <c r="V59" s="237"/>
      <c r="W59" s="237"/>
      <c r="X59" s="237"/>
      <c r="Y59" s="237"/>
      <c r="Z59" s="237"/>
      <c r="AA59" s="219"/>
      <c r="AB59" s="219"/>
      <c r="AC59" s="219"/>
      <c r="AD59" s="220"/>
      <c r="AE59" s="219"/>
      <c r="AF59" s="220"/>
      <c r="AG59" s="219"/>
    </row>
    <row r="60" customFormat="false" ht="12.75" hidden="false" customHeight="false" outlineLevel="0" collapsed="false">
      <c r="B60" s="234"/>
      <c r="C60" s="241"/>
      <c r="D60" s="241"/>
      <c r="E60" s="241"/>
      <c r="F60" s="236"/>
      <c r="G60" s="236"/>
      <c r="H60" s="236"/>
      <c r="I60" s="232"/>
      <c r="J60" s="237"/>
      <c r="K60" s="237"/>
      <c r="L60" s="237"/>
      <c r="M60" s="237"/>
      <c r="N60" s="237"/>
      <c r="O60" s="237"/>
      <c r="P60" s="237"/>
      <c r="Q60" s="237"/>
      <c r="R60" s="237"/>
      <c r="S60" s="237"/>
      <c r="T60" s="237"/>
      <c r="U60" s="237"/>
      <c r="V60" s="237"/>
      <c r="W60" s="237"/>
      <c r="X60" s="237"/>
      <c r="Y60" s="237"/>
      <c r="Z60" s="237"/>
      <c r="AA60" s="219"/>
      <c r="AB60" s="219"/>
      <c r="AC60" s="219"/>
      <c r="AD60" s="220"/>
      <c r="AE60" s="219"/>
      <c r="AF60" s="220"/>
      <c r="AG60" s="219"/>
    </row>
    <row r="61" customFormat="false" ht="12.75" hidden="false" customHeight="false" outlineLevel="0" collapsed="false">
      <c r="B61" s="234"/>
      <c r="C61" s="241"/>
      <c r="D61" s="241"/>
      <c r="E61" s="241"/>
      <c r="F61" s="236"/>
      <c r="G61" s="236"/>
      <c r="H61" s="236"/>
      <c r="I61" s="232"/>
      <c r="J61" s="237"/>
      <c r="K61" s="237"/>
      <c r="L61" s="237"/>
      <c r="M61" s="237"/>
      <c r="N61" s="237"/>
      <c r="O61" s="237"/>
      <c r="P61" s="237"/>
      <c r="Q61" s="237"/>
      <c r="R61" s="237"/>
      <c r="S61" s="237"/>
      <c r="T61" s="237"/>
      <c r="U61" s="237"/>
      <c r="V61" s="237"/>
      <c r="W61" s="237"/>
      <c r="X61" s="237"/>
      <c r="Y61" s="237"/>
      <c r="Z61" s="237"/>
      <c r="AA61" s="219"/>
      <c r="AB61" s="219"/>
      <c r="AC61" s="219"/>
      <c r="AD61" s="220"/>
      <c r="AE61" s="219"/>
      <c r="AF61" s="220"/>
      <c r="AG61" s="219"/>
    </row>
    <row r="62" customFormat="false" ht="12.75" hidden="false" customHeight="false" outlineLevel="0" collapsed="false">
      <c r="B62" s="234"/>
      <c r="C62" s="241"/>
      <c r="D62" s="241"/>
      <c r="E62" s="241"/>
      <c r="F62" s="236"/>
      <c r="G62" s="236"/>
      <c r="H62" s="236"/>
      <c r="I62" s="232"/>
      <c r="J62" s="237"/>
      <c r="K62" s="237"/>
      <c r="L62" s="237"/>
      <c r="M62" s="237"/>
      <c r="N62" s="237"/>
      <c r="O62" s="237"/>
      <c r="P62" s="237"/>
      <c r="Q62" s="237"/>
      <c r="R62" s="237"/>
      <c r="S62" s="237"/>
      <c r="T62" s="237"/>
      <c r="U62" s="237"/>
      <c r="V62" s="237"/>
      <c r="W62" s="237"/>
      <c r="X62" s="237"/>
      <c r="Y62" s="237"/>
      <c r="Z62" s="237"/>
      <c r="AA62" s="219"/>
      <c r="AB62" s="219"/>
      <c r="AC62" s="219"/>
      <c r="AD62" s="220"/>
      <c r="AE62" s="219"/>
      <c r="AF62" s="220"/>
      <c r="AG62" s="219"/>
    </row>
    <row r="63" customFormat="false" ht="12.75" hidden="false" customHeight="false" outlineLevel="0" collapsed="false">
      <c r="B63" s="234"/>
      <c r="C63" s="241"/>
      <c r="D63" s="241"/>
      <c r="E63" s="241"/>
      <c r="F63" s="236"/>
      <c r="G63" s="236"/>
      <c r="H63" s="236"/>
      <c r="I63" s="232"/>
      <c r="J63" s="237"/>
      <c r="K63" s="237"/>
      <c r="L63" s="237"/>
      <c r="M63" s="237"/>
      <c r="N63" s="237"/>
      <c r="O63" s="237"/>
      <c r="P63" s="237"/>
      <c r="Q63" s="237"/>
      <c r="R63" s="237"/>
      <c r="S63" s="237"/>
      <c r="T63" s="237"/>
      <c r="U63" s="237"/>
      <c r="V63" s="237"/>
      <c r="W63" s="237"/>
      <c r="X63" s="237"/>
      <c r="Y63" s="237"/>
      <c r="Z63" s="237"/>
      <c r="AA63" s="219"/>
      <c r="AB63" s="219"/>
      <c r="AC63" s="219"/>
      <c r="AD63" s="220"/>
      <c r="AE63" s="219"/>
      <c r="AF63" s="220"/>
      <c r="AG63" s="219"/>
    </row>
    <row r="64" customFormat="false" ht="12.75" hidden="false" customHeight="false" outlineLevel="0" collapsed="false">
      <c r="B64" s="234"/>
      <c r="C64" s="241"/>
      <c r="D64" s="241"/>
      <c r="E64" s="241"/>
      <c r="F64" s="236"/>
      <c r="G64" s="236"/>
      <c r="H64" s="236"/>
      <c r="I64" s="232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19"/>
      <c r="AB64" s="219"/>
      <c r="AC64" s="219"/>
      <c r="AD64" s="220"/>
      <c r="AE64" s="219"/>
      <c r="AF64" s="220"/>
      <c r="AG64" s="219"/>
    </row>
    <row r="65" customFormat="false" ht="12.75" hidden="false" customHeight="false" outlineLevel="0" collapsed="false">
      <c r="B65" s="234"/>
      <c r="C65" s="241"/>
      <c r="D65" s="241"/>
      <c r="E65" s="241"/>
      <c r="F65" s="236"/>
      <c r="G65" s="236"/>
      <c r="H65" s="236"/>
      <c r="I65" s="232"/>
      <c r="J65" s="237"/>
      <c r="K65" s="237"/>
      <c r="L65" s="237"/>
      <c r="M65" s="237"/>
      <c r="N65" s="237"/>
      <c r="O65" s="237"/>
      <c r="P65" s="237"/>
      <c r="Q65" s="237"/>
      <c r="R65" s="237"/>
      <c r="S65" s="237"/>
      <c r="T65" s="237"/>
      <c r="U65" s="237"/>
      <c r="V65" s="237"/>
      <c r="W65" s="237"/>
      <c r="X65" s="237"/>
      <c r="Y65" s="237"/>
      <c r="Z65" s="237"/>
      <c r="AA65" s="219"/>
      <c r="AB65" s="219"/>
      <c r="AC65" s="219"/>
      <c r="AD65" s="220"/>
      <c r="AE65" s="219"/>
      <c r="AF65" s="220"/>
      <c r="AG65" s="219"/>
    </row>
    <row r="66" customFormat="false" ht="12.75" hidden="false" customHeight="false" outlineLevel="0" collapsed="false">
      <c r="B66" s="234"/>
      <c r="C66" s="241"/>
      <c r="D66" s="241"/>
      <c r="E66" s="241"/>
      <c r="F66" s="236"/>
      <c r="G66" s="236"/>
      <c r="H66" s="236"/>
      <c r="I66" s="232"/>
      <c r="J66" s="237"/>
      <c r="K66" s="237"/>
      <c r="L66" s="237"/>
      <c r="M66" s="237"/>
      <c r="N66" s="237"/>
      <c r="O66" s="237"/>
      <c r="P66" s="237"/>
      <c r="Q66" s="237"/>
      <c r="R66" s="237"/>
      <c r="S66" s="237"/>
      <c r="T66" s="237"/>
      <c r="U66" s="237"/>
      <c r="V66" s="237"/>
      <c r="W66" s="237"/>
      <c r="X66" s="237"/>
      <c r="Y66" s="237"/>
      <c r="Z66" s="237"/>
      <c r="AA66" s="219"/>
      <c r="AB66" s="219"/>
      <c r="AC66" s="219"/>
      <c r="AD66" s="220"/>
      <c r="AE66" s="219"/>
      <c r="AF66" s="220"/>
      <c r="AG66" s="219"/>
    </row>
    <row r="67" customFormat="false" ht="12.75" hidden="false" customHeight="false" outlineLevel="0" collapsed="false">
      <c r="B67" s="234"/>
      <c r="C67" s="241"/>
      <c r="D67" s="241"/>
      <c r="E67" s="241"/>
      <c r="F67" s="236"/>
      <c r="G67" s="236"/>
      <c r="H67" s="236"/>
      <c r="I67" s="232"/>
      <c r="J67" s="237"/>
      <c r="K67" s="237"/>
      <c r="L67" s="237"/>
      <c r="M67" s="237"/>
      <c r="N67" s="237"/>
      <c r="O67" s="237"/>
      <c r="P67" s="237"/>
      <c r="Q67" s="237"/>
      <c r="R67" s="237"/>
      <c r="S67" s="237"/>
      <c r="T67" s="237"/>
      <c r="U67" s="237"/>
      <c r="V67" s="237"/>
      <c r="W67" s="237"/>
      <c r="X67" s="237"/>
      <c r="Y67" s="237"/>
      <c r="Z67" s="237"/>
      <c r="AA67" s="219"/>
      <c r="AB67" s="219"/>
      <c r="AC67" s="219"/>
      <c r="AD67" s="220"/>
      <c r="AE67" s="219"/>
      <c r="AF67" s="220"/>
      <c r="AG67" s="219"/>
    </row>
    <row r="68" customFormat="false" ht="12.75" hidden="false" customHeight="false" outlineLevel="0" collapsed="false">
      <c r="B68" s="234"/>
      <c r="C68" s="241"/>
      <c r="D68" s="241"/>
      <c r="E68" s="241"/>
      <c r="F68" s="236"/>
      <c r="G68" s="236"/>
      <c r="H68" s="236"/>
      <c r="I68" s="232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  <c r="V68" s="237"/>
      <c r="W68" s="237"/>
      <c r="X68" s="237"/>
      <c r="Y68" s="237"/>
      <c r="Z68" s="237"/>
      <c r="AA68" s="219"/>
      <c r="AB68" s="219"/>
      <c r="AC68" s="219"/>
      <c r="AD68" s="220"/>
      <c r="AE68" s="219"/>
      <c r="AF68" s="220"/>
      <c r="AG68" s="219"/>
    </row>
    <row r="69" customFormat="false" ht="12.75" hidden="false" customHeight="false" outlineLevel="0" collapsed="false">
      <c r="B69" s="234"/>
      <c r="C69" s="241"/>
      <c r="D69" s="241"/>
      <c r="E69" s="241"/>
      <c r="F69" s="236"/>
      <c r="G69" s="236"/>
      <c r="H69" s="236"/>
      <c r="I69" s="232"/>
      <c r="J69" s="237"/>
      <c r="K69" s="237"/>
      <c r="L69" s="237"/>
      <c r="M69" s="237"/>
      <c r="N69" s="237"/>
      <c r="O69" s="237"/>
      <c r="P69" s="237"/>
      <c r="Q69" s="237"/>
      <c r="R69" s="237"/>
      <c r="S69" s="237"/>
      <c r="T69" s="237"/>
      <c r="U69" s="237"/>
      <c r="V69" s="237"/>
      <c r="W69" s="237"/>
      <c r="X69" s="237"/>
      <c r="Y69" s="237"/>
      <c r="Z69" s="237"/>
      <c r="AA69" s="219"/>
      <c r="AB69" s="219"/>
      <c r="AC69" s="219"/>
      <c r="AD69" s="220"/>
      <c r="AE69" s="219"/>
      <c r="AF69" s="220"/>
      <c r="AG69" s="219"/>
    </row>
    <row r="70" customFormat="false" ht="12.75" hidden="false" customHeight="false" outlineLevel="0" collapsed="false">
      <c r="B70" s="234"/>
      <c r="C70" s="241"/>
      <c r="D70" s="241"/>
      <c r="E70" s="241"/>
      <c r="F70" s="236"/>
      <c r="G70" s="236"/>
      <c r="H70" s="236"/>
      <c r="I70" s="232"/>
      <c r="J70" s="237"/>
      <c r="K70" s="237"/>
      <c r="L70" s="237"/>
      <c r="M70" s="237"/>
      <c r="N70" s="237"/>
      <c r="O70" s="237"/>
      <c r="P70" s="237"/>
      <c r="Q70" s="237"/>
      <c r="R70" s="237"/>
      <c r="S70" s="237"/>
      <c r="T70" s="237"/>
      <c r="U70" s="237"/>
      <c r="V70" s="237"/>
      <c r="W70" s="237"/>
      <c r="X70" s="237"/>
      <c r="Y70" s="237"/>
      <c r="Z70" s="237"/>
      <c r="AA70" s="219"/>
      <c r="AB70" s="219"/>
      <c r="AC70" s="219"/>
      <c r="AD70" s="220"/>
      <c r="AE70" s="219"/>
      <c r="AF70" s="220"/>
      <c r="AG70" s="219"/>
    </row>
    <row r="71" customFormat="false" ht="12.75" hidden="false" customHeight="false" outlineLevel="0" collapsed="false">
      <c r="B71" s="234"/>
      <c r="C71" s="241"/>
      <c r="D71" s="241"/>
      <c r="E71" s="241"/>
      <c r="F71" s="236"/>
      <c r="G71" s="236"/>
      <c r="H71" s="236"/>
      <c r="I71" s="232"/>
      <c r="J71" s="237"/>
      <c r="K71" s="237"/>
      <c r="L71" s="237"/>
      <c r="M71" s="237"/>
      <c r="N71" s="237"/>
      <c r="O71" s="237"/>
      <c r="P71" s="237"/>
      <c r="Q71" s="237"/>
      <c r="R71" s="237"/>
      <c r="S71" s="237"/>
      <c r="T71" s="237"/>
      <c r="U71" s="237"/>
      <c r="V71" s="237"/>
      <c r="W71" s="237"/>
      <c r="X71" s="237"/>
      <c r="Y71" s="237"/>
      <c r="Z71" s="237"/>
      <c r="AA71" s="219"/>
      <c r="AB71" s="219"/>
      <c r="AC71" s="219"/>
      <c r="AD71" s="220"/>
      <c r="AE71" s="219"/>
      <c r="AF71" s="220"/>
      <c r="AG71" s="219"/>
    </row>
    <row r="72" customFormat="false" ht="12.75" hidden="false" customHeight="false" outlineLevel="0" collapsed="false">
      <c r="B72" s="234"/>
      <c r="C72" s="241"/>
      <c r="D72" s="241"/>
      <c r="E72" s="241"/>
      <c r="F72" s="236"/>
      <c r="G72" s="236"/>
      <c r="H72" s="236"/>
      <c r="I72" s="232"/>
      <c r="J72" s="237"/>
      <c r="K72" s="237"/>
      <c r="L72" s="237"/>
      <c r="M72" s="237"/>
      <c r="N72" s="237"/>
      <c r="O72" s="237"/>
      <c r="P72" s="237"/>
      <c r="Q72" s="237"/>
      <c r="R72" s="237"/>
      <c r="S72" s="237"/>
      <c r="T72" s="237"/>
      <c r="U72" s="237"/>
      <c r="V72" s="237"/>
      <c r="W72" s="237"/>
      <c r="X72" s="237"/>
      <c r="Y72" s="237"/>
      <c r="Z72" s="237"/>
      <c r="AA72" s="219"/>
      <c r="AB72" s="219"/>
      <c r="AC72" s="219"/>
      <c r="AD72" s="220"/>
      <c r="AE72" s="219"/>
      <c r="AF72" s="220"/>
      <c r="AG72" s="219"/>
    </row>
    <row r="73" customFormat="false" ht="12.75" hidden="false" customHeight="false" outlineLevel="0" collapsed="false">
      <c r="B73" s="234"/>
      <c r="C73" s="241"/>
      <c r="D73" s="241"/>
      <c r="E73" s="241"/>
      <c r="F73" s="236"/>
      <c r="G73" s="236"/>
      <c r="H73" s="236"/>
      <c r="I73" s="232"/>
      <c r="J73" s="237"/>
      <c r="K73" s="237"/>
      <c r="L73" s="237"/>
      <c r="M73" s="237"/>
      <c r="N73" s="237"/>
      <c r="O73" s="237"/>
      <c r="P73" s="237"/>
      <c r="Q73" s="237"/>
      <c r="R73" s="237"/>
      <c r="S73" s="237"/>
      <c r="T73" s="237"/>
      <c r="U73" s="237"/>
      <c r="V73" s="237"/>
      <c r="W73" s="237"/>
      <c r="X73" s="237"/>
      <c r="Y73" s="237"/>
      <c r="Z73" s="237"/>
      <c r="AA73" s="219"/>
      <c r="AB73" s="219"/>
      <c r="AC73" s="219"/>
      <c r="AD73" s="220"/>
      <c r="AE73" s="219"/>
      <c r="AF73" s="220"/>
      <c r="AG73" s="219"/>
    </row>
    <row r="74" customFormat="false" ht="12.75" hidden="false" customHeight="false" outlineLevel="0" collapsed="false">
      <c r="B74" s="234"/>
      <c r="C74" s="241"/>
      <c r="D74" s="241"/>
      <c r="E74" s="241"/>
      <c r="F74" s="236"/>
      <c r="G74" s="236"/>
      <c r="H74" s="236"/>
      <c r="I74" s="232"/>
      <c r="J74" s="237"/>
      <c r="K74" s="237"/>
      <c r="L74" s="237"/>
      <c r="M74" s="237"/>
      <c r="N74" s="237"/>
      <c r="O74" s="237"/>
      <c r="P74" s="237"/>
      <c r="Q74" s="237"/>
      <c r="R74" s="237"/>
      <c r="S74" s="237"/>
      <c r="T74" s="237"/>
      <c r="U74" s="237"/>
      <c r="V74" s="237"/>
      <c r="W74" s="237"/>
      <c r="X74" s="237"/>
      <c r="Y74" s="237"/>
      <c r="Z74" s="237"/>
      <c r="AA74" s="219"/>
      <c r="AB74" s="219"/>
      <c r="AC74" s="219"/>
      <c r="AD74" s="220"/>
      <c r="AE74" s="219"/>
      <c r="AF74" s="220"/>
      <c r="AG74" s="219"/>
    </row>
    <row r="75" customFormat="false" ht="12.75" hidden="false" customHeight="false" outlineLevel="0" collapsed="false">
      <c r="B75" s="234"/>
      <c r="C75" s="241"/>
      <c r="D75" s="241"/>
      <c r="E75" s="241"/>
      <c r="F75" s="236"/>
      <c r="G75" s="236"/>
      <c r="H75" s="236"/>
      <c r="I75" s="232"/>
      <c r="J75" s="237"/>
      <c r="K75" s="237"/>
      <c r="L75" s="237"/>
      <c r="M75" s="237"/>
      <c r="N75" s="237"/>
      <c r="O75" s="237"/>
      <c r="P75" s="237"/>
      <c r="Q75" s="237"/>
      <c r="R75" s="237"/>
      <c r="S75" s="237"/>
      <c r="T75" s="237"/>
      <c r="U75" s="237"/>
      <c r="V75" s="237"/>
      <c r="W75" s="237"/>
      <c r="X75" s="237"/>
      <c r="Y75" s="237"/>
      <c r="Z75" s="237"/>
      <c r="AA75" s="219"/>
      <c r="AB75" s="219"/>
      <c r="AC75" s="219"/>
      <c r="AD75" s="220"/>
      <c r="AE75" s="219"/>
      <c r="AF75" s="220"/>
      <c r="AG75" s="219"/>
    </row>
    <row r="76" customFormat="false" ht="12.75" hidden="false" customHeight="false" outlineLevel="0" collapsed="false">
      <c r="B76" s="234"/>
      <c r="C76" s="241"/>
      <c r="D76" s="241"/>
      <c r="E76" s="241"/>
      <c r="F76" s="236"/>
      <c r="G76" s="236"/>
      <c r="H76" s="236"/>
      <c r="I76" s="232"/>
      <c r="J76" s="237"/>
      <c r="K76" s="237"/>
      <c r="L76" s="237"/>
      <c r="M76" s="237"/>
      <c r="N76" s="237"/>
      <c r="O76" s="237"/>
      <c r="P76" s="237"/>
      <c r="Q76" s="237"/>
      <c r="R76" s="237"/>
      <c r="S76" s="237"/>
      <c r="T76" s="237"/>
      <c r="U76" s="237"/>
      <c r="V76" s="237"/>
      <c r="W76" s="237"/>
      <c r="X76" s="237"/>
      <c r="Y76" s="237"/>
      <c r="Z76" s="237"/>
      <c r="AA76" s="219"/>
      <c r="AB76" s="219"/>
      <c r="AC76" s="219"/>
      <c r="AD76" s="220"/>
      <c r="AE76" s="219"/>
      <c r="AF76" s="220"/>
      <c r="AG76" s="219"/>
    </row>
    <row r="77" customFormat="false" ht="12.75" hidden="false" customHeight="false" outlineLevel="0" collapsed="false">
      <c r="B77" s="234"/>
      <c r="C77" s="241"/>
      <c r="D77" s="241"/>
      <c r="E77" s="241"/>
      <c r="F77" s="236"/>
      <c r="G77" s="236"/>
      <c r="H77" s="236"/>
      <c r="I77" s="232"/>
      <c r="J77" s="237"/>
      <c r="K77" s="237"/>
      <c r="L77" s="237"/>
      <c r="M77" s="237"/>
      <c r="N77" s="237"/>
      <c r="O77" s="237"/>
      <c r="P77" s="237"/>
      <c r="Q77" s="237"/>
      <c r="R77" s="237"/>
      <c r="S77" s="237"/>
      <c r="T77" s="237"/>
      <c r="U77" s="237"/>
      <c r="V77" s="237"/>
      <c r="W77" s="237"/>
      <c r="X77" s="237"/>
      <c r="Y77" s="237"/>
      <c r="Z77" s="237"/>
      <c r="AA77" s="219"/>
      <c r="AB77" s="219"/>
      <c r="AC77" s="219"/>
      <c r="AD77" s="220"/>
      <c r="AE77" s="219"/>
      <c r="AF77" s="220"/>
      <c r="AG77" s="219"/>
    </row>
    <row r="78" customFormat="false" ht="12.75" hidden="false" customHeight="false" outlineLevel="0" collapsed="false">
      <c r="B78" s="234"/>
      <c r="C78" s="241"/>
      <c r="D78" s="241"/>
      <c r="E78" s="241"/>
      <c r="F78" s="236"/>
      <c r="G78" s="236"/>
      <c r="H78" s="236"/>
      <c r="I78" s="232"/>
      <c r="J78" s="237"/>
      <c r="K78" s="237"/>
      <c r="L78" s="237"/>
      <c r="M78" s="237"/>
      <c r="N78" s="237"/>
      <c r="O78" s="237"/>
      <c r="P78" s="237"/>
      <c r="Q78" s="237"/>
      <c r="R78" s="237"/>
      <c r="S78" s="237"/>
      <c r="T78" s="237"/>
      <c r="U78" s="237"/>
      <c r="V78" s="237"/>
      <c r="W78" s="237"/>
      <c r="X78" s="237"/>
      <c r="Y78" s="237"/>
      <c r="Z78" s="237"/>
      <c r="AA78" s="219"/>
      <c r="AB78" s="219"/>
      <c r="AC78" s="219"/>
      <c r="AD78" s="220"/>
      <c r="AE78" s="219"/>
      <c r="AF78" s="220"/>
      <c r="AG78" s="219"/>
    </row>
    <row r="79" customFormat="false" ht="12.75" hidden="false" customHeight="false" outlineLevel="0" collapsed="false">
      <c r="B79" s="234"/>
      <c r="C79" s="241"/>
      <c r="D79" s="241"/>
      <c r="E79" s="241"/>
      <c r="F79" s="236"/>
      <c r="G79" s="236"/>
      <c r="H79" s="236"/>
      <c r="I79" s="232"/>
      <c r="J79" s="237"/>
      <c r="K79" s="237"/>
      <c r="L79" s="237"/>
      <c r="M79" s="237"/>
      <c r="N79" s="237"/>
      <c r="O79" s="237"/>
      <c r="P79" s="237"/>
      <c r="Q79" s="237"/>
      <c r="R79" s="237"/>
      <c r="S79" s="237"/>
      <c r="T79" s="237"/>
      <c r="U79" s="237"/>
      <c r="V79" s="237"/>
      <c r="W79" s="237"/>
      <c r="X79" s="237"/>
      <c r="Y79" s="237"/>
      <c r="Z79" s="237"/>
      <c r="AA79" s="219"/>
      <c r="AB79" s="219"/>
      <c r="AC79" s="219"/>
      <c r="AD79" s="220"/>
      <c r="AE79" s="219"/>
      <c r="AF79" s="220"/>
      <c r="AG79" s="219"/>
    </row>
    <row r="80" customFormat="false" ht="12.75" hidden="false" customHeight="false" outlineLevel="0" collapsed="false">
      <c r="B80" s="234"/>
      <c r="C80" s="241"/>
      <c r="D80" s="241"/>
      <c r="E80" s="241"/>
      <c r="F80" s="236"/>
      <c r="G80" s="236"/>
      <c r="H80" s="236"/>
      <c r="I80" s="232"/>
      <c r="J80" s="237"/>
      <c r="K80" s="237"/>
      <c r="L80" s="237"/>
      <c r="M80" s="237"/>
      <c r="N80" s="237"/>
      <c r="O80" s="237"/>
      <c r="P80" s="237"/>
      <c r="Q80" s="237"/>
      <c r="R80" s="237"/>
      <c r="S80" s="237"/>
      <c r="T80" s="237"/>
      <c r="U80" s="237"/>
      <c r="V80" s="237"/>
      <c r="W80" s="237"/>
      <c r="X80" s="237"/>
      <c r="Y80" s="237"/>
      <c r="Z80" s="237"/>
      <c r="AA80" s="219"/>
      <c r="AB80" s="219"/>
      <c r="AC80" s="219"/>
      <c r="AD80" s="220"/>
      <c r="AE80" s="219"/>
      <c r="AF80" s="220"/>
      <c r="AG80" s="219"/>
    </row>
    <row r="81" customFormat="false" ht="12.75" hidden="false" customHeight="false" outlineLevel="0" collapsed="false">
      <c r="B81" s="242"/>
      <c r="C81" s="241"/>
      <c r="D81" s="241"/>
      <c r="E81" s="241"/>
      <c r="F81" s="236"/>
      <c r="G81" s="236"/>
      <c r="H81" s="236"/>
      <c r="I81" s="232"/>
      <c r="J81" s="237"/>
      <c r="K81" s="237"/>
      <c r="L81" s="237"/>
      <c r="M81" s="237"/>
      <c r="N81" s="237"/>
      <c r="O81" s="237"/>
      <c r="P81" s="237"/>
      <c r="Q81" s="237"/>
      <c r="R81" s="237"/>
      <c r="S81" s="237"/>
      <c r="T81" s="237"/>
      <c r="U81" s="237"/>
      <c r="V81" s="237"/>
      <c r="W81" s="237"/>
      <c r="X81" s="237"/>
      <c r="Y81" s="237"/>
      <c r="Z81" s="237"/>
      <c r="AA81" s="219"/>
      <c r="AB81" s="219"/>
      <c r="AC81" s="219"/>
      <c r="AD81" s="220"/>
      <c r="AE81" s="219"/>
      <c r="AF81" s="220"/>
      <c r="AG81" s="219"/>
    </row>
    <row r="82" customFormat="false" ht="12.75" hidden="false" customHeight="false" outlineLevel="0" collapsed="false">
      <c r="B82" s="242"/>
      <c r="C82" s="241"/>
      <c r="D82" s="241"/>
      <c r="E82" s="241"/>
      <c r="F82" s="236"/>
      <c r="G82" s="236"/>
      <c r="H82" s="236"/>
      <c r="I82" s="232"/>
      <c r="J82" s="237"/>
      <c r="K82" s="237"/>
      <c r="L82" s="237"/>
      <c r="M82" s="237"/>
      <c r="N82" s="237"/>
      <c r="O82" s="237"/>
      <c r="P82" s="237"/>
      <c r="Q82" s="237"/>
      <c r="R82" s="237"/>
      <c r="S82" s="237"/>
      <c r="T82" s="237"/>
      <c r="U82" s="237"/>
      <c r="V82" s="237"/>
      <c r="W82" s="237"/>
      <c r="X82" s="237"/>
      <c r="Y82" s="237"/>
      <c r="Z82" s="237"/>
      <c r="AA82" s="219"/>
      <c r="AB82" s="219"/>
      <c r="AC82" s="219"/>
      <c r="AD82" s="220"/>
      <c r="AE82" s="219"/>
      <c r="AF82" s="220"/>
      <c r="AG82" s="219"/>
    </row>
    <row r="83" customFormat="false" ht="12.75" hidden="false" customHeight="false" outlineLevel="0" collapsed="false">
      <c r="B83" s="242"/>
      <c r="C83" s="241"/>
      <c r="D83" s="241"/>
      <c r="E83" s="241"/>
      <c r="F83" s="236"/>
      <c r="G83" s="236"/>
      <c r="H83" s="236"/>
      <c r="I83" s="232"/>
      <c r="J83" s="237"/>
      <c r="K83" s="237"/>
      <c r="L83" s="237"/>
      <c r="M83" s="237"/>
      <c r="N83" s="237"/>
      <c r="O83" s="237"/>
      <c r="P83" s="237"/>
      <c r="Q83" s="237"/>
      <c r="R83" s="237"/>
      <c r="S83" s="237"/>
      <c r="T83" s="237"/>
      <c r="U83" s="237"/>
      <c r="V83" s="237"/>
      <c r="W83" s="237"/>
      <c r="X83" s="237"/>
      <c r="Y83" s="237"/>
      <c r="Z83" s="237"/>
      <c r="AA83" s="219"/>
      <c r="AB83" s="219"/>
      <c r="AC83" s="219"/>
      <c r="AD83" s="220"/>
      <c r="AE83" s="219"/>
      <c r="AF83" s="220"/>
      <c r="AG83" s="219"/>
    </row>
    <row r="84" customFormat="false" ht="12.75" hidden="false" customHeight="false" outlineLevel="0" collapsed="false">
      <c r="B84" s="242"/>
      <c r="C84" s="241"/>
      <c r="D84" s="241"/>
      <c r="E84" s="241"/>
      <c r="F84" s="236"/>
      <c r="G84" s="236"/>
      <c r="H84" s="236"/>
      <c r="I84" s="232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19"/>
      <c r="AB84" s="219"/>
      <c r="AC84" s="219"/>
      <c r="AD84" s="220"/>
      <c r="AE84" s="219"/>
      <c r="AF84" s="220"/>
      <c r="AG84" s="219"/>
    </row>
    <row r="85" customFormat="false" ht="12.75" hidden="false" customHeight="false" outlineLevel="0" collapsed="false">
      <c r="B85" s="242"/>
      <c r="C85" s="241"/>
      <c r="D85" s="241"/>
      <c r="E85" s="241"/>
      <c r="F85" s="236"/>
      <c r="G85" s="236"/>
      <c r="H85" s="236"/>
      <c r="I85" s="232"/>
      <c r="J85" s="237"/>
      <c r="K85" s="237"/>
      <c r="L85" s="237"/>
      <c r="M85" s="237"/>
      <c r="N85" s="237"/>
      <c r="O85" s="237"/>
      <c r="P85" s="237"/>
      <c r="Q85" s="237"/>
      <c r="R85" s="237"/>
      <c r="S85" s="237"/>
      <c r="T85" s="237"/>
      <c r="U85" s="237"/>
      <c r="V85" s="237"/>
      <c r="W85" s="237"/>
      <c r="X85" s="237"/>
      <c r="Y85" s="237"/>
      <c r="Z85" s="237"/>
      <c r="AA85" s="219"/>
      <c r="AB85" s="219"/>
      <c r="AC85" s="219"/>
      <c r="AD85" s="220"/>
      <c r="AE85" s="219"/>
      <c r="AF85" s="220"/>
      <c r="AG85" s="219"/>
    </row>
    <row r="86" customFormat="false" ht="12.75" hidden="false" customHeight="false" outlineLevel="0" collapsed="false">
      <c r="B86" s="242"/>
      <c r="C86" s="241"/>
      <c r="D86" s="241"/>
      <c r="E86" s="241"/>
      <c r="F86" s="236"/>
      <c r="G86" s="236"/>
      <c r="H86" s="236"/>
      <c r="I86" s="232"/>
      <c r="J86" s="237"/>
      <c r="K86" s="237"/>
      <c r="L86" s="237"/>
      <c r="M86" s="237"/>
      <c r="N86" s="237"/>
      <c r="O86" s="237"/>
      <c r="P86" s="237"/>
      <c r="Q86" s="237"/>
      <c r="R86" s="237"/>
      <c r="S86" s="237"/>
      <c r="T86" s="237"/>
      <c r="U86" s="237"/>
      <c r="V86" s="237"/>
      <c r="W86" s="237"/>
      <c r="X86" s="237"/>
      <c r="Y86" s="237"/>
      <c r="Z86" s="237"/>
      <c r="AA86" s="219"/>
      <c r="AB86" s="219"/>
      <c r="AC86" s="219"/>
      <c r="AD86" s="220"/>
      <c r="AE86" s="219"/>
      <c r="AF86" s="220"/>
      <c r="AG86" s="219"/>
    </row>
    <row r="87" customFormat="false" ht="12.75" hidden="false" customHeight="false" outlineLevel="0" collapsed="false">
      <c r="B87" s="242"/>
      <c r="C87" s="241"/>
      <c r="D87" s="241"/>
      <c r="E87" s="241"/>
      <c r="F87" s="236"/>
      <c r="G87" s="236"/>
      <c r="H87" s="236"/>
      <c r="I87" s="232"/>
      <c r="J87" s="237"/>
      <c r="K87" s="237"/>
      <c r="L87" s="237"/>
      <c r="M87" s="237"/>
      <c r="N87" s="237"/>
      <c r="O87" s="237"/>
      <c r="P87" s="237"/>
      <c r="Q87" s="237"/>
      <c r="R87" s="237"/>
      <c r="S87" s="237"/>
      <c r="T87" s="237"/>
      <c r="U87" s="237"/>
      <c r="V87" s="237"/>
      <c r="W87" s="237"/>
      <c r="X87" s="237"/>
      <c r="Y87" s="237"/>
      <c r="Z87" s="237"/>
      <c r="AA87" s="219"/>
      <c r="AB87" s="219"/>
      <c r="AC87" s="219"/>
      <c r="AD87" s="220"/>
      <c r="AE87" s="219"/>
      <c r="AF87" s="220"/>
      <c r="AG87" s="219"/>
    </row>
    <row r="88" customFormat="false" ht="12.75" hidden="false" customHeight="false" outlineLevel="0" collapsed="false">
      <c r="B88" s="242"/>
      <c r="C88" s="241"/>
      <c r="D88" s="241"/>
      <c r="E88" s="241"/>
      <c r="F88" s="236"/>
      <c r="G88" s="236"/>
      <c r="H88" s="236"/>
      <c r="I88" s="232"/>
      <c r="J88" s="237"/>
      <c r="K88" s="237"/>
      <c r="L88" s="237"/>
      <c r="M88" s="237"/>
      <c r="N88" s="237"/>
      <c r="O88" s="237"/>
      <c r="P88" s="237"/>
      <c r="Q88" s="237"/>
      <c r="R88" s="237"/>
      <c r="S88" s="237"/>
      <c r="T88" s="237"/>
      <c r="U88" s="237"/>
      <c r="V88" s="237"/>
      <c r="W88" s="237"/>
      <c r="X88" s="237"/>
      <c r="Y88" s="237"/>
      <c r="Z88" s="237"/>
      <c r="AA88" s="219"/>
      <c r="AB88" s="219"/>
      <c r="AC88" s="219"/>
      <c r="AD88" s="220"/>
      <c r="AE88" s="219"/>
      <c r="AF88" s="220"/>
      <c r="AG88" s="219"/>
    </row>
    <row r="89" customFormat="false" ht="12.75" hidden="false" customHeight="false" outlineLevel="0" collapsed="false">
      <c r="B89" s="242"/>
      <c r="C89" s="241"/>
      <c r="D89" s="241"/>
      <c r="E89" s="241"/>
      <c r="F89" s="236"/>
      <c r="G89" s="236"/>
      <c r="H89" s="236"/>
      <c r="I89" s="232"/>
      <c r="J89" s="237"/>
      <c r="K89" s="237"/>
      <c r="L89" s="237"/>
      <c r="M89" s="237"/>
      <c r="N89" s="237"/>
      <c r="O89" s="237"/>
      <c r="P89" s="237"/>
      <c r="Q89" s="237"/>
      <c r="R89" s="237"/>
      <c r="S89" s="237"/>
      <c r="T89" s="237"/>
      <c r="U89" s="237"/>
      <c r="V89" s="237"/>
      <c r="W89" s="237"/>
      <c r="X89" s="237"/>
      <c r="Y89" s="237"/>
      <c r="Z89" s="237"/>
      <c r="AA89" s="219"/>
      <c r="AB89" s="219"/>
      <c r="AC89" s="219"/>
      <c r="AD89" s="220"/>
      <c r="AE89" s="219"/>
      <c r="AF89" s="220"/>
      <c r="AG89" s="219"/>
    </row>
    <row r="90" customFormat="false" ht="12.75" hidden="false" customHeight="false" outlineLevel="0" collapsed="false">
      <c r="B90" s="242"/>
      <c r="C90" s="241"/>
      <c r="D90" s="241"/>
      <c r="E90" s="241"/>
      <c r="F90" s="236"/>
      <c r="G90" s="236"/>
      <c r="H90" s="236"/>
      <c r="I90" s="232"/>
      <c r="J90" s="237"/>
      <c r="K90" s="237"/>
      <c r="L90" s="237"/>
      <c r="M90" s="237"/>
      <c r="N90" s="237"/>
      <c r="O90" s="237"/>
      <c r="P90" s="237"/>
      <c r="Q90" s="237"/>
      <c r="R90" s="237"/>
      <c r="S90" s="237"/>
      <c r="T90" s="237"/>
      <c r="U90" s="237"/>
      <c r="V90" s="237"/>
      <c r="W90" s="237"/>
      <c r="X90" s="237"/>
      <c r="Y90" s="237"/>
      <c r="Z90" s="237"/>
      <c r="AA90" s="219"/>
      <c r="AB90" s="219"/>
      <c r="AC90" s="219"/>
      <c r="AD90" s="220"/>
      <c r="AE90" s="219"/>
      <c r="AF90" s="220"/>
      <c r="AG90" s="219"/>
    </row>
    <row r="91" customFormat="false" ht="12.75" hidden="false" customHeight="false" outlineLevel="0" collapsed="false">
      <c r="B91" s="242"/>
      <c r="C91" s="241"/>
      <c r="D91" s="241"/>
      <c r="E91" s="241"/>
      <c r="F91" s="236"/>
      <c r="G91" s="236"/>
      <c r="H91" s="236"/>
      <c r="I91" s="232"/>
      <c r="J91" s="237"/>
      <c r="K91" s="237"/>
      <c r="L91" s="237"/>
      <c r="M91" s="237"/>
      <c r="N91" s="237"/>
      <c r="O91" s="237"/>
      <c r="P91" s="237"/>
      <c r="Q91" s="237"/>
      <c r="R91" s="237"/>
      <c r="S91" s="237"/>
      <c r="T91" s="237"/>
      <c r="U91" s="237"/>
      <c r="V91" s="237"/>
      <c r="W91" s="237"/>
      <c r="X91" s="237"/>
      <c r="Y91" s="237"/>
      <c r="Z91" s="237"/>
      <c r="AA91" s="219"/>
      <c r="AB91" s="219"/>
      <c r="AC91" s="219"/>
      <c r="AD91" s="220"/>
      <c r="AE91" s="219"/>
      <c r="AF91" s="220"/>
      <c r="AG91" s="219"/>
    </row>
    <row r="92" customFormat="false" ht="12.75" hidden="false" customHeight="false" outlineLevel="0" collapsed="false">
      <c r="B92" s="242"/>
      <c r="C92" s="241"/>
      <c r="D92" s="241"/>
      <c r="E92" s="241"/>
      <c r="F92" s="236"/>
      <c r="G92" s="236"/>
      <c r="H92" s="236"/>
      <c r="I92" s="232"/>
      <c r="J92" s="237"/>
      <c r="K92" s="237"/>
      <c r="L92" s="237"/>
      <c r="M92" s="237"/>
      <c r="N92" s="237"/>
      <c r="O92" s="237"/>
      <c r="P92" s="237"/>
      <c r="Q92" s="237"/>
      <c r="R92" s="237"/>
      <c r="S92" s="237"/>
      <c r="T92" s="237"/>
      <c r="U92" s="237"/>
      <c r="V92" s="237"/>
      <c r="W92" s="237"/>
      <c r="X92" s="237"/>
      <c r="Y92" s="237"/>
      <c r="Z92" s="237"/>
      <c r="AA92" s="219"/>
      <c r="AB92" s="219"/>
      <c r="AC92" s="219"/>
      <c r="AD92" s="220"/>
      <c r="AE92" s="219"/>
      <c r="AF92" s="220"/>
      <c r="AG92" s="219"/>
    </row>
    <row r="93" customFormat="false" ht="12.75" hidden="false" customHeight="false" outlineLevel="0" collapsed="false">
      <c r="B93" s="242"/>
      <c r="C93" s="241"/>
      <c r="D93" s="241"/>
      <c r="E93" s="241"/>
      <c r="F93" s="236"/>
      <c r="G93" s="236"/>
      <c r="H93" s="236"/>
      <c r="I93" s="232"/>
      <c r="J93" s="237"/>
      <c r="K93" s="237"/>
      <c r="L93" s="237"/>
      <c r="M93" s="237"/>
      <c r="N93" s="237"/>
      <c r="O93" s="237"/>
      <c r="P93" s="237"/>
      <c r="Q93" s="237"/>
      <c r="R93" s="237"/>
      <c r="S93" s="237"/>
      <c r="T93" s="237"/>
      <c r="U93" s="237"/>
      <c r="V93" s="237"/>
      <c r="W93" s="237"/>
      <c r="X93" s="237"/>
      <c r="Y93" s="237"/>
      <c r="Z93" s="237"/>
      <c r="AA93" s="219"/>
      <c r="AB93" s="219"/>
      <c r="AC93" s="219"/>
      <c r="AD93" s="220"/>
      <c r="AE93" s="219"/>
      <c r="AF93" s="220"/>
      <c r="AG93" s="219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F48"/>
  <sheetViews>
    <sheetView showFormulas="false" showGridLines="true" showRowColHeaders="true" showZeros="true" rightToLeft="false" tabSelected="false" showOutlineSymbols="true" defaultGridColor="true" view="normal" topLeftCell="N1" colorId="64" zoomScale="100" zoomScaleNormal="100" zoomScalePageLayoutView="100" workbookViewId="0">
      <selection pane="topLeft" activeCell="S15" activeCellId="0" sqref="S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6" min="16" style="0" width="12.42"/>
  </cols>
  <sheetData>
    <row r="1" customFormat="false" ht="12.75" hidden="false" customHeight="false" outlineLevel="0" collapsed="false">
      <c r="L1" s="187" t="s">
        <v>8</v>
      </c>
      <c r="M1" s="187" t="s">
        <v>20</v>
      </c>
      <c r="N1" s="187" t="s">
        <v>11</v>
      </c>
    </row>
    <row r="2" customFormat="false" ht="12.75" hidden="false" customHeight="false" outlineLevel="0" collapsed="false">
      <c r="E2" s="187" t="s">
        <v>8</v>
      </c>
    </row>
    <row r="3" customFormat="false" ht="12.75" hidden="false" customHeight="false" outlineLevel="0" collapsed="false">
      <c r="E3" s="187"/>
      <c r="L3" s="0" t="s">
        <v>290</v>
      </c>
      <c r="P3" s="0" t="s">
        <v>291</v>
      </c>
      <c r="U3" s="0" t="s">
        <v>106</v>
      </c>
      <c r="Y3" s="0" t="s">
        <v>292</v>
      </c>
    </row>
    <row r="4" customFormat="false" ht="12.75" hidden="false" customHeight="false" outlineLevel="0" collapsed="false">
      <c r="E4" s="187"/>
    </row>
    <row r="5" customFormat="false" ht="12.75" hidden="false" customHeight="false" outlineLevel="0" collapsed="false">
      <c r="E5" s="187"/>
      <c r="L5" s="0" t="s">
        <v>216</v>
      </c>
      <c r="M5" s="0" t="s">
        <v>115</v>
      </c>
      <c r="N5" s="0" t="s">
        <v>222</v>
      </c>
      <c r="O5" s="0" t="s">
        <v>114</v>
      </c>
      <c r="P5" s="0" t="s">
        <v>216</v>
      </c>
      <c r="Q5" s="0" t="s">
        <v>115</v>
      </c>
      <c r="R5" s="0" t="s">
        <v>222</v>
      </c>
      <c r="S5" s="0" t="s">
        <v>114</v>
      </c>
      <c r="U5" s="0" t="s">
        <v>216</v>
      </c>
      <c r="V5" s="0" t="s">
        <v>115</v>
      </c>
      <c r="W5" s="0" t="s">
        <v>222</v>
      </c>
      <c r="X5" s="0" t="s">
        <v>114</v>
      </c>
    </row>
    <row r="6" customFormat="false" ht="12.75" hidden="false" customHeight="false" outlineLevel="0" collapsed="false">
      <c r="E6" s="187"/>
      <c r="U6" s="0" t="n">
        <f aca="false">IF(P6=0,0,P6-L6)</f>
        <v>0</v>
      </c>
      <c r="V6" s="0" t="n">
        <f aca="false">IF(Q6=0,0,Q6-M6)</f>
        <v>0</v>
      </c>
      <c r="W6" s="0" t="n">
        <f aca="false">IF(R6=0,0,R6-N6)</f>
        <v>0</v>
      </c>
      <c r="X6" s="0" t="n">
        <f aca="false">IF(S6=0,0,S6-O6)</f>
        <v>0</v>
      </c>
      <c r="Y6" s="0" t="s">
        <v>293</v>
      </c>
      <c r="Z6" s="0" t="n">
        <f aca="false">Z13</f>
        <v>0</v>
      </c>
    </row>
    <row r="7" customFormat="false" ht="12.75" hidden="false" customHeight="false" outlineLevel="0" collapsed="false">
      <c r="E7" s="187"/>
      <c r="J7" s="0" t="s">
        <v>294</v>
      </c>
      <c r="L7" s="0" t="e">
        <f aca="false">L14</f>
        <v>#REF!</v>
      </c>
      <c r="M7" s="0" t="e">
        <f aca="false">M14</f>
        <v>#REF!</v>
      </c>
      <c r="N7" s="0" t="e">
        <f aca="false">N14</f>
        <v>#REF!</v>
      </c>
      <c r="O7" s="0" t="e">
        <f aca="false">O14</f>
        <v>#REF!</v>
      </c>
      <c r="P7" s="0" t="n">
        <f aca="false">'RISK PAGE'!L4</f>
        <v>0</v>
      </c>
      <c r="Q7" s="0" t="n">
        <f aca="false">'RISK PAGE'!N4</f>
        <v>0</v>
      </c>
      <c r="R7" s="0" t="n">
        <f aca="false">'RISK PAGE'!O4</f>
        <v>-62.9879157567</v>
      </c>
      <c r="S7" s="0" t="n">
        <f aca="false">'RISK PAGE'!P4</f>
        <v>0</v>
      </c>
      <c r="U7" s="0" t="n">
        <f aca="false">IF(P7=0,0,P7-L7)</f>
        <v>0</v>
      </c>
      <c r="V7" s="0" t="n">
        <f aca="false">IF(Q7=0,0,Q7-M7)</f>
        <v>0</v>
      </c>
      <c r="W7" s="0" t="e">
        <f aca="false">IF(R7=0,0,R7-N7)</f>
        <v>#REF!</v>
      </c>
      <c r="X7" s="0" t="n">
        <f aca="false">IF(S7=0,0,S7-O7)</f>
        <v>0</v>
      </c>
      <c r="Y7" s="0" t="s">
        <v>259</v>
      </c>
      <c r="Z7" s="243" t="e">
        <f aca="false">SUM(P14:R14)</f>
        <v>#REF!</v>
      </c>
    </row>
    <row r="8" customFormat="false" ht="12.75" hidden="false" customHeight="false" outlineLevel="0" collapsed="false">
      <c r="E8" s="187"/>
      <c r="J8" s="0" t="s">
        <v>295</v>
      </c>
      <c r="L8" s="0" t="e">
        <f aca="false">L15</f>
        <v>#REF!</v>
      </c>
      <c r="M8" s="0" t="e">
        <f aca="false">M15</f>
        <v>#REF!</v>
      </c>
      <c r="N8" s="0" t="e">
        <f aca="false">N15</f>
        <v>#REF!</v>
      </c>
      <c r="O8" s="0" t="e">
        <f aca="false">O15</f>
        <v>#REF!</v>
      </c>
      <c r="P8" s="0" t="n">
        <f aca="false">'RISK PAGE'!L5</f>
        <v>559705</v>
      </c>
      <c r="Q8" s="0" t="n">
        <f aca="false">(('RISK PAGE'!N5*3)-Q7)/2</f>
        <v>0</v>
      </c>
      <c r="R8" s="0" t="n">
        <f aca="false">(('RISK PAGE'!O5*3)-R7)/2</f>
        <v>0.85172279235</v>
      </c>
      <c r="S8" s="0" t="n">
        <f aca="false">(('RISK PAGE'!P5*3)-S7)/2</f>
        <v>0</v>
      </c>
      <c r="U8" s="0" t="e">
        <f aca="false">IF(P8=0,0,P8-L8)</f>
        <v>#REF!</v>
      </c>
      <c r="V8" s="0" t="n">
        <f aca="false">IF(Q8=0,0,Q8-M8)</f>
        <v>0</v>
      </c>
      <c r="W8" s="0" t="e">
        <f aca="false">IF(R8=0,0,R8-N8)</f>
        <v>#REF!</v>
      </c>
      <c r="X8" s="0" t="n">
        <f aca="false">IF(S8=0,0,S8-O8)</f>
        <v>0</v>
      </c>
      <c r="Y8" s="0" t="s">
        <v>296</v>
      </c>
      <c r="Z8" s="243" t="e">
        <f aca="false">AVERAGE(S15:S17)</f>
        <v>#REF!</v>
      </c>
    </row>
    <row r="9" customFormat="false" ht="12.75" hidden="false" customHeight="false" outlineLevel="0" collapsed="false">
      <c r="E9" s="187"/>
      <c r="J9" s="0" t="s">
        <v>297</v>
      </c>
      <c r="L9" s="0" t="e">
        <f aca="false">AVERAGE(L16:L22)</f>
        <v>#REF!</v>
      </c>
      <c r="M9" s="0" t="e">
        <f aca="false">AVERAGE(M16:M22)</f>
        <v>#REF!</v>
      </c>
      <c r="N9" s="0" t="e">
        <f aca="false">AVERAGE(N16:N22)</f>
        <v>#REF!</v>
      </c>
      <c r="O9" s="0" t="e">
        <f aca="false">AVERAGE(O16:O22)</f>
        <v>#REF!</v>
      </c>
      <c r="P9" s="0" t="n">
        <f aca="false">'RISK PAGE'!L6</f>
        <v>0</v>
      </c>
      <c r="Q9" s="0" t="n">
        <f aca="false">'RISK PAGE'!N6</f>
        <v>0</v>
      </c>
      <c r="R9" s="0" t="n">
        <f aca="false">'RISK PAGE'!O6</f>
        <v>-7.23278945809999</v>
      </c>
      <c r="S9" s="0" t="n">
        <f aca="false">'RISK PAGE'!P6</f>
        <v>0</v>
      </c>
      <c r="U9" s="0" t="n">
        <f aca="false">IF(P9=0,0,P9-L9)</f>
        <v>0</v>
      </c>
      <c r="V9" s="0" t="n">
        <f aca="false">IF(Q9=0,0,Q9-M9)</f>
        <v>0</v>
      </c>
      <c r="W9" s="0" t="e">
        <f aca="false">IF(R9=0,0,R9-N9)</f>
        <v>#REF!</v>
      </c>
      <c r="X9" s="0" t="n">
        <f aca="false">IF(S9=0,0,S9-O9)</f>
        <v>0</v>
      </c>
      <c r="Y9" s="0" t="s">
        <v>297</v>
      </c>
      <c r="Z9" s="243" t="e">
        <f aca="false">AVERAGE(S18:S24)</f>
        <v>#REF!</v>
      </c>
    </row>
    <row r="10" customFormat="false" ht="12.75" hidden="false" customHeight="false" outlineLevel="0" collapsed="false">
      <c r="C10" s="243" t="n">
        <f aca="false">SUM(C14:C17)</f>
        <v>0.4568519</v>
      </c>
      <c r="D10" s="243" t="n">
        <f aca="false">SUM(D14:D17)</f>
        <v>-0.15904514</v>
      </c>
      <c r="E10" s="243" t="n">
        <f aca="false">SUM(E14:E17)</f>
        <v>-0.15990143</v>
      </c>
      <c r="J10" s="0" t="s">
        <v>298</v>
      </c>
      <c r="L10" s="0" t="n">
        <f aca="false">AVERAGE(L23:L27)</f>
        <v>-0.342</v>
      </c>
      <c r="M10" s="0" t="n">
        <f aca="false">AVERAGE(M23:M27)</f>
        <v>-0.536</v>
      </c>
      <c r="N10" s="0" t="n">
        <f aca="false">AVERAGE(N23:N27)</f>
        <v>0.047</v>
      </c>
      <c r="O10" s="0" t="n">
        <f aca="false">AVERAGE(O23:O27)</f>
        <v>-0.344</v>
      </c>
      <c r="P10" s="0" t="n">
        <f aca="false">'RISK PAGE'!L7</f>
        <v>0</v>
      </c>
      <c r="Q10" s="0" t="n">
        <f aca="false">'RISK PAGE'!N7</f>
        <v>0</v>
      </c>
      <c r="R10" s="0" t="n">
        <f aca="false">'RISK PAGE'!O7</f>
        <v>19.5244324708</v>
      </c>
      <c r="S10" s="0" t="n">
        <f aca="false">'RISK PAGE'!P7</f>
        <v>0</v>
      </c>
      <c r="U10" s="0" t="n">
        <f aca="false">IF(P10=0,0,P10-L10)</f>
        <v>0</v>
      </c>
      <c r="V10" s="0" t="n">
        <f aca="false">IF(Q10=0,0,Q10-M10)</f>
        <v>0</v>
      </c>
      <c r="W10" s="0" t="n">
        <f aca="false">IF(R10=0,0,R10-N10)</f>
        <v>19.4774324708</v>
      </c>
      <c r="X10" s="0" t="n">
        <f aca="false">IF(S10=0,0,S10-O10)</f>
        <v>0</v>
      </c>
      <c r="Y10" s="0" t="s">
        <v>298</v>
      </c>
      <c r="Z10" s="0" t="n">
        <f aca="false">AVERAGE(Z25:Z29)</f>
        <v>8.57525167796684</v>
      </c>
    </row>
    <row r="11" customFormat="false" ht="12.75" hidden="false" customHeight="false" outlineLevel="0" collapsed="false">
      <c r="C11" s="243" t="n">
        <f aca="false">SUM(C18:C29)</f>
        <v>3.24250414</v>
      </c>
      <c r="D11" s="243" t="n">
        <f aca="false">SUM(D18:D29)</f>
        <v>-0.75292757</v>
      </c>
      <c r="E11" s="243" t="n">
        <f aca="false">SUM(E18:E29)</f>
        <v>-0.44694975</v>
      </c>
    </row>
    <row r="12" customFormat="false" ht="12.75" hidden="false" customHeight="false" outlineLevel="0" collapsed="false">
      <c r="C12" s="0" t="s">
        <v>216</v>
      </c>
      <c r="D12" s="0" t="s">
        <v>115</v>
      </c>
      <c r="E12" s="0" t="s">
        <v>222</v>
      </c>
      <c r="F12" s="0" t="s">
        <v>117</v>
      </c>
      <c r="H12" s="0" t="s">
        <v>216</v>
      </c>
      <c r="I12" s="0" t="s">
        <v>115</v>
      </c>
      <c r="J12" s="0" t="s">
        <v>222</v>
      </c>
      <c r="L12" s="0" t="s">
        <v>216</v>
      </c>
      <c r="M12" s="0" t="s">
        <v>115</v>
      </c>
      <c r="N12" s="0" t="s">
        <v>222</v>
      </c>
      <c r="P12" s="0" t="s">
        <v>216</v>
      </c>
      <c r="Q12" s="0" t="s">
        <v>115</v>
      </c>
      <c r="R12" s="0" t="s">
        <v>222</v>
      </c>
    </row>
    <row r="13" customFormat="false" ht="12.75" hidden="false" customHeight="false" outlineLevel="0" collapsed="false">
      <c r="B13" s="36"/>
      <c r="C13" s="243"/>
      <c r="D13" s="243"/>
      <c r="E13" s="243"/>
      <c r="F13" s="243"/>
      <c r="G13" s="243"/>
      <c r="H13" s="244"/>
      <c r="I13" s="244"/>
      <c r="J13" s="244"/>
    </row>
    <row r="14" customFormat="false" ht="12.75" hidden="false" customHeight="false" outlineLevel="0" collapsed="false">
      <c r="B14" s="36" t="n">
        <v>36923</v>
      </c>
      <c r="C14" s="243" t="n">
        <v>-0.08320929</v>
      </c>
      <c r="D14" s="243" t="n">
        <v>-0.01658934</v>
      </c>
      <c r="E14" s="243" t="n">
        <v>-0.01307366</v>
      </c>
      <c r="F14" s="243"/>
      <c r="G14" s="243" t="n">
        <f aca="false">SUM(C14:E14)</f>
        <v>-0.11287229</v>
      </c>
      <c r="H14" s="244" t="n">
        <f aca="false">ABS(C14/$G14)</f>
        <v>0.737198563083995</v>
      </c>
      <c r="I14" s="244" t="n">
        <f aca="false">ABS(D14/$G14)</f>
        <v>0.146974425698283</v>
      </c>
      <c r="J14" s="244" t="n">
        <f aca="false">ABS(E14/$G14)</f>
        <v>0.115827011217722</v>
      </c>
      <c r="L14" s="0" t="e">
        <f aca="false">#REF!</f>
        <v>#REF!</v>
      </c>
      <c r="M14" s="0" t="e">
        <f aca="false">#REF!</f>
        <v>#REF!</v>
      </c>
      <c r="N14" s="0" t="e">
        <f aca="false">#REF!</f>
        <v>#REF!</v>
      </c>
      <c r="O14" s="0" t="e">
        <f aca="false">#REF!</f>
        <v>#REF!</v>
      </c>
      <c r="P14" s="243" t="n">
        <f aca="false">U$7*H14</f>
        <v>0</v>
      </c>
      <c r="Q14" s="243" t="n">
        <f aca="false">V$7*I14</f>
        <v>0</v>
      </c>
      <c r="R14" s="243" t="e">
        <f aca="false">W$7*J14</f>
        <v>#REF!</v>
      </c>
      <c r="S14" s="243" t="e">
        <f aca="false">SUM(P14:R14)</f>
        <v>#REF!</v>
      </c>
      <c r="T14" s="243"/>
      <c r="U14" s="0" t="n">
        <f aca="false">U$7*C14*100</f>
        <v>-0</v>
      </c>
      <c r="V14" s="0" t="n">
        <f aca="false">V$7*D14*100</f>
        <v>-0</v>
      </c>
      <c r="W14" s="0" t="e">
        <f aca="false">W$7*E14*100</f>
        <v>#REF!</v>
      </c>
      <c r="X14" s="0" t="e">
        <f aca="false">SUM(U14:W14)</f>
        <v>#REF!</v>
      </c>
      <c r="Z14" s="0" t="e">
        <f aca="false">SUM(P14:R14)</f>
        <v>#REF!</v>
      </c>
      <c r="AC14" s="0" t="n">
        <f aca="false">U7</f>
        <v>0</v>
      </c>
      <c r="AD14" s="0" t="n">
        <f aca="false">V7</f>
        <v>0</v>
      </c>
      <c r="AE14" s="0" t="e">
        <f aca="false">W7</f>
        <v>#REF!</v>
      </c>
      <c r="AF14" s="0" t="n">
        <f aca="false">X7</f>
        <v>0</v>
      </c>
    </row>
    <row r="15" customFormat="false" ht="12.75" hidden="false" customHeight="false" outlineLevel="0" collapsed="false">
      <c r="B15" s="36" t="n">
        <v>36951</v>
      </c>
      <c r="C15" s="243" t="n">
        <v>-0.08848498</v>
      </c>
      <c r="D15" s="243" t="n">
        <v>-0.06042477</v>
      </c>
      <c r="E15" s="243" t="n">
        <v>-0.05816073</v>
      </c>
      <c r="F15" s="243"/>
      <c r="G15" s="243" t="n">
        <f aca="false">SUM(C15:E15)</f>
        <v>-0.20707048</v>
      </c>
      <c r="H15" s="244" t="n">
        <f aca="false">ABS(C15/$G15)</f>
        <v>0.427318176883542</v>
      </c>
      <c r="I15" s="244" t="n">
        <f aca="false">ABS(D15/$G15)</f>
        <v>0.291807745845762</v>
      </c>
      <c r="J15" s="244" t="n">
        <f aca="false">ABS(E15/$G15)</f>
        <v>0.280874077270695</v>
      </c>
      <c r="L15" s="0" t="e">
        <f aca="false">#REF!</f>
        <v>#REF!</v>
      </c>
      <c r="M15" s="0" t="e">
        <f aca="false">#REF!</f>
        <v>#REF!</v>
      </c>
      <c r="N15" s="0" t="e">
        <f aca="false">#REF!</f>
        <v>#REF!</v>
      </c>
      <c r="O15" s="0" t="e">
        <f aca="false">#REF!</f>
        <v>#REF!</v>
      </c>
      <c r="P15" s="243" t="e">
        <f aca="false">U$8*H15</f>
        <v>#REF!</v>
      </c>
      <c r="Q15" s="243" t="n">
        <f aca="false">V$8*I15</f>
        <v>0</v>
      </c>
      <c r="R15" s="243" t="e">
        <f aca="false">W$8*J15</f>
        <v>#REF!</v>
      </c>
      <c r="S15" s="243" t="e">
        <f aca="false">SUM(P15:R15)</f>
        <v>#REF!</v>
      </c>
      <c r="T15" s="243"/>
      <c r="U15" s="0" t="n">
        <f aca="false">U$7*C15*100</f>
        <v>-0</v>
      </c>
      <c r="V15" s="0" t="n">
        <f aca="false">V$7*D15*100</f>
        <v>-0</v>
      </c>
      <c r="W15" s="0" t="e">
        <f aca="false">W$7*E15*100</f>
        <v>#REF!</v>
      </c>
      <c r="X15" s="0" t="e">
        <f aca="false">SUM(U15:W15)</f>
        <v>#REF!</v>
      </c>
      <c r="Z15" s="0" t="e">
        <f aca="false">SUM(P15:R15)</f>
        <v>#REF!</v>
      </c>
      <c r="AC15" s="0" t="e">
        <f aca="false">U$8</f>
        <v>#REF!</v>
      </c>
      <c r="AD15" s="0" t="n">
        <f aca="false">V$8</f>
        <v>0</v>
      </c>
      <c r="AE15" s="0" t="e">
        <f aca="false">W$8</f>
        <v>#REF!</v>
      </c>
      <c r="AF15" s="0" t="n">
        <f aca="false">X$8</f>
        <v>0</v>
      </c>
    </row>
    <row r="16" customFormat="false" ht="12.75" hidden="false" customHeight="false" outlineLevel="0" collapsed="false">
      <c r="B16" s="36" t="n">
        <v>36982</v>
      </c>
      <c r="C16" s="243" t="n">
        <v>0.19508493</v>
      </c>
      <c r="D16" s="243" t="n">
        <v>-0.02496361</v>
      </c>
      <c r="E16" s="243" t="n">
        <v>-0.03792052</v>
      </c>
      <c r="F16" s="243"/>
      <c r="G16" s="243" t="n">
        <f aca="false">SUM(C16:E16)</f>
        <v>0.1322008</v>
      </c>
      <c r="H16" s="244" t="n">
        <f aca="false">ABS(C16/$G16)</f>
        <v>1.47567132725369</v>
      </c>
      <c r="I16" s="244" t="n">
        <f aca="false">ABS(D16/$G16)</f>
        <v>0.188831005561237</v>
      </c>
      <c r="J16" s="244" t="n">
        <f aca="false">ABS(E16/$G16)</f>
        <v>0.286840321692456</v>
      </c>
      <c r="L16" s="0" t="e">
        <f aca="false">#REF!</f>
        <v>#REF!</v>
      </c>
      <c r="M16" s="0" t="e">
        <f aca="false">#REF!</f>
        <v>#REF!</v>
      </c>
      <c r="N16" s="0" t="e">
        <f aca="false">#REF!</f>
        <v>#REF!</v>
      </c>
      <c r="O16" s="0" t="e">
        <f aca="false">#REF!</f>
        <v>#REF!</v>
      </c>
      <c r="P16" s="243" t="e">
        <f aca="false">U$8*H16</f>
        <v>#REF!</v>
      </c>
      <c r="Q16" s="243" t="n">
        <f aca="false">V$8*I16</f>
        <v>0</v>
      </c>
      <c r="R16" s="243" t="e">
        <f aca="false">W$8*J16</f>
        <v>#REF!</v>
      </c>
      <c r="S16" s="243" t="e">
        <f aca="false">SUM(P16:R16)</f>
        <v>#REF!</v>
      </c>
      <c r="T16" s="243"/>
      <c r="U16" s="0" t="n">
        <f aca="false">U$7*C16*100</f>
        <v>0</v>
      </c>
      <c r="V16" s="0" t="n">
        <f aca="false">V$7*D16*100</f>
        <v>-0</v>
      </c>
      <c r="W16" s="0" t="e">
        <f aca="false">W$7*E16*100</f>
        <v>#REF!</v>
      </c>
      <c r="X16" s="0" t="e">
        <f aca="false">SUM(U16:W16)</f>
        <v>#REF!</v>
      </c>
      <c r="Z16" s="0" t="e">
        <f aca="false">SUM(P16:R16)</f>
        <v>#REF!</v>
      </c>
      <c r="AC16" s="0" t="e">
        <f aca="false">U$8</f>
        <v>#REF!</v>
      </c>
      <c r="AD16" s="0" t="n">
        <f aca="false">V$8</f>
        <v>0</v>
      </c>
      <c r="AE16" s="0" t="e">
        <f aca="false">W$8</f>
        <v>#REF!</v>
      </c>
      <c r="AF16" s="0" t="n">
        <f aca="false">X$8</f>
        <v>0</v>
      </c>
    </row>
    <row r="17" customFormat="false" ht="12.75" hidden="false" customHeight="false" outlineLevel="0" collapsed="false">
      <c r="B17" s="36" t="n">
        <v>37012</v>
      </c>
      <c r="C17" s="243" t="n">
        <v>0.43346124</v>
      </c>
      <c r="D17" s="243" t="n">
        <v>-0.05706742</v>
      </c>
      <c r="E17" s="243" t="n">
        <v>-0.05074652</v>
      </c>
      <c r="F17" s="243"/>
      <c r="G17" s="243" t="n">
        <f aca="false">SUM(C17:E17)</f>
        <v>0.3256473</v>
      </c>
      <c r="H17" s="244" t="n">
        <f aca="false">ABS(C17/$G17)</f>
        <v>1.33107579887811</v>
      </c>
      <c r="I17" s="244" t="n">
        <f aca="false">ABS(D17/$G17)</f>
        <v>0.175243031340963</v>
      </c>
      <c r="J17" s="244" t="n">
        <f aca="false">ABS(E17/$G17)</f>
        <v>0.155832767537148</v>
      </c>
      <c r="L17" s="0" t="e">
        <f aca="false">#REF!</f>
        <v>#REF!</v>
      </c>
      <c r="M17" s="0" t="e">
        <f aca="false">#REF!</f>
        <v>#REF!</v>
      </c>
      <c r="N17" s="0" t="e">
        <f aca="false">#REF!</f>
        <v>#REF!</v>
      </c>
      <c r="O17" s="0" t="e">
        <f aca="false">#REF!</f>
        <v>#REF!</v>
      </c>
      <c r="P17" s="243" t="e">
        <f aca="false">U$8*H17</f>
        <v>#REF!</v>
      </c>
      <c r="Q17" s="243" t="n">
        <f aca="false">V$8*I17</f>
        <v>0</v>
      </c>
      <c r="R17" s="243" t="e">
        <f aca="false">W$8*J17</f>
        <v>#REF!</v>
      </c>
      <c r="S17" s="243" t="e">
        <f aca="false">SUM(P17:R17)</f>
        <v>#REF!</v>
      </c>
      <c r="T17" s="243"/>
      <c r="U17" s="0" t="n">
        <f aca="false">U$7*C17*100</f>
        <v>0</v>
      </c>
      <c r="V17" s="0" t="n">
        <f aca="false">V$7*D17*100</f>
        <v>-0</v>
      </c>
      <c r="W17" s="0" t="e">
        <f aca="false">W$7*E17*100</f>
        <v>#REF!</v>
      </c>
      <c r="X17" s="0" t="e">
        <f aca="false">SUM(U17:W17)</f>
        <v>#REF!</v>
      </c>
      <c r="Z17" s="0" t="e">
        <f aca="false">SUM(P17:R17)</f>
        <v>#REF!</v>
      </c>
      <c r="AC17" s="0" t="e">
        <f aca="false">U$8</f>
        <v>#REF!</v>
      </c>
      <c r="AD17" s="0" t="n">
        <f aca="false">V$8</f>
        <v>0</v>
      </c>
      <c r="AE17" s="0" t="e">
        <f aca="false">W$8</f>
        <v>#REF!</v>
      </c>
      <c r="AF17" s="0" t="n">
        <f aca="false">X$8</f>
        <v>0</v>
      </c>
    </row>
    <row r="18" customFormat="false" ht="12.75" hidden="false" customHeight="false" outlineLevel="0" collapsed="false">
      <c r="B18" s="36" t="n">
        <v>37043</v>
      </c>
      <c r="C18" s="243" t="n">
        <v>0.4780252</v>
      </c>
      <c r="D18" s="243" t="n">
        <v>-0.06680379</v>
      </c>
      <c r="E18" s="243" t="n">
        <v>-0.03569031</v>
      </c>
      <c r="F18" s="243"/>
      <c r="G18" s="243" t="n">
        <f aca="false">SUM(C18:E18)</f>
        <v>0.3755311</v>
      </c>
      <c r="H18" s="244" t="n">
        <f aca="false">ABS(C18/$G18)</f>
        <v>1.2729310568419</v>
      </c>
      <c r="I18" s="244" t="n">
        <f aca="false">ABS(D18/$G18)</f>
        <v>0.177891498200815</v>
      </c>
      <c r="J18" s="244" t="n">
        <f aca="false">ABS(E18/$G18)</f>
        <v>0.0950395586410819</v>
      </c>
      <c r="L18" s="0" t="e">
        <f aca="false">'BASIS SETTLES'!C10</f>
        <v>#N/A</v>
      </c>
      <c r="M18" s="0" t="e">
        <f aca="false">'BASIS SETTLES'!D10</f>
        <v>#N/A</v>
      </c>
      <c r="N18" s="0" t="e">
        <f aca="false">'BASIS SETTLES'!F10</f>
        <v>#N/A</v>
      </c>
      <c r="O18" s="0" t="e">
        <f aca="false">'BASIS SETTLES'!E10</f>
        <v>#N/A</v>
      </c>
      <c r="P18" s="243" t="n">
        <f aca="false">U$9*H18</f>
        <v>0</v>
      </c>
      <c r="Q18" s="243" t="n">
        <f aca="false">V$9*I18</f>
        <v>0</v>
      </c>
      <c r="R18" s="243" t="e">
        <f aca="false">W$9*J18</f>
        <v>#REF!</v>
      </c>
      <c r="S18" s="243" t="e">
        <f aca="false">SUM(P18:R18)</f>
        <v>#REF!</v>
      </c>
      <c r="T18" s="243"/>
      <c r="U18" s="0" t="n">
        <f aca="false">U$7*C18*100</f>
        <v>0</v>
      </c>
      <c r="V18" s="0" t="n">
        <f aca="false">V$7*D18*100</f>
        <v>-0</v>
      </c>
      <c r="W18" s="0" t="e">
        <f aca="false">W$7*E18*100</f>
        <v>#REF!</v>
      </c>
      <c r="X18" s="0" t="e">
        <f aca="false">SUM(U18:W18)</f>
        <v>#REF!</v>
      </c>
      <c r="Z18" s="0" t="e">
        <f aca="false">SUM(P18:R18)</f>
        <v>#REF!</v>
      </c>
      <c r="AC18" s="0" t="n">
        <f aca="false">U$9</f>
        <v>0</v>
      </c>
      <c r="AD18" s="0" t="n">
        <f aca="false">V$9</f>
        <v>0</v>
      </c>
      <c r="AE18" s="0" t="e">
        <f aca="false">W$9</f>
        <v>#REF!</v>
      </c>
      <c r="AF18" s="0" t="n">
        <f aca="false">X$9</f>
        <v>0</v>
      </c>
    </row>
    <row r="19" customFormat="false" ht="12.75" hidden="false" customHeight="false" outlineLevel="0" collapsed="false">
      <c r="B19" s="36" t="n">
        <v>37073</v>
      </c>
      <c r="C19" s="243" t="n">
        <v>0.42694176</v>
      </c>
      <c r="D19" s="243" t="n">
        <v>-0.08249149</v>
      </c>
      <c r="E19" s="243" t="n">
        <v>-0.01894616</v>
      </c>
      <c r="F19" s="243"/>
      <c r="G19" s="243" t="n">
        <f aca="false">SUM(C19:E19)</f>
        <v>0.32550411</v>
      </c>
      <c r="H19" s="244" t="n">
        <f aca="false">ABS(C19/$G19)</f>
        <v>1.31163247063148</v>
      </c>
      <c r="I19" s="244" t="n">
        <f aca="false">ABS(D19/$G19)</f>
        <v>0.253426876852646</v>
      </c>
      <c r="J19" s="244" t="n">
        <f aca="false">ABS(E19/$G19)</f>
        <v>0.0582055937788312</v>
      </c>
      <c r="L19" s="0" t="n">
        <f aca="false">'BASIS SETTLES'!C11</f>
        <v>-0.27</v>
      </c>
      <c r="M19" s="0" t="n">
        <f aca="false">'BASIS SETTLES'!D11</f>
        <v>-0.31</v>
      </c>
      <c r="N19" s="0" t="n">
        <f aca="false">'BASIS SETTLES'!F11</f>
        <v>-0.015</v>
      </c>
      <c r="O19" s="0" t="n">
        <f aca="false">'BASIS SETTLES'!E11</f>
        <v>0.06</v>
      </c>
      <c r="P19" s="243" t="n">
        <f aca="false">U$9*H19</f>
        <v>0</v>
      </c>
      <c r="Q19" s="243" t="n">
        <f aca="false">V$9*I19</f>
        <v>0</v>
      </c>
      <c r="R19" s="243" t="e">
        <f aca="false">W$9*J19</f>
        <v>#REF!</v>
      </c>
      <c r="S19" s="243" t="e">
        <f aca="false">SUM(P19:R19)</f>
        <v>#REF!</v>
      </c>
      <c r="T19" s="243"/>
      <c r="U19" s="0" t="n">
        <f aca="false">U$7*C19*100</f>
        <v>0</v>
      </c>
      <c r="V19" s="0" t="n">
        <f aca="false">V$7*D19*100</f>
        <v>-0</v>
      </c>
      <c r="W19" s="0" t="e">
        <f aca="false">W$7*E19*100</f>
        <v>#REF!</v>
      </c>
      <c r="X19" s="0" t="e">
        <f aca="false">SUM(U19:W19)</f>
        <v>#REF!</v>
      </c>
      <c r="Z19" s="0" t="e">
        <f aca="false">SUM(P19:R19)</f>
        <v>#REF!</v>
      </c>
      <c r="AC19" s="0" t="n">
        <f aca="false">U$9</f>
        <v>0</v>
      </c>
      <c r="AD19" s="0" t="n">
        <f aca="false">V$9</f>
        <v>0</v>
      </c>
      <c r="AE19" s="0" t="e">
        <f aca="false">W$9</f>
        <v>#REF!</v>
      </c>
      <c r="AF19" s="0" t="n">
        <f aca="false">X$9</f>
        <v>0</v>
      </c>
    </row>
    <row r="20" customFormat="false" ht="12.75" hidden="false" customHeight="false" outlineLevel="0" collapsed="false">
      <c r="B20" s="36" t="n">
        <v>37104</v>
      </c>
      <c r="C20" s="243" t="n">
        <v>0.42805507</v>
      </c>
      <c r="D20" s="243" t="n">
        <v>-0.07960981</v>
      </c>
      <c r="E20" s="243" t="n">
        <v>-0.01860313</v>
      </c>
      <c r="F20" s="243"/>
      <c r="G20" s="243" t="n">
        <f aca="false">SUM(C20:E20)</f>
        <v>0.32984213</v>
      </c>
      <c r="H20" s="244" t="n">
        <f aca="false">ABS(C20/$G20)</f>
        <v>1.29775741503973</v>
      </c>
      <c r="I20" s="244" t="n">
        <f aca="false">ABS(D20/$G20)</f>
        <v>0.24135731236031</v>
      </c>
      <c r="J20" s="244" t="n">
        <f aca="false">ABS(E20/$G20)</f>
        <v>0.0564001026794243</v>
      </c>
      <c r="L20" s="0" t="n">
        <f aca="false">'BASIS SETTLES'!C12</f>
        <v>-0.3</v>
      </c>
      <c r="M20" s="0" t="n">
        <f aca="false">'BASIS SETTLES'!D12</f>
        <v>-0.34</v>
      </c>
      <c r="N20" s="0" t="n">
        <f aca="false">'BASIS SETTLES'!F12</f>
        <v>-0.09</v>
      </c>
      <c r="O20" s="0" t="n">
        <f aca="false">'BASIS SETTLES'!E12</f>
        <v>-0.08</v>
      </c>
      <c r="P20" s="243" t="n">
        <f aca="false">U$9*H20</f>
        <v>0</v>
      </c>
      <c r="Q20" s="243" t="n">
        <f aca="false">V$9*I20</f>
        <v>0</v>
      </c>
      <c r="R20" s="243" t="e">
        <f aca="false">W$9*J20</f>
        <v>#REF!</v>
      </c>
      <c r="S20" s="243" t="e">
        <f aca="false">SUM(P20:R20)</f>
        <v>#REF!</v>
      </c>
      <c r="T20" s="243"/>
      <c r="U20" s="0" t="n">
        <f aca="false">U$7*C20*100</f>
        <v>0</v>
      </c>
      <c r="V20" s="0" t="n">
        <f aca="false">V$7*D20*100</f>
        <v>-0</v>
      </c>
      <c r="W20" s="0" t="e">
        <f aca="false">W$7*E20*100</f>
        <v>#REF!</v>
      </c>
      <c r="X20" s="0" t="e">
        <f aca="false">SUM(U20:W20)</f>
        <v>#REF!</v>
      </c>
      <c r="Z20" s="0" t="e">
        <f aca="false">SUM(P20:R20)</f>
        <v>#REF!</v>
      </c>
      <c r="AC20" s="0" t="n">
        <f aca="false">U$9</f>
        <v>0</v>
      </c>
      <c r="AD20" s="0" t="n">
        <f aca="false">V$9</f>
        <v>0</v>
      </c>
      <c r="AE20" s="0" t="e">
        <f aca="false">W$9</f>
        <v>#REF!</v>
      </c>
      <c r="AF20" s="0" t="n">
        <f aca="false">X$9</f>
        <v>0</v>
      </c>
    </row>
    <row r="21" customFormat="false" ht="12.75" hidden="false" customHeight="false" outlineLevel="0" collapsed="false">
      <c r="B21" s="36" t="n">
        <v>37135</v>
      </c>
      <c r="C21" s="243" t="n">
        <v>0.42551423</v>
      </c>
      <c r="D21" s="243" t="n">
        <v>-0.07551427</v>
      </c>
      <c r="E21" s="243" t="n">
        <v>-0.02028418</v>
      </c>
      <c r="F21" s="243"/>
      <c r="G21" s="243" t="n">
        <f aca="false">SUM(C21:E21)</f>
        <v>0.32971578</v>
      </c>
      <c r="H21" s="244" t="n">
        <f aca="false">ABS(C21/$G21)</f>
        <v>1.29054857489684</v>
      </c>
      <c r="I21" s="244" t="n">
        <f aca="false">ABS(D21/$G21)</f>
        <v>0.229028377107095</v>
      </c>
      <c r="J21" s="244" t="n">
        <f aca="false">ABS(E21/$G21)</f>
        <v>0.0615201977897448</v>
      </c>
      <c r="L21" s="0" t="n">
        <f aca="false">'BASIS SETTLES'!C13</f>
        <v>-0.34</v>
      </c>
      <c r="M21" s="0" t="n">
        <f aca="false">'BASIS SETTLES'!D13</f>
        <v>-0.43</v>
      </c>
      <c r="N21" s="0" t="n">
        <f aca="false">'BASIS SETTLES'!F13</f>
        <v>-0.01</v>
      </c>
      <c r="O21" s="0" t="n">
        <f aca="false">'BASIS SETTLES'!E13</f>
        <v>-0.25</v>
      </c>
      <c r="P21" s="243" t="n">
        <f aca="false">U$9*H21</f>
        <v>0</v>
      </c>
      <c r="Q21" s="243" t="n">
        <f aca="false">V$9*I21</f>
        <v>0</v>
      </c>
      <c r="R21" s="243" t="e">
        <f aca="false">W$9*J21</f>
        <v>#REF!</v>
      </c>
      <c r="S21" s="243" t="e">
        <f aca="false">SUM(P21:R21)</f>
        <v>#REF!</v>
      </c>
      <c r="T21" s="243"/>
      <c r="U21" s="0" t="n">
        <f aca="false">U$7*C21*100</f>
        <v>0</v>
      </c>
      <c r="V21" s="0" t="n">
        <f aca="false">V$7*D21*100</f>
        <v>-0</v>
      </c>
      <c r="W21" s="0" t="e">
        <f aca="false">W$7*E21*100</f>
        <v>#REF!</v>
      </c>
      <c r="X21" s="0" t="e">
        <f aca="false">SUM(U21:W21)</f>
        <v>#REF!</v>
      </c>
      <c r="Z21" s="0" t="e">
        <f aca="false">SUM(P21:R21)</f>
        <v>#REF!</v>
      </c>
      <c r="AC21" s="0" t="n">
        <f aca="false">U$9</f>
        <v>0</v>
      </c>
      <c r="AD21" s="0" t="n">
        <f aca="false">V$9</f>
        <v>0</v>
      </c>
      <c r="AE21" s="0" t="e">
        <f aca="false">W$9</f>
        <v>#REF!</v>
      </c>
      <c r="AF21" s="0" t="n">
        <f aca="false">X$9</f>
        <v>0</v>
      </c>
    </row>
    <row r="22" customFormat="false" ht="12.75" hidden="false" customHeight="false" outlineLevel="0" collapsed="false">
      <c r="B22" s="36" t="n">
        <v>37165</v>
      </c>
      <c r="C22" s="243" t="n">
        <v>0.45356767</v>
      </c>
      <c r="D22" s="243" t="n">
        <v>-0.06797915</v>
      </c>
      <c r="E22" s="243" t="n">
        <v>-0.04783292</v>
      </c>
      <c r="F22" s="243"/>
      <c r="G22" s="243" t="n">
        <f aca="false">SUM(C22:E22)</f>
        <v>0.3377556</v>
      </c>
      <c r="H22" s="244" t="n">
        <f aca="false">ABS(C22/$G22)</f>
        <v>1.34288719417235</v>
      </c>
      <c r="I22" s="244" t="n">
        <f aca="false">ABS(D22/$G22)</f>
        <v>0.201267277285706</v>
      </c>
      <c r="J22" s="244" t="n">
        <f aca="false">ABS(E22/$G22)</f>
        <v>0.141619916886648</v>
      </c>
      <c r="L22" s="0" t="n">
        <f aca="false">'BASIS SETTLES'!C14</f>
        <v>-0.36</v>
      </c>
      <c r="M22" s="0" t="n">
        <f aca="false">'BASIS SETTLES'!D14</f>
        <v>-0.53</v>
      </c>
      <c r="N22" s="0" t="n">
        <f aca="false">'BASIS SETTLES'!F14</f>
        <v>-0.09</v>
      </c>
      <c r="O22" s="0" t="n">
        <f aca="false">'BASIS SETTLES'!E14</f>
        <v>-0.275</v>
      </c>
      <c r="P22" s="243" t="n">
        <f aca="false">U$9*H22</f>
        <v>0</v>
      </c>
      <c r="Q22" s="243" t="n">
        <f aca="false">V$9*I22</f>
        <v>0</v>
      </c>
      <c r="R22" s="243" t="e">
        <f aca="false">W$9*J22</f>
        <v>#REF!</v>
      </c>
      <c r="S22" s="243" t="e">
        <f aca="false">SUM(P22:R22)</f>
        <v>#REF!</v>
      </c>
      <c r="T22" s="243"/>
      <c r="U22" s="0" t="n">
        <f aca="false">U$7*C22*100</f>
        <v>0</v>
      </c>
      <c r="V22" s="0" t="n">
        <f aca="false">V$7*D22*100</f>
        <v>-0</v>
      </c>
      <c r="W22" s="0" t="e">
        <f aca="false">W$7*E22*100</f>
        <v>#REF!</v>
      </c>
      <c r="X22" s="0" t="e">
        <f aca="false">SUM(U22:W22)</f>
        <v>#REF!</v>
      </c>
      <c r="Z22" s="0" t="e">
        <f aca="false">SUM(P22:R22)</f>
        <v>#REF!</v>
      </c>
      <c r="AC22" s="0" t="n">
        <f aca="false">U$9</f>
        <v>0</v>
      </c>
      <c r="AD22" s="0" t="n">
        <f aca="false">V$9</f>
        <v>0</v>
      </c>
      <c r="AE22" s="0" t="e">
        <f aca="false">W$9</f>
        <v>#REF!</v>
      </c>
      <c r="AF22" s="0" t="n">
        <f aca="false">X$9</f>
        <v>0</v>
      </c>
    </row>
    <row r="23" customFormat="false" ht="12.75" hidden="false" customHeight="false" outlineLevel="0" collapsed="false">
      <c r="B23" s="36" t="n">
        <v>37196</v>
      </c>
      <c r="C23" s="243" t="n">
        <v>0.19930178</v>
      </c>
      <c r="D23" s="243" t="n">
        <v>-0.07796391</v>
      </c>
      <c r="E23" s="243" t="n">
        <v>-0.00081411</v>
      </c>
      <c r="F23" s="243"/>
      <c r="G23" s="243" t="n">
        <f aca="false">SUM(C23:E23)</f>
        <v>0.12052376</v>
      </c>
      <c r="H23" s="244" t="n">
        <f aca="false">ABS(C23/$G23)</f>
        <v>1.65363062021961</v>
      </c>
      <c r="I23" s="244" t="n">
        <f aca="false">ABS(D23/$G23)</f>
        <v>0.646875852528995</v>
      </c>
      <c r="J23" s="244" t="n">
        <f aca="false">ABS(E23/$G23)</f>
        <v>0.00675476769061968</v>
      </c>
      <c r="L23" s="0" t="n">
        <f aca="false">'BASIS SETTLES'!C15</f>
        <v>-0.36</v>
      </c>
      <c r="M23" s="0" t="n">
        <f aca="false">'BASIS SETTLES'!D15</f>
        <v>-0.53</v>
      </c>
      <c r="N23" s="0" t="n">
        <f aca="false">'BASIS SETTLES'!F15</f>
        <v>-0.07</v>
      </c>
      <c r="O23" s="0" t="n">
        <f aca="false">'BASIS SETTLES'!E15</f>
        <v>-0.275</v>
      </c>
      <c r="P23" s="243" t="n">
        <f aca="false">U$9*H23</f>
        <v>0</v>
      </c>
      <c r="Q23" s="243" t="n">
        <f aca="false">V$9*I23</f>
        <v>0</v>
      </c>
      <c r="R23" s="243" t="e">
        <f aca="false">W$9*J23</f>
        <v>#REF!</v>
      </c>
      <c r="S23" s="243" t="e">
        <f aca="false">SUM(P23:R23)</f>
        <v>#REF!</v>
      </c>
      <c r="T23" s="243"/>
      <c r="U23" s="0" t="n">
        <f aca="false">U$7*C23*100</f>
        <v>0</v>
      </c>
      <c r="V23" s="0" t="n">
        <f aca="false">V$7*D23*100</f>
        <v>-0</v>
      </c>
      <c r="W23" s="0" t="e">
        <f aca="false">W$7*E23*100</f>
        <v>#REF!</v>
      </c>
      <c r="X23" s="0" t="e">
        <f aca="false">SUM(U23:W23)</f>
        <v>#REF!</v>
      </c>
      <c r="Z23" s="0" t="e">
        <f aca="false">SUM(P23:R23)</f>
        <v>#REF!</v>
      </c>
      <c r="AC23" s="0" t="n">
        <f aca="false">U$9</f>
        <v>0</v>
      </c>
      <c r="AD23" s="0" t="n">
        <f aca="false">V$9</f>
        <v>0</v>
      </c>
      <c r="AE23" s="0" t="e">
        <f aca="false">W$9</f>
        <v>#REF!</v>
      </c>
      <c r="AF23" s="0" t="n">
        <f aca="false">X$9</f>
        <v>0</v>
      </c>
    </row>
    <row r="24" customFormat="false" ht="12.75" hidden="false" customHeight="false" outlineLevel="0" collapsed="false">
      <c r="B24" s="36" t="n">
        <v>37226</v>
      </c>
      <c r="C24" s="243" t="n">
        <v>0.18447665</v>
      </c>
      <c r="D24" s="243" t="n">
        <v>-0.07226193</v>
      </c>
      <c r="E24" s="243" t="n">
        <v>-0.00080931</v>
      </c>
      <c r="F24" s="243"/>
      <c r="G24" s="243" t="n">
        <f aca="false">SUM(C24:E24)</f>
        <v>0.11140541</v>
      </c>
      <c r="H24" s="244" t="n">
        <f aca="false">ABS(C24/$G24)</f>
        <v>1.65590387396806</v>
      </c>
      <c r="I24" s="244" t="n">
        <f aca="false">ABS(D24/$G24)</f>
        <v>0.648639325504928</v>
      </c>
      <c r="J24" s="244" t="n">
        <f aca="false">ABS(E24/$G24)</f>
        <v>0.00726454846313119</v>
      </c>
      <c r="L24" s="0" t="n">
        <f aca="false">'BASIS SETTLES'!C16</f>
        <v>-0.36</v>
      </c>
      <c r="M24" s="0" t="n">
        <f aca="false">'BASIS SETTLES'!D16</f>
        <v>-0.53</v>
      </c>
      <c r="N24" s="0" t="n">
        <f aca="false">'BASIS SETTLES'!F16</f>
        <v>-0.05</v>
      </c>
      <c r="O24" s="0" t="n">
        <f aca="false">'BASIS SETTLES'!E16</f>
        <v>-0.275</v>
      </c>
      <c r="P24" s="243" t="n">
        <f aca="false">U$9*H24</f>
        <v>0</v>
      </c>
      <c r="Q24" s="243" t="n">
        <f aca="false">V$9*I24</f>
        <v>0</v>
      </c>
      <c r="R24" s="243" t="e">
        <f aca="false">W$9*J24</f>
        <v>#REF!</v>
      </c>
      <c r="S24" s="243" t="e">
        <f aca="false">SUM(P24:R24)</f>
        <v>#REF!</v>
      </c>
      <c r="T24" s="243"/>
      <c r="U24" s="0" t="n">
        <f aca="false">U$7*C24*100</f>
        <v>0</v>
      </c>
      <c r="V24" s="0" t="n">
        <f aca="false">V$7*D24*100</f>
        <v>-0</v>
      </c>
      <c r="W24" s="0" t="e">
        <f aca="false">W$7*E24*100</f>
        <v>#REF!</v>
      </c>
      <c r="X24" s="0" t="e">
        <f aca="false">SUM(U24:W24)</f>
        <v>#REF!</v>
      </c>
      <c r="Z24" s="0" t="e">
        <f aca="false">SUM(P24:R24)</f>
        <v>#REF!</v>
      </c>
      <c r="AC24" s="0" t="n">
        <f aca="false">U$9</f>
        <v>0</v>
      </c>
      <c r="AD24" s="0" t="n">
        <f aca="false">V$9</f>
        <v>0</v>
      </c>
      <c r="AE24" s="0" t="e">
        <f aca="false">W$9</f>
        <v>#REF!</v>
      </c>
      <c r="AF24" s="0" t="n">
        <f aca="false">X$9</f>
        <v>0</v>
      </c>
    </row>
    <row r="25" customFormat="false" ht="12.75" hidden="false" customHeight="false" outlineLevel="0" collapsed="false">
      <c r="B25" s="36" t="n">
        <v>37257</v>
      </c>
      <c r="C25" s="243" t="n">
        <v>0.18147027</v>
      </c>
      <c r="D25" s="243" t="n">
        <v>-0.02888095</v>
      </c>
      <c r="E25" s="243" t="n">
        <v>-0.04084172</v>
      </c>
      <c r="F25" s="243"/>
      <c r="G25" s="243" t="n">
        <f aca="false">SUM(C25:E25)</f>
        <v>0.1117476</v>
      </c>
      <c r="H25" s="244" t="n">
        <f aca="false">ABS(C25/$G25)</f>
        <v>1.62392990990411</v>
      </c>
      <c r="I25" s="244" t="n">
        <f aca="false">ABS(D25/$G25)</f>
        <v>0.258448056155121</v>
      </c>
      <c r="J25" s="244" t="n">
        <f aca="false">ABS(E25/$G25)</f>
        <v>0.365481853748984</v>
      </c>
      <c r="L25" s="0" t="n">
        <f aca="false">'BASIS SETTLES'!C17</f>
        <v>-0.33</v>
      </c>
      <c r="M25" s="0" t="n">
        <f aca="false">'BASIS SETTLES'!D17</f>
        <v>-0.54</v>
      </c>
      <c r="N25" s="0" t="n">
        <f aca="false">'BASIS SETTLES'!F17</f>
        <v>0.115</v>
      </c>
      <c r="O25" s="0" t="n">
        <f aca="false">'BASIS SETTLES'!E17</f>
        <v>-0.39</v>
      </c>
      <c r="P25" s="243" t="n">
        <f aca="false">U$10*H25</f>
        <v>0</v>
      </c>
      <c r="Q25" s="243" t="n">
        <f aca="false">V$10*I25</f>
        <v>0</v>
      </c>
      <c r="R25" s="243" t="n">
        <f aca="false">W$10*J25</f>
        <v>7.11864812569865</v>
      </c>
      <c r="S25" s="243" t="n">
        <f aca="false">SUM(P25:R25)</f>
        <v>7.11864812569865</v>
      </c>
      <c r="T25" s="243"/>
      <c r="U25" s="0" t="n">
        <f aca="false">U$7*C25*100</f>
        <v>0</v>
      </c>
      <c r="V25" s="0" t="n">
        <f aca="false">V$7*D25*100</f>
        <v>-0</v>
      </c>
      <c r="W25" s="0" t="e">
        <f aca="false">W$7*E25*100</f>
        <v>#REF!</v>
      </c>
      <c r="X25" s="0" t="e">
        <f aca="false">SUM(U25:W25)</f>
        <v>#REF!</v>
      </c>
      <c r="Z25" s="0" t="n">
        <f aca="false">SUM(P25:R25)</f>
        <v>7.11864812569865</v>
      </c>
    </row>
    <row r="26" customFormat="false" ht="12.75" hidden="false" customHeight="false" outlineLevel="0" collapsed="false">
      <c r="B26" s="36" t="n">
        <v>37288</v>
      </c>
      <c r="C26" s="243" t="n">
        <v>0.20764574</v>
      </c>
      <c r="D26" s="243" t="n">
        <v>-0.03481633</v>
      </c>
      <c r="E26" s="243" t="n">
        <v>-0.04469661</v>
      </c>
      <c r="F26" s="243"/>
      <c r="G26" s="243" t="n">
        <f aca="false">SUM(C26:E26)</f>
        <v>0.1281328</v>
      </c>
      <c r="H26" s="244" t="n">
        <f aca="false">ABS(C26/$G26)</f>
        <v>1.62055102206461</v>
      </c>
      <c r="I26" s="244" t="n">
        <f aca="false">ABS(D26/$G26)</f>
        <v>0.271720667932021</v>
      </c>
      <c r="J26" s="244" t="n">
        <f aca="false">ABS(E26/$G26)</f>
        <v>0.348830354132587</v>
      </c>
      <c r="L26" s="0" t="n">
        <f aca="false">'BASIS SETTLES'!C18</f>
        <v>-0.33</v>
      </c>
      <c r="M26" s="0" t="n">
        <f aca="false">'BASIS SETTLES'!D18</f>
        <v>-0.54</v>
      </c>
      <c r="N26" s="0" t="n">
        <f aca="false">'BASIS SETTLES'!F18</f>
        <v>0.125</v>
      </c>
      <c r="O26" s="0" t="n">
        <f aca="false">'BASIS SETTLES'!E18</f>
        <v>-0.39</v>
      </c>
      <c r="P26" s="243" t="n">
        <f aca="false">U$10*H26</f>
        <v>0</v>
      </c>
      <c r="Q26" s="243" t="n">
        <f aca="false">V$10*I26</f>
        <v>0</v>
      </c>
      <c r="R26" s="243" t="n">
        <f aca="false">W$10*J26</f>
        <v>6.79431966638272</v>
      </c>
      <c r="S26" s="243" t="n">
        <f aca="false">SUM(P26:R26)</f>
        <v>6.79431966638272</v>
      </c>
      <c r="T26" s="243"/>
      <c r="U26" s="0" t="n">
        <f aca="false">U$7*C26*100</f>
        <v>0</v>
      </c>
      <c r="V26" s="0" t="n">
        <f aca="false">V$7*D26*100</f>
        <v>-0</v>
      </c>
      <c r="W26" s="0" t="e">
        <f aca="false">W$7*E26*100</f>
        <v>#REF!</v>
      </c>
      <c r="X26" s="0" t="e">
        <f aca="false">SUM(U26:W26)</f>
        <v>#REF!</v>
      </c>
      <c r="Z26" s="0" t="n">
        <f aca="false">SUM(P26:R26)</f>
        <v>6.79431966638272</v>
      </c>
    </row>
    <row r="27" customFormat="false" ht="12.75" hidden="false" customHeight="false" outlineLevel="0" collapsed="false">
      <c r="B27" s="36" t="n">
        <v>37316</v>
      </c>
      <c r="C27" s="243" t="n">
        <v>0.25750577</v>
      </c>
      <c r="D27" s="243" t="n">
        <v>-0.04455541</v>
      </c>
      <c r="E27" s="243" t="n">
        <v>-0.05270224</v>
      </c>
      <c r="F27" s="243"/>
      <c r="G27" s="243" t="n">
        <f aca="false">SUM(C27:E27)</f>
        <v>0.16024812</v>
      </c>
      <c r="H27" s="244" t="n">
        <f aca="false">ABS(C27/$G27)</f>
        <v>1.60691913265504</v>
      </c>
      <c r="I27" s="244" t="n">
        <f aca="false">ABS(D27/$G27)</f>
        <v>0.278040141750181</v>
      </c>
      <c r="J27" s="244" t="n">
        <f aca="false">ABS(E27/$G27)</f>
        <v>0.328878990904854</v>
      </c>
      <c r="L27" s="0" t="n">
        <f aca="false">'BASIS SETTLES'!C19</f>
        <v>-0.33</v>
      </c>
      <c r="M27" s="0" t="n">
        <f aca="false">'BASIS SETTLES'!D19</f>
        <v>-0.54</v>
      </c>
      <c r="N27" s="0" t="n">
        <f aca="false">'BASIS SETTLES'!F19</f>
        <v>0.115</v>
      </c>
      <c r="O27" s="0" t="n">
        <f aca="false">'BASIS SETTLES'!E19</f>
        <v>-0.39</v>
      </c>
      <c r="P27" s="243" t="n">
        <f aca="false">U$10*H27</f>
        <v>0</v>
      </c>
      <c r="Q27" s="243" t="n">
        <f aca="false">V$10*I27</f>
        <v>0</v>
      </c>
      <c r="R27" s="243" t="n">
        <f aca="false">W$10*J27</f>
        <v>6.40571833641415</v>
      </c>
      <c r="S27" s="243" t="n">
        <f aca="false">SUM(P27:R27)</f>
        <v>6.40571833641415</v>
      </c>
      <c r="T27" s="243"/>
      <c r="U27" s="0" t="n">
        <f aca="false">U$7*C27*100</f>
        <v>0</v>
      </c>
      <c r="V27" s="0" t="n">
        <f aca="false">V$7*D27*100</f>
        <v>-0</v>
      </c>
      <c r="W27" s="0" t="e">
        <f aca="false">W$7*E27*100</f>
        <v>#REF!</v>
      </c>
      <c r="X27" s="0" t="e">
        <f aca="false">SUM(U27:W27)</f>
        <v>#REF!</v>
      </c>
      <c r="Z27" s="0" t="n">
        <f aca="false">SUM(P27:R27)</f>
        <v>6.40571833641415</v>
      </c>
    </row>
    <row r="28" customFormat="false" ht="12.75" hidden="false" customHeight="false" outlineLevel="0" collapsed="false">
      <c r="B28" s="36" t="n">
        <v>37316</v>
      </c>
      <c r="C28" s="243" t="n">
        <v>0</v>
      </c>
      <c r="D28" s="243" t="n">
        <v>-0.05039117</v>
      </c>
      <c r="E28" s="243" t="n">
        <v>-0.079102</v>
      </c>
      <c r="F28" s="243"/>
      <c r="G28" s="243" t="n">
        <f aca="false">SUM(C28:E28)</f>
        <v>-0.12949317</v>
      </c>
      <c r="H28" s="244" t="n">
        <f aca="false">ABS(C28/$G28)</f>
        <v>0</v>
      </c>
      <c r="I28" s="244" t="n">
        <f aca="false">ABS(D28/$G28)</f>
        <v>0.389141527696017</v>
      </c>
      <c r="J28" s="244" t="n">
        <f aca="false">ABS(E28/$G28)</f>
        <v>0.610858472303983</v>
      </c>
      <c r="L28" s="0" t="n">
        <f aca="false">'BASIS SETTLES'!C20</f>
        <v>-0.36</v>
      </c>
      <c r="M28" s="0" t="n">
        <f aca="false">'BASIS SETTLES'!D20</f>
        <v>-0.58</v>
      </c>
      <c r="N28" s="0" t="n">
        <f aca="false">'BASIS SETTLES'!F20</f>
        <v>0.03</v>
      </c>
      <c r="O28" s="0" t="n">
        <f aca="false">'BASIS SETTLES'!E20</f>
        <v>-0.24</v>
      </c>
      <c r="P28" s="243" t="n">
        <f aca="false">U$10*H28</f>
        <v>0</v>
      </c>
      <c r="Q28" s="243" t="n">
        <f aca="false">V$10*I28</f>
        <v>0</v>
      </c>
      <c r="R28" s="243" t="n">
        <f aca="false">W$10*J28</f>
        <v>11.8979546435169</v>
      </c>
      <c r="S28" s="243" t="n">
        <f aca="false">SUM(P28:R28)</f>
        <v>11.8979546435169</v>
      </c>
      <c r="T28" s="243"/>
      <c r="U28" s="0" t="n">
        <f aca="false">U$7*C28*100</f>
        <v>0</v>
      </c>
      <c r="V28" s="0" t="n">
        <f aca="false">V$7*D28*100</f>
        <v>-0</v>
      </c>
      <c r="W28" s="0" t="e">
        <f aca="false">W$7*E28*100</f>
        <v>#REF!</v>
      </c>
      <c r="X28" s="0" t="e">
        <f aca="false">SUM(U28:W28)</f>
        <v>#REF!</v>
      </c>
      <c r="Z28" s="0" t="n">
        <f aca="false">SUM(P28:R28)</f>
        <v>11.8979546435169</v>
      </c>
    </row>
    <row r="29" customFormat="false" ht="12.75" hidden="false" customHeight="false" outlineLevel="0" collapsed="false">
      <c r="B29" s="36" t="n">
        <v>37316</v>
      </c>
      <c r="C29" s="243" t="n">
        <v>0</v>
      </c>
      <c r="D29" s="243" t="n">
        <v>-0.07165936</v>
      </c>
      <c r="E29" s="243" t="n">
        <v>-0.08662706</v>
      </c>
      <c r="F29" s="243"/>
      <c r="G29" s="243" t="n">
        <f aca="false">SUM(C29:E29)</f>
        <v>-0.15828642</v>
      </c>
      <c r="H29" s="244" t="n">
        <f aca="false">ABS(C29/$G29)</f>
        <v>0</v>
      </c>
      <c r="I29" s="244" t="n">
        <f aca="false">ABS(D29/$G29)</f>
        <v>0.452719570004805</v>
      </c>
      <c r="J29" s="244" t="n">
        <f aca="false">ABS(E29/$G29)</f>
        <v>0.547280429995195</v>
      </c>
      <c r="L29" s="0" t="n">
        <f aca="false">'BASIS SETTLES'!C21</f>
        <v>-0.22</v>
      </c>
      <c r="M29" s="0" t="n">
        <f aca="false">'BASIS SETTLES'!D21</f>
        <v>-0.295</v>
      </c>
      <c r="N29" s="0" t="n">
        <f aca="false">'BASIS SETTLES'!F21</f>
        <v>0.03</v>
      </c>
      <c r="O29" s="0" t="n">
        <f aca="false">'BASIS SETTLES'!E21</f>
        <v>0.02</v>
      </c>
      <c r="P29" s="243" t="n">
        <f aca="false">U$10*H29</f>
        <v>0</v>
      </c>
      <c r="Q29" s="243" t="n">
        <f aca="false">V$10*I29</f>
        <v>0</v>
      </c>
      <c r="R29" s="243" t="n">
        <f aca="false">W$10*J29</f>
        <v>10.6596176178218</v>
      </c>
      <c r="S29" s="243" t="n">
        <f aca="false">SUM(P29:R29)</f>
        <v>10.6596176178218</v>
      </c>
      <c r="T29" s="243"/>
      <c r="U29" s="0" t="n">
        <f aca="false">U$7*C29*100</f>
        <v>0</v>
      </c>
      <c r="V29" s="0" t="n">
        <f aca="false">V$7*D29*100</f>
        <v>-0</v>
      </c>
      <c r="W29" s="0" t="e">
        <f aca="false">W$7*E29*100</f>
        <v>#REF!</v>
      </c>
      <c r="X29" s="0" t="e">
        <f aca="false">SUM(U29:W29)</f>
        <v>#REF!</v>
      </c>
      <c r="Z29" s="0" t="n">
        <f aca="false">SUM(P29:R29)</f>
        <v>10.6596176178218</v>
      </c>
    </row>
    <row r="30" customFormat="false" ht="12.75" hidden="false" customHeight="false" outlineLevel="0" collapsed="false">
      <c r="C30" s="0" t="n">
        <v>0</v>
      </c>
      <c r="D30" s="0" t="n">
        <v>0</v>
      </c>
      <c r="E30" s="0" t="n">
        <v>-0.08632168</v>
      </c>
    </row>
    <row r="31" customFormat="false" ht="12.75" hidden="false" customHeight="false" outlineLevel="0" collapsed="false">
      <c r="C31" s="0" t="n">
        <v>0</v>
      </c>
      <c r="E31" s="0" t="n">
        <v>-0.0647158</v>
      </c>
    </row>
    <row r="32" customFormat="false" ht="12.75" hidden="false" customHeight="false" outlineLevel="0" collapsed="false">
      <c r="C32" s="0" t="n">
        <v>0</v>
      </c>
      <c r="E32" s="0" t="n">
        <v>-0.06272503</v>
      </c>
    </row>
    <row r="33" customFormat="false" ht="12.75" hidden="false" customHeight="false" outlineLevel="0" collapsed="false">
      <c r="C33" s="0" t="n">
        <v>0</v>
      </c>
      <c r="E33" s="0" t="n">
        <v>-0.06133166</v>
      </c>
    </row>
    <row r="34" customFormat="false" ht="12.75" hidden="false" customHeight="false" outlineLevel="0" collapsed="false">
      <c r="C34" s="0" t="n">
        <v>0</v>
      </c>
      <c r="E34" s="0" t="n">
        <v>-0.07508978</v>
      </c>
    </row>
    <row r="35" customFormat="false" ht="12.75" hidden="false" customHeight="false" outlineLevel="0" collapsed="false">
      <c r="C35" s="0" t="n">
        <v>0</v>
      </c>
      <c r="E35" s="0" t="n">
        <v>-0.07881334</v>
      </c>
    </row>
    <row r="36" customFormat="false" ht="12.75" hidden="false" customHeight="false" outlineLevel="0" collapsed="false">
      <c r="C36" s="0" t="n">
        <v>0</v>
      </c>
      <c r="E36" s="0" t="n">
        <v>-0.07381388</v>
      </c>
    </row>
    <row r="37" customFormat="false" ht="12.75" hidden="false" customHeight="false" outlineLevel="0" collapsed="false">
      <c r="E37" s="0" t="n">
        <v>-0.0713795</v>
      </c>
    </row>
    <row r="38" customFormat="false" ht="12.75" hidden="false" customHeight="false" outlineLevel="0" collapsed="false">
      <c r="E38" s="0" t="n">
        <v>-0.07585221</v>
      </c>
    </row>
    <row r="39" customFormat="false" ht="12.75" hidden="false" customHeight="false" outlineLevel="0" collapsed="false">
      <c r="E39" s="0" t="n">
        <v>-0.08053718</v>
      </c>
    </row>
    <row r="40" customFormat="false" ht="12.75" hidden="false" customHeight="false" outlineLevel="0" collapsed="false">
      <c r="E40" s="0" t="n">
        <v>-0.08584256</v>
      </c>
    </row>
    <row r="41" customFormat="false" ht="12.75" hidden="false" customHeight="false" outlineLevel="0" collapsed="false">
      <c r="E41" s="0" t="n">
        <v>-0.08648006</v>
      </c>
    </row>
    <row r="42" customFormat="false" ht="12.75" hidden="false" customHeight="false" outlineLevel="0" collapsed="false">
      <c r="E42" s="0" t="n">
        <v>-0.08441007</v>
      </c>
    </row>
    <row r="43" customFormat="false" ht="12.75" hidden="false" customHeight="false" outlineLevel="0" collapsed="false">
      <c r="E43" s="0" t="n">
        <v>-0.08235017</v>
      </c>
    </row>
    <row r="44" customFormat="false" ht="12.75" hidden="false" customHeight="false" outlineLevel="0" collapsed="false">
      <c r="E44" s="0" t="n">
        <v>-0.08052999</v>
      </c>
    </row>
    <row r="45" customFormat="false" ht="12.75" hidden="false" customHeight="false" outlineLevel="0" collapsed="false">
      <c r="E45" s="0" t="n">
        <v>-0.07868674</v>
      </c>
    </row>
    <row r="46" customFormat="false" ht="12.75" hidden="false" customHeight="false" outlineLevel="0" collapsed="false">
      <c r="E46" s="0" t="n">
        <v>-0.07674433</v>
      </c>
    </row>
    <row r="47" customFormat="false" ht="12.75" hidden="false" customHeight="false" outlineLevel="0" collapsed="false">
      <c r="E47" s="0" t="n">
        <v>-0.07915056</v>
      </c>
    </row>
    <row r="48" customFormat="false" ht="12.75" hidden="false" customHeight="false" outlineLevel="0" collapsed="false">
      <c r="E48" s="0" t="n">
        <v>-0.07517573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V8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ColWidth="9.0546875" defaultRowHeight="12.75" customHeight="true" zeroHeight="false" outlineLevelRow="0" outlineLevelCol="0"/>
  <sheetData>
    <row r="5" customFormat="false" ht="12.75" hidden="false" customHeight="false" outlineLevel="0" collapsed="false">
      <c r="B5" s="0" t="n">
        <v>-0.5</v>
      </c>
      <c r="C5" s="0" t="n">
        <v>-0.45</v>
      </c>
      <c r="D5" s="0" t="n">
        <v>-0.4</v>
      </c>
      <c r="E5" s="0" t="n">
        <v>-0.35</v>
      </c>
      <c r="F5" s="0" t="n">
        <v>-0.3</v>
      </c>
      <c r="G5" s="0" t="n">
        <v>-0.25</v>
      </c>
      <c r="H5" s="0" t="n">
        <v>-0.2</v>
      </c>
      <c r="I5" s="0" t="n">
        <v>-0.15</v>
      </c>
      <c r="J5" s="0" t="n">
        <v>-0.1</v>
      </c>
      <c r="K5" s="0" t="n">
        <v>-0.05</v>
      </c>
      <c r="L5" s="0" t="n">
        <v>0</v>
      </c>
      <c r="M5" s="0" t="n">
        <v>0.05</v>
      </c>
      <c r="N5" s="0" t="n">
        <f aca="false">M5+0.05</f>
        <v>0.1</v>
      </c>
      <c r="O5" s="0" t="n">
        <f aca="false">N5+0.05</f>
        <v>0.15</v>
      </c>
      <c r="P5" s="0" t="n">
        <f aca="false">O5+0.05</f>
        <v>0.2</v>
      </c>
      <c r="Q5" s="0" t="n">
        <f aca="false">P5+0.05</f>
        <v>0.25</v>
      </c>
      <c r="R5" s="0" t="n">
        <f aca="false">Q5+0.05</f>
        <v>0.3</v>
      </c>
      <c r="S5" s="0" t="n">
        <f aca="false">R5+0.05</f>
        <v>0.35</v>
      </c>
      <c r="T5" s="0" t="n">
        <f aca="false">S5+0.05</f>
        <v>0.4</v>
      </c>
      <c r="U5" s="0" t="n">
        <f aca="false">T5+0.05</f>
        <v>0.45</v>
      </c>
      <c r="V5" s="0" t="n">
        <f aca="false">U5+0.05</f>
        <v>0.5</v>
      </c>
    </row>
    <row r="6" customFormat="false" ht="12.75" hidden="false" customHeight="false" outlineLevel="0" collapsed="false">
      <c r="B6" s="0" t="n">
        <v>2</v>
      </c>
      <c r="C6" s="0" t="n">
        <f aca="false">B6+1</f>
        <v>3</v>
      </c>
      <c r="D6" s="0" t="n">
        <f aca="false">C6+1</f>
        <v>4</v>
      </c>
      <c r="E6" s="0" t="n">
        <f aca="false">D6+1</f>
        <v>5</v>
      </c>
      <c r="F6" s="0" t="n">
        <f aca="false">E6+1</f>
        <v>6</v>
      </c>
      <c r="G6" s="0" t="n">
        <f aca="false">F6+1</f>
        <v>7</v>
      </c>
      <c r="H6" s="0" t="n">
        <f aca="false">G6+1</f>
        <v>8</v>
      </c>
      <c r="I6" s="0" t="n">
        <f aca="false">H6+1</f>
        <v>9</v>
      </c>
      <c r="J6" s="0" t="n">
        <f aca="false">I6+1</f>
        <v>10</v>
      </c>
      <c r="K6" s="0" t="n">
        <f aca="false">J6+1</f>
        <v>11</v>
      </c>
      <c r="L6" s="0" t="n">
        <f aca="false">K6+1</f>
        <v>12</v>
      </c>
      <c r="M6" s="0" t="n">
        <f aca="false">L6+1</f>
        <v>13</v>
      </c>
      <c r="N6" s="0" t="n">
        <f aca="false">M6+1</f>
        <v>14</v>
      </c>
      <c r="O6" s="0" t="n">
        <f aca="false">N6+1</f>
        <v>15</v>
      </c>
      <c r="P6" s="0" t="n">
        <f aca="false">O6+1</f>
        <v>16</v>
      </c>
      <c r="Q6" s="0" t="n">
        <f aca="false">P6+1</f>
        <v>17</v>
      </c>
      <c r="R6" s="0" t="n">
        <f aca="false">Q6+1</f>
        <v>18</v>
      </c>
      <c r="S6" s="0" t="n">
        <f aca="false">R6+1</f>
        <v>19</v>
      </c>
      <c r="T6" s="0" t="n">
        <f aca="false">S6+1</f>
        <v>20</v>
      </c>
      <c r="U6" s="0" t="n">
        <f aca="false">T6+1</f>
        <v>21</v>
      </c>
      <c r="V6" s="0" t="n">
        <f aca="false">U6+1</f>
        <v>22</v>
      </c>
    </row>
    <row r="7" customFormat="false" ht="12.75" hidden="false" customHeight="false" outlineLevel="0" collapsed="false">
      <c r="A7" s="245" t="n">
        <v>37165</v>
      </c>
      <c r="B7" s="29" t="n">
        <f aca="false">'GAMMA GRIDS'!B11</f>
        <v>0</v>
      </c>
      <c r="C7" s="29" t="n">
        <f aca="false">(($B7-$H7)/6)+D7</f>
        <v>0</v>
      </c>
      <c r="D7" s="29" t="n">
        <f aca="false">(($B7-$H7)/6)+E7</f>
        <v>0</v>
      </c>
      <c r="E7" s="29" t="n">
        <f aca="false">(($B7-$H7)/6)+F7</f>
        <v>0</v>
      </c>
      <c r="F7" s="29" t="n">
        <f aca="false">(($B7-$H7)/6)+G7</f>
        <v>0</v>
      </c>
      <c r="G7" s="29" t="n">
        <f aca="false">(($B7-$H7)/6)+H7</f>
        <v>0</v>
      </c>
      <c r="H7" s="29" t="n">
        <f aca="false">'GAMMA GRIDS'!C11</f>
        <v>0</v>
      </c>
      <c r="I7" s="29" t="n">
        <f aca="false">((H7-J7)/2)+J7</f>
        <v>0</v>
      </c>
      <c r="J7" s="29" t="n">
        <f aca="false">'GAMMA GRIDS'!D11</f>
        <v>0</v>
      </c>
      <c r="K7" s="29" t="n">
        <f aca="false">'GAMMA GRIDS'!E11</f>
        <v>0</v>
      </c>
      <c r="L7" s="29" t="n">
        <v>0</v>
      </c>
      <c r="M7" s="29" t="n">
        <f aca="false">'GAMMA GRIDS'!F11</f>
        <v>0</v>
      </c>
      <c r="N7" s="29" t="n">
        <f aca="false">'GAMMA GRIDS'!G11</f>
        <v>0</v>
      </c>
      <c r="O7" s="29" t="n">
        <f aca="false">((P7-N7)/2)+N7</f>
        <v>0</v>
      </c>
      <c r="P7" s="29" t="n">
        <f aca="false">'GAMMA GRIDS'!H11</f>
        <v>0</v>
      </c>
      <c r="Q7" s="29" t="n">
        <f aca="false">(($V7-$P7)/6)+P7</f>
        <v>0</v>
      </c>
      <c r="R7" s="29" t="n">
        <f aca="false">(($V7-$P7)/6)+Q7</f>
        <v>0</v>
      </c>
      <c r="S7" s="29" t="n">
        <f aca="false">(($V7-$P7)/6)+R7</f>
        <v>0</v>
      </c>
      <c r="T7" s="29" t="n">
        <f aca="false">(($V7-$P7)/6)+S7</f>
        <v>0</v>
      </c>
      <c r="U7" s="29" t="n">
        <f aca="false">(($V7-$P7)/6)+T7</f>
        <v>0</v>
      </c>
      <c r="V7" s="29" t="n">
        <f aca="false">'GAMMA GRIDS'!I11</f>
        <v>0</v>
      </c>
    </row>
    <row r="8" customFormat="false" ht="12.75" hidden="false" customHeight="false" outlineLevel="0" collapsed="false">
      <c r="A8" s="245" t="n">
        <v>37196</v>
      </c>
      <c r="B8" s="29" t="n">
        <f aca="false">'GAMMA GRIDS'!B12</f>
        <v>-202.06414986</v>
      </c>
      <c r="C8" s="29" t="n">
        <f aca="false">(($B8-$H8)/6)+D8</f>
        <v>-214.248520966667</v>
      </c>
      <c r="D8" s="29" t="n">
        <f aca="false">(($B8-$H8)/6)+E8</f>
        <v>-226.432892073333</v>
      </c>
      <c r="E8" s="29" t="n">
        <f aca="false">(($B8-$H8)/6)+F8</f>
        <v>-238.61726318</v>
      </c>
      <c r="F8" s="29" t="n">
        <f aca="false">(($B8-$H8)/6)+G8</f>
        <v>-250.801634286667</v>
      </c>
      <c r="G8" s="29" t="n">
        <f aca="false">(($B8-$H8)/6)+H8</f>
        <v>-262.986005393333</v>
      </c>
      <c r="H8" s="29" t="n">
        <f aca="false">'GAMMA GRIDS'!C12</f>
        <v>-275.1703765</v>
      </c>
      <c r="I8" s="29" t="n">
        <f aca="false">((H8-J8)/2)+J8</f>
        <v>-279.241153575</v>
      </c>
      <c r="J8" s="29" t="n">
        <f aca="false">'GAMMA GRIDS'!D12</f>
        <v>-283.31193065</v>
      </c>
      <c r="K8" s="29" t="n">
        <f aca="false">'GAMMA GRIDS'!E12</f>
        <v>-68.65374025</v>
      </c>
      <c r="L8" s="29" t="n">
        <v>0</v>
      </c>
      <c r="M8" s="29" t="n">
        <f aca="false">'GAMMA GRIDS'!F12</f>
        <v>71.11164292</v>
      </c>
      <c r="N8" s="29" t="n">
        <f aca="false">'GAMMA GRIDS'!G12</f>
        <v>378.71091054</v>
      </c>
      <c r="O8" s="29" t="n">
        <f aca="false">((P8-N8)/2)+N8</f>
        <v>600.65717094</v>
      </c>
      <c r="P8" s="29" t="n">
        <f aca="false">'GAMMA GRIDS'!H12</f>
        <v>822.60343134</v>
      </c>
      <c r="Q8" s="29" t="n">
        <f aca="false">(($V8-$P8)/6)+P8</f>
        <v>958.876156991667</v>
      </c>
      <c r="R8" s="29" t="n">
        <f aca="false">(($V8-$P8)/6)+Q8</f>
        <v>1095.14888264333</v>
      </c>
      <c r="S8" s="29" t="n">
        <f aca="false">(($V8-$P8)/6)+R8</f>
        <v>1231.421608295</v>
      </c>
      <c r="T8" s="29" t="n">
        <f aca="false">(($V8-$P8)/6)+S8</f>
        <v>1367.69433394667</v>
      </c>
      <c r="U8" s="29" t="n">
        <f aca="false">(($V8-$P8)/6)+T8</f>
        <v>1503.96705959833</v>
      </c>
      <c r="V8" s="29" t="n">
        <f aca="false">'GAMMA GRIDS'!I12</f>
        <v>1640.23978525</v>
      </c>
    </row>
    <row r="9" customFormat="false" ht="12.75" hidden="false" customHeight="false" outlineLevel="0" collapsed="false">
      <c r="A9" s="245" t="n">
        <v>37226</v>
      </c>
      <c r="B9" s="29" t="n">
        <f aca="false">'GAMMA GRIDS'!B13</f>
        <v>236.26743601</v>
      </c>
      <c r="C9" s="29" t="n">
        <f aca="false">(($B9-$H9)/6)+D9</f>
        <v>203.790980143333</v>
      </c>
      <c r="D9" s="29" t="n">
        <f aca="false">(($B9-$H9)/6)+E9</f>
        <v>171.314524276667</v>
      </c>
      <c r="E9" s="29" t="n">
        <f aca="false">(($B9-$H9)/6)+F9</f>
        <v>138.83806841</v>
      </c>
      <c r="F9" s="29" t="n">
        <f aca="false">(($B9-$H9)/6)+G9</f>
        <v>106.361612543333</v>
      </c>
      <c r="G9" s="29" t="n">
        <f aca="false">(($B9-$H9)/6)+H9</f>
        <v>73.8851566766666</v>
      </c>
      <c r="H9" s="29" t="n">
        <f aca="false">'GAMMA GRIDS'!C13</f>
        <v>41.40870081</v>
      </c>
      <c r="I9" s="29" t="n">
        <f aca="false">((H9-J9)/2)+J9</f>
        <v>-21.489723395</v>
      </c>
      <c r="J9" s="29" t="n">
        <f aca="false">'GAMMA GRIDS'!D13</f>
        <v>-84.3881476</v>
      </c>
      <c r="K9" s="29" t="n">
        <f aca="false">'GAMMA GRIDS'!E13</f>
        <v>-36.24707909</v>
      </c>
      <c r="L9" s="29" t="n">
        <v>0</v>
      </c>
      <c r="M9" s="29" t="n">
        <f aca="false">'GAMMA GRIDS'!F13</f>
        <v>45.24635418</v>
      </c>
      <c r="N9" s="29" t="n">
        <f aca="false">'GAMMA GRIDS'!G13</f>
        <v>302.02208026</v>
      </c>
      <c r="O9" s="29" t="n">
        <f aca="false">((P9-N9)/2)+N9</f>
        <v>515.12963445</v>
      </c>
      <c r="P9" s="29" t="n">
        <f aca="false">'GAMMA GRIDS'!H13</f>
        <v>728.23718864</v>
      </c>
      <c r="Q9" s="29" t="n">
        <f aca="false">(($V9-$P9)/6)+P9</f>
        <v>870.900203558333</v>
      </c>
      <c r="R9" s="29" t="n">
        <f aca="false">(($V9-$P9)/6)+Q9</f>
        <v>1013.56321847667</v>
      </c>
      <c r="S9" s="29" t="n">
        <f aca="false">(($V9-$P9)/6)+R9</f>
        <v>1156.226233395</v>
      </c>
      <c r="T9" s="29" t="n">
        <f aca="false">(($V9-$P9)/6)+S9</f>
        <v>1298.88924831333</v>
      </c>
      <c r="U9" s="29" t="n">
        <f aca="false">(($V9-$P9)/6)+T9</f>
        <v>1441.55226323167</v>
      </c>
      <c r="V9" s="29" t="n">
        <f aca="false">'GAMMA GRIDS'!I13</f>
        <v>1584.21527815</v>
      </c>
    </row>
    <row r="10" customFormat="false" ht="12.75" hidden="false" customHeight="false" outlineLevel="0" collapsed="false">
      <c r="A10" s="245" t="n">
        <v>37257</v>
      </c>
      <c r="B10" s="29" t="n">
        <f aca="false">'GAMMA GRIDS'!B14</f>
        <v>2108.26419705</v>
      </c>
      <c r="C10" s="29" t="n">
        <f aca="false">(($B10-$H10)/6)+D10</f>
        <v>1972.07887285</v>
      </c>
      <c r="D10" s="29" t="n">
        <f aca="false">(($B10-$H10)/6)+E10</f>
        <v>1835.89354865</v>
      </c>
      <c r="E10" s="29" t="n">
        <f aca="false">(($B10-$H10)/6)+F10</f>
        <v>1699.70822445</v>
      </c>
      <c r="F10" s="29" t="n">
        <f aca="false">(($B10-$H10)/6)+G10</f>
        <v>1563.52290025</v>
      </c>
      <c r="G10" s="29" t="n">
        <f aca="false">(($B10-$H10)/6)+H10</f>
        <v>1427.33757605</v>
      </c>
      <c r="H10" s="29" t="n">
        <f aca="false">'GAMMA GRIDS'!C14</f>
        <v>1291.15225185</v>
      </c>
      <c r="I10" s="29" t="n">
        <f aca="false">((H10-J10)/2)+J10</f>
        <v>910.54126725</v>
      </c>
      <c r="J10" s="29" t="n">
        <f aca="false">'GAMMA GRIDS'!D14</f>
        <v>529.93028265</v>
      </c>
      <c r="K10" s="29" t="n">
        <f aca="false">'GAMMA GRIDS'!E14</f>
        <v>81.55482206</v>
      </c>
      <c r="L10" s="29" t="n">
        <v>0</v>
      </c>
      <c r="M10" s="29" t="n">
        <f aca="false">'GAMMA GRIDS'!F14</f>
        <v>-69.79978138</v>
      </c>
      <c r="N10" s="29" t="n">
        <f aca="false">'GAMMA GRIDS'!G14</f>
        <v>-246.17542086</v>
      </c>
      <c r="O10" s="29" t="n">
        <f aca="false">((P10-N10)/2)+N10</f>
        <v>-273.948213245</v>
      </c>
      <c r="P10" s="29" t="n">
        <f aca="false">'GAMMA GRIDS'!H14</f>
        <v>-301.72100563</v>
      </c>
      <c r="Q10" s="29" t="n">
        <f aca="false">(($V10-$P10)/6)+P10</f>
        <v>-283.866148051667</v>
      </c>
      <c r="R10" s="29" t="n">
        <f aca="false">(($V10-$P10)/6)+Q10</f>
        <v>-266.011290473333</v>
      </c>
      <c r="S10" s="29" t="n">
        <f aca="false">(($V10-$P10)/6)+R10</f>
        <v>-248.156432895</v>
      </c>
      <c r="T10" s="29" t="n">
        <f aca="false">(($V10-$P10)/6)+S10</f>
        <v>-230.301575316667</v>
      </c>
      <c r="U10" s="29" t="n">
        <f aca="false">(($V10-$P10)/6)+T10</f>
        <v>-212.446717738333</v>
      </c>
      <c r="V10" s="29" t="n">
        <f aca="false">'GAMMA GRIDS'!I14</f>
        <v>-194.59186016</v>
      </c>
    </row>
    <row r="11" customFormat="false" ht="12.75" hidden="false" customHeight="false" outlineLevel="0" collapsed="false">
      <c r="A11" s="245" t="n">
        <v>37288</v>
      </c>
      <c r="B11" s="29" t="n">
        <f aca="false">'GAMMA GRIDS'!B15</f>
        <v>-1313.69457427</v>
      </c>
      <c r="C11" s="29" t="n">
        <f aca="false">(($B11-$H11)/6)+D11</f>
        <v>-1304.40471941333</v>
      </c>
      <c r="D11" s="29" t="n">
        <f aca="false">(($B11-$H11)/6)+E11</f>
        <v>-1295.11486455667</v>
      </c>
      <c r="E11" s="29" t="n">
        <f aca="false">(($B11-$H11)/6)+F11</f>
        <v>-1285.8250097</v>
      </c>
      <c r="F11" s="29" t="n">
        <f aca="false">(($B11-$H11)/6)+G11</f>
        <v>-1276.53515484333</v>
      </c>
      <c r="G11" s="29" t="n">
        <f aca="false">(($B11-$H11)/6)+H11</f>
        <v>-1267.24529998667</v>
      </c>
      <c r="H11" s="29" t="n">
        <f aca="false">'GAMMA GRIDS'!C15</f>
        <v>-1257.95544513</v>
      </c>
      <c r="I11" s="29" t="n">
        <f aca="false">((H11-J11)/2)+J11</f>
        <v>-942.449180895</v>
      </c>
      <c r="J11" s="29" t="n">
        <f aca="false">'GAMMA GRIDS'!D15</f>
        <v>-626.94291666</v>
      </c>
      <c r="K11" s="29" t="n">
        <f aca="false">'GAMMA GRIDS'!E15</f>
        <v>-111.45348782</v>
      </c>
      <c r="L11" s="29" t="n">
        <v>0</v>
      </c>
      <c r="M11" s="29" t="n">
        <f aca="false">'GAMMA GRIDS'!F15</f>
        <v>102.89614822</v>
      </c>
      <c r="N11" s="29" t="n">
        <f aca="false">'GAMMA GRIDS'!G15</f>
        <v>429.41656989</v>
      </c>
      <c r="O11" s="29" t="n">
        <f aca="false">((P11-N11)/2)+N11</f>
        <v>553.47396882</v>
      </c>
      <c r="P11" s="29" t="n">
        <f aca="false">'GAMMA GRIDS'!H15</f>
        <v>677.53136775</v>
      </c>
      <c r="Q11" s="29" t="n">
        <f aca="false">(($V11-$P11)/6)+P11</f>
        <v>710.092011565</v>
      </c>
      <c r="R11" s="29" t="n">
        <f aca="false">(($V11-$P11)/6)+Q11</f>
        <v>742.65265538</v>
      </c>
      <c r="S11" s="29" t="n">
        <f aca="false">(($V11-$P11)/6)+R11</f>
        <v>775.213299195</v>
      </c>
      <c r="T11" s="29" t="n">
        <f aca="false">(($V11-$P11)/6)+S11</f>
        <v>807.77394301</v>
      </c>
      <c r="U11" s="29" t="n">
        <f aca="false">(($V11-$P11)/6)+T11</f>
        <v>840.334586825</v>
      </c>
      <c r="V11" s="29" t="n">
        <f aca="false">'GAMMA GRIDS'!I15</f>
        <v>872.89523064</v>
      </c>
    </row>
    <row r="12" customFormat="false" ht="12.75" hidden="false" customHeight="false" outlineLevel="0" collapsed="false">
      <c r="A12" s="245" t="n">
        <v>37316</v>
      </c>
      <c r="B12" s="29" t="n">
        <f aca="false">'GAMMA GRIDS'!B16</f>
        <v>288.52590667</v>
      </c>
      <c r="C12" s="29" t="n">
        <f aca="false">(($B12-$H12)/6)+D12</f>
        <v>273.106095015</v>
      </c>
      <c r="D12" s="29" t="n">
        <f aca="false">(($B12-$H12)/6)+E12</f>
        <v>257.68628336</v>
      </c>
      <c r="E12" s="29" t="n">
        <f aca="false">(($B12-$H12)/6)+F12</f>
        <v>242.266471705</v>
      </c>
      <c r="F12" s="29" t="n">
        <f aca="false">(($B12-$H12)/6)+G12</f>
        <v>226.84666005</v>
      </c>
      <c r="G12" s="29" t="n">
        <f aca="false">(($B12-$H12)/6)+H12</f>
        <v>211.426848395</v>
      </c>
      <c r="H12" s="29" t="n">
        <f aca="false">'GAMMA GRIDS'!C16</f>
        <v>196.00703674</v>
      </c>
      <c r="I12" s="29" t="n">
        <f aca="false">((H12-J12)/2)+J12</f>
        <v>141.215073705</v>
      </c>
      <c r="J12" s="29" t="n">
        <f aca="false">'GAMMA GRIDS'!D16</f>
        <v>86.42311067</v>
      </c>
      <c r="K12" s="29" t="n">
        <f aca="false">'GAMMA GRIDS'!E16</f>
        <v>14.06078016</v>
      </c>
      <c r="L12" s="29" t="n">
        <v>0</v>
      </c>
      <c r="M12" s="29" t="n">
        <f aca="false">'GAMMA GRIDS'!F16</f>
        <v>-12.39374496</v>
      </c>
      <c r="N12" s="29" t="n">
        <f aca="false">'GAMMA GRIDS'!G16</f>
        <v>-46.90308191</v>
      </c>
      <c r="O12" s="29" t="n">
        <f aca="false">((P12-N12)/2)+N12</f>
        <v>-55.96445664</v>
      </c>
      <c r="P12" s="29" t="n">
        <f aca="false">'GAMMA GRIDS'!H16</f>
        <v>-65.02583137</v>
      </c>
      <c r="Q12" s="29" t="n">
        <f aca="false">(($V12-$P12)/6)+P12</f>
        <v>-66.0361198316667</v>
      </c>
      <c r="R12" s="29" t="n">
        <f aca="false">(($V12-$P12)/6)+Q12</f>
        <v>-67.0464082933333</v>
      </c>
      <c r="S12" s="29" t="n">
        <f aca="false">(($V12-$P12)/6)+R12</f>
        <v>-68.056696755</v>
      </c>
      <c r="T12" s="29" t="n">
        <f aca="false">(($V12-$P12)/6)+S12</f>
        <v>-69.0669852166667</v>
      </c>
      <c r="U12" s="29" t="n">
        <f aca="false">(($V12-$P12)/6)+T12</f>
        <v>-70.0772736783333</v>
      </c>
      <c r="V12" s="29" t="n">
        <f aca="false">'GAMMA GRIDS'!I16</f>
        <v>-71.08756214</v>
      </c>
    </row>
    <row r="13" customFormat="false" ht="12.75" hidden="false" customHeight="false" outlineLevel="0" collapsed="false">
      <c r="A13" s="245" t="n">
        <v>37347</v>
      </c>
      <c r="B13" s="29" t="n">
        <f aca="false">'GAMMA GRIDS'!B17</f>
        <v>296.25370696</v>
      </c>
      <c r="C13" s="29" t="n">
        <f aca="false">(($B13-$H13)/6)+D13</f>
        <v>277.525458215</v>
      </c>
      <c r="D13" s="29" t="n">
        <f aca="false">(($B13-$H13)/6)+E13</f>
        <v>258.79720947</v>
      </c>
      <c r="E13" s="29" t="n">
        <f aca="false">(($B13-$H13)/6)+F13</f>
        <v>240.068960725</v>
      </c>
      <c r="F13" s="29" t="n">
        <f aca="false">(($B13-$H13)/6)+G13</f>
        <v>221.34071198</v>
      </c>
      <c r="G13" s="29" t="n">
        <f aca="false">(($B13-$H13)/6)+H13</f>
        <v>202.612463235</v>
      </c>
      <c r="H13" s="29" t="n">
        <f aca="false">'GAMMA GRIDS'!C17</f>
        <v>183.88421449</v>
      </c>
      <c r="I13" s="29" t="n">
        <f aca="false">((H13-J13)/2)+J13</f>
        <v>131.997718065</v>
      </c>
      <c r="J13" s="29" t="n">
        <f aca="false">'GAMMA GRIDS'!D17</f>
        <v>80.11122164</v>
      </c>
      <c r="K13" s="29" t="n">
        <f aca="false">'GAMMA GRIDS'!E17</f>
        <v>13.41031034</v>
      </c>
      <c r="L13" s="29" t="n">
        <v>0</v>
      </c>
      <c r="M13" s="29" t="n">
        <f aca="false">'GAMMA GRIDS'!F17</f>
        <v>-12.12470091</v>
      </c>
      <c r="N13" s="29" t="n">
        <f aca="false">'GAMMA GRIDS'!G17</f>
        <v>-49.22697544</v>
      </c>
      <c r="O13" s="29" t="n">
        <f aca="false">((P13-N13)/2)+N13</f>
        <v>-62.9311733</v>
      </c>
      <c r="P13" s="29" t="n">
        <f aca="false">'GAMMA GRIDS'!H17</f>
        <v>-76.63537116</v>
      </c>
      <c r="Q13" s="29" t="n">
        <f aca="false">(($V13-$P13)/6)+P13</f>
        <v>-81.3255335383334</v>
      </c>
      <c r="R13" s="29" t="n">
        <f aca="false">(($V13-$P13)/6)+Q13</f>
        <v>-86.0156959166667</v>
      </c>
      <c r="S13" s="29" t="n">
        <f aca="false">(($V13-$P13)/6)+R13</f>
        <v>-90.705858295</v>
      </c>
      <c r="T13" s="29" t="n">
        <f aca="false">(($V13-$P13)/6)+S13</f>
        <v>-95.3960206733333</v>
      </c>
      <c r="U13" s="29" t="n">
        <f aca="false">(($V13-$P13)/6)+T13</f>
        <v>-100.086183051667</v>
      </c>
      <c r="V13" s="29" t="n">
        <f aca="false">'GAMMA GRIDS'!I17</f>
        <v>-104.77634543</v>
      </c>
    </row>
    <row r="14" customFormat="false" ht="12.75" hidden="false" customHeight="false" outlineLevel="0" collapsed="false">
      <c r="A14" s="245" t="n">
        <v>37377</v>
      </c>
      <c r="B14" s="29" t="n">
        <f aca="false">'GAMMA GRIDS'!B18</f>
        <v>289.83395673</v>
      </c>
      <c r="C14" s="29" t="n">
        <f aca="false">(($B14-$H14)/6)+D14</f>
        <v>268.594206035</v>
      </c>
      <c r="D14" s="29" t="n">
        <f aca="false">(($B14-$H14)/6)+E14</f>
        <v>247.35445534</v>
      </c>
      <c r="E14" s="29" t="n">
        <f aca="false">(($B14-$H14)/6)+F14</f>
        <v>226.114704645</v>
      </c>
      <c r="F14" s="29" t="n">
        <f aca="false">(($B14-$H14)/6)+G14</f>
        <v>204.87495395</v>
      </c>
      <c r="G14" s="29" t="n">
        <f aca="false">(($B14-$H14)/6)+H14</f>
        <v>183.635203255</v>
      </c>
      <c r="H14" s="29" t="n">
        <f aca="false">'GAMMA GRIDS'!C18</f>
        <v>162.39545256</v>
      </c>
      <c r="I14" s="29" t="n">
        <f aca="false">((H14-J14)/2)+J14</f>
        <v>115.723819375</v>
      </c>
      <c r="J14" s="29" t="n">
        <f aca="false">'GAMMA GRIDS'!D18</f>
        <v>69.05218619</v>
      </c>
      <c r="K14" s="29" t="n">
        <f aca="false">'GAMMA GRIDS'!E18</f>
        <v>11.57362064</v>
      </c>
      <c r="L14" s="29" t="n">
        <v>0</v>
      </c>
      <c r="M14" s="29" t="n">
        <f aca="false">'GAMMA GRIDS'!F18</f>
        <v>-10.54001705</v>
      </c>
      <c r="N14" s="29" t="n">
        <f aca="false">'GAMMA GRIDS'!G18</f>
        <v>-43.69386179</v>
      </c>
      <c r="O14" s="29" t="n">
        <f aca="false">((P14-N14)/2)+N14</f>
        <v>-57.098905355</v>
      </c>
      <c r="P14" s="29" t="n">
        <f aca="false">'GAMMA GRIDS'!H18</f>
        <v>-70.50394892</v>
      </c>
      <c r="Q14" s="29" t="n">
        <f aca="false">(($V14-$P14)/6)+P14</f>
        <v>-75.8650135133333</v>
      </c>
      <c r="R14" s="29" t="n">
        <f aca="false">(($V14-$P14)/6)+Q14</f>
        <v>-81.2260781066667</v>
      </c>
      <c r="S14" s="29" t="n">
        <f aca="false">(($V14-$P14)/6)+R14</f>
        <v>-86.5871427</v>
      </c>
      <c r="T14" s="29" t="n">
        <f aca="false">(($V14-$P14)/6)+S14</f>
        <v>-91.9482072933334</v>
      </c>
      <c r="U14" s="29" t="n">
        <f aca="false">(($V14-$P14)/6)+T14</f>
        <v>-97.3092718866667</v>
      </c>
      <c r="V14" s="29" t="n">
        <f aca="false">'GAMMA GRIDS'!I18</f>
        <v>-102.67033648</v>
      </c>
    </row>
    <row r="15" customFormat="false" ht="12.75" hidden="false" customHeight="false" outlineLevel="0" collapsed="false">
      <c r="A15" s="245" t="n">
        <v>37408</v>
      </c>
      <c r="B15" s="29" t="n">
        <f aca="false">'GAMMA GRIDS'!B19</f>
        <v>283.09130454</v>
      </c>
      <c r="C15" s="29" t="n">
        <f aca="false">(($B15-$H15)/6)+D15</f>
        <v>260.013089158333</v>
      </c>
      <c r="D15" s="29" t="n">
        <f aca="false">(($B15-$H15)/6)+E15</f>
        <v>236.934873776667</v>
      </c>
      <c r="E15" s="29" t="n">
        <f aca="false">(($B15-$H15)/6)+F15</f>
        <v>213.856658395</v>
      </c>
      <c r="F15" s="29" t="n">
        <f aca="false">(($B15-$H15)/6)+G15</f>
        <v>190.778443013333</v>
      </c>
      <c r="G15" s="29" t="n">
        <f aca="false">(($B15-$H15)/6)+H15</f>
        <v>167.700227631667</v>
      </c>
      <c r="H15" s="29" t="n">
        <f aca="false">'GAMMA GRIDS'!C19</f>
        <v>144.62201225</v>
      </c>
      <c r="I15" s="29" t="n">
        <f aca="false">((H15-J15)/2)+J15</f>
        <v>102.983828815</v>
      </c>
      <c r="J15" s="29" t="n">
        <f aca="false">'GAMMA GRIDS'!D19</f>
        <v>61.34564538</v>
      </c>
      <c r="K15" s="29" t="n">
        <f aca="false">'GAMMA GRIDS'!E19</f>
        <v>10.46293409</v>
      </c>
      <c r="L15" s="29" t="n">
        <v>0</v>
      </c>
      <c r="M15" s="29" t="n">
        <f aca="false">'GAMMA GRIDS'!F19</f>
        <v>-9.64767066</v>
      </c>
      <c r="N15" s="29" t="n">
        <f aca="false">'GAMMA GRIDS'!G19</f>
        <v>-41.17805026</v>
      </c>
      <c r="O15" s="29" t="n">
        <f aca="false">((P15-N15)/2)+N15</f>
        <v>-55.04818363</v>
      </c>
      <c r="P15" s="29" t="n">
        <f aca="false">'GAMMA GRIDS'!H19</f>
        <v>-68.918317</v>
      </c>
      <c r="Q15" s="29" t="n">
        <f aca="false">(($V15-$P15)/6)+P15</f>
        <v>-74.94710628</v>
      </c>
      <c r="R15" s="29" t="n">
        <f aca="false">(($V15-$P15)/6)+Q15</f>
        <v>-80.97589556</v>
      </c>
      <c r="S15" s="29" t="n">
        <f aca="false">(($V15-$P15)/6)+R15</f>
        <v>-87.00468484</v>
      </c>
      <c r="T15" s="29" t="n">
        <f aca="false">(($V15-$P15)/6)+S15</f>
        <v>-93.03347412</v>
      </c>
      <c r="U15" s="29" t="n">
        <f aca="false">(($V15-$P15)/6)+T15</f>
        <v>-99.0622634</v>
      </c>
      <c r="V15" s="29" t="n">
        <f aca="false">'GAMMA GRIDS'!I19</f>
        <v>-105.09105268</v>
      </c>
    </row>
    <row r="16" customFormat="false" ht="12.75" hidden="false" customHeight="false" outlineLevel="0" collapsed="false">
      <c r="A16" s="245" t="n">
        <v>37438</v>
      </c>
      <c r="B16" s="29" t="n">
        <f aca="false">'GAMMA GRIDS'!B20</f>
        <v>261.26224642</v>
      </c>
      <c r="C16" s="29" t="n">
        <f aca="false">(($B16-$H16)/6)+D16</f>
        <v>238.173262856667</v>
      </c>
      <c r="D16" s="29" t="n">
        <f aca="false">(($B16-$H16)/6)+E16</f>
        <v>215.084279293333</v>
      </c>
      <c r="E16" s="29" t="n">
        <f aca="false">(($B16-$H16)/6)+F16</f>
        <v>191.99529573</v>
      </c>
      <c r="F16" s="29" t="n">
        <f aca="false">(($B16-$H16)/6)+G16</f>
        <v>168.906312166667</v>
      </c>
      <c r="G16" s="29" t="n">
        <f aca="false">(($B16-$H16)/6)+H16</f>
        <v>145.817328603333</v>
      </c>
      <c r="H16" s="29" t="n">
        <f aca="false">'GAMMA GRIDS'!C20</f>
        <v>122.72834504</v>
      </c>
      <c r="I16" s="29" t="n">
        <f aca="false">((H16-J16)/2)+J16</f>
        <v>86.841070405</v>
      </c>
      <c r="J16" s="29" t="n">
        <f aca="false">'GAMMA GRIDS'!D20</f>
        <v>50.95379577</v>
      </c>
      <c r="K16" s="29" t="n">
        <f aca="false">'GAMMA GRIDS'!E20</f>
        <v>8.63146239</v>
      </c>
      <c r="L16" s="29" t="n">
        <v>0</v>
      </c>
      <c r="M16" s="29" t="n">
        <f aca="false">'GAMMA GRIDS'!F20</f>
        <v>-7.95172476</v>
      </c>
      <c r="N16" s="29" t="n">
        <f aca="false">'GAMMA GRIDS'!G20</f>
        <v>-34.01639766</v>
      </c>
      <c r="O16" s="29" t="n">
        <f aca="false">((P16-N16)/2)+N16</f>
        <v>-45.67979594</v>
      </c>
      <c r="P16" s="29" t="n">
        <f aca="false">'GAMMA GRIDS'!H20</f>
        <v>-57.34319422</v>
      </c>
      <c r="Q16" s="29" t="n">
        <f aca="false">(($V16-$P16)/6)+P16</f>
        <v>-62.6243210933333</v>
      </c>
      <c r="R16" s="29" t="n">
        <f aca="false">(($V16-$P16)/6)+Q16</f>
        <v>-67.9054479666667</v>
      </c>
      <c r="S16" s="29" t="n">
        <f aca="false">(($V16-$P16)/6)+R16</f>
        <v>-73.18657484</v>
      </c>
      <c r="T16" s="29" t="n">
        <f aca="false">(($V16-$P16)/6)+S16</f>
        <v>-78.4677017133333</v>
      </c>
      <c r="U16" s="29" t="n">
        <f aca="false">(($V16-$P16)/6)+T16</f>
        <v>-83.7488285866667</v>
      </c>
      <c r="V16" s="29" t="n">
        <f aca="false">'GAMMA GRIDS'!I20</f>
        <v>-89.02995546</v>
      </c>
    </row>
    <row r="17" customFormat="false" ht="12.75" hidden="false" customHeight="false" outlineLevel="0" collapsed="false">
      <c r="A17" s="245" t="n">
        <v>37469</v>
      </c>
      <c r="B17" s="29" t="n">
        <f aca="false">'GAMMA GRIDS'!B21</f>
        <v>249.94040224</v>
      </c>
      <c r="C17" s="29" t="n">
        <f aca="false">(($B17-$H17)/6)+D17</f>
        <v>226.52918074</v>
      </c>
      <c r="D17" s="29" t="n">
        <f aca="false">(($B17-$H17)/6)+E17</f>
        <v>203.11795924</v>
      </c>
      <c r="E17" s="29" t="n">
        <f aca="false">(($B17-$H17)/6)+F17</f>
        <v>179.70673774</v>
      </c>
      <c r="F17" s="29" t="n">
        <f aca="false">(($B17-$H17)/6)+G17</f>
        <v>156.29551624</v>
      </c>
      <c r="G17" s="29" t="n">
        <f aca="false">(($B17-$H17)/6)+H17</f>
        <v>132.88429474</v>
      </c>
      <c r="H17" s="29" t="n">
        <f aca="false">'GAMMA GRIDS'!C21</f>
        <v>109.47307324</v>
      </c>
      <c r="I17" s="29" t="n">
        <f aca="false">((H17-J17)/2)+J17</f>
        <v>77.33238327</v>
      </c>
      <c r="J17" s="29" t="n">
        <f aca="false">'GAMMA GRIDS'!D21</f>
        <v>45.1916933</v>
      </c>
      <c r="K17" s="29" t="n">
        <f aca="false">'GAMMA GRIDS'!E21</f>
        <v>7.71420489</v>
      </c>
      <c r="L17" s="29" t="n">
        <v>0</v>
      </c>
      <c r="M17" s="29" t="n">
        <f aca="false">'GAMMA GRIDS'!F21</f>
        <v>-7.15146265</v>
      </c>
      <c r="N17" s="29" t="n">
        <f aca="false">'GAMMA GRIDS'!G21</f>
        <v>-31.0882696</v>
      </c>
      <c r="O17" s="29" t="n">
        <f aca="false">((P17-N17)/2)+N17</f>
        <v>-42.302519255</v>
      </c>
      <c r="P17" s="29" t="n">
        <f aca="false">'GAMMA GRIDS'!H21</f>
        <v>-53.51676891</v>
      </c>
      <c r="Q17" s="29" t="n">
        <f aca="false">(($V17-$P17)/6)+P17</f>
        <v>-58.8924565433333</v>
      </c>
      <c r="R17" s="29" t="n">
        <f aca="false">(($V17-$P17)/6)+Q17</f>
        <v>-64.2681441766667</v>
      </c>
      <c r="S17" s="29" t="n">
        <f aca="false">(($V17-$P17)/6)+R17</f>
        <v>-69.64383181</v>
      </c>
      <c r="T17" s="29" t="n">
        <f aca="false">(($V17-$P17)/6)+S17</f>
        <v>-75.0195194433333</v>
      </c>
      <c r="U17" s="29" t="n">
        <f aca="false">(($V17-$P17)/6)+T17</f>
        <v>-80.3952070766667</v>
      </c>
      <c r="V17" s="29" t="n">
        <f aca="false">'GAMMA GRIDS'!I21</f>
        <v>-85.77089471</v>
      </c>
    </row>
    <row r="18" customFormat="false" ht="12.75" hidden="false" customHeight="false" outlineLevel="0" collapsed="false">
      <c r="A18" s="245" t="n">
        <v>37500</v>
      </c>
      <c r="B18" s="29" t="n">
        <f aca="false">'GAMMA GRIDS'!B22</f>
        <v>-27.63806005</v>
      </c>
      <c r="C18" s="29" t="n">
        <f aca="false">(($B18-$H18)/6)+D18</f>
        <v>-26.8726921166667</v>
      </c>
      <c r="D18" s="29" t="n">
        <f aca="false">(($B18-$H18)/6)+E18</f>
        <v>-26.1073241833333</v>
      </c>
      <c r="E18" s="29" t="n">
        <f aca="false">(($B18-$H18)/6)+F18</f>
        <v>-25.34195625</v>
      </c>
      <c r="F18" s="29" t="n">
        <f aca="false">(($B18-$H18)/6)+G18</f>
        <v>-24.5765883166667</v>
      </c>
      <c r="G18" s="29" t="n">
        <f aca="false">(($B18-$H18)/6)+H18</f>
        <v>-23.8112203833333</v>
      </c>
      <c r="H18" s="29" t="n">
        <f aca="false">'GAMMA GRIDS'!C22</f>
        <v>-23.04585245</v>
      </c>
      <c r="I18" s="29" t="n">
        <f aca="false">((H18-J18)/2)+J18</f>
        <v>-17.94676274</v>
      </c>
      <c r="J18" s="29" t="n">
        <f aca="false">'GAMMA GRIDS'!D22</f>
        <v>-12.84767303</v>
      </c>
      <c r="K18" s="29" t="n">
        <f aca="false">'GAMMA GRIDS'!E22</f>
        <v>-2.74808306</v>
      </c>
      <c r="L18" s="29" t="n">
        <v>0</v>
      </c>
      <c r="M18" s="29" t="n">
        <f aca="false">'GAMMA GRIDS'!F22</f>
        <v>2.82825874</v>
      </c>
      <c r="N18" s="29" t="n">
        <f aca="false">'GAMMA GRIDS'!G22</f>
        <v>14.87318011</v>
      </c>
      <c r="O18" s="29" t="n">
        <f aca="false">((P18-N18)/2)+N18</f>
        <v>23.02309624</v>
      </c>
      <c r="P18" s="29" t="n">
        <f aca="false">'GAMMA GRIDS'!H22</f>
        <v>31.17301237</v>
      </c>
      <c r="Q18" s="29" t="n">
        <f aca="false">(($V18-$P18)/6)+P18</f>
        <v>36.8083201066667</v>
      </c>
      <c r="R18" s="29" t="n">
        <f aca="false">(($V18-$P18)/6)+Q18</f>
        <v>42.4436278433333</v>
      </c>
      <c r="S18" s="29" t="n">
        <f aca="false">(($V18-$P18)/6)+R18</f>
        <v>48.07893558</v>
      </c>
      <c r="T18" s="29" t="n">
        <f aca="false">(($V18-$P18)/6)+S18</f>
        <v>53.7142433166667</v>
      </c>
      <c r="U18" s="29" t="n">
        <f aca="false">(($V18-$P18)/6)+T18</f>
        <v>59.3495510533333</v>
      </c>
      <c r="V18" s="29" t="n">
        <f aca="false">'GAMMA GRIDS'!I22</f>
        <v>64.98485879</v>
      </c>
    </row>
    <row r="19" customFormat="false" ht="12.75" hidden="false" customHeight="false" outlineLevel="0" collapsed="false">
      <c r="A19" s="245" t="n">
        <v>37530</v>
      </c>
      <c r="B19" s="29" t="n">
        <f aca="false">'GAMMA GRIDS'!B23</f>
        <v>77.35560444</v>
      </c>
      <c r="C19" s="29" t="n">
        <f aca="false">(($B19-$H19)/6)+D19</f>
        <v>68.9050109783333</v>
      </c>
      <c r="D19" s="29" t="n">
        <f aca="false">(($B19-$H19)/6)+E19</f>
        <v>60.4544175166667</v>
      </c>
      <c r="E19" s="29" t="n">
        <f aca="false">(($B19-$H19)/6)+F19</f>
        <v>52.003824055</v>
      </c>
      <c r="F19" s="29" t="n">
        <f aca="false">(($B19-$H19)/6)+G19</f>
        <v>43.5532305933333</v>
      </c>
      <c r="G19" s="29" t="n">
        <f aca="false">(($B19-$H19)/6)+H19</f>
        <v>35.1026371316667</v>
      </c>
      <c r="H19" s="29" t="n">
        <f aca="false">'GAMMA GRIDS'!C23</f>
        <v>26.65204367</v>
      </c>
      <c r="I19" s="29" t="n">
        <f aca="false">((H19-J19)/2)+J19</f>
        <v>17.958120685</v>
      </c>
      <c r="J19" s="29" t="n">
        <f aca="false">'GAMMA GRIDS'!D23</f>
        <v>9.2641977</v>
      </c>
      <c r="K19" s="29" t="n">
        <f aca="false">'GAMMA GRIDS'!E23</f>
        <v>1.21436828</v>
      </c>
      <c r="L19" s="29" t="n">
        <v>0</v>
      </c>
      <c r="M19" s="29" t="n">
        <f aca="false">'GAMMA GRIDS'!F23</f>
        <v>-0.90872368</v>
      </c>
      <c r="N19" s="29" t="n">
        <f aca="false">'GAMMA GRIDS'!G23</f>
        <v>-1.75546014</v>
      </c>
      <c r="O19" s="29" t="n">
        <f aca="false">((P19-N19)/2)+N19</f>
        <v>0.282513675000001</v>
      </c>
      <c r="P19" s="29" t="n">
        <f aca="false">'GAMMA GRIDS'!H23</f>
        <v>2.32048749</v>
      </c>
      <c r="Q19" s="29" t="n">
        <f aca="false">(($V19-$P19)/6)+P19</f>
        <v>5.35502550666667</v>
      </c>
      <c r="R19" s="29" t="n">
        <f aca="false">(($V19-$P19)/6)+Q19</f>
        <v>8.38956352333333</v>
      </c>
      <c r="S19" s="29" t="n">
        <f aca="false">(($V19-$P19)/6)+R19</f>
        <v>11.42410154</v>
      </c>
      <c r="T19" s="29" t="n">
        <f aca="false">(($V19-$P19)/6)+S19</f>
        <v>14.4586395566667</v>
      </c>
      <c r="U19" s="29" t="n">
        <f aca="false">(($V19-$P19)/6)+T19</f>
        <v>17.4931775733333</v>
      </c>
      <c r="V19" s="29" t="n">
        <f aca="false">'GAMMA GRIDS'!I23</f>
        <v>20.52771559</v>
      </c>
    </row>
    <row r="20" customFormat="false" ht="12.75" hidden="false" customHeight="false" outlineLevel="0" collapsed="false">
      <c r="A20" s="245" t="n">
        <v>37561</v>
      </c>
      <c r="B20" s="29" t="n">
        <f aca="false">'GAMMA GRIDS'!B24</f>
        <v>-180.48587193</v>
      </c>
      <c r="C20" s="29" t="n">
        <f aca="false">(($B20-$H20)/6)+D20</f>
        <v>-163.88829216</v>
      </c>
      <c r="D20" s="29" t="n">
        <f aca="false">(($B20-$H20)/6)+E20</f>
        <v>-147.29071239</v>
      </c>
      <c r="E20" s="29" t="n">
        <f aca="false">(($B20-$H20)/6)+F20</f>
        <v>-130.69313262</v>
      </c>
      <c r="F20" s="29" t="n">
        <f aca="false">(($B20-$H20)/6)+G20</f>
        <v>-114.09555285</v>
      </c>
      <c r="G20" s="29" t="n">
        <f aca="false">(($B20-$H20)/6)+H20</f>
        <v>-97.49797308</v>
      </c>
      <c r="H20" s="29" t="n">
        <f aca="false">'GAMMA GRIDS'!C24</f>
        <v>-80.90039331</v>
      </c>
      <c r="I20" s="29" t="n">
        <f aca="false">((H20-J20)/2)+J20</f>
        <v>-58.222333135</v>
      </c>
      <c r="J20" s="29" t="n">
        <f aca="false">'GAMMA GRIDS'!D24</f>
        <v>-35.54427296</v>
      </c>
      <c r="K20" s="29" t="n">
        <f aca="false">'GAMMA GRIDS'!E24</f>
        <v>-6.30018974</v>
      </c>
      <c r="L20" s="29" t="n">
        <v>0</v>
      </c>
      <c r="M20" s="29" t="n">
        <f aca="false">'GAMMA GRIDS'!F24</f>
        <v>5.91005985</v>
      </c>
      <c r="N20" s="29" t="n">
        <f aca="false">'GAMMA GRIDS'!G24</f>
        <v>25.8844953</v>
      </c>
      <c r="O20" s="29" t="n">
        <f aca="false">((P20-N20)/2)+N20</f>
        <v>34.768451925</v>
      </c>
      <c r="P20" s="29" t="n">
        <f aca="false">'GAMMA GRIDS'!H24</f>
        <v>43.65240855</v>
      </c>
      <c r="Q20" s="29" t="n">
        <f aca="false">(($V20-$P20)/6)+P20</f>
        <v>46.704560195</v>
      </c>
      <c r="R20" s="29" t="n">
        <f aca="false">(($V20-$P20)/6)+Q20</f>
        <v>49.75671184</v>
      </c>
      <c r="S20" s="29" t="n">
        <f aca="false">(($V20-$P20)/6)+R20</f>
        <v>52.808863485</v>
      </c>
      <c r="T20" s="29" t="n">
        <f aca="false">(($V20-$P20)/6)+S20</f>
        <v>55.86101513</v>
      </c>
      <c r="U20" s="29" t="n">
        <f aca="false">(($V20-$P20)/6)+T20</f>
        <v>58.913166775</v>
      </c>
      <c r="V20" s="29" t="n">
        <f aca="false">'GAMMA GRIDS'!I24</f>
        <v>61.96531842</v>
      </c>
    </row>
    <row r="21" customFormat="false" ht="12.75" hidden="false" customHeight="false" outlineLevel="0" collapsed="false">
      <c r="A21" s="245" t="n">
        <v>37591</v>
      </c>
      <c r="B21" s="29" t="n">
        <f aca="false">'GAMMA GRIDS'!B25</f>
        <v>-179.96129397</v>
      </c>
      <c r="C21" s="29" t="n">
        <f aca="false">(($B21-$H21)/6)+D21</f>
        <v>-163.574761303333</v>
      </c>
      <c r="D21" s="29" t="n">
        <f aca="false">(($B21-$H21)/6)+E21</f>
        <v>-147.188228636667</v>
      </c>
      <c r="E21" s="29" t="n">
        <f aca="false">(($B21-$H21)/6)+F21</f>
        <v>-130.80169597</v>
      </c>
      <c r="F21" s="29" t="n">
        <f aca="false">(($B21-$H21)/6)+G21</f>
        <v>-114.415163303333</v>
      </c>
      <c r="G21" s="29" t="n">
        <f aca="false">(($B21-$H21)/6)+H21</f>
        <v>-98.0286306366667</v>
      </c>
      <c r="H21" s="29" t="n">
        <f aca="false">'GAMMA GRIDS'!C25</f>
        <v>-81.64209797</v>
      </c>
      <c r="I21" s="29" t="n">
        <f aca="false">((H21-J21)/2)+J21</f>
        <v>-58.85333583</v>
      </c>
      <c r="J21" s="29" t="n">
        <f aca="false">'GAMMA GRIDS'!D25</f>
        <v>-36.06457369</v>
      </c>
      <c r="K21" s="29" t="n">
        <f aca="false">'GAMMA GRIDS'!E25</f>
        <v>-6.4221599</v>
      </c>
      <c r="L21" s="29" t="n">
        <v>0</v>
      </c>
      <c r="M21" s="29" t="n">
        <f aca="false">'GAMMA GRIDS'!F25</f>
        <v>6.03911468</v>
      </c>
      <c r="N21" s="29" t="n">
        <f aca="false">'GAMMA GRIDS'!G25</f>
        <v>26.58676467</v>
      </c>
      <c r="O21" s="29" t="n">
        <f aca="false">((P21-N21)/2)+N21</f>
        <v>35.866942485</v>
      </c>
      <c r="P21" s="29" t="n">
        <f aca="false">'GAMMA GRIDS'!H25</f>
        <v>45.1471203</v>
      </c>
      <c r="Q21" s="29" t="n">
        <f aca="false">(($V21-$P21)/6)+P21</f>
        <v>48.4607739316667</v>
      </c>
      <c r="R21" s="29" t="n">
        <f aca="false">(($V21-$P21)/6)+Q21</f>
        <v>51.7744275633333</v>
      </c>
      <c r="S21" s="29" t="n">
        <f aca="false">(($V21-$P21)/6)+R21</f>
        <v>55.088081195</v>
      </c>
      <c r="T21" s="29" t="n">
        <f aca="false">(($V21-$P21)/6)+S21</f>
        <v>58.4017348266667</v>
      </c>
      <c r="U21" s="29" t="n">
        <f aca="false">(($V21-$P21)/6)+T21</f>
        <v>61.7153884583333</v>
      </c>
      <c r="V21" s="29" t="n">
        <f aca="false">'GAMMA GRIDS'!I25</f>
        <v>65.02904209</v>
      </c>
    </row>
    <row r="22" customFormat="false" ht="12.75" hidden="false" customHeight="false" outlineLevel="0" collapsed="false">
      <c r="A22" s="245" t="n">
        <v>37622</v>
      </c>
      <c r="B22" s="29" t="n">
        <f aca="false">'GAMMA GRIDS'!B26</f>
        <v>-64.20306384</v>
      </c>
      <c r="C22" s="29" t="n">
        <f aca="false">(($B22-$H22)/6)+D22</f>
        <v>-59.608732745</v>
      </c>
      <c r="D22" s="29" t="n">
        <f aca="false">(($B22-$H22)/6)+E22</f>
        <v>-55.01440165</v>
      </c>
      <c r="E22" s="29" t="n">
        <f aca="false">(($B22-$H22)/6)+F22</f>
        <v>-50.420070555</v>
      </c>
      <c r="F22" s="29" t="n">
        <f aca="false">(($B22-$H22)/6)+G22</f>
        <v>-45.82573946</v>
      </c>
      <c r="G22" s="29" t="n">
        <f aca="false">(($B22-$H22)/6)+H22</f>
        <v>-41.231408365</v>
      </c>
      <c r="H22" s="29" t="n">
        <f aca="false">'GAMMA GRIDS'!C26</f>
        <v>-36.63707727</v>
      </c>
      <c r="I22" s="29" t="n">
        <f aca="false">((H22-J22)/2)+J22</f>
        <v>-26.93912146</v>
      </c>
      <c r="J22" s="29" t="n">
        <f aca="false">'GAMMA GRIDS'!D26</f>
        <v>-17.24116565</v>
      </c>
      <c r="K22" s="29" t="n">
        <f aca="false">'GAMMA GRIDS'!E26</f>
        <v>-3.16350458</v>
      </c>
      <c r="L22" s="29" t="n">
        <v>0</v>
      </c>
      <c r="M22" s="29" t="n">
        <f aca="false">'GAMMA GRIDS'!F26</f>
        <v>3.00161721</v>
      </c>
      <c r="N22" s="29" t="n">
        <f aca="false">'GAMMA GRIDS'!G26</f>
        <v>13.32853351</v>
      </c>
      <c r="O22" s="29" t="n">
        <f aca="false">((P22-N22)/2)+N22</f>
        <v>17.929727185</v>
      </c>
      <c r="P22" s="29" t="n">
        <f aca="false">'GAMMA GRIDS'!H26</f>
        <v>22.53092086</v>
      </c>
      <c r="Q22" s="29" t="n">
        <f aca="false">(($V22-$P22)/6)+P22</f>
        <v>23.924891975</v>
      </c>
      <c r="R22" s="29" t="n">
        <f aca="false">(($V22-$P22)/6)+Q22</f>
        <v>25.31886309</v>
      </c>
      <c r="S22" s="29" t="n">
        <f aca="false">(($V22-$P22)/6)+R22</f>
        <v>26.712834205</v>
      </c>
      <c r="T22" s="29" t="n">
        <f aca="false">(($V22-$P22)/6)+S22</f>
        <v>28.10680532</v>
      </c>
      <c r="U22" s="29" t="n">
        <f aca="false">(($V22-$P22)/6)+T22</f>
        <v>29.500776435</v>
      </c>
      <c r="V22" s="29" t="n">
        <f aca="false">'GAMMA GRIDS'!I26</f>
        <v>30.89474755</v>
      </c>
    </row>
    <row r="23" customFormat="false" ht="12.75" hidden="false" customHeight="false" outlineLevel="0" collapsed="false">
      <c r="A23" s="245" t="n">
        <v>37653</v>
      </c>
      <c r="B23" s="29" t="n">
        <f aca="false">'GAMMA GRIDS'!B27</f>
        <v>-113.51786693</v>
      </c>
      <c r="C23" s="29" t="n">
        <f aca="false">(($B23-$H23)/6)+D23</f>
        <v>-106.909233711667</v>
      </c>
      <c r="D23" s="29" t="n">
        <f aca="false">(($B23-$H23)/6)+E23</f>
        <v>-100.300600493333</v>
      </c>
      <c r="E23" s="29" t="n">
        <f aca="false">(($B23-$H23)/6)+F23</f>
        <v>-93.691967275</v>
      </c>
      <c r="F23" s="29" t="n">
        <f aca="false">(($B23-$H23)/6)+G23</f>
        <v>-87.0833340566667</v>
      </c>
      <c r="G23" s="29" t="n">
        <f aca="false">(($B23-$H23)/6)+H23</f>
        <v>-80.4747008383333</v>
      </c>
      <c r="H23" s="29" t="n">
        <f aca="false">'GAMMA GRIDS'!C27</f>
        <v>-73.86606762</v>
      </c>
      <c r="I23" s="29" t="n">
        <f aca="false">((H23-J23)/2)+J23</f>
        <v>-55.96872989</v>
      </c>
      <c r="J23" s="29" t="n">
        <f aca="false">'GAMMA GRIDS'!D27</f>
        <v>-38.07139216</v>
      </c>
      <c r="K23" s="29" t="n">
        <f aca="false">'GAMMA GRIDS'!E27</f>
        <v>-7.49496175</v>
      </c>
      <c r="L23" s="29" t="n">
        <v>0</v>
      </c>
      <c r="M23" s="29" t="n">
        <f aca="false">'GAMMA GRIDS'!F27</f>
        <v>7.36221768</v>
      </c>
      <c r="N23" s="29" t="n">
        <f aca="false">'GAMMA GRIDS'!G27</f>
        <v>34.98978599</v>
      </c>
      <c r="O23" s="29" t="n">
        <f aca="false">((P23-N23)/2)+N23</f>
        <v>49.754498795</v>
      </c>
      <c r="P23" s="29" t="n">
        <f aca="false">'GAMMA GRIDS'!H27</f>
        <v>64.5192116</v>
      </c>
      <c r="Q23" s="29" t="n">
        <f aca="false">(($V23-$P23)/6)+P23</f>
        <v>71.595638915</v>
      </c>
      <c r="R23" s="29" t="n">
        <f aca="false">(($V23-$P23)/6)+Q23</f>
        <v>78.67206623</v>
      </c>
      <c r="S23" s="29" t="n">
        <f aca="false">(($V23-$P23)/6)+R23</f>
        <v>85.748493545</v>
      </c>
      <c r="T23" s="29" t="n">
        <f aca="false">(($V23-$P23)/6)+S23</f>
        <v>92.82492086</v>
      </c>
      <c r="U23" s="29" t="n">
        <f aca="false">(($V23-$P23)/6)+T23</f>
        <v>99.901348175</v>
      </c>
      <c r="V23" s="29" t="n">
        <f aca="false">'GAMMA GRIDS'!I27</f>
        <v>106.97777549</v>
      </c>
    </row>
    <row r="24" customFormat="false" ht="12.75" hidden="false" customHeight="false" outlineLevel="0" collapsed="false">
      <c r="A24" s="245" t="n">
        <v>37681</v>
      </c>
      <c r="B24" s="29" t="n">
        <f aca="false">'GAMMA GRIDS'!B28</f>
        <v>-111.14573697</v>
      </c>
      <c r="C24" s="29" t="n">
        <f aca="false">(($B24-$H24)/6)+D24</f>
        <v>-104.685275578333</v>
      </c>
      <c r="D24" s="29" t="n">
        <f aca="false">(($B24-$H24)/6)+E24</f>
        <v>-98.2248141866667</v>
      </c>
      <c r="E24" s="29" t="n">
        <f aca="false">(($B24-$H24)/6)+F24</f>
        <v>-91.764352795</v>
      </c>
      <c r="F24" s="29" t="n">
        <f aca="false">(($B24-$H24)/6)+G24</f>
        <v>-85.3038914033333</v>
      </c>
      <c r="G24" s="29" t="n">
        <f aca="false">(($B24-$H24)/6)+H24</f>
        <v>-78.8434300116667</v>
      </c>
      <c r="H24" s="29" t="n">
        <f aca="false">'GAMMA GRIDS'!C28</f>
        <v>-72.38296862</v>
      </c>
      <c r="I24" s="29" t="n">
        <f aca="false">((H24-J24)/2)+J24</f>
        <v>-54.800983765</v>
      </c>
      <c r="J24" s="29" t="n">
        <f aca="false">'GAMMA GRIDS'!D28</f>
        <v>-37.21899891</v>
      </c>
      <c r="K24" s="29" t="n">
        <f aca="false">'GAMMA GRIDS'!E28</f>
        <v>-7.29558185</v>
      </c>
      <c r="L24" s="29" t="n">
        <v>0</v>
      </c>
      <c r="M24" s="29" t="n">
        <f aca="false">'GAMMA GRIDS'!F28</f>
        <v>7.14663331</v>
      </c>
      <c r="N24" s="29" t="n">
        <f aca="false">'GAMMA GRIDS'!G28</f>
        <v>33.75685917</v>
      </c>
      <c r="O24" s="29" t="n">
        <f aca="false">((P24-N24)/2)+N24</f>
        <v>47.76327524</v>
      </c>
      <c r="P24" s="29" t="n">
        <f aca="false">'GAMMA GRIDS'!H28</f>
        <v>61.76969131</v>
      </c>
      <c r="Q24" s="29" t="n">
        <f aca="false">(($V24-$P24)/6)+P24</f>
        <v>68.3548382183333</v>
      </c>
      <c r="R24" s="29" t="n">
        <f aca="false">(($V24-$P24)/6)+Q24</f>
        <v>74.9399851266667</v>
      </c>
      <c r="S24" s="29" t="n">
        <f aca="false">(($V24-$P24)/6)+R24</f>
        <v>81.525132035</v>
      </c>
      <c r="T24" s="29" t="n">
        <f aca="false">(($V24-$P24)/6)+S24</f>
        <v>88.1102789433333</v>
      </c>
      <c r="U24" s="29" t="n">
        <f aca="false">(($V24-$P24)/6)+T24</f>
        <v>94.6954258516667</v>
      </c>
      <c r="V24" s="29" t="n">
        <f aca="false">'GAMMA GRIDS'!I28</f>
        <v>101.28057276</v>
      </c>
    </row>
    <row r="25" customFormat="false" ht="12.75" hidden="false" customHeight="false" outlineLevel="0" collapsed="false">
      <c r="A25" s="245" t="n">
        <v>37712</v>
      </c>
      <c r="B25" s="29" t="n">
        <f aca="false">'GAMMA GRIDS'!B29</f>
        <v>-114.20377483</v>
      </c>
      <c r="C25" s="29" t="n">
        <f aca="false">(($B25-$H25)/6)+D25</f>
        <v>-107.232790908333</v>
      </c>
      <c r="D25" s="29" t="n">
        <f aca="false">(($B25-$H25)/6)+E25</f>
        <v>-100.261806986667</v>
      </c>
      <c r="E25" s="29" t="n">
        <f aca="false">(($B25-$H25)/6)+F25</f>
        <v>-93.290823065</v>
      </c>
      <c r="F25" s="29" t="n">
        <f aca="false">(($B25-$H25)/6)+G25</f>
        <v>-86.3198391433333</v>
      </c>
      <c r="G25" s="29" t="n">
        <f aca="false">(($B25-$H25)/6)+H25</f>
        <v>-79.3488552216667</v>
      </c>
      <c r="H25" s="29" t="n">
        <f aca="false">'GAMMA GRIDS'!C29</f>
        <v>-72.3778713</v>
      </c>
      <c r="I25" s="29" t="n">
        <f aca="false">((H25-J25)/2)+J25</f>
        <v>-54.5950878</v>
      </c>
      <c r="J25" s="29" t="n">
        <f aca="false">'GAMMA GRIDS'!D29</f>
        <v>-36.8123043</v>
      </c>
      <c r="K25" s="29" t="n">
        <f aca="false">'GAMMA GRIDS'!E29</f>
        <v>-7.17535307</v>
      </c>
      <c r="L25" s="29" t="n">
        <v>0</v>
      </c>
      <c r="M25" s="29" t="n">
        <f aca="false">'GAMMA GRIDS'!F29</f>
        <v>7.01478882</v>
      </c>
      <c r="N25" s="29" t="n">
        <f aca="false">'GAMMA GRIDS'!G29</f>
        <v>33.04138838</v>
      </c>
      <c r="O25" s="29" t="n">
        <f aca="false">((P25-N25)/2)+N25</f>
        <v>46.699267505</v>
      </c>
      <c r="P25" s="29" t="n">
        <f aca="false">'GAMMA GRIDS'!H29</f>
        <v>60.35714663</v>
      </c>
      <c r="Q25" s="29" t="n">
        <f aca="false">(($V25-$P25)/6)+P25</f>
        <v>66.7739245133333</v>
      </c>
      <c r="R25" s="29" t="n">
        <f aca="false">(($V25-$P25)/6)+Q25</f>
        <v>73.1907023966667</v>
      </c>
      <c r="S25" s="29" t="n">
        <f aca="false">(($V25-$P25)/6)+R25</f>
        <v>79.60748028</v>
      </c>
      <c r="T25" s="29" t="n">
        <f aca="false">(($V25-$P25)/6)+S25</f>
        <v>86.0242581633333</v>
      </c>
      <c r="U25" s="29" t="n">
        <f aca="false">(($V25-$P25)/6)+T25</f>
        <v>92.4410360466667</v>
      </c>
      <c r="V25" s="29" t="n">
        <f aca="false">'GAMMA GRIDS'!I29</f>
        <v>98.85781393</v>
      </c>
    </row>
    <row r="26" customFormat="false" ht="12.75" hidden="false" customHeight="false" outlineLevel="0" collapsed="false">
      <c r="A26" s="245" t="n">
        <v>37742</v>
      </c>
      <c r="B26" s="29" t="n">
        <f aca="false">'GAMMA GRIDS'!B30</f>
        <v>-115.69671371</v>
      </c>
      <c r="C26" s="29" t="n">
        <f aca="false">(($B26-$H26)/6)+D26</f>
        <v>-108.225249693333</v>
      </c>
      <c r="D26" s="29" t="n">
        <f aca="false">(($B26-$H26)/6)+E26</f>
        <v>-100.753785676667</v>
      </c>
      <c r="E26" s="29" t="n">
        <f aca="false">(($B26-$H26)/6)+F26</f>
        <v>-93.28232166</v>
      </c>
      <c r="F26" s="29" t="n">
        <f aca="false">(($B26-$H26)/6)+G26</f>
        <v>-85.8108576433334</v>
      </c>
      <c r="G26" s="29" t="n">
        <f aca="false">(($B26-$H26)/6)+H26</f>
        <v>-78.3393936266667</v>
      </c>
      <c r="H26" s="29" t="n">
        <f aca="false">'GAMMA GRIDS'!C30</f>
        <v>-70.86792961</v>
      </c>
      <c r="I26" s="29" t="n">
        <f aca="false">((H26-J26)/2)+J26</f>
        <v>-53.24544783</v>
      </c>
      <c r="J26" s="29" t="n">
        <f aca="false">'GAMMA GRIDS'!D30</f>
        <v>-35.62296605</v>
      </c>
      <c r="K26" s="29" t="n">
        <f aca="false">'GAMMA GRIDS'!E30</f>
        <v>-6.90692647</v>
      </c>
      <c r="L26" s="29" t="n">
        <v>0</v>
      </c>
      <c r="M26" s="29" t="n">
        <f aca="false">'GAMMA GRIDS'!F30</f>
        <v>6.74057744</v>
      </c>
      <c r="N26" s="29" t="n">
        <f aca="false">'GAMMA GRIDS'!G30</f>
        <v>31.70082783</v>
      </c>
      <c r="O26" s="29" t="n">
        <f aca="false">((P26-N26)/2)+N26</f>
        <v>44.806763005</v>
      </c>
      <c r="P26" s="29" t="n">
        <f aca="false">'GAMMA GRIDS'!H30</f>
        <v>57.91269818</v>
      </c>
      <c r="Q26" s="29" t="n">
        <f aca="false">(($V26-$P26)/6)+P26</f>
        <v>64.1154640266667</v>
      </c>
      <c r="R26" s="29" t="n">
        <f aca="false">(($V26-$P26)/6)+Q26</f>
        <v>70.3182298733333</v>
      </c>
      <c r="S26" s="29" t="n">
        <f aca="false">(($V26-$P26)/6)+R26</f>
        <v>76.52099572</v>
      </c>
      <c r="T26" s="29" t="n">
        <f aca="false">(($V26-$P26)/6)+S26</f>
        <v>82.7237615666667</v>
      </c>
      <c r="U26" s="29" t="n">
        <f aca="false">(($V26-$P26)/6)+T26</f>
        <v>88.9265274133333</v>
      </c>
      <c r="V26" s="29" t="n">
        <f aca="false">'GAMMA GRIDS'!I30</f>
        <v>95.12929326</v>
      </c>
    </row>
    <row r="27" customFormat="false" ht="12.75" hidden="false" customHeight="false" outlineLevel="0" collapsed="false">
      <c r="A27" s="245" t="n">
        <v>37773</v>
      </c>
      <c r="B27" s="29" t="n">
        <f aca="false">'GAMMA GRIDS'!B31</f>
        <v>-117.83525131</v>
      </c>
      <c r="C27" s="29" t="n">
        <f aca="false">(($B27-$H27)/6)+D27</f>
        <v>-109.804523036667</v>
      </c>
      <c r="D27" s="29" t="n">
        <f aca="false">(($B27-$H27)/6)+E27</f>
        <v>-101.773794763333</v>
      </c>
      <c r="E27" s="29" t="n">
        <f aca="false">(($B27-$H27)/6)+F27</f>
        <v>-93.74306649</v>
      </c>
      <c r="F27" s="29" t="n">
        <f aca="false">(($B27-$H27)/6)+G27</f>
        <v>-85.7123382166666</v>
      </c>
      <c r="G27" s="29" t="n">
        <f aca="false">(($B27-$H27)/6)+H27</f>
        <v>-77.6816099433333</v>
      </c>
      <c r="H27" s="29" t="n">
        <f aca="false">'GAMMA GRIDS'!C31</f>
        <v>-69.65088167</v>
      </c>
      <c r="I27" s="29" t="n">
        <f aca="false">((H27-J27)/2)+J27</f>
        <v>-52.1196486</v>
      </c>
      <c r="J27" s="29" t="n">
        <f aca="false">'GAMMA GRIDS'!D31</f>
        <v>-34.58841553</v>
      </c>
      <c r="K27" s="29" t="n">
        <f aca="false">'GAMMA GRIDS'!E31</f>
        <v>-6.66750835</v>
      </c>
      <c r="L27" s="29" t="n">
        <v>0</v>
      </c>
      <c r="M27" s="29" t="n">
        <f aca="false">'GAMMA GRIDS'!F31</f>
        <v>6.49324045</v>
      </c>
      <c r="N27" s="29" t="n">
        <f aca="false">'GAMMA GRIDS'!G31</f>
        <v>30.47533049</v>
      </c>
      <c r="O27" s="29" t="n">
        <f aca="false">((P27-N27)/2)+N27</f>
        <v>43.05260582</v>
      </c>
      <c r="P27" s="29" t="n">
        <f aca="false">'GAMMA GRIDS'!H31</f>
        <v>55.62988115</v>
      </c>
      <c r="Q27" s="29" t="n">
        <f aca="false">(($V27-$P27)/6)+P27</f>
        <v>61.6039867616667</v>
      </c>
      <c r="R27" s="29" t="n">
        <f aca="false">(($V27-$P27)/6)+Q27</f>
        <v>67.5780923733333</v>
      </c>
      <c r="S27" s="29" t="n">
        <f aca="false">(($V27-$P27)/6)+R27</f>
        <v>73.552197985</v>
      </c>
      <c r="T27" s="29" t="n">
        <f aca="false">(($V27-$P27)/6)+S27</f>
        <v>79.5263035966667</v>
      </c>
      <c r="U27" s="29" t="n">
        <f aca="false">(($V27-$P27)/6)+T27</f>
        <v>85.5004092083334</v>
      </c>
      <c r="V27" s="29" t="n">
        <f aca="false">'GAMMA GRIDS'!I31</f>
        <v>91.47451482</v>
      </c>
    </row>
    <row r="28" customFormat="false" ht="12.75" hidden="false" customHeight="false" outlineLevel="0" collapsed="false">
      <c r="A28" s="245" t="n">
        <v>37803</v>
      </c>
      <c r="B28" s="29" t="n">
        <f aca="false">'GAMMA GRIDS'!B32</f>
        <v>-118.87049113</v>
      </c>
      <c r="C28" s="29" t="n">
        <f aca="false">(($B28-$H28)/6)+D28</f>
        <v>-110.65435728</v>
      </c>
      <c r="D28" s="29" t="n">
        <f aca="false">(($B28-$H28)/6)+E28</f>
        <v>-102.43822343</v>
      </c>
      <c r="E28" s="29" t="n">
        <f aca="false">(($B28-$H28)/6)+F28</f>
        <v>-94.22208958</v>
      </c>
      <c r="F28" s="29" t="n">
        <f aca="false">(($B28-$H28)/6)+G28</f>
        <v>-86.00595573</v>
      </c>
      <c r="G28" s="29" t="n">
        <f aca="false">(($B28-$H28)/6)+H28</f>
        <v>-77.78982188</v>
      </c>
      <c r="H28" s="29" t="n">
        <f aca="false">'GAMMA GRIDS'!C32</f>
        <v>-69.57368803</v>
      </c>
      <c r="I28" s="29" t="n">
        <f aca="false">((H28-J28)/2)+J28</f>
        <v>-51.986149485</v>
      </c>
      <c r="J28" s="29" t="n">
        <f aca="false">'GAMMA GRIDS'!D32</f>
        <v>-34.39861094</v>
      </c>
      <c r="K28" s="29" t="n">
        <f aca="false">'GAMMA GRIDS'!E32</f>
        <v>-6.61661147</v>
      </c>
      <c r="L28" s="29" t="n">
        <v>0</v>
      </c>
      <c r="M28" s="29" t="n">
        <f aca="false">'GAMMA GRIDS'!F32</f>
        <v>6.43919735</v>
      </c>
      <c r="N28" s="29" t="n">
        <f aca="false">'GAMMA GRIDS'!G32</f>
        <v>30.19710481</v>
      </c>
      <c r="O28" s="29" t="n">
        <f aca="false">((P28-N28)/2)+N28</f>
        <v>42.64935377</v>
      </c>
      <c r="P28" s="29" t="n">
        <f aca="false">'GAMMA GRIDS'!H32</f>
        <v>55.10160273</v>
      </c>
      <c r="Q28" s="29" t="n">
        <f aca="false">(($V28-$P28)/6)+P28</f>
        <v>61.0202491216667</v>
      </c>
      <c r="R28" s="29" t="n">
        <f aca="false">(($V28-$P28)/6)+Q28</f>
        <v>66.9388955133333</v>
      </c>
      <c r="S28" s="29" t="n">
        <f aca="false">(($V28-$P28)/6)+R28</f>
        <v>72.857541905</v>
      </c>
      <c r="T28" s="29" t="n">
        <f aca="false">(($V28-$P28)/6)+S28</f>
        <v>78.7761882966667</v>
      </c>
      <c r="U28" s="29" t="n">
        <f aca="false">(($V28-$P28)/6)+T28</f>
        <v>84.6948346883333</v>
      </c>
      <c r="V28" s="29" t="n">
        <f aca="false">'GAMMA GRIDS'!I32</f>
        <v>90.61348108</v>
      </c>
    </row>
    <row r="29" customFormat="false" ht="12.75" hidden="false" customHeight="false" outlineLevel="0" collapsed="false">
      <c r="A29" s="245" t="n">
        <v>37834</v>
      </c>
      <c r="B29" s="29" t="n">
        <f aca="false">'GAMMA GRIDS'!B33</f>
        <v>-117.31213817</v>
      </c>
      <c r="C29" s="29" t="n">
        <f aca="false">(($B29-$H29)/6)+D29</f>
        <v>-108.391414013333</v>
      </c>
      <c r="D29" s="29" t="n">
        <f aca="false">(($B29-$H29)/6)+E29</f>
        <v>-99.4706898566667</v>
      </c>
      <c r="E29" s="29" t="n">
        <f aca="false">(($B29-$H29)/6)+F29</f>
        <v>-90.5499657</v>
      </c>
      <c r="F29" s="29" t="n">
        <f aca="false">(($B29-$H29)/6)+G29</f>
        <v>-81.6292415433334</v>
      </c>
      <c r="G29" s="29" t="n">
        <f aca="false">(($B29-$H29)/6)+H29</f>
        <v>-72.7085173866667</v>
      </c>
      <c r="H29" s="29" t="n">
        <f aca="false">'GAMMA GRIDS'!C33</f>
        <v>-63.78779323</v>
      </c>
      <c r="I29" s="29" t="n">
        <f aca="false">((H29-J29)/2)+J29</f>
        <v>-47.169778935</v>
      </c>
      <c r="J29" s="29" t="n">
        <f aca="false">'GAMMA GRIDS'!D33</f>
        <v>-30.55176464</v>
      </c>
      <c r="K29" s="29" t="n">
        <f aca="false">'GAMMA GRIDS'!E33</f>
        <v>-5.74584115</v>
      </c>
      <c r="L29" s="29" t="n">
        <v>0</v>
      </c>
      <c r="M29" s="29" t="n">
        <f aca="false">'GAMMA GRIDS'!F33</f>
        <v>5.53340322</v>
      </c>
      <c r="N29" s="29" t="n">
        <f aca="false">'GAMMA GRIDS'!G33</f>
        <v>25.43411028</v>
      </c>
      <c r="O29" s="29" t="n">
        <f aca="false">((P29-N29)/2)+N29</f>
        <v>35.37268307</v>
      </c>
      <c r="P29" s="29" t="n">
        <f aca="false">'GAMMA GRIDS'!H33</f>
        <v>45.31125586</v>
      </c>
      <c r="Q29" s="29" t="n">
        <f aca="false">(($V29-$P29)/6)+P29</f>
        <v>49.6294280116667</v>
      </c>
      <c r="R29" s="29" t="n">
        <f aca="false">(($V29-$P29)/6)+Q29</f>
        <v>53.9476001633333</v>
      </c>
      <c r="S29" s="29" t="n">
        <f aca="false">(($V29-$P29)/6)+R29</f>
        <v>58.265772315</v>
      </c>
      <c r="T29" s="29" t="n">
        <f aca="false">(($V29-$P29)/6)+S29</f>
        <v>62.5839444666667</v>
      </c>
      <c r="U29" s="29" t="n">
        <f aca="false">(($V29-$P29)/6)+T29</f>
        <v>66.9021166183333</v>
      </c>
      <c r="V29" s="29" t="n">
        <f aca="false">'GAMMA GRIDS'!I33</f>
        <v>71.22028877</v>
      </c>
    </row>
    <row r="30" customFormat="false" ht="12.75" hidden="false" customHeight="false" outlineLevel="0" collapsed="false">
      <c r="A30" s="245" t="n">
        <v>37865</v>
      </c>
      <c r="B30" s="29" t="n">
        <f aca="false">'GAMMA GRIDS'!B34</f>
        <v>-62.44836693</v>
      </c>
      <c r="C30" s="29" t="n">
        <f aca="false">(($B30-$H30)/6)+D30</f>
        <v>-61.2410796133333</v>
      </c>
      <c r="D30" s="29" t="n">
        <f aca="false">(($B30-$H30)/6)+E30</f>
        <v>-60.0337922966667</v>
      </c>
      <c r="E30" s="29" t="n">
        <f aca="false">(($B30-$H30)/6)+F30</f>
        <v>-58.82650498</v>
      </c>
      <c r="F30" s="29" t="n">
        <f aca="false">(($B30-$H30)/6)+G30</f>
        <v>-57.6192176633333</v>
      </c>
      <c r="G30" s="29" t="n">
        <f aca="false">(($B30-$H30)/6)+H30</f>
        <v>-56.4119303466667</v>
      </c>
      <c r="H30" s="29" t="n">
        <f aca="false">'GAMMA GRIDS'!C34</f>
        <v>-55.20464303</v>
      </c>
      <c r="I30" s="29" t="n">
        <f aca="false">((H30-J30)/2)+J30</f>
        <v>-43.27187491</v>
      </c>
      <c r="J30" s="29" t="n">
        <f aca="false">'GAMMA GRIDS'!D34</f>
        <v>-31.33910679</v>
      </c>
      <c r="K30" s="29" t="n">
        <f aca="false">'GAMMA GRIDS'!E34</f>
        <v>-6.5557037</v>
      </c>
      <c r="L30" s="29" t="n">
        <v>0</v>
      </c>
      <c r="M30" s="29" t="n">
        <f aca="false">'GAMMA GRIDS'!F34</f>
        <v>6.61360379</v>
      </c>
      <c r="N30" s="29" t="n">
        <f aca="false">'GAMMA GRIDS'!G34</f>
        <v>32.92269929</v>
      </c>
      <c r="O30" s="29" t="n">
        <f aca="false">((P30-N30)/2)+N30</f>
        <v>48.29589537</v>
      </c>
      <c r="P30" s="29" t="n">
        <f aca="false">'GAMMA GRIDS'!H34</f>
        <v>63.66909145</v>
      </c>
      <c r="Q30" s="29" t="n">
        <f aca="false">(($V30-$P30)/6)+P30</f>
        <v>71.893568335</v>
      </c>
      <c r="R30" s="29" t="n">
        <f aca="false">(($V30-$P30)/6)+Q30</f>
        <v>80.11804522</v>
      </c>
      <c r="S30" s="29" t="n">
        <f aca="false">(($V30-$P30)/6)+R30</f>
        <v>88.342522105</v>
      </c>
      <c r="T30" s="29" t="n">
        <f aca="false">(($V30-$P30)/6)+S30</f>
        <v>96.56699899</v>
      </c>
      <c r="U30" s="29" t="n">
        <f aca="false">(($V30-$P30)/6)+T30</f>
        <v>104.791475875</v>
      </c>
      <c r="V30" s="29" t="n">
        <f aca="false">'GAMMA GRIDS'!I34</f>
        <v>113.01595276</v>
      </c>
    </row>
    <row r="31" customFormat="false" ht="12.75" hidden="false" customHeight="false" outlineLevel="0" collapsed="false">
      <c r="A31" s="245" t="n">
        <v>37895</v>
      </c>
      <c r="B31" s="29" t="n">
        <f aca="false">'GAMMA GRIDS'!B35</f>
        <v>-131.94357902</v>
      </c>
      <c r="C31" s="29" t="n">
        <f aca="false">(($B31-$H31)/6)+D31</f>
        <v>-120.550393616667</v>
      </c>
      <c r="D31" s="29" t="n">
        <f aca="false">(($B31-$H31)/6)+E31</f>
        <v>-109.157208213333</v>
      </c>
      <c r="E31" s="29" t="n">
        <f aca="false">(($B31-$H31)/6)+F31</f>
        <v>-97.76402281</v>
      </c>
      <c r="F31" s="29" t="n">
        <f aca="false">(($B31-$H31)/6)+G31</f>
        <v>-86.3708374066667</v>
      </c>
      <c r="G31" s="29" t="n">
        <f aca="false">(($B31-$H31)/6)+H31</f>
        <v>-74.9776520033333</v>
      </c>
      <c r="H31" s="29" t="n">
        <f aca="false">'GAMMA GRIDS'!C35</f>
        <v>-63.5844666</v>
      </c>
      <c r="I31" s="29" t="n">
        <f aca="false">((H31-J31)/2)+J31</f>
        <v>-46.466654145</v>
      </c>
      <c r="J31" s="29" t="n">
        <f aca="false">'GAMMA GRIDS'!D35</f>
        <v>-29.34884169</v>
      </c>
      <c r="K31" s="29" t="n">
        <f aca="false">'GAMMA GRIDS'!E35</f>
        <v>-5.4080029</v>
      </c>
      <c r="L31" s="29" t="n">
        <v>0</v>
      </c>
      <c r="M31" s="29" t="n">
        <f aca="false">'GAMMA GRIDS'!F35</f>
        <v>5.17008115</v>
      </c>
      <c r="N31" s="29" t="n">
        <f aca="false">'GAMMA GRIDS'!G35</f>
        <v>23.49572262</v>
      </c>
      <c r="O31" s="29" t="n">
        <f aca="false">((P31-N31)/2)+N31</f>
        <v>32.479877255</v>
      </c>
      <c r="P31" s="29" t="n">
        <f aca="false">'GAMMA GRIDS'!H35</f>
        <v>41.46403189</v>
      </c>
      <c r="Q31" s="29" t="n">
        <f aca="false">(($V31-$P31)/6)+P31</f>
        <v>45.3121951483333</v>
      </c>
      <c r="R31" s="29" t="n">
        <f aca="false">(($V31-$P31)/6)+Q31</f>
        <v>49.1603584066667</v>
      </c>
      <c r="S31" s="29" t="n">
        <f aca="false">(($V31-$P31)/6)+R31</f>
        <v>53.008521665</v>
      </c>
      <c r="T31" s="29" t="n">
        <f aca="false">(($V31-$P31)/6)+S31</f>
        <v>56.8566849233333</v>
      </c>
      <c r="U31" s="29" t="n">
        <f aca="false">(($V31-$P31)/6)+T31</f>
        <v>60.7048481816667</v>
      </c>
      <c r="V31" s="29" t="n">
        <f aca="false">'GAMMA GRIDS'!I35</f>
        <v>64.55301144</v>
      </c>
    </row>
    <row r="32" customFormat="false" ht="12.75" hidden="false" customHeight="false" outlineLevel="0" collapsed="false">
      <c r="A32" s="245" t="n">
        <v>37926</v>
      </c>
      <c r="B32" s="29" t="n">
        <f aca="false">'GAMMA GRIDS'!B36</f>
        <v>8.92233345</v>
      </c>
      <c r="C32" s="29" t="n">
        <f aca="false">(($B32-$H32)/6)+D32</f>
        <v>7.83747742833334</v>
      </c>
      <c r="D32" s="29" t="n">
        <f aca="false">(($B32-$H32)/6)+E32</f>
        <v>6.75262140666667</v>
      </c>
      <c r="E32" s="29" t="n">
        <f aca="false">(($B32-$H32)/6)+F32</f>
        <v>5.667765385</v>
      </c>
      <c r="F32" s="29" t="n">
        <f aca="false">(($B32-$H32)/6)+G32</f>
        <v>4.58290936333333</v>
      </c>
      <c r="G32" s="29" t="n">
        <f aca="false">(($B32-$H32)/6)+H32</f>
        <v>3.49805334166667</v>
      </c>
      <c r="H32" s="29" t="n">
        <f aca="false">'GAMMA GRIDS'!C36</f>
        <v>2.41319732</v>
      </c>
      <c r="I32" s="29" t="n">
        <f aca="false">((H32-J32)/2)+J32</f>
        <v>1.51253657</v>
      </c>
      <c r="J32" s="29" t="n">
        <f aca="false">'GAMMA GRIDS'!D36</f>
        <v>0.61187582</v>
      </c>
      <c r="K32" s="29" t="n">
        <f aca="false">'GAMMA GRIDS'!E36</f>
        <v>0.05692527</v>
      </c>
      <c r="L32" s="29" t="n">
        <v>0</v>
      </c>
      <c r="M32" s="29" t="n">
        <f aca="false">'GAMMA GRIDS'!F36</f>
        <v>-0.03500645</v>
      </c>
      <c r="N32" s="29" t="n">
        <f aca="false">'GAMMA GRIDS'!G36</f>
        <v>-0.0461545299999999</v>
      </c>
      <c r="O32" s="29" t="n">
        <f aca="false">((P32-N32)/2)+N32</f>
        <v>-0.0253777249999998</v>
      </c>
      <c r="P32" s="29" t="n">
        <f aca="false">'GAMMA GRIDS'!H36</f>
        <v>-0.00460091999999968</v>
      </c>
      <c r="Q32" s="29" t="n">
        <f aca="false">(($V32-$P32)/6)+P32</f>
        <v>-0.0475515283333331</v>
      </c>
      <c r="R32" s="29" t="n">
        <f aca="false">(($V32-$P32)/6)+Q32</f>
        <v>-0.0905021366666666</v>
      </c>
      <c r="S32" s="29" t="n">
        <f aca="false">(($V32-$P32)/6)+R32</f>
        <v>-0.133452745</v>
      </c>
      <c r="T32" s="29" t="n">
        <f aca="false">(($V32-$P32)/6)+S32</f>
        <v>-0.176403353333333</v>
      </c>
      <c r="U32" s="29" t="n">
        <f aca="false">(($V32-$P32)/6)+T32</f>
        <v>-0.219353961666667</v>
      </c>
      <c r="V32" s="29" t="n">
        <f aca="false">'GAMMA GRIDS'!I36</f>
        <v>-0.26230457</v>
      </c>
    </row>
    <row r="33" customFormat="false" ht="12.75" hidden="false" customHeight="false" outlineLevel="0" collapsed="false">
      <c r="A33" s="245" t="n">
        <v>37956</v>
      </c>
      <c r="B33" s="29" t="n">
        <f aca="false">'GAMMA GRIDS'!B37</f>
        <v>8.84405379</v>
      </c>
      <c r="C33" s="29" t="n">
        <f aca="false">(($B33-$H33)/6)+D33</f>
        <v>7.79945313833333</v>
      </c>
      <c r="D33" s="29" t="n">
        <f aca="false">(($B33-$H33)/6)+E33</f>
        <v>6.75485248666667</v>
      </c>
      <c r="E33" s="29" t="n">
        <f aca="false">(($B33-$H33)/6)+F33</f>
        <v>5.710251835</v>
      </c>
      <c r="F33" s="29" t="n">
        <f aca="false">(($B33-$H33)/6)+G33</f>
        <v>4.66565118333333</v>
      </c>
      <c r="G33" s="29" t="n">
        <f aca="false">(($B33-$H33)/6)+H33</f>
        <v>3.62105053166667</v>
      </c>
      <c r="H33" s="29" t="n">
        <f aca="false">'GAMMA GRIDS'!C37</f>
        <v>2.57644988</v>
      </c>
      <c r="I33" s="29" t="n">
        <f aca="false">((H33-J33)/2)+J33</f>
        <v>1.64218827</v>
      </c>
      <c r="J33" s="29" t="n">
        <f aca="false">'GAMMA GRIDS'!D37</f>
        <v>0.70792666</v>
      </c>
      <c r="K33" s="29" t="n">
        <f aca="false">'GAMMA GRIDS'!E37</f>
        <v>0.07618067</v>
      </c>
      <c r="L33" s="29" t="n">
        <v>0</v>
      </c>
      <c r="M33" s="29" t="n">
        <f aca="false">'GAMMA GRIDS'!F37</f>
        <v>-0.05371547</v>
      </c>
      <c r="N33" s="29" t="n">
        <f aca="false">'GAMMA GRIDS'!G37</f>
        <v>-0.13054683</v>
      </c>
      <c r="O33" s="29" t="n">
        <f aca="false">((P33-N33)/2)+N33</f>
        <v>-0.13721892</v>
      </c>
      <c r="P33" s="29" t="n">
        <f aca="false">'GAMMA GRIDS'!H37</f>
        <v>-0.14389101</v>
      </c>
      <c r="Q33" s="29" t="n">
        <f aca="false">(($V33-$P33)/6)+P33</f>
        <v>-0.191875941666667</v>
      </c>
      <c r="R33" s="29" t="n">
        <f aca="false">(($V33-$P33)/6)+Q33</f>
        <v>-0.239860873333334</v>
      </c>
      <c r="S33" s="29" t="n">
        <f aca="false">(($V33-$P33)/6)+R33</f>
        <v>-0.287845805</v>
      </c>
      <c r="T33" s="29" t="n">
        <f aca="false">(($V33-$P33)/6)+S33</f>
        <v>-0.335830736666667</v>
      </c>
      <c r="U33" s="29" t="n">
        <f aca="false">(($V33-$P33)/6)+T33</f>
        <v>-0.383815668333333</v>
      </c>
      <c r="V33" s="29" t="n">
        <f aca="false">'GAMMA GRIDS'!I37</f>
        <v>-0.4318006</v>
      </c>
    </row>
    <row r="34" customFormat="false" ht="12.75" hidden="false" customHeight="false" outlineLevel="0" collapsed="false">
      <c r="A34" s="245" t="n">
        <v>37987</v>
      </c>
      <c r="B34" s="29" t="n">
        <f aca="false">'GAMMA GRIDS'!B38</f>
        <v>8.06218875</v>
      </c>
      <c r="C34" s="29" t="n">
        <f aca="false">(($B34-$H34)/6)+D34</f>
        <v>7.11269627333333</v>
      </c>
      <c r="D34" s="29" t="n">
        <f aca="false">(($B34-$H34)/6)+E34</f>
        <v>6.16320379666667</v>
      </c>
      <c r="E34" s="29" t="n">
        <f aca="false">(($B34-$H34)/6)+F34</f>
        <v>5.21371132</v>
      </c>
      <c r="F34" s="29" t="n">
        <f aca="false">(($B34-$H34)/6)+G34</f>
        <v>4.26421884333333</v>
      </c>
      <c r="G34" s="29" t="n">
        <f aca="false">(($B34-$H34)/6)+H34</f>
        <v>3.31472636666667</v>
      </c>
      <c r="H34" s="29" t="n">
        <f aca="false">'GAMMA GRIDS'!C38</f>
        <v>2.36523389</v>
      </c>
      <c r="I34" s="29" t="n">
        <f aca="false">((H34-J34)/2)+J34</f>
        <v>1.438444145</v>
      </c>
      <c r="J34" s="29" t="n">
        <f aca="false">'GAMMA GRIDS'!D38</f>
        <v>0.5116544</v>
      </c>
      <c r="K34" s="29" t="n">
        <f aca="false">'GAMMA GRIDS'!E38</f>
        <v>0.02414526</v>
      </c>
      <c r="L34" s="29" t="n">
        <v>0</v>
      </c>
      <c r="M34" s="29" t="n">
        <f aca="false">'GAMMA GRIDS'!F38</f>
        <v>0.00331428</v>
      </c>
      <c r="N34" s="29" t="n">
        <f aca="false">'GAMMA GRIDS'!G38</f>
        <v>0.18959743</v>
      </c>
      <c r="O34" s="29" t="n">
        <f aca="false">((P34-N34)/2)+N34</f>
        <v>0.36320394</v>
      </c>
      <c r="P34" s="29" t="n">
        <f aca="false">'GAMMA GRIDS'!H38</f>
        <v>0.53681045</v>
      </c>
      <c r="Q34" s="29" t="n">
        <f aca="false">(($V34-$P34)/6)+P34</f>
        <v>0.598038971666667</v>
      </c>
      <c r="R34" s="29" t="n">
        <f aca="false">(($V34-$P34)/6)+Q34</f>
        <v>0.659267493333333</v>
      </c>
      <c r="S34" s="29" t="n">
        <f aca="false">(($V34-$P34)/6)+R34</f>
        <v>0.720496015</v>
      </c>
      <c r="T34" s="29" t="n">
        <f aca="false">(($V34-$P34)/6)+S34</f>
        <v>0.781724536666667</v>
      </c>
      <c r="U34" s="29" t="n">
        <f aca="false">(($V34-$P34)/6)+T34</f>
        <v>0.842953058333333</v>
      </c>
      <c r="V34" s="29" t="n">
        <f aca="false">'GAMMA GRIDS'!I38</f>
        <v>0.90418158</v>
      </c>
    </row>
    <row r="35" customFormat="false" ht="12.75" hidden="false" customHeight="false" outlineLevel="0" collapsed="false">
      <c r="A35" s="245" t="n">
        <v>38018</v>
      </c>
      <c r="B35" s="29" t="n">
        <f aca="false">'GAMMA GRIDS'!B39</f>
        <v>7.745782</v>
      </c>
      <c r="C35" s="29" t="n">
        <f aca="false">(($B35-$H35)/6)+D35</f>
        <v>6.98778034333333</v>
      </c>
      <c r="D35" s="29" t="n">
        <f aca="false">(($B35-$H35)/6)+E35</f>
        <v>6.22977868666667</v>
      </c>
      <c r="E35" s="29" t="n">
        <f aca="false">(($B35-$H35)/6)+F35</f>
        <v>5.47177703</v>
      </c>
      <c r="F35" s="29" t="n">
        <f aca="false">(($B35-$H35)/6)+G35</f>
        <v>4.71377537333333</v>
      </c>
      <c r="G35" s="29" t="n">
        <f aca="false">(($B35-$H35)/6)+H35</f>
        <v>3.95577371666667</v>
      </c>
      <c r="H35" s="29" t="n">
        <f aca="false">'GAMMA GRIDS'!C39</f>
        <v>3.19777206</v>
      </c>
      <c r="I35" s="29" t="n">
        <f aca="false">((H35-J35)/2)+J35</f>
        <v>2.04724694</v>
      </c>
      <c r="J35" s="29" t="n">
        <f aca="false">'GAMMA GRIDS'!D39</f>
        <v>0.89672182</v>
      </c>
      <c r="K35" s="29" t="n">
        <f aca="false">'GAMMA GRIDS'!E39</f>
        <v>0.08919359</v>
      </c>
      <c r="L35" s="29" t="n">
        <v>0</v>
      </c>
      <c r="M35" s="29" t="n">
        <f aca="false">'GAMMA GRIDS'!F39</f>
        <v>-0.05552761</v>
      </c>
      <c r="N35" s="29" t="n">
        <f aca="false">'GAMMA GRIDS'!G39</f>
        <v>-0.04788163</v>
      </c>
      <c r="O35" s="29" t="n">
        <f aca="false">((P35-N35)/2)+N35</f>
        <v>0.0613322899999997</v>
      </c>
      <c r="P35" s="29" t="n">
        <f aca="false">'GAMMA GRIDS'!H39</f>
        <v>0.170546209999999</v>
      </c>
      <c r="Q35" s="29" t="n">
        <f aca="false">(($V35-$P35)/6)+P35</f>
        <v>0.21319287</v>
      </c>
      <c r="R35" s="29" t="n">
        <f aca="false">(($V35-$P35)/6)+Q35</f>
        <v>0.25583953</v>
      </c>
      <c r="S35" s="29" t="n">
        <f aca="false">(($V35-$P35)/6)+R35</f>
        <v>0.29848619</v>
      </c>
      <c r="T35" s="29" t="n">
        <f aca="false">(($V35-$P35)/6)+S35</f>
        <v>0.34113285</v>
      </c>
      <c r="U35" s="29" t="n">
        <f aca="false">(($V35-$P35)/6)+T35</f>
        <v>0.38377951</v>
      </c>
      <c r="V35" s="29" t="n">
        <f aca="false">'GAMMA GRIDS'!I39</f>
        <v>0.42642617</v>
      </c>
    </row>
    <row r="36" customFormat="false" ht="12.75" hidden="false" customHeight="false" outlineLevel="0" collapsed="false">
      <c r="A36" s="245" t="n">
        <v>38047</v>
      </c>
      <c r="B36" s="29" t="n">
        <f aca="false">'GAMMA GRIDS'!B40</f>
        <v>7.9243242</v>
      </c>
      <c r="C36" s="29" t="n">
        <f aca="false">(($B36-$H36)/6)+D36</f>
        <v>7.15802962333333</v>
      </c>
      <c r="D36" s="29" t="n">
        <f aca="false">(($B36-$H36)/6)+E36</f>
        <v>6.39173504666667</v>
      </c>
      <c r="E36" s="29" t="n">
        <f aca="false">(($B36-$H36)/6)+F36</f>
        <v>5.62544047</v>
      </c>
      <c r="F36" s="29" t="n">
        <f aca="false">(($B36-$H36)/6)+G36</f>
        <v>4.85914589333333</v>
      </c>
      <c r="G36" s="29" t="n">
        <f aca="false">(($B36-$H36)/6)+H36</f>
        <v>4.09285131666667</v>
      </c>
      <c r="H36" s="29" t="n">
        <f aca="false">'GAMMA GRIDS'!C40</f>
        <v>3.32655674</v>
      </c>
      <c r="I36" s="29" t="n">
        <f aca="false">((H36-J36)/2)+J36</f>
        <v>2.13814749</v>
      </c>
      <c r="J36" s="29" t="n">
        <f aca="false">'GAMMA GRIDS'!D40</f>
        <v>0.94973824</v>
      </c>
      <c r="K36" s="29" t="n">
        <f aca="false">'GAMMA GRIDS'!E40</f>
        <v>0.09819698</v>
      </c>
      <c r="L36" s="29" t="n">
        <v>0</v>
      </c>
      <c r="M36" s="29" t="n">
        <f aca="false">'GAMMA GRIDS'!F40</f>
        <v>-0.06391588</v>
      </c>
      <c r="N36" s="29" t="n">
        <f aca="false">'GAMMA GRIDS'!G40</f>
        <v>-0.0851235199999998</v>
      </c>
      <c r="O36" s="29" t="n">
        <f aca="false">((P36-N36)/2)+N36</f>
        <v>0.00854678000000009</v>
      </c>
      <c r="P36" s="29" t="n">
        <f aca="false">'GAMMA GRIDS'!H40</f>
        <v>0.10221708</v>
      </c>
      <c r="Q36" s="29" t="n">
        <f aca="false">(($V36-$P36)/6)+P36</f>
        <v>0.135204446666667</v>
      </c>
      <c r="R36" s="29" t="n">
        <f aca="false">(($V36-$P36)/6)+Q36</f>
        <v>0.168191813333333</v>
      </c>
      <c r="S36" s="29" t="n">
        <f aca="false">(($V36-$P36)/6)+R36</f>
        <v>0.20117918</v>
      </c>
      <c r="T36" s="29" t="n">
        <f aca="false">(($V36-$P36)/6)+S36</f>
        <v>0.234166546666667</v>
      </c>
      <c r="U36" s="29" t="n">
        <f aca="false">(($V36-$P36)/6)+T36</f>
        <v>0.267153913333333</v>
      </c>
      <c r="V36" s="29" t="n">
        <f aca="false">'GAMMA GRIDS'!I40</f>
        <v>0.30014128</v>
      </c>
    </row>
    <row r="37" customFormat="false" ht="12.75" hidden="false" customHeight="false" outlineLevel="0" collapsed="false">
      <c r="A37" s="245" t="n">
        <v>38078</v>
      </c>
      <c r="B37" s="29" t="n">
        <f aca="false">'GAMMA GRIDS'!B41</f>
        <v>7.76241672</v>
      </c>
      <c r="C37" s="29" t="n">
        <f aca="false">(($B37-$H37)/6)+D37</f>
        <v>6.97834750833333</v>
      </c>
      <c r="D37" s="29" t="n">
        <f aca="false">(($B37-$H37)/6)+E37</f>
        <v>6.19427829666667</v>
      </c>
      <c r="E37" s="29" t="n">
        <f aca="false">(($B37-$H37)/6)+F37</f>
        <v>5.410209085</v>
      </c>
      <c r="F37" s="29" t="n">
        <f aca="false">(($B37-$H37)/6)+G37</f>
        <v>4.62613987333333</v>
      </c>
      <c r="G37" s="29" t="n">
        <f aca="false">(($B37-$H37)/6)+H37</f>
        <v>3.84207066166667</v>
      </c>
      <c r="H37" s="29" t="n">
        <f aca="false">'GAMMA GRIDS'!C41</f>
        <v>3.05800145</v>
      </c>
      <c r="I37" s="29" t="n">
        <f aca="false">((H37-J37)/2)+J37</f>
        <v>1.952363705</v>
      </c>
      <c r="J37" s="29" t="n">
        <f aca="false">'GAMMA GRIDS'!D41</f>
        <v>0.84672596</v>
      </c>
      <c r="K37" s="29" t="n">
        <f aca="false">'GAMMA GRIDS'!E41</f>
        <v>0.0836220999999999</v>
      </c>
      <c r="L37" s="29" t="n">
        <v>0</v>
      </c>
      <c r="M37" s="29" t="n">
        <f aca="false">'GAMMA GRIDS'!F41</f>
        <v>-0.0517273700000001</v>
      </c>
      <c r="N37" s="29" t="n">
        <f aca="false">'GAMMA GRIDS'!G41</f>
        <v>-0.0441861500000003</v>
      </c>
      <c r="O37" s="29" t="n">
        <f aca="false">((P37-N37)/2)+N37</f>
        <v>0.0548427149999997</v>
      </c>
      <c r="P37" s="29" t="n">
        <f aca="false">'GAMMA GRIDS'!H41</f>
        <v>0.15387158</v>
      </c>
      <c r="Q37" s="29" t="n">
        <f aca="false">(($V37-$P37)/6)+P37</f>
        <v>0.188068221666666</v>
      </c>
      <c r="R37" s="29" t="n">
        <f aca="false">(($V37-$P37)/6)+Q37</f>
        <v>0.222264863333333</v>
      </c>
      <c r="S37" s="29" t="n">
        <f aca="false">(($V37-$P37)/6)+R37</f>
        <v>0.256461505</v>
      </c>
      <c r="T37" s="29" t="n">
        <f aca="false">(($V37-$P37)/6)+S37</f>
        <v>0.290658146666667</v>
      </c>
      <c r="U37" s="29" t="n">
        <f aca="false">(($V37-$P37)/6)+T37</f>
        <v>0.324854788333333</v>
      </c>
      <c r="V37" s="29" t="n">
        <f aca="false">'GAMMA GRIDS'!I41</f>
        <v>0.35905143</v>
      </c>
    </row>
    <row r="38" customFormat="false" ht="12.75" hidden="false" customHeight="false" outlineLevel="0" collapsed="false">
      <c r="A38" s="245" t="n">
        <v>38108</v>
      </c>
      <c r="B38" s="29" t="n">
        <f aca="false">'GAMMA GRIDS'!B42</f>
        <v>7.70123893</v>
      </c>
      <c r="C38" s="29" t="n">
        <f aca="false">(($B38-$H38)/6)+D38</f>
        <v>6.884486565</v>
      </c>
      <c r="D38" s="29" t="n">
        <f aca="false">(($B38-$H38)/6)+E38</f>
        <v>6.0677342</v>
      </c>
      <c r="E38" s="29" t="n">
        <f aca="false">(($B38-$H38)/6)+F38</f>
        <v>5.250981835</v>
      </c>
      <c r="F38" s="29" t="n">
        <f aca="false">(($B38-$H38)/6)+G38</f>
        <v>4.43422947</v>
      </c>
      <c r="G38" s="29" t="n">
        <f aca="false">(($B38-$H38)/6)+H38</f>
        <v>3.617477105</v>
      </c>
      <c r="H38" s="29" t="n">
        <f aca="false">'GAMMA GRIDS'!C42</f>
        <v>2.80072474</v>
      </c>
      <c r="I38" s="29" t="n">
        <f aca="false">((H38-J38)/2)+J38</f>
        <v>1.765145175</v>
      </c>
      <c r="J38" s="29" t="n">
        <f aca="false">'GAMMA GRIDS'!D42</f>
        <v>0.72956561</v>
      </c>
      <c r="K38" s="29" t="n">
        <f aca="false">'GAMMA GRIDS'!E42</f>
        <v>0.06378206</v>
      </c>
      <c r="L38" s="29" t="n">
        <v>0</v>
      </c>
      <c r="M38" s="29" t="n">
        <f aca="false">'GAMMA GRIDS'!F42</f>
        <v>-0.03379856</v>
      </c>
      <c r="N38" s="29" t="n">
        <f aca="false">'GAMMA GRIDS'!G42</f>
        <v>0.0278137699999999</v>
      </c>
      <c r="O38" s="29" t="n">
        <f aca="false">((P38-N38)/2)+N38</f>
        <v>0.145011245</v>
      </c>
      <c r="P38" s="29" t="n">
        <f aca="false">'GAMMA GRIDS'!H42</f>
        <v>0.26220872</v>
      </c>
      <c r="Q38" s="29" t="n">
        <f aca="false">(($V38-$P38)/6)+P38</f>
        <v>0.299421401666667</v>
      </c>
      <c r="R38" s="29" t="n">
        <f aca="false">(($V38-$P38)/6)+Q38</f>
        <v>0.336634083333333</v>
      </c>
      <c r="S38" s="29" t="n">
        <f aca="false">(($V38-$P38)/6)+R38</f>
        <v>0.373846765</v>
      </c>
      <c r="T38" s="29" t="n">
        <f aca="false">(($V38-$P38)/6)+S38</f>
        <v>0.411059446666667</v>
      </c>
      <c r="U38" s="29" t="n">
        <f aca="false">(($V38-$P38)/6)+T38</f>
        <v>0.448272128333333</v>
      </c>
      <c r="V38" s="29" t="n">
        <f aca="false">'GAMMA GRIDS'!I42</f>
        <v>0.48548481</v>
      </c>
    </row>
    <row r="39" customFormat="false" ht="12.75" hidden="false" customHeight="false" outlineLevel="0" collapsed="false">
      <c r="A39" s="245" t="n">
        <v>38139</v>
      </c>
      <c r="B39" s="29" t="n">
        <f aca="false">'GAMMA GRIDS'!B43</f>
        <v>7.60626727</v>
      </c>
      <c r="C39" s="29" t="n">
        <f aca="false">(($B39-$H39)/6)+D39</f>
        <v>6.762905675</v>
      </c>
      <c r="D39" s="29" t="n">
        <f aca="false">(($B39-$H39)/6)+E39</f>
        <v>5.91954408</v>
      </c>
      <c r="E39" s="29" t="n">
        <f aca="false">(($B39-$H39)/6)+F39</f>
        <v>5.076182485</v>
      </c>
      <c r="F39" s="29" t="n">
        <f aca="false">(($B39-$H39)/6)+G39</f>
        <v>4.23282089</v>
      </c>
      <c r="G39" s="29" t="n">
        <f aca="false">(($B39-$H39)/6)+H39</f>
        <v>3.389459295</v>
      </c>
      <c r="H39" s="29" t="n">
        <f aca="false">'GAMMA GRIDS'!C43</f>
        <v>2.5460977</v>
      </c>
      <c r="I39" s="29" t="n">
        <f aca="false">((H39-J39)/2)+J39</f>
        <v>1.58456432</v>
      </c>
      <c r="J39" s="29" t="n">
        <f aca="false">'GAMMA GRIDS'!D43</f>
        <v>0.62303094</v>
      </c>
      <c r="K39" s="29" t="n">
        <f aca="false">'GAMMA GRIDS'!E43</f>
        <v>0.0468238499999999</v>
      </c>
      <c r="L39" s="29" t="n">
        <v>0</v>
      </c>
      <c r="M39" s="29" t="n">
        <f aca="false">'GAMMA GRIDS'!F43</f>
        <v>-0.01890424</v>
      </c>
      <c r="N39" s="29" t="n">
        <f aca="false">'GAMMA GRIDS'!G43</f>
        <v>0.08494431</v>
      </c>
      <c r="O39" s="29" t="n">
        <f aca="false">((P39-N39)/2)+N39</f>
        <v>0.215261965</v>
      </c>
      <c r="P39" s="29" t="n">
        <f aca="false">'GAMMA GRIDS'!H43</f>
        <v>0.34557962</v>
      </c>
      <c r="Q39" s="29" t="n">
        <f aca="false">(($V39-$P39)/6)+P39</f>
        <v>0.385702916666666</v>
      </c>
      <c r="R39" s="29" t="n">
        <f aca="false">(($V39-$P39)/6)+Q39</f>
        <v>0.425826213333333</v>
      </c>
      <c r="S39" s="29" t="n">
        <f aca="false">(($V39-$P39)/6)+R39</f>
        <v>0.46594951</v>
      </c>
      <c r="T39" s="29" t="n">
        <f aca="false">(($V39-$P39)/6)+S39</f>
        <v>0.506072806666666</v>
      </c>
      <c r="U39" s="29" t="n">
        <f aca="false">(($V39-$P39)/6)+T39</f>
        <v>0.546196103333333</v>
      </c>
      <c r="V39" s="29" t="n">
        <f aca="false">'GAMMA GRIDS'!I43</f>
        <v>0.5863194</v>
      </c>
    </row>
    <row r="40" customFormat="false" ht="12.75" hidden="false" customHeight="false" outlineLevel="0" collapsed="false">
      <c r="A40" s="245" t="n">
        <v>38169</v>
      </c>
      <c r="B40" s="29" t="n">
        <f aca="false">'GAMMA GRIDS'!B44</f>
        <v>7.0679927</v>
      </c>
      <c r="C40" s="29" t="n">
        <f aca="false">(($B40-$H40)/6)+D40</f>
        <v>6.267065775</v>
      </c>
      <c r="D40" s="29" t="n">
        <f aca="false">(($B40-$H40)/6)+E40</f>
        <v>5.46613885</v>
      </c>
      <c r="E40" s="29" t="n">
        <f aca="false">(($B40-$H40)/6)+F40</f>
        <v>4.665211925</v>
      </c>
      <c r="F40" s="29" t="n">
        <f aca="false">(($B40-$H40)/6)+G40</f>
        <v>3.864285</v>
      </c>
      <c r="G40" s="29" t="n">
        <f aca="false">(($B40-$H40)/6)+H40</f>
        <v>3.063358075</v>
      </c>
      <c r="H40" s="29" t="n">
        <f aca="false">'GAMMA GRIDS'!C44</f>
        <v>2.26243115</v>
      </c>
      <c r="I40" s="29" t="n">
        <f aca="false">((H40-J40)/2)+J40</f>
        <v>1.394393055</v>
      </c>
      <c r="J40" s="29" t="n">
        <f aca="false">'GAMMA GRIDS'!D44</f>
        <v>0.52635496</v>
      </c>
      <c r="K40" s="29" t="n">
        <f aca="false">'GAMMA GRIDS'!E44</f>
        <v>0.03354915</v>
      </c>
      <c r="L40" s="29" t="n">
        <v>0</v>
      </c>
      <c r="M40" s="29" t="n">
        <f aca="false">'GAMMA GRIDS'!F44</f>
        <v>-0.00800977999999997</v>
      </c>
      <c r="N40" s="29" t="n">
        <f aca="false">'GAMMA GRIDS'!G44</f>
        <v>0.1219531</v>
      </c>
      <c r="O40" s="29" t="n">
        <f aca="false">((P40-N40)/2)+N40</f>
        <v>0.25816308</v>
      </c>
      <c r="P40" s="29" t="n">
        <f aca="false">'GAMMA GRIDS'!H44</f>
        <v>0.39437306</v>
      </c>
      <c r="Q40" s="29" t="n">
        <f aca="false">(($V40-$P40)/6)+P40</f>
        <v>0.436489695</v>
      </c>
      <c r="R40" s="29" t="n">
        <f aca="false">(($V40-$P40)/6)+Q40</f>
        <v>0.47860633</v>
      </c>
      <c r="S40" s="29" t="n">
        <f aca="false">(($V40-$P40)/6)+R40</f>
        <v>0.520722965</v>
      </c>
      <c r="T40" s="29" t="n">
        <f aca="false">(($V40-$P40)/6)+S40</f>
        <v>0.5628396</v>
      </c>
      <c r="U40" s="29" t="n">
        <f aca="false">(($V40-$P40)/6)+T40</f>
        <v>0.604956235</v>
      </c>
      <c r="V40" s="29" t="n">
        <f aca="false">'GAMMA GRIDS'!I44</f>
        <v>0.64707287</v>
      </c>
    </row>
    <row r="41" customFormat="false" ht="12.75" hidden="false" customHeight="false" outlineLevel="0" collapsed="false">
      <c r="A41" s="245" t="n">
        <v>38200</v>
      </c>
      <c r="B41" s="29" t="n">
        <f aca="false">'GAMMA GRIDS'!B45</f>
        <v>7.07504685</v>
      </c>
      <c r="C41" s="29" t="n">
        <f aca="false">(($B41-$H41)/6)+D41</f>
        <v>6.25095420166667</v>
      </c>
      <c r="D41" s="29" t="n">
        <f aca="false">(($B41-$H41)/6)+E41</f>
        <v>5.42686155333333</v>
      </c>
      <c r="E41" s="29" t="n">
        <f aca="false">(($B41-$H41)/6)+F41</f>
        <v>4.602768905</v>
      </c>
      <c r="F41" s="29" t="n">
        <f aca="false">(($B41-$H41)/6)+G41</f>
        <v>3.77867625666667</v>
      </c>
      <c r="G41" s="29" t="n">
        <f aca="false">(($B41-$H41)/6)+H41</f>
        <v>2.95458360833333</v>
      </c>
      <c r="H41" s="29" t="n">
        <f aca="false">'GAMMA GRIDS'!C45</f>
        <v>2.13049096</v>
      </c>
      <c r="I41" s="29" t="n">
        <f aca="false">((H41-J41)/2)+J41</f>
        <v>1.293907185</v>
      </c>
      <c r="J41" s="29" t="n">
        <f aca="false">'GAMMA GRIDS'!D45</f>
        <v>0.45732341</v>
      </c>
      <c r="K41" s="29" t="n">
        <f aca="false">'GAMMA GRIDS'!E45</f>
        <v>0.02031404</v>
      </c>
      <c r="L41" s="29" t="n">
        <v>0</v>
      </c>
      <c r="M41" s="29" t="n">
        <f aca="false">'GAMMA GRIDS'!F45</f>
        <v>0.00469975</v>
      </c>
      <c r="N41" s="29" t="n">
        <f aca="false">'GAMMA GRIDS'!G45</f>
        <v>0.17960701</v>
      </c>
      <c r="O41" s="29" t="n">
        <f aca="false">((P41-N41)/2)+N41</f>
        <v>0.33720843</v>
      </c>
      <c r="P41" s="29" t="n">
        <f aca="false">'GAMMA GRIDS'!H45</f>
        <v>0.49480985</v>
      </c>
      <c r="Q41" s="29" t="n">
        <f aca="false">(($V41-$P41)/6)+P41</f>
        <v>0.545508966666667</v>
      </c>
      <c r="R41" s="29" t="n">
        <f aca="false">(($V41-$P41)/6)+Q41</f>
        <v>0.596208083333333</v>
      </c>
      <c r="S41" s="29" t="n">
        <f aca="false">(($V41-$P41)/6)+R41</f>
        <v>0.6469072</v>
      </c>
      <c r="T41" s="29" t="n">
        <f aca="false">(($V41-$P41)/6)+S41</f>
        <v>0.697606316666667</v>
      </c>
      <c r="U41" s="29" t="n">
        <f aca="false">(($V41-$P41)/6)+T41</f>
        <v>0.748305433333333</v>
      </c>
      <c r="V41" s="29" t="n">
        <f aca="false">'GAMMA GRIDS'!I45</f>
        <v>0.79900455</v>
      </c>
    </row>
    <row r="42" customFormat="false" ht="12.75" hidden="false" customHeight="false" outlineLevel="0" collapsed="false">
      <c r="A42" s="245" t="n">
        <v>38231</v>
      </c>
      <c r="B42" s="29" t="n">
        <f aca="false">'GAMMA GRIDS'!B46</f>
        <v>7.81328255</v>
      </c>
      <c r="C42" s="29" t="n">
        <f aca="false">(($B42-$H42)/6)+D42</f>
        <v>6.83762943333333</v>
      </c>
      <c r="D42" s="29" t="n">
        <f aca="false">(($B42-$H42)/6)+E42</f>
        <v>5.86197631666667</v>
      </c>
      <c r="E42" s="29" t="n">
        <f aca="false">(($B42-$H42)/6)+F42</f>
        <v>4.8863232</v>
      </c>
      <c r="F42" s="29" t="n">
        <f aca="false">(($B42-$H42)/6)+G42</f>
        <v>3.91067008333333</v>
      </c>
      <c r="G42" s="29" t="n">
        <f aca="false">(($B42-$H42)/6)+H42</f>
        <v>2.93501696666667</v>
      </c>
      <c r="H42" s="29" t="n">
        <f aca="false">'GAMMA GRIDS'!C46</f>
        <v>1.95936385</v>
      </c>
      <c r="I42" s="29" t="n">
        <f aca="false">((H42-J42)/2)+J42</f>
        <v>1.16425654</v>
      </c>
      <c r="J42" s="29" t="n">
        <f aca="false">'GAMMA GRIDS'!D46</f>
        <v>0.36914923</v>
      </c>
      <c r="K42" s="29" t="n">
        <f aca="false">'GAMMA GRIDS'!E46</f>
        <v>0.00541001999999996</v>
      </c>
      <c r="L42" s="29" t="n">
        <v>0</v>
      </c>
      <c r="M42" s="29" t="n">
        <f aca="false">'GAMMA GRIDS'!F46</f>
        <v>0.01793776</v>
      </c>
      <c r="N42" s="29" t="n">
        <f aca="false">'GAMMA GRIDS'!G46</f>
        <v>0.23099997</v>
      </c>
      <c r="O42" s="29" t="n">
        <f aca="false">((P42-N42)/2)+N42</f>
        <v>0.40104488</v>
      </c>
      <c r="P42" s="29" t="n">
        <f aca="false">'GAMMA GRIDS'!H46</f>
        <v>0.57108979</v>
      </c>
      <c r="Q42" s="29" t="n">
        <f aca="false">(($V42-$P42)/6)+P42</f>
        <v>0.625844193333333</v>
      </c>
      <c r="R42" s="29" t="n">
        <f aca="false">(($V42-$P42)/6)+Q42</f>
        <v>0.680598596666667</v>
      </c>
      <c r="S42" s="29" t="n">
        <f aca="false">(($V42-$P42)/6)+R42</f>
        <v>0.735353</v>
      </c>
      <c r="T42" s="29" t="n">
        <f aca="false">(($V42-$P42)/6)+S42</f>
        <v>0.790107403333334</v>
      </c>
      <c r="U42" s="29" t="n">
        <f aca="false">(($V42-$P42)/6)+T42</f>
        <v>0.844861806666667</v>
      </c>
      <c r="V42" s="29" t="n">
        <f aca="false">'GAMMA GRIDS'!I46</f>
        <v>0.899616210000001</v>
      </c>
    </row>
    <row r="43" customFormat="false" ht="12.75" hidden="false" customHeight="false" outlineLevel="0" collapsed="false">
      <c r="A43" s="245" t="n">
        <v>38261</v>
      </c>
      <c r="B43" s="29" t="n">
        <f aca="false">'GAMMA GRIDS'!B47</f>
        <v>8.69998124</v>
      </c>
      <c r="C43" s="29" t="n">
        <f aca="false">(($B43-$H43)/6)+D43</f>
        <v>7.632440395</v>
      </c>
      <c r="D43" s="29" t="n">
        <f aca="false">(($B43-$H43)/6)+E43</f>
        <v>6.56489955</v>
      </c>
      <c r="E43" s="29" t="n">
        <f aca="false">(($B43-$H43)/6)+F43</f>
        <v>5.497358705</v>
      </c>
      <c r="F43" s="29" t="n">
        <f aca="false">(($B43-$H43)/6)+G43</f>
        <v>4.42981786</v>
      </c>
      <c r="G43" s="29" t="n">
        <f aca="false">(($B43-$H43)/6)+H43</f>
        <v>3.362277015</v>
      </c>
      <c r="H43" s="29" t="n">
        <f aca="false">'GAMMA GRIDS'!C47</f>
        <v>2.29473617</v>
      </c>
      <c r="I43" s="29" t="n">
        <f aca="false">((H43-J43)/2)+J43</f>
        <v>1.43790454</v>
      </c>
      <c r="J43" s="29" t="n">
        <f aca="false">'GAMMA GRIDS'!D47</f>
        <v>0.58107291</v>
      </c>
      <c r="K43" s="29" t="n">
        <f aca="false">'GAMMA GRIDS'!E47</f>
        <v>0.05431183</v>
      </c>
      <c r="L43" s="29" t="n">
        <v>0</v>
      </c>
      <c r="M43" s="29" t="n">
        <f aca="false">'GAMMA GRIDS'!F47</f>
        <v>-0.03366581</v>
      </c>
      <c r="N43" s="29" t="n">
        <f aca="false">'GAMMA GRIDS'!G47</f>
        <v>-0.0474384300000001</v>
      </c>
      <c r="O43" s="29" t="n">
        <f aca="false">((P43-N43)/2)+N43</f>
        <v>-0.0307001100000002</v>
      </c>
      <c r="P43" s="29" t="n">
        <f aca="false">'GAMMA GRIDS'!H47</f>
        <v>-0.0139617900000002</v>
      </c>
      <c r="Q43" s="29" t="n">
        <f aca="false">(($V43-$P43)/6)+P43</f>
        <v>-0.0567006050000002</v>
      </c>
      <c r="R43" s="29" t="n">
        <f aca="false">(($V43-$P43)/6)+Q43</f>
        <v>-0.0994394200000001</v>
      </c>
      <c r="S43" s="29" t="n">
        <f aca="false">(($V43-$P43)/6)+R43</f>
        <v>-0.142178235</v>
      </c>
      <c r="T43" s="29" t="n">
        <f aca="false">(($V43-$P43)/6)+S43</f>
        <v>-0.18491705</v>
      </c>
      <c r="U43" s="29" t="n">
        <f aca="false">(($V43-$P43)/6)+T43</f>
        <v>-0.227655865</v>
      </c>
      <c r="V43" s="29" t="n">
        <f aca="false">'GAMMA GRIDS'!I47</f>
        <v>-0.27039468</v>
      </c>
    </row>
    <row r="44" customFormat="false" ht="12.75" hidden="false" customHeight="false" outlineLevel="0" collapsed="false">
      <c r="A44" s="245" t="n">
        <v>38292</v>
      </c>
      <c r="B44" s="29" t="n">
        <f aca="false">'GAMMA GRIDS'!B48</f>
        <v>15.14253465</v>
      </c>
      <c r="C44" s="29" t="n">
        <f aca="false">(($B44-$H44)/6)+D44</f>
        <v>13.4684020016667</v>
      </c>
      <c r="D44" s="29" t="n">
        <f aca="false">(($B44-$H44)/6)+E44</f>
        <v>11.7942693533333</v>
      </c>
      <c r="E44" s="29" t="n">
        <f aca="false">(($B44-$H44)/6)+F44</f>
        <v>10.120136705</v>
      </c>
      <c r="F44" s="29" t="n">
        <f aca="false">(($B44-$H44)/6)+G44</f>
        <v>8.44600405666667</v>
      </c>
      <c r="G44" s="29" t="n">
        <f aca="false">(($B44-$H44)/6)+H44</f>
        <v>6.77187140833333</v>
      </c>
      <c r="H44" s="29" t="n">
        <f aca="false">'GAMMA GRIDS'!C48</f>
        <v>5.09773876</v>
      </c>
      <c r="I44" s="29" t="n">
        <f aca="false">((H44-J44)/2)+J44</f>
        <v>3.47630815</v>
      </c>
      <c r="J44" s="29" t="n">
        <f aca="false">'GAMMA GRIDS'!D48</f>
        <v>1.85487754</v>
      </c>
      <c r="K44" s="29" t="n">
        <f aca="false">'GAMMA GRIDS'!E48</f>
        <v>0.28850418</v>
      </c>
      <c r="L44" s="29" t="n">
        <v>0</v>
      </c>
      <c r="M44" s="29" t="n">
        <f aca="false">'GAMMA GRIDS'!F48</f>
        <v>-0.25780999</v>
      </c>
      <c r="N44" s="29" t="n">
        <f aca="false">'GAMMA GRIDS'!G48</f>
        <v>-1.07192654</v>
      </c>
      <c r="O44" s="29" t="n">
        <f aca="false">((P44-N44)/2)+N44</f>
        <v>-1.45745137</v>
      </c>
      <c r="P44" s="29" t="n">
        <f aca="false">'GAMMA GRIDS'!H48</f>
        <v>-1.8429762</v>
      </c>
      <c r="Q44" s="29" t="n">
        <f aca="false">(($V44-$P44)/6)+P44</f>
        <v>-2.06988201666667</v>
      </c>
      <c r="R44" s="29" t="n">
        <f aca="false">(($V44-$P44)/6)+Q44</f>
        <v>-2.29678783333333</v>
      </c>
      <c r="S44" s="29" t="n">
        <f aca="false">(($V44-$P44)/6)+R44</f>
        <v>-2.52369365</v>
      </c>
      <c r="T44" s="29" t="n">
        <f aca="false">(($V44-$P44)/6)+S44</f>
        <v>-2.75059946666667</v>
      </c>
      <c r="U44" s="29" t="n">
        <f aca="false">(($V44-$P44)/6)+T44</f>
        <v>-2.97750528333333</v>
      </c>
      <c r="V44" s="29" t="n">
        <f aca="false">'GAMMA GRIDS'!I48</f>
        <v>-3.2044111</v>
      </c>
    </row>
    <row r="45" customFormat="false" ht="12.75" hidden="false" customHeight="false" outlineLevel="0" collapsed="false">
      <c r="A45" s="245" t="n">
        <v>38322</v>
      </c>
      <c r="B45" s="29" t="n">
        <f aca="false">'GAMMA GRIDS'!B49</f>
        <v>15.20432441</v>
      </c>
      <c r="C45" s="29" t="n">
        <f aca="false">(($B45-$H45)/6)+D45</f>
        <v>13.5543251466667</v>
      </c>
      <c r="D45" s="29" t="n">
        <f aca="false">(($B45-$H45)/6)+E45</f>
        <v>11.9043258833333</v>
      </c>
      <c r="E45" s="29" t="n">
        <f aca="false">(($B45-$H45)/6)+F45</f>
        <v>10.25432662</v>
      </c>
      <c r="F45" s="29" t="n">
        <f aca="false">(($B45-$H45)/6)+G45</f>
        <v>8.60432735666667</v>
      </c>
      <c r="G45" s="29" t="n">
        <f aca="false">(($B45-$H45)/6)+H45</f>
        <v>6.95432809333333</v>
      </c>
      <c r="H45" s="29" t="n">
        <f aca="false">'GAMMA GRIDS'!C49</f>
        <v>5.30432883</v>
      </c>
      <c r="I45" s="29" t="n">
        <f aca="false">((H45-J45)/2)+J45</f>
        <v>3.639354725</v>
      </c>
      <c r="J45" s="29" t="n">
        <f aca="false">'GAMMA GRIDS'!D49</f>
        <v>1.97438062</v>
      </c>
      <c r="K45" s="29" t="n">
        <f aca="false">'GAMMA GRIDS'!E49</f>
        <v>0.31259329</v>
      </c>
      <c r="L45" s="29" t="n">
        <v>0</v>
      </c>
      <c r="M45" s="29" t="n">
        <f aca="false">'GAMMA GRIDS'!F49</f>
        <v>-0.28131328</v>
      </c>
      <c r="N45" s="29" t="n">
        <f aca="false">'GAMMA GRIDS'!G49</f>
        <v>-1.17873903</v>
      </c>
      <c r="O45" s="29" t="n">
        <f aca="false">((P45-N45)/2)+N45</f>
        <v>-1.599521365</v>
      </c>
      <c r="P45" s="29" t="n">
        <f aca="false">'GAMMA GRIDS'!H49</f>
        <v>-2.0203037</v>
      </c>
      <c r="Q45" s="29" t="n">
        <f aca="false">(($V45-$P45)/6)+P45</f>
        <v>-2.25344060833333</v>
      </c>
      <c r="R45" s="29" t="n">
        <f aca="false">(($V45-$P45)/6)+Q45</f>
        <v>-2.48657751666667</v>
      </c>
      <c r="S45" s="29" t="n">
        <f aca="false">(($V45-$P45)/6)+R45</f>
        <v>-2.719714425</v>
      </c>
      <c r="T45" s="29" t="n">
        <f aca="false">(($V45-$P45)/6)+S45</f>
        <v>-2.95285133333333</v>
      </c>
      <c r="U45" s="29" t="n">
        <f aca="false">(($V45-$P45)/6)+T45</f>
        <v>-3.18598824166667</v>
      </c>
      <c r="V45" s="29" t="n">
        <f aca="false">'GAMMA GRIDS'!I49</f>
        <v>-3.41912515</v>
      </c>
    </row>
    <row r="46" customFormat="false" ht="12.75" hidden="false" customHeight="false" outlineLevel="0" collapsed="false">
      <c r="A46" s="245" t="n">
        <v>38353</v>
      </c>
      <c r="B46" s="29" t="n">
        <f aca="false">'GAMMA GRIDS'!B50</f>
        <v>14.95835408</v>
      </c>
      <c r="C46" s="29" t="n">
        <f aca="false">(($B46-$H46)/6)+D46</f>
        <v>13.3543293266667</v>
      </c>
      <c r="D46" s="29" t="n">
        <f aca="false">(($B46-$H46)/6)+E46</f>
        <v>11.7503045733333</v>
      </c>
      <c r="E46" s="29" t="n">
        <f aca="false">(($B46-$H46)/6)+F46</f>
        <v>10.14627982</v>
      </c>
      <c r="F46" s="29" t="n">
        <f aca="false">(($B46-$H46)/6)+G46</f>
        <v>8.54225506666667</v>
      </c>
      <c r="G46" s="29" t="n">
        <f aca="false">(($B46-$H46)/6)+H46</f>
        <v>6.93823031333333</v>
      </c>
      <c r="H46" s="29" t="n">
        <f aca="false">'GAMMA GRIDS'!C50</f>
        <v>5.33420556</v>
      </c>
      <c r="I46" s="29" t="n">
        <f aca="false">((H46-J46)/2)+J46</f>
        <v>3.617612165</v>
      </c>
      <c r="J46" s="29" t="n">
        <f aca="false">'GAMMA GRIDS'!D50</f>
        <v>1.90101877</v>
      </c>
      <c r="K46" s="29" t="n">
        <f aca="false">'GAMMA GRIDS'!E50</f>
        <v>0.28525126</v>
      </c>
      <c r="L46" s="29" t="n">
        <v>0</v>
      </c>
      <c r="M46" s="29" t="n">
        <f aca="false">'GAMMA GRIDS'!F50</f>
        <v>-0.24892475</v>
      </c>
      <c r="N46" s="29" t="n">
        <f aca="false">'GAMMA GRIDS'!G50</f>
        <v>-0.9799543</v>
      </c>
      <c r="O46" s="29" t="n">
        <f aca="false">((P46-N46)/2)+N46</f>
        <v>-1.276550405</v>
      </c>
      <c r="P46" s="29" t="n">
        <f aca="false">'GAMMA GRIDS'!H50</f>
        <v>-1.57314651</v>
      </c>
      <c r="Q46" s="29" t="n">
        <f aca="false">(($V46-$P46)/6)+P46</f>
        <v>-1.72655300333333</v>
      </c>
      <c r="R46" s="29" t="n">
        <f aca="false">(($V46-$P46)/6)+Q46</f>
        <v>-1.87995949666667</v>
      </c>
      <c r="S46" s="29" t="n">
        <f aca="false">(($V46-$P46)/6)+R46</f>
        <v>-2.03336599</v>
      </c>
      <c r="T46" s="29" t="n">
        <f aca="false">(($V46-$P46)/6)+S46</f>
        <v>-2.18677248333333</v>
      </c>
      <c r="U46" s="29" t="n">
        <f aca="false">(($V46-$P46)/6)+T46</f>
        <v>-2.34017897666667</v>
      </c>
      <c r="V46" s="29" t="n">
        <f aca="false">'GAMMA GRIDS'!I50</f>
        <v>-2.49358547</v>
      </c>
    </row>
    <row r="47" customFormat="false" ht="12.75" hidden="false" customHeight="false" outlineLevel="0" collapsed="false">
      <c r="A47" s="245" t="n">
        <v>38384</v>
      </c>
      <c r="B47" s="29" t="n">
        <f aca="false">'GAMMA GRIDS'!B51</f>
        <v>14.50176311</v>
      </c>
      <c r="C47" s="29" t="n">
        <f aca="false">(($B47-$H47)/6)+D47</f>
        <v>13.0818827016667</v>
      </c>
      <c r="D47" s="29" t="n">
        <f aca="false">(($B47-$H47)/6)+E47</f>
        <v>11.6620022933333</v>
      </c>
      <c r="E47" s="29" t="n">
        <f aca="false">(($B47-$H47)/6)+F47</f>
        <v>10.242121885</v>
      </c>
      <c r="F47" s="29" t="n">
        <f aca="false">(($B47-$H47)/6)+G47</f>
        <v>8.82224147666667</v>
      </c>
      <c r="G47" s="29" t="n">
        <f aca="false">(($B47-$H47)/6)+H47</f>
        <v>7.40236106833333</v>
      </c>
      <c r="H47" s="29" t="n">
        <f aca="false">'GAMMA GRIDS'!C51</f>
        <v>5.98248066</v>
      </c>
      <c r="I47" s="29" t="n">
        <f aca="false">((H47-J47)/2)+J47</f>
        <v>4.11604842</v>
      </c>
      <c r="J47" s="29" t="n">
        <f aca="false">'GAMMA GRIDS'!D51</f>
        <v>2.24961618</v>
      </c>
      <c r="K47" s="29" t="n">
        <f aca="false">'GAMMA GRIDS'!E51</f>
        <v>0.3516978</v>
      </c>
      <c r="L47" s="29" t="n">
        <v>0</v>
      </c>
      <c r="M47" s="29" t="n">
        <f aca="false">'GAMMA GRIDS'!F51</f>
        <v>-0.31250979</v>
      </c>
      <c r="N47" s="29" t="n">
        <f aca="false">'GAMMA GRIDS'!G51</f>
        <v>-1.26502967</v>
      </c>
      <c r="O47" s="29" t="n">
        <f aca="false">((P47-N47)/2)+N47</f>
        <v>-1.663540215</v>
      </c>
      <c r="P47" s="29" t="n">
        <f aca="false">'GAMMA GRIDS'!H51</f>
        <v>-2.06205076</v>
      </c>
      <c r="Q47" s="29" t="n">
        <f aca="false">(($V47-$P47)/6)+P47</f>
        <v>-2.25354322166667</v>
      </c>
      <c r="R47" s="29" t="n">
        <f aca="false">(($V47-$P47)/6)+Q47</f>
        <v>-2.44503568333333</v>
      </c>
      <c r="S47" s="29" t="n">
        <f aca="false">(($V47-$P47)/6)+R47</f>
        <v>-2.636528145</v>
      </c>
      <c r="T47" s="29" t="n">
        <f aca="false">(($V47-$P47)/6)+S47</f>
        <v>-2.82802060666667</v>
      </c>
      <c r="U47" s="29" t="n">
        <f aca="false">(($V47-$P47)/6)+T47</f>
        <v>-3.01951306833333</v>
      </c>
      <c r="V47" s="29" t="n">
        <f aca="false">'GAMMA GRIDS'!I51</f>
        <v>-3.21100553</v>
      </c>
    </row>
    <row r="48" customFormat="false" ht="12.75" hidden="false" customHeight="false" outlineLevel="0" collapsed="false">
      <c r="A48" s="245" t="n">
        <v>38412</v>
      </c>
      <c r="B48" s="29" t="n">
        <f aca="false">'GAMMA GRIDS'!B52</f>
        <v>1.68363227</v>
      </c>
      <c r="C48" s="29" t="n">
        <f aca="false">(($B48-$H48)/6)+D48</f>
        <v>1.56668019833333</v>
      </c>
      <c r="D48" s="29" t="n">
        <f aca="false">(($B48-$H48)/6)+E48</f>
        <v>1.44972812666667</v>
      </c>
      <c r="E48" s="29" t="n">
        <f aca="false">(($B48-$H48)/6)+F48</f>
        <v>1.332776055</v>
      </c>
      <c r="F48" s="29" t="n">
        <f aca="false">(($B48-$H48)/6)+G48</f>
        <v>1.21582398333333</v>
      </c>
      <c r="G48" s="29" t="n">
        <f aca="false">(($B48-$H48)/6)+H48</f>
        <v>1.09887191166667</v>
      </c>
      <c r="H48" s="29" t="n">
        <f aca="false">'GAMMA GRIDS'!C52</f>
        <v>0.98191984</v>
      </c>
      <c r="I48" s="29" t="n">
        <f aca="false">((H48-J48)/2)+J48</f>
        <v>0.551858265</v>
      </c>
      <c r="J48" s="29" t="n">
        <f aca="false">'GAMMA GRIDS'!D52</f>
        <v>0.12179669</v>
      </c>
      <c r="K48" s="29" t="n">
        <f aca="false">'GAMMA GRIDS'!E52</f>
        <v>-0.02046699</v>
      </c>
      <c r="L48" s="29" t="n">
        <v>0</v>
      </c>
      <c r="M48" s="29" t="n">
        <f aca="false">'GAMMA GRIDS'!F52</f>
        <v>0.03532757</v>
      </c>
      <c r="N48" s="29" t="n">
        <f aca="false">'GAMMA GRIDS'!G52</f>
        <v>0.25607972</v>
      </c>
      <c r="O48" s="29" t="n">
        <f aca="false">((P48-N48)/2)+N48</f>
        <v>0.388761705</v>
      </c>
      <c r="P48" s="29" t="n">
        <f aca="false">'GAMMA GRIDS'!H52</f>
        <v>0.52144369</v>
      </c>
      <c r="Q48" s="29" t="n">
        <f aca="false">(($V48-$P48)/6)+P48</f>
        <v>0.53500168</v>
      </c>
      <c r="R48" s="29" t="n">
        <f aca="false">(($V48-$P48)/6)+Q48</f>
        <v>0.54855967</v>
      </c>
      <c r="S48" s="29" t="n">
        <f aca="false">(($V48-$P48)/6)+R48</f>
        <v>0.56211766</v>
      </c>
      <c r="T48" s="29" t="n">
        <f aca="false">(($V48-$P48)/6)+S48</f>
        <v>0.57567565</v>
      </c>
      <c r="U48" s="29" t="n">
        <f aca="false">(($V48-$P48)/6)+T48</f>
        <v>0.58923364</v>
      </c>
      <c r="V48" s="29" t="n">
        <f aca="false">'GAMMA GRIDS'!I52</f>
        <v>0.60279163</v>
      </c>
    </row>
    <row r="49" customFormat="false" ht="12.75" hidden="false" customHeight="false" outlineLevel="0" collapsed="false">
      <c r="A49" s="245" t="n">
        <v>38443</v>
      </c>
      <c r="B49" s="29" t="n">
        <f aca="false">'GAMMA GRIDS'!B53</f>
        <v>1.74219309</v>
      </c>
      <c r="C49" s="29" t="n">
        <f aca="false">(($B49-$H49)/6)+D49</f>
        <v>1.59862521166667</v>
      </c>
      <c r="D49" s="29" t="n">
        <f aca="false">(($B49-$H49)/6)+E49</f>
        <v>1.45505733333333</v>
      </c>
      <c r="E49" s="29" t="n">
        <f aca="false">(($B49-$H49)/6)+F49</f>
        <v>1.311489455</v>
      </c>
      <c r="F49" s="29" t="n">
        <f aca="false">(($B49-$H49)/6)+G49</f>
        <v>1.16792157666667</v>
      </c>
      <c r="G49" s="29" t="n">
        <f aca="false">(($B49-$H49)/6)+H49</f>
        <v>1.02435369833333</v>
      </c>
      <c r="H49" s="29" t="n">
        <f aca="false">'GAMMA GRIDS'!C53</f>
        <v>0.88078582</v>
      </c>
      <c r="I49" s="29" t="n">
        <f aca="false">((H49-J49)/2)+J49</f>
        <v>0.482485015</v>
      </c>
      <c r="J49" s="29" t="n">
        <f aca="false">'GAMMA GRIDS'!D53</f>
        <v>0.08418421</v>
      </c>
      <c r="K49" s="29" t="n">
        <f aca="false">'GAMMA GRIDS'!E53</f>
        <v>-0.02542388</v>
      </c>
      <c r="L49" s="29" t="n">
        <v>0</v>
      </c>
      <c r="M49" s="29" t="n">
        <f aca="false">'GAMMA GRIDS'!F53</f>
        <v>0.03937979</v>
      </c>
      <c r="N49" s="29" t="n">
        <f aca="false">'GAMMA GRIDS'!G53</f>
        <v>0.26886631</v>
      </c>
      <c r="O49" s="29" t="n">
        <f aca="false">((P49-N49)/2)+N49</f>
        <v>0.403472765</v>
      </c>
      <c r="P49" s="29" t="n">
        <f aca="false">'GAMMA GRIDS'!H53</f>
        <v>0.53807922</v>
      </c>
      <c r="Q49" s="29" t="n">
        <f aca="false">(($V49-$P49)/6)+P49</f>
        <v>0.55384781</v>
      </c>
      <c r="R49" s="29" t="n">
        <f aca="false">(($V49-$P49)/6)+Q49</f>
        <v>0.5696164</v>
      </c>
      <c r="S49" s="29" t="n">
        <f aca="false">(($V49-$P49)/6)+R49</f>
        <v>0.58538499</v>
      </c>
      <c r="T49" s="29" t="n">
        <f aca="false">(($V49-$P49)/6)+S49</f>
        <v>0.60115358</v>
      </c>
      <c r="U49" s="29" t="n">
        <f aca="false">(($V49-$P49)/6)+T49</f>
        <v>0.61692217</v>
      </c>
      <c r="V49" s="29" t="n">
        <f aca="false">'GAMMA GRIDS'!I53</f>
        <v>0.63269076</v>
      </c>
    </row>
    <row r="50" customFormat="false" ht="12.75" hidden="false" customHeight="false" outlineLevel="0" collapsed="false">
      <c r="A50" s="245" t="n">
        <v>38473</v>
      </c>
      <c r="B50" s="29" t="n">
        <f aca="false">'GAMMA GRIDS'!B54</f>
        <v>2.02416506</v>
      </c>
      <c r="C50" s="29" t="n">
        <f aca="false">(($B50-$H50)/6)+D50</f>
        <v>1.83096840666667</v>
      </c>
      <c r="D50" s="29" t="n">
        <f aca="false">(($B50-$H50)/6)+E50</f>
        <v>1.63777175333333</v>
      </c>
      <c r="E50" s="29" t="n">
        <f aca="false">(($B50-$H50)/6)+F50</f>
        <v>1.4445751</v>
      </c>
      <c r="F50" s="29" t="n">
        <f aca="false">(($B50-$H50)/6)+G50</f>
        <v>1.25137844666667</v>
      </c>
      <c r="G50" s="29" t="n">
        <f aca="false">(($B50-$H50)/6)+H50</f>
        <v>1.05818179333333</v>
      </c>
      <c r="H50" s="29" t="n">
        <f aca="false">'GAMMA GRIDS'!C54</f>
        <v>0.86498514</v>
      </c>
      <c r="I50" s="29" t="n">
        <f aca="false">((H50-J50)/2)+J50</f>
        <v>0.460590775</v>
      </c>
      <c r="J50" s="29" t="n">
        <f aca="false">'GAMMA GRIDS'!D54</f>
        <v>0.05619641</v>
      </c>
      <c r="K50" s="29" t="n">
        <f aca="false">'GAMMA GRIDS'!E54</f>
        <v>-0.03249257</v>
      </c>
      <c r="L50" s="29" t="n">
        <v>0</v>
      </c>
      <c r="M50" s="29" t="n">
        <f aca="false">'GAMMA GRIDS'!F54</f>
        <v>0.04672533</v>
      </c>
      <c r="N50" s="29" t="n">
        <f aca="false">'GAMMA GRIDS'!G54</f>
        <v>0.30541135</v>
      </c>
      <c r="O50" s="29" t="n">
        <f aca="false">((P50-N50)/2)+N50</f>
        <v>0.45492215</v>
      </c>
      <c r="P50" s="29" t="n">
        <f aca="false">'GAMMA GRIDS'!H54</f>
        <v>0.60443295</v>
      </c>
      <c r="Q50" s="29" t="n">
        <f aca="false">(($V50-$P50)/6)+P50</f>
        <v>0.625177731666667</v>
      </c>
      <c r="R50" s="29" t="n">
        <f aca="false">(($V50-$P50)/6)+Q50</f>
        <v>0.645922513333333</v>
      </c>
      <c r="S50" s="29" t="n">
        <f aca="false">(($V50-$P50)/6)+R50</f>
        <v>0.666667295</v>
      </c>
      <c r="T50" s="29" t="n">
        <f aca="false">(($V50-$P50)/6)+S50</f>
        <v>0.687412076666667</v>
      </c>
      <c r="U50" s="29" t="n">
        <f aca="false">(($V50-$P50)/6)+T50</f>
        <v>0.708156858333333</v>
      </c>
      <c r="V50" s="29" t="n">
        <f aca="false">'GAMMA GRIDS'!I54</f>
        <v>0.72890164</v>
      </c>
    </row>
    <row r="51" customFormat="false" ht="12.75" hidden="false" customHeight="false" outlineLevel="0" collapsed="false">
      <c r="A51" s="245" t="n">
        <v>38504</v>
      </c>
      <c r="B51" s="29" t="n">
        <f aca="false">'GAMMA GRIDS'!B55</f>
        <v>2.1666697</v>
      </c>
      <c r="C51" s="29" t="n">
        <f aca="false">(($B51-$H51)/6)+D51</f>
        <v>1.932973595</v>
      </c>
      <c r="D51" s="29" t="n">
        <f aca="false">(($B51-$H51)/6)+E51</f>
        <v>1.69927749</v>
      </c>
      <c r="E51" s="29" t="n">
        <f aca="false">(($B51-$H51)/6)+F51</f>
        <v>1.465581385</v>
      </c>
      <c r="F51" s="29" t="n">
        <f aca="false">(($B51-$H51)/6)+G51</f>
        <v>1.23188528</v>
      </c>
      <c r="G51" s="29" t="n">
        <f aca="false">(($B51-$H51)/6)+H51</f>
        <v>0.998189175</v>
      </c>
      <c r="H51" s="29" t="n">
        <f aca="false">'GAMMA GRIDS'!C55</f>
        <v>0.76449307</v>
      </c>
      <c r="I51" s="29" t="n">
        <f aca="false">((H51-J51)/2)+J51</f>
        <v>0.386446185</v>
      </c>
      <c r="J51" s="29" t="n">
        <f aca="false">'GAMMA GRIDS'!D55</f>
        <v>0.0083993</v>
      </c>
      <c r="K51" s="29" t="n">
        <f aca="false">'GAMMA GRIDS'!E55</f>
        <v>-0.04073826</v>
      </c>
      <c r="L51" s="29" t="n">
        <v>0</v>
      </c>
      <c r="M51" s="29" t="n">
        <f aca="false">'GAMMA GRIDS'!F55</f>
        <v>0.05424119</v>
      </c>
      <c r="N51" s="29" t="n">
        <f aca="false">'GAMMA GRIDS'!G55</f>
        <v>0.33660511</v>
      </c>
      <c r="O51" s="29" t="n">
        <f aca="false">((P51-N51)/2)+N51</f>
        <v>0.4957806</v>
      </c>
      <c r="P51" s="29" t="n">
        <f aca="false">'GAMMA GRIDS'!H55</f>
        <v>0.65495609</v>
      </c>
      <c r="Q51" s="29" t="n">
        <f aca="false">(($V51-$P51)/6)+P51</f>
        <v>0.67958512</v>
      </c>
      <c r="R51" s="29" t="n">
        <f aca="false">(($V51-$P51)/6)+Q51</f>
        <v>0.70421415</v>
      </c>
      <c r="S51" s="29" t="n">
        <f aca="false">(($V51-$P51)/6)+R51</f>
        <v>0.72884318</v>
      </c>
      <c r="T51" s="29" t="n">
        <f aca="false">(($V51-$P51)/6)+S51</f>
        <v>0.75347221</v>
      </c>
      <c r="U51" s="29" t="n">
        <f aca="false">(($V51-$P51)/6)+T51</f>
        <v>0.77810124</v>
      </c>
      <c r="V51" s="29" t="n">
        <f aca="false">'GAMMA GRIDS'!I55</f>
        <v>0.80273027</v>
      </c>
    </row>
    <row r="52" customFormat="false" ht="12.75" hidden="false" customHeight="false" outlineLevel="0" collapsed="false">
      <c r="A52" s="245" t="n">
        <v>38534</v>
      </c>
      <c r="B52" s="29" t="n">
        <f aca="false">'GAMMA GRIDS'!B56</f>
        <v>-1.8542775</v>
      </c>
      <c r="C52" s="29" t="n">
        <f aca="false">(($B52-$H52)/6)+D52</f>
        <v>-1.83581602</v>
      </c>
      <c r="D52" s="29" t="n">
        <f aca="false">(($B52-$H52)/6)+E52</f>
        <v>-1.81735454</v>
      </c>
      <c r="E52" s="29" t="n">
        <f aca="false">(($B52-$H52)/6)+F52</f>
        <v>-1.79889306</v>
      </c>
      <c r="F52" s="29" t="n">
        <f aca="false">(($B52-$H52)/6)+G52</f>
        <v>-1.78043158</v>
      </c>
      <c r="G52" s="29" t="n">
        <f aca="false">(($B52-$H52)/6)+H52</f>
        <v>-1.7619701</v>
      </c>
      <c r="H52" s="29" t="n">
        <f aca="false">'GAMMA GRIDS'!C56</f>
        <v>-1.74350862</v>
      </c>
      <c r="I52" s="29" t="n">
        <f aca="false">((H52-J52)/2)+J52</f>
        <v>-1.386962245</v>
      </c>
      <c r="J52" s="29" t="n">
        <f aca="false">'GAMMA GRIDS'!D56</f>
        <v>-1.03041587</v>
      </c>
      <c r="K52" s="29" t="n">
        <f aca="false">'GAMMA GRIDS'!E56</f>
        <v>-0.21281733</v>
      </c>
      <c r="L52" s="29" t="n">
        <v>0</v>
      </c>
      <c r="M52" s="29" t="n">
        <f aca="false">'GAMMA GRIDS'!F56</f>
        <v>0.21010131</v>
      </c>
      <c r="N52" s="29" t="n">
        <f aca="false">'GAMMA GRIDS'!G56</f>
        <v>0.97534872</v>
      </c>
      <c r="O52" s="29" t="n">
        <f aca="false">((P52-N52)/2)+N52</f>
        <v>1.31762325</v>
      </c>
      <c r="P52" s="29" t="n">
        <f aca="false">'GAMMA GRIDS'!H56</f>
        <v>1.65989778</v>
      </c>
      <c r="Q52" s="29" t="n">
        <f aca="false">(($V52-$P52)/6)+P52</f>
        <v>1.73613615666667</v>
      </c>
      <c r="R52" s="29" t="n">
        <f aca="false">(($V52-$P52)/6)+Q52</f>
        <v>1.81237453333333</v>
      </c>
      <c r="S52" s="29" t="n">
        <f aca="false">(($V52-$P52)/6)+R52</f>
        <v>1.88861291</v>
      </c>
      <c r="T52" s="29" t="n">
        <f aca="false">(($V52-$P52)/6)+S52</f>
        <v>1.96485128666667</v>
      </c>
      <c r="U52" s="29" t="n">
        <f aca="false">(($V52-$P52)/6)+T52</f>
        <v>2.04108966333333</v>
      </c>
      <c r="V52" s="29" t="n">
        <f aca="false">'GAMMA GRIDS'!I56</f>
        <v>2.11732804</v>
      </c>
    </row>
    <row r="53" customFormat="false" ht="12.75" hidden="false" customHeight="false" outlineLevel="0" collapsed="false">
      <c r="A53" s="245" t="n">
        <v>38565</v>
      </c>
      <c r="B53" s="29" t="n">
        <f aca="false">'GAMMA GRIDS'!B57</f>
        <v>-1.78720611</v>
      </c>
      <c r="C53" s="29" t="n">
        <f aca="false">(($B53-$H53)/6)+D53</f>
        <v>-1.78374562333333</v>
      </c>
      <c r="D53" s="29" t="n">
        <f aca="false">(($B53-$H53)/6)+E53</f>
        <v>-1.78028513666667</v>
      </c>
      <c r="E53" s="29" t="n">
        <f aca="false">(($B53-$H53)/6)+F53</f>
        <v>-1.77682465</v>
      </c>
      <c r="F53" s="29" t="n">
        <f aca="false">(($B53-$H53)/6)+G53</f>
        <v>-1.77336416333333</v>
      </c>
      <c r="G53" s="29" t="n">
        <f aca="false">(($B53-$H53)/6)+H53</f>
        <v>-1.76990367666667</v>
      </c>
      <c r="H53" s="29" t="n">
        <f aca="false">'GAMMA GRIDS'!C57</f>
        <v>-1.76644319</v>
      </c>
      <c r="I53" s="29" t="n">
        <f aca="false">((H53-J53)/2)+J53</f>
        <v>-1.411626655</v>
      </c>
      <c r="J53" s="29" t="n">
        <f aca="false">'GAMMA GRIDS'!D57</f>
        <v>-1.05681012</v>
      </c>
      <c r="K53" s="29" t="n">
        <f aca="false">'GAMMA GRIDS'!E57</f>
        <v>-0.21978367</v>
      </c>
      <c r="L53" s="29" t="n">
        <v>0</v>
      </c>
      <c r="M53" s="29" t="n">
        <f aca="false">'GAMMA GRIDS'!F57</f>
        <v>0.21757077</v>
      </c>
      <c r="N53" s="29" t="n">
        <f aca="false">'GAMMA GRIDS'!G57</f>
        <v>1.01535915</v>
      </c>
      <c r="O53" s="29" t="n">
        <f aca="false">((P53-N53)/2)+N53</f>
        <v>1.37769035</v>
      </c>
      <c r="P53" s="29" t="n">
        <f aca="false">'GAMMA GRIDS'!H57</f>
        <v>1.74002155</v>
      </c>
      <c r="Q53" s="29" t="n">
        <f aca="false">(($V53-$P53)/6)+P53</f>
        <v>1.8264336</v>
      </c>
      <c r="R53" s="29" t="n">
        <f aca="false">(($V53-$P53)/6)+Q53</f>
        <v>1.91284565</v>
      </c>
      <c r="S53" s="29" t="n">
        <f aca="false">(($V53-$P53)/6)+R53</f>
        <v>1.9992577</v>
      </c>
      <c r="T53" s="29" t="n">
        <f aca="false">(($V53-$P53)/6)+S53</f>
        <v>2.08566975</v>
      </c>
      <c r="U53" s="29" t="n">
        <f aca="false">(($V53-$P53)/6)+T53</f>
        <v>2.1720818</v>
      </c>
      <c r="V53" s="29" t="n">
        <f aca="false">'GAMMA GRIDS'!I57</f>
        <v>2.25849385</v>
      </c>
    </row>
    <row r="54" customFormat="false" ht="12.75" hidden="false" customHeight="false" outlineLevel="0" collapsed="false">
      <c r="A54" s="245" t="n">
        <v>38596</v>
      </c>
      <c r="B54" s="29" t="n">
        <f aca="false">'GAMMA GRIDS'!B58</f>
        <v>-1.6443726</v>
      </c>
      <c r="C54" s="29" t="n">
        <f aca="false">(($B54-$H54)/6)+D54</f>
        <v>-1.64871624</v>
      </c>
      <c r="D54" s="29" t="n">
        <f aca="false">(($B54-$H54)/6)+E54</f>
        <v>-1.65305988</v>
      </c>
      <c r="E54" s="29" t="n">
        <f aca="false">(($B54-$H54)/6)+F54</f>
        <v>-1.65740352</v>
      </c>
      <c r="F54" s="29" t="n">
        <f aca="false">(($B54-$H54)/6)+G54</f>
        <v>-1.66174716</v>
      </c>
      <c r="G54" s="29" t="n">
        <f aca="false">(($B54-$H54)/6)+H54</f>
        <v>-1.6660908</v>
      </c>
      <c r="H54" s="29" t="n">
        <f aca="false">'GAMMA GRIDS'!C58</f>
        <v>-1.67043444</v>
      </c>
      <c r="I54" s="29" t="n">
        <f aca="false">((H54-J54)/2)+J54</f>
        <v>-1.33955721</v>
      </c>
      <c r="J54" s="29" t="n">
        <f aca="false">'GAMMA GRIDS'!D58</f>
        <v>-1.00867998</v>
      </c>
      <c r="K54" s="29" t="n">
        <f aca="false">'GAMMA GRIDS'!E58</f>
        <v>-0.21103562</v>
      </c>
      <c r="L54" s="29" t="n">
        <v>0</v>
      </c>
      <c r="M54" s="29" t="n">
        <f aca="false">'GAMMA GRIDS'!F58</f>
        <v>0.2093755</v>
      </c>
      <c r="N54" s="29" t="n">
        <f aca="false">'GAMMA GRIDS'!G58</f>
        <v>0.98125542</v>
      </c>
      <c r="O54" s="29" t="n">
        <f aca="false">((P54-N54)/2)+N54</f>
        <v>1.335961575</v>
      </c>
      <c r="P54" s="29" t="n">
        <f aca="false">'GAMMA GRIDS'!H58</f>
        <v>1.69066773</v>
      </c>
      <c r="Q54" s="29" t="n">
        <f aca="false">(($V54-$P54)/6)+P54</f>
        <v>1.77944128166667</v>
      </c>
      <c r="R54" s="29" t="n">
        <f aca="false">(($V54-$P54)/6)+Q54</f>
        <v>1.86821483333333</v>
      </c>
      <c r="S54" s="29" t="n">
        <f aca="false">(($V54-$P54)/6)+R54</f>
        <v>1.956988385</v>
      </c>
      <c r="T54" s="29" t="n">
        <f aca="false">(($V54-$P54)/6)+S54</f>
        <v>2.04576193666667</v>
      </c>
      <c r="U54" s="29" t="n">
        <f aca="false">(($V54-$P54)/6)+T54</f>
        <v>2.13453548833333</v>
      </c>
      <c r="V54" s="29" t="n">
        <f aca="false">'GAMMA GRIDS'!I58</f>
        <v>2.22330904</v>
      </c>
    </row>
    <row r="55" customFormat="false" ht="12.75" hidden="false" customHeight="false" outlineLevel="0" collapsed="false">
      <c r="A55" s="245" t="n">
        <v>38626</v>
      </c>
      <c r="B55" s="29" t="n">
        <f aca="false">'GAMMA GRIDS'!B59</f>
        <v>-0.3738648</v>
      </c>
      <c r="C55" s="29" t="n">
        <f aca="false">(($B55-$H55)/6)+D55</f>
        <v>-0.469679615</v>
      </c>
      <c r="D55" s="29" t="n">
        <f aca="false">(($B55-$H55)/6)+E55</f>
        <v>-0.56549443</v>
      </c>
      <c r="E55" s="29" t="n">
        <f aca="false">(($B55-$H55)/6)+F55</f>
        <v>-0.661309245</v>
      </c>
      <c r="F55" s="29" t="n">
        <f aca="false">(($B55-$H55)/6)+G55</f>
        <v>-0.75712406</v>
      </c>
      <c r="G55" s="29" t="n">
        <f aca="false">(($B55-$H55)/6)+H55</f>
        <v>-0.852938875</v>
      </c>
      <c r="H55" s="29" t="n">
        <f aca="false">'GAMMA GRIDS'!C59</f>
        <v>-0.94875369</v>
      </c>
      <c r="I55" s="29" t="n">
        <f aca="false">((H55-J55)/2)+J55</f>
        <v>-0.798317675</v>
      </c>
      <c r="J55" s="29" t="n">
        <f aca="false">'GAMMA GRIDS'!D59</f>
        <v>-0.64788166</v>
      </c>
      <c r="K55" s="29" t="n">
        <f aca="false">'GAMMA GRIDS'!E59</f>
        <v>-0.13986187</v>
      </c>
      <c r="L55" s="29" t="n">
        <v>0</v>
      </c>
      <c r="M55" s="29" t="n">
        <f aca="false">'GAMMA GRIDS'!F59</f>
        <v>0.138853</v>
      </c>
      <c r="N55" s="29" t="n">
        <f aca="false">'GAMMA GRIDS'!G59</f>
        <v>0.63641986</v>
      </c>
      <c r="O55" s="29" t="n">
        <f aca="false">((P55-N55)/2)+N55</f>
        <v>0.83018443</v>
      </c>
      <c r="P55" s="29" t="n">
        <f aca="false">'GAMMA GRIDS'!H59</f>
        <v>1.023949</v>
      </c>
      <c r="Q55" s="29" t="n">
        <f aca="false">(($V55-$P55)/6)+P55</f>
        <v>1.019826715</v>
      </c>
      <c r="R55" s="29" t="n">
        <f aca="false">(($V55-$P55)/6)+Q55</f>
        <v>1.01570443</v>
      </c>
      <c r="S55" s="29" t="n">
        <f aca="false">(($V55-$P55)/6)+R55</f>
        <v>1.011582145</v>
      </c>
      <c r="T55" s="29" t="n">
        <f aca="false">(($V55-$P55)/6)+S55</f>
        <v>1.00745986</v>
      </c>
      <c r="U55" s="29" t="n">
        <f aca="false">(($V55-$P55)/6)+T55</f>
        <v>1.003337575</v>
      </c>
      <c r="V55" s="29" t="n">
        <f aca="false">'GAMMA GRIDS'!I59</f>
        <v>0.99921529</v>
      </c>
    </row>
    <row r="56" customFormat="false" ht="12.75" hidden="false" customHeight="false" outlineLevel="0" collapsed="false">
      <c r="A56" s="245" t="n">
        <v>38657</v>
      </c>
      <c r="B56" s="29" t="n">
        <f aca="false">'GAMMA GRIDS'!B60</f>
        <v>-0.62427352</v>
      </c>
      <c r="C56" s="29" t="n">
        <f aca="false">(($B56-$H56)/6)+D56</f>
        <v>-0.699810435</v>
      </c>
      <c r="D56" s="29" t="n">
        <f aca="false">(($B56-$H56)/6)+E56</f>
        <v>-0.77534735</v>
      </c>
      <c r="E56" s="29" t="n">
        <f aca="false">(($B56-$H56)/6)+F56</f>
        <v>-0.850884265</v>
      </c>
      <c r="F56" s="29" t="n">
        <f aca="false">(($B56-$H56)/6)+G56</f>
        <v>-0.92642118</v>
      </c>
      <c r="G56" s="29" t="n">
        <f aca="false">(($B56-$H56)/6)+H56</f>
        <v>-1.001958095</v>
      </c>
      <c r="H56" s="29" t="n">
        <f aca="false">'GAMMA GRIDS'!C60</f>
        <v>-1.07749501</v>
      </c>
      <c r="I56" s="29" t="n">
        <f aca="false">((H56-J56)/2)+J56</f>
        <v>-0.89374064</v>
      </c>
      <c r="J56" s="29" t="n">
        <f aca="false">'GAMMA GRIDS'!D60</f>
        <v>-0.70998627</v>
      </c>
      <c r="K56" s="29" t="n">
        <f aca="false">'GAMMA GRIDS'!E60</f>
        <v>-0.15159824</v>
      </c>
      <c r="L56" s="29" t="n">
        <v>0</v>
      </c>
      <c r="M56" s="29" t="n">
        <f aca="false">'GAMMA GRIDS'!F60</f>
        <v>0.15018614</v>
      </c>
      <c r="N56" s="29" t="n">
        <f aca="false">'GAMMA GRIDS'!G60</f>
        <v>0.68864656</v>
      </c>
      <c r="O56" s="29" t="n">
        <f aca="false">((P56-N56)/2)+N56</f>
        <v>0.902571635</v>
      </c>
      <c r="P56" s="29" t="n">
        <f aca="false">'GAMMA GRIDS'!H60</f>
        <v>1.11649671</v>
      </c>
      <c r="Q56" s="29" t="n">
        <f aca="false">(($V56-$P56)/6)+P56</f>
        <v>1.11968626166667</v>
      </c>
      <c r="R56" s="29" t="n">
        <f aca="false">(($V56-$P56)/6)+Q56</f>
        <v>1.12287581333333</v>
      </c>
      <c r="S56" s="29" t="n">
        <f aca="false">(($V56-$P56)/6)+R56</f>
        <v>1.126065365</v>
      </c>
      <c r="T56" s="29" t="n">
        <f aca="false">(($V56-$P56)/6)+S56</f>
        <v>1.12925491666667</v>
      </c>
      <c r="U56" s="29" t="n">
        <f aca="false">(($V56-$P56)/6)+T56</f>
        <v>1.13244446833333</v>
      </c>
      <c r="V56" s="29" t="n">
        <f aca="false">'GAMMA GRIDS'!I60</f>
        <v>1.13563402</v>
      </c>
    </row>
    <row r="57" customFormat="false" ht="12.75" hidden="false" customHeight="false" outlineLevel="0" collapsed="false">
      <c r="A57" s="245" t="n">
        <v>38687</v>
      </c>
      <c r="B57" s="29" t="n">
        <f aca="false">'GAMMA GRIDS'!B61</f>
        <v>-0.61330387</v>
      </c>
      <c r="C57" s="29" t="n">
        <f aca="false">(($B57-$H57)/6)+D57</f>
        <v>-0.674381911666667</v>
      </c>
      <c r="D57" s="29" t="n">
        <f aca="false">(($B57-$H57)/6)+E57</f>
        <v>-0.735459953333333</v>
      </c>
      <c r="E57" s="29" t="n">
        <f aca="false">(($B57-$H57)/6)+F57</f>
        <v>-0.796537995</v>
      </c>
      <c r="F57" s="29" t="n">
        <f aca="false">(($B57-$H57)/6)+G57</f>
        <v>-0.857616036666667</v>
      </c>
      <c r="G57" s="29" t="n">
        <f aca="false">(($B57-$H57)/6)+H57</f>
        <v>-0.918694078333333</v>
      </c>
      <c r="H57" s="29" t="n">
        <f aca="false">'GAMMA GRIDS'!C61</f>
        <v>-0.97977212</v>
      </c>
      <c r="I57" s="29" t="n">
        <f aca="false">((H57-J57)/2)+J57</f>
        <v>-0.808979365</v>
      </c>
      <c r="J57" s="29" t="n">
        <f aca="false">'GAMMA GRIDS'!D61</f>
        <v>-0.63818661</v>
      </c>
      <c r="K57" s="29" t="n">
        <f aca="false">'GAMMA GRIDS'!E61</f>
        <v>-0.13550715</v>
      </c>
      <c r="L57" s="29" t="n">
        <v>0</v>
      </c>
      <c r="M57" s="29" t="n">
        <f aca="false">'GAMMA GRIDS'!F61</f>
        <v>0.13390646</v>
      </c>
      <c r="N57" s="29" t="n">
        <f aca="false">'GAMMA GRIDS'!G61</f>
        <v>0.61078005</v>
      </c>
      <c r="O57" s="29" t="n">
        <f aca="false">((P57-N57)/2)+N57</f>
        <v>0.79648165</v>
      </c>
      <c r="P57" s="29" t="n">
        <f aca="false">'GAMMA GRIDS'!H61</f>
        <v>0.98218325</v>
      </c>
      <c r="Q57" s="29" t="n">
        <f aca="false">(($V57-$P57)/6)+P57</f>
        <v>0.979824431666667</v>
      </c>
      <c r="R57" s="29" t="n">
        <f aca="false">(($V57-$P57)/6)+Q57</f>
        <v>0.977465613333334</v>
      </c>
      <c r="S57" s="29" t="n">
        <f aca="false">(($V57-$P57)/6)+R57</f>
        <v>0.975106795</v>
      </c>
      <c r="T57" s="29" t="n">
        <f aca="false">(($V57-$P57)/6)+S57</f>
        <v>0.972747976666667</v>
      </c>
      <c r="U57" s="29" t="n">
        <f aca="false">(($V57-$P57)/6)+T57</f>
        <v>0.970389158333334</v>
      </c>
      <c r="V57" s="29" t="n">
        <f aca="false">'GAMMA GRIDS'!I61</f>
        <v>0.96803034</v>
      </c>
    </row>
    <row r="58" customFormat="false" ht="12.75" hidden="false" customHeight="false" outlineLevel="0" collapsed="false">
      <c r="A58" s="245" t="n">
        <v>38718</v>
      </c>
      <c r="B58" s="29" t="n">
        <f aca="false">'GAMMA GRIDS'!B62</f>
        <v>-2.06631257</v>
      </c>
      <c r="C58" s="29" t="n">
        <f aca="false">(($B58-$H58)/6)+D58</f>
        <v>-2.02773625833333</v>
      </c>
      <c r="D58" s="29" t="n">
        <f aca="false">(($B58-$H58)/6)+E58</f>
        <v>-1.98915994666667</v>
      </c>
      <c r="E58" s="29" t="n">
        <f aca="false">(($B58-$H58)/6)+F58</f>
        <v>-1.950583635</v>
      </c>
      <c r="F58" s="29" t="n">
        <f aca="false">(($B58-$H58)/6)+G58</f>
        <v>-1.91200732333333</v>
      </c>
      <c r="G58" s="29" t="n">
        <f aca="false">(($B58-$H58)/6)+H58</f>
        <v>-1.87343101166667</v>
      </c>
      <c r="H58" s="29" t="n">
        <f aca="false">'GAMMA GRIDS'!C62</f>
        <v>-1.8348547</v>
      </c>
      <c r="I58" s="29" t="n">
        <f aca="false">((H58-J58)/2)+J58</f>
        <v>-1.457550945</v>
      </c>
      <c r="J58" s="29" t="n">
        <f aca="false">'GAMMA GRIDS'!D62</f>
        <v>-1.08024719</v>
      </c>
      <c r="K58" s="29" t="n">
        <f aca="false">'GAMMA GRIDS'!E62</f>
        <v>-0.22360233</v>
      </c>
      <c r="L58" s="29" t="n">
        <v>0</v>
      </c>
      <c r="M58" s="29" t="n">
        <f aca="false">'GAMMA GRIDS'!F62</f>
        <v>0.22106825</v>
      </c>
      <c r="N58" s="29" t="n">
        <f aca="false">'GAMMA GRIDS'!G62</f>
        <v>1.0310966</v>
      </c>
      <c r="O58" s="29" t="n">
        <f aca="false">((P58-N58)/2)+N58</f>
        <v>1.400631205</v>
      </c>
      <c r="P58" s="29" t="n">
        <f aca="false">'GAMMA GRIDS'!H62</f>
        <v>1.77016581</v>
      </c>
      <c r="Q58" s="29" t="n">
        <f aca="false">(($V58-$P58)/6)+P58</f>
        <v>1.86122715833333</v>
      </c>
      <c r="R58" s="29" t="n">
        <f aca="false">(($V58-$P58)/6)+Q58</f>
        <v>1.95228850666667</v>
      </c>
      <c r="S58" s="29" t="n">
        <f aca="false">(($V58-$P58)/6)+R58</f>
        <v>2.043349855</v>
      </c>
      <c r="T58" s="29" t="n">
        <f aca="false">(($V58-$P58)/6)+S58</f>
        <v>2.13441120333333</v>
      </c>
      <c r="U58" s="29" t="n">
        <f aca="false">(($V58-$P58)/6)+T58</f>
        <v>2.22547255166667</v>
      </c>
      <c r="V58" s="29" t="n">
        <f aca="false">'GAMMA GRIDS'!I62</f>
        <v>2.3165339</v>
      </c>
    </row>
    <row r="59" customFormat="false" ht="12.75" hidden="false" customHeight="false" outlineLevel="0" collapsed="false">
      <c r="A59" s="245" t="n">
        <v>38749</v>
      </c>
      <c r="B59" s="29" t="n">
        <f aca="false">'GAMMA GRIDS'!B63</f>
        <v>-1.85677554</v>
      </c>
      <c r="C59" s="29" t="n">
        <f aca="false">(($B59-$H59)/6)+D59</f>
        <v>-1.845131505</v>
      </c>
      <c r="D59" s="29" t="n">
        <f aca="false">(($B59-$H59)/6)+E59</f>
        <v>-1.83348747</v>
      </c>
      <c r="E59" s="29" t="n">
        <f aca="false">(($B59-$H59)/6)+F59</f>
        <v>-1.821843435</v>
      </c>
      <c r="F59" s="29" t="n">
        <f aca="false">(($B59-$H59)/6)+G59</f>
        <v>-1.8101994</v>
      </c>
      <c r="G59" s="29" t="n">
        <f aca="false">(($B59-$H59)/6)+H59</f>
        <v>-1.798555365</v>
      </c>
      <c r="H59" s="29" t="n">
        <f aca="false">'GAMMA GRIDS'!C63</f>
        <v>-1.78691133</v>
      </c>
      <c r="I59" s="29" t="n">
        <f aca="false">((H59-J59)/2)+J59</f>
        <v>-1.41836301</v>
      </c>
      <c r="J59" s="29" t="n">
        <f aca="false">'GAMMA GRIDS'!D63</f>
        <v>-1.04981469</v>
      </c>
      <c r="K59" s="29" t="n">
        <f aca="false">'GAMMA GRIDS'!E63</f>
        <v>-0.2161411</v>
      </c>
      <c r="L59" s="29" t="n">
        <v>0</v>
      </c>
      <c r="M59" s="29" t="n">
        <f aca="false">'GAMMA GRIDS'!F63</f>
        <v>0.21269077</v>
      </c>
      <c r="N59" s="29" t="n">
        <f aca="false">'GAMMA GRIDS'!G63</f>
        <v>0.9848299</v>
      </c>
      <c r="O59" s="29" t="n">
        <f aca="false">((P59-N59)/2)+N59</f>
        <v>1.328759855</v>
      </c>
      <c r="P59" s="29" t="n">
        <f aca="false">'GAMMA GRIDS'!H63</f>
        <v>1.67268981</v>
      </c>
      <c r="Q59" s="29" t="n">
        <f aca="false">(($V59-$P59)/6)+P59</f>
        <v>1.74824698666667</v>
      </c>
      <c r="R59" s="29" t="n">
        <f aca="false">(($V59-$P59)/6)+Q59</f>
        <v>1.82380416333333</v>
      </c>
      <c r="S59" s="29" t="n">
        <f aca="false">(($V59-$P59)/6)+R59</f>
        <v>1.89936134</v>
      </c>
      <c r="T59" s="29" t="n">
        <f aca="false">(($V59-$P59)/6)+S59</f>
        <v>1.97491851666667</v>
      </c>
      <c r="U59" s="29" t="n">
        <f aca="false">(($V59-$P59)/6)+T59</f>
        <v>2.05047569333333</v>
      </c>
      <c r="V59" s="29" t="n">
        <f aca="false">'GAMMA GRIDS'!I63</f>
        <v>2.12603287</v>
      </c>
    </row>
    <row r="60" customFormat="false" ht="12.75" hidden="false" customHeight="false" outlineLevel="0" collapsed="false">
      <c r="A60" s="245" t="n">
        <v>38777</v>
      </c>
      <c r="B60" s="29" t="n">
        <f aca="false">'GAMMA GRIDS'!B64</f>
        <v>-1.82345581</v>
      </c>
      <c r="C60" s="29" t="n">
        <f aca="false">(($B60-$H60)/6)+D60</f>
        <v>-1.82253861333333</v>
      </c>
      <c r="D60" s="29" t="n">
        <f aca="false">(($B60-$H60)/6)+E60</f>
        <v>-1.82162141666667</v>
      </c>
      <c r="E60" s="29" t="n">
        <f aca="false">(($B60-$H60)/6)+F60</f>
        <v>-1.82070422</v>
      </c>
      <c r="F60" s="29" t="n">
        <f aca="false">(($B60-$H60)/6)+G60</f>
        <v>-1.81978702333333</v>
      </c>
      <c r="G60" s="29" t="n">
        <f aca="false">(($B60-$H60)/6)+H60</f>
        <v>-1.81886982666667</v>
      </c>
      <c r="H60" s="29" t="n">
        <f aca="false">'GAMMA GRIDS'!C64</f>
        <v>-1.81795263</v>
      </c>
      <c r="I60" s="29" t="n">
        <f aca="false">((H60-J60)/2)+J60</f>
        <v>-1.443026435</v>
      </c>
      <c r="J60" s="29" t="n">
        <f aca="false">'GAMMA GRIDS'!D64</f>
        <v>-1.06810024</v>
      </c>
      <c r="K60" s="29" t="n">
        <f aca="false">'GAMMA GRIDS'!E64</f>
        <v>-0.21948562</v>
      </c>
      <c r="L60" s="29" t="n">
        <v>0</v>
      </c>
      <c r="M60" s="29" t="n">
        <f aca="false">'GAMMA GRIDS'!F64</f>
        <v>0.21560377</v>
      </c>
      <c r="N60" s="29" t="n">
        <f aca="false">'GAMMA GRIDS'!G64</f>
        <v>0.99448788</v>
      </c>
      <c r="O60" s="29" t="n">
        <f aca="false">((P60-N60)/2)+N60</f>
        <v>1.33671151</v>
      </c>
      <c r="P60" s="29" t="n">
        <f aca="false">'GAMMA GRIDS'!H64</f>
        <v>1.67893514</v>
      </c>
      <c r="Q60" s="29" t="n">
        <f aca="false">(($V60-$P60)/6)+P60</f>
        <v>1.74846112333333</v>
      </c>
      <c r="R60" s="29" t="n">
        <f aca="false">(($V60-$P60)/6)+Q60</f>
        <v>1.81798710666667</v>
      </c>
      <c r="S60" s="29" t="n">
        <f aca="false">(($V60-$P60)/6)+R60</f>
        <v>1.88751309</v>
      </c>
      <c r="T60" s="29" t="n">
        <f aca="false">(($V60-$P60)/6)+S60</f>
        <v>1.95703907333333</v>
      </c>
      <c r="U60" s="29" t="n">
        <f aca="false">(($V60-$P60)/6)+T60</f>
        <v>2.02656505666667</v>
      </c>
      <c r="V60" s="29" t="n">
        <f aca="false">'GAMMA GRIDS'!I64</f>
        <v>2.09609104</v>
      </c>
    </row>
    <row r="61" customFormat="false" ht="12.75" hidden="false" customHeight="false" outlineLevel="0" collapsed="false">
      <c r="A61" s="245" t="n">
        <v>38808</v>
      </c>
      <c r="B61" s="29" t="n">
        <f aca="false">'GAMMA GRIDS'!B65</f>
        <v>-1.9594773</v>
      </c>
      <c r="C61" s="29" t="n">
        <f aca="false">(($B61-$H61)/6)+D61</f>
        <v>-1.93129265833333</v>
      </c>
      <c r="D61" s="29" t="n">
        <f aca="false">(($B61-$H61)/6)+E61</f>
        <v>-1.90310801666667</v>
      </c>
      <c r="E61" s="29" t="n">
        <f aca="false">(($B61-$H61)/6)+F61</f>
        <v>-1.874923375</v>
      </c>
      <c r="F61" s="29" t="n">
        <f aca="false">(($B61-$H61)/6)+G61</f>
        <v>-1.84673873333333</v>
      </c>
      <c r="G61" s="29" t="n">
        <f aca="false">(($B61-$H61)/6)+H61</f>
        <v>-1.81855409166667</v>
      </c>
      <c r="H61" s="29" t="n">
        <f aca="false">'GAMMA GRIDS'!C65</f>
        <v>-1.79036945</v>
      </c>
      <c r="I61" s="29" t="n">
        <f aca="false">((H61-J61)/2)+J61</f>
        <v>-1.416241775</v>
      </c>
      <c r="J61" s="29" t="n">
        <f aca="false">'GAMMA GRIDS'!D65</f>
        <v>-1.0421141</v>
      </c>
      <c r="K61" s="29" t="n">
        <f aca="false">'GAMMA GRIDS'!E65</f>
        <v>-0.21358496</v>
      </c>
      <c r="L61" s="29" t="n">
        <v>0</v>
      </c>
      <c r="M61" s="29" t="n">
        <f aca="false">'GAMMA GRIDS'!F65</f>
        <v>0.20980773</v>
      </c>
      <c r="N61" s="29" t="n">
        <f aca="false">'GAMMA GRIDS'!G65</f>
        <v>0.96911694</v>
      </c>
      <c r="O61" s="29" t="n">
        <f aca="false">((P61-N61)/2)+N61</f>
        <v>1.30496191</v>
      </c>
      <c r="P61" s="29" t="n">
        <f aca="false">'GAMMA GRIDS'!H65</f>
        <v>1.64080688</v>
      </c>
      <c r="Q61" s="29" t="n">
        <f aca="false">(($V61-$P61)/6)+P61</f>
        <v>1.71231708666667</v>
      </c>
      <c r="R61" s="29" t="n">
        <f aca="false">(($V61-$P61)/6)+Q61</f>
        <v>1.78382729333333</v>
      </c>
      <c r="S61" s="29" t="n">
        <f aca="false">(($V61-$P61)/6)+R61</f>
        <v>1.8553375</v>
      </c>
      <c r="T61" s="29" t="n">
        <f aca="false">(($V61-$P61)/6)+S61</f>
        <v>1.92684770666667</v>
      </c>
      <c r="U61" s="29" t="n">
        <f aca="false">(($V61-$P61)/6)+T61</f>
        <v>1.99835791333333</v>
      </c>
      <c r="V61" s="29" t="n">
        <f aca="false">'GAMMA GRIDS'!I65</f>
        <v>2.06986812</v>
      </c>
    </row>
    <row r="62" customFormat="false" ht="12.75" hidden="false" customHeight="false" outlineLevel="0" collapsed="false">
      <c r="A62" s="245" t="n">
        <v>38838</v>
      </c>
      <c r="B62" s="29" t="n">
        <f aca="false">'GAMMA GRIDS'!B66</f>
        <v>-2.01175795</v>
      </c>
      <c r="C62" s="29" t="n">
        <f aca="false">(($B62-$H62)/6)+D62</f>
        <v>-1.98109955</v>
      </c>
      <c r="D62" s="29" t="n">
        <f aca="false">(($B62-$H62)/6)+E62</f>
        <v>-1.95044115</v>
      </c>
      <c r="E62" s="29" t="n">
        <f aca="false">(($B62-$H62)/6)+F62</f>
        <v>-1.91978275</v>
      </c>
      <c r="F62" s="29" t="n">
        <f aca="false">(($B62-$H62)/6)+G62</f>
        <v>-1.88912435</v>
      </c>
      <c r="G62" s="29" t="n">
        <f aca="false">(($B62-$H62)/6)+H62</f>
        <v>-1.85846595</v>
      </c>
      <c r="H62" s="29" t="n">
        <f aca="false">'GAMMA GRIDS'!C66</f>
        <v>-1.82780755</v>
      </c>
      <c r="I62" s="29" t="n">
        <f aca="false">((H62-J62)/2)+J62</f>
        <v>-1.446973855</v>
      </c>
      <c r="J62" s="29" t="n">
        <f aca="false">'GAMMA GRIDS'!D66</f>
        <v>-1.06614016</v>
      </c>
      <c r="K62" s="29" t="n">
        <f aca="false">'GAMMA GRIDS'!E66</f>
        <v>-0.21870852</v>
      </c>
      <c r="L62" s="29" t="n">
        <v>0</v>
      </c>
      <c r="M62" s="29" t="n">
        <f aca="false">'GAMMA GRIDS'!F66</f>
        <v>0.21529459</v>
      </c>
      <c r="N62" s="29" t="n">
        <f aca="false">'GAMMA GRIDS'!G66</f>
        <v>0.99618469</v>
      </c>
      <c r="O62" s="29" t="n">
        <f aca="false">((P62-N62)/2)+N62</f>
        <v>1.343438295</v>
      </c>
      <c r="P62" s="29" t="n">
        <f aca="false">'GAMMA GRIDS'!H66</f>
        <v>1.6906919</v>
      </c>
      <c r="Q62" s="29" t="n">
        <f aca="false">(($V62-$P62)/6)+P62</f>
        <v>1.76659890333333</v>
      </c>
      <c r="R62" s="29" t="n">
        <f aca="false">(($V62-$P62)/6)+Q62</f>
        <v>1.84250590666667</v>
      </c>
      <c r="S62" s="29" t="n">
        <f aca="false">(($V62-$P62)/6)+R62</f>
        <v>1.91841291</v>
      </c>
      <c r="T62" s="29" t="n">
        <f aca="false">(($V62-$P62)/6)+S62</f>
        <v>1.99431991333333</v>
      </c>
      <c r="U62" s="29" t="n">
        <f aca="false">(($V62-$P62)/6)+T62</f>
        <v>2.07022691666667</v>
      </c>
      <c r="V62" s="29" t="n">
        <f aca="false">'GAMMA GRIDS'!I66</f>
        <v>2.14613392</v>
      </c>
    </row>
    <row r="63" customFormat="false" ht="12.75" hidden="false" customHeight="false" outlineLevel="0" collapsed="false">
      <c r="A63" s="245" t="n">
        <v>38869</v>
      </c>
      <c r="B63" s="29" t="n">
        <f aca="false">'GAMMA GRIDS'!B67</f>
        <v>-1.9833217</v>
      </c>
      <c r="C63" s="29" t="n">
        <f aca="false">(($B63-$H63)/6)+D63</f>
        <v>-1.95325594166667</v>
      </c>
      <c r="D63" s="29" t="n">
        <f aca="false">(($B63-$H63)/6)+E63</f>
        <v>-1.92319018333333</v>
      </c>
      <c r="E63" s="29" t="n">
        <f aca="false">(($B63-$H63)/6)+F63</f>
        <v>-1.893124425</v>
      </c>
      <c r="F63" s="29" t="n">
        <f aca="false">(($B63-$H63)/6)+G63</f>
        <v>-1.86305866666667</v>
      </c>
      <c r="G63" s="29" t="n">
        <f aca="false">(($B63-$H63)/6)+H63</f>
        <v>-1.83299290833333</v>
      </c>
      <c r="H63" s="29" t="n">
        <f aca="false">'GAMMA GRIDS'!C67</f>
        <v>-1.80292715</v>
      </c>
      <c r="I63" s="29" t="n">
        <f aca="false">((H63-J63)/2)+J63</f>
        <v>-1.428766015</v>
      </c>
      <c r="J63" s="29" t="n">
        <f aca="false">'GAMMA GRIDS'!D67</f>
        <v>-1.05460488</v>
      </c>
      <c r="K63" s="29" t="n">
        <f aca="false">'GAMMA GRIDS'!E67</f>
        <v>-0.21670762</v>
      </c>
      <c r="L63" s="29" t="n">
        <v>0</v>
      </c>
      <c r="M63" s="29" t="n">
        <f aca="false">'GAMMA GRIDS'!F67</f>
        <v>0.21363519</v>
      </c>
      <c r="N63" s="29" t="n">
        <f aca="false">'GAMMA GRIDS'!G67</f>
        <v>0.99014093</v>
      </c>
      <c r="O63" s="29" t="n">
        <f aca="false">((P63-N63)/2)+N63</f>
        <v>1.33712228</v>
      </c>
      <c r="P63" s="29" t="n">
        <f aca="false">'GAMMA GRIDS'!H67</f>
        <v>1.68410363</v>
      </c>
      <c r="Q63" s="29" t="n">
        <f aca="false">(($V63-$P63)/6)+P63</f>
        <v>1.76165059333333</v>
      </c>
      <c r="R63" s="29" t="n">
        <f aca="false">(($V63-$P63)/6)+Q63</f>
        <v>1.83919755666667</v>
      </c>
      <c r="S63" s="29" t="n">
        <f aca="false">(($V63-$P63)/6)+R63</f>
        <v>1.91674452</v>
      </c>
      <c r="T63" s="29" t="n">
        <f aca="false">(($V63-$P63)/6)+S63</f>
        <v>1.99429148333333</v>
      </c>
      <c r="U63" s="29" t="n">
        <f aca="false">(($V63-$P63)/6)+T63</f>
        <v>2.07183844666667</v>
      </c>
      <c r="V63" s="29" t="n">
        <f aca="false">'GAMMA GRIDS'!I67</f>
        <v>2.14938541</v>
      </c>
    </row>
    <row r="64" customFormat="false" ht="12.75" hidden="false" customHeight="false" outlineLevel="0" collapsed="false">
      <c r="A64" s="245" t="n">
        <v>38899</v>
      </c>
      <c r="B64" s="29" t="n">
        <f aca="false">'GAMMA GRIDS'!B68</f>
        <v>-1.80264456</v>
      </c>
      <c r="C64" s="29" t="n">
        <f aca="false">(($B64-$H64)/6)+D64</f>
        <v>-1.78627679333333</v>
      </c>
      <c r="D64" s="29" t="n">
        <f aca="false">(($B64-$H64)/6)+E64</f>
        <v>-1.76990902666667</v>
      </c>
      <c r="E64" s="29" t="n">
        <f aca="false">(($B64-$H64)/6)+F64</f>
        <v>-1.75354126</v>
      </c>
      <c r="F64" s="29" t="n">
        <f aca="false">(($B64-$H64)/6)+G64</f>
        <v>-1.73717349333333</v>
      </c>
      <c r="G64" s="29" t="n">
        <f aca="false">(($B64-$H64)/6)+H64</f>
        <v>-1.72080572666667</v>
      </c>
      <c r="H64" s="29" t="n">
        <f aca="false">'GAMMA GRIDS'!C68</f>
        <v>-1.70443796</v>
      </c>
      <c r="I64" s="29" t="n">
        <f aca="false">((H64-J64)/2)+J64</f>
        <v>-1.354358705</v>
      </c>
      <c r="J64" s="29" t="n">
        <f aca="false">'GAMMA GRIDS'!D68</f>
        <v>-1.00427945</v>
      </c>
      <c r="K64" s="29" t="n">
        <f aca="false">'GAMMA GRIDS'!E68</f>
        <v>-0.20703036</v>
      </c>
      <c r="L64" s="29" t="n">
        <v>0</v>
      </c>
      <c r="M64" s="29" t="n">
        <f aca="false">'GAMMA GRIDS'!F68</f>
        <v>0.20432542</v>
      </c>
      <c r="N64" s="29" t="n">
        <f aca="false">'GAMMA GRIDS'!G68</f>
        <v>0.94862763</v>
      </c>
      <c r="O64" s="29" t="n">
        <f aca="false">((P64-N64)/2)+N64</f>
        <v>1.282357985</v>
      </c>
      <c r="P64" s="29" t="n">
        <f aca="false">'GAMMA GRIDS'!H68</f>
        <v>1.61608834</v>
      </c>
      <c r="Q64" s="29" t="n">
        <f aca="false">(($V64-$P64)/6)+P64</f>
        <v>1.69141121</v>
      </c>
      <c r="R64" s="29" t="n">
        <f aca="false">(($V64-$P64)/6)+Q64</f>
        <v>1.76673408</v>
      </c>
      <c r="S64" s="29" t="n">
        <f aca="false">(($V64-$P64)/6)+R64</f>
        <v>1.84205695</v>
      </c>
      <c r="T64" s="29" t="n">
        <f aca="false">(($V64-$P64)/6)+S64</f>
        <v>1.91737982</v>
      </c>
      <c r="U64" s="29" t="n">
        <f aca="false">(($V64-$P64)/6)+T64</f>
        <v>1.99270269</v>
      </c>
      <c r="V64" s="29" t="n">
        <f aca="false">'GAMMA GRIDS'!I68</f>
        <v>2.06802556</v>
      </c>
    </row>
    <row r="65" customFormat="false" ht="12.75" hidden="false" customHeight="false" outlineLevel="0" collapsed="false">
      <c r="A65" s="245" t="n">
        <v>38930</v>
      </c>
      <c r="B65" s="29" t="n">
        <f aca="false">'GAMMA GRIDS'!B69</f>
        <v>-1.8062574</v>
      </c>
      <c r="C65" s="29" t="n">
        <f aca="false">(($B65-$H65)/6)+D65</f>
        <v>-1.79536551333333</v>
      </c>
      <c r="D65" s="29" t="n">
        <f aca="false">(($B65-$H65)/6)+E65</f>
        <v>-1.78447362666667</v>
      </c>
      <c r="E65" s="29" t="n">
        <f aca="false">(($B65-$H65)/6)+F65</f>
        <v>-1.77358174</v>
      </c>
      <c r="F65" s="29" t="n">
        <f aca="false">(($B65-$H65)/6)+G65</f>
        <v>-1.76268985333333</v>
      </c>
      <c r="G65" s="29" t="n">
        <f aca="false">(($B65-$H65)/6)+H65</f>
        <v>-1.75179796666667</v>
      </c>
      <c r="H65" s="29" t="n">
        <f aca="false">'GAMMA GRIDS'!C69</f>
        <v>-1.74090608</v>
      </c>
      <c r="I65" s="29" t="n">
        <f aca="false">((H65-J65)/2)+J65</f>
        <v>-1.38694843</v>
      </c>
      <c r="J65" s="29" t="n">
        <f aca="false">'GAMMA GRIDS'!D69</f>
        <v>-1.03299078</v>
      </c>
      <c r="K65" s="29" t="n">
        <f aca="false">'GAMMA GRIDS'!E69</f>
        <v>-0.21397287</v>
      </c>
      <c r="L65" s="29" t="n">
        <v>0</v>
      </c>
      <c r="M65" s="29" t="n">
        <f aca="false">'GAMMA GRIDS'!F69</f>
        <v>0.21159103</v>
      </c>
      <c r="N65" s="29" t="n">
        <f aca="false">'GAMMA GRIDS'!G69</f>
        <v>0.98630507</v>
      </c>
      <c r="O65" s="29" t="n">
        <f aca="false">((P65-N65)/2)+N65</f>
        <v>1.338065965</v>
      </c>
      <c r="P65" s="29" t="n">
        <f aca="false">'GAMMA GRIDS'!H69</f>
        <v>1.68982686</v>
      </c>
      <c r="Q65" s="29" t="n">
        <f aca="false">(($V65-$P65)/6)+P65</f>
        <v>1.77404656333333</v>
      </c>
      <c r="R65" s="29" t="n">
        <f aca="false">(($V65-$P65)/6)+Q65</f>
        <v>1.85826626666667</v>
      </c>
      <c r="S65" s="29" t="n">
        <f aca="false">(($V65-$P65)/6)+R65</f>
        <v>1.94248597</v>
      </c>
      <c r="T65" s="29" t="n">
        <f aca="false">(($V65-$P65)/6)+S65</f>
        <v>2.02670567333333</v>
      </c>
      <c r="U65" s="29" t="n">
        <f aca="false">(($V65-$P65)/6)+T65</f>
        <v>2.11092537666667</v>
      </c>
      <c r="V65" s="29" t="n">
        <f aca="false">'GAMMA GRIDS'!I69</f>
        <v>2.19514508</v>
      </c>
    </row>
    <row r="66" customFormat="false" ht="12.75" hidden="false" customHeight="false" outlineLevel="0" collapsed="false">
      <c r="A66" s="245" t="n">
        <v>38961</v>
      </c>
      <c r="B66" s="29" t="n">
        <f aca="false">'GAMMA GRIDS'!B70</f>
        <v>-1.67888066</v>
      </c>
      <c r="C66" s="29" t="n">
        <f aca="false">(($B66-$H66)/6)+D66</f>
        <v>-1.67332454166667</v>
      </c>
      <c r="D66" s="29" t="n">
        <f aca="false">(($B66-$H66)/6)+E66</f>
        <v>-1.66776842333333</v>
      </c>
      <c r="E66" s="29" t="n">
        <f aca="false">(($B66-$H66)/6)+F66</f>
        <v>-1.662212305</v>
      </c>
      <c r="F66" s="29" t="n">
        <f aca="false">(($B66-$H66)/6)+G66</f>
        <v>-1.65665618666667</v>
      </c>
      <c r="G66" s="29" t="n">
        <f aca="false">(($B66-$H66)/6)+H66</f>
        <v>-1.65110006833333</v>
      </c>
      <c r="H66" s="29" t="n">
        <f aca="false">'GAMMA GRIDS'!C70</f>
        <v>-1.64554395</v>
      </c>
      <c r="I66" s="29" t="n">
        <f aca="false">((H66-J66)/2)+J66</f>
        <v>-1.314540605</v>
      </c>
      <c r="J66" s="29" t="n">
        <f aca="false">'GAMMA GRIDS'!D70</f>
        <v>-0.98353726</v>
      </c>
      <c r="K66" s="29" t="n">
        <f aca="false">'GAMMA GRIDS'!E70</f>
        <v>-0.20475445</v>
      </c>
      <c r="L66" s="29" t="n">
        <v>0</v>
      </c>
      <c r="M66" s="29" t="n">
        <f aca="false">'GAMMA GRIDS'!F70</f>
        <v>0.20283731</v>
      </c>
      <c r="N66" s="29" t="n">
        <f aca="false">'GAMMA GRIDS'!G70</f>
        <v>0.94873952</v>
      </c>
      <c r="O66" s="29" t="n">
        <f aca="false">((P66-N66)/2)+N66</f>
        <v>1.290661185</v>
      </c>
      <c r="P66" s="29" t="n">
        <f aca="false">'GAMMA GRIDS'!H70</f>
        <v>1.63258285</v>
      </c>
      <c r="Q66" s="29" t="n">
        <f aca="false">(($V66-$P66)/6)+P66</f>
        <v>1.71773287</v>
      </c>
      <c r="R66" s="29" t="n">
        <f aca="false">(($V66-$P66)/6)+Q66</f>
        <v>1.80288289</v>
      </c>
      <c r="S66" s="29" t="n">
        <f aca="false">(($V66-$P66)/6)+R66</f>
        <v>1.88803291</v>
      </c>
      <c r="T66" s="29" t="n">
        <f aca="false">(($V66-$P66)/6)+S66</f>
        <v>1.97318293</v>
      </c>
      <c r="U66" s="29" t="n">
        <f aca="false">(($V66-$P66)/6)+T66</f>
        <v>2.05833295</v>
      </c>
      <c r="V66" s="29" t="n">
        <f aca="false">'GAMMA GRIDS'!I70</f>
        <v>2.14348297</v>
      </c>
    </row>
    <row r="67" customFormat="false" ht="12.75" hidden="false" customHeight="false" outlineLevel="0" collapsed="false">
      <c r="A67" s="245" t="n">
        <v>38991</v>
      </c>
      <c r="B67" s="29" t="n">
        <f aca="false">'GAMMA GRIDS'!B71</f>
        <v>-0.61690641</v>
      </c>
      <c r="C67" s="29" t="n">
        <f aca="false">(($B67-$H67)/6)+D67</f>
        <v>-0.685139023333333</v>
      </c>
      <c r="D67" s="29" t="n">
        <f aca="false">(($B67-$H67)/6)+E67</f>
        <v>-0.753371636666667</v>
      </c>
      <c r="E67" s="29" t="n">
        <f aca="false">(($B67-$H67)/6)+F67</f>
        <v>-0.82160425</v>
      </c>
      <c r="F67" s="29" t="n">
        <f aca="false">(($B67-$H67)/6)+G67</f>
        <v>-0.889836863333333</v>
      </c>
      <c r="G67" s="29" t="n">
        <f aca="false">(($B67-$H67)/6)+H67</f>
        <v>-0.958069476666667</v>
      </c>
      <c r="H67" s="29" t="n">
        <f aca="false">'GAMMA GRIDS'!C71</f>
        <v>-1.02630209</v>
      </c>
      <c r="I67" s="29" t="n">
        <f aca="false">((H67-J67)/2)+J67</f>
        <v>-0.84768869</v>
      </c>
      <c r="J67" s="29" t="n">
        <f aca="false">'GAMMA GRIDS'!D71</f>
        <v>-0.66907529</v>
      </c>
      <c r="K67" s="29" t="n">
        <f aca="false">'GAMMA GRIDS'!E71</f>
        <v>-0.14204046</v>
      </c>
      <c r="L67" s="29" t="n">
        <v>0</v>
      </c>
      <c r="M67" s="29" t="n">
        <f aca="false">'GAMMA GRIDS'!F71</f>
        <v>0.14033556</v>
      </c>
      <c r="N67" s="29" t="n">
        <f aca="false">'GAMMA GRIDS'!G71</f>
        <v>0.63974496</v>
      </c>
      <c r="O67" s="29" t="n">
        <f aca="false">((P67-N67)/2)+N67</f>
        <v>0.833748755</v>
      </c>
      <c r="P67" s="29" t="n">
        <f aca="false">'GAMMA GRIDS'!H71</f>
        <v>1.02775255</v>
      </c>
      <c r="Q67" s="29" t="n">
        <f aca="false">(($V67-$P67)/6)+P67</f>
        <v>1.02477818666667</v>
      </c>
      <c r="R67" s="29" t="n">
        <f aca="false">(($V67-$P67)/6)+Q67</f>
        <v>1.02180382333333</v>
      </c>
      <c r="S67" s="29" t="n">
        <f aca="false">(($V67-$P67)/6)+R67</f>
        <v>1.01882946</v>
      </c>
      <c r="T67" s="29" t="n">
        <f aca="false">(($V67-$P67)/6)+S67</f>
        <v>1.01585509666667</v>
      </c>
      <c r="U67" s="29" t="n">
        <f aca="false">(($V67-$P67)/6)+T67</f>
        <v>1.01288073333333</v>
      </c>
      <c r="V67" s="29" t="n">
        <f aca="false">'GAMMA GRIDS'!I71</f>
        <v>1.00990637</v>
      </c>
    </row>
    <row r="68" customFormat="false" ht="12.75" hidden="false" customHeight="false" outlineLevel="0" collapsed="false">
      <c r="A68" s="245" t="n">
        <v>39022</v>
      </c>
      <c r="B68" s="29" t="n">
        <f aca="false">'GAMMA GRIDS'!B72</f>
        <v>-0.88711822</v>
      </c>
      <c r="C68" s="29" t="n">
        <f aca="false">(($B68-$H68)/6)+D68</f>
        <v>-0.931030693333333</v>
      </c>
      <c r="D68" s="29" t="n">
        <f aca="false">(($B68-$H68)/6)+E68</f>
        <v>-0.974943166666667</v>
      </c>
      <c r="E68" s="29" t="n">
        <f aca="false">(($B68-$H68)/6)+F68</f>
        <v>-1.01885564</v>
      </c>
      <c r="F68" s="29" t="n">
        <f aca="false">(($B68-$H68)/6)+G68</f>
        <v>-1.06276811333333</v>
      </c>
      <c r="G68" s="29" t="n">
        <f aca="false">(($B68-$H68)/6)+H68</f>
        <v>-1.10668058666667</v>
      </c>
      <c r="H68" s="29" t="n">
        <f aca="false">'GAMMA GRIDS'!C72</f>
        <v>-1.15059306</v>
      </c>
      <c r="I68" s="29" t="n">
        <f aca="false">((H68-J68)/2)+J68</f>
        <v>-0.93813573</v>
      </c>
      <c r="J68" s="29" t="n">
        <f aca="false">'GAMMA GRIDS'!D72</f>
        <v>-0.7256784</v>
      </c>
      <c r="K68" s="29" t="n">
        <f aca="false">'GAMMA GRIDS'!E72</f>
        <v>-0.1523212</v>
      </c>
      <c r="L68" s="29" t="n">
        <v>0</v>
      </c>
      <c r="M68" s="29" t="n">
        <f aca="false">'GAMMA GRIDS'!F72</f>
        <v>0.15007333</v>
      </c>
      <c r="N68" s="29" t="n">
        <f aca="false">'GAMMA GRIDS'!G72</f>
        <v>0.68299389</v>
      </c>
      <c r="O68" s="29" t="n">
        <f aca="false">((P68-N68)/2)+N68</f>
        <v>0.89201833</v>
      </c>
      <c r="P68" s="29" t="n">
        <f aca="false">'GAMMA GRIDS'!H72</f>
        <v>1.10104277</v>
      </c>
      <c r="Q68" s="29" t="n">
        <f aca="false">(($V68-$P68)/6)+P68</f>
        <v>1.10227818666667</v>
      </c>
      <c r="R68" s="29" t="n">
        <f aca="false">(($V68-$P68)/6)+Q68</f>
        <v>1.10351360333333</v>
      </c>
      <c r="S68" s="29" t="n">
        <f aca="false">(($V68-$P68)/6)+R68</f>
        <v>1.10474902</v>
      </c>
      <c r="T68" s="29" t="n">
        <f aca="false">(($V68-$P68)/6)+S68</f>
        <v>1.10598443666667</v>
      </c>
      <c r="U68" s="29" t="n">
        <f aca="false">(($V68-$P68)/6)+T68</f>
        <v>1.10721985333333</v>
      </c>
      <c r="V68" s="29" t="n">
        <f aca="false">'GAMMA GRIDS'!I72</f>
        <v>1.10845527</v>
      </c>
    </row>
    <row r="69" customFormat="false" ht="12.75" hidden="false" customHeight="false" outlineLevel="0" collapsed="false">
      <c r="A69" s="245" t="n">
        <v>39052</v>
      </c>
      <c r="B69" s="29" t="n">
        <f aca="false">'GAMMA GRIDS'!B73</f>
        <v>-0.85960994</v>
      </c>
      <c r="C69" s="29" t="n">
        <f aca="false">(($B69-$H69)/6)+D69</f>
        <v>-0.892343116666667</v>
      </c>
      <c r="D69" s="29" t="n">
        <f aca="false">(($B69-$H69)/6)+E69</f>
        <v>-0.925076293333334</v>
      </c>
      <c r="E69" s="29" t="n">
        <f aca="false">(($B69-$H69)/6)+F69</f>
        <v>-0.95780947</v>
      </c>
      <c r="F69" s="29" t="n">
        <f aca="false">(($B69-$H69)/6)+G69</f>
        <v>-0.990542646666667</v>
      </c>
      <c r="G69" s="29" t="n">
        <f aca="false">(($B69-$H69)/6)+H69</f>
        <v>-1.02327582333333</v>
      </c>
      <c r="H69" s="29" t="n">
        <f aca="false">'GAMMA GRIDS'!C73</f>
        <v>-1.056009</v>
      </c>
      <c r="I69" s="29" t="n">
        <f aca="false">((H69-J69)/2)+J69</f>
        <v>-0.856961695</v>
      </c>
      <c r="J69" s="29" t="n">
        <f aca="false">'GAMMA GRIDS'!D73</f>
        <v>-0.65791439</v>
      </c>
      <c r="K69" s="29" t="n">
        <f aca="false">'GAMMA GRIDS'!E73</f>
        <v>-0.13720781</v>
      </c>
      <c r="L69" s="29" t="n">
        <v>0</v>
      </c>
      <c r="M69" s="29" t="n">
        <f aca="false">'GAMMA GRIDS'!F73</f>
        <v>0.13481751</v>
      </c>
      <c r="N69" s="29" t="n">
        <f aca="false">'GAMMA GRIDS'!G73</f>
        <v>0.61026747</v>
      </c>
      <c r="O69" s="29" t="n">
        <f aca="false">((P69-N69)/2)+N69</f>
        <v>0.79314259</v>
      </c>
      <c r="P69" s="29" t="n">
        <f aca="false">'GAMMA GRIDS'!H73</f>
        <v>0.97601771</v>
      </c>
      <c r="Q69" s="29" t="n">
        <f aca="false">(($V69-$P69)/6)+P69</f>
        <v>0.972346313333333</v>
      </c>
      <c r="R69" s="29" t="n">
        <f aca="false">(($V69-$P69)/6)+Q69</f>
        <v>0.968674916666667</v>
      </c>
      <c r="S69" s="29" t="n">
        <f aca="false">(($V69-$P69)/6)+R69</f>
        <v>0.96500352</v>
      </c>
      <c r="T69" s="29" t="n">
        <f aca="false">(($V69-$P69)/6)+S69</f>
        <v>0.961332123333333</v>
      </c>
      <c r="U69" s="29" t="n">
        <f aca="false">(($V69-$P69)/6)+T69</f>
        <v>0.957660726666667</v>
      </c>
      <c r="V69" s="29" t="n">
        <f aca="false">'GAMMA GRIDS'!I73</f>
        <v>0.95398933</v>
      </c>
    </row>
    <row r="70" customFormat="false" ht="12.75" hidden="false" customHeight="false" outlineLevel="0" collapsed="false">
      <c r="A70" s="245" t="n">
        <v>39083</v>
      </c>
      <c r="B70" s="29" t="n">
        <f aca="false">'GAMMA GRIDS'!B74</f>
        <v>-2.0591462</v>
      </c>
      <c r="C70" s="29" t="n">
        <f aca="false">(($B70-$H70)/6)+D70</f>
        <v>-2.01562242833333</v>
      </c>
      <c r="D70" s="29" t="n">
        <f aca="false">(($B70-$H70)/6)+E70</f>
        <v>-1.97209865666667</v>
      </c>
      <c r="E70" s="29" t="n">
        <f aca="false">(($B70-$H70)/6)+F70</f>
        <v>-1.928574885</v>
      </c>
      <c r="F70" s="29" t="n">
        <f aca="false">(($B70-$H70)/6)+G70</f>
        <v>-1.88505111333333</v>
      </c>
      <c r="G70" s="29" t="n">
        <f aca="false">(($B70-$H70)/6)+H70</f>
        <v>-1.84152734166667</v>
      </c>
      <c r="H70" s="29" t="n">
        <f aca="false">'GAMMA GRIDS'!C74</f>
        <v>-1.79800357</v>
      </c>
      <c r="I70" s="29" t="n">
        <f aca="false">((H70-J70)/2)+J70</f>
        <v>-1.42457197</v>
      </c>
      <c r="J70" s="29" t="n">
        <f aca="false">'GAMMA GRIDS'!D74</f>
        <v>-1.05114037</v>
      </c>
      <c r="K70" s="29" t="n">
        <f aca="false">'GAMMA GRIDS'!E74</f>
        <v>-0.21680604</v>
      </c>
      <c r="L70" s="29" t="n">
        <v>0</v>
      </c>
      <c r="M70" s="29" t="n">
        <f aca="false">'GAMMA GRIDS'!F74</f>
        <v>0.21413678</v>
      </c>
      <c r="N70" s="29" t="n">
        <f aca="false">'GAMMA GRIDS'!G74</f>
        <v>0.99766369</v>
      </c>
      <c r="O70" s="29" t="n">
        <f aca="false">((P70-N70)/2)+N70</f>
        <v>1.354954665</v>
      </c>
      <c r="P70" s="29" t="n">
        <f aca="false">'GAMMA GRIDS'!H74</f>
        <v>1.71224564</v>
      </c>
      <c r="Q70" s="29" t="n">
        <f aca="false">(($V70-$P70)/6)+P70</f>
        <v>1.80052221833333</v>
      </c>
      <c r="R70" s="29" t="n">
        <f aca="false">(($V70-$P70)/6)+Q70</f>
        <v>1.88879879666667</v>
      </c>
      <c r="S70" s="29" t="n">
        <f aca="false">(($V70-$P70)/6)+R70</f>
        <v>1.977075375</v>
      </c>
      <c r="T70" s="29" t="n">
        <f aca="false">(($V70-$P70)/6)+S70</f>
        <v>2.06535195333333</v>
      </c>
      <c r="U70" s="29" t="n">
        <f aca="false">(($V70-$P70)/6)+T70</f>
        <v>2.15362853166667</v>
      </c>
      <c r="V70" s="29" t="n">
        <f aca="false">'GAMMA GRIDS'!I74</f>
        <v>2.24190511</v>
      </c>
    </row>
    <row r="71" customFormat="false" ht="12.75" hidden="false" customHeight="false" outlineLevel="0" collapsed="false">
      <c r="A71" s="245" t="n">
        <v>39114</v>
      </c>
      <c r="B71" s="29" t="n">
        <f aca="false">'GAMMA GRIDS'!B75</f>
        <v>-1.74589591</v>
      </c>
      <c r="C71" s="29" t="n">
        <f aca="false">(($B71-$H71)/6)+D71</f>
        <v>-1.73754609666667</v>
      </c>
      <c r="D71" s="29" t="n">
        <f aca="false">(($B71-$H71)/6)+E71</f>
        <v>-1.72919628333333</v>
      </c>
      <c r="E71" s="29" t="n">
        <f aca="false">(($B71-$H71)/6)+F71</f>
        <v>-1.72084647</v>
      </c>
      <c r="F71" s="29" t="n">
        <f aca="false">(($B71-$H71)/6)+G71</f>
        <v>-1.71249665666667</v>
      </c>
      <c r="G71" s="29" t="n">
        <f aca="false">(($B71-$H71)/6)+H71</f>
        <v>-1.70414684333333</v>
      </c>
      <c r="H71" s="29" t="n">
        <f aca="false">'GAMMA GRIDS'!C75</f>
        <v>-1.69579703</v>
      </c>
      <c r="I71" s="29" t="n">
        <f aca="false">((H71-J71)/2)+J71</f>
        <v>-1.349758995</v>
      </c>
      <c r="J71" s="29" t="n">
        <f aca="false">'GAMMA GRIDS'!D75</f>
        <v>-1.00372096</v>
      </c>
      <c r="K71" s="29" t="n">
        <f aca="false">'GAMMA GRIDS'!E75</f>
        <v>-0.20788673</v>
      </c>
      <c r="L71" s="29" t="n">
        <v>0</v>
      </c>
      <c r="M71" s="29" t="n">
        <f aca="false">'GAMMA GRIDS'!F75</f>
        <v>0.20529651</v>
      </c>
      <c r="N71" s="29" t="n">
        <f aca="false">'GAMMA GRIDS'!G75</f>
        <v>0.95685208</v>
      </c>
      <c r="O71" s="29" t="n">
        <f aca="false">((P71-N71)/2)+N71</f>
        <v>1.299003905</v>
      </c>
      <c r="P71" s="29" t="n">
        <f aca="false">'GAMMA GRIDS'!H75</f>
        <v>1.64115573</v>
      </c>
      <c r="Q71" s="29" t="n">
        <f aca="false">(($V71-$P71)/6)+P71</f>
        <v>1.72401120333333</v>
      </c>
      <c r="R71" s="29" t="n">
        <f aca="false">(($V71-$P71)/6)+Q71</f>
        <v>1.80686667666667</v>
      </c>
      <c r="S71" s="29" t="n">
        <f aca="false">(($V71-$P71)/6)+R71</f>
        <v>1.88972215</v>
      </c>
      <c r="T71" s="29" t="n">
        <f aca="false">(($V71-$P71)/6)+S71</f>
        <v>1.97257762333333</v>
      </c>
      <c r="U71" s="29" t="n">
        <f aca="false">(($V71-$P71)/6)+T71</f>
        <v>2.05543309666667</v>
      </c>
      <c r="V71" s="29" t="n">
        <f aca="false">'GAMMA GRIDS'!I75</f>
        <v>2.13828857</v>
      </c>
    </row>
    <row r="72" customFormat="false" ht="12.75" hidden="false" customHeight="false" outlineLevel="0" collapsed="false">
      <c r="A72" s="245" t="n">
        <v>39142</v>
      </c>
      <c r="B72" s="29" t="n">
        <f aca="false">'GAMMA GRIDS'!B76</f>
        <v>-1.68581304</v>
      </c>
      <c r="C72" s="29" t="n">
        <f aca="false">(($B72-$H72)/6)+D72</f>
        <v>-1.68931522333333</v>
      </c>
      <c r="D72" s="29" t="n">
        <f aca="false">(($B72-$H72)/6)+E72</f>
        <v>-1.69281740666667</v>
      </c>
      <c r="E72" s="29" t="n">
        <f aca="false">(($B72-$H72)/6)+F72</f>
        <v>-1.69631959</v>
      </c>
      <c r="F72" s="29" t="n">
        <f aca="false">(($B72-$H72)/6)+G72</f>
        <v>-1.69982177333333</v>
      </c>
      <c r="G72" s="29" t="n">
        <f aca="false">(($B72-$H72)/6)+H72</f>
        <v>-1.70332395666667</v>
      </c>
      <c r="H72" s="29" t="n">
        <f aca="false">'GAMMA GRIDS'!C76</f>
        <v>-1.70682614</v>
      </c>
      <c r="I72" s="29" t="n">
        <f aca="false">((H72-J72)/2)+J72</f>
        <v>-1.36098242</v>
      </c>
      <c r="J72" s="29" t="n">
        <f aca="false">'GAMMA GRIDS'!D76</f>
        <v>-1.0151387</v>
      </c>
      <c r="K72" s="29" t="n">
        <f aca="false">'GAMMA GRIDS'!E76</f>
        <v>-0.21051023</v>
      </c>
      <c r="L72" s="29" t="n">
        <v>0</v>
      </c>
      <c r="M72" s="29" t="n">
        <f aca="false">'GAMMA GRIDS'!F76</f>
        <v>0.20782636</v>
      </c>
      <c r="N72" s="29" t="n">
        <f aca="false">'GAMMA GRIDS'!G76</f>
        <v>0.96793662</v>
      </c>
      <c r="O72" s="29" t="n">
        <f aca="false">((P72-N72)/2)+N72</f>
        <v>1.312285625</v>
      </c>
      <c r="P72" s="29" t="n">
        <f aca="false">'GAMMA GRIDS'!H76</f>
        <v>1.65663463</v>
      </c>
      <c r="Q72" s="29" t="n">
        <f aca="false">(($V72-$P72)/6)+P72</f>
        <v>1.73741315166667</v>
      </c>
      <c r="R72" s="29" t="n">
        <f aca="false">(($V72-$P72)/6)+Q72</f>
        <v>1.81819167333333</v>
      </c>
      <c r="S72" s="29" t="n">
        <f aca="false">(($V72-$P72)/6)+R72</f>
        <v>1.898970195</v>
      </c>
      <c r="T72" s="29" t="n">
        <f aca="false">(($V72-$P72)/6)+S72</f>
        <v>1.97974871666667</v>
      </c>
      <c r="U72" s="29" t="n">
        <f aca="false">(($V72-$P72)/6)+T72</f>
        <v>2.06052723833333</v>
      </c>
      <c r="V72" s="29" t="n">
        <f aca="false">'GAMMA GRIDS'!I76</f>
        <v>2.14130576</v>
      </c>
    </row>
    <row r="73" customFormat="false" ht="12.75" hidden="false" customHeight="false" outlineLevel="0" collapsed="false">
      <c r="A73" s="245" t="n">
        <v>39173</v>
      </c>
      <c r="B73" s="29" t="n">
        <f aca="false">'GAMMA GRIDS'!B77</f>
        <v>-1.81012121</v>
      </c>
      <c r="C73" s="29" t="n">
        <f aca="false">(($B73-$H73)/6)+D73</f>
        <v>-1.790165745</v>
      </c>
      <c r="D73" s="29" t="n">
        <f aca="false">(($B73-$H73)/6)+E73</f>
        <v>-1.77021028</v>
      </c>
      <c r="E73" s="29" t="n">
        <f aca="false">(($B73-$H73)/6)+F73</f>
        <v>-1.750254815</v>
      </c>
      <c r="F73" s="29" t="n">
        <f aca="false">(($B73-$H73)/6)+G73</f>
        <v>-1.73029935</v>
      </c>
      <c r="G73" s="29" t="n">
        <f aca="false">(($B73-$H73)/6)+H73</f>
        <v>-1.710343885</v>
      </c>
      <c r="H73" s="29" t="n">
        <f aca="false">'GAMMA GRIDS'!C77</f>
        <v>-1.69038842</v>
      </c>
      <c r="I73" s="29" t="n">
        <f aca="false">((H73-J73)/2)+J73</f>
        <v>-1.34264262</v>
      </c>
      <c r="J73" s="29" t="n">
        <f aca="false">'GAMMA GRIDS'!D77</f>
        <v>-0.99489682</v>
      </c>
      <c r="K73" s="29" t="n">
        <f aca="false">'GAMMA GRIDS'!E77</f>
        <v>-0.20554453</v>
      </c>
      <c r="L73" s="29" t="n">
        <v>0</v>
      </c>
      <c r="M73" s="29" t="n">
        <f aca="false">'GAMMA GRIDS'!F77</f>
        <v>0.20273642</v>
      </c>
      <c r="N73" s="29" t="n">
        <f aca="false">'GAMMA GRIDS'!G77</f>
        <v>0.94406517</v>
      </c>
      <c r="O73" s="29" t="n">
        <f aca="false">((P73-N73)/2)+N73</f>
        <v>1.280527945</v>
      </c>
      <c r="P73" s="29" t="n">
        <f aca="false">'GAMMA GRIDS'!H77</f>
        <v>1.61699072</v>
      </c>
      <c r="Q73" s="29" t="n">
        <f aca="false">(($V73-$P73)/6)+P73</f>
        <v>1.69750901833333</v>
      </c>
      <c r="R73" s="29" t="n">
        <f aca="false">(($V73-$P73)/6)+Q73</f>
        <v>1.77802731666667</v>
      </c>
      <c r="S73" s="29" t="n">
        <f aca="false">(($V73-$P73)/6)+R73</f>
        <v>1.858545615</v>
      </c>
      <c r="T73" s="29" t="n">
        <f aca="false">(($V73-$P73)/6)+S73</f>
        <v>1.93906391333333</v>
      </c>
      <c r="U73" s="29" t="n">
        <f aca="false">(($V73-$P73)/6)+T73</f>
        <v>2.01958221166667</v>
      </c>
      <c r="V73" s="29" t="n">
        <f aca="false">'GAMMA GRIDS'!I77</f>
        <v>2.10010051</v>
      </c>
    </row>
    <row r="74" customFormat="false" ht="12.75" hidden="false" customHeight="false" outlineLevel="0" collapsed="false">
      <c r="A74" s="245" t="n">
        <v>39203</v>
      </c>
      <c r="B74" s="29" t="n">
        <f aca="false">'GAMMA GRIDS'!B78</f>
        <v>-1.8637656</v>
      </c>
      <c r="C74" s="29" t="n">
        <f aca="false">(($B74-$H74)/6)+D74</f>
        <v>-1.84184796833333</v>
      </c>
      <c r="D74" s="29" t="n">
        <f aca="false">(($B74-$H74)/6)+E74</f>
        <v>-1.81993033666667</v>
      </c>
      <c r="E74" s="29" t="n">
        <f aca="false">(($B74-$H74)/6)+F74</f>
        <v>-1.798012705</v>
      </c>
      <c r="F74" s="29" t="n">
        <f aca="false">(($B74-$H74)/6)+G74</f>
        <v>-1.77609507333333</v>
      </c>
      <c r="G74" s="29" t="n">
        <f aca="false">(($B74-$H74)/6)+H74</f>
        <v>-1.75417744166667</v>
      </c>
      <c r="H74" s="29" t="n">
        <f aca="false">'GAMMA GRIDS'!C78</f>
        <v>-1.73225981</v>
      </c>
      <c r="I74" s="29" t="n">
        <f aca="false">((H74-J74)/2)+J74</f>
        <v>-1.376438635</v>
      </c>
      <c r="J74" s="29" t="n">
        <f aca="false">'GAMMA GRIDS'!D78</f>
        <v>-1.02061746</v>
      </c>
      <c r="K74" s="29" t="n">
        <f aca="false">'GAMMA GRIDS'!E78</f>
        <v>-0.21091616</v>
      </c>
      <c r="L74" s="29" t="n">
        <v>0</v>
      </c>
      <c r="M74" s="29" t="n">
        <f aca="false">'GAMMA GRIDS'!F78</f>
        <v>0.20832343</v>
      </c>
      <c r="N74" s="29" t="n">
        <f aca="false">'GAMMA GRIDS'!G78</f>
        <v>0.97106952</v>
      </c>
      <c r="O74" s="29" t="n">
        <f aca="false">((P74-N74)/2)+N74</f>
        <v>1.318335635</v>
      </c>
      <c r="P74" s="29" t="n">
        <f aca="false">'GAMMA GRIDS'!H78</f>
        <v>1.66560175</v>
      </c>
      <c r="Q74" s="29" t="n">
        <f aca="false">(($V74-$P74)/6)+P74</f>
        <v>1.74990981</v>
      </c>
      <c r="R74" s="29" t="n">
        <f aca="false">(($V74-$P74)/6)+Q74</f>
        <v>1.83421787</v>
      </c>
      <c r="S74" s="29" t="n">
        <f aca="false">(($V74-$P74)/6)+R74</f>
        <v>1.91852593</v>
      </c>
      <c r="T74" s="29" t="n">
        <f aca="false">(($V74-$P74)/6)+S74</f>
        <v>2.00283399</v>
      </c>
      <c r="U74" s="29" t="n">
        <f aca="false">(($V74-$P74)/6)+T74</f>
        <v>2.08714205</v>
      </c>
      <c r="V74" s="29" t="n">
        <f aca="false">'GAMMA GRIDS'!I78</f>
        <v>2.17145011</v>
      </c>
    </row>
    <row r="75" customFormat="false" ht="12.75" hidden="false" customHeight="false" outlineLevel="0" collapsed="false">
      <c r="A75" s="245" t="n">
        <v>39234</v>
      </c>
      <c r="B75" s="29" t="n">
        <f aca="false">'GAMMA GRIDS'!B79</f>
        <v>-1.8162651</v>
      </c>
      <c r="C75" s="29" t="n">
        <f aca="false">(($B75-$H75)/6)+D75</f>
        <v>-1.798030205</v>
      </c>
      <c r="D75" s="29" t="n">
        <f aca="false">(($B75-$H75)/6)+E75</f>
        <v>-1.77979531</v>
      </c>
      <c r="E75" s="29" t="n">
        <f aca="false">(($B75-$H75)/6)+F75</f>
        <v>-1.761560415</v>
      </c>
      <c r="F75" s="29" t="n">
        <f aca="false">(($B75-$H75)/6)+G75</f>
        <v>-1.74332552</v>
      </c>
      <c r="G75" s="29" t="n">
        <f aca="false">(($B75-$H75)/6)+H75</f>
        <v>-1.725090625</v>
      </c>
      <c r="H75" s="29" t="n">
        <f aca="false">'GAMMA GRIDS'!C79</f>
        <v>-1.70685573</v>
      </c>
      <c r="I75" s="29" t="n">
        <f aca="false">((H75-J75)/2)+J75</f>
        <v>-1.35801212</v>
      </c>
      <c r="J75" s="29" t="n">
        <f aca="false">'GAMMA GRIDS'!D79</f>
        <v>-1.00916851</v>
      </c>
      <c r="K75" s="29" t="n">
        <f aca="false">'GAMMA GRIDS'!E79</f>
        <v>-0.20887136</v>
      </c>
      <c r="L75" s="29" t="n">
        <v>0</v>
      </c>
      <c r="M75" s="29" t="n">
        <f aca="false">'GAMMA GRIDS'!F79</f>
        <v>0.20658533</v>
      </c>
      <c r="N75" s="29" t="n">
        <f aca="false">'GAMMA GRIDS'!G79</f>
        <v>0.96423693</v>
      </c>
      <c r="O75" s="29" t="n">
        <f aca="false">((P75-N75)/2)+N75</f>
        <v>1.310366285</v>
      </c>
      <c r="P75" s="29" t="n">
        <f aca="false">'GAMMA GRIDS'!H79</f>
        <v>1.65649564</v>
      </c>
      <c r="Q75" s="29" t="n">
        <f aca="false">(($V75-$P75)/6)+P75</f>
        <v>1.74165451333333</v>
      </c>
      <c r="R75" s="29" t="n">
        <f aca="false">(($V75-$P75)/6)+Q75</f>
        <v>1.82681338666667</v>
      </c>
      <c r="S75" s="29" t="n">
        <f aca="false">(($V75-$P75)/6)+R75</f>
        <v>1.91197226</v>
      </c>
      <c r="T75" s="29" t="n">
        <f aca="false">(($V75-$P75)/6)+S75</f>
        <v>1.99713113333333</v>
      </c>
      <c r="U75" s="29" t="n">
        <f aca="false">(($V75-$P75)/6)+T75</f>
        <v>2.08229000666667</v>
      </c>
      <c r="V75" s="29" t="n">
        <f aca="false">'GAMMA GRIDS'!I79</f>
        <v>2.16744888</v>
      </c>
    </row>
    <row r="76" customFormat="false" ht="12.75" hidden="false" customHeight="false" outlineLevel="0" collapsed="false">
      <c r="A76" s="245" t="n">
        <v>39264</v>
      </c>
      <c r="B76" s="29" t="n">
        <f aca="false">'GAMMA GRIDS'!B80</f>
        <v>-1.56966162</v>
      </c>
      <c r="C76" s="29" t="n">
        <f aca="false">(($B76-$H76)/6)+D76</f>
        <v>-1.57328074</v>
      </c>
      <c r="D76" s="29" t="n">
        <f aca="false">(($B76-$H76)/6)+E76</f>
        <v>-1.57689986</v>
      </c>
      <c r="E76" s="29" t="n">
        <f aca="false">(($B76-$H76)/6)+F76</f>
        <v>-1.58051898</v>
      </c>
      <c r="F76" s="29" t="n">
        <f aca="false">(($B76-$H76)/6)+G76</f>
        <v>-1.5841381</v>
      </c>
      <c r="G76" s="29" t="n">
        <f aca="false">(($B76-$H76)/6)+H76</f>
        <v>-1.58775722</v>
      </c>
      <c r="H76" s="29" t="n">
        <f aca="false">'GAMMA GRIDS'!C80</f>
        <v>-1.59137634</v>
      </c>
      <c r="I76" s="29" t="n">
        <f aca="false">((H76-J76)/2)+J76</f>
        <v>-1.271816935</v>
      </c>
      <c r="J76" s="29" t="n">
        <f aca="false">'GAMMA GRIDS'!D80</f>
        <v>-0.95225753</v>
      </c>
      <c r="K76" s="29" t="n">
        <f aca="false">'GAMMA GRIDS'!E80</f>
        <v>-0.19804578</v>
      </c>
      <c r="L76" s="29" t="n">
        <v>0</v>
      </c>
      <c r="M76" s="29" t="n">
        <f aca="false">'GAMMA GRIDS'!F80</f>
        <v>0.19618334</v>
      </c>
      <c r="N76" s="29" t="n">
        <f aca="false">'GAMMA GRIDS'!G80</f>
        <v>0.91761604</v>
      </c>
      <c r="O76" s="29" t="n">
        <f aca="false">((P76-N76)/2)+N76</f>
        <v>1.24818049</v>
      </c>
      <c r="P76" s="29" t="n">
        <f aca="false">'GAMMA GRIDS'!H80</f>
        <v>1.57874494</v>
      </c>
      <c r="Q76" s="29" t="n">
        <f aca="false">(($V76-$P76)/6)+P76</f>
        <v>1.66031218666667</v>
      </c>
      <c r="R76" s="29" t="n">
        <f aca="false">(($V76-$P76)/6)+Q76</f>
        <v>1.74187943333333</v>
      </c>
      <c r="S76" s="29" t="n">
        <f aca="false">(($V76-$P76)/6)+R76</f>
        <v>1.82344668</v>
      </c>
      <c r="T76" s="29" t="n">
        <f aca="false">(($V76-$P76)/6)+S76</f>
        <v>1.90501392666667</v>
      </c>
      <c r="U76" s="29" t="n">
        <f aca="false">(($V76-$P76)/6)+T76</f>
        <v>1.98658117333333</v>
      </c>
      <c r="V76" s="29" t="n">
        <f aca="false">'GAMMA GRIDS'!I80</f>
        <v>2.06814842</v>
      </c>
    </row>
    <row r="77" customFormat="false" ht="12.75" hidden="false" customHeight="false" outlineLevel="0" collapsed="false">
      <c r="A77" s="245" t="n">
        <v>39295</v>
      </c>
      <c r="B77" s="29" t="n">
        <f aca="false">'GAMMA GRIDS'!B81</f>
        <v>-1.70661454</v>
      </c>
      <c r="C77" s="29" t="n">
        <f aca="false">(($B77-$H77)/6)+D77</f>
        <v>-1.699905925</v>
      </c>
      <c r="D77" s="29" t="n">
        <f aca="false">(($B77-$H77)/6)+E77</f>
        <v>-1.69319731</v>
      </c>
      <c r="E77" s="29" t="n">
        <f aca="false">(($B77-$H77)/6)+F77</f>
        <v>-1.686488695</v>
      </c>
      <c r="F77" s="29" t="n">
        <f aca="false">(($B77-$H77)/6)+G77</f>
        <v>-1.67978008</v>
      </c>
      <c r="G77" s="29" t="n">
        <f aca="false">(($B77-$H77)/6)+H77</f>
        <v>-1.673071465</v>
      </c>
      <c r="H77" s="29" t="n">
        <f aca="false">'GAMMA GRIDS'!C81</f>
        <v>-1.66636285</v>
      </c>
      <c r="I77" s="29" t="n">
        <f aca="false">((H77-J77)/2)+J77</f>
        <v>-1.33018598</v>
      </c>
      <c r="J77" s="29" t="n">
        <f aca="false">'GAMMA GRIDS'!D81</f>
        <v>-0.99400911</v>
      </c>
      <c r="K77" s="29" t="n">
        <f aca="false">'GAMMA GRIDS'!E81</f>
        <v>-0.20677594</v>
      </c>
      <c r="L77" s="29" t="n">
        <v>0</v>
      </c>
      <c r="M77" s="29" t="n">
        <f aca="false">'GAMMA GRIDS'!F81</f>
        <v>0.20492742</v>
      </c>
      <c r="N77" s="29" t="n">
        <f aca="false">'GAMMA GRIDS'!G81</f>
        <v>0.96008343</v>
      </c>
      <c r="O77" s="29" t="n">
        <f aca="false">((P77-N77)/2)+N77</f>
        <v>1.308785355</v>
      </c>
      <c r="P77" s="29" t="n">
        <f aca="false">'GAMMA GRIDS'!H81</f>
        <v>1.65748728</v>
      </c>
      <c r="Q77" s="29" t="n">
        <f aca="false">(($V77-$P77)/6)+P77</f>
        <v>1.74718047833333</v>
      </c>
      <c r="R77" s="29" t="n">
        <f aca="false">(($V77-$P77)/6)+Q77</f>
        <v>1.83687367666667</v>
      </c>
      <c r="S77" s="29" t="n">
        <f aca="false">(($V77-$P77)/6)+R77</f>
        <v>1.926566875</v>
      </c>
      <c r="T77" s="29" t="n">
        <f aca="false">(($V77-$P77)/6)+S77</f>
        <v>2.01626007333333</v>
      </c>
      <c r="U77" s="29" t="n">
        <f aca="false">(($V77-$P77)/6)+T77</f>
        <v>2.10595327166667</v>
      </c>
      <c r="V77" s="29" t="n">
        <f aca="false">'GAMMA GRIDS'!I81</f>
        <v>2.19564647</v>
      </c>
    </row>
    <row r="78" customFormat="false" ht="12.75" hidden="false" customHeight="false" outlineLevel="0" collapsed="false">
      <c r="A78" s="245" t="n">
        <v>39326</v>
      </c>
      <c r="B78" s="29" t="n">
        <f aca="false">'GAMMA GRIDS'!B82</f>
        <v>-1.60199572</v>
      </c>
      <c r="C78" s="29" t="n">
        <f aca="false">(($B78-$H78)/6)+D78</f>
        <v>-1.59931138833333</v>
      </c>
      <c r="D78" s="29" t="n">
        <f aca="false">(($B78-$H78)/6)+E78</f>
        <v>-1.59662705666667</v>
      </c>
      <c r="E78" s="29" t="n">
        <f aca="false">(($B78-$H78)/6)+F78</f>
        <v>-1.593942725</v>
      </c>
      <c r="F78" s="29" t="n">
        <f aca="false">(($B78-$H78)/6)+G78</f>
        <v>-1.59125839333333</v>
      </c>
      <c r="G78" s="29" t="n">
        <f aca="false">(($B78-$H78)/6)+H78</f>
        <v>-1.58857406166667</v>
      </c>
      <c r="H78" s="29" t="n">
        <f aca="false">'GAMMA GRIDS'!C82</f>
        <v>-1.58588973</v>
      </c>
      <c r="I78" s="29" t="n">
        <f aca="false">((H78-J78)/2)+J78</f>
        <v>-1.26832353</v>
      </c>
      <c r="J78" s="29" t="n">
        <f aca="false">'GAMMA GRIDS'!D82</f>
        <v>-0.95075733</v>
      </c>
      <c r="K78" s="29" t="n">
        <f aca="false">'GAMMA GRIDS'!E82</f>
        <v>-0.19847346</v>
      </c>
      <c r="L78" s="29" t="n">
        <v>0</v>
      </c>
      <c r="M78" s="29" t="n">
        <f aca="false">'GAMMA GRIDS'!F82</f>
        <v>0.19693811</v>
      </c>
      <c r="N78" s="29" t="n">
        <f aca="false">'GAMMA GRIDS'!G82</f>
        <v>0.9248302</v>
      </c>
      <c r="O78" s="29" t="n">
        <f aca="false">((P78-N78)/2)+N78</f>
        <v>1.263191935</v>
      </c>
      <c r="P78" s="29" t="n">
        <f aca="false">'GAMMA GRIDS'!H82</f>
        <v>1.60155367</v>
      </c>
      <c r="Q78" s="29" t="n">
        <f aca="false">(($V78-$P78)/6)+P78</f>
        <v>1.69094720833333</v>
      </c>
      <c r="R78" s="29" t="n">
        <f aca="false">(($V78-$P78)/6)+Q78</f>
        <v>1.78034074666667</v>
      </c>
      <c r="S78" s="29" t="n">
        <f aca="false">(($V78-$P78)/6)+R78</f>
        <v>1.869734285</v>
      </c>
      <c r="T78" s="29" t="n">
        <f aca="false">(($V78-$P78)/6)+S78</f>
        <v>1.95912782333333</v>
      </c>
      <c r="U78" s="29" t="n">
        <f aca="false">(($V78-$P78)/6)+T78</f>
        <v>2.04852136166667</v>
      </c>
      <c r="V78" s="29" t="n">
        <f aca="false">'GAMMA GRIDS'!I82</f>
        <v>2.1379149</v>
      </c>
    </row>
    <row r="79" customFormat="false" ht="12.75" hidden="false" customHeight="false" outlineLevel="0" collapsed="false">
      <c r="A79" s="245" t="n">
        <v>39356</v>
      </c>
      <c r="B79" s="29" t="n">
        <f aca="false">'GAMMA GRIDS'!B83</f>
        <v>-0.66843743</v>
      </c>
      <c r="C79" s="29" t="n">
        <f aca="false">(($B79-$H79)/6)+D79</f>
        <v>-0.733663551666667</v>
      </c>
      <c r="D79" s="29" t="n">
        <f aca="false">(($B79-$H79)/6)+E79</f>
        <v>-0.798889673333333</v>
      </c>
      <c r="E79" s="29" t="n">
        <f aca="false">(($B79-$H79)/6)+F79</f>
        <v>-0.864115795</v>
      </c>
      <c r="F79" s="29" t="n">
        <f aca="false">(($B79-$H79)/6)+G79</f>
        <v>-0.929341916666667</v>
      </c>
      <c r="G79" s="29" t="n">
        <f aca="false">(($B79-$H79)/6)+H79</f>
        <v>-0.994568038333333</v>
      </c>
      <c r="H79" s="29" t="n">
        <f aca="false">'GAMMA GRIDS'!C83</f>
        <v>-1.05979416</v>
      </c>
      <c r="I79" s="29" t="n">
        <f aca="false">((H79-J79)/2)+J79</f>
        <v>-0.872580015</v>
      </c>
      <c r="J79" s="29" t="n">
        <f aca="false">'GAMMA GRIDS'!D83</f>
        <v>-0.68536587</v>
      </c>
      <c r="K79" s="29" t="n">
        <f aca="false">'GAMMA GRIDS'!E83</f>
        <v>-0.1456101</v>
      </c>
      <c r="L79" s="29" t="n">
        <v>0</v>
      </c>
      <c r="M79" s="29" t="n">
        <f aca="false">'GAMMA GRIDS'!F83</f>
        <v>0.14423015</v>
      </c>
      <c r="N79" s="29" t="n">
        <f aca="false">'GAMMA GRIDS'!G83</f>
        <v>0.66358873</v>
      </c>
      <c r="O79" s="29" t="n">
        <f aca="false">((P79-N79)/2)+N79</f>
        <v>0.87555511</v>
      </c>
      <c r="P79" s="29" t="n">
        <f aca="false">'GAMMA GRIDS'!H83</f>
        <v>1.08752149</v>
      </c>
      <c r="Q79" s="29" t="n">
        <f aca="false">(($V79-$P79)/6)+P79</f>
        <v>1.09986031833333</v>
      </c>
      <c r="R79" s="29" t="n">
        <f aca="false">(($V79-$P79)/6)+Q79</f>
        <v>1.11219914666667</v>
      </c>
      <c r="S79" s="29" t="n">
        <f aca="false">(($V79-$P79)/6)+R79</f>
        <v>1.124537975</v>
      </c>
      <c r="T79" s="29" t="n">
        <f aca="false">(($V79-$P79)/6)+S79</f>
        <v>1.13687680333333</v>
      </c>
      <c r="U79" s="29" t="n">
        <f aca="false">(($V79-$P79)/6)+T79</f>
        <v>1.14921563166667</v>
      </c>
      <c r="V79" s="29" t="n">
        <f aca="false">'GAMMA GRIDS'!I83</f>
        <v>1.16155446</v>
      </c>
    </row>
    <row r="80" customFormat="false" ht="12.75" hidden="false" customHeight="false" outlineLevel="0" collapsed="false">
      <c r="A80" s="245" t="n">
        <v>39387</v>
      </c>
      <c r="B80" s="29" t="n">
        <f aca="false">'GAMMA GRIDS'!B84</f>
        <v>0.13794841</v>
      </c>
      <c r="C80" s="29" t="n">
        <f aca="false">(($B80-$H80)/6)+D80</f>
        <v>0.127454523333333</v>
      </c>
      <c r="D80" s="29" t="n">
        <f aca="false">(($B80-$H80)/6)+E80</f>
        <v>0.116960636666667</v>
      </c>
      <c r="E80" s="29" t="n">
        <f aca="false">(($B80-$H80)/6)+F80</f>
        <v>0.10646675</v>
      </c>
      <c r="F80" s="29" t="n">
        <f aca="false">(($B80-$H80)/6)+G80</f>
        <v>0.0959728633333333</v>
      </c>
      <c r="G80" s="29" t="n">
        <f aca="false">(($B80-$H80)/6)+H80</f>
        <v>0.0854789766666667</v>
      </c>
      <c r="H80" s="29" t="n">
        <f aca="false">'GAMMA GRIDS'!C84</f>
        <v>0.07498509</v>
      </c>
      <c r="I80" s="29" t="n">
        <f aca="false">((H80-J80)/2)+J80</f>
        <v>0.057721955</v>
      </c>
      <c r="J80" s="29" t="n">
        <f aca="false">'GAMMA GRIDS'!D84</f>
        <v>0.04045882</v>
      </c>
      <c r="K80" s="29" t="n">
        <f aca="false">'GAMMA GRIDS'!E84</f>
        <v>0.00836921</v>
      </c>
      <c r="L80" s="29" t="n">
        <v>0</v>
      </c>
      <c r="M80" s="29" t="n">
        <f aca="false">'GAMMA GRIDS'!F84</f>
        <v>-0.00847213</v>
      </c>
      <c r="N80" s="29" t="n">
        <f aca="false">'GAMMA GRIDS'!G84</f>
        <v>-0.04297353</v>
      </c>
      <c r="O80" s="29" t="n">
        <f aca="false">((P80-N80)/2)+N80</f>
        <v>-0.06448991</v>
      </c>
      <c r="P80" s="29" t="n">
        <f aca="false">'GAMMA GRIDS'!H84</f>
        <v>-0.08600629</v>
      </c>
      <c r="Q80" s="29" t="n">
        <f aca="false">(($V80-$P80)/6)+P80</f>
        <v>-0.0991766</v>
      </c>
      <c r="R80" s="29" t="n">
        <f aca="false">(($V80-$P80)/6)+Q80</f>
        <v>-0.11234691</v>
      </c>
      <c r="S80" s="29" t="n">
        <f aca="false">(($V80-$P80)/6)+R80</f>
        <v>-0.12551722</v>
      </c>
      <c r="T80" s="29" t="n">
        <f aca="false">(($V80-$P80)/6)+S80</f>
        <v>-0.13868753</v>
      </c>
      <c r="U80" s="29" t="n">
        <f aca="false">(($V80-$P80)/6)+T80</f>
        <v>-0.15185784</v>
      </c>
      <c r="V80" s="29" t="n">
        <f aca="false">'GAMMA GRIDS'!I84</f>
        <v>-0.16502815</v>
      </c>
    </row>
    <row r="81" customFormat="false" ht="12.75" hidden="false" customHeight="false" outlineLevel="0" collapsed="false">
      <c r="A81" s="245" t="n">
        <v>39417</v>
      </c>
      <c r="B81" s="29" t="n">
        <f aca="false">'GAMMA GRIDS'!B85</f>
        <v>0.15058972</v>
      </c>
      <c r="C81" s="29" t="n">
        <f aca="false">(($B81-$H81)/6)+D81</f>
        <v>0.137898718333333</v>
      </c>
      <c r="D81" s="29" t="n">
        <f aca="false">(($B81-$H81)/6)+E81</f>
        <v>0.125207716666667</v>
      </c>
      <c r="E81" s="29" t="n">
        <f aca="false">(($B81-$H81)/6)+F81</f>
        <v>0.112516715</v>
      </c>
      <c r="F81" s="29" t="n">
        <f aca="false">(($B81-$H81)/6)+G81</f>
        <v>0.0998257133333333</v>
      </c>
      <c r="G81" s="29" t="n">
        <f aca="false">(($B81-$H81)/6)+H81</f>
        <v>0.0871347116666667</v>
      </c>
      <c r="H81" s="29" t="n">
        <f aca="false">'GAMMA GRIDS'!C85</f>
        <v>0.07444371</v>
      </c>
      <c r="I81" s="29" t="n">
        <f aca="false">((H81-J81)/2)+J81</f>
        <v>0.056849195</v>
      </c>
      <c r="J81" s="29" t="n">
        <f aca="false">'GAMMA GRIDS'!D85</f>
        <v>0.03925468</v>
      </c>
      <c r="K81" s="29" t="n">
        <f aca="false">'GAMMA GRIDS'!E85</f>
        <v>0.00805403</v>
      </c>
      <c r="L81" s="29" t="n">
        <v>0</v>
      </c>
      <c r="M81" s="29" t="n">
        <f aca="false">'GAMMA GRIDS'!F85</f>
        <v>-0.00812228</v>
      </c>
      <c r="N81" s="29" t="n">
        <f aca="false">'GAMMA GRIDS'!G85</f>
        <v>-0.04098573</v>
      </c>
      <c r="O81" s="29" t="n">
        <f aca="false">((P81-N81)/2)+N81</f>
        <v>-0.06135555</v>
      </c>
      <c r="P81" s="29" t="n">
        <f aca="false">'GAMMA GRIDS'!H85</f>
        <v>-0.08172537</v>
      </c>
      <c r="Q81" s="29" t="n">
        <f aca="false">(($V81-$P81)/6)+P81</f>
        <v>-0.0941619316666667</v>
      </c>
      <c r="R81" s="29" t="n">
        <f aca="false">(($V81-$P81)/6)+Q81</f>
        <v>-0.106598493333333</v>
      </c>
      <c r="S81" s="29" t="n">
        <f aca="false">(($V81-$P81)/6)+R81</f>
        <v>-0.119035055</v>
      </c>
      <c r="T81" s="29" t="n">
        <f aca="false">(($V81-$P81)/6)+S81</f>
        <v>-0.131471616666667</v>
      </c>
      <c r="U81" s="29" t="n">
        <f aca="false">(($V81-$P81)/6)+T81</f>
        <v>-0.143908178333333</v>
      </c>
      <c r="V81" s="29" t="n">
        <f aca="false">'GAMMA GRIDS'!I85</f>
        <v>-0.15634474</v>
      </c>
    </row>
    <row r="82" customFormat="false" ht="12.75" hidden="false" customHeight="false" outlineLevel="0" collapsed="false">
      <c r="A82" s="245" t="n">
        <v>39417</v>
      </c>
      <c r="B82" s="29" t="n">
        <f aca="false">'GAMMA GRIDS'!B86</f>
        <v>0.03588839</v>
      </c>
      <c r="C82" s="29" t="n">
        <f aca="false">(($B82-$H82)/6)+D82</f>
        <v>0.0365260683333334</v>
      </c>
      <c r="D82" s="29" t="n">
        <f aca="false">(($B82-$H82)/6)+E82</f>
        <v>0.0371637466666667</v>
      </c>
      <c r="E82" s="29" t="n">
        <f aca="false">(($B82-$H82)/6)+F82</f>
        <v>0.037801425</v>
      </c>
      <c r="F82" s="29" t="n">
        <f aca="false">(($B82-$H82)/6)+G82</f>
        <v>0.0384391033333333</v>
      </c>
      <c r="G82" s="29" t="n">
        <f aca="false">(($B82-$H82)/6)+H82</f>
        <v>0.0390767816666667</v>
      </c>
      <c r="H82" s="29" t="n">
        <f aca="false">'GAMMA GRIDS'!C86</f>
        <v>0.03971446</v>
      </c>
      <c r="I82" s="29" t="n">
        <f aca="false">((H82-J82)/2)+J82</f>
        <v>0.03305273</v>
      </c>
      <c r="J82" s="29" t="n">
        <f aca="false">'GAMMA GRIDS'!D86</f>
        <v>0.026391</v>
      </c>
      <c r="K82" s="29" t="n">
        <f aca="false">'GAMMA GRIDS'!E86</f>
        <v>0.00615015</v>
      </c>
      <c r="L82" s="29" t="n">
        <v>0</v>
      </c>
      <c r="M82" s="29" t="n">
        <f aca="false">'GAMMA GRIDS'!F86</f>
        <v>-0.00646591</v>
      </c>
      <c r="N82" s="29" t="n">
        <f aca="false">'GAMMA GRIDS'!G86</f>
        <v>-0.0348211</v>
      </c>
      <c r="O82" s="29" t="n">
        <f aca="false">((P82-N82)/2)+N82</f>
        <v>-0.05415142</v>
      </c>
      <c r="P82" s="29" t="n">
        <f aca="false">'GAMMA GRIDS'!H86</f>
        <v>-0.07348174</v>
      </c>
      <c r="Q82" s="29" t="n">
        <f aca="false">(($V82-$P82)/6)+P82</f>
        <v>-0.0862612066666667</v>
      </c>
      <c r="R82" s="29" t="n">
        <f aca="false">(($V82-$P82)/6)+Q82</f>
        <v>-0.0990406733333333</v>
      </c>
      <c r="S82" s="29" t="n">
        <f aca="false">(($V82-$P82)/6)+R82</f>
        <v>-0.11182014</v>
      </c>
      <c r="T82" s="29" t="n">
        <f aca="false">(($V82-$P82)/6)+S82</f>
        <v>-0.124599606666667</v>
      </c>
      <c r="U82" s="29" t="n">
        <f aca="false">(($V82-$P82)/6)+T82</f>
        <v>-0.137379073333333</v>
      </c>
      <c r="V82" s="29" t="n">
        <f aca="false">'GAMMA GRIDS'!I86</f>
        <v>-0.15015854</v>
      </c>
    </row>
    <row r="83" customFormat="false" ht="12.75" hidden="false" customHeight="false" outlineLevel="0" collapsed="false">
      <c r="A83" s="245" t="n">
        <v>39387</v>
      </c>
      <c r="B83" s="29" t="n">
        <f aca="false">'GAMMA GRIDS'!B87</f>
        <v>0.2936918</v>
      </c>
      <c r="C83" s="29" t="n">
        <f aca="false">(($B83-$H83)/6)+D83</f>
        <v>0.260453298333333</v>
      </c>
      <c r="D83" s="29" t="n">
        <f aca="false">(($B83-$H83)/6)+E83</f>
        <v>0.227214796666667</v>
      </c>
      <c r="E83" s="29" t="n">
        <f aca="false">(($B83-$H83)/6)+F83</f>
        <v>0.193976295</v>
      </c>
      <c r="F83" s="29" t="n">
        <f aca="false">(($B83-$H83)/6)+G83</f>
        <v>0.160737793333333</v>
      </c>
      <c r="G83" s="29" t="n">
        <f aca="false">(($B83-$H83)/6)+H83</f>
        <v>0.127499291666667</v>
      </c>
      <c r="H83" s="29" t="n">
        <f aca="false">'GAMMA GRIDS'!C87</f>
        <v>0.09426079</v>
      </c>
      <c r="I83" s="29" t="n">
        <f aca="false">((H83-J83)/2)+J83</f>
        <v>0.06886524</v>
      </c>
      <c r="J83" s="29" t="n">
        <f aca="false">'GAMMA GRIDS'!D87</f>
        <v>0.04346969</v>
      </c>
      <c r="K83" s="29" t="n">
        <f aca="false">'GAMMA GRIDS'!E87</f>
        <v>0.0084642</v>
      </c>
      <c r="L83" s="29" t="n">
        <v>0</v>
      </c>
      <c r="M83" s="29" t="n">
        <f aca="false">'GAMMA GRIDS'!F87</f>
        <v>-0.00844952</v>
      </c>
      <c r="N83" s="29" t="n">
        <f aca="false">'GAMMA GRIDS'!G87</f>
        <v>-0.04267498</v>
      </c>
      <c r="O83" s="29" t="n">
        <f aca="false">((P83-N83)/2)+N83</f>
        <v>-0.06380188</v>
      </c>
      <c r="P83" s="29" t="n">
        <f aca="false">'GAMMA GRIDS'!H87</f>
        <v>-0.08492878</v>
      </c>
      <c r="Q83" s="29" t="n">
        <f aca="false">(($V83-$P83)/6)+P83</f>
        <v>-0.0982778416666667</v>
      </c>
      <c r="R83" s="29" t="n">
        <f aca="false">(($V83-$P83)/6)+Q83</f>
        <v>-0.111626903333333</v>
      </c>
      <c r="S83" s="29" t="n">
        <f aca="false">(($V83-$P83)/6)+R83</f>
        <v>-0.124975965</v>
      </c>
      <c r="T83" s="29" t="n">
        <f aca="false">(($V83-$P83)/6)+S83</f>
        <v>-0.138325026666667</v>
      </c>
      <c r="U83" s="29" t="n">
        <f aca="false">(($V83-$P83)/6)+T83</f>
        <v>-0.151674088333333</v>
      </c>
      <c r="V83" s="29" t="n">
        <f aca="false">'GAMMA GRIDS'!I87</f>
        <v>-0.16502315</v>
      </c>
    </row>
    <row r="84" customFormat="false" ht="12.75" hidden="false" customHeight="false" outlineLevel="0" collapsed="false">
      <c r="A84" s="246" t="n">
        <v>39417</v>
      </c>
    </row>
    <row r="85" customFormat="false" ht="12.75" hidden="false" customHeight="false" outlineLevel="0" collapsed="false">
      <c r="A85" s="246" t="n">
        <v>39417</v>
      </c>
    </row>
    <row r="86" customFormat="false" ht="12.75" hidden="false" customHeight="false" outlineLevel="0" collapsed="false">
      <c r="A86" s="246" t="n">
        <v>39417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AL220"/>
  <sheetViews>
    <sheetView showFormulas="false" showGridLines="true" showRowColHeaders="true" showZeros="true" rightToLeft="false" tabSelected="false" showOutlineSymbols="true" defaultGridColor="true" view="normal" topLeftCell="A1" colorId="64" zoomScale="93" zoomScaleNormal="93" zoomScalePageLayoutView="100" workbookViewId="0">
      <selection pane="topLeft" activeCell="J11" activeCellId="0" sqref="J11:R92"/>
    </sheetView>
  </sheetViews>
  <sheetFormatPr defaultColWidth="9.0546875" defaultRowHeight="12.75" customHeight="true" zeroHeight="false" outlineLevelRow="0" outlineLevelCol="0"/>
  <sheetData>
    <row r="3" customFormat="false" ht="12.75" hidden="false" customHeight="false" outlineLevel="0" collapsed="false">
      <c r="A3" s="0" t="s">
        <v>235</v>
      </c>
      <c r="B3" s="247" t="n">
        <f aca="false">B11</f>
        <v>0</v>
      </c>
      <c r="C3" s="247" t="n">
        <f aca="false">C11</f>
        <v>0</v>
      </c>
      <c r="D3" s="247" t="n">
        <f aca="false">D11</f>
        <v>0</v>
      </c>
      <c r="E3" s="247" t="n">
        <f aca="false">E11</f>
        <v>0</v>
      </c>
      <c r="F3" s="247" t="n">
        <f aca="false">F11</f>
        <v>0</v>
      </c>
      <c r="G3" s="247" t="n">
        <f aca="false">G11</f>
        <v>0</v>
      </c>
      <c r="H3" s="247" t="n">
        <f aca="false">H11</f>
        <v>0</v>
      </c>
      <c r="I3" s="247" t="n">
        <f aca="false">I11</f>
        <v>0</v>
      </c>
    </row>
    <row r="4" customFormat="false" ht="12.75" hidden="false" customHeight="false" outlineLevel="0" collapsed="false">
      <c r="A4" s="247" t="s">
        <v>299</v>
      </c>
      <c r="B4" s="247" t="n">
        <f aca="false">SUM(B12:B15)</f>
        <v>828.772908929999</v>
      </c>
      <c r="C4" s="247" t="n">
        <f aca="false">SUM(C12:C15)</f>
        <v>-200.56486897</v>
      </c>
      <c r="D4" s="247" t="n">
        <f aca="false">SUM(D12:D15)</f>
        <v>-464.71271226</v>
      </c>
      <c r="E4" s="247" t="n">
        <f aca="false">SUM(E12:E15)</f>
        <v>-134.7994851</v>
      </c>
      <c r="F4" s="247" t="n">
        <f aca="false">SUM(F12:F15)</f>
        <v>149.45436394</v>
      </c>
      <c r="G4" s="247" t="n">
        <f aca="false">SUM(G12:G15)</f>
        <v>863.97413983</v>
      </c>
      <c r="H4" s="247" t="n">
        <f aca="false">SUM(H12:H15)</f>
        <v>1926.6509821</v>
      </c>
      <c r="I4" s="247" t="n">
        <f aca="false">SUM(I12:I15)</f>
        <v>3902.75843388</v>
      </c>
      <c r="J4" s="247"/>
      <c r="K4" s="247"/>
      <c r="L4" s="247"/>
      <c r="M4" s="247"/>
      <c r="N4" s="247"/>
      <c r="O4" s="247"/>
      <c r="P4" s="247"/>
      <c r="Q4" s="248"/>
    </row>
    <row r="5" customFormat="false" ht="12.75" hidden="false" customHeight="false" outlineLevel="0" collapsed="false">
      <c r="A5" s="247" t="s">
        <v>184</v>
      </c>
      <c r="B5" s="247" t="n">
        <f aca="false">SUM(B16:B22)</f>
        <v>1641.26946351</v>
      </c>
      <c r="C5" s="247" t="n">
        <f aca="false">SUM(C16:C22)</f>
        <v>896.06428187</v>
      </c>
      <c r="D5" s="247" t="n">
        <f aca="false">SUM(D16:D22)</f>
        <v>380.22997992</v>
      </c>
      <c r="E5" s="247" t="n">
        <f aca="false">SUM(E16:E22)</f>
        <v>63.10522945</v>
      </c>
      <c r="F5" s="247" t="n">
        <f aca="false">SUM(F16:F22)</f>
        <v>-56.98106225</v>
      </c>
      <c r="G5" s="247" t="n">
        <f aca="false">SUM(G16:G22)</f>
        <v>-231.23345655</v>
      </c>
      <c r="H5" s="247" t="n">
        <f aca="false">SUM(H16:H22)</f>
        <v>-360.77041921</v>
      </c>
      <c r="I5" s="247" t="n">
        <f aca="false">SUM(I16:I22)</f>
        <v>-493.44128811</v>
      </c>
      <c r="J5" s="247"/>
      <c r="K5" s="247"/>
      <c r="L5" s="247"/>
      <c r="M5" s="247"/>
      <c r="N5" s="247"/>
      <c r="O5" s="247"/>
      <c r="P5" s="247"/>
      <c r="Q5" s="248"/>
    </row>
    <row r="6" customFormat="false" ht="12.75" hidden="false" customHeight="false" outlineLevel="0" collapsed="false">
      <c r="A6" s="247" t="s">
        <v>185</v>
      </c>
      <c r="B6" s="247" t="n">
        <f aca="false">SUM(B23:B27)</f>
        <v>-460.81249223</v>
      </c>
      <c r="C6" s="247" t="n">
        <f aca="false">SUM(C23:C27)</f>
        <v>-246.3935925</v>
      </c>
      <c r="D6" s="247" t="n">
        <f aca="false">SUM(D23:D27)</f>
        <v>-117.65720676</v>
      </c>
      <c r="E6" s="247" t="n">
        <f aca="false">SUM(E23:E27)</f>
        <v>-22.16644769</v>
      </c>
      <c r="F6" s="247" t="n">
        <f aca="false">SUM(F23:F27)</f>
        <v>21.40428574</v>
      </c>
      <c r="G6" s="247" t="n">
        <f aca="false">SUM(G23:G27)</f>
        <v>99.03411933</v>
      </c>
      <c r="H6" s="247" t="n">
        <f aca="false">SUM(H23:H27)</f>
        <v>178.1701488</v>
      </c>
      <c r="I6" s="247" t="n">
        <f aca="false">SUM(I23:I27)</f>
        <v>285.39459914</v>
      </c>
      <c r="J6" s="247"/>
      <c r="K6" s="247"/>
      <c r="L6" s="247"/>
      <c r="M6" s="247"/>
      <c r="N6" s="247"/>
      <c r="O6" s="247"/>
      <c r="P6" s="247"/>
      <c r="Q6" s="248"/>
    </row>
    <row r="7" customFormat="false" ht="12.75" hidden="false" customHeight="false" outlineLevel="0" collapsed="false">
      <c r="A7" s="247" t="s">
        <v>300</v>
      </c>
      <c r="B7" s="247" t="n">
        <f aca="false">SUM(B28:B36)</f>
        <v>-880.53371862</v>
      </c>
      <c r="C7" s="247" t="n">
        <f aca="false">SUM(C28:C36)</f>
        <v>-535.01704477</v>
      </c>
      <c r="D7" s="247" t="n">
        <f aca="false">SUM(D28:D36)</f>
        <v>-269.26913303</v>
      </c>
      <c r="E7" s="247" t="n">
        <f aca="false">SUM(E28:E36)</f>
        <v>-52.31460369</v>
      </c>
      <c r="F7" s="247" t="n">
        <f aca="false">SUM(F28:F36)</f>
        <v>51.11651908</v>
      </c>
      <c r="G7" s="247" t="n">
        <f aca="false">SUM(G28:G36)</f>
        <v>240.97788834</v>
      </c>
      <c r="H7" s="247" t="n">
        <f aca="false">SUM(H28:H36)</f>
        <v>441.21079828</v>
      </c>
      <c r="I7" s="247" t="n">
        <f aca="false">SUM(I28:I36)</f>
        <v>725.88262425</v>
      </c>
      <c r="J7" s="247"/>
      <c r="K7" s="247"/>
      <c r="L7" s="247"/>
      <c r="M7" s="247"/>
      <c r="N7" s="247"/>
      <c r="O7" s="247"/>
      <c r="P7" s="247"/>
      <c r="Q7" s="248"/>
    </row>
    <row r="8" customFormat="false" ht="13.5" hidden="false" customHeight="false" outlineLevel="0" collapsed="false">
      <c r="A8" s="247" t="s">
        <v>301</v>
      </c>
      <c r="B8" s="247" t="n">
        <f aca="false">SUM(B37:B211)</f>
        <v>130.17783131</v>
      </c>
      <c r="C8" s="247" t="n">
        <f aca="false">SUM(C37:C211)</f>
        <v>16.20667728</v>
      </c>
      <c r="D8" s="247" t="n">
        <f aca="false">SUM(D37:D211)</f>
        <v>-8.02442024</v>
      </c>
      <c r="E8" s="247" t="n">
        <f aca="false">SUM(E37:E211)</f>
        <v>-3.20991829</v>
      </c>
      <c r="F8" s="247" t="n">
        <f aca="false">SUM(F37:F211)</f>
        <v>3.64722672</v>
      </c>
      <c r="G8" s="247" t="n">
        <f aca="false">SUM(G37:G211)</f>
        <v>19.58722992</v>
      </c>
      <c r="H8" s="247" t="n">
        <f aca="false">SUM(H37:H211)</f>
        <v>35.01042719</v>
      </c>
      <c r="I8" s="247" t="n">
        <f aca="false">SUM(I37:I211)</f>
        <v>38.25820277</v>
      </c>
      <c r="J8" s="247"/>
      <c r="K8" s="247" t="s">
        <v>192</v>
      </c>
      <c r="L8" s="247"/>
      <c r="M8" s="247"/>
      <c r="N8" s="247"/>
      <c r="O8" s="247"/>
      <c r="P8" s="247"/>
      <c r="Q8" s="248"/>
      <c r="T8" s="0" t="s">
        <v>96</v>
      </c>
    </row>
    <row r="9" customFormat="false" ht="12.75" hidden="false" customHeight="false" outlineLevel="0" collapsed="false">
      <c r="A9" s="247"/>
      <c r="B9" s="249" t="s">
        <v>302</v>
      </c>
      <c r="C9" s="249"/>
      <c r="D9" s="249"/>
      <c r="E9" s="249"/>
      <c r="F9" s="249"/>
      <c r="G9" s="249"/>
      <c r="H9" s="249"/>
      <c r="I9" s="249"/>
      <c r="J9" s="247"/>
      <c r="K9" s="249" t="s">
        <v>302</v>
      </c>
      <c r="L9" s="249"/>
      <c r="M9" s="249"/>
      <c r="N9" s="249"/>
      <c r="O9" s="249"/>
      <c r="P9" s="249"/>
      <c r="Q9" s="249"/>
      <c r="R9" s="249"/>
      <c r="T9" s="249" t="s">
        <v>302</v>
      </c>
      <c r="U9" s="249"/>
      <c r="V9" s="249"/>
      <c r="W9" s="249"/>
      <c r="X9" s="249"/>
      <c r="Y9" s="249"/>
      <c r="Z9" s="249"/>
      <c r="AA9" s="249"/>
    </row>
    <row r="10" customFormat="false" ht="13.5" hidden="false" customHeight="false" outlineLevel="0" collapsed="false">
      <c r="A10" s="247"/>
      <c r="B10" s="250" t="n">
        <v>-2</v>
      </c>
      <c r="C10" s="251" t="n">
        <v>-1</v>
      </c>
      <c r="D10" s="251" t="n">
        <v>-0.5</v>
      </c>
      <c r="E10" s="251" t="n">
        <v>-0.1</v>
      </c>
      <c r="F10" s="251" t="n">
        <v>0.1</v>
      </c>
      <c r="G10" s="251" t="n">
        <v>0.5</v>
      </c>
      <c r="H10" s="251" t="n">
        <v>1</v>
      </c>
      <c r="I10" s="252" t="n">
        <v>2</v>
      </c>
      <c r="J10" s="247"/>
      <c r="K10" s="250" t="n">
        <v>-2</v>
      </c>
      <c r="L10" s="251" t="n">
        <v>-1</v>
      </c>
      <c r="M10" s="251" t="n">
        <v>-0.5</v>
      </c>
      <c r="N10" s="251" t="n">
        <v>-0.1</v>
      </c>
      <c r="O10" s="251" t="n">
        <v>0.1</v>
      </c>
      <c r="P10" s="251" t="n">
        <v>0.5</v>
      </c>
      <c r="Q10" s="251" t="n">
        <v>1</v>
      </c>
      <c r="R10" s="252" t="n">
        <v>2</v>
      </c>
      <c r="T10" s="250" t="n">
        <v>-2</v>
      </c>
      <c r="U10" s="251" t="n">
        <v>-1</v>
      </c>
      <c r="V10" s="251" t="n">
        <v>-0.5</v>
      </c>
      <c r="W10" s="251" t="n">
        <v>-0.1</v>
      </c>
      <c r="X10" s="251" t="n">
        <v>0.1</v>
      </c>
      <c r="Y10" s="251" t="n">
        <v>0.5</v>
      </c>
      <c r="Z10" s="251" t="n">
        <v>1</v>
      </c>
      <c r="AA10" s="252" t="n">
        <v>2</v>
      </c>
      <c r="AE10" s="250" t="n">
        <v>-0.3</v>
      </c>
      <c r="AF10" s="251" t="n">
        <v>-0.2</v>
      </c>
      <c r="AG10" s="251" t="n">
        <v>-0.1</v>
      </c>
      <c r="AH10" s="251" t="n">
        <v>-0.05</v>
      </c>
      <c r="AI10" s="251" t="n">
        <v>0.05</v>
      </c>
      <c r="AJ10" s="251" t="n">
        <v>0.1</v>
      </c>
      <c r="AK10" s="251" t="n">
        <v>0.2</v>
      </c>
      <c r="AL10" s="252" t="n">
        <v>0.3</v>
      </c>
    </row>
    <row r="11" customFormat="false" ht="12.75" hidden="false" customHeight="false" outlineLevel="0" collapsed="false">
      <c r="A11" s="245" t="n">
        <f aca="false">J11</f>
        <v>37226</v>
      </c>
      <c r="B11" s="247" t="n">
        <v>0</v>
      </c>
      <c r="C11" s="247" t="n">
        <v>0</v>
      </c>
      <c r="D11" s="247" t="n">
        <v>0</v>
      </c>
      <c r="E11" s="247" t="n">
        <v>0</v>
      </c>
      <c r="F11" s="247" t="n">
        <v>0</v>
      </c>
      <c r="G11" s="247" t="n">
        <v>0</v>
      </c>
      <c r="H11" s="247" t="n">
        <v>0</v>
      </c>
      <c r="I11" s="248" t="n">
        <v>0</v>
      </c>
      <c r="J11" s="245" t="n">
        <v>37226</v>
      </c>
      <c r="K11" s="247" t="n">
        <v>0</v>
      </c>
      <c r="L11" s="247" t="n">
        <v>0</v>
      </c>
      <c r="M11" s="247" t="n">
        <v>0</v>
      </c>
      <c r="N11" s="247" t="n">
        <v>0</v>
      </c>
      <c r="O11" s="247" t="n">
        <v>0</v>
      </c>
      <c r="P11" s="247" t="n">
        <v>0</v>
      </c>
      <c r="Q11" s="247" t="n">
        <v>0</v>
      </c>
      <c r="R11" s="248" t="n">
        <v>0</v>
      </c>
      <c r="T11" s="253" t="n">
        <f aca="false">B11-K11</f>
        <v>0</v>
      </c>
      <c r="U11" s="253" t="n">
        <f aca="false">C11-L11</f>
        <v>0</v>
      </c>
      <c r="V11" s="253" t="n">
        <f aca="false">D11-M11</f>
        <v>0</v>
      </c>
      <c r="W11" s="253" t="n">
        <f aca="false">E11-N11</f>
        <v>0</v>
      </c>
      <c r="X11" s="253" t="n">
        <f aca="false">F11-O11</f>
        <v>0</v>
      </c>
      <c r="Y11" s="253" t="n">
        <f aca="false">G11-P11</f>
        <v>0</v>
      </c>
      <c r="Z11" s="253" t="n">
        <f aca="false">H11-Q11</f>
        <v>0</v>
      </c>
      <c r="AA11" s="253" t="n">
        <f aca="false">I11-R11</f>
        <v>0</v>
      </c>
    </row>
    <row r="12" customFormat="false" ht="12.75" hidden="false" customHeight="false" outlineLevel="0" collapsed="false">
      <c r="A12" s="245" t="n">
        <f aca="false">J12</f>
        <v>37257</v>
      </c>
      <c r="B12" s="247" t="n">
        <v>-202.06414986</v>
      </c>
      <c r="C12" s="247" t="n">
        <v>-275.1703765</v>
      </c>
      <c r="D12" s="247" t="n">
        <v>-283.31193065</v>
      </c>
      <c r="E12" s="247" t="n">
        <v>-68.65374025</v>
      </c>
      <c r="F12" s="247" t="n">
        <v>71.11164292</v>
      </c>
      <c r="G12" s="247" t="n">
        <v>378.71091054</v>
      </c>
      <c r="H12" s="247" t="n">
        <v>822.60343134</v>
      </c>
      <c r="I12" s="248" t="n">
        <v>1640.23978525</v>
      </c>
      <c r="J12" s="245" t="n">
        <v>37257</v>
      </c>
      <c r="K12" s="247" t="n">
        <v>-62.29056803</v>
      </c>
      <c r="L12" s="247" t="n">
        <v>-63.45735652</v>
      </c>
      <c r="M12" s="247" t="n">
        <v>-61.09649912</v>
      </c>
      <c r="N12" s="247" t="n">
        <v>-15.14619878</v>
      </c>
      <c r="O12" s="247" t="n">
        <v>14.12641308</v>
      </c>
      <c r="P12" s="247" t="n">
        <v>43.00416529</v>
      </c>
      <c r="Q12" s="247" t="n">
        <v>9.29556724</v>
      </c>
      <c r="R12" s="248" t="n">
        <v>-115.47669934</v>
      </c>
      <c r="T12" s="253" t="n">
        <f aca="false">B12-K12</f>
        <v>-139.77358183</v>
      </c>
      <c r="U12" s="253" t="n">
        <f aca="false">C12-L12</f>
        <v>-211.71301998</v>
      </c>
      <c r="V12" s="253" t="n">
        <f aca="false">D12-M12</f>
        <v>-222.21543153</v>
      </c>
      <c r="W12" s="253" t="n">
        <f aca="false">E12-N12</f>
        <v>-53.50754147</v>
      </c>
      <c r="X12" s="253" t="n">
        <f aca="false">F12-O12</f>
        <v>56.98522984</v>
      </c>
      <c r="Y12" s="253" t="n">
        <f aca="false">G12-P12</f>
        <v>335.70674525</v>
      </c>
      <c r="Z12" s="253" t="n">
        <f aca="false">H12-Q12</f>
        <v>813.3078641</v>
      </c>
      <c r="AA12" s="253" t="n">
        <f aca="false">I12-R12</f>
        <v>1755.71648459</v>
      </c>
    </row>
    <row r="13" customFormat="false" ht="12.75" hidden="false" customHeight="false" outlineLevel="0" collapsed="false">
      <c r="A13" s="245" t="n">
        <f aca="false">J13</f>
        <v>37288</v>
      </c>
      <c r="B13" s="247" t="n">
        <v>236.26743601</v>
      </c>
      <c r="C13" s="247" t="n">
        <v>41.40870081</v>
      </c>
      <c r="D13" s="247" t="n">
        <v>-84.3881476</v>
      </c>
      <c r="E13" s="247" t="n">
        <v>-36.24707909</v>
      </c>
      <c r="F13" s="247" t="n">
        <v>45.24635418</v>
      </c>
      <c r="G13" s="247" t="n">
        <v>302.02208026</v>
      </c>
      <c r="H13" s="247" t="n">
        <v>728.23718864</v>
      </c>
      <c r="I13" s="248" t="n">
        <v>1584.21527815</v>
      </c>
      <c r="J13" s="245" t="n">
        <v>37288</v>
      </c>
      <c r="K13" s="247" t="n">
        <v>-40.34506218</v>
      </c>
      <c r="L13" s="247" t="n">
        <v>-35.94824882</v>
      </c>
      <c r="M13" s="247" t="n">
        <v>-15.30437362</v>
      </c>
      <c r="N13" s="247" t="n">
        <v>-1.18105616</v>
      </c>
      <c r="O13" s="247" t="n">
        <v>0.00726293</v>
      </c>
      <c r="P13" s="247" t="n">
        <v>-11.27226498</v>
      </c>
      <c r="Q13" s="247" t="n">
        <v>-43.29147901</v>
      </c>
      <c r="R13" s="248" t="n">
        <v>-114.42471408</v>
      </c>
      <c r="T13" s="253" t="n">
        <f aca="false">B13-K13</f>
        <v>276.61249819</v>
      </c>
      <c r="U13" s="253" t="n">
        <f aca="false">C13-L13</f>
        <v>77.35694963</v>
      </c>
      <c r="V13" s="253" t="n">
        <f aca="false">D13-M13</f>
        <v>-69.08377398</v>
      </c>
      <c r="W13" s="253" t="n">
        <f aca="false">E13-N13</f>
        <v>-35.06602293</v>
      </c>
      <c r="X13" s="253" t="n">
        <f aca="false">F13-O13</f>
        <v>45.23909125</v>
      </c>
      <c r="Y13" s="253" t="n">
        <f aca="false">G13-P13</f>
        <v>313.29434524</v>
      </c>
      <c r="Z13" s="253" t="n">
        <f aca="false">H13-Q13</f>
        <v>771.52866765</v>
      </c>
      <c r="AA13" s="253" t="n">
        <f aca="false">I13-R13</f>
        <v>1698.63999223</v>
      </c>
    </row>
    <row r="14" customFormat="false" ht="12.75" hidden="false" customHeight="false" outlineLevel="0" collapsed="false">
      <c r="A14" s="245" t="n">
        <f aca="false">J14</f>
        <v>37316</v>
      </c>
      <c r="B14" s="247" t="n">
        <v>2108.26419705</v>
      </c>
      <c r="C14" s="247" t="n">
        <v>1291.15225185</v>
      </c>
      <c r="D14" s="247" t="n">
        <v>529.93028265</v>
      </c>
      <c r="E14" s="247" t="n">
        <v>81.55482206</v>
      </c>
      <c r="F14" s="247" t="n">
        <v>-69.79978138</v>
      </c>
      <c r="G14" s="247" t="n">
        <v>-246.17542086</v>
      </c>
      <c r="H14" s="247" t="n">
        <v>-301.72100563</v>
      </c>
      <c r="I14" s="248" t="n">
        <v>-194.59186016</v>
      </c>
      <c r="J14" s="245" t="n">
        <v>37316</v>
      </c>
      <c r="K14" s="247" t="n">
        <v>-27.17528701</v>
      </c>
      <c r="L14" s="247" t="n">
        <v>-23.35200866</v>
      </c>
      <c r="M14" s="247" t="n">
        <v>-8.52169644</v>
      </c>
      <c r="N14" s="247" t="n">
        <v>-0.26722473</v>
      </c>
      <c r="O14" s="247" t="n">
        <v>-0.57746454</v>
      </c>
      <c r="P14" s="247" t="n">
        <v>-10.86486015</v>
      </c>
      <c r="Q14" s="247" t="n">
        <v>-36.42599679</v>
      </c>
      <c r="R14" s="248" t="n">
        <v>-94.41395962</v>
      </c>
      <c r="T14" s="253" t="n">
        <f aca="false">B14-K14</f>
        <v>2135.43948406</v>
      </c>
      <c r="U14" s="253" t="n">
        <f aca="false">C14-L14</f>
        <v>1314.50426051</v>
      </c>
      <c r="V14" s="253" t="n">
        <f aca="false">D14-M14</f>
        <v>538.45197909</v>
      </c>
      <c r="W14" s="253" t="n">
        <f aca="false">E14-N14</f>
        <v>81.82204679</v>
      </c>
      <c r="X14" s="253" t="n">
        <f aca="false">F14-O14</f>
        <v>-69.22231684</v>
      </c>
      <c r="Y14" s="253" t="n">
        <f aca="false">G14-P14</f>
        <v>-235.31056071</v>
      </c>
      <c r="Z14" s="253" t="n">
        <f aca="false">H14-Q14</f>
        <v>-265.29500884</v>
      </c>
      <c r="AA14" s="253" t="n">
        <f aca="false">I14-R14</f>
        <v>-100.17790054</v>
      </c>
    </row>
    <row r="15" customFormat="false" ht="12.75" hidden="false" customHeight="false" outlineLevel="0" collapsed="false">
      <c r="A15" s="245" t="n">
        <f aca="false">J15</f>
        <v>37347</v>
      </c>
      <c r="B15" s="247" t="n">
        <v>-1313.69457427</v>
      </c>
      <c r="C15" s="247" t="n">
        <v>-1257.95544513</v>
      </c>
      <c r="D15" s="247" t="n">
        <v>-626.94291666</v>
      </c>
      <c r="E15" s="247" t="n">
        <v>-111.45348782</v>
      </c>
      <c r="F15" s="247" t="n">
        <v>102.89614822</v>
      </c>
      <c r="G15" s="247" t="n">
        <v>429.41656989</v>
      </c>
      <c r="H15" s="247" t="n">
        <v>677.53136775</v>
      </c>
      <c r="I15" s="248" t="n">
        <v>872.89523064</v>
      </c>
      <c r="J15" s="245" t="n">
        <v>37347</v>
      </c>
      <c r="K15" s="247" t="n">
        <v>-29.08122395</v>
      </c>
      <c r="L15" s="247" t="n">
        <v>-28.61375664</v>
      </c>
      <c r="M15" s="247" t="n">
        <v>-17.22560696</v>
      </c>
      <c r="N15" s="247" t="n">
        <v>-2.73724072</v>
      </c>
      <c r="O15" s="247" t="n">
        <v>2.04885632</v>
      </c>
      <c r="P15" s="247" t="n">
        <v>1.99092555</v>
      </c>
      <c r="Q15" s="247" t="n">
        <v>-15.44003309</v>
      </c>
      <c r="R15" s="248" t="n">
        <v>-76.96220961</v>
      </c>
      <c r="T15" s="253" t="n">
        <f aca="false">B15-K15</f>
        <v>-1284.61335032</v>
      </c>
      <c r="U15" s="253" t="n">
        <f aca="false">C15-L15</f>
        <v>-1229.34168849</v>
      </c>
      <c r="V15" s="253" t="n">
        <f aca="false">D15-M15</f>
        <v>-609.7173097</v>
      </c>
      <c r="W15" s="253" t="n">
        <f aca="false">E15-N15</f>
        <v>-108.7162471</v>
      </c>
      <c r="X15" s="253" t="n">
        <f aca="false">F15-O15</f>
        <v>100.8472919</v>
      </c>
      <c r="Y15" s="253" t="n">
        <f aca="false">G15-P15</f>
        <v>427.42564434</v>
      </c>
      <c r="Z15" s="253" t="n">
        <f aca="false">H15-Q15</f>
        <v>692.97140084</v>
      </c>
      <c r="AA15" s="253" t="n">
        <f aca="false">I15-R15</f>
        <v>949.85744025</v>
      </c>
    </row>
    <row r="16" customFormat="false" ht="12.75" hidden="false" customHeight="false" outlineLevel="0" collapsed="false">
      <c r="A16" s="245" t="n">
        <f aca="false">J16</f>
        <v>37377</v>
      </c>
      <c r="B16" s="247" t="n">
        <v>288.52590667</v>
      </c>
      <c r="C16" s="247" t="n">
        <v>196.00703674</v>
      </c>
      <c r="D16" s="247" t="n">
        <v>86.42311067</v>
      </c>
      <c r="E16" s="247" t="n">
        <v>14.06078016</v>
      </c>
      <c r="F16" s="247" t="n">
        <v>-12.39374496</v>
      </c>
      <c r="G16" s="247" t="n">
        <v>-46.90308191</v>
      </c>
      <c r="H16" s="247" t="n">
        <v>-65.02583137</v>
      </c>
      <c r="I16" s="248" t="n">
        <v>-71.08756214</v>
      </c>
      <c r="J16" s="245" t="n">
        <v>37377</v>
      </c>
      <c r="K16" s="247" t="n">
        <v>-29.05545558</v>
      </c>
      <c r="L16" s="247" t="n">
        <v>-27.84827237</v>
      </c>
      <c r="M16" s="247" t="n">
        <v>-15.00024107</v>
      </c>
      <c r="N16" s="247" t="n">
        <v>-2.07452118</v>
      </c>
      <c r="O16" s="247" t="n">
        <v>1.35700217</v>
      </c>
      <c r="P16" s="247" t="n">
        <v>-1.16081152</v>
      </c>
      <c r="Q16" s="247" t="n">
        <v>-20.00918946</v>
      </c>
      <c r="R16" s="248" t="n">
        <v>-80.16756389</v>
      </c>
      <c r="T16" s="253" t="n">
        <f aca="false">B16-K16</f>
        <v>317.58136225</v>
      </c>
      <c r="U16" s="253" t="n">
        <f aca="false">C16-L16</f>
        <v>223.85530911</v>
      </c>
      <c r="V16" s="253" t="n">
        <f aca="false">D16-M16</f>
        <v>101.42335174</v>
      </c>
      <c r="W16" s="253" t="n">
        <f aca="false">E16-N16</f>
        <v>16.13530134</v>
      </c>
      <c r="X16" s="253" t="n">
        <f aca="false">F16-O16</f>
        <v>-13.75074713</v>
      </c>
      <c r="Y16" s="253" t="n">
        <f aca="false">G16-P16</f>
        <v>-45.74227039</v>
      </c>
      <c r="Z16" s="253" t="n">
        <f aca="false">H16-Q16</f>
        <v>-45.01664191</v>
      </c>
      <c r="AA16" s="253" t="n">
        <f aca="false">I16-R16</f>
        <v>9.08000174999998</v>
      </c>
    </row>
    <row r="17" customFormat="false" ht="12.75" hidden="false" customHeight="false" outlineLevel="0" collapsed="false">
      <c r="A17" s="245" t="n">
        <f aca="false">J17</f>
        <v>37408</v>
      </c>
      <c r="B17" s="247" t="n">
        <v>296.25370696</v>
      </c>
      <c r="C17" s="247" t="n">
        <v>183.88421449</v>
      </c>
      <c r="D17" s="247" t="n">
        <v>80.11122164</v>
      </c>
      <c r="E17" s="247" t="n">
        <v>13.41031034</v>
      </c>
      <c r="F17" s="247" t="n">
        <v>-12.12470091</v>
      </c>
      <c r="G17" s="247" t="n">
        <v>-49.22697544</v>
      </c>
      <c r="H17" s="247" t="n">
        <v>-76.63537116</v>
      </c>
      <c r="I17" s="248" t="n">
        <v>-104.77634543</v>
      </c>
      <c r="J17" s="245" t="n">
        <v>37408</v>
      </c>
      <c r="K17" s="247" t="n">
        <v>-25.858271</v>
      </c>
      <c r="L17" s="247" t="n">
        <v>-22.59268424</v>
      </c>
      <c r="M17" s="247" t="n">
        <v>-9.3319639</v>
      </c>
      <c r="N17" s="247" t="n">
        <v>-0.74564222</v>
      </c>
      <c r="O17" s="247" t="n">
        <v>0.05427009</v>
      </c>
      <c r="P17" s="247" t="n">
        <v>-6.63271537</v>
      </c>
      <c r="Q17" s="247" t="n">
        <v>-27.51030953</v>
      </c>
      <c r="R17" s="248" t="n">
        <v>-84.96616932</v>
      </c>
      <c r="T17" s="253" t="n">
        <f aca="false">B17-K17</f>
        <v>322.11197796</v>
      </c>
      <c r="U17" s="253" t="n">
        <f aca="false">C17-L17</f>
        <v>206.47689873</v>
      </c>
      <c r="V17" s="253" t="n">
        <f aca="false">D17-M17</f>
        <v>89.44318554</v>
      </c>
      <c r="W17" s="253" t="n">
        <f aca="false">E17-N17</f>
        <v>14.15595256</v>
      </c>
      <c r="X17" s="253" t="n">
        <f aca="false">F17-O17</f>
        <v>-12.178971</v>
      </c>
      <c r="Y17" s="253" t="n">
        <f aca="false">G17-P17</f>
        <v>-42.59426007</v>
      </c>
      <c r="Z17" s="253" t="n">
        <f aca="false">H17-Q17</f>
        <v>-49.12506163</v>
      </c>
      <c r="AA17" s="253" t="n">
        <f aca="false">I17-R17</f>
        <v>-19.81017611</v>
      </c>
    </row>
    <row r="18" customFormat="false" ht="12.75" hidden="false" customHeight="false" outlineLevel="0" collapsed="false">
      <c r="A18" s="245" t="n">
        <f aca="false">J18</f>
        <v>37438</v>
      </c>
      <c r="B18" s="247" t="n">
        <v>289.83395673</v>
      </c>
      <c r="C18" s="247" t="n">
        <v>162.39545256</v>
      </c>
      <c r="D18" s="247" t="n">
        <v>69.05218619</v>
      </c>
      <c r="E18" s="247" t="n">
        <v>11.57362064</v>
      </c>
      <c r="F18" s="247" t="n">
        <v>-10.54001705</v>
      </c>
      <c r="G18" s="247" t="n">
        <v>-43.69386179</v>
      </c>
      <c r="H18" s="247" t="n">
        <v>-70.50394892</v>
      </c>
      <c r="I18" s="248" t="n">
        <v>-102.67033648</v>
      </c>
      <c r="J18" s="245" t="n">
        <v>37438</v>
      </c>
      <c r="K18" s="247" t="n">
        <v>-19.63999165</v>
      </c>
      <c r="L18" s="247" t="n">
        <v>-15.36116607</v>
      </c>
      <c r="M18" s="247" t="n">
        <v>-4.26647064</v>
      </c>
      <c r="N18" s="247" t="n">
        <v>0.22811627</v>
      </c>
      <c r="O18" s="247" t="n">
        <v>-0.82770326</v>
      </c>
      <c r="P18" s="247" t="n">
        <v>-9.79348814</v>
      </c>
      <c r="Q18" s="247" t="n">
        <v>-30.72207522</v>
      </c>
      <c r="R18" s="248" t="n">
        <v>-83.53282294</v>
      </c>
      <c r="T18" s="253" t="n">
        <f aca="false">B18-K18</f>
        <v>309.47394838</v>
      </c>
      <c r="U18" s="253" t="n">
        <f aca="false">C18-L18</f>
        <v>177.75661863</v>
      </c>
      <c r="V18" s="253" t="n">
        <f aca="false">D18-M18</f>
        <v>73.31865683</v>
      </c>
      <c r="W18" s="253" t="n">
        <f aca="false">E18-N18</f>
        <v>11.34550437</v>
      </c>
      <c r="X18" s="253" t="n">
        <f aca="false">F18-O18</f>
        <v>-9.71231379</v>
      </c>
      <c r="Y18" s="253" t="n">
        <f aca="false">G18-P18</f>
        <v>-33.90037365</v>
      </c>
      <c r="Z18" s="253" t="n">
        <f aca="false">H18-Q18</f>
        <v>-39.7818737</v>
      </c>
      <c r="AA18" s="253" t="n">
        <f aca="false">I18-R18</f>
        <v>-19.13751354</v>
      </c>
    </row>
    <row r="19" customFormat="false" ht="12.75" hidden="false" customHeight="false" outlineLevel="0" collapsed="false">
      <c r="A19" s="245" t="n">
        <f aca="false">J19</f>
        <v>37469</v>
      </c>
      <c r="B19" s="247" t="n">
        <v>283.09130454</v>
      </c>
      <c r="C19" s="247" t="n">
        <v>144.62201225</v>
      </c>
      <c r="D19" s="247" t="n">
        <v>61.34564538</v>
      </c>
      <c r="E19" s="247" t="n">
        <v>10.46293409</v>
      </c>
      <c r="F19" s="247" t="n">
        <v>-9.64767066</v>
      </c>
      <c r="G19" s="247" t="n">
        <v>-41.17805026</v>
      </c>
      <c r="H19" s="247" t="n">
        <v>-68.918317</v>
      </c>
      <c r="I19" s="248" t="n">
        <v>-105.09105268</v>
      </c>
      <c r="J19" s="245" t="n">
        <v>37469</v>
      </c>
      <c r="K19" s="247" t="n">
        <v>-13.91757632</v>
      </c>
      <c r="L19" s="247" t="n">
        <v>-7.94191729</v>
      </c>
      <c r="M19" s="247" t="n">
        <v>0.58699003</v>
      </c>
      <c r="N19" s="247" t="n">
        <v>1.13950082</v>
      </c>
      <c r="O19" s="247" t="n">
        <v>-1.651021</v>
      </c>
      <c r="P19" s="247" t="n">
        <v>-12.81051719</v>
      </c>
      <c r="Q19" s="247" t="n">
        <v>-34.03140935</v>
      </c>
      <c r="R19" s="248" t="n">
        <v>-83.09655212</v>
      </c>
      <c r="T19" s="253" t="n">
        <f aca="false">B19-K19</f>
        <v>297.00888086</v>
      </c>
      <c r="U19" s="253" t="n">
        <f aca="false">C19-L19</f>
        <v>152.56392954</v>
      </c>
      <c r="V19" s="253" t="n">
        <f aca="false">D19-M19</f>
        <v>60.75865535</v>
      </c>
      <c r="W19" s="253" t="n">
        <f aca="false">E19-N19</f>
        <v>9.32343327</v>
      </c>
      <c r="X19" s="253" t="n">
        <f aca="false">F19-O19</f>
        <v>-7.99664966</v>
      </c>
      <c r="Y19" s="253" t="n">
        <f aca="false">G19-P19</f>
        <v>-28.36753307</v>
      </c>
      <c r="Z19" s="253" t="n">
        <f aca="false">H19-Q19</f>
        <v>-34.88690765</v>
      </c>
      <c r="AA19" s="253" t="n">
        <f aca="false">I19-R19</f>
        <v>-21.99450056</v>
      </c>
    </row>
    <row r="20" customFormat="false" ht="12.75" hidden="false" customHeight="false" outlineLevel="0" collapsed="false">
      <c r="A20" s="245" t="n">
        <f aca="false">J20</f>
        <v>37500</v>
      </c>
      <c r="B20" s="247" t="n">
        <v>261.26224642</v>
      </c>
      <c r="C20" s="247" t="n">
        <v>122.72834504</v>
      </c>
      <c r="D20" s="247" t="n">
        <v>50.95379577</v>
      </c>
      <c r="E20" s="247" t="n">
        <v>8.63146239</v>
      </c>
      <c r="F20" s="247" t="n">
        <v>-7.95172476</v>
      </c>
      <c r="G20" s="247" t="n">
        <v>-34.01639766</v>
      </c>
      <c r="H20" s="247" t="n">
        <v>-57.34319422</v>
      </c>
      <c r="I20" s="248" t="n">
        <v>-89.02995546</v>
      </c>
      <c r="J20" s="245" t="n">
        <v>37500</v>
      </c>
      <c r="K20" s="247" t="n">
        <v>-9.3581576</v>
      </c>
      <c r="L20" s="247" t="n">
        <v>-2.94804208</v>
      </c>
      <c r="M20" s="247" t="n">
        <v>3.34475555</v>
      </c>
      <c r="N20" s="247" t="n">
        <v>1.61308926</v>
      </c>
      <c r="O20" s="247" t="n">
        <v>-2.06336744</v>
      </c>
      <c r="P20" s="247" t="n">
        <v>-14.20585114</v>
      </c>
      <c r="Q20" s="247" t="n">
        <v>-35.31635638</v>
      </c>
      <c r="R20" s="248" t="n">
        <v>-82.04718306</v>
      </c>
      <c r="T20" s="253" t="n">
        <f aca="false">B20-K20</f>
        <v>270.62040402</v>
      </c>
      <c r="U20" s="253" t="n">
        <f aca="false">C20-L20</f>
        <v>125.67638712</v>
      </c>
      <c r="V20" s="253" t="n">
        <f aca="false">D20-M20</f>
        <v>47.60904022</v>
      </c>
      <c r="W20" s="253" t="n">
        <f aca="false">E20-N20</f>
        <v>7.01837313</v>
      </c>
      <c r="X20" s="253" t="n">
        <f aca="false">F20-O20</f>
        <v>-5.88835732</v>
      </c>
      <c r="Y20" s="253" t="n">
        <f aca="false">G20-P20</f>
        <v>-19.81054652</v>
      </c>
      <c r="Z20" s="253" t="n">
        <f aca="false">H20-Q20</f>
        <v>-22.02683784</v>
      </c>
      <c r="AA20" s="253" t="n">
        <f aca="false">I20-R20</f>
        <v>-6.9827724</v>
      </c>
    </row>
    <row r="21" customFormat="false" ht="12.75" hidden="false" customHeight="false" outlineLevel="0" collapsed="false">
      <c r="A21" s="245" t="n">
        <f aca="false">J21</f>
        <v>37530</v>
      </c>
      <c r="B21" s="247" t="n">
        <v>249.94040224</v>
      </c>
      <c r="C21" s="247" t="n">
        <v>109.47307324</v>
      </c>
      <c r="D21" s="247" t="n">
        <v>45.1916933</v>
      </c>
      <c r="E21" s="247" t="n">
        <v>7.71420489</v>
      </c>
      <c r="F21" s="247" t="n">
        <v>-7.15146265</v>
      </c>
      <c r="G21" s="247" t="n">
        <v>-31.0882696</v>
      </c>
      <c r="H21" s="247" t="n">
        <v>-53.51676891</v>
      </c>
      <c r="I21" s="248" t="n">
        <v>-85.77089471</v>
      </c>
      <c r="J21" s="245" t="n">
        <v>37530</v>
      </c>
      <c r="K21" s="247" t="n">
        <v>-6.60281662</v>
      </c>
      <c r="L21" s="247" t="n">
        <v>-0.42069986</v>
      </c>
      <c r="M21" s="247" t="n">
        <v>4.47236478</v>
      </c>
      <c r="N21" s="247" t="n">
        <v>1.75761158</v>
      </c>
      <c r="O21" s="247" t="n">
        <v>-2.16012523</v>
      </c>
      <c r="P21" s="247" t="n">
        <v>-14.22742382</v>
      </c>
      <c r="Q21" s="247" t="n">
        <v>-34.43488425</v>
      </c>
      <c r="R21" s="248" t="n">
        <v>-78.46568284</v>
      </c>
      <c r="T21" s="253" t="n">
        <f aca="false">B21-K21</f>
        <v>256.54321886</v>
      </c>
      <c r="U21" s="253" t="n">
        <f aca="false">C21-L21</f>
        <v>109.8937731</v>
      </c>
      <c r="V21" s="253" t="n">
        <f aca="false">D21-M21</f>
        <v>40.71932852</v>
      </c>
      <c r="W21" s="253" t="n">
        <f aca="false">E21-N21</f>
        <v>5.95659331</v>
      </c>
      <c r="X21" s="253" t="n">
        <f aca="false">F21-O21</f>
        <v>-4.99133742</v>
      </c>
      <c r="Y21" s="253" t="n">
        <f aca="false">G21-P21</f>
        <v>-16.86084578</v>
      </c>
      <c r="Z21" s="253" t="n">
        <f aca="false">H21-Q21</f>
        <v>-19.08188466</v>
      </c>
      <c r="AA21" s="253" t="n">
        <f aca="false">I21-R21</f>
        <v>-7.30521186999999</v>
      </c>
    </row>
    <row r="22" customFormat="false" ht="12.75" hidden="false" customHeight="false" outlineLevel="0" collapsed="false">
      <c r="A22" s="245" t="n">
        <f aca="false">J22</f>
        <v>37561</v>
      </c>
      <c r="B22" s="247" t="n">
        <v>-27.63806005</v>
      </c>
      <c r="C22" s="247" t="n">
        <v>-23.04585245</v>
      </c>
      <c r="D22" s="247" t="n">
        <v>-12.84767303</v>
      </c>
      <c r="E22" s="247" t="n">
        <v>-2.74808306</v>
      </c>
      <c r="F22" s="247" t="n">
        <v>2.82825874</v>
      </c>
      <c r="G22" s="247" t="n">
        <v>14.87318011</v>
      </c>
      <c r="H22" s="247" t="n">
        <v>31.17301237</v>
      </c>
      <c r="I22" s="248" t="n">
        <v>64.98485879</v>
      </c>
      <c r="J22" s="245" t="n">
        <v>37561</v>
      </c>
      <c r="K22" s="247" t="n">
        <v>-64.3570555</v>
      </c>
      <c r="L22" s="247" t="n">
        <v>-16.60881567</v>
      </c>
      <c r="M22" s="247" t="n">
        <v>-1.38909563</v>
      </c>
      <c r="N22" s="247" t="n">
        <v>0.69146585</v>
      </c>
      <c r="O22" s="247" t="n">
        <v>-1.10077775</v>
      </c>
      <c r="P22" s="247" t="n">
        <v>-8.81872871</v>
      </c>
      <c r="Q22" s="247" t="n">
        <v>-23.30884273</v>
      </c>
      <c r="R22" s="248" t="n">
        <v>-56.69033657</v>
      </c>
      <c r="T22" s="253" t="n">
        <f aca="false">B22-K22</f>
        <v>36.71899545</v>
      </c>
      <c r="U22" s="253" t="n">
        <f aca="false">C22-L22</f>
        <v>-6.43703678000001</v>
      </c>
      <c r="V22" s="253" t="n">
        <f aca="false">D22-M22</f>
        <v>-11.4585774</v>
      </c>
      <c r="W22" s="253" t="n">
        <f aca="false">E22-N22</f>
        <v>-3.43954891</v>
      </c>
      <c r="X22" s="253" t="n">
        <f aca="false">F22-O22</f>
        <v>3.92903649</v>
      </c>
      <c r="Y22" s="253" t="n">
        <f aca="false">G22-P22</f>
        <v>23.69190882</v>
      </c>
      <c r="Z22" s="253" t="n">
        <f aca="false">H22-Q22</f>
        <v>54.4818551</v>
      </c>
      <c r="AA22" s="253" t="n">
        <f aca="false">I22-R22</f>
        <v>121.67519536</v>
      </c>
    </row>
    <row r="23" customFormat="false" ht="12.75" hidden="false" customHeight="false" outlineLevel="0" collapsed="false">
      <c r="A23" s="245" t="n">
        <f aca="false">J23</f>
        <v>37591</v>
      </c>
      <c r="B23" s="247" t="n">
        <v>77.35560444</v>
      </c>
      <c r="C23" s="247" t="n">
        <v>26.65204367</v>
      </c>
      <c r="D23" s="247" t="n">
        <v>9.2641977</v>
      </c>
      <c r="E23" s="247" t="n">
        <v>1.21436828</v>
      </c>
      <c r="F23" s="247" t="n">
        <v>-0.90872368</v>
      </c>
      <c r="G23" s="247" t="n">
        <v>-1.75546014</v>
      </c>
      <c r="H23" s="247" t="n">
        <v>2.32048749</v>
      </c>
      <c r="I23" s="248" t="n">
        <v>20.52771559</v>
      </c>
      <c r="J23" s="245" t="n">
        <v>37591</v>
      </c>
      <c r="K23" s="247" t="n">
        <v>-52.8040411</v>
      </c>
      <c r="L23" s="247" t="n">
        <v>-5.77441935</v>
      </c>
      <c r="M23" s="247" t="n">
        <v>3.12569478</v>
      </c>
      <c r="N23" s="247" t="n">
        <v>1.39271256</v>
      </c>
      <c r="O23" s="247" t="n">
        <v>-1.70204312</v>
      </c>
      <c r="P23" s="247" t="n">
        <v>-10.93331553</v>
      </c>
      <c r="Q23" s="247" t="n">
        <v>-25.76051652</v>
      </c>
      <c r="R23" s="248" t="n">
        <v>-57.24601007</v>
      </c>
      <c r="T23" s="253" t="n">
        <f aca="false">B23-K23</f>
        <v>130.15964554</v>
      </c>
      <c r="U23" s="253" t="n">
        <f aca="false">C23-L23</f>
        <v>32.42646302</v>
      </c>
      <c r="V23" s="253" t="n">
        <f aca="false">D23-M23</f>
        <v>6.13850292</v>
      </c>
      <c r="W23" s="253" t="n">
        <f aca="false">E23-N23</f>
        <v>-0.17834428</v>
      </c>
      <c r="X23" s="253" t="n">
        <f aca="false">F23-O23</f>
        <v>0.79331944</v>
      </c>
      <c r="Y23" s="253" t="n">
        <f aca="false">G23-P23</f>
        <v>9.17785539</v>
      </c>
      <c r="Z23" s="253" t="n">
        <f aca="false">H23-Q23</f>
        <v>28.08100401</v>
      </c>
      <c r="AA23" s="253" t="n">
        <f aca="false">I23-R23</f>
        <v>77.77372566</v>
      </c>
    </row>
    <row r="24" customFormat="false" ht="12.75" hidden="false" customHeight="false" outlineLevel="0" collapsed="false">
      <c r="A24" s="245" t="n">
        <f aca="false">J24</f>
        <v>37622</v>
      </c>
      <c r="B24" s="247" t="n">
        <v>-180.48587193</v>
      </c>
      <c r="C24" s="247" t="n">
        <v>-80.90039331</v>
      </c>
      <c r="D24" s="247" t="n">
        <v>-35.54427296</v>
      </c>
      <c r="E24" s="247" t="n">
        <v>-6.30018974</v>
      </c>
      <c r="F24" s="247" t="n">
        <v>5.91005985</v>
      </c>
      <c r="G24" s="247" t="n">
        <v>25.8844953</v>
      </c>
      <c r="H24" s="247" t="n">
        <v>43.65240855</v>
      </c>
      <c r="I24" s="248" t="n">
        <v>61.96531842</v>
      </c>
      <c r="J24" s="245" t="n">
        <v>37622</v>
      </c>
      <c r="K24" s="247" t="n">
        <v>-30.44599362</v>
      </c>
      <c r="L24" s="247" t="n">
        <v>-4.35947958</v>
      </c>
      <c r="M24" s="247" t="n">
        <v>0.7775939</v>
      </c>
      <c r="N24" s="247" t="n">
        <v>0.5457959</v>
      </c>
      <c r="O24" s="247" t="n">
        <v>-0.70944212</v>
      </c>
      <c r="P24" s="247" t="n">
        <v>-4.88050623</v>
      </c>
      <c r="Q24" s="247" t="n">
        <v>-12.09383603</v>
      </c>
      <c r="R24" s="248" t="n">
        <v>-28.63755314</v>
      </c>
      <c r="T24" s="253" t="n">
        <f aca="false">B24-K24</f>
        <v>-150.03987831</v>
      </c>
      <c r="U24" s="253" t="n">
        <f aca="false">C24-L24</f>
        <v>-76.54091373</v>
      </c>
      <c r="V24" s="253" t="n">
        <f aca="false">D24-M24</f>
        <v>-36.32186686</v>
      </c>
      <c r="W24" s="253" t="n">
        <f aca="false">E24-N24</f>
        <v>-6.84598564</v>
      </c>
      <c r="X24" s="253" t="n">
        <f aca="false">F24-O24</f>
        <v>6.61950197</v>
      </c>
      <c r="Y24" s="253" t="n">
        <f aca="false">G24-P24</f>
        <v>30.76500153</v>
      </c>
      <c r="Z24" s="253" t="n">
        <f aca="false">H24-Q24</f>
        <v>55.74624458</v>
      </c>
      <c r="AA24" s="253" t="n">
        <f aca="false">I24-R24</f>
        <v>90.60287156</v>
      </c>
    </row>
    <row r="25" customFormat="false" ht="12.75" hidden="false" customHeight="false" outlineLevel="0" collapsed="false">
      <c r="A25" s="245" t="n">
        <f aca="false">J25</f>
        <v>37653</v>
      </c>
      <c r="B25" s="247" t="n">
        <v>-179.96129397</v>
      </c>
      <c r="C25" s="247" t="n">
        <v>-81.64209797</v>
      </c>
      <c r="D25" s="247" t="n">
        <v>-36.06457369</v>
      </c>
      <c r="E25" s="247" t="n">
        <v>-6.4221599</v>
      </c>
      <c r="F25" s="247" t="n">
        <v>6.03911468</v>
      </c>
      <c r="G25" s="247" t="n">
        <v>26.58676467</v>
      </c>
      <c r="H25" s="247" t="n">
        <v>45.1471203</v>
      </c>
      <c r="I25" s="248" t="n">
        <v>65.02904209</v>
      </c>
      <c r="J25" s="245" t="n">
        <v>37653</v>
      </c>
      <c r="K25" s="247" t="n">
        <v>-30.5913526</v>
      </c>
      <c r="L25" s="247" t="n">
        <v>-4.85279749</v>
      </c>
      <c r="M25" s="247" t="n">
        <v>0.48533481</v>
      </c>
      <c r="N25" s="247" t="n">
        <v>0.48312894</v>
      </c>
      <c r="O25" s="247" t="n">
        <v>-0.6455068</v>
      </c>
      <c r="P25" s="247" t="n">
        <v>-4.55523668</v>
      </c>
      <c r="Q25" s="247" t="n">
        <v>-11.45010103</v>
      </c>
      <c r="R25" s="248" t="n">
        <v>-27.46607205</v>
      </c>
      <c r="T25" s="253" t="n">
        <f aca="false">B25-K25</f>
        <v>-149.36994137</v>
      </c>
      <c r="U25" s="253" t="n">
        <f aca="false">C25-L25</f>
        <v>-76.78930048</v>
      </c>
      <c r="V25" s="253" t="n">
        <f aca="false">D25-M25</f>
        <v>-36.5499085</v>
      </c>
      <c r="W25" s="253" t="n">
        <f aca="false">E25-N25</f>
        <v>-6.90528884</v>
      </c>
      <c r="X25" s="253" t="n">
        <f aca="false">F25-O25</f>
        <v>6.68462148</v>
      </c>
      <c r="Y25" s="253" t="n">
        <f aca="false">G25-P25</f>
        <v>31.14200135</v>
      </c>
      <c r="Z25" s="253" t="n">
        <f aca="false">H25-Q25</f>
        <v>56.59722133</v>
      </c>
      <c r="AA25" s="253" t="n">
        <f aca="false">I25-R25</f>
        <v>92.49511414</v>
      </c>
    </row>
    <row r="26" customFormat="false" ht="12.75" hidden="false" customHeight="false" outlineLevel="0" collapsed="false">
      <c r="A26" s="245" t="n">
        <f aca="false">J26</f>
        <v>37681</v>
      </c>
      <c r="B26" s="247" t="n">
        <v>-64.20306384</v>
      </c>
      <c r="C26" s="247" t="n">
        <v>-36.63707727</v>
      </c>
      <c r="D26" s="247" t="n">
        <v>-17.24116565</v>
      </c>
      <c r="E26" s="247" t="n">
        <v>-3.16350458</v>
      </c>
      <c r="F26" s="247" t="n">
        <v>3.00161721</v>
      </c>
      <c r="G26" s="247" t="n">
        <v>13.32853351</v>
      </c>
      <c r="H26" s="247" t="n">
        <v>22.53092086</v>
      </c>
      <c r="I26" s="248" t="n">
        <v>30.89474755</v>
      </c>
      <c r="J26" s="245" t="n">
        <v>37681</v>
      </c>
      <c r="K26" s="247" t="n">
        <v>-36.71170082</v>
      </c>
      <c r="L26" s="247" t="n">
        <v>-9.85563613</v>
      </c>
      <c r="M26" s="247" t="n">
        <v>-1.69204792</v>
      </c>
      <c r="N26" s="247" t="n">
        <v>0.12283099</v>
      </c>
      <c r="O26" s="247" t="n">
        <v>-0.32385623</v>
      </c>
      <c r="P26" s="247" t="n">
        <v>-3.31255837</v>
      </c>
      <c r="Q26" s="247" t="n">
        <v>-9.74136953</v>
      </c>
      <c r="R26" s="248" t="n">
        <v>-26.16161347</v>
      </c>
      <c r="T26" s="253" t="n">
        <f aca="false">B26-K26</f>
        <v>-27.49136302</v>
      </c>
      <c r="U26" s="253" t="n">
        <f aca="false">C26-L26</f>
        <v>-26.78144114</v>
      </c>
      <c r="V26" s="253" t="n">
        <f aca="false">D26-M26</f>
        <v>-15.54911773</v>
      </c>
      <c r="W26" s="253" t="n">
        <f aca="false">E26-N26</f>
        <v>-3.28633557</v>
      </c>
      <c r="X26" s="253" t="n">
        <f aca="false">F26-O26</f>
        <v>3.32547344</v>
      </c>
      <c r="Y26" s="253" t="n">
        <f aca="false">G26-P26</f>
        <v>16.64109188</v>
      </c>
      <c r="Z26" s="253" t="n">
        <f aca="false">H26-Q26</f>
        <v>32.27229039</v>
      </c>
      <c r="AA26" s="253" t="n">
        <f aca="false">I26-R26</f>
        <v>57.05636102</v>
      </c>
    </row>
    <row r="27" customFormat="false" ht="12.75" hidden="false" customHeight="false" outlineLevel="0" collapsed="false">
      <c r="A27" s="245" t="n">
        <f aca="false">J27</f>
        <v>37712</v>
      </c>
      <c r="B27" s="247" t="n">
        <v>-113.51786693</v>
      </c>
      <c r="C27" s="247" t="n">
        <v>-73.86606762</v>
      </c>
      <c r="D27" s="247" t="n">
        <v>-38.07139216</v>
      </c>
      <c r="E27" s="247" t="n">
        <v>-7.49496175</v>
      </c>
      <c r="F27" s="247" t="n">
        <v>7.36221768</v>
      </c>
      <c r="G27" s="247" t="n">
        <v>34.98978599</v>
      </c>
      <c r="H27" s="247" t="n">
        <v>64.5192116</v>
      </c>
      <c r="I27" s="248" t="n">
        <v>106.97777549</v>
      </c>
      <c r="J27" s="245" t="n">
        <v>37712</v>
      </c>
      <c r="K27" s="247" t="n">
        <v>11.13284238</v>
      </c>
      <c r="L27" s="247" t="n">
        <v>8.45340404</v>
      </c>
      <c r="M27" s="247" t="n">
        <v>4.82200179</v>
      </c>
      <c r="N27" s="247" t="n">
        <v>1.02791651</v>
      </c>
      <c r="O27" s="247" t="n">
        <v>-1.04855791</v>
      </c>
      <c r="P27" s="247" t="n">
        <v>-5.34735849</v>
      </c>
      <c r="Q27" s="247" t="n">
        <v>-10.6394153</v>
      </c>
      <c r="R27" s="248" t="n">
        <v>-19.73848014</v>
      </c>
      <c r="T27" s="253" t="n">
        <f aca="false">B27-K27</f>
        <v>-124.65070931</v>
      </c>
      <c r="U27" s="253" t="n">
        <f aca="false">C27-L27</f>
        <v>-82.31947166</v>
      </c>
      <c r="V27" s="253" t="n">
        <f aca="false">D27-M27</f>
        <v>-42.89339395</v>
      </c>
      <c r="W27" s="253" t="n">
        <f aca="false">E27-N27</f>
        <v>-8.52287826</v>
      </c>
      <c r="X27" s="253" t="n">
        <f aca="false">F27-O27</f>
        <v>8.41077559</v>
      </c>
      <c r="Y27" s="253" t="n">
        <f aca="false">G27-P27</f>
        <v>40.33714448</v>
      </c>
      <c r="Z27" s="253" t="n">
        <f aca="false">H27-Q27</f>
        <v>75.1586269</v>
      </c>
      <c r="AA27" s="253" t="n">
        <f aca="false">I27-R27</f>
        <v>126.71625563</v>
      </c>
    </row>
    <row r="28" customFormat="false" ht="12.75" hidden="false" customHeight="false" outlineLevel="0" collapsed="false">
      <c r="A28" s="245" t="n">
        <f aca="false">J28</f>
        <v>37742</v>
      </c>
      <c r="B28" s="247" t="n">
        <v>-111.14573697</v>
      </c>
      <c r="C28" s="247" t="n">
        <v>-72.38296862</v>
      </c>
      <c r="D28" s="247" t="n">
        <v>-37.21899891</v>
      </c>
      <c r="E28" s="247" t="n">
        <v>-7.29558185</v>
      </c>
      <c r="F28" s="247" t="n">
        <v>7.14663331</v>
      </c>
      <c r="G28" s="247" t="n">
        <v>33.75685917</v>
      </c>
      <c r="H28" s="247" t="n">
        <v>61.76969131</v>
      </c>
      <c r="I28" s="248" t="n">
        <v>101.28057276</v>
      </c>
      <c r="J28" s="245" t="n">
        <v>37742</v>
      </c>
      <c r="K28" s="247" t="n">
        <v>11.08481345</v>
      </c>
      <c r="L28" s="247" t="n">
        <v>8.43454782</v>
      </c>
      <c r="M28" s="247" t="n">
        <v>4.81744159</v>
      </c>
      <c r="N28" s="247" t="n">
        <v>1.02776293</v>
      </c>
      <c r="O28" s="247" t="n">
        <v>-1.04872158</v>
      </c>
      <c r="P28" s="247" t="n">
        <v>-5.35051908</v>
      </c>
      <c r="Q28" s="247" t="n">
        <v>-10.64845186</v>
      </c>
      <c r="R28" s="248" t="n">
        <v>-19.75260613</v>
      </c>
      <c r="T28" s="253" t="n">
        <f aca="false">B28-K28</f>
        <v>-122.23055042</v>
      </c>
      <c r="U28" s="253" t="n">
        <f aca="false">C28-L28</f>
        <v>-80.81751644</v>
      </c>
      <c r="V28" s="253" t="n">
        <f aca="false">D28-M28</f>
        <v>-42.0364405</v>
      </c>
      <c r="W28" s="253" t="n">
        <f aca="false">E28-N28</f>
        <v>-8.32334478</v>
      </c>
      <c r="X28" s="253" t="n">
        <f aca="false">F28-O28</f>
        <v>8.19535489</v>
      </c>
      <c r="Y28" s="253" t="n">
        <f aca="false">G28-P28</f>
        <v>39.10737825</v>
      </c>
      <c r="Z28" s="253" t="n">
        <f aca="false">H28-Q28</f>
        <v>72.41814317</v>
      </c>
      <c r="AA28" s="253" t="n">
        <f aca="false">I28-R28</f>
        <v>121.03317889</v>
      </c>
    </row>
    <row r="29" customFormat="false" ht="12.75" hidden="false" customHeight="false" outlineLevel="0" collapsed="false">
      <c r="A29" s="245" t="n">
        <f aca="false">J29</f>
        <v>37773</v>
      </c>
      <c r="B29" s="247" t="n">
        <v>-114.20377483</v>
      </c>
      <c r="C29" s="247" t="n">
        <v>-72.3778713</v>
      </c>
      <c r="D29" s="247" t="n">
        <v>-36.8123043</v>
      </c>
      <c r="E29" s="247" t="n">
        <v>-7.17535307</v>
      </c>
      <c r="F29" s="247" t="n">
        <v>7.01478882</v>
      </c>
      <c r="G29" s="247" t="n">
        <v>33.04138838</v>
      </c>
      <c r="H29" s="247" t="n">
        <v>60.35714663</v>
      </c>
      <c r="I29" s="248" t="n">
        <v>98.85781393</v>
      </c>
      <c r="J29" s="245" t="n">
        <v>37773</v>
      </c>
      <c r="K29" s="247" t="n">
        <v>11.62118894</v>
      </c>
      <c r="L29" s="247" t="n">
        <v>8.63615233</v>
      </c>
      <c r="M29" s="247" t="n">
        <v>4.86541722</v>
      </c>
      <c r="N29" s="247" t="n">
        <v>1.02863785</v>
      </c>
      <c r="O29" s="247" t="n">
        <v>-1.04562631</v>
      </c>
      <c r="P29" s="247" t="n">
        <v>-5.30141732</v>
      </c>
      <c r="Q29" s="247" t="n">
        <v>-10.49108578</v>
      </c>
      <c r="R29" s="248" t="n">
        <v>-19.33818936</v>
      </c>
      <c r="T29" s="253" t="n">
        <f aca="false">B29-K29</f>
        <v>-125.82496377</v>
      </c>
      <c r="U29" s="253" t="n">
        <f aca="false">C29-L29</f>
        <v>-81.01402363</v>
      </c>
      <c r="V29" s="253" t="n">
        <f aca="false">D29-M29</f>
        <v>-41.67772152</v>
      </c>
      <c r="W29" s="253" t="n">
        <f aca="false">E29-N29</f>
        <v>-8.20399092</v>
      </c>
      <c r="X29" s="253" t="n">
        <f aca="false">F29-O29</f>
        <v>8.06041513</v>
      </c>
      <c r="Y29" s="253" t="n">
        <f aca="false">G29-P29</f>
        <v>38.3428057</v>
      </c>
      <c r="Z29" s="253" t="n">
        <f aca="false">H29-Q29</f>
        <v>70.84823241</v>
      </c>
      <c r="AA29" s="253" t="n">
        <f aca="false">I29-R29</f>
        <v>118.19600329</v>
      </c>
    </row>
    <row r="30" customFormat="false" ht="12.75" hidden="false" customHeight="false" outlineLevel="0" collapsed="false">
      <c r="A30" s="245" t="n">
        <f aca="false">J30</f>
        <v>37803</v>
      </c>
      <c r="B30" s="247" t="n">
        <v>-115.69671371</v>
      </c>
      <c r="C30" s="247" t="n">
        <v>-70.86792961</v>
      </c>
      <c r="D30" s="247" t="n">
        <v>-35.62296605</v>
      </c>
      <c r="E30" s="247" t="n">
        <v>-6.90692647</v>
      </c>
      <c r="F30" s="247" t="n">
        <v>6.74057744</v>
      </c>
      <c r="G30" s="247" t="n">
        <v>31.70082783</v>
      </c>
      <c r="H30" s="247" t="n">
        <v>57.91269818</v>
      </c>
      <c r="I30" s="248" t="n">
        <v>95.12929326</v>
      </c>
      <c r="J30" s="245" t="n">
        <v>37803</v>
      </c>
      <c r="K30" s="247" t="n">
        <v>12.41679054</v>
      </c>
      <c r="L30" s="247" t="n">
        <v>8.90624428</v>
      </c>
      <c r="M30" s="247" t="n">
        <v>4.92102991</v>
      </c>
      <c r="N30" s="247" t="n">
        <v>1.02720908</v>
      </c>
      <c r="O30" s="247" t="n">
        <v>-1.03859797</v>
      </c>
      <c r="P30" s="247" t="n">
        <v>-5.21961845</v>
      </c>
      <c r="Q30" s="247" t="n">
        <v>-10.247326</v>
      </c>
      <c r="R30" s="248" t="n">
        <v>-18.72321139</v>
      </c>
      <c r="T30" s="253" t="n">
        <f aca="false">B30-K30</f>
        <v>-128.11350425</v>
      </c>
      <c r="U30" s="253" t="n">
        <f aca="false">C30-L30</f>
        <v>-79.77417389</v>
      </c>
      <c r="V30" s="253" t="n">
        <f aca="false">D30-M30</f>
        <v>-40.54399596</v>
      </c>
      <c r="W30" s="253" t="n">
        <f aca="false">E30-N30</f>
        <v>-7.93413555</v>
      </c>
      <c r="X30" s="253" t="n">
        <f aca="false">F30-O30</f>
        <v>7.77917541</v>
      </c>
      <c r="Y30" s="253" t="n">
        <f aca="false">G30-P30</f>
        <v>36.92044628</v>
      </c>
      <c r="Z30" s="253" t="n">
        <f aca="false">H30-Q30</f>
        <v>68.16002418</v>
      </c>
      <c r="AA30" s="253" t="n">
        <f aca="false">I30-R30</f>
        <v>113.85250465</v>
      </c>
    </row>
    <row r="31" customFormat="false" ht="12.75" hidden="false" customHeight="false" outlineLevel="0" collapsed="false">
      <c r="A31" s="245" t="n">
        <f aca="false">J31</f>
        <v>37834</v>
      </c>
      <c r="B31" s="247" t="n">
        <v>-117.83525131</v>
      </c>
      <c r="C31" s="247" t="n">
        <v>-69.65088167</v>
      </c>
      <c r="D31" s="247" t="n">
        <v>-34.58841553</v>
      </c>
      <c r="E31" s="247" t="n">
        <v>-6.66750835</v>
      </c>
      <c r="F31" s="247" t="n">
        <v>6.49324045</v>
      </c>
      <c r="G31" s="247" t="n">
        <v>30.47533049</v>
      </c>
      <c r="H31" s="247" t="n">
        <v>55.62988115</v>
      </c>
      <c r="I31" s="248" t="n">
        <v>91.47451482</v>
      </c>
      <c r="J31" s="245" t="n">
        <v>37834</v>
      </c>
      <c r="K31" s="247" t="n">
        <v>13.23076199</v>
      </c>
      <c r="L31" s="247" t="n">
        <v>9.12397475</v>
      </c>
      <c r="M31" s="247" t="n">
        <v>4.94378856</v>
      </c>
      <c r="N31" s="247" t="n">
        <v>1.01912607</v>
      </c>
      <c r="O31" s="247" t="n">
        <v>-1.02508592</v>
      </c>
      <c r="P31" s="247" t="n">
        <v>-5.10822007</v>
      </c>
      <c r="Q31" s="247" t="n">
        <v>-9.95301305</v>
      </c>
      <c r="R31" s="248" t="n">
        <v>-18.03593278</v>
      </c>
      <c r="T31" s="253" t="n">
        <f aca="false">B31-K31</f>
        <v>-131.0660133</v>
      </c>
      <c r="U31" s="253" t="n">
        <f aca="false">C31-L31</f>
        <v>-78.77485642</v>
      </c>
      <c r="V31" s="253" t="n">
        <f aca="false">D31-M31</f>
        <v>-39.53220409</v>
      </c>
      <c r="W31" s="253" t="n">
        <f aca="false">E31-N31</f>
        <v>-7.68663442</v>
      </c>
      <c r="X31" s="253" t="n">
        <f aca="false">F31-O31</f>
        <v>7.51832637</v>
      </c>
      <c r="Y31" s="253" t="n">
        <f aca="false">G31-P31</f>
        <v>35.58355056</v>
      </c>
      <c r="Z31" s="253" t="n">
        <f aca="false">H31-Q31</f>
        <v>65.5828942</v>
      </c>
      <c r="AA31" s="253" t="n">
        <f aca="false">I31-R31</f>
        <v>109.5104476</v>
      </c>
    </row>
    <row r="32" customFormat="false" ht="12.75" hidden="false" customHeight="false" outlineLevel="0" collapsed="false">
      <c r="A32" s="245" t="n">
        <f aca="false">J32</f>
        <v>37865</v>
      </c>
      <c r="B32" s="247" t="n">
        <v>-118.87049113</v>
      </c>
      <c r="C32" s="247" t="n">
        <v>-69.57368803</v>
      </c>
      <c r="D32" s="247" t="n">
        <v>-34.39861094</v>
      </c>
      <c r="E32" s="247" t="n">
        <v>-6.61661147</v>
      </c>
      <c r="F32" s="247" t="n">
        <v>6.43919735</v>
      </c>
      <c r="G32" s="247" t="n">
        <v>30.19710481</v>
      </c>
      <c r="H32" s="247" t="n">
        <v>55.10160273</v>
      </c>
      <c r="I32" s="248" t="n">
        <v>90.61348108</v>
      </c>
      <c r="J32" s="245" t="n">
        <v>37865</v>
      </c>
      <c r="K32" s="247" t="n">
        <v>13.33711595</v>
      </c>
      <c r="L32" s="247" t="n">
        <v>9.09969268</v>
      </c>
      <c r="M32" s="247" t="n">
        <v>4.90562941</v>
      </c>
      <c r="N32" s="247" t="n">
        <v>1.00808122</v>
      </c>
      <c r="O32" s="247" t="n">
        <v>-1.01269486</v>
      </c>
      <c r="P32" s="247" t="n">
        <v>-5.03652187</v>
      </c>
      <c r="Q32" s="247" t="n">
        <v>-9.79774626</v>
      </c>
      <c r="R32" s="248" t="n">
        <v>-17.7334917</v>
      </c>
      <c r="T32" s="253" t="n">
        <f aca="false">B32-K32</f>
        <v>-132.20760708</v>
      </c>
      <c r="U32" s="253" t="n">
        <f aca="false">C32-L32</f>
        <v>-78.67338071</v>
      </c>
      <c r="V32" s="253" t="n">
        <f aca="false">D32-M32</f>
        <v>-39.30424035</v>
      </c>
      <c r="W32" s="253" t="n">
        <f aca="false">E32-N32</f>
        <v>-7.62469269</v>
      </c>
      <c r="X32" s="253" t="n">
        <f aca="false">F32-O32</f>
        <v>7.45189221</v>
      </c>
      <c r="Y32" s="253" t="n">
        <f aca="false">G32-P32</f>
        <v>35.23362668</v>
      </c>
      <c r="Z32" s="253" t="n">
        <f aca="false">H32-Q32</f>
        <v>64.89934899</v>
      </c>
      <c r="AA32" s="253" t="n">
        <f aca="false">I32-R32</f>
        <v>108.34697278</v>
      </c>
    </row>
    <row r="33" customFormat="false" ht="12.75" hidden="false" customHeight="false" outlineLevel="0" collapsed="false">
      <c r="A33" s="245" t="n">
        <f aca="false">J33</f>
        <v>37895</v>
      </c>
      <c r="B33" s="247" t="n">
        <v>-117.31213817</v>
      </c>
      <c r="C33" s="247" t="n">
        <v>-63.78779323</v>
      </c>
      <c r="D33" s="247" t="n">
        <v>-30.55176464</v>
      </c>
      <c r="E33" s="247" t="n">
        <v>-5.74584115</v>
      </c>
      <c r="F33" s="247" t="n">
        <v>5.53340322</v>
      </c>
      <c r="G33" s="247" t="n">
        <v>25.43411028</v>
      </c>
      <c r="H33" s="247" t="n">
        <v>45.31125586</v>
      </c>
      <c r="I33" s="248" t="n">
        <v>71.22028877</v>
      </c>
      <c r="J33" s="245" t="n">
        <v>37895</v>
      </c>
      <c r="K33" s="247" t="n">
        <v>13.90221406</v>
      </c>
      <c r="L33" s="247" t="n">
        <v>9.1809722</v>
      </c>
      <c r="M33" s="247" t="n">
        <v>4.87600665</v>
      </c>
      <c r="N33" s="247" t="n">
        <v>0.99263176</v>
      </c>
      <c r="O33" s="247" t="n">
        <v>-0.99334016</v>
      </c>
      <c r="P33" s="247" t="n">
        <v>-4.90966065</v>
      </c>
      <c r="Q33" s="247" t="n">
        <v>-9.49942499</v>
      </c>
      <c r="R33" s="248" t="n">
        <v>-17.09898375</v>
      </c>
      <c r="T33" s="253" t="n">
        <f aca="false">B33-K33</f>
        <v>-131.21435223</v>
      </c>
      <c r="U33" s="253" t="n">
        <f aca="false">C33-L33</f>
        <v>-72.96876543</v>
      </c>
      <c r="V33" s="253" t="n">
        <f aca="false">D33-M33</f>
        <v>-35.42777129</v>
      </c>
      <c r="W33" s="253" t="n">
        <f aca="false">E33-N33</f>
        <v>-6.73847291</v>
      </c>
      <c r="X33" s="253" t="n">
        <f aca="false">F33-O33</f>
        <v>6.52674338</v>
      </c>
      <c r="Y33" s="253" t="n">
        <f aca="false">G33-P33</f>
        <v>30.34377093</v>
      </c>
      <c r="Z33" s="253" t="n">
        <f aca="false">H33-Q33</f>
        <v>54.81068085</v>
      </c>
      <c r="AA33" s="253" t="n">
        <f aca="false">I33-R33</f>
        <v>88.31927252</v>
      </c>
    </row>
    <row r="34" customFormat="false" ht="12.75" hidden="false" customHeight="false" outlineLevel="0" collapsed="false">
      <c r="A34" s="245" t="n">
        <f aca="false">J34</f>
        <v>37926</v>
      </c>
      <c r="B34" s="247" t="n">
        <v>-62.44836693</v>
      </c>
      <c r="C34" s="247" t="n">
        <v>-55.20464303</v>
      </c>
      <c r="D34" s="247" t="n">
        <v>-31.33910679</v>
      </c>
      <c r="E34" s="247" t="n">
        <v>-6.5557037</v>
      </c>
      <c r="F34" s="247" t="n">
        <v>6.61360379</v>
      </c>
      <c r="G34" s="247" t="n">
        <v>32.92269929</v>
      </c>
      <c r="H34" s="247" t="n">
        <v>63.66909145</v>
      </c>
      <c r="I34" s="248" t="n">
        <v>113.01595276</v>
      </c>
      <c r="J34" s="245" t="n">
        <v>37926</v>
      </c>
      <c r="K34" s="247" t="n">
        <v>15.38886477</v>
      </c>
      <c r="L34" s="247" t="n">
        <v>9.40578872</v>
      </c>
      <c r="M34" s="247" t="n">
        <v>4.84509246</v>
      </c>
      <c r="N34" s="247" t="n">
        <v>0.9680871</v>
      </c>
      <c r="O34" s="247" t="n">
        <v>-0.96140486</v>
      </c>
      <c r="P34" s="247" t="n">
        <v>-4.69283782</v>
      </c>
      <c r="Q34" s="247" t="n">
        <v>-8.97841851</v>
      </c>
      <c r="R34" s="248" t="n">
        <v>-15.94875859</v>
      </c>
      <c r="T34" s="253" t="n">
        <f aca="false">B34-K34</f>
        <v>-77.8372317</v>
      </c>
      <c r="U34" s="253" t="n">
        <f aca="false">C34-L34</f>
        <v>-64.61043175</v>
      </c>
      <c r="V34" s="253" t="n">
        <f aca="false">D34-M34</f>
        <v>-36.18419925</v>
      </c>
      <c r="W34" s="253" t="n">
        <f aca="false">E34-N34</f>
        <v>-7.5237908</v>
      </c>
      <c r="X34" s="253" t="n">
        <f aca="false">F34-O34</f>
        <v>7.57500865</v>
      </c>
      <c r="Y34" s="253" t="n">
        <f aca="false">G34-P34</f>
        <v>37.61553711</v>
      </c>
      <c r="Z34" s="253" t="n">
        <f aca="false">H34-Q34</f>
        <v>72.64750996</v>
      </c>
      <c r="AA34" s="253" t="n">
        <f aca="false">I34-R34</f>
        <v>128.96471135</v>
      </c>
    </row>
    <row r="35" customFormat="false" ht="12.75" hidden="false" customHeight="false" outlineLevel="0" collapsed="false">
      <c r="A35" s="245" t="n">
        <f aca="false">J35</f>
        <v>37956</v>
      </c>
      <c r="B35" s="247" t="n">
        <v>-131.94357902</v>
      </c>
      <c r="C35" s="247" t="n">
        <v>-63.5844666</v>
      </c>
      <c r="D35" s="247" t="n">
        <v>-29.34884169</v>
      </c>
      <c r="E35" s="247" t="n">
        <v>-5.4080029</v>
      </c>
      <c r="F35" s="247" t="n">
        <v>5.17008115</v>
      </c>
      <c r="G35" s="247" t="n">
        <v>23.49572262</v>
      </c>
      <c r="H35" s="247" t="n">
        <v>41.46403189</v>
      </c>
      <c r="I35" s="248" t="n">
        <v>64.55301144</v>
      </c>
      <c r="J35" s="245" t="n">
        <v>37956</v>
      </c>
      <c r="K35" s="247" t="n">
        <v>16.29611958</v>
      </c>
      <c r="L35" s="247" t="n">
        <v>9.44135386</v>
      </c>
      <c r="M35" s="247" t="n">
        <v>4.76939089</v>
      </c>
      <c r="N35" s="247" t="n">
        <v>0.94174022</v>
      </c>
      <c r="O35" s="247" t="n">
        <v>-0.93067058</v>
      </c>
      <c r="P35" s="247" t="n">
        <v>-4.50706237</v>
      </c>
      <c r="Q35" s="247" t="n">
        <v>-8.55999997</v>
      </c>
      <c r="R35" s="248" t="n">
        <v>-15.07445371</v>
      </c>
      <c r="T35" s="253" t="n">
        <f aca="false">B35-K35</f>
        <v>-148.2396986</v>
      </c>
      <c r="U35" s="253" t="n">
        <f aca="false">C35-L35</f>
        <v>-73.02582046</v>
      </c>
      <c r="V35" s="253" t="n">
        <f aca="false">D35-M35</f>
        <v>-34.11823258</v>
      </c>
      <c r="W35" s="253" t="n">
        <f aca="false">E35-N35</f>
        <v>-6.34974312</v>
      </c>
      <c r="X35" s="253" t="n">
        <f aca="false">F35-O35</f>
        <v>6.10075173</v>
      </c>
      <c r="Y35" s="253" t="n">
        <f aca="false">G35-P35</f>
        <v>28.00278499</v>
      </c>
      <c r="Z35" s="253" t="n">
        <f aca="false">H35-Q35</f>
        <v>50.02403186</v>
      </c>
      <c r="AA35" s="253" t="n">
        <f aca="false">I35-R35</f>
        <v>79.62746515</v>
      </c>
    </row>
    <row r="36" customFormat="false" ht="12.75" hidden="false" customHeight="false" outlineLevel="0" collapsed="false">
      <c r="A36" s="245" t="n">
        <f aca="false">J36</f>
        <v>37987</v>
      </c>
      <c r="B36" s="247" t="n">
        <v>8.92233345</v>
      </c>
      <c r="C36" s="247" t="n">
        <v>2.41319732</v>
      </c>
      <c r="D36" s="247" t="n">
        <v>0.61187582</v>
      </c>
      <c r="E36" s="247" t="n">
        <v>0.05692527</v>
      </c>
      <c r="F36" s="247" t="n">
        <v>-0.03500645</v>
      </c>
      <c r="G36" s="247" t="n">
        <v>-0.0461545299999999</v>
      </c>
      <c r="H36" s="247" t="n">
        <v>-0.00460091999999968</v>
      </c>
      <c r="I36" s="248" t="n">
        <v>-0.26230457</v>
      </c>
      <c r="J36" s="245" t="n">
        <v>37987</v>
      </c>
      <c r="K36" s="247" t="n">
        <v>0</v>
      </c>
      <c r="L36" s="247" t="n">
        <v>0</v>
      </c>
      <c r="M36" s="247" t="n">
        <v>0</v>
      </c>
      <c r="N36" s="247" t="n">
        <v>0</v>
      </c>
      <c r="O36" s="247" t="n">
        <v>0</v>
      </c>
      <c r="P36" s="247" t="n">
        <v>0</v>
      </c>
      <c r="Q36" s="247" t="n">
        <v>0</v>
      </c>
      <c r="R36" s="248" t="n">
        <v>0</v>
      </c>
      <c r="T36" s="253" t="n">
        <f aca="false">B36-K36</f>
        <v>8.92233345</v>
      </c>
      <c r="U36" s="253" t="n">
        <f aca="false">C36-L36</f>
        <v>2.41319732</v>
      </c>
      <c r="V36" s="253" t="n">
        <f aca="false">D36-M36</f>
        <v>0.61187582</v>
      </c>
      <c r="W36" s="253" t="n">
        <f aca="false">E36-N36</f>
        <v>0.05692527</v>
      </c>
      <c r="X36" s="253" t="n">
        <f aca="false">F36-O36</f>
        <v>-0.03500645</v>
      </c>
      <c r="Y36" s="253" t="n">
        <f aca="false">G36-P36</f>
        <v>-0.0461545299999999</v>
      </c>
      <c r="Z36" s="253" t="n">
        <f aca="false">H36-Q36</f>
        <v>-0.00460091999999968</v>
      </c>
      <c r="AA36" s="253" t="n">
        <f aca="false">I36-R36</f>
        <v>-0.26230457</v>
      </c>
    </row>
    <row r="37" customFormat="false" ht="12.75" hidden="false" customHeight="false" outlineLevel="0" collapsed="false">
      <c r="A37" s="245" t="n">
        <f aca="false">J37</f>
        <v>38018</v>
      </c>
      <c r="B37" s="247" t="n">
        <v>8.84405379</v>
      </c>
      <c r="C37" s="247" t="n">
        <v>2.57644988</v>
      </c>
      <c r="D37" s="247" t="n">
        <v>0.70792666</v>
      </c>
      <c r="E37" s="247" t="n">
        <v>0.07618067</v>
      </c>
      <c r="F37" s="247" t="n">
        <v>-0.05371547</v>
      </c>
      <c r="G37" s="247" t="n">
        <v>-0.13054683</v>
      </c>
      <c r="H37" s="247" t="n">
        <v>-0.14389101</v>
      </c>
      <c r="I37" s="248" t="n">
        <v>-0.4318006</v>
      </c>
      <c r="J37" s="245" t="n">
        <v>38018</v>
      </c>
      <c r="K37" s="247" t="n">
        <v>0</v>
      </c>
      <c r="L37" s="247" t="n">
        <v>0</v>
      </c>
      <c r="M37" s="247" t="n">
        <v>0</v>
      </c>
      <c r="N37" s="247" t="n">
        <v>0</v>
      </c>
      <c r="O37" s="247" t="n">
        <v>0</v>
      </c>
      <c r="P37" s="247" t="n">
        <v>0</v>
      </c>
      <c r="Q37" s="247" t="n">
        <v>0</v>
      </c>
      <c r="R37" s="248" t="n">
        <v>0</v>
      </c>
      <c r="T37" s="253" t="n">
        <f aca="false">B37-K37</f>
        <v>8.84405379</v>
      </c>
      <c r="U37" s="253" t="n">
        <f aca="false">C37-L37</f>
        <v>2.57644988</v>
      </c>
      <c r="V37" s="253" t="n">
        <f aca="false">D37-M37</f>
        <v>0.70792666</v>
      </c>
      <c r="W37" s="253" t="n">
        <f aca="false">E37-N37</f>
        <v>0.07618067</v>
      </c>
      <c r="X37" s="253" t="n">
        <f aca="false">F37-O37</f>
        <v>-0.05371547</v>
      </c>
      <c r="Y37" s="253" t="n">
        <f aca="false">G37-P37</f>
        <v>-0.13054683</v>
      </c>
      <c r="Z37" s="253" t="n">
        <f aca="false">H37-Q37</f>
        <v>-0.14389101</v>
      </c>
      <c r="AA37" s="253" t="n">
        <f aca="false">I37-R37</f>
        <v>-0.4318006</v>
      </c>
    </row>
    <row r="38" customFormat="false" ht="12.75" hidden="false" customHeight="false" outlineLevel="0" collapsed="false">
      <c r="A38" s="245" t="n">
        <f aca="false">J38</f>
        <v>38047</v>
      </c>
      <c r="B38" s="247" t="n">
        <v>8.06218875</v>
      </c>
      <c r="C38" s="247" t="n">
        <v>2.36523389</v>
      </c>
      <c r="D38" s="247" t="n">
        <v>0.5116544</v>
      </c>
      <c r="E38" s="247" t="n">
        <v>0.02414526</v>
      </c>
      <c r="F38" s="247" t="n">
        <v>0.00331428</v>
      </c>
      <c r="G38" s="247" t="n">
        <v>0.18959743</v>
      </c>
      <c r="H38" s="247" t="n">
        <v>0.53681045</v>
      </c>
      <c r="I38" s="248" t="n">
        <v>0.90418158</v>
      </c>
      <c r="J38" s="245" t="n">
        <v>38047</v>
      </c>
      <c r="K38" s="247" t="n">
        <v>0</v>
      </c>
      <c r="L38" s="247" t="n">
        <v>0</v>
      </c>
      <c r="M38" s="247" t="n">
        <v>0</v>
      </c>
      <c r="N38" s="247" t="n">
        <v>0</v>
      </c>
      <c r="O38" s="247" t="n">
        <v>0</v>
      </c>
      <c r="P38" s="247" t="n">
        <v>0</v>
      </c>
      <c r="Q38" s="247" t="n">
        <v>0</v>
      </c>
      <c r="R38" s="248" t="n">
        <v>0</v>
      </c>
      <c r="T38" s="253" t="n">
        <f aca="false">B38-K38</f>
        <v>8.06218875</v>
      </c>
      <c r="U38" s="253" t="n">
        <f aca="false">C38-L38</f>
        <v>2.36523389</v>
      </c>
      <c r="V38" s="253" t="n">
        <f aca="false">D38-M38</f>
        <v>0.5116544</v>
      </c>
      <c r="W38" s="253" t="n">
        <f aca="false">E38-N38</f>
        <v>0.02414526</v>
      </c>
      <c r="X38" s="253" t="n">
        <f aca="false">F38-O38</f>
        <v>0.00331428</v>
      </c>
      <c r="Y38" s="253" t="n">
        <f aca="false">G38-P38</f>
        <v>0.18959743</v>
      </c>
      <c r="Z38" s="253" t="n">
        <f aca="false">H38-Q38</f>
        <v>0.53681045</v>
      </c>
      <c r="AA38" s="253" t="n">
        <f aca="false">I38-R38</f>
        <v>0.90418158</v>
      </c>
    </row>
    <row r="39" customFormat="false" ht="12.75" hidden="false" customHeight="false" outlineLevel="0" collapsed="false">
      <c r="A39" s="245" t="n">
        <f aca="false">J39</f>
        <v>38078</v>
      </c>
      <c r="B39" s="247" t="n">
        <v>7.745782</v>
      </c>
      <c r="C39" s="247" t="n">
        <v>3.19777206</v>
      </c>
      <c r="D39" s="247" t="n">
        <v>0.89672182</v>
      </c>
      <c r="E39" s="247" t="n">
        <v>0.08919359</v>
      </c>
      <c r="F39" s="247" t="n">
        <v>-0.05552761</v>
      </c>
      <c r="G39" s="247" t="n">
        <v>-0.04788163</v>
      </c>
      <c r="H39" s="247" t="n">
        <v>0.170546209999999</v>
      </c>
      <c r="I39" s="248" t="n">
        <v>0.42642617</v>
      </c>
      <c r="J39" s="245" t="n">
        <v>38078</v>
      </c>
      <c r="K39" s="247" t="n">
        <v>0</v>
      </c>
      <c r="L39" s="247" t="n">
        <v>0</v>
      </c>
      <c r="M39" s="247" t="n">
        <v>0</v>
      </c>
      <c r="N39" s="247" t="n">
        <v>0</v>
      </c>
      <c r="O39" s="247" t="n">
        <v>0</v>
      </c>
      <c r="P39" s="247" t="n">
        <v>0</v>
      </c>
      <c r="Q39" s="247" t="n">
        <v>0</v>
      </c>
      <c r="R39" s="248" t="n">
        <v>0</v>
      </c>
      <c r="T39" s="253" t="n">
        <f aca="false">B39-K39</f>
        <v>7.745782</v>
      </c>
      <c r="U39" s="253" t="n">
        <f aca="false">C39-L39</f>
        <v>3.19777206</v>
      </c>
      <c r="V39" s="253" t="n">
        <f aca="false">D39-M39</f>
        <v>0.89672182</v>
      </c>
      <c r="W39" s="253" t="n">
        <f aca="false">E39-N39</f>
        <v>0.08919359</v>
      </c>
      <c r="X39" s="253" t="n">
        <f aca="false">F39-O39</f>
        <v>-0.05552761</v>
      </c>
      <c r="Y39" s="253" t="n">
        <f aca="false">G39-P39</f>
        <v>-0.04788163</v>
      </c>
      <c r="Z39" s="253" t="n">
        <f aca="false">H39-Q39</f>
        <v>0.170546209999999</v>
      </c>
      <c r="AA39" s="253" t="n">
        <f aca="false">I39-R39</f>
        <v>0.42642617</v>
      </c>
    </row>
    <row r="40" customFormat="false" ht="12.75" hidden="false" customHeight="false" outlineLevel="0" collapsed="false">
      <c r="A40" s="245" t="n">
        <f aca="false">J40</f>
        <v>38108</v>
      </c>
      <c r="B40" s="247" t="n">
        <v>7.9243242</v>
      </c>
      <c r="C40" s="247" t="n">
        <v>3.32655674</v>
      </c>
      <c r="D40" s="247" t="n">
        <v>0.94973824</v>
      </c>
      <c r="E40" s="247" t="n">
        <v>0.09819698</v>
      </c>
      <c r="F40" s="247" t="n">
        <v>-0.06391588</v>
      </c>
      <c r="G40" s="247" t="n">
        <v>-0.0851235199999998</v>
      </c>
      <c r="H40" s="247" t="n">
        <v>0.10221708</v>
      </c>
      <c r="I40" s="248" t="n">
        <v>0.30014128</v>
      </c>
      <c r="J40" s="245" t="n">
        <v>38108</v>
      </c>
      <c r="K40" s="247" t="n">
        <v>0</v>
      </c>
      <c r="L40" s="247" t="n">
        <v>0</v>
      </c>
      <c r="M40" s="247" t="n">
        <v>0</v>
      </c>
      <c r="N40" s="247" t="n">
        <v>0</v>
      </c>
      <c r="O40" s="247" t="n">
        <v>0</v>
      </c>
      <c r="P40" s="247" t="n">
        <v>0</v>
      </c>
      <c r="Q40" s="247" t="n">
        <v>0</v>
      </c>
      <c r="R40" s="248" t="n">
        <v>0</v>
      </c>
      <c r="T40" s="253" t="n">
        <f aca="false">B40-K40</f>
        <v>7.9243242</v>
      </c>
      <c r="U40" s="253" t="n">
        <f aca="false">C40-L40</f>
        <v>3.32655674</v>
      </c>
      <c r="V40" s="253" t="n">
        <f aca="false">D40-M40</f>
        <v>0.94973824</v>
      </c>
      <c r="W40" s="253" t="n">
        <f aca="false">E40-N40</f>
        <v>0.09819698</v>
      </c>
      <c r="X40" s="253" t="n">
        <f aca="false">F40-O40</f>
        <v>-0.06391588</v>
      </c>
      <c r="Y40" s="253" t="n">
        <f aca="false">G40-P40</f>
        <v>-0.0851235199999998</v>
      </c>
      <c r="Z40" s="253" t="n">
        <f aca="false">H40-Q40</f>
        <v>0.10221708</v>
      </c>
      <c r="AA40" s="253" t="n">
        <f aca="false">I40-R40</f>
        <v>0.30014128</v>
      </c>
    </row>
    <row r="41" customFormat="false" ht="12.75" hidden="false" customHeight="false" outlineLevel="0" collapsed="false">
      <c r="A41" s="245" t="n">
        <f aca="false">J41</f>
        <v>38139</v>
      </c>
      <c r="B41" s="247" t="n">
        <v>7.76241672</v>
      </c>
      <c r="C41" s="247" t="n">
        <v>3.05800145</v>
      </c>
      <c r="D41" s="247" t="n">
        <v>0.84672596</v>
      </c>
      <c r="E41" s="247" t="n">
        <v>0.0836220999999999</v>
      </c>
      <c r="F41" s="247" t="n">
        <v>-0.0517273700000001</v>
      </c>
      <c r="G41" s="247" t="n">
        <v>-0.0441861500000003</v>
      </c>
      <c r="H41" s="247" t="n">
        <v>0.15387158</v>
      </c>
      <c r="I41" s="248" t="n">
        <v>0.35905143</v>
      </c>
      <c r="J41" s="245" t="n">
        <v>38139</v>
      </c>
      <c r="K41" s="247" t="n">
        <v>0</v>
      </c>
      <c r="L41" s="247" t="n">
        <v>0</v>
      </c>
      <c r="M41" s="247" t="n">
        <v>0</v>
      </c>
      <c r="N41" s="247" t="n">
        <v>0</v>
      </c>
      <c r="O41" s="247" t="n">
        <v>0</v>
      </c>
      <c r="P41" s="247" t="n">
        <v>0</v>
      </c>
      <c r="Q41" s="247" t="n">
        <v>0</v>
      </c>
      <c r="R41" s="248" t="n">
        <v>0</v>
      </c>
      <c r="T41" s="253" t="n">
        <f aca="false">B41-K41</f>
        <v>7.76241672</v>
      </c>
      <c r="U41" s="253" t="n">
        <f aca="false">C41-L41</f>
        <v>3.05800145</v>
      </c>
      <c r="V41" s="253" t="n">
        <f aca="false">D41-M41</f>
        <v>0.84672596</v>
      </c>
      <c r="W41" s="253" t="n">
        <f aca="false">E41-N41</f>
        <v>0.0836220999999999</v>
      </c>
      <c r="X41" s="253" t="n">
        <f aca="false">F41-O41</f>
        <v>-0.0517273700000001</v>
      </c>
      <c r="Y41" s="253" t="n">
        <f aca="false">G41-P41</f>
        <v>-0.0441861500000003</v>
      </c>
      <c r="Z41" s="253" t="n">
        <f aca="false">H41-Q41</f>
        <v>0.15387158</v>
      </c>
      <c r="AA41" s="253" t="n">
        <f aca="false">I41-R41</f>
        <v>0.35905143</v>
      </c>
    </row>
    <row r="42" customFormat="false" ht="12.75" hidden="false" customHeight="false" outlineLevel="0" collapsed="false">
      <c r="A42" s="245" t="n">
        <f aca="false">J42</f>
        <v>38169</v>
      </c>
      <c r="B42" s="247" t="n">
        <v>7.70123893</v>
      </c>
      <c r="C42" s="247" t="n">
        <v>2.80072474</v>
      </c>
      <c r="D42" s="247" t="n">
        <v>0.72956561</v>
      </c>
      <c r="E42" s="247" t="n">
        <v>0.06378206</v>
      </c>
      <c r="F42" s="247" t="n">
        <v>-0.03379856</v>
      </c>
      <c r="G42" s="247" t="n">
        <v>0.0278137699999999</v>
      </c>
      <c r="H42" s="247" t="n">
        <v>0.26220872</v>
      </c>
      <c r="I42" s="248" t="n">
        <v>0.48548481</v>
      </c>
      <c r="J42" s="245" t="n">
        <v>38169</v>
      </c>
      <c r="K42" s="247" t="n">
        <v>0</v>
      </c>
      <c r="L42" s="247" t="n">
        <v>0</v>
      </c>
      <c r="M42" s="247" t="n">
        <v>0</v>
      </c>
      <c r="N42" s="247" t="n">
        <v>0</v>
      </c>
      <c r="O42" s="247" t="n">
        <v>0</v>
      </c>
      <c r="P42" s="247" t="n">
        <v>0</v>
      </c>
      <c r="Q42" s="247" t="n">
        <v>0</v>
      </c>
      <c r="R42" s="248" t="n">
        <v>0</v>
      </c>
      <c r="T42" s="253" t="n">
        <f aca="false">B42-K42</f>
        <v>7.70123893</v>
      </c>
      <c r="U42" s="253" t="n">
        <f aca="false">C42-L42</f>
        <v>2.80072474</v>
      </c>
      <c r="V42" s="253" t="n">
        <f aca="false">D42-M42</f>
        <v>0.72956561</v>
      </c>
      <c r="W42" s="253" t="n">
        <f aca="false">E42-N42</f>
        <v>0.06378206</v>
      </c>
      <c r="X42" s="253" t="n">
        <f aca="false">F42-O42</f>
        <v>-0.03379856</v>
      </c>
      <c r="Y42" s="253" t="n">
        <f aca="false">G42-P42</f>
        <v>0.0278137699999999</v>
      </c>
      <c r="Z42" s="253" t="n">
        <f aca="false">H42-Q42</f>
        <v>0.26220872</v>
      </c>
      <c r="AA42" s="253" t="n">
        <f aca="false">I42-R42</f>
        <v>0.48548481</v>
      </c>
    </row>
    <row r="43" customFormat="false" ht="12.75" hidden="false" customHeight="false" outlineLevel="0" collapsed="false">
      <c r="A43" s="245" t="n">
        <f aca="false">J43</f>
        <v>38200</v>
      </c>
      <c r="B43" s="247" t="n">
        <v>7.60626727</v>
      </c>
      <c r="C43" s="247" t="n">
        <v>2.5460977</v>
      </c>
      <c r="D43" s="247" t="n">
        <v>0.62303094</v>
      </c>
      <c r="E43" s="247" t="n">
        <v>0.0468238499999999</v>
      </c>
      <c r="F43" s="247" t="n">
        <v>-0.01890424</v>
      </c>
      <c r="G43" s="247" t="n">
        <v>0.08494431</v>
      </c>
      <c r="H43" s="247" t="n">
        <v>0.34557962</v>
      </c>
      <c r="I43" s="248" t="n">
        <v>0.5863194</v>
      </c>
      <c r="J43" s="245" t="n">
        <v>38200</v>
      </c>
      <c r="K43" s="247" t="n">
        <v>0</v>
      </c>
      <c r="L43" s="247" t="n">
        <v>0</v>
      </c>
      <c r="M43" s="247" t="n">
        <v>0</v>
      </c>
      <c r="N43" s="247" t="n">
        <v>0</v>
      </c>
      <c r="O43" s="247" t="n">
        <v>0</v>
      </c>
      <c r="P43" s="247" t="n">
        <v>0</v>
      </c>
      <c r="Q43" s="247" t="n">
        <v>0</v>
      </c>
      <c r="R43" s="248" t="n">
        <v>0</v>
      </c>
      <c r="T43" s="253" t="n">
        <f aca="false">B43-K43</f>
        <v>7.60626727</v>
      </c>
      <c r="U43" s="253" t="n">
        <f aca="false">C43-L43</f>
        <v>2.5460977</v>
      </c>
      <c r="V43" s="253" t="n">
        <f aca="false">D43-M43</f>
        <v>0.62303094</v>
      </c>
      <c r="W43" s="253" t="n">
        <f aca="false">E43-N43</f>
        <v>0.0468238499999999</v>
      </c>
      <c r="X43" s="253" t="n">
        <f aca="false">F43-O43</f>
        <v>-0.01890424</v>
      </c>
      <c r="Y43" s="253" t="n">
        <f aca="false">G43-P43</f>
        <v>0.08494431</v>
      </c>
      <c r="Z43" s="253" t="n">
        <f aca="false">H43-Q43</f>
        <v>0.34557962</v>
      </c>
      <c r="AA43" s="253" t="n">
        <f aca="false">I43-R43</f>
        <v>0.5863194</v>
      </c>
    </row>
    <row r="44" customFormat="false" ht="12.75" hidden="false" customHeight="false" outlineLevel="0" collapsed="false">
      <c r="A44" s="245" t="n">
        <f aca="false">J44</f>
        <v>38231</v>
      </c>
      <c r="B44" s="247" t="n">
        <v>7.0679927</v>
      </c>
      <c r="C44" s="247" t="n">
        <v>2.26243115</v>
      </c>
      <c r="D44" s="247" t="n">
        <v>0.52635496</v>
      </c>
      <c r="E44" s="247" t="n">
        <v>0.03354915</v>
      </c>
      <c r="F44" s="247" t="n">
        <v>-0.00800977999999997</v>
      </c>
      <c r="G44" s="247" t="n">
        <v>0.1219531</v>
      </c>
      <c r="H44" s="247" t="n">
        <v>0.39437306</v>
      </c>
      <c r="I44" s="248" t="n">
        <v>0.64707287</v>
      </c>
      <c r="J44" s="245" t="n">
        <v>38231</v>
      </c>
      <c r="K44" s="247" t="n">
        <v>0</v>
      </c>
      <c r="L44" s="247" t="n">
        <v>0</v>
      </c>
      <c r="M44" s="247" t="n">
        <v>0</v>
      </c>
      <c r="N44" s="247" t="n">
        <v>0</v>
      </c>
      <c r="O44" s="247" t="n">
        <v>0</v>
      </c>
      <c r="P44" s="247" t="n">
        <v>0</v>
      </c>
      <c r="Q44" s="247" t="n">
        <v>0</v>
      </c>
      <c r="R44" s="248" t="n">
        <v>0</v>
      </c>
      <c r="T44" s="253" t="n">
        <f aca="false">B44-K44</f>
        <v>7.0679927</v>
      </c>
      <c r="U44" s="253" t="n">
        <f aca="false">C44-L44</f>
        <v>2.26243115</v>
      </c>
      <c r="V44" s="253" t="n">
        <f aca="false">D44-M44</f>
        <v>0.52635496</v>
      </c>
      <c r="W44" s="253" t="n">
        <f aca="false">E44-N44</f>
        <v>0.03354915</v>
      </c>
      <c r="X44" s="253" t="n">
        <f aca="false">F44-O44</f>
        <v>-0.00800977999999997</v>
      </c>
      <c r="Y44" s="253" t="n">
        <f aca="false">G44-P44</f>
        <v>0.1219531</v>
      </c>
      <c r="Z44" s="253" t="n">
        <f aca="false">H44-Q44</f>
        <v>0.39437306</v>
      </c>
      <c r="AA44" s="253" t="n">
        <f aca="false">I44-R44</f>
        <v>0.64707287</v>
      </c>
    </row>
    <row r="45" customFormat="false" ht="12.75" hidden="false" customHeight="false" outlineLevel="0" collapsed="false">
      <c r="A45" s="245" t="n">
        <f aca="false">J45</f>
        <v>38261</v>
      </c>
      <c r="B45" s="247" t="n">
        <v>7.07504685</v>
      </c>
      <c r="C45" s="247" t="n">
        <v>2.13049096</v>
      </c>
      <c r="D45" s="247" t="n">
        <v>0.45732341</v>
      </c>
      <c r="E45" s="247" t="n">
        <v>0.02031404</v>
      </c>
      <c r="F45" s="247" t="n">
        <v>0.00469975</v>
      </c>
      <c r="G45" s="247" t="n">
        <v>0.17960701</v>
      </c>
      <c r="H45" s="247" t="n">
        <v>0.49480985</v>
      </c>
      <c r="I45" s="248" t="n">
        <v>0.79900455</v>
      </c>
      <c r="J45" s="245" t="n">
        <v>38261</v>
      </c>
      <c r="K45" s="247" t="n">
        <v>0</v>
      </c>
      <c r="L45" s="247" t="n">
        <v>0</v>
      </c>
      <c r="M45" s="247" t="n">
        <v>0</v>
      </c>
      <c r="N45" s="247" t="n">
        <v>0</v>
      </c>
      <c r="O45" s="247" t="n">
        <v>0</v>
      </c>
      <c r="P45" s="247" t="n">
        <v>0</v>
      </c>
      <c r="Q45" s="247" t="n">
        <v>0</v>
      </c>
      <c r="R45" s="248" t="n">
        <v>0</v>
      </c>
      <c r="T45" s="253" t="n">
        <f aca="false">B45-K45</f>
        <v>7.07504685</v>
      </c>
      <c r="U45" s="253" t="n">
        <f aca="false">C45-L45</f>
        <v>2.13049096</v>
      </c>
      <c r="V45" s="253" t="n">
        <f aca="false">D45-M45</f>
        <v>0.45732341</v>
      </c>
      <c r="W45" s="253" t="n">
        <f aca="false">E45-N45</f>
        <v>0.02031404</v>
      </c>
      <c r="X45" s="253" t="n">
        <f aca="false">F45-O45</f>
        <v>0.00469975</v>
      </c>
      <c r="Y45" s="253" t="n">
        <f aca="false">G45-P45</f>
        <v>0.17960701</v>
      </c>
      <c r="Z45" s="253" t="n">
        <f aca="false">H45-Q45</f>
        <v>0.49480985</v>
      </c>
      <c r="AA45" s="253" t="n">
        <f aca="false">I45-R45</f>
        <v>0.79900455</v>
      </c>
    </row>
    <row r="46" customFormat="false" ht="12.75" hidden="false" customHeight="false" outlineLevel="0" collapsed="false">
      <c r="A46" s="245" t="n">
        <f aca="false">J46</f>
        <v>38292</v>
      </c>
      <c r="B46" s="247" t="n">
        <v>7.81328255</v>
      </c>
      <c r="C46" s="247" t="n">
        <v>1.95936385</v>
      </c>
      <c r="D46" s="247" t="n">
        <v>0.36914923</v>
      </c>
      <c r="E46" s="247" t="n">
        <v>0.00541001999999996</v>
      </c>
      <c r="F46" s="247" t="n">
        <v>0.01793776</v>
      </c>
      <c r="G46" s="247" t="n">
        <v>0.23099997</v>
      </c>
      <c r="H46" s="247" t="n">
        <v>0.57108979</v>
      </c>
      <c r="I46" s="248" t="n">
        <v>0.899616210000001</v>
      </c>
      <c r="J46" s="245" t="n">
        <v>38292</v>
      </c>
      <c r="K46" s="247" t="n">
        <v>0</v>
      </c>
      <c r="L46" s="247" t="n">
        <v>0</v>
      </c>
      <c r="M46" s="247" t="n">
        <v>0</v>
      </c>
      <c r="N46" s="247" t="n">
        <v>0</v>
      </c>
      <c r="O46" s="247" t="n">
        <v>0</v>
      </c>
      <c r="P46" s="247" t="n">
        <v>0</v>
      </c>
      <c r="Q46" s="247" t="n">
        <v>0</v>
      </c>
      <c r="R46" s="248" t="n">
        <v>0</v>
      </c>
      <c r="T46" s="253" t="n">
        <f aca="false">B46-K46</f>
        <v>7.81328255</v>
      </c>
      <c r="U46" s="253" t="n">
        <f aca="false">C46-L46</f>
        <v>1.95936385</v>
      </c>
      <c r="V46" s="253" t="n">
        <f aca="false">D46-M46</f>
        <v>0.36914923</v>
      </c>
      <c r="W46" s="253" t="n">
        <f aca="false">E46-N46</f>
        <v>0.00541001999999996</v>
      </c>
      <c r="X46" s="253" t="n">
        <f aca="false">F46-O46</f>
        <v>0.01793776</v>
      </c>
      <c r="Y46" s="253" t="n">
        <f aca="false">G46-P46</f>
        <v>0.23099997</v>
      </c>
      <c r="Z46" s="253" t="n">
        <f aca="false">H46-Q46</f>
        <v>0.57108979</v>
      </c>
      <c r="AA46" s="253" t="n">
        <f aca="false">I46-R46</f>
        <v>0.899616210000001</v>
      </c>
    </row>
    <row r="47" customFormat="false" ht="12.75" hidden="false" customHeight="false" outlineLevel="0" collapsed="false">
      <c r="A47" s="245" t="n">
        <f aca="false">J47</f>
        <v>38322</v>
      </c>
      <c r="B47" s="247" t="n">
        <v>8.69998124</v>
      </c>
      <c r="C47" s="247" t="n">
        <v>2.29473617</v>
      </c>
      <c r="D47" s="247" t="n">
        <v>0.58107291</v>
      </c>
      <c r="E47" s="247" t="n">
        <v>0.05431183</v>
      </c>
      <c r="F47" s="247" t="n">
        <v>-0.03366581</v>
      </c>
      <c r="G47" s="247" t="n">
        <v>-0.0474384300000001</v>
      </c>
      <c r="H47" s="247" t="n">
        <v>-0.0139617900000002</v>
      </c>
      <c r="I47" s="248" t="n">
        <v>-0.27039468</v>
      </c>
      <c r="J47" s="245" t="n">
        <v>38322</v>
      </c>
      <c r="K47" s="247" t="n">
        <v>0</v>
      </c>
      <c r="L47" s="247" t="n">
        <v>0</v>
      </c>
      <c r="M47" s="247" t="n">
        <v>0</v>
      </c>
      <c r="N47" s="247" t="n">
        <v>0</v>
      </c>
      <c r="O47" s="247" t="n">
        <v>0</v>
      </c>
      <c r="P47" s="247" t="n">
        <v>0</v>
      </c>
      <c r="Q47" s="247" t="n">
        <v>0</v>
      </c>
      <c r="R47" s="248" t="n">
        <v>0</v>
      </c>
      <c r="T47" s="253" t="n">
        <f aca="false">B47-K47</f>
        <v>8.69998124</v>
      </c>
      <c r="U47" s="253" t="n">
        <f aca="false">C47-L47</f>
        <v>2.29473617</v>
      </c>
      <c r="V47" s="253" t="n">
        <f aca="false">D47-M47</f>
        <v>0.58107291</v>
      </c>
      <c r="W47" s="253" t="n">
        <f aca="false">E47-N47</f>
        <v>0.05431183</v>
      </c>
      <c r="X47" s="253" t="n">
        <f aca="false">F47-O47</f>
        <v>-0.03366581</v>
      </c>
      <c r="Y47" s="253" t="n">
        <f aca="false">G47-P47</f>
        <v>-0.0474384300000001</v>
      </c>
      <c r="Z47" s="253" t="n">
        <f aca="false">H47-Q47</f>
        <v>-0.0139617900000002</v>
      </c>
      <c r="AA47" s="253" t="n">
        <f aca="false">I47-R47</f>
        <v>-0.27039468</v>
      </c>
    </row>
    <row r="48" customFormat="false" ht="12.75" hidden="false" customHeight="false" outlineLevel="0" collapsed="false">
      <c r="A48" s="245" t="n">
        <f aca="false">J48</f>
        <v>38353</v>
      </c>
      <c r="B48" s="247" t="n">
        <v>15.14253465</v>
      </c>
      <c r="C48" s="247" t="n">
        <v>5.09773876</v>
      </c>
      <c r="D48" s="247" t="n">
        <v>1.85487754</v>
      </c>
      <c r="E48" s="247" t="n">
        <v>0.28850418</v>
      </c>
      <c r="F48" s="247" t="n">
        <v>-0.25780999</v>
      </c>
      <c r="G48" s="247" t="n">
        <v>-1.07192654</v>
      </c>
      <c r="H48" s="247" t="n">
        <v>-1.8429762</v>
      </c>
      <c r="I48" s="248" t="n">
        <v>-3.2044111</v>
      </c>
      <c r="J48" s="245" t="n">
        <v>38353</v>
      </c>
      <c r="K48" s="247" t="n">
        <v>0</v>
      </c>
      <c r="L48" s="247" t="n">
        <v>0</v>
      </c>
      <c r="M48" s="247" t="n">
        <v>0</v>
      </c>
      <c r="N48" s="247" t="n">
        <v>0</v>
      </c>
      <c r="O48" s="247" t="n">
        <v>0</v>
      </c>
      <c r="P48" s="247" t="n">
        <v>0</v>
      </c>
      <c r="Q48" s="247" t="n">
        <v>0</v>
      </c>
      <c r="R48" s="248" t="n">
        <v>0</v>
      </c>
      <c r="T48" s="253" t="n">
        <f aca="false">B48-K48</f>
        <v>15.14253465</v>
      </c>
      <c r="U48" s="253" t="n">
        <f aca="false">C48-L48</f>
        <v>5.09773876</v>
      </c>
      <c r="V48" s="253" t="n">
        <f aca="false">D48-M48</f>
        <v>1.85487754</v>
      </c>
      <c r="W48" s="253" t="n">
        <f aca="false">E48-N48</f>
        <v>0.28850418</v>
      </c>
      <c r="X48" s="253" t="n">
        <f aca="false">F48-O48</f>
        <v>-0.25780999</v>
      </c>
      <c r="Y48" s="253" t="n">
        <f aca="false">G48-P48</f>
        <v>-1.07192654</v>
      </c>
      <c r="Z48" s="253" t="n">
        <f aca="false">H48-Q48</f>
        <v>-1.8429762</v>
      </c>
      <c r="AA48" s="253" t="n">
        <f aca="false">I48-R48</f>
        <v>-3.2044111</v>
      </c>
    </row>
    <row r="49" customFormat="false" ht="12.75" hidden="false" customHeight="false" outlineLevel="0" collapsed="false">
      <c r="A49" s="245" t="n">
        <f aca="false">J49</f>
        <v>38384</v>
      </c>
      <c r="B49" s="247" t="n">
        <v>15.20432441</v>
      </c>
      <c r="C49" s="247" t="n">
        <v>5.30432883</v>
      </c>
      <c r="D49" s="247" t="n">
        <v>1.97438062</v>
      </c>
      <c r="E49" s="247" t="n">
        <v>0.31259329</v>
      </c>
      <c r="F49" s="247" t="n">
        <v>-0.28131328</v>
      </c>
      <c r="G49" s="247" t="n">
        <v>-1.17873903</v>
      </c>
      <c r="H49" s="247" t="n">
        <v>-2.0203037</v>
      </c>
      <c r="I49" s="248" t="n">
        <v>-3.41912515</v>
      </c>
      <c r="J49" s="245" t="n">
        <v>38384</v>
      </c>
      <c r="K49" s="247" t="n">
        <v>0</v>
      </c>
      <c r="L49" s="247" t="n">
        <v>0</v>
      </c>
      <c r="M49" s="247" t="n">
        <v>0</v>
      </c>
      <c r="N49" s="247" t="n">
        <v>0</v>
      </c>
      <c r="O49" s="247" t="n">
        <v>0</v>
      </c>
      <c r="P49" s="247" t="n">
        <v>0</v>
      </c>
      <c r="Q49" s="247" t="n">
        <v>0</v>
      </c>
      <c r="R49" s="248" t="n">
        <v>0</v>
      </c>
      <c r="T49" s="253" t="n">
        <f aca="false">B49-K49</f>
        <v>15.20432441</v>
      </c>
      <c r="U49" s="253" t="n">
        <f aca="false">C49-L49</f>
        <v>5.30432883</v>
      </c>
      <c r="V49" s="253" t="n">
        <f aca="false">D49-M49</f>
        <v>1.97438062</v>
      </c>
      <c r="W49" s="253" t="n">
        <f aca="false">E49-N49</f>
        <v>0.31259329</v>
      </c>
      <c r="X49" s="253" t="n">
        <f aca="false">F49-O49</f>
        <v>-0.28131328</v>
      </c>
      <c r="Y49" s="253" t="n">
        <f aca="false">G49-P49</f>
        <v>-1.17873903</v>
      </c>
      <c r="Z49" s="253" t="n">
        <f aca="false">H49-Q49</f>
        <v>-2.0203037</v>
      </c>
      <c r="AA49" s="253" t="n">
        <f aca="false">I49-R49</f>
        <v>-3.41912515</v>
      </c>
    </row>
    <row r="50" customFormat="false" ht="12.75" hidden="false" customHeight="false" outlineLevel="0" collapsed="false">
      <c r="A50" s="245" t="n">
        <f aca="false">J50</f>
        <v>38412</v>
      </c>
      <c r="B50" s="247" t="n">
        <v>14.95835408</v>
      </c>
      <c r="C50" s="247" t="n">
        <v>5.33420556</v>
      </c>
      <c r="D50" s="247" t="n">
        <v>1.90101877</v>
      </c>
      <c r="E50" s="247" t="n">
        <v>0.28525126</v>
      </c>
      <c r="F50" s="247" t="n">
        <v>-0.24892475</v>
      </c>
      <c r="G50" s="247" t="n">
        <v>-0.9799543</v>
      </c>
      <c r="H50" s="247" t="n">
        <v>-1.57314651</v>
      </c>
      <c r="I50" s="248" t="n">
        <v>-2.49358547</v>
      </c>
      <c r="J50" s="245" t="n">
        <v>38412</v>
      </c>
      <c r="K50" s="247" t="n">
        <v>0</v>
      </c>
      <c r="L50" s="247" t="n">
        <v>0</v>
      </c>
      <c r="M50" s="247" t="n">
        <v>0</v>
      </c>
      <c r="N50" s="247" t="n">
        <v>0</v>
      </c>
      <c r="O50" s="247" t="n">
        <v>0</v>
      </c>
      <c r="P50" s="247" t="n">
        <v>0</v>
      </c>
      <c r="Q50" s="247" t="n">
        <v>0</v>
      </c>
      <c r="R50" s="248" t="n">
        <v>0</v>
      </c>
      <c r="T50" s="253" t="n">
        <f aca="false">B50-K50</f>
        <v>14.95835408</v>
      </c>
      <c r="U50" s="253" t="n">
        <f aca="false">C50-L50</f>
        <v>5.33420556</v>
      </c>
      <c r="V50" s="253" t="n">
        <f aca="false">D50-M50</f>
        <v>1.90101877</v>
      </c>
      <c r="W50" s="253" t="n">
        <f aca="false">E50-N50</f>
        <v>0.28525126</v>
      </c>
      <c r="X50" s="253" t="n">
        <f aca="false">F50-O50</f>
        <v>-0.24892475</v>
      </c>
      <c r="Y50" s="253" t="n">
        <f aca="false">G50-P50</f>
        <v>-0.9799543</v>
      </c>
      <c r="Z50" s="253" t="n">
        <f aca="false">H50-Q50</f>
        <v>-1.57314651</v>
      </c>
      <c r="AA50" s="253" t="n">
        <f aca="false">I50-R50</f>
        <v>-2.49358547</v>
      </c>
    </row>
    <row r="51" customFormat="false" ht="12.75" hidden="false" customHeight="false" outlineLevel="0" collapsed="false">
      <c r="A51" s="245" t="n">
        <f aca="false">J51</f>
        <v>38443</v>
      </c>
      <c r="B51" s="247" t="n">
        <v>14.50176311</v>
      </c>
      <c r="C51" s="247" t="n">
        <v>5.98248066</v>
      </c>
      <c r="D51" s="247" t="n">
        <v>2.24961618</v>
      </c>
      <c r="E51" s="247" t="n">
        <v>0.3516978</v>
      </c>
      <c r="F51" s="247" t="n">
        <v>-0.31250979</v>
      </c>
      <c r="G51" s="247" t="n">
        <v>-1.26502967</v>
      </c>
      <c r="H51" s="247" t="n">
        <v>-2.06205076</v>
      </c>
      <c r="I51" s="248" t="n">
        <v>-3.21100553</v>
      </c>
      <c r="J51" s="245" t="n">
        <v>38443</v>
      </c>
      <c r="K51" s="247" t="n">
        <v>0</v>
      </c>
      <c r="L51" s="247" t="n">
        <v>0</v>
      </c>
      <c r="M51" s="247" t="n">
        <v>0</v>
      </c>
      <c r="N51" s="247" t="n">
        <v>0</v>
      </c>
      <c r="O51" s="247" t="n">
        <v>0</v>
      </c>
      <c r="P51" s="247" t="n">
        <v>0</v>
      </c>
      <c r="Q51" s="247" t="n">
        <v>0</v>
      </c>
      <c r="R51" s="248" t="n">
        <v>0</v>
      </c>
      <c r="T51" s="253" t="n">
        <f aca="false">B51-K51</f>
        <v>14.50176311</v>
      </c>
      <c r="U51" s="253" t="n">
        <f aca="false">C51-L51</f>
        <v>5.98248066</v>
      </c>
      <c r="V51" s="253" t="n">
        <f aca="false">D51-M51</f>
        <v>2.24961618</v>
      </c>
      <c r="W51" s="253" t="n">
        <f aca="false">E51-N51</f>
        <v>0.3516978</v>
      </c>
      <c r="X51" s="253" t="n">
        <f aca="false">F51-O51</f>
        <v>-0.31250979</v>
      </c>
      <c r="Y51" s="253" t="n">
        <f aca="false">G51-P51</f>
        <v>-1.26502967</v>
      </c>
      <c r="Z51" s="253" t="n">
        <f aca="false">H51-Q51</f>
        <v>-2.06205076</v>
      </c>
      <c r="AA51" s="253" t="n">
        <f aca="false">I51-R51</f>
        <v>-3.21100553</v>
      </c>
    </row>
    <row r="52" customFormat="false" ht="12.75" hidden="false" customHeight="false" outlineLevel="0" collapsed="false">
      <c r="A52" s="245" t="n">
        <f aca="false">J52</f>
        <v>38473</v>
      </c>
      <c r="B52" s="247" t="n">
        <v>1.68363227</v>
      </c>
      <c r="C52" s="247" t="n">
        <v>0.98191984</v>
      </c>
      <c r="D52" s="247" t="n">
        <v>0.12179669</v>
      </c>
      <c r="E52" s="247" t="n">
        <v>-0.02046699</v>
      </c>
      <c r="F52" s="247" t="n">
        <v>0.03532757</v>
      </c>
      <c r="G52" s="247" t="n">
        <v>0.25607972</v>
      </c>
      <c r="H52" s="247" t="n">
        <v>0.52144369</v>
      </c>
      <c r="I52" s="248" t="n">
        <v>0.60279163</v>
      </c>
      <c r="J52" s="245" t="n">
        <v>38473</v>
      </c>
      <c r="K52" s="247" t="n">
        <v>0</v>
      </c>
      <c r="L52" s="247" t="n">
        <v>0</v>
      </c>
      <c r="M52" s="247" t="n">
        <v>0</v>
      </c>
      <c r="N52" s="247" t="n">
        <v>0</v>
      </c>
      <c r="O52" s="247" t="n">
        <v>0</v>
      </c>
      <c r="P52" s="247" t="n">
        <v>0</v>
      </c>
      <c r="Q52" s="247" t="n">
        <v>0</v>
      </c>
      <c r="R52" s="248" t="n">
        <v>0</v>
      </c>
      <c r="T52" s="253" t="n">
        <f aca="false">B52-K52</f>
        <v>1.68363227</v>
      </c>
      <c r="U52" s="253" t="n">
        <f aca="false">C52-L52</f>
        <v>0.98191984</v>
      </c>
      <c r="V52" s="253" t="n">
        <f aca="false">D52-M52</f>
        <v>0.12179669</v>
      </c>
      <c r="W52" s="253" t="n">
        <f aca="false">E52-N52</f>
        <v>-0.02046699</v>
      </c>
      <c r="X52" s="253" t="n">
        <f aca="false">F52-O52</f>
        <v>0.03532757</v>
      </c>
      <c r="Y52" s="253" t="n">
        <f aca="false">G52-P52</f>
        <v>0.25607972</v>
      </c>
      <c r="Z52" s="253" t="n">
        <f aca="false">H52-Q52</f>
        <v>0.52144369</v>
      </c>
      <c r="AA52" s="253" t="n">
        <f aca="false">I52-R52</f>
        <v>0.60279163</v>
      </c>
    </row>
    <row r="53" customFormat="false" ht="12.75" hidden="false" customHeight="false" outlineLevel="0" collapsed="false">
      <c r="A53" s="245" t="n">
        <f aca="false">J53</f>
        <v>38504</v>
      </c>
      <c r="B53" s="247" t="n">
        <v>1.74219309</v>
      </c>
      <c r="C53" s="247" t="n">
        <v>0.88078582</v>
      </c>
      <c r="D53" s="247" t="n">
        <v>0.08418421</v>
      </c>
      <c r="E53" s="247" t="n">
        <v>-0.02542388</v>
      </c>
      <c r="F53" s="247" t="n">
        <v>0.03937979</v>
      </c>
      <c r="G53" s="247" t="n">
        <v>0.26886631</v>
      </c>
      <c r="H53" s="247" t="n">
        <v>0.53807922</v>
      </c>
      <c r="I53" s="248" t="n">
        <v>0.63269076</v>
      </c>
      <c r="J53" s="245" t="n">
        <v>38504</v>
      </c>
      <c r="K53" s="247" t="n">
        <v>0</v>
      </c>
      <c r="L53" s="247" t="n">
        <v>0</v>
      </c>
      <c r="M53" s="247" t="n">
        <v>0</v>
      </c>
      <c r="N53" s="247" t="n">
        <v>0</v>
      </c>
      <c r="O53" s="247" t="n">
        <v>0</v>
      </c>
      <c r="P53" s="247" t="n">
        <v>0</v>
      </c>
      <c r="Q53" s="247" t="n">
        <v>0</v>
      </c>
      <c r="R53" s="248" t="n">
        <v>0</v>
      </c>
      <c r="T53" s="253" t="n">
        <f aca="false">B53-K53</f>
        <v>1.74219309</v>
      </c>
      <c r="U53" s="253" t="n">
        <f aca="false">C53-L53</f>
        <v>0.88078582</v>
      </c>
      <c r="V53" s="253" t="n">
        <f aca="false">D53-M53</f>
        <v>0.08418421</v>
      </c>
      <c r="W53" s="253" t="n">
        <f aca="false">E53-N53</f>
        <v>-0.02542388</v>
      </c>
      <c r="X53" s="253" t="n">
        <f aca="false">F53-O53</f>
        <v>0.03937979</v>
      </c>
      <c r="Y53" s="253" t="n">
        <f aca="false">G53-P53</f>
        <v>0.26886631</v>
      </c>
      <c r="Z53" s="253" t="n">
        <f aca="false">H53-Q53</f>
        <v>0.53807922</v>
      </c>
      <c r="AA53" s="253" t="n">
        <f aca="false">I53-R53</f>
        <v>0.63269076</v>
      </c>
    </row>
    <row r="54" customFormat="false" ht="12.75" hidden="false" customHeight="false" outlineLevel="0" collapsed="false">
      <c r="A54" s="245" t="n">
        <f aca="false">J54</f>
        <v>38534</v>
      </c>
      <c r="B54" s="247" t="n">
        <v>2.02416506</v>
      </c>
      <c r="C54" s="247" t="n">
        <v>0.86498514</v>
      </c>
      <c r="D54" s="247" t="n">
        <v>0.05619641</v>
      </c>
      <c r="E54" s="247" t="n">
        <v>-0.03249257</v>
      </c>
      <c r="F54" s="247" t="n">
        <v>0.04672533</v>
      </c>
      <c r="G54" s="247" t="n">
        <v>0.30541135</v>
      </c>
      <c r="H54" s="247" t="n">
        <v>0.60443295</v>
      </c>
      <c r="I54" s="248" t="n">
        <v>0.72890164</v>
      </c>
      <c r="J54" s="245" t="n">
        <v>38534</v>
      </c>
      <c r="K54" s="247" t="n">
        <v>0</v>
      </c>
      <c r="L54" s="247" t="n">
        <v>0</v>
      </c>
      <c r="M54" s="247" t="n">
        <v>0</v>
      </c>
      <c r="N54" s="247" t="n">
        <v>0</v>
      </c>
      <c r="O54" s="247" t="n">
        <v>0</v>
      </c>
      <c r="P54" s="247" t="n">
        <v>0</v>
      </c>
      <c r="Q54" s="247" t="n">
        <v>0</v>
      </c>
      <c r="R54" s="248" t="n">
        <v>0</v>
      </c>
      <c r="T54" s="253" t="n">
        <f aca="false">B54-K54</f>
        <v>2.02416506</v>
      </c>
      <c r="U54" s="253" t="n">
        <f aca="false">C54-L54</f>
        <v>0.86498514</v>
      </c>
      <c r="V54" s="253" t="n">
        <f aca="false">D54-M54</f>
        <v>0.05619641</v>
      </c>
      <c r="W54" s="253" t="n">
        <f aca="false">E54-N54</f>
        <v>-0.03249257</v>
      </c>
      <c r="X54" s="253" t="n">
        <f aca="false">F54-O54</f>
        <v>0.04672533</v>
      </c>
      <c r="Y54" s="253" t="n">
        <f aca="false">G54-P54</f>
        <v>0.30541135</v>
      </c>
      <c r="Z54" s="253" t="n">
        <f aca="false">H54-Q54</f>
        <v>0.60443295</v>
      </c>
      <c r="AA54" s="253" t="n">
        <f aca="false">I54-R54</f>
        <v>0.72890164</v>
      </c>
    </row>
    <row r="55" customFormat="false" ht="12.75" hidden="false" customHeight="false" outlineLevel="0" collapsed="false">
      <c r="A55" s="245" t="n">
        <f aca="false">J55</f>
        <v>38565</v>
      </c>
      <c r="B55" s="247" t="n">
        <v>2.1666697</v>
      </c>
      <c r="C55" s="247" t="n">
        <v>0.76449307</v>
      </c>
      <c r="D55" s="247" t="n">
        <v>0.0083993</v>
      </c>
      <c r="E55" s="247" t="n">
        <v>-0.04073826</v>
      </c>
      <c r="F55" s="247" t="n">
        <v>0.05424119</v>
      </c>
      <c r="G55" s="247" t="n">
        <v>0.33660511</v>
      </c>
      <c r="H55" s="247" t="n">
        <v>0.65495609</v>
      </c>
      <c r="I55" s="248" t="n">
        <v>0.80273027</v>
      </c>
      <c r="J55" s="245" t="n">
        <v>38565</v>
      </c>
      <c r="K55" s="247" t="n">
        <v>0</v>
      </c>
      <c r="L55" s="247" t="n">
        <v>0</v>
      </c>
      <c r="M55" s="247" t="n">
        <v>0</v>
      </c>
      <c r="N55" s="247" t="n">
        <v>0</v>
      </c>
      <c r="O55" s="247" t="n">
        <v>0</v>
      </c>
      <c r="P55" s="247" t="n">
        <v>0</v>
      </c>
      <c r="Q55" s="247" t="n">
        <v>0</v>
      </c>
      <c r="R55" s="248" t="n">
        <v>0</v>
      </c>
      <c r="T55" s="253" t="n">
        <f aca="false">B55-K55</f>
        <v>2.1666697</v>
      </c>
      <c r="U55" s="253" t="n">
        <f aca="false">C55-L55</f>
        <v>0.76449307</v>
      </c>
      <c r="V55" s="253" t="n">
        <f aca="false">D55-M55</f>
        <v>0.0083993</v>
      </c>
      <c r="W55" s="253" t="n">
        <f aca="false">E55-N55</f>
        <v>-0.04073826</v>
      </c>
      <c r="X55" s="253" t="n">
        <f aca="false">F55-O55</f>
        <v>0.05424119</v>
      </c>
      <c r="Y55" s="253" t="n">
        <f aca="false">G55-P55</f>
        <v>0.33660511</v>
      </c>
      <c r="Z55" s="253" t="n">
        <f aca="false">H55-Q55</f>
        <v>0.65495609</v>
      </c>
      <c r="AA55" s="253" t="n">
        <f aca="false">I55-R55</f>
        <v>0.80273027</v>
      </c>
    </row>
    <row r="56" customFormat="false" ht="12.75" hidden="false" customHeight="false" outlineLevel="0" collapsed="false">
      <c r="A56" s="245" t="n">
        <f aca="false">J56</f>
        <v>38596</v>
      </c>
      <c r="B56" s="247" t="n">
        <v>-1.8542775</v>
      </c>
      <c r="C56" s="247" t="n">
        <v>-1.74350862</v>
      </c>
      <c r="D56" s="247" t="n">
        <v>-1.03041587</v>
      </c>
      <c r="E56" s="247" t="n">
        <v>-0.21281733</v>
      </c>
      <c r="F56" s="247" t="n">
        <v>0.21010131</v>
      </c>
      <c r="G56" s="247" t="n">
        <v>0.97534872</v>
      </c>
      <c r="H56" s="247" t="n">
        <v>1.65989778</v>
      </c>
      <c r="I56" s="248" t="n">
        <v>2.11732804</v>
      </c>
      <c r="J56" s="245" t="n">
        <v>38596</v>
      </c>
      <c r="K56" s="247" t="n">
        <v>0</v>
      </c>
      <c r="L56" s="247" t="n">
        <v>0</v>
      </c>
      <c r="M56" s="247" t="n">
        <v>0</v>
      </c>
      <c r="N56" s="247" t="n">
        <v>0</v>
      </c>
      <c r="O56" s="247" t="n">
        <v>0</v>
      </c>
      <c r="P56" s="247" t="n">
        <v>0</v>
      </c>
      <c r="Q56" s="247" t="n">
        <v>0</v>
      </c>
      <c r="R56" s="248" t="n">
        <v>0</v>
      </c>
      <c r="T56" s="253" t="n">
        <f aca="false">B56-K56</f>
        <v>-1.8542775</v>
      </c>
      <c r="U56" s="253" t="n">
        <f aca="false">C56-L56</f>
        <v>-1.74350862</v>
      </c>
      <c r="V56" s="253" t="n">
        <f aca="false">D56-M56</f>
        <v>-1.03041587</v>
      </c>
      <c r="W56" s="253" t="n">
        <f aca="false">E56-N56</f>
        <v>-0.21281733</v>
      </c>
      <c r="X56" s="253" t="n">
        <f aca="false">F56-O56</f>
        <v>0.21010131</v>
      </c>
      <c r="Y56" s="253" t="n">
        <f aca="false">G56-P56</f>
        <v>0.97534872</v>
      </c>
      <c r="Z56" s="253" t="n">
        <f aca="false">H56-Q56</f>
        <v>1.65989778</v>
      </c>
      <c r="AA56" s="253" t="n">
        <f aca="false">I56-R56</f>
        <v>2.11732804</v>
      </c>
    </row>
    <row r="57" customFormat="false" ht="12.75" hidden="false" customHeight="false" outlineLevel="0" collapsed="false">
      <c r="A57" s="245" t="n">
        <f aca="false">J57</f>
        <v>38626</v>
      </c>
      <c r="B57" s="247" t="n">
        <v>-1.78720611</v>
      </c>
      <c r="C57" s="247" t="n">
        <v>-1.76644319</v>
      </c>
      <c r="D57" s="247" t="n">
        <v>-1.05681012</v>
      </c>
      <c r="E57" s="247" t="n">
        <v>-0.21978367</v>
      </c>
      <c r="F57" s="247" t="n">
        <v>0.21757077</v>
      </c>
      <c r="G57" s="247" t="n">
        <v>1.01535915</v>
      </c>
      <c r="H57" s="247" t="n">
        <v>1.74002155</v>
      </c>
      <c r="I57" s="248" t="n">
        <v>2.25849385</v>
      </c>
      <c r="J57" s="245" t="n">
        <v>38626</v>
      </c>
      <c r="K57" s="247" t="n">
        <v>0</v>
      </c>
      <c r="L57" s="247" t="n">
        <v>0</v>
      </c>
      <c r="M57" s="247" t="n">
        <v>0</v>
      </c>
      <c r="N57" s="247" t="n">
        <v>0</v>
      </c>
      <c r="O57" s="247" t="n">
        <v>0</v>
      </c>
      <c r="P57" s="247" t="n">
        <v>0</v>
      </c>
      <c r="Q57" s="247" t="n">
        <v>0</v>
      </c>
      <c r="R57" s="248" t="n">
        <v>0</v>
      </c>
      <c r="T57" s="253" t="n">
        <f aca="false">B57-K57</f>
        <v>-1.78720611</v>
      </c>
      <c r="U57" s="253" t="n">
        <f aca="false">C57-L57</f>
        <v>-1.76644319</v>
      </c>
      <c r="V57" s="253" t="n">
        <f aca="false">D57-M57</f>
        <v>-1.05681012</v>
      </c>
      <c r="W57" s="253" t="n">
        <f aca="false">E57-N57</f>
        <v>-0.21978367</v>
      </c>
      <c r="X57" s="253" t="n">
        <f aca="false">F57-O57</f>
        <v>0.21757077</v>
      </c>
      <c r="Y57" s="253" t="n">
        <f aca="false">G57-P57</f>
        <v>1.01535915</v>
      </c>
      <c r="Z57" s="253" t="n">
        <f aca="false">H57-Q57</f>
        <v>1.74002155</v>
      </c>
      <c r="AA57" s="253" t="n">
        <f aca="false">I57-R57</f>
        <v>2.25849385</v>
      </c>
    </row>
    <row r="58" customFormat="false" ht="12.75" hidden="false" customHeight="false" outlineLevel="0" collapsed="false">
      <c r="A58" s="245" t="n">
        <f aca="false">J58</f>
        <v>38657</v>
      </c>
      <c r="B58" s="247" t="n">
        <v>-1.6443726</v>
      </c>
      <c r="C58" s="247" t="n">
        <v>-1.67043444</v>
      </c>
      <c r="D58" s="247" t="n">
        <v>-1.00867998</v>
      </c>
      <c r="E58" s="247" t="n">
        <v>-0.21103562</v>
      </c>
      <c r="F58" s="247" t="n">
        <v>0.2093755</v>
      </c>
      <c r="G58" s="247" t="n">
        <v>0.98125542</v>
      </c>
      <c r="H58" s="247" t="n">
        <v>1.69066773</v>
      </c>
      <c r="I58" s="248" t="n">
        <v>2.22330904</v>
      </c>
      <c r="J58" s="245" t="n">
        <v>38657</v>
      </c>
      <c r="K58" s="247" t="n">
        <v>0</v>
      </c>
      <c r="L58" s="247" t="n">
        <v>0</v>
      </c>
      <c r="M58" s="247" t="n">
        <v>0</v>
      </c>
      <c r="N58" s="247" t="n">
        <v>0</v>
      </c>
      <c r="O58" s="247" t="n">
        <v>0</v>
      </c>
      <c r="P58" s="247" t="n">
        <v>0</v>
      </c>
      <c r="Q58" s="247" t="n">
        <v>0</v>
      </c>
      <c r="R58" s="248" t="n">
        <v>0</v>
      </c>
      <c r="T58" s="253" t="n">
        <f aca="false">B58-K58</f>
        <v>-1.6443726</v>
      </c>
      <c r="U58" s="253" t="n">
        <f aca="false">C58-L58</f>
        <v>-1.67043444</v>
      </c>
      <c r="V58" s="253" t="n">
        <f aca="false">D58-M58</f>
        <v>-1.00867998</v>
      </c>
      <c r="W58" s="253" t="n">
        <f aca="false">E58-N58</f>
        <v>-0.21103562</v>
      </c>
      <c r="X58" s="253" t="n">
        <f aca="false">F58-O58</f>
        <v>0.2093755</v>
      </c>
      <c r="Y58" s="253" t="n">
        <f aca="false">G58-P58</f>
        <v>0.98125542</v>
      </c>
      <c r="Z58" s="253" t="n">
        <f aca="false">H58-Q58</f>
        <v>1.69066773</v>
      </c>
      <c r="AA58" s="253" t="n">
        <f aca="false">I58-R58</f>
        <v>2.22330904</v>
      </c>
    </row>
    <row r="59" customFormat="false" ht="12.75" hidden="false" customHeight="false" outlineLevel="0" collapsed="false">
      <c r="A59" s="245" t="n">
        <f aca="false">J59</f>
        <v>38687</v>
      </c>
      <c r="B59" s="247" t="n">
        <v>-0.3738648</v>
      </c>
      <c r="C59" s="247" t="n">
        <v>-0.94875369</v>
      </c>
      <c r="D59" s="247" t="n">
        <v>-0.64788166</v>
      </c>
      <c r="E59" s="247" t="n">
        <v>-0.13986187</v>
      </c>
      <c r="F59" s="247" t="n">
        <v>0.138853</v>
      </c>
      <c r="G59" s="247" t="n">
        <v>0.63641986</v>
      </c>
      <c r="H59" s="247" t="n">
        <v>1.023949</v>
      </c>
      <c r="I59" s="248" t="n">
        <v>0.99921529</v>
      </c>
      <c r="J59" s="245" t="n">
        <v>38687</v>
      </c>
      <c r="K59" s="247" t="n">
        <v>0</v>
      </c>
      <c r="L59" s="247" t="n">
        <v>0</v>
      </c>
      <c r="M59" s="247" t="n">
        <v>0</v>
      </c>
      <c r="N59" s="247" t="n">
        <v>0</v>
      </c>
      <c r="O59" s="247" t="n">
        <v>0</v>
      </c>
      <c r="P59" s="247" t="n">
        <v>0</v>
      </c>
      <c r="Q59" s="247" t="n">
        <v>0</v>
      </c>
      <c r="R59" s="248" t="n">
        <v>0</v>
      </c>
      <c r="T59" s="253" t="n">
        <f aca="false">B59-K59</f>
        <v>-0.3738648</v>
      </c>
      <c r="U59" s="253" t="n">
        <f aca="false">C59-L59</f>
        <v>-0.94875369</v>
      </c>
      <c r="V59" s="253" t="n">
        <f aca="false">D59-M59</f>
        <v>-0.64788166</v>
      </c>
      <c r="W59" s="253" t="n">
        <f aca="false">E59-N59</f>
        <v>-0.13986187</v>
      </c>
      <c r="X59" s="253" t="n">
        <f aca="false">F59-O59</f>
        <v>0.138853</v>
      </c>
      <c r="Y59" s="253" t="n">
        <f aca="false">G59-P59</f>
        <v>0.63641986</v>
      </c>
      <c r="Z59" s="253" t="n">
        <f aca="false">H59-Q59</f>
        <v>1.023949</v>
      </c>
      <c r="AA59" s="253" t="n">
        <f aca="false">I59-R59</f>
        <v>0.99921529</v>
      </c>
    </row>
    <row r="60" customFormat="false" ht="12.75" hidden="false" customHeight="false" outlineLevel="0" collapsed="false">
      <c r="A60" s="245" t="n">
        <f aca="false">J60</f>
        <v>38718</v>
      </c>
      <c r="B60" s="247" t="n">
        <v>-0.62427352</v>
      </c>
      <c r="C60" s="247" t="n">
        <v>-1.07749501</v>
      </c>
      <c r="D60" s="247" t="n">
        <v>-0.70998627</v>
      </c>
      <c r="E60" s="247" t="n">
        <v>-0.15159824</v>
      </c>
      <c r="F60" s="247" t="n">
        <v>0.15018614</v>
      </c>
      <c r="G60" s="247" t="n">
        <v>0.68864656</v>
      </c>
      <c r="H60" s="247" t="n">
        <v>1.11649671</v>
      </c>
      <c r="I60" s="248" t="n">
        <v>1.13563402</v>
      </c>
      <c r="J60" s="245" t="n">
        <v>38718</v>
      </c>
      <c r="K60" s="247" t="n">
        <v>0</v>
      </c>
      <c r="L60" s="247" t="n">
        <v>0</v>
      </c>
      <c r="M60" s="247" t="n">
        <v>0</v>
      </c>
      <c r="N60" s="247" t="n">
        <v>0</v>
      </c>
      <c r="O60" s="247" t="n">
        <v>0</v>
      </c>
      <c r="P60" s="247" t="n">
        <v>0</v>
      </c>
      <c r="Q60" s="247" t="n">
        <v>0</v>
      </c>
      <c r="R60" s="248" t="n">
        <v>0</v>
      </c>
      <c r="T60" s="253" t="n">
        <f aca="false">B60-K60</f>
        <v>-0.62427352</v>
      </c>
      <c r="U60" s="253" t="n">
        <f aca="false">C60-L60</f>
        <v>-1.07749501</v>
      </c>
      <c r="V60" s="253" t="n">
        <f aca="false">D60-M60</f>
        <v>-0.70998627</v>
      </c>
      <c r="W60" s="253" t="n">
        <f aca="false">E60-N60</f>
        <v>-0.15159824</v>
      </c>
      <c r="X60" s="253" t="n">
        <f aca="false">F60-O60</f>
        <v>0.15018614</v>
      </c>
      <c r="Y60" s="253" t="n">
        <f aca="false">G60-P60</f>
        <v>0.68864656</v>
      </c>
      <c r="Z60" s="253" t="n">
        <f aca="false">H60-Q60</f>
        <v>1.11649671</v>
      </c>
      <c r="AA60" s="253" t="n">
        <f aca="false">I60-R60</f>
        <v>1.13563402</v>
      </c>
    </row>
    <row r="61" customFormat="false" ht="12.75" hidden="false" customHeight="false" outlineLevel="0" collapsed="false">
      <c r="A61" s="245" t="n">
        <f aca="false">J61</f>
        <v>38749</v>
      </c>
      <c r="B61" s="247" t="n">
        <v>-0.61330387</v>
      </c>
      <c r="C61" s="247" t="n">
        <v>-0.97977212</v>
      </c>
      <c r="D61" s="247" t="n">
        <v>-0.63818661</v>
      </c>
      <c r="E61" s="247" t="n">
        <v>-0.13550715</v>
      </c>
      <c r="F61" s="247" t="n">
        <v>0.13390646</v>
      </c>
      <c r="G61" s="247" t="n">
        <v>0.61078005</v>
      </c>
      <c r="H61" s="247" t="n">
        <v>0.98218325</v>
      </c>
      <c r="I61" s="248" t="n">
        <v>0.96803034</v>
      </c>
      <c r="J61" s="245" t="n">
        <v>38749</v>
      </c>
      <c r="K61" s="247" t="n">
        <v>0</v>
      </c>
      <c r="L61" s="247" t="n">
        <v>0</v>
      </c>
      <c r="M61" s="247" t="n">
        <v>0</v>
      </c>
      <c r="N61" s="247" t="n">
        <v>0</v>
      </c>
      <c r="O61" s="247" t="n">
        <v>0</v>
      </c>
      <c r="P61" s="247" t="n">
        <v>0</v>
      </c>
      <c r="Q61" s="247" t="n">
        <v>0</v>
      </c>
      <c r="R61" s="248" t="n">
        <v>0</v>
      </c>
      <c r="T61" s="253" t="n">
        <f aca="false">B61-K61</f>
        <v>-0.61330387</v>
      </c>
      <c r="U61" s="253" t="n">
        <f aca="false">C61-L61</f>
        <v>-0.97977212</v>
      </c>
      <c r="V61" s="253" t="n">
        <f aca="false">D61-M61</f>
        <v>-0.63818661</v>
      </c>
      <c r="W61" s="253" t="n">
        <f aca="false">E61-N61</f>
        <v>-0.13550715</v>
      </c>
      <c r="X61" s="253" t="n">
        <f aca="false">F61-O61</f>
        <v>0.13390646</v>
      </c>
      <c r="Y61" s="253" t="n">
        <f aca="false">G61-P61</f>
        <v>0.61078005</v>
      </c>
      <c r="Z61" s="253" t="n">
        <f aca="false">H61-Q61</f>
        <v>0.98218325</v>
      </c>
      <c r="AA61" s="253" t="n">
        <f aca="false">I61-R61</f>
        <v>0.96803034</v>
      </c>
    </row>
    <row r="62" customFormat="false" ht="12.75" hidden="false" customHeight="false" outlineLevel="0" collapsed="false">
      <c r="A62" s="245" t="n">
        <f aca="false">J62</f>
        <v>38777</v>
      </c>
      <c r="B62" s="247" t="n">
        <v>-2.06631257</v>
      </c>
      <c r="C62" s="247" t="n">
        <v>-1.8348547</v>
      </c>
      <c r="D62" s="247" t="n">
        <v>-1.08024719</v>
      </c>
      <c r="E62" s="247" t="n">
        <v>-0.22360233</v>
      </c>
      <c r="F62" s="247" t="n">
        <v>0.22106825</v>
      </c>
      <c r="G62" s="247" t="n">
        <v>1.0310966</v>
      </c>
      <c r="H62" s="247" t="n">
        <v>1.77016581</v>
      </c>
      <c r="I62" s="248" t="n">
        <v>2.3165339</v>
      </c>
      <c r="J62" s="245" t="n">
        <v>38777</v>
      </c>
      <c r="K62" s="247" t="n">
        <v>0</v>
      </c>
      <c r="L62" s="247" t="n">
        <v>0</v>
      </c>
      <c r="M62" s="247" t="n">
        <v>0</v>
      </c>
      <c r="N62" s="247" t="n">
        <v>0</v>
      </c>
      <c r="O62" s="247" t="n">
        <v>0</v>
      </c>
      <c r="P62" s="247" t="n">
        <v>0</v>
      </c>
      <c r="Q62" s="247" t="n">
        <v>0</v>
      </c>
      <c r="R62" s="248" t="n">
        <v>0</v>
      </c>
      <c r="T62" s="253" t="n">
        <f aca="false">B62-K62</f>
        <v>-2.06631257</v>
      </c>
      <c r="U62" s="253" t="n">
        <f aca="false">C62-L62</f>
        <v>-1.8348547</v>
      </c>
      <c r="V62" s="253" t="n">
        <f aca="false">D62-M62</f>
        <v>-1.08024719</v>
      </c>
      <c r="W62" s="253" t="n">
        <f aca="false">E62-N62</f>
        <v>-0.22360233</v>
      </c>
      <c r="X62" s="253" t="n">
        <f aca="false">F62-O62</f>
        <v>0.22106825</v>
      </c>
      <c r="Y62" s="253" t="n">
        <f aca="false">G62-P62</f>
        <v>1.0310966</v>
      </c>
      <c r="Z62" s="253" t="n">
        <f aca="false">H62-Q62</f>
        <v>1.77016581</v>
      </c>
      <c r="AA62" s="253" t="n">
        <f aca="false">I62-R62</f>
        <v>2.3165339</v>
      </c>
    </row>
    <row r="63" customFormat="false" ht="12.75" hidden="false" customHeight="false" outlineLevel="0" collapsed="false">
      <c r="A63" s="245" t="n">
        <f aca="false">J63</f>
        <v>38808</v>
      </c>
      <c r="B63" s="247" t="n">
        <v>-1.85677554</v>
      </c>
      <c r="C63" s="247" t="n">
        <v>-1.78691133</v>
      </c>
      <c r="D63" s="247" t="n">
        <v>-1.04981469</v>
      </c>
      <c r="E63" s="247" t="n">
        <v>-0.2161411</v>
      </c>
      <c r="F63" s="247" t="n">
        <v>0.21269077</v>
      </c>
      <c r="G63" s="247" t="n">
        <v>0.9848299</v>
      </c>
      <c r="H63" s="247" t="n">
        <v>1.67268981</v>
      </c>
      <c r="I63" s="248" t="n">
        <v>2.12603287</v>
      </c>
      <c r="J63" s="245" t="n">
        <v>38808</v>
      </c>
      <c r="K63" s="247" t="n">
        <v>0</v>
      </c>
      <c r="L63" s="247" t="n">
        <v>0</v>
      </c>
      <c r="M63" s="247" t="n">
        <v>0</v>
      </c>
      <c r="N63" s="247" t="n">
        <v>0</v>
      </c>
      <c r="O63" s="247" t="n">
        <v>0</v>
      </c>
      <c r="P63" s="247" t="n">
        <v>0</v>
      </c>
      <c r="Q63" s="247" t="n">
        <v>0</v>
      </c>
      <c r="R63" s="248" t="n">
        <v>0</v>
      </c>
      <c r="T63" s="253" t="n">
        <f aca="false">B63-K63</f>
        <v>-1.85677554</v>
      </c>
      <c r="U63" s="253" t="n">
        <f aca="false">C63-L63</f>
        <v>-1.78691133</v>
      </c>
      <c r="V63" s="253" t="n">
        <f aca="false">D63-M63</f>
        <v>-1.04981469</v>
      </c>
      <c r="W63" s="253" t="n">
        <f aca="false">E63-N63</f>
        <v>-0.2161411</v>
      </c>
      <c r="X63" s="253" t="n">
        <f aca="false">F63-O63</f>
        <v>0.21269077</v>
      </c>
      <c r="Y63" s="253" t="n">
        <f aca="false">G63-P63</f>
        <v>0.9848299</v>
      </c>
      <c r="Z63" s="253" t="n">
        <f aca="false">H63-Q63</f>
        <v>1.67268981</v>
      </c>
      <c r="AA63" s="253" t="n">
        <f aca="false">I63-R63</f>
        <v>2.12603287</v>
      </c>
    </row>
    <row r="64" customFormat="false" ht="12.75" hidden="false" customHeight="false" outlineLevel="0" collapsed="false">
      <c r="A64" s="245" t="n">
        <f aca="false">J64</f>
        <v>38838</v>
      </c>
      <c r="B64" s="247" t="n">
        <v>-1.82345581</v>
      </c>
      <c r="C64" s="247" t="n">
        <v>-1.81795263</v>
      </c>
      <c r="D64" s="247" t="n">
        <v>-1.06810024</v>
      </c>
      <c r="E64" s="247" t="n">
        <v>-0.21948562</v>
      </c>
      <c r="F64" s="247" t="n">
        <v>0.21560377</v>
      </c>
      <c r="G64" s="247" t="n">
        <v>0.99448788</v>
      </c>
      <c r="H64" s="247" t="n">
        <v>1.67893514</v>
      </c>
      <c r="I64" s="248" t="n">
        <v>2.09609104</v>
      </c>
      <c r="J64" s="245" t="n">
        <v>38838</v>
      </c>
      <c r="K64" s="247" t="n">
        <v>0</v>
      </c>
      <c r="L64" s="247" t="n">
        <v>0</v>
      </c>
      <c r="M64" s="247" t="n">
        <v>0</v>
      </c>
      <c r="N64" s="247" t="n">
        <v>0</v>
      </c>
      <c r="O64" s="247" t="n">
        <v>0</v>
      </c>
      <c r="P64" s="247" t="n">
        <v>0</v>
      </c>
      <c r="Q64" s="247" t="n">
        <v>0</v>
      </c>
      <c r="R64" s="248" t="n">
        <v>0</v>
      </c>
      <c r="T64" s="253" t="n">
        <f aca="false">B64-K64</f>
        <v>-1.82345581</v>
      </c>
      <c r="U64" s="253" t="n">
        <f aca="false">C64-L64</f>
        <v>-1.81795263</v>
      </c>
      <c r="V64" s="253" t="n">
        <f aca="false">D64-M64</f>
        <v>-1.06810024</v>
      </c>
      <c r="W64" s="253" t="n">
        <f aca="false">E64-N64</f>
        <v>-0.21948562</v>
      </c>
      <c r="X64" s="253" t="n">
        <f aca="false">F64-O64</f>
        <v>0.21560377</v>
      </c>
      <c r="Y64" s="253" t="n">
        <f aca="false">G64-P64</f>
        <v>0.99448788</v>
      </c>
      <c r="Z64" s="253" t="n">
        <f aca="false">H64-Q64</f>
        <v>1.67893514</v>
      </c>
      <c r="AA64" s="253" t="n">
        <f aca="false">I64-R64</f>
        <v>2.09609104</v>
      </c>
    </row>
    <row r="65" customFormat="false" ht="12.75" hidden="false" customHeight="false" outlineLevel="0" collapsed="false">
      <c r="A65" s="245" t="n">
        <f aca="false">J65</f>
        <v>38869</v>
      </c>
      <c r="B65" s="247" t="n">
        <v>-1.9594773</v>
      </c>
      <c r="C65" s="247" t="n">
        <v>-1.79036945</v>
      </c>
      <c r="D65" s="247" t="n">
        <v>-1.0421141</v>
      </c>
      <c r="E65" s="247" t="n">
        <v>-0.21358496</v>
      </c>
      <c r="F65" s="247" t="n">
        <v>0.20980773</v>
      </c>
      <c r="G65" s="247" t="n">
        <v>0.96911694</v>
      </c>
      <c r="H65" s="247" t="n">
        <v>1.64080688</v>
      </c>
      <c r="I65" s="248" t="n">
        <v>2.06986812</v>
      </c>
      <c r="J65" s="245" t="n">
        <v>38869</v>
      </c>
      <c r="K65" s="247" t="n">
        <v>0</v>
      </c>
      <c r="L65" s="247" t="n">
        <v>0</v>
      </c>
      <c r="M65" s="247" t="n">
        <v>0</v>
      </c>
      <c r="N65" s="247" t="n">
        <v>0</v>
      </c>
      <c r="O65" s="247" t="n">
        <v>0</v>
      </c>
      <c r="P65" s="247" t="n">
        <v>0</v>
      </c>
      <c r="Q65" s="247" t="n">
        <v>0</v>
      </c>
      <c r="R65" s="248" t="n">
        <v>0</v>
      </c>
      <c r="T65" s="253" t="n">
        <f aca="false">B65-K65</f>
        <v>-1.9594773</v>
      </c>
      <c r="U65" s="253" t="n">
        <f aca="false">C65-L65</f>
        <v>-1.79036945</v>
      </c>
      <c r="V65" s="253" t="n">
        <f aca="false">D65-M65</f>
        <v>-1.0421141</v>
      </c>
      <c r="W65" s="253" t="n">
        <f aca="false">E65-N65</f>
        <v>-0.21358496</v>
      </c>
      <c r="X65" s="253" t="n">
        <f aca="false">F65-O65</f>
        <v>0.20980773</v>
      </c>
      <c r="Y65" s="253" t="n">
        <f aca="false">G65-P65</f>
        <v>0.96911694</v>
      </c>
      <c r="Z65" s="253" t="n">
        <f aca="false">H65-Q65</f>
        <v>1.64080688</v>
      </c>
      <c r="AA65" s="253" t="n">
        <f aca="false">I65-R65</f>
        <v>2.06986812</v>
      </c>
    </row>
    <row r="66" customFormat="false" ht="12.75" hidden="false" customHeight="false" outlineLevel="0" collapsed="false">
      <c r="A66" s="245" t="n">
        <f aca="false">J66</f>
        <v>38899</v>
      </c>
      <c r="B66" s="247" t="n">
        <v>-2.01175795</v>
      </c>
      <c r="C66" s="247" t="n">
        <v>-1.82780755</v>
      </c>
      <c r="D66" s="247" t="n">
        <v>-1.06614016</v>
      </c>
      <c r="E66" s="247" t="n">
        <v>-0.21870852</v>
      </c>
      <c r="F66" s="247" t="n">
        <v>0.21529459</v>
      </c>
      <c r="G66" s="247" t="n">
        <v>0.99618469</v>
      </c>
      <c r="H66" s="247" t="n">
        <v>1.6906919</v>
      </c>
      <c r="I66" s="248" t="n">
        <v>2.14613392</v>
      </c>
      <c r="J66" s="245" t="n">
        <v>38899</v>
      </c>
      <c r="K66" s="247" t="n">
        <v>0</v>
      </c>
      <c r="L66" s="247" t="n">
        <v>0</v>
      </c>
      <c r="M66" s="247" t="n">
        <v>0</v>
      </c>
      <c r="N66" s="247" t="n">
        <v>0</v>
      </c>
      <c r="O66" s="247" t="n">
        <v>0</v>
      </c>
      <c r="P66" s="247" t="n">
        <v>0</v>
      </c>
      <c r="Q66" s="247" t="n">
        <v>0</v>
      </c>
      <c r="R66" s="248" t="n">
        <v>0</v>
      </c>
      <c r="T66" s="253" t="n">
        <f aca="false">B66-K66</f>
        <v>-2.01175795</v>
      </c>
      <c r="U66" s="253" t="n">
        <f aca="false">C66-L66</f>
        <v>-1.82780755</v>
      </c>
      <c r="V66" s="253" t="n">
        <f aca="false">D66-M66</f>
        <v>-1.06614016</v>
      </c>
      <c r="W66" s="253" t="n">
        <f aca="false">E66-N66</f>
        <v>-0.21870852</v>
      </c>
      <c r="X66" s="253" t="n">
        <f aca="false">F66-O66</f>
        <v>0.21529459</v>
      </c>
      <c r="Y66" s="253" t="n">
        <f aca="false">G66-P66</f>
        <v>0.99618469</v>
      </c>
      <c r="Z66" s="253" t="n">
        <f aca="false">H66-Q66</f>
        <v>1.6906919</v>
      </c>
      <c r="AA66" s="253" t="n">
        <f aca="false">I66-R66</f>
        <v>2.14613392</v>
      </c>
    </row>
    <row r="67" customFormat="false" ht="12.75" hidden="false" customHeight="false" outlineLevel="0" collapsed="false">
      <c r="A67" s="245" t="n">
        <f aca="false">J67</f>
        <v>38930</v>
      </c>
      <c r="B67" s="247" t="n">
        <v>-1.9833217</v>
      </c>
      <c r="C67" s="247" t="n">
        <v>-1.80292715</v>
      </c>
      <c r="D67" s="247" t="n">
        <v>-1.05460488</v>
      </c>
      <c r="E67" s="247" t="n">
        <v>-0.21670762</v>
      </c>
      <c r="F67" s="247" t="n">
        <v>0.21363519</v>
      </c>
      <c r="G67" s="247" t="n">
        <v>0.99014093</v>
      </c>
      <c r="H67" s="247" t="n">
        <v>1.68410363</v>
      </c>
      <c r="I67" s="248" t="n">
        <v>2.14938541</v>
      </c>
      <c r="J67" s="245" t="n">
        <v>38930</v>
      </c>
      <c r="K67" s="247" t="n">
        <v>0</v>
      </c>
      <c r="L67" s="247" t="n">
        <v>0</v>
      </c>
      <c r="M67" s="247" t="n">
        <v>0</v>
      </c>
      <c r="N67" s="247" t="n">
        <v>0</v>
      </c>
      <c r="O67" s="247" t="n">
        <v>0</v>
      </c>
      <c r="P67" s="247" t="n">
        <v>0</v>
      </c>
      <c r="Q67" s="247" t="n">
        <v>0</v>
      </c>
      <c r="R67" s="248" t="n">
        <v>0</v>
      </c>
      <c r="T67" s="253" t="n">
        <f aca="false">B67-K67</f>
        <v>-1.9833217</v>
      </c>
      <c r="U67" s="253" t="n">
        <f aca="false">C67-L67</f>
        <v>-1.80292715</v>
      </c>
      <c r="V67" s="253" t="n">
        <f aca="false">D67-M67</f>
        <v>-1.05460488</v>
      </c>
      <c r="W67" s="253" t="n">
        <f aca="false">E67-N67</f>
        <v>-0.21670762</v>
      </c>
      <c r="X67" s="253" t="n">
        <f aca="false">F67-O67</f>
        <v>0.21363519</v>
      </c>
      <c r="Y67" s="253" t="n">
        <f aca="false">G67-P67</f>
        <v>0.99014093</v>
      </c>
      <c r="Z67" s="253" t="n">
        <f aca="false">H67-Q67</f>
        <v>1.68410363</v>
      </c>
      <c r="AA67" s="253" t="n">
        <f aca="false">I67-R67</f>
        <v>2.14938541</v>
      </c>
    </row>
    <row r="68" customFormat="false" ht="12.75" hidden="false" customHeight="false" outlineLevel="0" collapsed="false">
      <c r="A68" s="245" t="n">
        <f aca="false">J68</f>
        <v>38961</v>
      </c>
      <c r="B68" s="247" t="n">
        <v>-1.80264456</v>
      </c>
      <c r="C68" s="247" t="n">
        <v>-1.70443796</v>
      </c>
      <c r="D68" s="247" t="n">
        <v>-1.00427945</v>
      </c>
      <c r="E68" s="247" t="n">
        <v>-0.20703036</v>
      </c>
      <c r="F68" s="247" t="n">
        <v>0.20432542</v>
      </c>
      <c r="G68" s="247" t="n">
        <v>0.94862763</v>
      </c>
      <c r="H68" s="247" t="n">
        <v>1.61608834</v>
      </c>
      <c r="I68" s="248" t="n">
        <v>2.06802556</v>
      </c>
      <c r="J68" s="245" t="n">
        <v>38961</v>
      </c>
      <c r="K68" s="247" t="n">
        <v>0</v>
      </c>
      <c r="L68" s="247" t="n">
        <v>0</v>
      </c>
      <c r="M68" s="247" t="n">
        <v>0</v>
      </c>
      <c r="N68" s="247" t="n">
        <v>0</v>
      </c>
      <c r="O68" s="247" t="n">
        <v>0</v>
      </c>
      <c r="P68" s="247" t="n">
        <v>0</v>
      </c>
      <c r="Q68" s="247" t="n">
        <v>0</v>
      </c>
      <c r="R68" s="248" t="n">
        <v>0</v>
      </c>
      <c r="T68" s="253" t="n">
        <f aca="false">B68-K68</f>
        <v>-1.80264456</v>
      </c>
      <c r="U68" s="253" t="n">
        <f aca="false">C68-L68</f>
        <v>-1.70443796</v>
      </c>
      <c r="V68" s="253" t="n">
        <f aca="false">D68-M68</f>
        <v>-1.00427945</v>
      </c>
      <c r="W68" s="253" t="n">
        <f aca="false">E68-N68</f>
        <v>-0.20703036</v>
      </c>
      <c r="X68" s="253" t="n">
        <f aca="false">F68-O68</f>
        <v>0.20432542</v>
      </c>
      <c r="Y68" s="253" t="n">
        <f aca="false">G68-P68</f>
        <v>0.94862763</v>
      </c>
      <c r="Z68" s="253" t="n">
        <f aca="false">H68-Q68</f>
        <v>1.61608834</v>
      </c>
      <c r="AA68" s="253" t="n">
        <f aca="false">I68-R68</f>
        <v>2.06802556</v>
      </c>
    </row>
    <row r="69" customFormat="false" ht="12.75" hidden="false" customHeight="false" outlineLevel="0" collapsed="false">
      <c r="A69" s="245" t="n">
        <f aca="false">J69</f>
        <v>38991</v>
      </c>
      <c r="B69" s="247" t="n">
        <v>-1.8062574</v>
      </c>
      <c r="C69" s="247" t="n">
        <v>-1.74090608</v>
      </c>
      <c r="D69" s="247" t="n">
        <v>-1.03299078</v>
      </c>
      <c r="E69" s="247" t="n">
        <v>-0.21397287</v>
      </c>
      <c r="F69" s="247" t="n">
        <v>0.21159103</v>
      </c>
      <c r="G69" s="247" t="n">
        <v>0.98630507</v>
      </c>
      <c r="H69" s="247" t="n">
        <v>1.68982686</v>
      </c>
      <c r="I69" s="248" t="n">
        <v>2.19514508</v>
      </c>
      <c r="J69" s="245" t="n">
        <v>38991</v>
      </c>
      <c r="K69" s="247" t="n">
        <v>0</v>
      </c>
      <c r="L69" s="247" t="n">
        <v>0</v>
      </c>
      <c r="M69" s="247" t="n">
        <v>0</v>
      </c>
      <c r="N69" s="247" t="n">
        <v>0</v>
      </c>
      <c r="O69" s="247" t="n">
        <v>0</v>
      </c>
      <c r="P69" s="247" t="n">
        <v>0</v>
      </c>
      <c r="Q69" s="247" t="n">
        <v>0</v>
      </c>
      <c r="R69" s="248" t="n">
        <v>0</v>
      </c>
      <c r="T69" s="253" t="n">
        <f aca="false">B69-K69</f>
        <v>-1.8062574</v>
      </c>
      <c r="U69" s="253" t="n">
        <f aca="false">C69-L69</f>
        <v>-1.74090608</v>
      </c>
      <c r="V69" s="253" t="n">
        <f aca="false">D69-M69</f>
        <v>-1.03299078</v>
      </c>
      <c r="W69" s="253" t="n">
        <f aca="false">E69-N69</f>
        <v>-0.21397287</v>
      </c>
      <c r="X69" s="253" t="n">
        <f aca="false">F69-O69</f>
        <v>0.21159103</v>
      </c>
      <c r="Y69" s="253" t="n">
        <f aca="false">G69-P69</f>
        <v>0.98630507</v>
      </c>
      <c r="Z69" s="253" t="n">
        <f aca="false">H69-Q69</f>
        <v>1.68982686</v>
      </c>
      <c r="AA69" s="253" t="n">
        <f aca="false">I69-R69</f>
        <v>2.19514508</v>
      </c>
    </row>
    <row r="70" customFormat="false" ht="12.75" hidden="false" customHeight="false" outlineLevel="0" collapsed="false">
      <c r="A70" s="245" t="n">
        <f aca="false">J70</f>
        <v>39022</v>
      </c>
      <c r="B70" s="247" t="n">
        <v>-1.67888066</v>
      </c>
      <c r="C70" s="247" t="n">
        <v>-1.64554395</v>
      </c>
      <c r="D70" s="247" t="n">
        <v>-0.98353726</v>
      </c>
      <c r="E70" s="247" t="n">
        <v>-0.20475445</v>
      </c>
      <c r="F70" s="247" t="n">
        <v>0.20283731</v>
      </c>
      <c r="G70" s="247" t="n">
        <v>0.94873952</v>
      </c>
      <c r="H70" s="247" t="n">
        <v>1.63258285</v>
      </c>
      <c r="I70" s="248" t="n">
        <v>2.14348297</v>
      </c>
      <c r="J70" s="245" t="n">
        <v>39022</v>
      </c>
      <c r="K70" s="247" t="n">
        <v>0</v>
      </c>
      <c r="L70" s="247" t="n">
        <v>0</v>
      </c>
      <c r="M70" s="247" t="n">
        <v>0</v>
      </c>
      <c r="N70" s="247" t="n">
        <v>0</v>
      </c>
      <c r="O70" s="247" t="n">
        <v>0</v>
      </c>
      <c r="P70" s="247" t="n">
        <v>0</v>
      </c>
      <c r="Q70" s="247" t="n">
        <v>0</v>
      </c>
      <c r="R70" s="248" t="n">
        <v>0</v>
      </c>
      <c r="T70" s="253" t="n">
        <f aca="false">B70-K70</f>
        <v>-1.67888066</v>
      </c>
      <c r="U70" s="253" t="n">
        <f aca="false">C70-L70</f>
        <v>-1.64554395</v>
      </c>
      <c r="V70" s="253" t="n">
        <f aca="false">D70-M70</f>
        <v>-0.98353726</v>
      </c>
      <c r="W70" s="253" t="n">
        <f aca="false">E70-N70</f>
        <v>-0.20475445</v>
      </c>
      <c r="X70" s="253" t="n">
        <f aca="false">F70-O70</f>
        <v>0.20283731</v>
      </c>
      <c r="Y70" s="253" t="n">
        <f aca="false">G70-P70</f>
        <v>0.94873952</v>
      </c>
      <c r="Z70" s="253" t="n">
        <f aca="false">H70-Q70</f>
        <v>1.63258285</v>
      </c>
      <c r="AA70" s="253" t="n">
        <f aca="false">I70-R70</f>
        <v>2.14348297</v>
      </c>
    </row>
    <row r="71" customFormat="false" ht="12.75" hidden="false" customHeight="false" outlineLevel="0" collapsed="false">
      <c r="A71" s="245" t="n">
        <f aca="false">J71</f>
        <v>39052</v>
      </c>
      <c r="B71" s="247" t="n">
        <v>-0.61690641</v>
      </c>
      <c r="C71" s="247" t="n">
        <v>-1.02630209</v>
      </c>
      <c r="D71" s="247" t="n">
        <v>-0.66907529</v>
      </c>
      <c r="E71" s="247" t="n">
        <v>-0.14204046</v>
      </c>
      <c r="F71" s="247" t="n">
        <v>0.14033556</v>
      </c>
      <c r="G71" s="247" t="n">
        <v>0.63974496</v>
      </c>
      <c r="H71" s="247" t="n">
        <v>1.02775255</v>
      </c>
      <c r="I71" s="248" t="n">
        <v>1.00990637</v>
      </c>
      <c r="J71" s="245" t="n">
        <v>39052</v>
      </c>
      <c r="K71" s="247" t="n">
        <v>0</v>
      </c>
      <c r="L71" s="247" t="n">
        <v>0</v>
      </c>
      <c r="M71" s="247" t="n">
        <v>0</v>
      </c>
      <c r="N71" s="247" t="n">
        <v>0</v>
      </c>
      <c r="O71" s="247" t="n">
        <v>0</v>
      </c>
      <c r="P71" s="247" t="n">
        <v>0</v>
      </c>
      <c r="Q71" s="247" t="n">
        <v>0</v>
      </c>
      <c r="R71" s="248" t="n">
        <v>0</v>
      </c>
      <c r="T71" s="253" t="n">
        <f aca="false">B71-K71</f>
        <v>-0.61690641</v>
      </c>
      <c r="U71" s="253" t="n">
        <f aca="false">C71-L71</f>
        <v>-1.02630209</v>
      </c>
      <c r="V71" s="253" t="n">
        <f aca="false">D71-M71</f>
        <v>-0.66907529</v>
      </c>
      <c r="W71" s="253" t="n">
        <f aca="false">E71-N71</f>
        <v>-0.14204046</v>
      </c>
      <c r="X71" s="253" t="n">
        <f aca="false">F71-O71</f>
        <v>0.14033556</v>
      </c>
      <c r="Y71" s="253" t="n">
        <f aca="false">G71-P71</f>
        <v>0.63974496</v>
      </c>
      <c r="Z71" s="253" t="n">
        <f aca="false">H71-Q71</f>
        <v>1.02775255</v>
      </c>
      <c r="AA71" s="253" t="n">
        <f aca="false">I71-R71</f>
        <v>1.00990637</v>
      </c>
    </row>
    <row r="72" customFormat="false" ht="12.75" hidden="false" customHeight="false" outlineLevel="0" collapsed="false">
      <c r="A72" s="245" t="n">
        <f aca="false">J72</f>
        <v>39083</v>
      </c>
      <c r="B72" s="247" t="n">
        <v>-0.88711822</v>
      </c>
      <c r="C72" s="247" t="n">
        <v>-1.15059306</v>
      </c>
      <c r="D72" s="247" t="n">
        <v>-0.7256784</v>
      </c>
      <c r="E72" s="247" t="n">
        <v>-0.1523212</v>
      </c>
      <c r="F72" s="247" t="n">
        <v>0.15007333</v>
      </c>
      <c r="G72" s="247" t="n">
        <v>0.68299389</v>
      </c>
      <c r="H72" s="247" t="n">
        <v>1.10104277</v>
      </c>
      <c r="I72" s="248" t="n">
        <v>1.10845527</v>
      </c>
      <c r="J72" s="245" t="n">
        <v>39083</v>
      </c>
      <c r="K72" s="247" t="n">
        <v>0</v>
      </c>
      <c r="L72" s="247" t="n">
        <v>0</v>
      </c>
      <c r="M72" s="247" t="n">
        <v>0</v>
      </c>
      <c r="N72" s="247" t="n">
        <v>0</v>
      </c>
      <c r="O72" s="247" t="n">
        <v>0</v>
      </c>
      <c r="P72" s="247" t="n">
        <v>0</v>
      </c>
      <c r="Q72" s="247" t="n">
        <v>0</v>
      </c>
      <c r="R72" s="248" t="n">
        <v>0</v>
      </c>
      <c r="T72" s="253" t="n">
        <f aca="false">B72-K72</f>
        <v>-0.88711822</v>
      </c>
      <c r="U72" s="253" t="n">
        <f aca="false">C72-L72</f>
        <v>-1.15059306</v>
      </c>
      <c r="V72" s="253" t="n">
        <f aca="false">D72-M72</f>
        <v>-0.7256784</v>
      </c>
      <c r="W72" s="253" t="n">
        <f aca="false">E72-N72</f>
        <v>-0.1523212</v>
      </c>
      <c r="X72" s="253" t="n">
        <f aca="false">F72-O72</f>
        <v>0.15007333</v>
      </c>
      <c r="Y72" s="253" t="n">
        <f aca="false">G72-P72</f>
        <v>0.68299389</v>
      </c>
      <c r="Z72" s="253" t="n">
        <f aca="false">H72-Q72</f>
        <v>1.10104277</v>
      </c>
      <c r="AA72" s="253" t="n">
        <f aca="false">I72-R72</f>
        <v>1.10845527</v>
      </c>
    </row>
    <row r="73" customFormat="false" ht="12.75" hidden="false" customHeight="false" outlineLevel="0" collapsed="false">
      <c r="A73" s="245" t="n">
        <f aca="false">J73</f>
        <v>39114</v>
      </c>
      <c r="B73" s="247" t="n">
        <v>-0.85960994</v>
      </c>
      <c r="C73" s="247" t="n">
        <v>-1.056009</v>
      </c>
      <c r="D73" s="247" t="n">
        <v>-0.65791439</v>
      </c>
      <c r="E73" s="247" t="n">
        <v>-0.13720781</v>
      </c>
      <c r="F73" s="247" t="n">
        <v>0.13481751</v>
      </c>
      <c r="G73" s="247" t="n">
        <v>0.61026747</v>
      </c>
      <c r="H73" s="247" t="n">
        <v>0.97601771</v>
      </c>
      <c r="I73" s="248" t="n">
        <v>0.95398933</v>
      </c>
      <c r="J73" s="245" t="n">
        <v>39114</v>
      </c>
      <c r="K73" s="247" t="n">
        <v>0</v>
      </c>
      <c r="L73" s="247" t="n">
        <v>0</v>
      </c>
      <c r="M73" s="247" t="n">
        <v>0</v>
      </c>
      <c r="N73" s="247" t="n">
        <v>0</v>
      </c>
      <c r="O73" s="247" t="n">
        <v>0</v>
      </c>
      <c r="P73" s="247" t="n">
        <v>0</v>
      </c>
      <c r="Q73" s="247" t="n">
        <v>0</v>
      </c>
      <c r="R73" s="248" t="n">
        <v>0</v>
      </c>
      <c r="T73" s="253" t="n">
        <f aca="false">B73-K73</f>
        <v>-0.85960994</v>
      </c>
      <c r="U73" s="253" t="n">
        <f aca="false">C73-L73</f>
        <v>-1.056009</v>
      </c>
      <c r="V73" s="253" t="n">
        <f aca="false">D73-M73</f>
        <v>-0.65791439</v>
      </c>
      <c r="W73" s="253" t="n">
        <f aca="false">E73-N73</f>
        <v>-0.13720781</v>
      </c>
      <c r="X73" s="253" t="n">
        <f aca="false">F73-O73</f>
        <v>0.13481751</v>
      </c>
      <c r="Y73" s="253" t="n">
        <f aca="false">G73-P73</f>
        <v>0.61026747</v>
      </c>
      <c r="Z73" s="253" t="n">
        <f aca="false">H73-Q73</f>
        <v>0.97601771</v>
      </c>
      <c r="AA73" s="253" t="n">
        <f aca="false">I73-R73</f>
        <v>0.95398933</v>
      </c>
    </row>
    <row r="74" customFormat="false" ht="12.75" hidden="false" customHeight="false" outlineLevel="0" collapsed="false">
      <c r="A74" s="245" t="n">
        <f aca="false">J74</f>
        <v>39142</v>
      </c>
      <c r="B74" s="247" t="n">
        <v>-2.0591462</v>
      </c>
      <c r="C74" s="247" t="n">
        <v>-1.79800357</v>
      </c>
      <c r="D74" s="247" t="n">
        <v>-1.05114037</v>
      </c>
      <c r="E74" s="247" t="n">
        <v>-0.21680604</v>
      </c>
      <c r="F74" s="247" t="n">
        <v>0.21413678</v>
      </c>
      <c r="G74" s="247" t="n">
        <v>0.99766369</v>
      </c>
      <c r="H74" s="247" t="n">
        <v>1.71224564</v>
      </c>
      <c r="I74" s="248" t="n">
        <v>2.24190511</v>
      </c>
      <c r="J74" s="245" t="n">
        <v>39142</v>
      </c>
      <c r="K74" s="247" t="n">
        <v>0</v>
      </c>
      <c r="L74" s="247" t="n">
        <v>0</v>
      </c>
      <c r="M74" s="247" t="n">
        <v>0</v>
      </c>
      <c r="N74" s="247" t="n">
        <v>0</v>
      </c>
      <c r="O74" s="247" t="n">
        <v>0</v>
      </c>
      <c r="P74" s="247" t="n">
        <v>0</v>
      </c>
      <c r="Q74" s="247" t="n">
        <v>0</v>
      </c>
      <c r="R74" s="248" t="n">
        <v>0</v>
      </c>
      <c r="T74" s="253" t="n">
        <f aca="false">B74-K74</f>
        <v>-2.0591462</v>
      </c>
      <c r="U74" s="253" t="n">
        <f aca="false">C74-L74</f>
        <v>-1.79800357</v>
      </c>
      <c r="V74" s="253" t="n">
        <f aca="false">D74-M74</f>
        <v>-1.05114037</v>
      </c>
      <c r="W74" s="253" t="n">
        <f aca="false">E74-N74</f>
        <v>-0.21680604</v>
      </c>
      <c r="X74" s="253" t="n">
        <f aca="false">F74-O74</f>
        <v>0.21413678</v>
      </c>
      <c r="Y74" s="253" t="n">
        <f aca="false">G74-P74</f>
        <v>0.99766369</v>
      </c>
      <c r="Z74" s="253" t="n">
        <f aca="false">H74-Q74</f>
        <v>1.71224564</v>
      </c>
      <c r="AA74" s="253" t="n">
        <f aca="false">I74-R74</f>
        <v>2.24190511</v>
      </c>
    </row>
    <row r="75" customFormat="false" ht="12.75" hidden="false" customHeight="false" outlineLevel="0" collapsed="false">
      <c r="A75" s="245" t="n">
        <f aca="false">J75</f>
        <v>39173</v>
      </c>
      <c r="B75" s="247" t="n">
        <v>-1.74589591</v>
      </c>
      <c r="C75" s="247" t="n">
        <v>-1.69579703</v>
      </c>
      <c r="D75" s="247" t="n">
        <v>-1.00372096</v>
      </c>
      <c r="E75" s="247" t="n">
        <v>-0.20788673</v>
      </c>
      <c r="F75" s="247" t="n">
        <v>0.20529651</v>
      </c>
      <c r="G75" s="247" t="n">
        <v>0.95685208</v>
      </c>
      <c r="H75" s="247" t="n">
        <v>1.64115573</v>
      </c>
      <c r="I75" s="248" t="n">
        <v>2.13828857</v>
      </c>
      <c r="J75" s="245" t="n">
        <v>39173</v>
      </c>
      <c r="K75" s="247" t="n">
        <v>0</v>
      </c>
      <c r="L75" s="247" t="n">
        <v>0</v>
      </c>
      <c r="M75" s="247" t="n">
        <v>0</v>
      </c>
      <c r="N75" s="247" t="n">
        <v>0</v>
      </c>
      <c r="O75" s="247" t="n">
        <v>0</v>
      </c>
      <c r="P75" s="247" t="n">
        <v>0</v>
      </c>
      <c r="Q75" s="247" t="n">
        <v>0</v>
      </c>
      <c r="R75" s="248" t="n">
        <v>0</v>
      </c>
      <c r="T75" s="253" t="n">
        <f aca="false">B75-K75</f>
        <v>-1.74589591</v>
      </c>
      <c r="U75" s="253" t="n">
        <f aca="false">C75-L75</f>
        <v>-1.69579703</v>
      </c>
      <c r="V75" s="253" t="n">
        <f aca="false">D75-M75</f>
        <v>-1.00372096</v>
      </c>
      <c r="W75" s="253" t="n">
        <f aca="false">E75-N75</f>
        <v>-0.20788673</v>
      </c>
      <c r="X75" s="253" t="n">
        <f aca="false">F75-O75</f>
        <v>0.20529651</v>
      </c>
      <c r="Y75" s="253" t="n">
        <f aca="false">G75-P75</f>
        <v>0.95685208</v>
      </c>
      <c r="Z75" s="253" t="n">
        <f aca="false">H75-Q75</f>
        <v>1.64115573</v>
      </c>
      <c r="AA75" s="253" t="n">
        <f aca="false">I75-R75</f>
        <v>2.13828857</v>
      </c>
    </row>
    <row r="76" customFormat="false" ht="12.75" hidden="false" customHeight="false" outlineLevel="0" collapsed="false">
      <c r="A76" s="245" t="n">
        <f aca="false">J76</f>
        <v>39203</v>
      </c>
      <c r="B76" s="247" t="n">
        <v>-1.68581304</v>
      </c>
      <c r="C76" s="247" t="n">
        <v>-1.70682614</v>
      </c>
      <c r="D76" s="247" t="n">
        <v>-1.0151387</v>
      </c>
      <c r="E76" s="247" t="n">
        <v>-0.21051023</v>
      </c>
      <c r="F76" s="247" t="n">
        <v>0.20782636</v>
      </c>
      <c r="G76" s="247" t="n">
        <v>0.96793662</v>
      </c>
      <c r="H76" s="247" t="n">
        <v>1.65663463</v>
      </c>
      <c r="I76" s="248" t="n">
        <v>2.14130576</v>
      </c>
      <c r="J76" s="245" t="n">
        <v>39203</v>
      </c>
      <c r="K76" s="247" t="n">
        <v>0</v>
      </c>
      <c r="L76" s="247" t="n">
        <v>0</v>
      </c>
      <c r="M76" s="247" t="n">
        <v>0</v>
      </c>
      <c r="N76" s="247" t="n">
        <v>0</v>
      </c>
      <c r="O76" s="247" t="n">
        <v>0</v>
      </c>
      <c r="P76" s="247" t="n">
        <v>0</v>
      </c>
      <c r="Q76" s="247" t="n">
        <v>0</v>
      </c>
      <c r="R76" s="248" t="n">
        <v>0</v>
      </c>
      <c r="T76" s="253" t="n">
        <f aca="false">B76-K76</f>
        <v>-1.68581304</v>
      </c>
      <c r="U76" s="253" t="n">
        <f aca="false">C76-L76</f>
        <v>-1.70682614</v>
      </c>
      <c r="V76" s="253" t="n">
        <f aca="false">D76-M76</f>
        <v>-1.0151387</v>
      </c>
      <c r="W76" s="253" t="n">
        <f aca="false">E76-N76</f>
        <v>-0.21051023</v>
      </c>
      <c r="X76" s="253" t="n">
        <f aca="false">F76-O76</f>
        <v>0.20782636</v>
      </c>
      <c r="Y76" s="253" t="n">
        <f aca="false">G76-P76</f>
        <v>0.96793662</v>
      </c>
      <c r="Z76" s="253" t="n">
        <f aca="false">H76-Q76</f>
        <v>1.65663463</v>
      </c>
      <c r="AA76" s="253" t="n">
        <f aca="false">I76-R76</f>
        <v>2.14130576</v>
      </c>
    </row>
    <row r="77" customFormat="false" ht="12.75" hidden="false" customHeight="false" outlineLevel="0" collapsed="false">
      <c r="A77" s="245" t="n">
        <f aca="false">J77</f>
        <v>39234</v>
      </c>
      <c r="B77" s="247" t="n">
        <v>-1.81012121</v>
      </c>
      <c r="C77" s="247" t="n">
        <v>-1.69038842</v>
      </c>
      <c r="D77" s="247" t="n">
        <v>-0.99489682</v>
      </c>
      <c r="E77" s="247" t="n">
        <v>-0.20554453</v>
      </c>
      <c r="F77" s="247" t="n">
        <v>0.20273642</v>
      </c>
      <c r="G77" s="247" t="n">
        <v>0.94406517</v>
      </c>
      <c r="H77" s="247" t="n">
        <v>1.61699072</v>
      </c>
      <c r="I77" s="248" t="n">
        <v>2.10010051</v>
      </c>
      <c r="J77" s="245" t="n">
        <v>39234</v>
      </c>
      <c r="K77" s="247" t="n">
        <v>0</v>
      </c>
      <c r="L77" s="247" t="n">
        <v>0</v>
      </c>
      <c r="M77" s="247" t="n">
        <v>0</v>
      </c>
      <c r="N77" s="247" t="n">
        <v>0</v>
      </c>
      <c r="O77" s="247" t="n">
        <v>0</v>
      </c>
      <c r="P77" s="247" t="n">
        <v>0</v>
      </c>
      <c r="Q77" s="247" t="n">
        <v>0</v>
      </c>
      <c r="R77" s="248" t="n">
        <v>0</v>
      </c>
      <c r="T77" s="253" t="n">
        <f aca="false">B77-K77</f>
        <v>-1.81012121</v>
      </c>
      <c r="U77" s="253" t="n">
        <f aca="false">C77-L77</f>
        <v>-1.69038842</v>
      </c>
      <c r="V77" s="253" t="n">
        <f aca="false">D77-M77</f>
        <v>-0.99489682</v>
      </c>
      <c r="W77" s="253" t="n">
        <f aca="false">E77-N77</f>
        <v>-0.20554453</v>
      </c>
      <c r="X77" s="253" t="n">
        <f aca="false">F77-O77</f>
        <v>0.20273642</v>
      </c>
      <c r="Y77" s="253" t="n">
        <f aca="false">G77-P77</f>
        <v>0.94406517</v>
      </c>
      <c r="Z77" s="253" t="n">
        <f aca="false">H77-Q77</f>
        <v>1.61699072</v>
      </c>
      <c r="AA77" s="253" t="n">
        <f aca="false">I77-R77</f>
        <v>2.10010051</v>
      </c>
    </row>
    <row r="78" customFormat="false" ht="12.75" hidden="false" customHeight="false" outlineLevel="0" collapsed="false">
      <c r="A78" s="245" t="n">
        <f aca="false">J78</f>
        <v>39264</v>
      </c>
      <c r="B78" s="247" t="n">
        <v>-1.8637656</v>
      </c>
      <c r="C78" s="247" t="n">
        <v>-1.73225981</v>
      </c>
      <c r="D78" s="247" t="n">
        <v>-1.02061746</v>
      </c>
      <c r="E78" s="247" t="n">
        <v>-0.21091616</v>
      </c>
      <c r="F78" s="247" t="n">
        <v>0.20832343</v>
      </c>
      <c r="G78" s="247" t="n">
        <v>0.97106952</v>
      </c>
      <c r="H78" s="247" t="n">
        <v>1.66560175</v>
      </c>
      <c r="I78" s="248" t="n">
        <v>2.17145011</v>
      </c>
      <c r="J78" s="245" t="n">
        <v>39264</v>
      </c>
      <c r="K78" s="247" t="n">
        <v>0</v>
      </c>
      <c r="L78" s="247" t="n">
        <v>0</v>
      </c>
      <c r="M78" s="247" t="n">
        <v>0</v>
      </c>
      <c r="N78" s="247" t="n">
        <v>0</v>
      </c>
      <c r="O78" s="247" t="n">
        <v>0</v>
      </c>
      <c r="P78" s="247" t="n">
        <v>0</v>
      </c>
      <c r="Q78" s="247" t="n">
        <v>0</v>
      </c>
      <c r="R78" s="248" t="n">
        <v>0</v>
      </c>
      <c r="T78" s="253" t="n">
        <f aca="false">B78-K78</f>
        <v>-1.8637656</v>
      </c>
      <c r="U78" s="253" t="n">
        <f aca="false">C78-L78</f>
        <v>-1.73225981</v>
      </c>
      <c r="V78" s="253" t="n">
        <f aca="false">D78-M78</f>
        <v>-1.02061746</v>
      </c>
      <c r="W78" s="253" t="n">
        <f aca="false">E78-N78</f>
        <v>-0.21091616</v>
      </c>
      <c r="X78" s="253" t="n">
        <f aca="false">F78-O78</f>
        <v>0.20832343</v>
      </c>
      <c r="Y78" s="253" t="n">
        <f aca="false">G78-P78</f>
        <v>0.97106952</v>
      </c>
      <c r="Z78" s="253" t="n">
        <f aca="false">H78-Q78</f>
        <v>1.66560175</v>
      </c>
      <c r="AA78" s="253" t="n">
        <f aca="false">I78-R78</f>
        <v>2.17145011</v>
      </c>
    </row>
    <row r="79" customFormat="false" ht="12.75" hidden="false" customHeight="false" outlineLevel="0" collapsed="false">
      <c r="A79" s="245" t="n">
        <f aca="false">J79</f>
        <v>39295</v>
      </c>
      <c r="B79" s="247" t="n">
        <v>-1.8162651</v>
      </c>
      <c r="C79" s="247" t="n">
        <v>-1.70685573</v>
      </c>
      <c r="D79" s="247" t="n">
        <v>-1.00916851</v>
      </c>
      <c r="E79" s="247" t="n">
        <v>-0.20887136</v>
      </c>
      <c r="F79" s="247" t="n">
        <v>0.20658533</v>
      </c>
      <c r="G79" s="247" t="n">
        <v>0.96423693</v>
      </c>
      <c r="H79" s="247" t="n">
        <v>1.65649564</v>
      </c>
      <c r="I79" s="248" t="n">
        <v>2.16744888</v>
      </c>
      <c r="J79" s="245" t="n">
        <v>39295</v>
      </c>
      <c r="K79" s="247" t="n">
        <v>0</v>
      </c>
      <c r="L79" s="247" t="n">
        <v>0</v>
      </c>
      <c r="M79" s="247" t="n">
        <v>0</v>
      </c>
      <c r="N79" s="247" t="n">
        <v>0</v>
      </c>
      <c r="O79" s="247" t="n">
        <v>0</v>
      </c>
      <c r="P79" s="247" t="n">
        <v>0</v>
      </c>
      <c r="Q79" s="247" t="n">
        <v>0</v>
      </c>
      <c r="R79" s="248" t="n">
        <v>0</v>
      </c>
      <c r="T79" s="253" t="n">
        <f aca="false">B79-K79</f>
        <v>-1.8162651</v>
      </c>
      <c r="U79" s="253" t="n">
        <f aca="false">C79-L79</f>
        <v>-1.70685573</v>
      </c>
      <c r="V79" s="253" t="n">
        <f aca="false">D79-M79</f>
        <v>-1.00916851</v>
      </c>
      <c r="W79" s="253" t="n">
        <f aca="false">E79-N79</f>
        <v>-0.20887136</v>
      </c>
      <c r="X79" s="253" t="n">
        <f aca="false">F79-O79</f>
        <v>0.20658533</v>
      </c>
      <c r="Y79" s="253" t="n">
        <f aca="false">G79-P79</f>
        <v>0.96423693</v>
      </c>
      <c r="Z79" s="253" t="n">
        <f aca="false">H79-Q79</f>
        <v>1.65649564</v>
      </c>
      <c r="AA79" s="253" t="n">
        <f aca="false">I79-R79</f>
        <v>2.16744888</v>
      </c>
    </row>
    <row r="80" customFormat="false" ht="12.75" hidden="false" customHeight="false" outlineLevel="0" collapsed="false">
      <c r="A80" s="245" t="n">
        <f aca="false">J80</f>
        <v>39326</v>
      </c>
      <c r="B80" s="247" t="n">
        <v>-1.56966162</v>
      </c>
      <c r="C80" s="247" t="n">
        <v>-1.59137634</v>
      </c>
      <c r="D80" s="247" t="n">
        <v>-0.95225753</v>
      </c>
      <c r="E80" s="247" t="n">
        <v>-0.19804578</v>
      </c>
      <c r="F80" s="247" t="n">
        <v>0.19618334</v>
      </c>
      <c r="G80" s="247" t="n">
        <v>0.91761604</v>
      </c>
      <c r="H80" s="247" t="n">
        <v>1.57874494</v>
      </c>
      <c r="I80" s="248" t="n">
        <v>2.06814842</v>
      </c>
      <c r="J80" s="245" t="n">
        <v>39326</v>
      </c>
      <c r="K80" s="247" t="n">
        <v>0</v>
      </c>
      <c r="L80" s="247" t="n">
        <v>0</v>
      </c>
      <c r="M80" s="247" t="n">
        <v>0</v>
      </c>
      <c r="N80" s="247" t="n">
        <v>0</v>
      </c>
      <c r="O80" s="247" t="n">
        <v>0</v>
      </c>
      <c r="P80" s="247" t="n">
        <v>0</v>
      </c>
      <c r="Q80" s="247" t="n">
        <v>0</v>
      </c>
      <c r="R80" s="248" t="n">
        <v>0</v>
      </c>
      <c r="T80" s="253" t="n">
        <f aca="false">B80-K80</f>
        <v>-1.56966162</v>
      </c>
      <c r="U80" s="253" t="n">
        <f aca="false">C80-L80</f>
        <v>-1.59137634</v>
      </c>
      <c r="V80" s="253" t="n">
        <f aca="false">D80-M80</f>
        <v>-0.95225753</v>
      </c>
      <c r="W80" s="253" t="n">
        <f aca="false">E80-N80</f>
        <v>-0.19804578</v>
      </c>
      <c r="X80" s="253" t="n">
        <f aca="false">F80-O80</f>
        <v>0.19618334</v>
      </c>
      <c r="Y80" s="253" t="n">
        <f aca="false">G80-P80</f>
        <v>0.91761604</v>
      </c>
      <c r="Z80" s="253" t="n">
        <f aca="false">H80-Q80</f>
        <v>1.57874494</v>
      </c>
      <c r="AA80" s="253" t="n">
        <f aca="false">I80-R80</f>
        <v>2.06814842</v>
      </c>
    </row>
    <row r="81" customFormat="false" ht="12.75" hidden="false" customHeight="false" outlineLevel="0" collapsed="false">
      <c r="A81" s="245" t="n">
        <f aca="false">J81</f>
        <v>39356</v>
      </c>
      <c r="B81" s="247" t="n">
        <v>-1.70661454</v>
      </c>
      <c r="C81" s="247" t="n">
        <v>-1.66636285</v>
      </c>
      <c r="D81" s="247" t="n">
        <v>-0.99400911</v>
      </c>
      <c r="E81" s="247" t="n">
        <v>-0.20677594</v>
      </c>
      <c r="F81" s="247" t="n">
        <v>0.20492742</v>
      </c>
      <c r="G81" s="247" t="n">
        <v>0.96008343</v>
      </c>
      <c r="H81" s="247" t="n">
        <v>1.65748728</v>
      </c>
      <c r="I81" s="248" t="n">
        <v>2.19564647</v>
      </c>
      <c r="J81" s="245" t="n">
        <v>39356</v>
      </c>
      <c r="K81" s="247" t="n">
        <v>0</v>
      </c>
      <c r="L81" s="247" t="n">
        <v>0</v>
      </c>
      <c r="M81" s="247" t="n">
        <v>0</v>
      </c>
      <c r="N81" s="247" t="n">
        <v>0</v>
      </c>
      <c r="O81" s="247" t="n">
        <v>0</v>
      </c>
      <c r="P81" s="247" t="n">
        <v>0</v>
      </c>
      <c r="Q81" s="247" t="n">
        <v>0</v>
      </c>
      <c r="R81" s="248" t="n">
        <v>0</v>
      </c>
      <c r="T81" s="253" t="n">
        <f aca="false">B81-K81</f>
        <v>-1.70661454</v>
      </c>
      <c r="U81" s="253" t="n">
        <f aca="false">C81-L81</f>
        <v>-1.66636285</v>
      </c>
      <c r="V81" s="253" t="n">
        <f aca="false">D81-M81</f>
        <v>-0.99400911</v>
      </c>
      <c r="W81" s="253" t="n">
        <f aca="false">E81-N81</f>
        <v>-0.20677594</v>
      </c>
      <c r="X81" s="253" t="n">
        <f aca="false">F81-O81</f>
        <v>0.20492742</v>
      </c>
      <c r="Y81" s="253" t="n">
        <f aca="false">G81-P81</f>
        <v>0.96008343</v>
      </c>
      <c r="Z81" s="253" t="n">
        <f aca="false">H81-Q81</f>
        <v>1.65748728</v>
      </c>
      <c r="AA81" s="253" t="n">
        <f aca="false">I81-R81</f>
        <v>2.19564647</v>
      </c>
    </row>
    <row r="82" customFormat="false" ht="12.75" hidden="false" customHeight="false" outlineLevel="0" collapsed="false">
      <c r="A82" s="245" t="n">
        <f aca="false">J82</f>
        <v>39387</v>
      </c>
      <c r="B82" s="247" t="n">
        <v>-1.60199572</v>
      </c>
      <c r="C82" s="247" t="n">
        <v>-1.58588973</v>
      </c>
      <c r="D82" s="247" t="n">
        <v>-0.95075733</v>
      </c>
      <c r="E82" s="247" t="n">
        <v>-0.19847346</v>
      </c>
      <c r="F82" s="247" t="n">
        <v>0.19693811</v>
      </c>
      <c r="G82" s="247" t="n">
        <v>0.9248302</v>
      </c>
      <c r="H82" s="247" t="n">
        <v>1.60155367</v>
      </c>
      <c r="I82" s="248" t="n">
        <v>2.1379149</v>
      </c>
      <c r="J82" s="245" t="n">
        <v>39387</v>
      </c>
      <c r="K82" s="247" t="n">
        <v>0</v>
      </c>
      <c r="L82" s="247" t="n">
        <v>0</v>
      </c>
      <c r="M82" s="247" t="n">
        <v>0</v>
      </c>
      <c r="N82" s="247" t="n">
        <v>0</v>
      </c>
      <c r="O82" s="247" t="n">
        <v>0</v>
      </c>
      <c r="P82" s="247" t="n">
        <v>0</v>
      </c>
      <c r="Q82" s="247" t="n">
        <v>0</v>
      </c>
      <c r="R82" s="248" t="n">
        <v>0</v>
      </c>
      <c r="T82" s="253" t="n">
        <f aca="false">B82-K82</f>
        <v>-1.60199572</v>
      </c>
      <c r="U82" s="253" t="n">
        <f aca="false">C82-L82</f>
        <v>-1.58588973</v>
      </c>
      <c r="V82" s="253" t="n">
        <f aca="false">D82-M82</f>
        <v>-0.95075733</v>
      </c>
      <c r="W82" s="253" t="n">
        <f aca="false">E82-N82</f>
        <v>-0.19847346</v>
      </c>
      <c r="X82" s="253" t="n">
        <f aca="false">F82-O82</f>
        <v>0.19693811</v>
      </c>
      <c r="Y82" s="253" t="n">
        <f aca="false">G82-P82</f>
        <v>0.9248302</v>
      </c>
      <c r="Z82" s="253" t="n">
        <f aca="false">H82-Q82</f>
        <v>1.60155367</v>
      </c>
      <c r="AA82" s="253" t="n">
        <f aca="false">I82-R82</f>
        <v>2.1379149</v>
      </c>
    </row>
    <row r="83" customFormat="false" ht="12.75" hidden="false" customHeight="false" outlineLevel="0" collapsed="false">
      <c r="A83" s="245" t="n">
        <f aca="false">J83</f>
        <v>39417</v>
      </c>
      <c r="B83" s="247" t="n">
        <v>-0.66843743</v>
      </c>
      <c r="C83" s="247" t="n">
        <v>-1.05979416</v>
      </c>
      <c r="D83" s="247" t="n">
        <v>-0.68536587</v>
      </c>
      <c r="E83" s="247" t="n">
        <v>-0.1456101</v>
      </c>
      <c r="F83" s="247" t="n">
        <v>0.14423015</v>
      </c>
      <c r="G83" s="247" t="n">
        <v>0.66358873</v>
      </c>
      <c r="H83" s="247" t="n">
        <v>1.08752149</v>
      </c>
      <c r="I83" s="248" t="n">
        <v>1.16155446</v>
      </c>
      <c r="J83" s="245" t="n">
        <v>39417</v>
      </c>
      <c r="K83" s="247" t="n">
        <v>0</v>
      </c>
      <c r="L83" s="247" t="n">
        <v>0</v>
      </c>
      <c r="M83" s="247" t="n">
        <v>0</v>
      </c>
      <c r="N83" s="247" t="n">
        <v>0</v>
      </c>
      <c r="O83" s="247" t="n">
        <v>0</v>
      </c>
      <c r="P83" s="247" t="n">
        <v>0</v>
      </c>
      <c r="Q83" s="247" t="n">
        <v>0</v>
      </c>
      <c r="R83" s="248" t="n">
        <v>0</v>
      </c>
      <c r="T83" s="253" t="n">
        <f aca="false">B83-K83</f>
        <v>-0.66843743</v>
      </c>
      <c r="U83" s="253" t="n">
        <f aca="false">C83-L83</f>
        <v>-1.05979416</v>
      </c>
      <c r="V83" s="253" t="n">
        <f aca="false">D83-M83</f>
        <v>-0.68536587</v>
      </c>
      <c r="W83" s="253" t="n">
        <f aca="false">E83-N83</f>
        <v>-0.1456101</v>
      </c>
      <c r="X83" s="253" t="n">
        <f aca="false">F83-O83</f>
        <v>0.14423015</v>
      </c>
      <c r="Y83" s="253" t="n">
        <f aca="false">G83-P83</f>
        <v>0.66358873</v>
      </c>
      <c r="Z83" s="253" t="n">
        <f aca="false">H83-Q83</f>
        <v>1.08752149</v>
      </c>
      <c r="AA83" s="253" t="n">
        <f aca="false">I83-R83</f>
        <v>1.16155446</v>
      </c>
    </row>
    <row r="84" customFormat="false" ht="12.75" hidden="false" customHeight="false" outlineLevel="0" collapsed="false">
      <c r="A84" s="245" t="n">
        <f aca="false">J84</f>
        <v>39417</v>
      </c>
      <c r="B84" s="247" t="n">
        <v>0.13794841</v>
      </c>
      <c r="C84" s="247" t="n">
        <v>0.07498509</v>
      </c>
      <c r="D84" s="247" t="n">
        <v>0.04045882</v>
      </c>
      <c r="E84" s="247" t="n">
        <v>0.00836921</v>
      </c>
      <c r="F84" s="247" t="n">
        <v>-0.00847213</v>
      </c>
      <c r="G84" s="247" t="n">
        <v>-0.04297353</v>
      </c>
      <c r="H84" s="247" t="n">
        <v>-0.08600629</v>
      </c>
      <c r="I84" s="248" t="n">
        <v>-0.16502815</v>
      </c>
      <c r="J84" s="245" t="n">
        <v>39417</v>
      </c>
      <c r="K84" s="247" t="n">
        <v>0</v>
      </c>
      <c r="L84" s="247" t="n">
        <v>0</v>
      </c>
      <c r="M84" s="247" t="n">
        <v>0</v>
      </c>
      <c r="N84" s="247" t="n">
        <v>0</v>
      </c>
      <c r="O84" s="247" t="n">
        <v>0</v>
      </c>
      <c r="P84" s="247" t="n">
        <v>0</v>
      </c>
      <c r="Q84" s="247" t="n">
        <v>0</v>
      </c>
      <c r="R84" s="248" t="n">
        <v>0</v>
      </c>
      <c r="T84" s="253" t="n">
        <f aca="false">B84-K84</f>
        <v>0.13794841</v>
      </c>
      <c r="U84" s="253" t="n">
        <f aca="false">C84-L84</f>
        <v>0.07498509</v>
      </c>
      <c r="V84" s="253" t="n">
        <f aca="false">D84-M84</f>
        <v>0.04045882</v>
      </c>
      <c r="W84" s="253" t="n">
        <f aca="false">E84-N84</f>
        <v>0.00836921</v>
      </c>
      <c r="X84" s="253" t="n">
        <f aca="false">F84-O84</f>
        <v>-0.00847213</v>
      </c>
      <c r="Y84" s="253" t="n">
        <f aca="false">G84-P84</f>
        <v>-0.04297353</v>
      </c>
      <c r="Z84" s="253" t="n">
        <f aca="false">H84-Q84</f>
        <v>-0.08600629</v>
      </c>
      <c r="AA84" s="253" t="n">
        <f aca="false">I84-R84</f>
        <v>-0.16502815</v>
      </c>
    </row>
    <row r="85" customFormat="false" ht="12.75" hidden="false" customHeight="false" outlineLevel="0" collapsed="false">
      <c r="A85" s="245" t="n">
        <f aca="false">J85</f>
        <v>39417</v>
      </c>
      <c r="B85" s="247" t="n">
        <v>0.15058972</v>
      </c>
      <c r="C85" s="247" t="n">
        <v>0.07444371</v>
      </c>
      <c r="D85" s="247" t="n">
        <v>0.03925468</v>
      </c>
      <c r="E85" s="247" t="n">
        <v>0.00805403</v>
      </c>
      <c r="F85" s="247" t="n">
        <v>-0.00812228</v>
      </c>
      <c r="G85" s="247" t="n">
        <v>-0.04098573</v>
      </c>
      <c r="H85" s="247" t="n">
        <v>-0.08172537</v>
      </c>
      <c r="I85" s="248" t="n">
        <v>-0.15634474</v>
      </c>
      <c r="J85" s="245" t="n">
        <v>39417</v>
      </c>
      <c r="K85" s="247" t="n">
        <v>0</v>
      </c>
      <c r="L85" s="247" t="n">
        <v>0</v>
      </c>
      <c r="M85" s="247" t="n">
        <v>0</v>
      </c>
      <c r="N85" s="247" t="n">
        <v>0</v>
      </c>
      <c r="O85" s="247" t="n">
        <v>0</v>
      </c>
      <c r="P85" s="247" t="n">
        <v>0</v>
      </c>
      <c r="Q85" s="247" t="n">
        <v>0</v>
      </c>
      <c r="R85" s="248" t="n">
        <v>0</v>
      </c>
      <c r="T85" s="253" t="n">
        <f aca="false">B85-K85</f>
        <v>0.15058972</v>
      </c>
      <c r="U85" s="253" t="n">
        <f aca="false">C85-L85</f>
        <v>0.07444371</v>
      </c>
      <c r="V85" s="253" t="n">
        <f aca="false">D85-M85</f>
        <v>0.03925468</v>
      </c>
      <c r="W85" s="253" t="n">
        <f aca="false">E85-N85</f>
        <v>0.00805403</v>
      </c>
      <c r="X85" s="253" t="n">
        <f aca="false">F85-O85</f>
        <v>-0.00812228</v>
      </c>
      <c r="Y85" s="253" t="n">
        <f aca="false">G85-P85</f>
        <v>-0.04098573</v>
      </c>
      <c r="Z85" s="253" t="n">
        <f aca="false">H85-Q85</f>
        <v>-0.08172537</v>
      </c>
      <c r="AA85" s="253" t="n">
        <f aca="false">I85-R85</f>
        <v>-0.15634474</v>
      </c>
    </row>
    <row r="86" customFormat="false" ht="12.75" hidden="false" customHeight="false" outlineLevel="0" collapsed="false">
      <c r="A86" s="245" t="n">
        <f aca="false">J86</f>
        <v>39417</v>
      </c>
      <c r="B86" s="247" t="n">
        <v>0.03588839</v>
      </c>
      <c r="C86" s="247" t="n">
        <v>0.03971446</v>
      </c>
      <c r="D86" s="247" t="n">
        <v>0.026391</v>
      </c>
      <c r="E86" s="247" t="n">
        <v>0.00615015</v>
      </c>
      <c r="F86" s="247" t="n">
        <v>-0.00646591</v>
      </c>
      <c r="G86" s="247" t="n">
        <v>-0.0348211</v>
      </c>
      <c r="H86" s="247" t="n">
        <v>-0.07348174</v>
      </c>
      <c r="I86" s="248" t="n">
        <v>-0.15015854</v>
      </c>
      <c r="J86" s="245" t="n">
        <v>39417</v>
      </c>
      <c r="K86" s="247" t="n">
        <v>0</v>
      </c>
      <c r="L86" s="247" t="n">
        <v>0</v>
      </c>
      <c r="M86" s="247" t="n">
        <v>0</v>
      </c>
      <c r="N86" s="247" t="n">
        <v>0</v>
      </c>
      <c r="O86" s="247" t="n">
        <v>0</v>
      </c>
      <c r="P86" s="247" t="n">
        <v>0</v>
      </c>
      <c r="Q86" s="247" t="n">
        <v>0</v>
      </c>
      <c r="R86" s="248" t="n">
        <v>0</v>
      </c>
      <c r="T86" s="253" t="n">
        <f aca="false">B86-K86</f>
        <v>0.03588839</v>
      </c>
      <c r="U86" s="253" t="n">
        <f aca="false">C86-L86</f>
        <v>0.03971446</v>
      </c>
      <c r="V86" s="253" t="n">
        <f aca="false">D86-M86</f>
        <v>0.026391</v>
      </c>
      <c r="W86" s="253" t="n">
        <f aca="false">E86-N86</f>
        <v>0.00615015</v>
      </c>
      <c r="X86" s="253" t="n">
        <f aca="false">F86-O86</f>
        <v>-0.00646591</v>
      </c>
      <c r="Y86" s="253" t="n">
        <f aca="false">G86-P86</f>
        <v>-0.0348211</v>
      </c>
      <c r="Z86" s="253" t="n">
        <f aca="false">H86-Q86</f>
        <v>-0.07348174</v>
      </c>
      <c r="AA86" s="253" t="n">
        <f aca="false">I86-R86</f>
        <v>-0.15015854</v>
      </c>
    </row>
    <row r="87" customFormat="false" ht="12.75" hidden="false" customHeight="false" outlineLevel="0" collapsed="false">
      <c r="A87" s="245" t="n">
        <f aca="false">J87</f>
        <v>39417</v>
      </c>
      <c r="B87" s="247" t="n">
        <v>0.2936918</v>
      </c>
      <c r="C87" s="247" t="n">
        <v>0.09426079</v>
      </c>
      <c r="D87" s="247" t="n">
        <v>0.04346969</v>
      </c>
      <c r="E87" s="247" t="n">
        <v>0.0084642</v>
      </c>
      <c r="F87" s="247" t="n">
        <v>-0.00844952</v>
      </c>
      <c r="G87" s="247" t="n">
        <v>-0.04267498</v>
      </c>
      <c r="H87" s="247" t="n">
        <v>-0.08492878</v>
      </c>
      <c r="I87" s="248" t="n">
        <v>-0.16502315</v>
      </c>
      <c r="J87" s="245" t="n">
        <v>39417</v>
      </c>
      <c r="K87" s="247" t="n">
        <v>0</v>
      </c>
      <c r="L87" s="247" t="n">
        <v>0</v>
      </c>
      <c r="M87" s="247" t="n">
        <v>0</v>
      </c>
      <c r="N87" s="247" t="n">
        <v>0</v>
      </c>
      <c r="O87" s="247" t="n">
        <v>0</v>
      </c>
      <c r="P87" s="247" t="n">
        <v>0</v>
      </c>
      <c r="Q87" s="247" t="n">
        <v>0</v>
      </c>
      <c r="R87" s="248" t="n">
        <v>0</v>
      </c>
      <c r="T87" s="253" t="n">
        <f aca="false">B87-K87</f>
        <v>0.2936918</v>
      </c>
      <c r="U87" s="253" t="n">
        <f aca="false">C87-L87</f>
        <v>0.09426079</v>
      </c>
      <c r="V87" s="253" t="n">
        <f aca="false">D87-M87</f>
        <v>0.04346969</v>
      </c>
      <c r="W87" s="253" t="n">
        <f aca="false">E87-N87</f>
        <v>0.0084642</v>
      </c>
      <c r="X87" s="253" t="n">
        <f aca="false">F87-O87</f>
        <v>-0.00844952</v>
      </c>
      <c r="Y87" s="253" t="n">
        <f aca="false">G87-P87</f>
        <v>-0.04267498</v>
      </c>
      <c r="Z87" s="253" t="n">
        <f aca="false">H87-Q87</f>
        <v>-0.08492878</v>
      </c>
      <c r="AA87" s="253" t="n">
        <f aca="false">I87-R87</f>
        <v>-0.16502315</v>
      </c>
    </row>
    <row r="88" customFormat="false" ht="12.75" hidden="false" customHeight="false" outlineLevel="0" collapsed="false">
      <c r="A88" s="245" t="n">
        <f aca="false">J88</f>
        <v>39417</v>
      </c>
      <c r="B88" s="247" t="n">
        <v>0.39432216</v>
      </c>
      <c r="C88" s="247" t="n">
        <v>0.1275768</v>
      </c>
      <c r="D88" s="247" t="n">
        <v>0.05876058</v>
      </c>
      <c r="E88" s="247" t="n">
        <v>0.01141316</v>
      </c>
      <c r="F88" s="247" t="n">
        <v>-0.01138523</v>
      </c>
      <c r="G88" s="247" t="n">
        <v>-0.05729992</v>
      </c>
      <c r="H88" s="247" t="n">
        <v>-0.11369145</v>
      </c>
      <c r="I88" s="248" t="n">
        <v>-0.22003099</v>
      </c>
      <c r="J88" s="245" t="n">
        <v>39417</v>
      </c>
      <c r="K88" s="247" t="n">
        <v>0</v>
      </c>
      <c r="L88" s="247" t="n">
        <v>0</v>
      </c>
      <c r="M88" s="247" t="n">
        <v>0</v>
      </c>
      <c r="N88" s="247" t="n">
        <v>0</v>
      </c>
      <c r="O88" s="247" t="n">
        <v>0</v>
      </c>
      <c r="P88" s="247" t="n">
        <v>0</v>
      </c>
      <c r="Q88" s="247" t="n">
        <v>0</v>
      </c>
      <c r="R88" s="248" t="n">
        <v>0</v>
      </c>
      <c r="T88" s="253" t="n">
        <f aca="false">B88-K88</f>
        <v>0.39432216</v>
      </c>
      <c r="U88" s="253" t="n">
        <f aca="false">C88-L88</f>
        <v>0.1275768</v>
      </c>
      <c r="V88" s="253" t="n">
        <f aca="false">D88-M88</f>
        <v>0.05876058</v>
      </c>
      <c r="W88" s="253" t="n">
        <f aca="false">E88-N88</f>
        <v>0.01141316</v>
      </c>
      <c r="X88" s="253" t="n">
        <f aca="false">F88-O88</f>
        <v>-0.01138523</v>
      </c>
      <c r="Y88" s="253" t="n">
        <f aca="false">G88-P88</f>
        <v>-0.05729992</v>
      </c>
      <c r="Z88" s="253" t="n">
        <f aca="false">H88-Q88</f>
        <v>-0.11369145</v>
      </c>
      <c r="AA88" s="253" t="n">
        <f aca="false">I88-R88</f>
        <v>-0.22003099</v>
      </c>
    </row>
    <row r="89" customFormat="false" ht="12.75" hidden="false" customHeight="false" outlineLevel="0" collapsed="false">
      <c r="A89" s="245" t="n">
        <f aca="false">J89</f>
        <v>39417</v>
      </c>
      <c r="B89" s="247" t="n">
        <v>0.19396844</v>
      </c>
      <c r="C89" s="247" t="n">
        <v>0.07129497</v>
      </c>
      <c r="D89" s="247" t="n">
        <v>0.03712468</v>
      </c>
      <c r="E89" s="247" t="n">
        <v>0.00780998</v>
      </c>
      <c r="F89" s="247" t="n">
        <v>-0.00821727</v>
      </c>
      <c r="G89" s="247" t="n">
        <v>-0.04318214</v>
      </c>
      <c r="H89" s="247" t="n">
        <v>-0.08961964</v>
      </c>
      <c r="I89" s="248" t="n">
        <v>-0.18286376</v>
      </c>
      <c r="J89" s="245" t="n">
        <v>39417</v>
      </c>
      <c r="K89" s="247" t="n">
        <v>0</v>
      </c>
      <c r="L89" s="247" t="n">
        <v>0</v>
      </c>
      <c r="M89" s="247" t="n">
        <v>0</v>
      </c>
      <c r="N89" s="247" t="n">
        <v>0</v>
      </c>
      <c r="O89" s="247" t="n">
        <v>0</v>
      </c>
      <c r="P89" s="247" t="n">
        <v>0</v>
      </c>
      <c r="Q89" s="247" t="n">
        <v>0</v>
      </c>
      <c r="R89" s="248" t="n">
        <v>0</v>
      </c>
      <c r="T89" s="253" t="n">
        <f aca="false">B89-K89</f>
        <v>0.19396844</v>
      </c>
      <c r="U89" s="253" t="n">
        <f aca="false">C89-L89</f>
        <v>0.07129497</v>
      </c>
      <c r="V89" s="253" t="n">
        <f aca="false">D89-M89</f>
        <v>0.03712468</v>
      </c>
      <c r="W89" s="253" t="n">
        <f aca="false">E89-N89</f>
        <v>0.00780998</v>
      </c>
      <c r="X89" s="253" t="n">
        <f aca="false">F89-O89</f>
        <v>-0.00821727</v>
      </c>
      <c r="Y89" s="253" t="n">
        <f aca="false">G89-P89</f>
        <v>-0.04318214</v>
      </c>
      <c r="Z89" s="253" t="n">
        <f aca="false">H89-Q89</f>
        <v>-0.08961964</v>
      </c>
      <c r="AA89" s="253" t="n">
        <f aca="false">I89-R89</f>
        <v>-0.18286376</v>
      </c>
    </row>
    <row r="90" customFormat="false" ht="12.75" hidden="false" customHeight="false" outlineLevel="0" collapsed="false">
      <c r="A90" s="245" t="n">
        <f aca="false">J90</f>
        <v>39417</v>
      </c>
      <c r="B90" s="247" t="n">
        <v>0.17090223</v>
      </c>
      <c r="C90" s="247" t="n">
        <v>0.06785681</v>
      </c>
      <c r="D90" s="247" t="n">
        <v>0.0363667</v>
      </c>
      <c r="E90" s="247" t="n">
        <v>0.00778619</v>
      </c>
      <c r="F90" s="247" t="n">
        <v>-0.00826464</v>
      </c>
      <c r="G90" s="247" t="n">
        <v>-0.04323886</v>
      </c>
      <c r="H90" s="247" t="n">
        <v>-0.08991733</v>
      </c>
      <c r="I90" s="248" t="n">
        <v>-0.18369094</v>
      </c>
      <c r="J90" s="245" t="n">
        <v>39417</v>
      </c>
      <c r="K90" s="247" t="n">
        <v>0</v>
      </c>
      <c r="L90" s="247" t="n">
        <v>0</v>
      </c>
      <c r="M90" s="247" t="n">
        <v>0</v>
      </c>
      <c r="N90" s="247" t="n">
        <v>0</v>
      </c>
      <c r="O90" s="247" t="n">
        <v>0</v>
      </c>
      <c r="P90" s="247" t="n">
        <v>0</v>
      </c>
      <c r="Q90" s="247" t="n">
        <v>0</v>
      </c>
      <c r="R90" s="248" t="n">
        <v>0</v>
      </c>
      <c r="T90" s="253" t="n">
        <f aca="false">B90-K90</f>
        <v>0.17090223</v>
      </c>
      <c r="U90" s="253" t="n">
        <f aca="false">C90-L90</f>
        <v>0.06785681</v>
      </c>
      <c r="V90" s="253" t="n">
        <f aca="false">D90-M90</f>
        <v>0.0363667</v>
      </c>
      <c r="W90" s="253" t="n">
        <f aca="false">E90-N90</f>
        <v>0.00778619</v>
      </c>
      <c r="X90" s="253" t="n">
        <f aca="false">F90-O90</f>
        <v>-0.00826464</v>
      </c>
      <c r="Y90" s="253" t="n">
        <f aca="false">G90-P90</f>
        <v>-0.04323886</v>
      </c>
      <c r="Z90" s="253" t="n">
        <f aca="false">H90-Q90</f>
        <v>-0.08991733</v>
      </c>
      <c r="AA90" s="253" t="n">
        <f aca="false">I90-R90</f>
        <v>-0.18369094</v>
      </c>
    </row>
    <row r="91" customFormat="false" ht="12.75" hidden="false" customHeight="false" outlineLevel="0" collapsed="false">
      <c r="A91" s="245" t="n">
        <f aca="false">J91</f>
        <v>39387</v>
      </c>
      <c r="B91" s="247" t="n">
        <v>0.17706214</v>
      </c>
      <c r="C91" s="247" t="n">
        <v>0.07232837</v>
      </c>
      <c r="D91" s="247" t="n">
        <v>0.03831111</v>
      </c>
      <c r="E91" s="247" t="n">
        <v>0.00821824</v>
      </c>
      <c r="F91" s="247" t="n">
        <v>-0.00851388</v>
      </c>
      <c r="G91" s="247" t="n">
        <v>-0.04411345</v>
      </c>
      <c r="H91" s="247" t="n">
        <v>-0.09091651</v>
      </c>
      <c r="I91" s="248" t="n">
        <v>-0.18354646</v>
      </c>
      <c r="J91" s="245" t="n">
        <v>39387</v>
      </c>
      <c r="K91" s="247" t="n">
        <v>0</v>
      </c>
      <c r="L91" s="247" t="n">
        <v>0</v>
      </c>
      <c r="M91" s="247" t="n">
        <v>0</v>
      </c>
      <c r="N91" s="247" t="n">
        <v>0</v>
      </c>
      <c r="O91" s="247" t="n">
        <v>0</v>
      </c>
      <c r="P91" s="247" t="n">
        <v>0</v>
      </c>
      <c r="Q91" s="247" t="n">
        <v>0</v>
      </c>
      <c r="R91" s="248" t="n">
        <v>0</v>
      </c>
      <c r="T91" s="253" t="n">
        <f aca="false">B91-K91</f>
        <v>0.17706214</v>
      </c>
      <c r="U91" s="253" t="n">
        <f aca="false">C91-L91</f>
        <v>0.07232837</v>
      </c>
      <c r="V91" s="253" t="n">
        <f aca="false">D91-M91</f>
        <v>0.03831111</v>
      </c>
      <c r="W91" s="253" t="n">
        <f aca="false">E91-N91</f>
        <v>0.00821824</v>
      </c>
      <c r="X91" s="253" t="n">
        <f aca="false">F91-O91</f>
        <v>-0.00851388</v>
      </c>
      <c r="Y91" s="253" t="n">
        <f aca="false">G91-P91</f>
        <v>-0.04411345</v>
      </c>
      <c r="Z91" s="253" t="n">
        <f aca="false">H91-Q91</f>
        <v>-0.09091651</v>
      </c>
      <c r="AA91" s="253" t="n">
        <f aca="false">I91-R91</f>
        <v>-0.18354646</v>
      </c>
    </row>
    <row r="92" customFormat="false" ht="12.75" hidden="false" customHeight="false" outlineLevel="0" collapsed="false">
      <c r="A92" s="247"/>
      <c r="B92" s="247" t="n">
        <v>0.3175274</v>
      </c>
      <c r="C92" s="247" t="n">
        <v>0.11271417</v>
      </c>
      <c r="D92" s="247" t="n">
        <v>0.05342185</v>
      </c>
      <c r="E92" s="247" t="n">
        <v>0.01061173</v>
      </c>
      <c r="F92" s="247" t="n">
        <v>-0.0106548</v>
      </c>
      <c r="G92" s="247" t="n">
        <v>-0.05270062</v>
      </c>
      <c r="H92" s="247" t="n">
        <v>-0.10407437</v>
      </c>
      <c r="I92" s="248" t="n">
        <v>-0.19956314</v>
      </c>
      <c r="J92" s="246" t="n">
        <v>39417</v>
      </c>
      <c r="K92" s="247" t="n">
        <v>0</v>
      </c>
      <c r="L92" s="247" t="n">
        <v>0</v>
      </c>
      <c r="M92" s="247" t="n">
        <v>0</v>
      </c>
      <c r="N92" s="247" t="n">
        <v>0</v>
      </c>
      <c r="O92" s="247" t="n">
        <v>0</v>
      </c>
      <c r="P92" s="247" t="n">
        <v>0</v>
      </c>
      <c r="Q92" s="247" t="n">
        <v>0</v>
      </c>
      <c r="R92" s="248" t="n">
        <v>0</v>
      </c>
      <c r="T92" s="253" t="n">
        <f aca="false">B92-K92</f>
        <v>0.3175274</v>
      </c>
      <c r="U92" s="253" t="n">
        <f aca="false">C92-L92</f>
        <v>0.11271417</v>
      </c>
      <c r="V92" s="253" t="n">
        <f aca="false">D92-M92</f>
        <v>0.05342185</v>
      </c>
      <c r="W92" s="253" t="n">
        <f aca="false">E92-N92</f>
        <v>0.01061173</v>
      </c>
      <c r="X92" s="253" t="n">
        <f aca="false">F92-O92</f>
        <v>-0.0106548</v>
      </c>
      <c r="Y92" s="253" t="n">
        <f aca="false">G92-P92</f>
        <v>-0.05270062</v>
      </c>
      <c r="Z92" s="253" t="n">
        <f aca="false">H92-Q92</f>
        <v>-0.10407437</v>
      </c>
      <c r="AA92" s="253" t="n">
        <f aca="false">I92-R92</f>
        <v>-0.19956314</v>
      </c>
    </row>
    <row r="93" customFormat="false" ht="12.75" hidden="false" customHeight="false" outlineLevel="0" collapsed="false">
      <c r="A93" s="247"/>
      <c r="B93" s="247" t="n">
        <v>0.22444946</v>
      </c>
      <c r="C93" s="247" t="n">
        <v>0.08268907</v>
      </c>
      <c r="D93" s="247" t="n">
        <v>0.03989127</v>
      </c>
      <c r="E93" s="247" t="n">
        <v>0.00804957</v>
      </c>
      <c r="F93" s="247" t="n">
        <v>-0.00804954</v>
      </c>
      <c r="G93" s="247" t="n">
        <v>-0.04004497</v>
      </c>
      <c r="H93" s="247" t="n">
        <v>-0.07945008</v>
      </c>
      <c r="I93" s="248" t="n">
        <v>-0.15309057</v>
      </c>
      <c r="J93" s="248"/>
      <c r="K93" s="245"/>
      <c r="L93" s="247"/>
      <c r="M93" s="247"/>
      <c r="N93" s="247"/>
      <c r="O93" s="247"/>
      <c r="P93" s="247"/>
      <c r="Q93" s="247"/>
      <c r="R93" s="247"/>
      <c r="T93" s="253" t="n">
        <f aca="false">B93-K93</f>
        <v>0.22444946</v>
      </c>
      <c r="U93" s="253" t="n">
        <f aca="false">C93-L93</f>
        <v>0.08268907</v>
      </c>
      <c r="V93" s="253" t="n">
        <f aca="false">D93-M93</f>
        <v>0.03989127</v>
      </c>
      <c r="W93" s="253" t="n">
        <f aca="false">E93-N93</f>
        <v>0.00804957</v>
      </c>
      <c r="X93" s="253" t="n">
        <f aca="false">F93-O93</f>
        <v>-0.00804954</v>
      </c>
      <c r="Y93" s="253" t="n">
        <f aca="false">G93-P93</f>
        <v>-0.04004497</v>
      </c>
      <c r="Z93" s="253" t="n">
        <f aca="false">H93-Q93</f>
        <v>-0.07945008</v>
      </c>
      <c r="AA93" s="253" t="n">
        <f aca="false">I93-R93</f>
        <v>-0.15309057</v>
      </c>
    </row>
    <row r="94" customFormat="false" ht="12.75" hidden="false" customHeight="false" outlineLevel="0" collapsed="false">
      <c r="A94" s="247"/>
      <c r="B94" s="247" t="n">
        <v>0.19380854</v>
      </c>
      <c r="C94" s="247" t="n">
        <v>0.07753057</v>
      </c>
      <c r="D94" s="247" t="n">
        <v>0.03819526</v>
      </c>
      <c r="E94" s="247" t="n">
        <v>0.00768251</v>
      </c>
      <c r="F94" s="247" t="n">
        <v>-0.00766314</v>
      </c>
      <c r="G94" s="247" t="n">
        <v>-0.03812137</v>
      </c>
      <c r="H94" s="247" t="n">
        <v>-0.07538347</v>
      </c>
      <c r="I94" s="248" t="n">
        <v>-0.14402909</v>
      </c>
      <c r="J94" s="248"/>
      <c r="K94" s="245"/>
      <c r="L94" s="247"/>
      <c r="M94" s="247"/>
      <c r="N94" s="247"/>
      <c r="O94" s="247"/>
      <c r="P94" s="247"/>
      <c r="Q94" s="247"/>
      <c r="R94" s="247"/>
      <c r="T94" s="253" t="n">
        <f aca="false">B94-K94</f>
        <v>0.19380854</v>
      </c>
      <c r="U94" s="253" t="n">
        <f aca="false">C94-L94</f>
        <v>0.07753057</v>
      </c>
      <c r="V94" s="253" t="n">
        <f aca="false">D94-M94</f>
        <v>0.03819526</v>
      </c>
      <c r="W94" s="253" t="n">
        <f aca="false">E94-N94</f>
        <v>0.00768251</v>
      </c>
      <c r="X94" s="253" t="n">
        <f aca="false">F94-O94</f>
        <v>-0.00766314</v>
      </c>
      <c r="Y94" s="253" t="n">
        <f aca="false">G94-P94</f>
        <v>-0.03812137</v>
      </c>
      <c r="Z94" s="253" t="n">
        <f aca="false">H94-Q94</f>
        <v>-0.07538347</v>
      </c>
      <c r="AA94" s="253" t="n">
        <f aca="false">I94-R94</f>
        <v>-0.14402909</v>
      </c>
    </row>
    <row r="95" customFormat="false" ht="12.75" hidden="false" customHeight="false" outlineLevel="0" collapsed="false">
      <c r="A95" s="247"/>
      <c r="B95" s="247" t="n">
        <v>0.16995513</v>
      </c>
      <c r="C95" s="247" t="n">
        <v>0.07455244</v>
      </c>
      <c r="D95" s="247" t="n">
        <v>0.03761428</v>
      </c>
      <c r="E95" s="247" t="n">
        <v>0.00756452</v>
      </c>
      <c r="F95" s="247" t="n">
        <v>-0.00756711</v>
      </c>
      <c r="G95" s="247" t="n">
        <v>-0.03775196</v>
      </c>
      <c r="H95" s="247" t="n">
        <v>-0.07470341</v>
      </c>
      <c r="I95" s="248" t="n">
        <v>-0.14247775</v>
      </c>
      <c r="J95" s="248"/>
      <c r="K95" s="245"/>
      <c r="L95" s="247"/>
      <c r="M95" s="247"/>
      <c r="N95" s="247"/>
      <c r="O95" s="247"/>
      <c r="P95" s="247"/>
      <c r="Q95" s="247"/>
      <c r="R95" s="247"/>
      <c r="T95" s="253" t="n">
        <f aca="false">B95-K95</f>
        <v>0.16995513</v>
      </c>
      <c r="U95" s="253" t="n">
        <f aca="false">C95-L95</f>
        <v>0.07455244</v>
      </c>
      <c r="V95" s="253" t="n">
        <f aca="false">D95-M95</f>
        <v>0.03761428</v>
      </c>
      <c r="W95" s="253" t="n">
        <f aca="false">E95-N95</f>
        <v>0.00756452</v>
      </c>
      <c r="X95" s="253" t="n">
        <f aca="false">F95-O95</f>
        <v>-0.00756711</v>
      </c>
      <c r="Y95" s="253" t="n">
        <f aca="false">G95-P95</f>
        <v>-0.03775196</v>
      </c>
      <c r="Z95" s="253" t="n">
        <f aca="false">H95-Q95</f>
        <v>-0.07470341</v>
      </c>
      <c r="AA95" s="253" t="n">
        <f aca="false">I95-R95</f>
        <v>-0.14247775</v>
      </c>
    </row>
    <row r="96" customFormat="false" ht="12.75" hidden="false" customHeight="false" outlineLevel="0" collapsed="false">
      <c r="A96" s="247"/>
      <c r="B96" s="247" t="n">
        <v>0.12633861</v>
      </c>
      <c r="C96" s="247" t="n">
        <v>0.06359138</v>
      </c>
      <c r="D96" s="247" t="n">
        <v>0.03345936</v>
      </c>
      <c r="E96" s="247" t="n">
        <v>0.00684374</v>
      </c>
      <c r="F96" s="247" t="n">
        <v>-0.0068989</v>
      </c>
      <c r="G96" s="247" t="n">
        <v>-0.03481915</v>
      </c>
      <c r="H96" s="247" t="n">
        <v>-0.06956688</v>
      </c>
      <c r="I96" s="248" t="n">
        <v>-0.13411455</v>
      </c>
      <c r="J96" s="248"/>
      <c r="K96" s="245"/>
      <c r="L96" s="247"/>
      <c r="M96" s="247"/>
      <c r="N96" s="247"/>
      <c r="O96" s="247"/>
      <c r="P96" s="247"/>
      <c r="Q96" s="247"/>
      <c r="R96" s="247"/>
      <c r="T96" s="253" t="n">
        <f aca="false">B96-K96</f>
        <v>0.12633861</v>
      </c>
      <c r="U96" s="253" t="n">
        <f aca="false">C96-L96</f>
        <v>0.06359138</v>
      </c>
      <c r="V96" s="253" t="n">
        <f aca="false">D96-M96</f>
        <v>0.03345936</v>
      </c>
      <c r="W96" s="253" t="n">
        <f aca="false">E96-N96</f>
        <v>0.00684374</v>
      </c>
      <c r="X96" s="253" t="n">
        <f aca="false">F96-O96</f>
        <v>-0.0068989</v>
      </c>
      <c r="Y96" s="253" t="n">
        <f aca="false">G96-P96</f>
        <v>-0.03481915</v>
      </c>
      <c r="Z96" s="253" t="n">
        <f aca="false">H96-Q96</f>
        <v>-0.06956688</v>
      </c>
      <c r="AA96" s="253" t="n">
        <f aca="false">I96-R96</f>
        <v>-0.13411455</v>
      </c>
    </row>
    <row r="97" customFormat="false" ht="12.75" hidden="false" customHeight="false" outlineLevel="0" collapsed="false">
      <c r="A97" s="247"/>
      <c r="B97" s="247" t="n">
        <v>0.13772238</v>
      </c>
      <c r="C97" s="247" t="n">
        <v>0.06288617</v>
      </c>
      <c r="D97" s="247" t="n">
        <v>0.03224012</v>
      </c>
      <c r="E97" s="247" t="n">
        <v>0.00655925</v>
      </c>
      <c r="F97" s="247" t="n">
        <v>-0.00658616</v>
      </c>
      <c r="G97" s="247" t="n">
        <v>-0.03306187</v>
      </c>
      <c r="H97" s="247" t="n">
        <v>-0.06579809</v>
      </c>
      <c r="I97" s="248" t="n">
        <v>-0.12638496</v>
      </c>
      <c r="J97" s="248"/>
      <c r="K97" s="245"/>
      <c r="L97" s="247"/>
      <c r="M97" s="247"/>
      <c r="N97" s="247"/>
      <c r="O97" s="247"/>
      <c r="P97" s="247"/>
      <c r="Q97" s="247"/>
      <c r="R97" s="247"/>
      <c r="T97" s="253" t="n">
        <f aca="false">B97-K97</f>
        <v>0.13772238</v>
      </c>
      <c r="U97" s="253" t="n">
        <f aca="false">C97-L97</f>
        <v>0.06288617</v>
      </c>
      <c r="V97" s="253" t="n">
        <f aca="false">D97-M97</f>
        <v>0.03224012</v>
      </c>
      <c r="W97" s="253" t="n">
        <f aca="false">E97-N97</f>
        <v>0.00655925</v>
      </c>
      <c r="X97" s="253" t="n">
        <f aca="false">F97-O97</f>
        <v>-0.00658616</v>
      </c>
      <c r="Y97" s="253" t="n">
        <f aca="false">G97-P97</f>
        <v>-0.03306187</v>
      </c>
      <c r="Z97" s="253" t="n">
        <f aca="false">H97-Q97</f>
        <v>-0.06579809</v>
      </c>
      <c r="AA97" s="253" t="n">
        <f aca="false">I97-R97</f>
        <v>-0.12638496</v>
      </c>
    </row>
    <row r="98" customFormat="false" ht="12.75" hidden="false" customHeight="false" outlineLevel="0" collapsed="false">
      <c r="A98" s="247"/>
      <c r="B98" s="247" t="n">
        <v>0.03000198</v>
      </c>
      <c r="C98" s="247" t="n">
        <v>0.02981191</v>
      </c>
      <c r="D98" s="247" t="n">
        <v>0.02006964</v>
      </c>
      <c r="E98" s="247" t="n">
        <v>0.00479276</v>
      </c>
      <c r="F98" s="247" t="n">
        <v>-0.00506496</v>
      </c>
      <c r="G98" s="247" t="n">
        <v>-0.02758018</v>
      </c>
      <c r="H98" s="247" t="n">
        <v>-0.05899318</v>
      </c>
      <c r="I98" s="248" t="n">
        <v>-0.12338628</v>
      </c>
      <c r="J98" s="248"/>
      <c r="K98" s="246"/>
      <c r="L98" s="247"/>
      <c r="M98" s="247"/>
      <c r="N98" s="247"/>
      <c r="O98" s="247"/>
      <c r="P98" s="247"/>
      <c r="Q98" s="247"/>
      <c r="R98" s="247"/>
      <c r="T98" s="253" t="n">
        <f aca="false">B98-K98</f>
        <v>0.03000198</v>
      </c>
      <c r="U98" s="253" t="n">
        <f aca="false">C98-L98</f>
        <v>0.02981191</v>
      </c>
      <c r="V98" s="253" t="n">
        <f aca="false">D98-M98</f>
        <v>0.02006964</v>
      </c>
      <c r="W98" s="253" t="n">
        <f aca="false">E98-N98</f>
        <v>0.00479276</v>
      </c>
      <c r="X98" s="253" t="n">
        <f aca="false">F98-O98</f>
        <v>-0.00506496</v>
      </c>
      <c r="Y98" s="253" t="n">
        <f aca="false">G98-P98</f>
        <v>-0.02758018</v>
      </c>
      <c r="Z98" s="253" t="n">
        <f aca="false">H98-Q98</f>
        <v>-0.05899318</v>
      </c>
      <c r="AA98" s="253" t="n">
        <f aca="false">I98-R98</f>
        <v>-0.12338628</v>
      </c>
    </row>
    <row r="99" customFormat="false" ht="12.75" hidden="false" customHeight="false" outlineLevel="0" collapsed="false">
      <c r="A99" s="247"/>
      <c r="B99" s="247" t="n">
        <v>0.25736291</v>
      </c>
      <c r="C99" s="247" t="n">
        <v>0.07044909</v>
      </c>
      <c r="D99" s="247" t="n">
        <v>0.03165905</v>
      </c>
      <c r="E99" s="247" t="n">
        <v>0.00623158</v>
      </c>
      <c r="F99" s="247" t="n">
        <v>-0.00625262</v>
      </c>
      <c r="G99" s="247" t="n">
        <v>-0.03235291</v>
      </c>
      <c r="H99" s="247" t="n">
        <v>-0.06686286</v>
      </c>
      <c r="I99" s="248" t="n">
        <v>-0.13746294</v>
      </c>
      <c r="J99" s="248"/>
      <c r="T99" s="253" t="n">
        <f aca="false">B99-K99</f>
        <v>0.25736291</v>
      </c>
      <c r="U99" s="253" t="n">
        <f aca="false">C99-L99</f>
        <v>0.07044909</v>
      </c>
      <c r="V99" s="253" t="n">
        <f aca="false">D99-M99</f>
        <v>0.03165905</v>
      </c>
      <c r="W99" s="253" t="n">
        <f aca="false">E99-N99</f>
        <v>0.00623158</v>
      </c>
      <c r="X99" s="253" t="n">
        <f aca="false">F99-O99</f>
        <v>-0.00625262</v>
      </c>
      <c r="Y99" s="253" t="n">
        <f aca="false">G99-P99</f>
        <v>-0.03235291</v>
      </c>
      <c r="Z99" s="253" t="n">
        <f aca="false">H99-Q99</f>
        <v>-0.06686286</v>
      </c>
      <c r="AA99" s="253" t="n">
        <f aca="false">I99-R99</f>
        <v>-0.13746294</v>
      </c>
    </row>
    <row r="100" customFormat="false" ht="12.75" hidden="false" customHeight="false" outlineLevel="0" collapsed="false">
      <c r="A100" s="247"/>
      <c r="B100" s="247" t="n">
        <v>0.34580116</v>
      </c>
      <c r="C100" s="247" t="n">
        <v>0.09582525</v>
      </c>
      <c r="D100" s="247" t="n">
        <v>0.04304508</v>
      </c>
      <c r="E100" s="247" t="n">
        <v>0.00844685</v>
      </c>
      <c r="F100" s="247" t="n">
        <v>-0.00845971</v>
      </c>
      <c r="G100" s="247" t="n">
        <v>-0.04360657</v>
      </c>
      <c r="H100" s="247" t="n">
        <v>-0.08975789</v>
      </c>
      <c r="I100" s="248" t="n">
        <v>-0.18359472</v>
      </c>
      <c r="J100" s="248"/>
      <c r="T100" s="253" t="n">
        <f aca="false">B100-K100</f>
        <v>0.34580116</v>
      </c>
      <c r="U100" s="253" t="n">
        <f aca="false">C100-L100</f>
        <v>0.09582525</v>
      </c>
      <c r="V100" s="253" t="n">
        <f aca="false">D100-M100</f>
        <v>0.04304508</v>
      </c>
      <c r="W100" s="253" t="n">
        <f aca="false">E100-N100</f>
        <v>0.00844685</v>
      </c>
      <c r="X100" s="253" t="n">
        <f aca="false">F100-O100</f>
        <v>-0.00845971</v>
      </c>
      <c r="Y100" s="253" t="n">
        <f aca="false">G100-P100</f>
        <v>-0.04360657</v>
      </c>
      <c r="Z100" s="253" t="n">
        <f aca="false">H100-Q100</f>
        <v>-0.08975789</v>
      </c>
      <c r="AA100" s="253" t="n">
        <f aca="false">I100-R100</f>
        <v>-0.18359472</v>
      </c>
    </row>
    <row r="101" customFormat="false" ht="12.75" hidden="false" customHeight="false" outlineLevel="0" collapsed="false">
      <c r="A101" s="247"/>
      <c r="B101" s="247" t="n">
        <v>0.15823164</v>
      </c>
      <c r="C101" s="247" t="n">
        <v>0.04504174</v>
      </c>
      <c r="D101" s="247" t="n">
        <v>0.02402153</v>
      </c>
      <c r="E101" s="247" t="n">
        <v>0.00533837</v>
      </c>
      <c r="F101" s="247" t="n">
        <v>-0.00562094</v>
      </c>
      <c r="G101" s="247" t="n">
        <v>-0.03166103</v>
      </c>
      <c r="H101" s="247" t="n">
        <v>-0.06958123</v>
      </c>
      <c r="I101" s="248" t="n">
        <v>-0.1526268</v>
      </c>
      <c r="J101" s="248"/>
      <c r="T101" s="253" t="n">
        <f aca="false">B101-K101</f>
        <v>0.15823164</v>
      </c>
      <c r="U101" s="253" t="n">
        <f aca="false">C101-L101</f>
        <v>0.04504174</v>
      </c>
      <c r="V101" s="253" t="n">
        <f aca="false">D101-M101</f>
        <v>0.02402153</v>
      </c>
      <c r="W101" s="253" t="n">
        <f aca="false">E101-N101</f>
        <v>0.00533837</v>
      </c>
      <c r="X101" s="253" t="n">
        <f aca="false">F101-O101</f>
        <v>-0.00562094</v>
      </c>
      <c r="Y101" s="253" t="n">
        <f aca="false">G101-P101</f>
        <v>-0.03166103</v>
      </c>
      <c r="Z101" s="253" t="n">
        <f aca="false">H101-Q101</f>
        <v>-0.06958123</v>
      </c>
      <c r="AA101" s="253" t="n">
        <f aca="false">I101-R101</f>
        <v>-0.1526268</v>
      </c>
    </row>
    <row r="102" customFormat="false" ht="12.75" hidden="false" customHeight="false" outlineLevel="0" collapsed="false">
      <c r="A102" s="247"/>
      <c r="B102" s="247" t="n">
        <v>0.13425612</v>
      </c>
      <c r="C102" s="247" t="n">
        <v>0.04148306</v>
      </c>
      <c r="D102" s="247" t="n">
        <v>0.02331537</v>
      </c>
      <c r="E102" s="247" t="n">
        <v>0.00529157</v>
      </c>
      <c r="F102" s="247" t="n">
        <v>-0.00560352</v>
      </c>
      <c r="G102" s="247" t="n">
        <v>-0.03195251</v>
      </c>
      <c r="H102" s="247" t="n">
        <v>-0.07033901</v>
      </c>
      <c r="I102" s="248" t="n">
        <v>-0.15430286</v>
      </c>
      <c r="J102" s="248"/>
      <c r="T102" s="253" t="n">
        <f aca="false">B102-K102</f>
        <v>0.13425612</v>
      </c>
      <c r="U102" s="253" t="n">
        <f aca="false">C102-L102</f>
        <v>0.04148306</v>
      </c>
      <c r="V102" s="253" t="n">
        <f aca="false">D102-M102</f>
        <v>0.02331537</v>
      </c>
      <c r="W102" s="253" t="n">
        <f aca="false">E102-N102</f>
        <v>0.00529157</v>
      </c>
      <c r="X102" s="253" t="n">
        <f aca="false">F102-O102</f>
        <v>-0.00560352</v>
      </c>
      <c r="Y102" s="253" t="n">
        <f aca="false">G102-P102</f>
        <v>-0.03195251</v>
      </c>
      <c r="Z102" s="253" t="n">
        <f aca="false">H102-Q102</f>
        <v>-0.07033901</v>
      </c>
      <c r="AA102" s="253" t="n">
        <f aca="false">I102-R102</f>
        <v>-0.15430286</v>
      </c>
    </row>
    <row r="103" customFormat="false" ht="12.75" hidden="false" customHeight="false" outlineLevel="0" collapsed="false">
      <c r="A103" s="247"/>
      <c r="B103" s="247" t="n">
        <v>0.13832836</v>
      </c>
      <c r="C103" s="247" t="n">
        <v>0.04584585</v>
      </c>
      <c r="D103" s="247" t="n">
        <v>0.02532487</v>
      </c>
      <c r="E103" s="247" t="n">
        <v>0.00563073</v>
      </c>
      <c r="F103" s="247" t="n">
        <v>-0.00592588</v>
      </c>
      <c r="G103" s="247" t="n">
        <v>-0.03327943</v>
      </c>
      <c r="H103" s="247" t="n">
        <v>-0.07211827</v>
      </c>
      <c r="I103" s="248" t="n">
        <v>-0.15544709</v>
      </c>
      <c r="J103" s="248"/>
      <c r="T103" s="253" t="n">
        <f aca="false">B103-K103</f>
        <v>0.13832836</v>
      </c>
      <c r="U103" s="253" t="n">
        <f aca="false">C103-L103</f>
        <v>0.04584585</v>
      </c>
      <c r="V103" s="253" t="n">
        <f aca="false">D103-M103</f>
        <v>0.02532487</v>
      </c>
      <c r="W103" s="253" t="n">
        <f aca="false">E103-N103</f>
        <v>0.00563073</v>
      </c>
      <c r="X103" s="253" t="n">
        <f aca="false">F103-O103</f>
        <v>-0.00592588</v>
      </c>
      <c r="Y103" s="253" t="n">
        <f aca="false">G103-P103</f>
        <v>-0.03327943</v>
      </c>
      <c r="Z103" s="253" t="n">
        <f aca="false">H103-Q103</f>
        <v>-0.07211827</v>
      </c>
      <c r="AA103" s="253" t="n">
        <f aca="false">I103-R103</f>
        <v>-0.15544709</v>
      </c>
    </row>
    <row r="104" customFormat="false" ht="12.75" hidden="false" customHeight="false" outlineLevel="0" collapsed="false">
      <c r="A104" s="247"/>
      <c r="B104" s="247" t="n">
        <v>0.27071164</v>
      </c>
      <c r="C104" s="247" t="n">
        <v>0.08384442</v>
      </c>
      <c r="D104" s="247" t="n">
        <v>0.03948083</v>
      </c>
      <c r="E104" s="247" t="n">
        <v>0.00787323</v>
      </c>
      <c r="F104" s="247" t="n">
        <v>-0.00792015</v>
      </c>
      <c r="G104" s="247" t="n">
        <v>-0.04119122</v>
      </c>
      <c r="H104" s="247" t="n">
        <v>-0.08410888</v>
      </c>
      <c r="I104" s="248" t="n">
        <v>-0.16964312</v>
      </c>
      <c r="J104" s="248"/>
      <c r="T104" s="253" t="n">
        <f aca="false">B104-K104</f>
        <v>0.27071164</v>
      </c>
      <c r="U104" s="253" t="n">
        <f aca="false">C104-L104</f>
        <v>0.08384442</v>
      </c>
      <c r="V104" s="253" t="n">
        <f aca="false">D104-M104</f>
        <v>0.03948083</v>
      </c>
      <c r="W104" s="253" t="n">
        <f aca="false">E104-N104</f>
        <v>0.00787323</v>
      </c>
      <c r="X104" s="253" t="n">
        <f aca="false">F104-O104</f>
        <v>-0.00792015</v>
      </c>
      <c r="Y104" s="253" t="n">
        <f aca="false">G104-P104</f>
        <v>-0.04119122</v>
      </c>
      <c r="Z104" s="253" t="n">
        <f aca="false">H104-Q104</f>
        <v>-0.08410888</v>
      </c>
      <c r="AA104" s="253" t="n">
        <f aca="false">I104-R104</f>
        <v>-0.16964312</v>
      </c>
    </row>
    <row r="105" customFormat="false" ht="12.75" hidden="false" customHeight="false" outlineLevel="0" collapsed="false">
      <c r="A105" s="247"/>
      <c r="B105" s="247" t="n">
        <v>0.18844298</v>
      </c>
      <c r="C105" s="247" t="n">
        <v>0.0605712</v>
      </c>
      <c r="D105" s="247" t="n">
        <v>0.02922087</v>
      </c>
      <c r="E105" s="247" t="n">
        <v>0.00590708</v>
      </c>
      <c r="F105" s="247" t="n">
        <v>-0.00601392</v>
      </c>
      <c r="G105" s="247" t="n">
        <v>-0.03140592</v>
      </c>
      <c r="H105" s="247" t="n">
        <v>-0.06444713</v>
      </c>
      <c r="I105" s="248" t="n">
        <v>-0.13064553</v>
      </c>
      <c r="J105" s="248"/>
      <c r="T105" s="253" t="n">
        <f aca="false">B105-K105</f>
        <v>0.18844298</v>
      </c>
      <c r="U105" s="253" t="n">
        <f aca="false">C105-L105</f>
        <v>0.0605712</v>
      </c>
      <c r="V105" s="253" t="n">
        <f aca="false">D105-M105</f>
        <v>0.02922087</v>
      </c>
      <c r="W105" s="253" t="n">
        <f aca="false">E105-N105</f>
        <v>0.00590708</v>
      </c>
      <c r="X105" s="253" t="n">
        <f aca="false">F105-O105</f>
        <v>-0.00601392</v>
      </c>
      <c r="Y105" s="253" t="n">
        <f aca="false">G105-P105</f>
        <v>-0.03140592</v>
      </c>
      <c r="Z105" s="253" t="n">
        <f aca="false">H105-Q105</f>
        <v>-0.06444713</v>
      </c>
      <c r="AA105" s="253" t="n">
        <f aca="false">I105-R105</f>
        <v>-0.13064553</v>
      </c>
    </row>
    <row r="106" customFormat="false" ht="12.75" hidden="false" customHeight="false" outlineLevel="0" collapsed="false">
      <c r="A106" s="247"/>
      <c r="B106" s="247" t="n">
        <v>0.15664498</v>
      </c>
      <c r="C106" s="247" t="n">
        <v>0.05687091</v>
      </c>
      <c r="D106" s="247" t="n">
        <v>0.02844512</v>
      </c>
      <c r="E106" s="247" t="n">
        <v>0.00594601</v>
      </c>
      <c r="F106" s="247" t="n">
        <v>-0.00602763</v>
      </c>
      <c r="G106" s="247" t="n">
        <v>-0.0307571</v>
      </c>
      <c r="H106" s="247" t="n">
        <v>-0.06265093</v>
      </c>
      <c r="I106" s="248" t="n">
        <v>-0.12523238</v>
      </c>
      <c r="J106" s="248"/>
      <c r="T106" s="253" t="n">
        <f aca="false">B106-K106</f>
        <v>0.15664498</v>
      </c>
      <c r="U106" s="253" t="n">
        <f aca="false">C106-L106</f>
        <v>0.05687091</v>
      </c>
      <c r="V106" s="253" t="n">
        <f aca="false">D106-M106</f>
        <v>0.02844512</v>
      </c>
      <c r="W106" s="253" t="n">
        <f aca="false">E106-N106</f>
        <v>0.00594601</v>
      </c>
      <c r="X106" s="253" t="n">
        <f aca="false">F106-O106</f>
        <v>-0.00602763</v>
      </c>
      <c r="Y106" s="253" t="n">
        <f aca="false">G106-P106</f>
        <v>-0.0307571</v>
      </c>
      <c r="Z106" s="253" t="n">
        <f aca="false">H106-Q106</f>
        <v>-0.06265093</v>
      </c>
      <c r="AA106" s="253" t="n">
        <f aca="false">I106-R106</f>
        <v>-0.12523238</v>
      </c>
    </row>
    <row r="107" customFormat="false" ht="12.75" hidden="false" customHeight="false" outlineLevel="0" collapsed="false">
      <c r="A107" s="247"/>
      <c r="B107" s="247" t="n">
        <v>0.1318577</v>
      </c>
      <c r="C107" s="247" t="n">
        <v>0.05480538</v>
      </c>
      <c r="D107" s="247" t="n">
        <v>0.02844754</v>
      </c>
      <c r="E107" s="247" t="n">
        <v>0.00596895</v>
      </c>
      <c r="F107" s="247" t="n">
        <v>-0.00605284</v>
      </c>
      <c r="G107" s="247" t="n">
        <v>-0.03100521</v>
      </c>
      <c r="H107" s="247" t="n">
        <v>-0.0631519</v>
      </c>
      <c r="I107" s="248" t="n">
        <v>-0.12564135</v>
      </c>
      <c r="J107" s="248"/>
      <c r="T107" s="253" t="n">
        <f aca="false">B107-K107</f>
        <v>0.1318577</v>
      </c>
      <c r="U107" s="253" t="n">
        <f aca="false">C107-L107</f>
        <v>0.05480538</v>
      </c>
      <c r="V107" s="253" t="n">
        <f aca="false">D107-M107</f>
        <v>0.02844754</v>
      </c>
      <c r="W107" s="253" t="n">
        <f aca="false">E107-N107</f>
        <v>0.00596895</v>
      </c>
      <c r="X107" s="253" t="n">
        <f aca="false">F107-O107</f>
        <v>-0.00605284</v>
      </c>
      <c r="Y107" s="253" t="n">
        <f aca="false">G107-P107</f>
        <v>-0.03100521</v>
      </c>
      <c r="Z107" s="253" t="n">
        <f aca="false">H107-Q107</f>
        <v>-0.0631519</v>
      </c>
      <c r="AA107" s="253" t="n">
        <f aca="false">I107-R107</f>
        <v>-0.12564135</v>
      </c>
    </row>
    <row r="108" customFormat="false" ht="12.75" hidden="false" customHeight="false" outlineLevel="0" collapsed="false">
      <c r="A108" s="247"/>
      <c r="B108" s="247" t="n">
        <v>0.09139668</v>
      </c>
      <c r="C108" s="247" t="n">
        <v>0.04566918</v>
      </c>
      <c r="D108" s="247" t="n">
        <v>0.02516307</v>
      </c>
      <c r="E108" s="247" t="n">
        <v>0.00540821</v>
      </c>
      <c r="F108" s="247" t="n">
        <v>-0.00553981</v>
      </c>
      <c r="G108" s="247" t="n">
        <v>-0.02878945</v>
      </c>
      <c r="H108" s="247" t="n">
        <v>-0.05929114</v>
      </c>
      <c r="I108" s="248" t="n">
        <v>-0.11925383</v>
      </c>
      <c r="J108" s="248"/>
      <c r="T108" s="253" t="n">
        <f aca="false">B108-K108</f>
        <v>0.09139668</v>
      </c>
      <c r="U108" s="253" t="n">
        <f aca="false">C108-L108</f>
        <v>0.04566918</v>
      </c>
      <c r="V108" s="253" t="n">
        <f aca="false">D108-M108</f>
        <v>0.02516307</v>
      </c>
      <c r="W108" s="253" t="n">
        <f aca="false">E108-N108</f>
        <v>0.00540821</v>
      </c>
      <c r="X108" s="253" t="n">
        <f aca="false">F108-O108</f>
        <v>-0.00553981</v>
      </c>
      <c r="Y108" s="253" t="n">
        <f aca="false">G108-P108</f>
        <v>-0.02878945</v>
      </c>
      <c r="Z108" s="253" t="n">
        <f aca="false">H108-Q108</f>
        <v>-0.05929114</v>
      </c>
      <c r="AA108" s="253" t="n">
        <f aca="false">I108-R108</f>
        <v>-0.11925383</v>
      </c>
    </row>
    <row r="109" customFormat="false" ht="12.75" hidden="false" customHeight="false" outlineLevel="0" collapsed="false">
      <c r="A109" s="247"/>
      <c r="B109" s="247" t="n">
        <v>0.10504804</v>
      </c>
      <c r="C109" s="247" t="n">
        <v>0.04516944</v>
      </c>
      <c r="D109" s="247" t="n">
        <v>0.02397375</v>
      </c>
      <c r="E109" s="247" t="n">
        <v>0.00512021</v>
      </c>
      <c r="F109" s="247" t="n">
        <v>-0.00521987</v>
      </c>
      <c r="G109" s="247" t="n">
        <v>-0.02697815</v>
      </c>
      <c r="H109" s="247" t="n">
        <v>-0.0554085</v>
      </c>
      <c r="I109" s="248" t="n">
        <v>-0.11136181</v>
      </c>
      <c r="J109" s="248"/>
      <c r="T109" s="253" t="n">
        <f aca="false">B109-K109</f>
        <v>0.10504804</v>
      </c>
      <c r="U109" s="253" t="n">
        <f aca="false">C109-L109</f>
        <v>0.04516944</v>
      </c>
      <c r="V109" s="253" t="n">
        <f aca="false">D109-M109</f>
        <v>0.02397375</v>
      </c>
      <c r="W109" s="253" t="n">
        <f aca="false">E109-N109</f>
        <v>0.00512021</v>
      </c>
      <c r="X109" s="253" t="n">
        <f aca="false">F109-O109</f>
        <v>-0.00521987</v>
      </c>
      <c r="Y109" s="253" t="n">
        <f aca="false">G109-P109</f>
        <v>-0.02697815</v>
      </c>
      <c r="Z109" s="253" t="n">
        <f aca="false">H109-Q109</f>
        <v>-0.0554085</v>
      </c>
      <c r="AA109" s="253" t="n">
        <f aca="false">I109-R109</f>
        <v>-0.11136181</v>
      </c>
    </row>
    <row r="110" customFormat="false" ht="12.75" hidden="false" customHeight="false" outlineLevel="0" collapsed="false">
      <c r="A110" s="247"/>
      <c r="B110" s="247" t="n">
        <v>-0.00955448</v>
      </c>
      <c r="C110" s="247" t="n">
        <v>0.00619281</v>
      </c>
      <c r="D110" s="247" t="n">
        <v>0.00885407</v>
      </c>
      <c r="E110" s="247" t="n">
        <v>0.00270345</v>
      </c>
      <c r="F110" s="247" t="n">
        <v>-0.00316318</v>
      </c>
      <c r="G110" s="247" t="n">
        <v>-0.01897854</v>
      </c>
      <c r="H110" s="247" t="n">
        <v>-0.0440301</v>
      </c>
      <c r="I110" s="248" t="n">
        <v>-0.10100546</v>
      </c>
      <c r="J110" s="248"/>
      <c r="T110" s="253" t="n">
        <f aca="false">B110-K110</f>
        <v>-0.00955448</v>
      </c>
      <c r="U110" s="253" t="n">
        <f aca="false">C110-L110</f>
        <v>0.00619281</v>
      </c>
      <c r="V110" s="253" t="n">
        <f aca="false">D110-M110</f>
        <v>0.00885407</v>
      </c>
      <c r="W110" s="253" t="n">
        <f aca="false">E110-N110</f>
        <v>0.00270345</v>
      </c>
      <c r="X110" s="253" t="n">
        <f aca="false">F110-O110</f>
        <v>-0.00316318</v>
      </c>
      <c r="Y110" s="253" t="n">
        <f aca="false">G110-P110</f>
        <v>-0.01897854</v>
      </c>
      <c r="Z110" s="253" t="n">
        <f aca="false">H110-Q110</f>
        <v>-0.0440301</v>
      </c>
      <c r="AA110" s="253" t="n">
        <f aca="false">I110-R110</f>
        <v>-0.10100546</v>
      </c>
    </row>
    <row r="111" customFormat="false" ht="12.75" hidden="false" customHeight="false" outlineLevel="0" collapsed="false">
      <c r="A111" s="247"/>
      <c r="B111" s="247" t="n">
        <v>0.2316538</v>
      </c>
      <c r="C111" s="247" t="n">
        <v>0.05950721</v>
      </c>
      <c r="D111" s="247" t="n">
        <v>0.02577408</v>
      </c>
      <c r="E111" s="247" t="n">
        <v>0.00498834</v>
      </c>
      <c r="F111" s="247" t="n">
        <v>-0.00498593</v>
      </c>
      <c r="G111" s="247" t="n">
        <v>-0.02554657</v>
      </c>
      <c r="H111" s="247" t="n">
        <v>-0.05323451</v>
      </c>
      <c r="I111" s="248" t="n">
        <v>-0.11155284</v>
      </c>
      <c r="J111" s="248"/>
      <c r="T111" s="253" t="n">
        <f aca="false">B111-K111</f>
        <v>0.2316538</v>
      </c>
      <c r="U111" s="253" t="n">
        <f aca="false">C111-L111</f>
        <v>0.05950721</v>
      </c>
      <c r="V111" s="253" t="n">
        <f aca="false">D111-M111</f>
        <v>0.02577408</v>
      </c>
      <c r="W111" s="253" t="n">
        <f aca="false">E111-N111</f>
        <v>0.00498834</v>
      </c>
      <c r="X111" s="253" t="n">
        <f aca="false">F111-O111</f>
        <v>-0.00498593</v>
      </c>
      <c r="Y111" s="253" t="n">
        <f aca="false">G111-P111</f>
        <v>-0.02554657</v>
      </c>
      <c r="Z111" s="253" t="n">
        <f aca="false">H111-Q111</f>
        <v>-0.05323451</v>
      </c>
      <c r="AA111" s="253" t="n">
        <f aca="false">I111-R111</f>
        <v>-0.11155284</v>
      </c>
    </row>
    <row r="112" customFormat="false" ht="12.75" hidden="false" customHeight="false" outlineLevel="0" collapsed="false">
      <c r="A112" s="247"/>
      <c r="B112" s="247" t="n">
        <v>0.30906399</v>
      </c>
      <c r="C112" s="247" t="n">
        <v>0.07412819</v>
      </c>
      <c r="D112" s="247" t="n">
        <v>0.03166474</v>
      </c>
      <c r="E112" s="247" t="n">
        <v>0.00616895</v>
      </c>
      <c r="F112" s="247" t="n">
        <v>-0.00620718</v>
      </c>
      <c r="G112" s="247" t="n">
        <v>-0.0322419</v>
      </c>
      <c r="H112" s="247" t="n">
        <v>-0.06855235</v>
      </c>
      <c r="I112" s="248" t="n">
        <v>-0.14746572</v>
      </c>
      <c r="J112" s="248"/>
      <c r="T112" s="253" t="n">
        <f aca="false">B112-K112</f>
        <v>0.30906399</v>
      </c>
      <c r="U112" s="253" t="n">
        <f aca="false">C112-L112</f>
        <v>0.07412819</v>
      </c>
      <c r="V112" s="253" t="n">
        <f aca="false">D112-M112</f>
        <v>0.03166474</v>
      </c>
      <c r="W112" s="253" t="n">
        <f aca="false">E112-N112</f>
        <v>0.00616895</v>
      </c>
      <c r="X112" s="253" t="n">
        <f aca="false">F112-O112</f>
        <v>-0.00620718</v>
      </c>
      <c r="Y112" s="253" t="n">
        <f aca="false">G112-P112</f>
        <v>-0.0322419</v>
      </c>
      <c r="Z112" s="253" t="n">
        <f aca="false">H112-Q112</f>
        <v>-0.06855235</v>
      </c>
      <c r="AA112" s="253" t="n">
        <f aca="false">I112-R112</f>
        <v>-0.14746572</v>
      </c>
    </row>
    <row r="113" customFormat="false" ht="12.75" hidden="false" customHeight="false" outlineLevel="0" collapsed="false">
      <c r="A113" s="247"/>
      <c r="B113" s="247" t="n">
        <v>0.13678594</v>
      </c>
      <c r="C113" s="247" t="n">
        <v>0.02840252</v>
      </c>
      <c r="D113" s="247" t="n">
        <v>0.01481523</v>
      </c>
      <c r="E113" s="247" t="n">
        <v>0.00345362</v>
      </c>
      <c r="F113" s="247" t="n">
        <v>-0.00374353</v>
      </c>
      <c r="G113" s="247" t="n">
        <v>-0.02199554</v>
      </c>
      <c r="H113" s="247" t="n">
        <v>-0.05140005</v>
      </c>
      <c r="I113" s="248" t="n">
        <v>-0.12138185</v>
      </c>
      <c r="J113" s="248"/>
      <c r="T113" s="253" t="n">
        <f aca="false">B113-K113</f>
        <v>0.13678594</v>
      </c>
      <c r="U113" s="253" t="n">
        <f aca="false">C113-L113</f>
        <v>0.02840252</v>
      </c>
      <c r="V113" s="253" t="n">
        <f aca="false">D113-M113</f>
        <v>0.01481523</v>
      </c>
      <c r="W113" s="253" t="n">
        <f aca="false">E113-N113</f>
        <v>0.00345362</v>
      </c>
      <c r="X113" s="253" t="n">
        <f aca="false">F113-O113</f>
        <v>-0.00374353</v>
      </c>
      <c r="Y113" s="253" t="n">
        <f aca="false">G113-P113</f>
        <v>-0.02199554</v>
      </c>
      <c r="Z113" s="253" t="n">
        <f aca="false">H113-Q113</f>
        <v>-0.05140005</v>
      </c>
      <c r="AA113" s="253" t="n">
        <f aca="false">I113-R113</f>
        <v>-0.12138185</v>
      </c>
    </row>
    <row r="114" customFormat="false" ht="12.75" hidden="false" customHeight="false" outlineLevel="0" collapsed="false">
      <c r="A114" s="247"/>
      <c r="B114" s="247" t="n">
        <v>0.11320057</v>
      </c>
      <c r="C114" s="247" t="n">
        <v>0.02471334</v>
      </c>
      <c r="D114" s="247" t="n">
        <v>0.0140759</v>
      </c>
      <c r="E114" s="247" t="n">
        <v>0.00340767</v>
      </c>
      <c r="F114" s="247" t="n">
        <v>-0.00373058</v>
      </c>
      <c r="G114" s="247" t="n">
        <v>-0.02228256</v>
      </c>
      <c r="H114" s="247" t="n">
        <v>-0.05218467</v>
      </c>
      <c r="I114" s="248" t="n">
        <v>-0.12317697</v>
      </c>
      <c r="J114" s="248"/>
      <c r="T114" s="253" t="n">
        <f aca="false">B114-K114</f>
        <v>0.11320057</v>
      </c>
      <c r="U114" s="253" t="n">
        <f aca="false">C114-L114</f>
        <v>0.02471334</v>
      </c>
      <c r="V114" s="253" t="n">
        <f aca="false">D114-M114</f>
        <v>0.0140759</v>
      </c>
      <c r="W114" s="253" t="n">
        <f aca="false">E114-N114</f>
        <v>0.00340767</v>
      </c>
      <c r="X114" s="253" t="n">
        <f aca="false">F114-O114</f>
        <v>-0.00373058</v>
      </c>
      <c r="Y114" s="253" t="n">
        <f aca="false">G114-P114</f>
        <v>-0.02228256</v>
      </c>
      <c r="Z114" s="253" t="n">
        <f aca="false">H114-Q114</f>
        <v>-0.05218467</v>
      </c>
      <c r="AA114" s="253" t="n">
        <f aca="false">I114-R114</f>
        <v>-0.12317697</v>
      </c>
    </row>
    <row r="115" customFormat="false" ht="12.75" hidden="false" customHeight="false" outlineLevel="0" collapsed="false">
      <c r="A115" s="247"/>
      <c r="B115" s="247" t="n">
        <v>0.11533806</v>
      </c>
      <c r="C115" s="247" t="n">
        <v>0.02841683</v>
      </c>
      <c r="D115" s="247" t="n">
        <v>0.0159263</v>
      </c>
      <c r="E115" s="247" t="n">
        <v>0.00373938</v>
      </c>
      <c r="F115" s="247" t="n">
        <v>-0.00403643</v>
      </c>
      <c r="G115" s="247" t="n">
        <v>-0.02366122</v>
      </c>
      <c r="H115" s="247" t="n">
        <v>-0.05420168</v>
      </c>
      <c r="I115" s="248" t="n">
        <v>-0.12505252</v>
      </c>
      <c r="J115" s="248"/>
      <c r="T115" s="253" t="n">
        <f aca="false">B115-K115</f>
        <v>0.11533806</v>
      </c>
      <c r="U115" s="253" t="n">
        <f aca="false">C115-L115</f>
        <v>0.02841683</v>
      </c>
      <c r="V115" s="253" t="n">
        <f aca="false">D115-M115</f>
        <v>0.0159263</v>
      </c>
      <c r="W115" s="253" t="n">
        <f aca="false">E115-N115</f>
        <v>0.00373938</v>
      </c>
      <c r="X115" s="253" t="n">
        <f aca="false">F115-O115</f>
        <v>-0.00403643</v>
      </c>
      <c r="Y115" s="253" t="n">
        <f aca="false">G115-P115</f>
        <v>-0.02366122</v>
      </c>
      <c r="Z115" s="253" t="n">
        <f aca="false">H115-Q115</f>
        <v>-0.05420168</v>
      </c>
      <c r="AA115" s="253" t="n">
        <f aca="false">I115-R115</f>
        <v>-0.12505252</v>
      </c>
    </row>
    <row r="116" customFormat="false" ht="12.75" hidden="false" customHeight="false" outlineLevel="0" collapsed="false">
      <c r="A116" s="247"/>
      <c r="B116" s="247" t="n">
        <v>0.23652963</v>
      </c>
      <c r="C116" s="247" t="n">
        <v>0.06328758</v>
      </c>
      <c r="D116" s="247" t="n">
        <v>0.02893721</v>
      </c>
      <c r="E116" s="247" t="n">
        <v>0.00580168</v>
      </c>
      <c r="F116" s="247" t="n">
        <v>-0.0058752</v>
      </c>
      <c r="G116" s="247" t="n">
        <v>-0.03095775</v>
      </c>
      <c r="H116" s="247" t="n">
        <v>-0.06524507</v>
      </c>
      <c r="I116" s="248" t="n">
        <v>-0.13804663</v>
      </c>
      <c r="J116" s="248"/>
      <c r="T116" s="253" t="n">
        <f aca="false">B116-K116</f>
        <v>0.23652963</v>
      </c>
      <c r="U116" s="253" t="n">
        <f aca="false">C116-L116</f>
        <v>0.06328758</v>
      </c>
      <c r="V116" s="253" t="n">
        <f aca="false">D116-M116</f>
        <v>0.02893721</v>
      </c>
      <c r="W116" s="253" t="n">
        <f aca="false">E116-N116</f>
        <v>0.00580168</v>
      </c>
      <c r="X116" s="253" t="n">
        <f aca="false">F116-O116</f>
        <v>-0.0058752</v>
      </c>
      <c r="Y116" s="253" t="n">
        <f aca="false">G116-P116</f>
        <v>-0.03095775</v>
      </c>
      <c r="Z116" s="253" t="n">
        <f aca="false">H116-Q116</f>
        <v>-0.06524507</v>
      </c>
      <c r="AA116" s="253" t="n">
        <f aca="false">I116-R116</f>
        <v>-0.13804663</v>
      </c>
    </row>
    <row r="117" customFormat="false" ht="12.75" hidden="false" customHeight="false" outlineLevel="0" collapsed="false">
      <c r="A117" s="247"/>
      <c r="B117" s="247" t="n">
        <v>0.16292837</v>
      </c>
      <c r="C117" s="247" t="n">
        <v>0.04481802</v>
      </c>
      <c r="D117" s="247" t="n">
        <v>0.0211374</v>
      </c>
      <c r="E117" s="247" t="n">
        <v>0.00432106</v>
      </c>
      <c r="F117" s="247" t="n">
        <v>-0.00440736</v>
      </c>
      <c r="G117" s="247" t="n">
        <v>-0.02355122</v>
      </c>
      <c r="H117" s="247" t="n">
        <v>-0.0499924</v>
      </c>
      <c r="I117" s="248" t="n">
        <v>-0.10648649</v>
      </c>
      <c r="J117" s="248"/>
      <c r="T117" s="253" t="n">
        <f aca="false">B117-K117</f>
        <v>0.16292837</v>
      </c>
      <c r="U117" s="253" t="n">
        <f aca="false">C117-L117</f>
        <v>0.04481802</v>
      </c>
      <c r="V117" s="253" t="n">
        <f aca="false">D117-M117</f>
        <v>0.0211374</v>
      </c>
      <c r="W117" s="253" t="n">
        <f aca="false">E117-N117</f>
        <v>0.00432106</v>
      </c>
      <c r="X117" s="253" t="n">
        <f aca="false">F117-O117</f>
        <v>-0.00440736</v>
      </c>
      <c r="Y117" s="253" t="n">
        <f aca="false">G117-P117</f>
        <v>-0.02355122</v>
      </c>
      <c r="Z117" s="253" t="n">
        <f aca="false">H117-Q117</f>
        <v>-0.0499924</v>
      </c>
      <c r="AA117" s="253" t="n">
        <f aca="false">I117-R117</f>
        <v>-0.10648649</v>
      </c>
    </row>
    <row r="118" customFormat="false" ht="12.75" hidden="false" customHeight="false" outlineLevel="0" collapsed="false">
      <c r="A118" s="247"/>
      <c r="B118" s="247" t="n">
        <v>0.13023771</v>
      </c>
      <c r="C118" s="247" t="n">
        <v>0.04131546</v>
      </c>
      <c r="D118" s="247" t="n">
        <v>0.02059824</v>
      </c>
      <c r="E118" s="247" t="n">
        <v>0.00427852</v>
      </c>
      <c r="F118" s="247" t="n">
        <v>-0.0044609</v>
      </c>
      <c r="G118" s="247" t="n">
        <v>-0.02369678</v>
      </c>
      <c r="H118" s="247" t="n">
        <v>-0.04966549</v>
      </c>
      <c r="I118" s="248" t="n">
        <v>-0.10375147</v>
      </c>
      <c r="J118" s="248"/>
      <c r="T118" s="253" t="n">
        <f aca="false">B118-K118</f>
        <v>0.13023771</v>
      </c>
      <c r="U118" s="253" t="n">
        <f aca="false">C118-L118</f>
        <v>0.04131546</v>
      </c>
      <c r="V118" s="253" t="n">
        <f aca="false">D118-M118</f>
        <v>0.02059824</v>
      </c>
      <c r="W118" s="253" t="n">
        <f aca="false">E118-N118</f>
        <v>0.00427852</v>
      </c>
      <c r="X118" s="253" t="n">
        <f aca="false">F118-O118</f>
        <v>-0.0044609</v>
      </c>
      <c r="Y118" s="253" t="n">
        <f aca="false">G118-P118</f>
        <v>-0.02369678</v>
      </c>
      <c r="Z118" s="253" t="n">
        <f aca="false">H118-Q118</f>
        <v>-0.04966549</v>
      </c>
      <c r="AA118" s="253" t="n">
        <f aca="false">I118-R118</f>
        <v>-0.10375147</v>
      </c>
    </row>
    <row r="119" customFormat="false" ht="12.75" hidden="false" customHeight="false" outlineLevel="0" collapsed="false">
      <c r="A119" s="247"/>
      <c r="B119" s="247" t="n">
        <v>0.10492249</v>
      </c>
      <c r="C119" s="247" t="n">
        <v>0.0392598</v>
      </c>
      <c r="D119" s="247" t="n">
        <v>0.02065637</v>
      </c>
      <c r="E119" s="247" t="n">
        <v>0.00449739</v>
      </c>
      <c r="F119" s="247" t="n">
        <v>-0.00463731</v>
      </c>
      <c r="G119" s="247" t="n">
        <v>-0.0242961</v>
      </c>
      <c r="H119" s="247" t="n">
        <v>-0.05081279</v>
      </c>
      <c r="I119" s="248" t="n">
        <v>-0.10532936</v>
      </c>
      <c r="J119" s="248"/>
      <c r="T119" s="253" t="n">
        <f aca="false">B119-K119</f>
        <v>0.10492249</v>
      </c>
      <c r="U119" s="253" t="n">
        <f aca="false">C119-L119</f>
        <v>0.0392598</v>
      </c>
      <c r="V119" s="253" t="n">
        <f aca="false">D119-M119</f>
        <v>0.02065637</v>
      </c>
      <c r="W119" s="253" t="n">
        <f aca="false">E119-N119</f>
        <v>0.00449739</v>
      </c>
      <c r="X119" s="253" t="n">
        <f aca="false">F119-O119</f>
        <v>-0.00463731</v>
      </c>
      <c r="Y119" s="253" t="n">
        <f aca="false">G119-P119</f>
        <v>-0.0242961</v>
      </c>
      <c r="Z119" s="253" t="n">
        <f aca="false">H119-Q119</f>
        <v>-0.05081279</v>
      </c>
      <c r="AA119" s="253" t="n">
        <f aca="false">I119-R119</f>
        <v>-0.10532936</v>
      </c>
    </row>
    <row r="120" customFormat="false" ht="12.75" hidden="false" customHeight="false" outlineLevel="0" collapsed="false">
      <c r="A120" s="247"/>
      <c r="B120" s="247" t="n">
        <v>0.06777105</v>
      </c>
      <c r="C120" s="247" t="n">
        <v>0.03145664</v>
      </c>
      <c r="D120" s="247" t="n">
        <v>0.0179949</v>
      </c>
      <c r="E120" s="247" t="n">
        <v>0.00407688</v>
      </c>
      <c r="F120" s="247" t="n">
        <v>-0.00423503</v>
      </c>
      <c r="G120" s="247" t="n">
        <v>-0.02260734</v>
      </c>
      <c r="H120" s="247" t="n">
        <v>-0.04792662</v>
      </c>
      <c r="I120" s="248" t="n">
        <v>-0.10055874</v>
      </c>
      <c r="J120" s="248"/>
      <c r="T120" s="253" t="n">
        <f aca="false">B120-K120</f>
        <v>0.06777105</v>
      </c>
      <c r="U120" s="253" t="n">
        <f aca="false">C120-L120</f>
        <v>0.03145664</v>
      </c>
      <c r="V120" s="253" t="n">
        <f aca="false">D120-M120</f>
        <v>0.0179949</v>
      </c>
      <c r="W120" s="253" t="n">
        <f aca="false">E120-N120</f>
        <v>0.00407688</v>
      </c>
      <c r="X120" s="253" t="n">
        <f aca="false">F120-O120</f>
        <v>-0.00423503</v>
      </c>
      <c r="Y120" s="253" t="n">
        <f aca="false">G120-P120</f>
        <v>-0.02260734</v>
      </c>
      <c r="Z120" s="253" t="n">
        <f aca="false">H120-Q120</f>
        <v>-0.04792662</v>
      </c>
      <c r="AA120" s="253" t="n">
        <f aca="false">I120-R120</f>
        <v>-0.10055874</v>
      </c>
    </row>
    <row r="121" customFormat="false" ht="12.75" hidden="false" customHeight="false" outlineLevel="0" collapsed="false">
      <c r="A121" s="247"/>
      <c r="B121" s="247" t="n">
        <v>0.08603973</v>
      </c>
      <c r="C121" s="247" t="n">
        <v>0.03356042</v>
      </c>
      <c r="D121" s="247" t="n">
        <v>0.01788313</v>
      </c>
      <c r="E121" s="247" t="n">
        <v>0.00390548</v>
      </c>
      <c r="F121" s="247" t="n">
        <v>-0.00405296</v>
      </c>
      <c r="G121" s="247" t="n">
        <v>-0.02128003</v>
      </c>
      <c r="H121" s="247" t="n">
        <v>-0.04457707</v>
      </c>
      <c r="I121" s="248" t="n">
        <v>-0.09257515</v>
      </c>
      <c r="J121" s="248"/>
      <c r="T121" s="253" t="n">
        <f aca="false">B121-K121</f>
        <v>0.08603973</v>
      </c>
      <c r="U121" s="253" t="n">
        <f aca="false">C121-L121</f>
        <v>0.03356042</v>
      </c>
      <c r="V121" s="253" t="n">
        <f aca="false">D121-M121</f>
        <v>0.01788313</v>
      </c>
      <c r="W121" s="253" t="n">
        <f aca="false">E121-N121</f>
        <v>0.00390548</v>
      </c>
      <c r="X121" s="253" t="n">
        <f aca="false">F121-O121</f>
        <v>-0.00405296</v>
      </c>
      <c r="Y121" s="253" t="n">
        <f aca="false">G121-P121</f>
        <v>-0.02128003</v>
      </c>
      <c r="Z121" s="253" t="n">
        <f aca="false">H121-Q121</f>
        <v>-0.04457707</v>
      </c>
      <c r="AA121" s="253" t="n">
        <f aca="false">I121-R121</f>
        <v>-0.09257515</v>
      </c>
    </row>
    <row r="122" customFormat="false" ht="12.75" hidden="false" customHeight="false" outlineLevel="0" collapsed="false">
      <c r="A122" s="247"/>
      <c r="B122" s="247" t="n">
        <v>-0.00260678</v>
      </c>
      <c r="C122" s="247" t="n">
        <v>0.00369696999999999</v>
      </c>
      <c r="D122" s="247" t="n">
        <v>0.00635317</v>
      </c>
      <c r="E122" s="247" t="n">
        <v>0.00197861</v>
      </c>
      <c r="F122" s="247" t="n">
        <v>-0.00234237</v>
      </c>
      <c r="G122" s="247" t="n">
        <v>-0.01516595</v>
      </c>
      <c r="H122" s="247" t="n">
        <v>-0.03620625</v>
      </c>
      <c r="I122" s="248" t="n">
        <v>-0.08612878</v>
      </c>
      <c r="J122" s="248"/>
      <c r="T122" s="253" t="n">
        <f aca="false">B122-K122</f>
        <v>-0.00260678</v>
      </c>
      <c r="U122" s="253" t="n">
        <f aca="false">C122-L122</f>
        <v>0.00369696999999999</v>
      </c>
      <c r="V122" s="253" t="n">
        <f aca="false">D122-M122</f>
        <v>0.00635317</v>
      </c>
      <c r="W122" s="253" t="n">
        <f aca="false">E122-N122</f>
        <v>0.00197861</v>
      </c>
      <c r="X122" s="253" t="n">
        <f aca="false">F122-O122</f>
        <v>-0.00234237</v>
      </c>
      <c r="Y122" s="253" t="n">
        <f aca="false">G122-P122</f>
        <v>-0.01516595</v>
      </c>
      <c r="Z122" s="253" t="n">
        <f aca="false">H122-Q122</f>
        <v>-0.03620625</v>
      </c>
      <c r="AA122" s="253" t="n">
        <f aca="false">I122-R122</f>
        <v>-0.08612878</v>
      </c>
    </row>
    <row r="123" customFormat="false" ht="12.75" hidden="false" customHeight="false" outlineLevel="0" collapsed="false">
      <c r="A123" s="247"/>
      <c r="B123" s="247" t="n">
        <v>0.20775733</v>
      </c>
      <c r="C123" s="247" t="n">
        <v>0.05164131</v>
      </c>
      <c r="D123" s="247" t="n">
        <v>0.02170816</v>
      </c>
      <c r="E123" s="247" t="n">
        <v>0.00412297</v>
      </c>
      <c r="F123" s="247" t="n">
        <v>-0.00409523</v>
      </c>
      <c r="G123" s="247" t="n">
        <v>-0.0206761</v>
      </c>
      <c r="H123" s="247" t="n">
        <v>-0.04319012</v>
      </c>
      <c r="I123" s="248" t="n">
        <v>-0.09139775</v>
      </c>
      <c r="J123" s="248"/>
      <c r="T123" s="253" t="n">
        <f aca="false">B123-K123</f>
        <v>0.20775733</v>
      </c>
      <c r="U123" s="253" t="n">
        <f aca="false">C123-L123</f>
        <v>0.05164131</v>
      </c>
      <c r="V123" s="253" t="n">
        <f aca="false">D123-M123</f>
        <v>0.02170816</v>
      </c>
      <c r="W123" s="253" t="n">
        <f aca="false">E123-N123</f>
        <v>0.00412297</v>
      </c>
      <c r="X123" s="253" t="n">
        <f aca="false">F123-O123</f>
        <v>-0.00409523</v>
      </c>
      <c r="Y123" s="253" t="n">
        <f aca="false">G123-P123</f>
        <v>-0.0206761</v>
      </c>
      <c r="Z123" s="253" t="n">
        <f aca="false">H123-Q123</f>
        <v>-0.04319012</v>
      </c>
      <c r="AA123" s="253" t="n">
        <f aca="false">I123-R123</f>
        <v>-0.09139775</v>
      </c>
    </row>
    <row r="124" customFormat="false" ht="12.75" hidden="false" customHeight="false" outlineLevel="0" collapsed="false">
      <c r="A124" s="247"/>
      <c r="B124" s="247" t="n">
        <v>0.27904447</v>
      </c>
      <c r="C124" s="247" t="n">
        <v>0.07008366</v>
      </c>
      <c r="D124" s="247" t="n">
        <v>0.02949622</v>
      </c>
      <c r="E124" s="247" t="n">
        <v>0.00559275</v>
      </c>
      <c r="F124" s="247" t="n">
        <v>-0.00554773</v>
      </c>
      <c r="G124" s="247" t="n">
        <v>-0.02792698</v>
      </c>
      <c r="H124" s="247" t="n">
        <v>-0.05811929</v>
      </c>
      <c r="I124" s="248" t="n">
        <v>-0.12238268</v>
      </c>
      <c r="J124" s="248"/>
      <c r="T124" s="253" t="n">
        <f aca="false">B124-K124</f>
        <v>0.27904447</v>
      </c>
      <c r="U124" s="253" t="n">
        <f aca="false">C124-L124</f>
        <v>0.07008366</v>
      </c>
      <c r="V124" s="253" t="n">
        <f aca="false">D124-M124</f>
        <v>0.02949622</v>
      </c>
      <c r="W124" s="253" t="n">
        <f aca="false">E124-N124</f>
        <v>0.00559275</v>
      </c>
      <c r="X124" s="253" t="n">
        <f aca="false">F124-O124</f>
        <v>-0.00554773</v>
      </c>
      <c r="Y124" s="253" t="n">
        <f aca="false">G124-P124</f>
        <v>-0.02792698</v>
      </c>
      <c r="Z124" s="253" t="n">
        <f aca="false">H124-Q124</f>
        <v>-0.05811929</v>
      </c>
      <c r="AA124" s="253" t="n">
        <f aca="false">I124-R124</f>
        <v>-0.12238268</v>
      </c>
    </row>
    <row r="125" customFormat="false" ht="12.75" hidden="false" customHeight="false" outlineLevel="0" collapsed="false">
      <c r="A125" s="247"/>
      <c r="B125" s="247" t="n">
        <v>0.12941098</v>
      </c>
      <c r="C125" s="247" t="n">
        <v>0.02933323</v>
      </c>
      <c r="D125" s="247" t="n">
        <v>0.01422303</v>
      </c>
      <c r="E125" s="247" t="n">
        <v>0.00310639</v>
      </c>
      <c r="F125" s="247" t="n">
        <v>-0.00328381</v>
      </c>
      <c r="G125" s="247" t="n">
        <v>-0.01846627</v>
      </c>
      <c r="H125" s="247" t="n">
        <v>-0.04225089</v>
      </c>
      <c r="I125" s="248" t="n">
        <v>-0.09838255</v>
      </c>
      <c r="J125" s="248"/>
      <c r="T125" s="253" t="n">
        <f aca="false">B125-K125</f>
        <v>0.12941098</v>
      </c>
      <c r="U125" s="253" t="n">
        <f aca="false">C125-L125</f>
        <v>0.02933323</v>
      </c>
      <c r="V125" s="253" t="n">
        <f aca="false">D125-M125</f>
        <v>0.01422303</v>
      </c>
      <c r="W125" s="253" t="n">
        <f aca="false">E125-N125</f>
        <v>0.00310639</v>
      </c>
      <c r="X125" s="253" t="n">
        <f aca="false">F125-O125</f>
        <v>-0.00328381</v>
      </c>
      <c r="Y125" s="253" t="n">
        <f aca="false">G125-P125</f>
        <v>-0.01846627</v>
      </c>
      <c r="Z125" s="253" t="n">
        <f aca="false">H125-Q125</f>
        <v>-0.04225089</v>
      </c>
      <c r="AA125" s="253" t="n">
        <f aca="false">I125-R125</f>
        <v>-0.09838255</v>
      </c>
    </row>
    <row r="126" customFormat="false" ht="12.75" hidden="false" customHeight="false" outlineLevel="0" collapsed="false">
      <c r="A126" s="247"/>
      <c r="B126" s="247" t="n">
        <v>0.10901912</v>
      </c>
      <c r="C126" s="247" t="n">
        <v>0.02568537</v>
      </c>
      <c r="D126" s="247" t="n">
        <v>0.01331582</v>
      </c>
      <c r="E126" s="247" t="n">
        <v>0.00301497</v>
      </c>
      <c r="F126" s="247" t="n">
        <v>-0.00322354</v>
      </c>
      <c r="G126" s="247" t="n">
        <v>-0.01848797</v>
      </c>
      <c r="H126" s="247" t="n">
        <v>-0.04255295</v>
      </c>
      <c r="I126" s="248" t="n">
        <v>-0.09946156</v>
      </c>
      <c r="J126" s="248"/>
      <c r="T126" s="253" t="n">
        <f aca="false">B126-K126</f>
        <v>0.10901912</v>
      </c>
      <c r="U126" s="253" t="n">
        <f aca="false">C126-L126</f>
        <v>0.02568537</v>
      </c>
      <c r="V126" s="253" t="n">
        <f aca="false">D126-M126</f>
        <v>0.01331582</v>
      </c>
      <c r="W126" s="253" t="n">
        <f aca="false">E126-N126</f>
        <v>0.00301497</v>
      </c>
      <c r="X126" s="253" t="n">
        <f aca="false">F126-O126</f>
        <v>-0.00322354</v>
      </c>
      <c r="Y126" s="253" t="n">
        <f aca="false">G126-P126</f>
        <v>-0.01848797</v>
      </c>
      <c r="Z126" s="253" t="n">
        <f aca="false">H126-Q126</f>
        <v>-0.04255295</v>
      </c>
      <c r="AA126" s="253" t="n">
        <f aca="false">I126-R126</f>
        <v>-0.09946156</v>
      </c>
    </row>
    <row r="127" customFormat="false" ht="12.75" hidden="false" customHeight="false" outlineLevel="0" collapsed="false">
      <c r="A127" s="247"/>
      <c r="B127" s="247" t="n">
        <v>0.11047792</v>
      </c>
      <c r="C127" s="247" t="n">
        <v>0.02840278</v>
      </c>
      <c r="D127" s="247" t="n">
        <v>0.01469609</v>
      </c>
      <c r="E127" s="247" t="n">
        <v>0.00326704</v>
      </c>
      <c r="F127" s="247" t="n">
        <v>-0.00345858</v>
      </c>
      <c r="G127" s="247" t="n">
        <v>-0.0195739</v>
      </c>
      <c r="H127" s="247" t="n">
        <v>-0.04418676</v>
      </c>
      <c r="I127" s="248" t="n">
        <v>-0.10114989</v>
      </c>
      <c r="J127" s="248"/>
      <c r="T127" s="253" t="n">
        <f aca="false">B127-K127</f>
        <v>0.11047792</v>
      </c>
      <c r="U127" s="253" t="n">
        <f aca="false">C127-L127</f>
        <v>0.02840278</v>
      </c>
      <c r="V127" s="253" t="n">
        <f aca="false">D127-M127</f>
        <v>0.01469609</v>
      </c>
      <c r="W127" s="253" t="n">
        <f aca="false">E127-N127</f>
        <v>0.00326704</v>
      </c>
      <c r="X127" s="253" t="n">
        <f aca="false">F127-O127</f>
        <v>-0.00345858</v>
      </c>
      <c r="Y127" s="253" t="n">
        <f aca="false">G127-P127</f>
        <v>-0.0195739</v>
      </c>
      <c r="Z127" s="253" t="n">
        <f aca="false">H127-Q127</f>
        <v>-0.04418676</v>
      </c>
      <c r="AA127" s="253" t="n">
        <f aca="false">I127-R127</f>
        <v>-0.10114989</v>
      </c>
    </row>
    <row r="128" customFormat="false" ht="12.75" hidden="false" customHeight="false" outlineLevel="0" collapsed="false">
      <c r="A128" s="247"/>
      <c r="B128" s="247" t="n">
        <v>0.21486311</v>
      </c>
      <c r="C128" s="247" t="n">
        <v>0.0589791</v>
      </c>
      <c r="D128" s="247" t="n">
        <v>0.02629057</v>
      </c>
      <c r="E128" s="247" t="n">
        <v>0.0051317</v>
      </c>
      <c r="F128" s="247" t="n">
        <v>-0.00513369</v>
      </c>
      <c r="G128" s="247" t="n">
        <v>-0.02633835</v>
      </c>
      <c r="H128" s="247" t="n">
        <v>-0.0546417</v>
      </c>
      <c r="I128" s="248" t="n">
        <v>-0.11401072</v>
      </c>
      <c r="J128" s="248"/>
      <c r="T128" s="253" t="n">
        <f aca="false">B128-K128</f>
        <v>0.21486311</v>
      </c>
      <c r="U128" s="253" t="n">
        <f aca="false">C128-L128</f>
        <v>0.0589791</v>
      </c>
      <c r="V128" s="253" t="n">
        <f aca="false">D128-M128</f>
        <v>0.02629057</v>
      </c>
      <c r="W128" s="253" t="n">
        <f aca="false">E128-N128</f>
        <v>0.0051317</v>
      </c>
      <c r="X128" s="253" t="n">
        <f aca="false">F128-O128</f>
        <v>-0.00513369</v>
      </c>
      <c r="Y128" s="253" t="n">
        <f aca="false">G128-P128</f>
        <v>-0.02633835</v>
      </c>
      <c r="Z128" s="253" t="n">
        <f aca="false">H128-Q128</f>
        <v>-0.0546417</v>
      </c>
      <c r="AA128" s="253" t="n">
        <f aca="false">I128-R128</f>
        <v>-0.11401072</v>
      </c>
    </row>
    <row r="129" customFormat="false" ht="12.75" hidden="false" customHeight="false" outlineLevel="0" collapsed="false">
      <c r="A129" s="247"/>
      <c r="B129" s="247" t="n">
        <v>0.14885944</v>
      </c>
      <c r="C129" s="247" t="n">
        <v>0.04173766</v>
      </c>
      <c r="D129" s="247" t="n">
        <v>0.01908719</v>
      </c>
      <c r="E129" s="247" t="n">
        <v>0.00379289</v>
      </c>
      <c r="F129" s="247" t="n">
        <v>-0.00382175</v>
      </c>
      <c r="G129" s="247" t="n">
        <v>-0.01989049</v>
      </c>
      <c r="H129" s="247" t="n">
        <v>-0.04162607</v>
      </c>
      <c r="I129" s="248" t="n">
        <v>-0.08765735</v>
      </c>
      <c r="J129" s="248"/>
      <c r="T129" s="253" t="n">
        <f aca="false">B129-K129</f>
        <v>0.14885944</v>
      </c>
      <c r="U129" s="253" t="n">
        <f aca="false">C129-L129</f>
        <v>0.04173766</v>
      </c>
      <c r="V129" s="253" t="n">
        <f aca="false">D129-M129</f>
        <v>0.01908719</v>
      </c>
      <c r="W129" s="253" t="n">
        <f aca="false">E129-N129</f>
        <v>0.00379289</v>
      </c>
      <c r="X129" s="253" t="n">
        <f aca="false">F129-O129</f>
        <v>-0.00382175</v>
      </c>
      <c r="Y129" s="253" t="n">
        <f aca="false">G129-P129</f>
        <v>-0.01989049</v>
      </c>
      <c r="Z129" s="253" t="n">
        <f aca="false">H129-Q129</f>
        <v>-0.04162607</v>
      </c>
      <c r="AA129" s="253" t="n">
        <f aca="false">I129-R129</f>
        <v>-0.08765735</v>
      </c>
    </row>
    <row r="130" customFormat="false" ht="12.75" hidden="false" customHeight="false" outlineLevel="0" collapsed="false">
      <c r="A130" s="247"/>
      <c r="B130" s="247" t="n">
        <v>0.119972</v>
      </c>
      <c r="C130" s="247" t="n">
        <v>0.03783392</v>
      </c>
      <c r="D130" s="247" t="n">
        <v>0.01820894</v>
      </c>
      <c r="E130" s="247" t="n">
        <v>0.00368916</v>
      </c>
      <c r="F130" s="247" t="n">
        <v>-0.00373388</v>
      </c>
      <c r="G130" s="247" t="n">
        <v>-0.01977049</v>
      </c>
      <c r="H130" s="247" t="n">
        <v>-0.04103938</v>
      </c>
      <c r="I130" s="248" t="n">
        <v>-0.08522846</v>
      </c>
      <c r="J130" s="248"/>
      <c r="T130" s="253" t="n">
        <f aca="false">B130-K130</f>
        <v>0.119972</v>
      </c>
      <c r="U130" s="253" t="n">
        <f aca="false">C130-L130</f>
        <v>0.03783392</v>
      </c>
      <c r="V130" s="253" t="n">
        <f aca="false">D130-M130</f>
        <v>0.01820894</v>
      </c>
      <c r="W130" s="253" t="n">
        <f aca="false">E130-N130</f>
        <v>0.00368916</v>
      </c>
      <c r="X130" s="253" t="n">
        <f aca="false">F130-O130</f>
        <v>-0.00373388</v>
      </c>
      <c r="Y130" s="253" t="n">
        <f aca="false">G130-P130</f>
        <v>-0.01977049</v>
      </c>
      <c r="Z130" s="253" t="n">
        <f aca="false">H130-Q130</f>
        <v>-0.04103938</v>
      </c>
      <c r="AA130" s="253" t="n">
        <f aca="false">I130-R130</f>
        <v>-0.08522846</v>
      </c>
    </row>
    <row r="131" customFormat="false" ht="12.75" hidden="false" customHeight="false" outlineLevel="0" collapsed="false">
      <c r="A131" s="247"/>
      <c r="B131" s="247" t="n">
        <v>0.09726997</v>
      </c>
      <c r="C131" s="247" t="n">
        <v>0.03510387</v>
      </c>
      <c r="D131" s="247" t="n">
        <v>0.01775131</v>
      </c>
      <c r="E131" s="247" t="n">
        <v>0.00370229</v>
      </c>
      <c r="F131" s="247" t="n">
        <v>-0.00388781</v>
      </c>
      <c r="G131" s="247" t="n">
        <v>-0.02011289</v>
      </c>
      <c r="H131" s="247" t="n">
        <v>-0.04170825</v>
      </c>
      <c r="I131" s="248" t="n">
        <v>-0.08624583</v>
      </c>
      <c r="J131" s="248"/>
      <c r="T131" s="253" t="n">
        <f aca="false">B131-K131</f>
        <v>0.09726997</v>
      </c>
      <c r="U131" s="253" t="n">
        <f aca="false">C131-L131</f>
        <v>0.03510387</v>
      </c>
      <c r="V131" s="253" t="n">
        <f aca="false">D131-M131</f>
        <v>0.01775131</v>
      </c>
      <c r="W131" s="253" t="n">
        <f aca="false">E131-N131</f>
        <v>0.00370229</v>
      </c>
      <c r="X131" s="253" t="n">
        <f aca="false">F131-O131</f>
        <v>-0.00388781</v>
      </c>
      <c r="Y131" s="253" t="n">
        <f aca="false">G131-P131</f>
        <v>-0.02011289</v>
      </c>
      <c r="Z131" s="253" t="n">
        <f aca="false">H131-Q131</f>
        <v>-0.04170825</v>
      </c>
      <c r="AA131" s="253" t="n">
        <f aca="false">I131-R131</f>
        <v>-0.08624583</v>
      </c>
    </row>
    <row r="132" customFormat="false" ht="12.75" hidden="false" customHeight="false" outlineLevel="0" collapsed="false">
      <c r="A132" s="247"/>
      <c r="B132" s="247" t="n">
        <v>0.06416067</v>
      </c>
      <c r="C132" s="247" t="n">
        <v>0.02768237</v>
      </c>
      <c r="D132" s="247" t="n">
        <v>0.01515818</v>
      </c>
      <c r="E132" s="247" t="n">
        <v>0.00336621</v>
      </c>
      <c r="F132" s="247" t="n">
        <v>-0.00349457</v>
      </c>
      <c r="G132" s="247" t="n">
        <v>-0.01847034</v>
      </c>
      <c r="H132" s="247" t="n">
        <v>-0.03894982</v>
      </c>
      <c r="I132" s="248" t="n">
        <v>-0.08186755</v>
      </c>
      <c r="J132" s="248"/>
      <c r="T132" s="253" t="n">
        <f aca="false">B132-K132</f>
        <v>0.06416067</v>
      </c>
      <c r="U132" s="253" t="n">
        <f aca="false">C132-L132</f>
        <v>0.02768237</v>
      </c>
      <c r="V132" s="253" t="n">
        <f aca="false">D132-M132</f>
        <v>0.01515818</v>
      </c>
      <c r="W132" s="253" t="n">
        <f aca="false">E132-N132</f>
        <v>0.00336621</v>
      </c>
      <c r="X132" s="253" t="n">
        <f aca="false">F132-O132</f>
        <v>-0.00349457</v>
      </c>
      <c r="Y132" s="253" t="n">
        <f aca="false">G132-P132</f>
        <v>-0.01847034</v>
      </c>
      <c r="Z132" s="253" t="n">
        <f aca="false">H132-Q132</f>
        <v>-0.03894982</v>
      </c>
      <c r="AA132" s="253" t="n">
        <f aca="false">I132-R132</f>
        <v>-0.08186755</v>
      </c>
    </row>
    <row r="133" customFormat="false" ht="12.75" hidden="false" customHeight="false" outlineLevel="0" collapsed="false">
      <c r="A133" s="247"/>
      <c r="B133" s="247" t="n">
        <v>0.06996527</v>
      </c>
      <c r="C133" s="247" t="n">
        <v>0.02559518</v>
      </c>
      <c r="D133" s="247" t="n">
        <v>0.01372035</v>
      </c>
      <c r="E133" s="247" t="n">
        <v>0.0029617</v>
      </c>
      <c r="F133" s="247" t="n">
        <v>-0.00318526</v>
      </c>
      <c r="G133" s="247" t="n">
        <v>-0.01711868</v>
      </c>
      <c r="H133" s="247" t="n">
        <v>-0.0364954</v>
      </c>
      <c r="I133" s="248" t="n">
        <v>-0.07799754</v>
      </c>
      <c r="J133" s="248"/>
      <c r="T133" s="253" t="n">
        <f aca="false">B133-K133</f>
        <v>0.06996527</v>
      </c>
      <c r="U133" s="253" t="n">
        <f aca="false">C133-L133</f>
        <v>0.02559518</v>
      </c>
      <c r="V133" s="253" t="n">
        <f aca="false">D133-M133</f>
        <v>0.01372035</v>
      </c>
      <c r="W133" s="253" t="n">
        <f aca="false">E133-N133</f>
        <v>0.0029617</v>
      </c>
      <c r="X133" s="253" t="n">
        <f aca="false">F133-O133</f>
        <v>-0.00318526</v>
      </c>
      <c r="Y133" s="253" t="n">
        <f aca="false">G133-P133</f>
        <v>-0.01711868</v>
      </c>
      <c r="Z133" s="253" t="n">
        <f aca="false">H133-Q133</f>
        <v>-0.0364954</v>
      </c>
      <c r="AA133" s="253" t="n">
        <f aca="false">I133-R133</f>
        <v>-0.07799754</v>
      </c>
    </row>
    <row r="134" customFormat="false" ht="12.75" hidden="false" customHeight="false" outlineLevel="0" collapsed="false">
      <c r="A134" s="247"/>
      <c r="B134" s="247" t="n">
        <v>-0.00636895000000001</v>
      </c>
      <c r="C134" s="247" t="n">
        <v>-0.00140358</v>
      </c>
      <c r="D134" s="247" t="n">
        <v>0.0030242</v>
      </c>
      <c r="E134" s="247" t="n">
        <v>0.00122911</v>
      </c>
      <c r="F134" s="247" t="n">
        <v>-0.00152082</v>
      </c>
      <c r="G134" s="247" t="n">
        <v>-0.01074904</v>
      </c>
      <c r="H134" s="247" t="n">
        <v>-0.02728333</v>
      </c>
      <c r="I134" s="248" t="n">
        <v>-0.06903482</v>
      </c>
      <c r="J134" s="248"/>
      <c r="T134" s="253" t="n">
        <f aca="false">B134-K134</f>
        <v>-0.00636895000000001</v>
      </c>
      <c r="U134" s="253" t="n">
        <f aca="false">C134-L134</f>
        <v>-0.00140358</v>
      </c>
      <c r="V134" s="253" t="n">
        <f aca="false">D134-M134</f>
        <v>0.0030242</v>
      </c>
      <c r="W134" s="253" t="n">
        <f aca="false">E134-N134</f>
        <v>0.00122911</v>
      </c>
      <c r="X134" s="253" t="n">
        <f aca="false">F134-O134</f>
        <v>-0.00152082</v>
      </c>
      <c r="Y134" s="253" t="n">
        <f aca="false">G134-P134</f>
        <v>-0.01074904</v>
      </c>
      <c r="Z134" s="253" t="n">
        <f aca="false">H134-Q134</f>
        <v>-0.02728333</v>
      </c>
      <c r="AA134" s="253" t="n">
        <f aca="false">I134-R134</f>
        <v>-0.06903482</v>
      </c>
    </row>
    <row r="135" customFormat="false" ht="12.75" hidden="false" customHeight="false" outlineLevel="0" collapsed="false">
      <c r="A135" s="247"/>
      <c r="B135" s="247" t="n">
        <v>0.18388918</v>
      </c>
      <c r="C135" s="247" t="n">
        <v>0.04218591</v>
      </c>
      <c r="D135" s="247" t="n">
        <v>0.01692893</v>
      </c>
      <c r="E135" s="247" t="n">
        <v>0.00314829</v>
      </c>
      <c r="F135" s="247" t="n">
        <v>-0.00311405</v>
      </c>
      <c r="G135" s="247" t="n">
        <v>-0.01569676</v>
      </c>
      <c r="H135" s="247" t="n">
        <v>-0.03310814</v>
      </c>
      <c r="I135" s="248" t="n">
        <v>-0.07238519</v>
      </c>
      <c r="J135" s="248"/>
      <c r="T135" s="253" t="n">
        <f aca="false">B135-K135</f>
        <v>0.18388918</v>
      </c>
      <c r="U135" s="253" t="n">
        <f aca="false">C135-L135</f>
        <v>0.04218591</v>
      </c>
      <c r="V135" s="253" t="n">
        <f aca="false">D135-M135</f>
        <v>0.01692893</v>
      </c>
      <c r="W135" s="253" t="n">
        <f aca="false">E135-N135</f>
        <v>0.00314829</v>
      </c>
      <c r="X135" s="253" t="n">
        <f aca="false">F135-O135</f>
        <v>-0.00311405</v>
      </c>
      <c r="Y135" s="253" t="n">
        <f aca="false">G135-P135</f>
        <v>-0.01569676</v>
      </c>
      <c r="Z135" s="253" t="n">
        <f aca="false">H135-Q135</f>
        <v>-0.03310814</v>
      </c>
      <c r="AA135" s="253" t="n">
        <f aca="false">I135-R135</f>
        <v>-0.07238519</v>
      </c>
    </row>
    <row r="136" customFormat="false" ht="12.75" hidden="false" customHeight="false" outlineLevel="0" collapsed="false">
      <c r="A136" s="247"/>
      <c r="B136" s="247" t="n">
        <v>0.24711919</v>
      </c>
      <c r="C136" s="247" t="n">
        <v>0.05733497</v>
      </c>
      <c r="D136" s="247" t="n">
        <v>0.02306395</v>
      </c>
      <c r="E136" s="247" t="n">
        <v>0.00428418</v>
      </c>
      <c r="F136" s="247" t="n">
        <v>-0.00423211</v>
      </c>
      <c r="G136" s="247" t="n">
        <v>-0.02126512</v>
      </c>
      <c r="H136" s="247" t="n">
        <v>-0.04466704</v>
      </c>
      <c r="I136" s="248" t="n">
        <v>-0.09709939</v>
      </c>
      <c r="J136" s="248"/>
      <c r="T136" s="253" t="n">
        <f aca="false">B136-K136</f>
        <v>0.24711919</v>
      </c>
      <c r="U136" s="253" t="n">
        <f aca="false">C136-L136</f>
        <v>0.05733497</v>
      </c>
      <c r="V136" s="253" t="n">
        <f aca="false">D136-M136</f>
        <v>0.02306395</v>
      </c>
      <c r="W136" s="253" t="n">
        <f aca="false">E136-N136</f>
        <v>0.00428418</v>
      </c>
      <c r="X136" s="253" t="n">
        <f aca="false">F136-O136</f>
        <v>-0.00423211</v>
      </c>
      <c r="Y136" s="253" t="n">
        <f aca="false">G136-P136</f>
        <v>-0.02126512</v>
      </c>
      <c r="Z136" s="253" t="n">
        <f aca="false">H136-Q136</f>
        <v>-0.04466704</v>
      </c>
      <c r="AA136" s="253" t="n">
        <f aca="false">I136-R136</f>
        <v>-0.09709939</v>
      </c>
    </row>
    <row r="137" customFormat="false" ht="12.75" hidden="false" customHeight="false" outlineLevel="0" collapsed="false">
      <c r="A137" s="247"/>
      <c r="B137" s="247" t="n">
        <v>0.11339899</v>
      </c>
      <c r="C137" s="247" t="n">
        <v>0.02110391</v>
      </c>
      <c r="D137" s="247" t="n">
        <v>0.00953999</v>
      </c>
      <c r="E137" s="247" t="n">
        <v>0.00209217</v>
      </c>
      <c r="F137" s="247" t="n">
        <v>-0.00224091</v>
      </c>
      <c r="G137" s="247" t="n">
        <v>-0.01289791</v>
      </c>
      <c r="H137" s="247" t="n">
        <v>-0.03083449</v>
      </c>
      <c r="I137" s="248" t="n">
        <v>-0.07628587</v>
      </c>
      <c r="J137" s="248"/>
      <c r="T137" s="253" t="n">
        <f aca="false">B137-K137</f>
        <v>0.11339899</v>
      </c>
      <c r="U137" s="253" t="n">
        <f aca="false">C137-L137</f>
        <v>0.02110391</v>
      </c>
      <c r="V137" s="253" t="n">
        <f aca="false">D137-M137</f>
        <v>0.00953999</v>
      </c>
      <c r="W137" s="253" t="n">
        <f aca="false">E137-N137</f>
        <v>0.00209217</v>
      </c>
      <c r="X137" s="253" t="n">
        <f aca="false">F137-O137</f>
        <v>-0.00224091</v>
      </c>
      <c r="Y137" s="253" t="n">
        <f aca="false">G137-P137</f>
        <v>-0.01289791</v>
      </c>
      <c r="Z137" s="253" t="n">
        <f aca="false">H137-Q137</f>
        <v>-0.03083449</v>
      </c>
      <c r="AA137" s="253" t="n">
        <f aca="false">I137-R137</f>
        <v>-0.07628587</v>
      </c>
    </row>
    <row r="138" customFormat="false" ht="12.75" hidden="false" customHeight="false" outlineLevel="0" collapsed="false">
      <c r="A138" s="247"/>
      <c r="B138" s="247" t="n">
        <v>0.09445537</v>
      </c>
      <c r="C138" s="247" t="n">
        <v>0.0173779</v>
      </c>
      <c r="D138" s="247" t="n">
        <v>0.00853556</v>
      </c>
      <c r="E138" s="247" t="n">
        <v>0.00198061</v>
      </c>
      <c r="F138" s="247" t="n">
        <v>-0.00216175</v>
      </c>
      <c r="G138" s="247" t="n">
        <v>-0.01274128</v>
      </c>
      <c r="H138" s="247" t="n">
        <v>-0.03098993</v>
      </c>
      <c r="I138" s="248" t="n">
        <v>-0.07725751</v>
      </c>
      <c r="J138" s="248"/>
      <c r="T138" s="253" t="n">
        <f aca="false">B138-K138</f>
        <v>0.09445537</v>
      </c>
      <c r="U138" s="253" t="n">
        <f aca="false">C138-L138</f>
        <v>0.0173779</v>
      </c>
      <c r="V138" s="253" t="n">
        <f aca="false">D138-M138</f>
        <v>0.00853556</v>
      </c>
      <c r="W138" s="253" t="n">
        <f aca="false">E138-N138</f>
        <v>0.00198061</v>
      </c>
      <c r="X138" s="253" t="n">
        <f aca="false">F138-O138</f>
        <v>-0.00216175</v>
      </c>
      <c r="Y138" s="253" t="n">
        <f aca="false">G138-P138</f>
        <v>-0.01274128</v>
      </c>
      <c r="Z138" s="253" t="n">
        <f aca="false">H138-Q138</f>
        <v>-0.03098993</v>
      </c>
      <c r="AA138" s="253" t="n">
        <f aca="false">I138-R138</f>
        <v>-0.07725751</v>
      </c>
    </row>
    <row r="139" customFormat="false" ht="12.75" hidden="false" customHeight="false" outlineLevel="0" collapsed="false">
      <c r="A139" s="247"/>
      <c r="B139" s="247" t="n">
        <v>0.09510745</v>
      </c>
      <c r="C139" s="247" t="n">
        <v>0.0196529</v>
      </c>
      <c r="D139" s="247" t="n">
        <v>0.00975497</v>
      </c>
      <c r="E139" s="247" t="n">
        <v>0.00221183</v>
      </c>
      <c r="F139" s="247" t="n">
        <v>-0.00238147</v>
      </c>
      <c r="G139" s="247" t="n">
        <v>-0.01374887</v>
      </c>
      <c r="H139" s="247" t="n">
        <v>-0.03262051</v>
      </c>
      <c r="I139" s="248" t="n">
        <v>-0.07916111</v>
      </c>
      <c r="J139" s="248"/>
      <c r="T139" s="253" t="n">
        <f aca="false">B139-K139</f>
        <v>0.09510745</v>
      </c>
      <c r="U139" s="253" t="n">
        <f aca="false">C139-L139</f>
        <v>0.0196529</v>
      </c>
      <c r="V139" s="253" t="n">
        <f aca="false">D139-M139</f>
        <v>0.00975497</v>
      </c>
      <c r="W139" s="253" t="n">
        <f aca="false">E139-N139</f>
        <v>0.00221183</v>
      </c>
      <c r="X139" s="253" t="n">
        <f aca="false">F139-O139</f>
        <v>-0.00238147</v>
      </c>
      <c r="Y139" s="253" t="n">
        <f aca="false">G139-P139</f>
        <v>-0.01374887</v>
      </c>
      <c r="Z139" s="253" t="n">
        <f aca="false">H139-Q139</f>
        <v>-0.03262051</v>
      </c>
      <c r="AA139" s="253" t="n">
        <f aca="false">I139-R139</f>
        <v>-0.07916111</v>
      </c>
    </row>
    <row r="140" customFormat="false" ht="12.75" hidden="false" customHeight="false" outlineLevel="0" collapsed="false">
      <c r="A140" s="247"/>
      <c r="B140" s="247" t="n">
        <v>0.18843317</v>
      </c>
      <c r="C140" s="247" t="n">
        <v>0.04720881</v>
      </c>
      <c r="D140" s="247" t="n">
        <v>0.02027869</v>
      </c>
      <c r="E140" s="247" t="n">
        <v>0.00391478</v>
      </c>
      <c r="F140" s="247" t="n">
        <v>-0.00391609</v>
      </c>
      <c r="G140" s="247" t="n">
        <v>-0.01999935</v>
      </c>
      <c r="H140" s="247" t="n">
        <v>-0.04235689</v>
      </c>
      <c r="I140" s="248" t="n">
        <v>-0.09133689</v>
      </c>
      <c r="J140" s="248"/>
      <c r="T140" s="253" t="n">
        <f aca="false">B140-K140</f>
        <v>0.18843317</v>
      </c>
      <c r="U140" s="253" t="n">
        <f aca="false">C140-L140</f>
        <v>0.04720881</v>
      </c>
      <c r="V140" s="253" t="n">
        <f aca="false">D140-M140</f>
        <v>0.02027869</v>
      </c>
      <c r="W140" s="253" t="n">
        <f aca="false">E140-N140</f>
        <v>0.00391478</v>
      </c>
      <c r="X140" s="253" t="n">
        <f aca="false">F140-O140</f>
        <v>-0.00391609</v>
      </c>
      <c r="Y140" s="253" t="n">
        <f aca="false">G140-P140</f>
        <v>-0.01999935</v>
      </c>
      <c r="Z140" s="253" t="n">
        <f aca="false">H140-Q140</f>
        <v>-0.04235689</v>
      </c>
      <c r="AA140" s="253" t="n">
        <f aca="false">I140-R140</f>
        <v>-0.09133689</v>
      </c>
    </row>
    <row r="141" customFormat="false" ht="12.75" hidden="false" customHeight="false" outlineLevel="0" collapsed="false">
      <c r="A141" s="247"/>
      <c r="B141" s="247" t="n">
        <v>0.1299604</v>
      </c>
      <c r="C141" s="247" t="n">
        <v>0.03285102</v>
      </c>
      <c r="D141" s="247" t="n">
        <v>0.01449036</v>
      </c>
      <c r="E141" s="247" t="n">
        <v>0.0028585</v>
      </c>
      <c r="F141" s="247" t="n">
        <v>-0.00288597</v>
      </c>
      <c r="G141" s="247" t="n">
        <v>-0.01500017</v>
      </c>
      <c r="H141" s="247" t="n">
        <v>-0.03214969</v>
      </c>
      <c r="I141" s="248" t="n">
        <v>-0.07019616</v>
      </c>
      <c r="J141" s="248"/>
      <c r="T141" s="253" t="n">
        <f aca="false">B141-K141</f>
        <v>0.1299604</v>
      </c>
      <c r="U141" s="253" t="n">
        <f aca="false">C141-L141</f>
        <v>0.03285102</v>
      </c>
      <c r="V141" s="253" t="n">
        <f aca="false">D141-M141</f>
        <v>0.01449036</v>
      </c>
      <c r="W141" s="253" t="n">
        <f aca="false">E141-N141</f>
        <v>0.0028585</v>
      </c>
      <c r="X141" s="253" t="n">
        <f aca="false">F141-O141</f>
        <v>-0.00288597</v>
      </c>
      <c r="Y141" s="253" t="n">
        <f aca="false">G141-P141</f>
        <v>-0.01500017</v>
      </c>
      <c r="Z141" s="253" t="n">
        <f aca="false">H141-Q141</f>
        <v>-0.03214969</v>
      </c>
      <c r="AA141" s="253" t="n">
        <f aca="false">I141-R141</f>
        <v>-0.07019616</v>
      </c>
    </row>
    <row r="142" customFormat="false" ht="12.75" hidden="false" customHeight="false" outlineLevel="0" collapsed="false">
      <c r="A142" s="247"/>
      <c r="B142" s="247" t="n">
        <v>0.10260983</v>
      </c>
      <c r="C142" s="247" t="n">
        <v>0.02924612</v>
      </c>
      <c r="D142" s="247" t="n">
        <v>0.0137906</v>
      </c>
      <c r="E142" s="247" t="n">
        <v>0.00280046</v>
      </c>
      <c r="F142" s="247" t="n">
        <v>-0.0028476</v>
      </c>
      <c r="G142" s="247" t="n">
        <v>-0.01511986</v>
      </c>
      <c r="H142" s="247" t="n">
        <v>-0.03210284</v>
      </c>
      <c r="I142" s="248" t="n">
        <v>-0.06899853</v>
      </c>
      <c r="J142" s="248"/>
      <c r="T142" s="253" t="n">
        <f aca="false">B142-K142</f>
        <v>0.10260983</v>
      </c>
      <c r="U142" s="253" t="n">
        <f aca="false">C142-L142</f>
        <v>0.02924612</v>
      </c>
      <c r="V142" s="253" t="n">
        <f aca="false">D142-M142</f>
        <v>0.0137906</v>
      </c>
      <c r="W142" s="253" t="n">
        <f aca="false">E142-N142</f>
        <v>0.00280046</v>
      </c>
      <c r="X142" s="253" t="n">
        <f aca="false">F142-O142</f>
        <v>-0.0028476</v>
      </c>
      <c r="Y142" s="253" t="n">
        <f aca="false">G142-P142</f>
        <v>-0.01511986</v>
      </c>
      <c r="Z142" s="253" t="n">
        <f aca="false">H142-Q142</f>
        <v>-0.03210284</v>
      </c>
      <c r="AA142" s="253" t="n">
        <f aca="false">I142-R142</f>
        <v>-0.06899853</v>
      </c>
    </row>
    <row r="143" customFormat="false" ht="12.75" hidden="false" customHeight="false" outlineLevel="0" collapsed="false">
      <c r="A143" s="247"/>
      <c r="B143" s="247" t="n">
        <v>0.08093819</v>
      </c>
      <c r="C143" s="247" t="n">
        <v>0.02644206</v>
      </c>
      <c r="D143" s="247" t="n">
        <v>0.01328502</v>
      </c>
      <c r="E143" s="247" t="n">
        <v>0.00277594</v>
      </c>
      <c r="F143" s="247" t="n">
        <v>-0.00284905</v>
      </c>
      <c r="G143" s="247" t="n">
        <v>-0.01549413</v>
      </c>
      <c r="H143" s="247" t="n">
        <v>-0.03287824</v>
      </c>
      <c r="I143" s="248" t="n">
        <v>-0.07038651</v>
      </c>
      <c r="J143" s="248"/>
      <c r="T143" s="253" t="n">
        <f aca="false">B143-K143</f>
        <v>0.08093819</v>
      </c>
      <c r="U143" s="253" t="n">
        <f aca="false">C143-L143</f>
        <v>0.02644206</v>
      </c>
      <c r="V143" s="253" t="n">
        <f aca="false">D143-M143</f>
        <v>0.01328502</v>
      </c>
      <c r="W143" s="253" t="n">
        <f aca="false">E143-N143</f>
        <v>0.00277594</v>
      </c>
      <c r="X143" s="253" t="n">
        <f aca="false">F143-O143</f>
        <v>-0.00284905</v>
      </c>
      <c r="Y143" s="253" t="n">
        <f aca="false">G143-P143</f>
        <v>-0.01549413</v>
      </c>
      <c r="Z143" s="253" t="n">
        <f aca="false">H143-Q143</f>
        <v>-0.03287824</v>
      </c>
      <c r="AA143" s="253" t="n">
        <f aca="false">I143-R143</f>
        <v>-0.07038651</v>
      </c>
    </row>
    <row r="144" customFormat="false" ht="12.75" hidden="false" customHeight="false" outlineLevel="0" collapsed="false">
      <c r="A144" s="247"/>
      <c r="B144" s="247" t="n">
        <v>0.05085731</v>
      </c>
      <c r="C144" s="247" t="n">
        <v>0.01968914</v>
      </c>
      <c r="D144" s="247" t="n">
        <v>0.01090552</v>
      </c>
      <c r="E144" s="247" t="n">
        <v>0.00240037</v>
      </c>
      <c r="F144" s="247" t="n">
        <v>-0.00257355</v>
      </c>
      <c r="G144" s="247" t="n">
        <v>-0.01418391</v>
      </c>
      <c r="H144" s="247" t="n">
        <v>-0.03066106</v>
      </c>
      <c r="I144" s="248" t="n">
        <v>-0.06690223</v>
      </c>
      <c r="J144" s="248"/>
      <c r="T144" s="253" t="n">
        <f aca="false">B144-K144</f>
        <v>0.05085731</v>
      </c>
      <c r="U144" s="253" t="n">
        <f aca="false">C144-L144</f>
        <v>0.01968914</v>
      </c>
      <c r="V144" s="253" t="n">
        <f aca="false">D144-M144</f>
        <v>0.01090552</v>
      </c>
      <c r="W144" s="253" t="n">
        <f aca="false">E144-N144</f>
        <v>0.00240037</v>
      </c>
      <c r="X144" s="253" t="n">
        <f aca="false">F144-O144</f>
        <v>-0.00257355</v>
      </c>
      <c r="Y144" s="253" t="n">
        <f aca="false">G144-P144</f>
        <v>-0.01418391</v>
      </c>
      <c r="Z144" s="253" t="n">
        <f aca="false">H144-Q144</f>
        <v>-0.03066106</v>
      </c>
      <c r="AA144" s="253" t="n">
        <f aca="false">I144-R144</f>
        <v>-0.06690223</v>
      </c>
    </row>
    <row r="145" customFormat="false" ht="12.75" hidden="false" customHeight="false" outlineLevel="0" collapsed="false">
      <c r="A145" s="247"/>
      <c r="B145" s="247" t="n">
        <v>0.06630409</v>
      </c>
      <c r="C145" s="247" t="n">
        <v>0.02242952</v>
      </c>
      <c r="D145" s="247" t="n">
        <v>0.01144895</v>
      </c>
      <c r="E145" s="247" t="n">
        <v>0.00241216</v>
      </c>
      <c r="F145" s="247" t="n">
        <v>-0.00247947</v>
      </c>
      <c r="G145" s="247" t="n">
        <v>-0.01354224</v>
      </c>
      <c r="H145" s="247" t="n">
        <v>-0.02883447</v>
      </c>
      <c r="I145" s="248" t="n">
        <v>-0.0619192</v>
      </c>
      <c r="J145" s="248"/>
      <c r="T145" s="253" t="n">
        <f aca="false">B145-K145</f>
        <v>0.06630409</v>
      </c>
      <c r="U145" s="253" t="n">
        <f aca="false">C145-L145</f>
        <v>0.02242952</v>
      </c>
      <c r="V145" s="253" t="n">
        <f aca="false">D145-M145</f>
        <v>0.01144895</v>
      </c>
      <c r="W145" s="253" t="n">
        <f aca="false">E145-N145</f>
        <v>0.00241216</v>
      </c>
      <c r="X145" s="253" t="n">
        <f aca="false">F145-O145</f>
        <v>-0.00247947</v>
      </c>
      <c r="Y145" s="253" t="n">
        <f aca="false">G145-P145</f>
        <v>-0.01354224</v>
      </c>
      <c r="Z145" s="253" t="n">
        <f aca="false">H145-Q145</f>
        <v>-0.02883447</v>
      </c>
      <c r="AA145" s="253" t="n">
        <f aca="false">I145-R145</f>
        <v>-0.0619192</v>
      </c>
    </row>
    <row r="146" customFormat="false" ht="12.75" hidden="false" customHeight="false" outlineLevel="0" collapsed="false">
      <c r="A146" s="247"/>
      <c r="B146" s="247" t="n">
        <v>0.00542018999999999</v>
      </c>
      <c r="C146" s="247" t="n">
        <v>0.00262748</v>
      </c>
      <c r="D146" s="247" t="n">
        <v>0.00365032</v>
      </c>
      <c r="E146" s="247" t="n">
        <v>0.00113631</v>
      </c>
      <c r="F146" s="247" t="n">
        <v>-0.00133004</v>
      </c>
      <c r="G146" s="247" t="n">
        <v>-0.00873763</v>
      </c>
      <c r="H146" s="247" t="n">
        <v>-0.02155799</v>
      </c>
      <c r="I146" s="248" t="n">
        <v>-0.05369009</v>
      </c>
      <c r="J146" s="248"/>
      <c r="T146" s="253" t="n">
        <f aca="false">B146-K146</f>
        <v>0.00542018999999999</v>
      </c>
      <c r="U146" s="253" t="n">
        <f aca="false">C146-L146</f>
        <v>0.00262748</v>
      </c>
      <c r="V146" s="253" t="n">
        <f aca="false">D146-M146</f>
        <v>0.00365032</v>
      </c>
      <c r="W146" s="253" t="n">
        <f aca="false">E146-N146</f>
        <v>0.00113631</v>
      </c>
      <c r="X146" s="253" t="n">
        <f aca="false">F146-O146</f>
        <v>-0.00133004</v>
      </c>
      <c r="Y146" s="253" t="n">
        <f aca="false">G146-P146</f>
        <v>-0.00873763</v>
      </c>
      <c r="Z146" s="253" t="n">
        <f aca="false">H146-Q146</f>
        <v>-0.02155799</v>
      </c>
      <c r="AA146" s="253" t="n">
        <f aca="false">I146-R146</f>
        <v>-0.05369009</v>
      </c>
    </row>
    <row r="147" customFormat="false" ht="12.75" hidden="false" customHeight="false" outlineLevel="0" collapsed="false">
      <c r="A147" s="247"/>
      <c r="B147" s="247" t="n">
        <v>0.29483641</v>
      </c>
      <c r="C147" s="247" t="n">
        <v>0.08769751</v>
      </c>
      <c r="D147" s="247" t="n">
        <v>0.03413916</v>
      </c>
      <c r="E147" s="247" t="n">
        <v>0.0056556</v>
      </c>
      <c r="F147" s="247" t="n">
        <v>-0.00517006</v>
      </c>
      <c r="G147" s="247" t="n">
        <v>-0.02179917</v>
      </c>
      <c r="H147" s="247" t="n">
        <v>-0.03582849</v>
      </c>
      <c r="I147" s="248" t="n">
        <v>-0.05096213</v>
      </c>
      <c r="J147" s="248"/>
      <c r="T147" s="253" t="n">
        <f aca="false">B147-K147</f>
        <v>0.29483641</v>
      </c>
      <c r="U147" s="253" t="n">
        <f aca="false">C147-L147</f>
        <v>0.08769751</v>
      </c>
      <c r="V147" s="253" t="n">
        <f aca="false">D147-M147</f>
        <v>0.03413916</v>
      </c>
      <c r="W147" s="253" t="n">
        <f aca="false">E147-N147</f>
        <v>0.0056556</v>
      </c>
      <c r="X147" s="253" t="n">
        <f aca="false">F147-O147</f>
        <v>-0.00517006</v>
      </c>
      <c r="Y147" s="253" t="n">
        <f aca="false">G147-P147</f>
        <v>-0.02179917</v>
      </c>
      <c r="Z147" s="253" t="n">
        <f aca="false">H147-Q147</f>
        <v>-0.03582849</v>
      </c>
      <c r="AA147" s="253" t="n">
        <f aca="false">I147-R147</f>
        <v>-0.05096213</v>
      </c>
    </row>
    <row r="148" customFormat="false" ht="12.75" hidden="false" customHeight="false" outlineLevel="0" collapsed="false">
      <c r="A148" s="247"/>
      <c r="B148" s="247" t="n">
        <v>0.39399227</v>
      </c>
      <c r="C148" s="247" t="n">
        <v>0.11742171</v>
      </c>
      <c r="D148" s="247" t="n">
        <v>0.04575724</v>
      </c>
      <c r="E148" s="247" t="n">
        <v>0.00758615</v>
      </c>
      <c r="F148" s="247" t="n">
        <v>-0.00693738</v>
      </c>
      <c r="G148" s="247" t="n">
        <v>-0.02927067</v>
      </c>
      <c r="H148" s="247" t="n">
        <v>-0.04814397</v>
      </c>
      <c r="I148" s="248" t="n">
        <v>-0.06855779</v>
      </c>
      <c r="J148" s="248"/>
      <c r="T148" s="253" t="n">
        <f aca="false">B148-K148</f>
        <v>0.39399227</v>
      </c>
      <c r="U148" s="253" t="n">
        <f aca="false">C148-L148</f>
        <v>0.11742171</v>
      </c>
      <c r="V148" s="253" t="n">
        <f aca="false">D148-M148</f>
        <v>0.04575724</v>
      </c>
      <c r="W148" s="253" t="n">
        <f aca="false">E148-N148</f>
        <v>0.00758615</v>
      </c>
      <c r="X148" s="253" t="n">
        <f aca="false">F148-O148</f>
        <v>-0.00693738</v>
      </c>
      <c r="Y148" s="253" t="n">
        <f aca="false">G148-P148</f>
        <v>-0.02927067</v>
      </c>
      <c r="Z148" s="253" t="n">
        <f aca="false">H148-Q148</f>
        <v>-0.04814397</v>
      </c>
      <c r="AA148" s="253" t="n">
        <f aca="false">I148-R148</f>
        <v>-0.06855779</v>
      </c>
    </row>
    <row r="149" customFormat="false" ht="12.75" hidden="false" customHeight="false" outlineLevel="0" collapsed="false">
      <c r="A149" s="247"/>
      <c r="B149" s="247" t="n">
        <v>0.26829881</v>
      </c>
      <c r="C149" s="247" t="n">
        <v>0.07987461</v>
      </c>
      <c r="D149" s="247" t="n">
        <v>0.03115568</v>
      </c>
      <c r="E149" s="247" t="n">
        <v>0.00517021</v>
      </c>
      <c r="F149" s="247" t="n">
        <v>-0.00473036</v>
      </c>
      <c r="G149" s="247" t="n">
        <v>-0.01997753</v>
      </c>
      <c r="H149" s="247" t="n">
        <v>-0.03289445</v>
      </c>
      <c r="I149" s="248" t="n">
        <v>-0.04692376</v>
      </c>
      <c r="J149" s="248"/>
      <c r="T149" s="253" t="n">
        <f aca="false">B149-K149</f>
        <v>0.26829881</v>
      </c>
      <c r="U149" s="253" t="n">
        <f aca="false">C149-L149</f>
        <v>0.07987461</v>
      </c>
      <c r="V149" s="253" t="n">
        <f aca="false">D149-M149</f>
        <v>0.03115568</v>
      </c>
      <c r="W149" s="253" t="n">
        <f aca="false">E149-N149</f>
        <v>0.00517021</v>
      </c>
      <c r="X149" s="253" t="n">
        <f aca="false">F149-O149</f>
        <v>-0.00473036</v>
      </c>
      <c r="Y149" s="253" t="n">
        <f aca="false">G149-P149</f>
        <v>-0.01997753</v>
      </c>
      <c r="Z149" s="253" t="n">
        <f aca="false">H149-Q149</f>
        <v>-0.03289445</v>
      </c>
      <c r="AA149" s="253" t="n">
        <f aca="false">I149-R149</f>
        <v>-0.04692376</v>
      </c>
    </row>
    <row r="150" customFormat="false" ht="12.75" hidden="false" customHeight="false" outlineLevel="0" collapsed="false">
      <c r="A150" s="247"/>
      <c r="B150" s="247" t="n">
        <v>0.25219313</v>
      </c>
      <c r="C150" s="247" t="n">
        <v>0.07497672</v>
      </c>
      <c r="D150" s="247" t="n">
        <v>0.02926972</v>
      </c>
      <c r="E150" s="247" t="n">
        <v>0.0048614</v>
      </c>
      <c r="F150" s="247" t="n">
        <v>-0.00444978</v>
      </c>
      <c r="G150" s="247" t="n">
        <v>-0.01880892</v>
      </c>
      <c r="H150" s="247" t="n">
        <v>-0.03100132</v>
      </c>
      <c r="I150" s="248" t="n">
        <v>-0.0442946</v>
      </c>
      <c r="J150" s="248"/>
      <c r="T150" s="253" t="n">
        <f aca="false">B150-K150</f>
        <v>0.25219313</v>
      </c>
      <c r="U150" s="253" t="n">
        <f aca="false">C150-L150</f>
        <v>0.07497672</v>
      </c>
      <c r="V150" s="253" t="n">
        <f aca="false">D150-M150</f>
        <v>0.02926972</v>
      </c>
      <c r="W150" s="253" t="n">
        <f aca="false">E150-N150</f>
        <v>0.0048614</v>
      </c>
      <c r="X150" s="253" t="n">
        <f aca="false">F150-O150</f>
        <v>-0.00444978</v>
      </c>
      <c r="Y150" s="253" t="n">
        <f aca="false">G150-P150</f>
        <v>-0.01880892</v>
      </c>
      <c r="Z150" s="253" t="n">
        <f aca="false">H150-Q150</f>
        <v>-0.03100132</v>
      </c>
      <c r="AA150" s="253" t="n">
        <f aca="false">I150-R150</f>
        <v>-0.0442946</v>
      </c>
    </row>
    <row r="151" customFormat="false" ht="12.75" hidden="false" customHeight="false" outlineLevel="0" collapsed="false">
      <c r="A151" s="247"/>
      <c r="B151" s="247" t="n">
        <v>0.24670609</v>
      </c>
      <c r="C151" s="247" t="n">
        <v>0.07328942</v>
      </c>
      <c r="D151" s="247" t="n">
        <v>0.02864103</v>
      </c>
      <c r="E151" s="247" t="n">
        <v>0.00476172</v>
      </c>
      <c r="F151" s="247" t="n">
        <v>-0.00436076</v>
      </c>
      <c r="G151" s="247" t="n">
        <v>-0.01845076</v>
      </c>
      <c r="H151" s="247" t="n">
        <v>-0.03044524</v>
      </c>
      <c r="I151" s="248" t="n">
        <v>-0.0435785</v>
      </c>
      <c r="J151" s="248"/>
      <c r="T151" s="253" t="n">
        <f aca="false">B151-K151</f>
        <v>0.24670609</v>
      </c>
      <c r="U151" s="253" t="n">
        <f aca="false">C151-L151</f>
        <v>0.07328942</v>
      </c>
      <c r="V151" s="253" t="n">
        <f aca="false">D151-M151</f>
        <v>0.02864103</v>
      </c>
      <c r="W151" s="253" t="n">
        <f aca="false">E151-N151</f>
        <v>0.00476172</v>
      </c>
      <c r="X151" s="253" t="n">
        <f aca="false">F151-O151</f>
        <v>-0.00436076</v>
      </c>
      <c r="Y151" s="253" t="n">
        <f aca="false">G151-P151</f>
        <v>-0.01845076</v>
      </c>
      <c r="Z151" s="253" t="n">
        <f aca="false">H151-Q151</f>
        <v>-0.03044524</v>
      </c>
      <c r="AA151" s="253" t="n">
        <f aca="false">I151-R151</f>
        <v>-0.0435785</v>
      </c>
    </row>
    <row r="152" customFormat="false" ht="12.75" hidden="false" customHeight="false" outlineLevel="0" collapsed="false">
      <c r="A152" s="247"/>
      <c r="B152" s="247" t="n">
        <v>0.32003882</v>
      </c>
      <c r="C152" s="247" t="n">
        <v>0.09525305</v>
      </c>
      <c r="D152" s="247" t="n">
        <v>0.03725955</v>
      </c>
      <c r="E152" s="247" t="n">
        <v>0.00619899</v>
      </c>
      <c r="F152" s="247" t="n">
        <v>-0.00567888</v>
      </c>
      <c r="G152" s="247" t="n">
        <v>-0.0240427</v>
      </c>
      <c r="H152" s="247" t="n">
        <v>-0.03969925</v>
      </c>
      <c r="I152" s="248" t="n">
        <v>-0.05688432</v>
      </c>
      <c r="J152" s="248"/>
      <c r="T152" s="253" t="n">
        <f aca="false">B152-K152</f>
        <v>0.32003882</v>
      </c>
      <c r="U152" s="253" t="n">
        <f aca="false">C152-L152</f>
        <v>0.09525305</v>
      </c>
      <c r="V152" s="253" t="n">
        <f aca="false">D152-M152</f>
        <v>0.03725955</v>
      </c>
      <c r="W152" s="253" t="n">
        <f aca="false">E152-N152</f>
        <v>0.00619899</v>
      </c>
      <c r="X152" s="253" t="n">
        <f aca="false">F152-O152</f>
        <v>-0.00567888</v>
      </c>
      <c r="Y152" s="253" t="n">
        <f aca="false">G152-P152</f>
        <v>-0.0240427</v>
      </c>
      <c r="Z152" s="253" t="n">
        <f aca="false">H152-Q152</f>
        <v>-0.03969925</v>
      </c>
      <c r="AA152" s="253" t="n">
        <f aca="false">I152-R152</f>
        <v>-0.05688432</v>
      </c>
    </row>
    <row r="153" customFormat="false" ht="12.75" hidden="false" customHeight="false" outlineLevel="0" collapsed="false">
      <c r="A153" s="247"/>
      <c r="B153" s="247" t="n">
        <v>0.23259201</v>
      </c>
      <c r="C153" s="247" t="n">
        <v>0.06898655</v>
      </c>
      <c r="D153" s="247" t="n">
        <v>0.02697539</v>
      </c>
      <c r="E153" s="247" t="n">
        <v>0.00448791</v>
      </c>
      <c r="F153" s="247" t="n">
        <v>-0.00411156</v>
      </c>
      <c r="G153" s="247" t="n">
        <v>-0.01740975</v>
      </c>
      <c r="H153" s="247" t="n">
        <v>-0.02875411</v>
      </c>
      <c r="I153" s="248" t="n">
        <v>-0.04122268</v>
      </c>
      <c r="J153" s="248"/>
      <c r="T153" s="253" t="n">
        <f aca="false">B153-K153</f>
        <v>0.23259201</v>
      </c>
      <c r="U153" s="253" t="n">
        <f aca="false">C153-L153</f>
        <v>0.06898655</v>
      </c>
      <c r="V153" s="253" t="n">
        <f aca="false">D153-M153</f>
        <v>0.02697539</v>
      </c>
      <c r="W153" s="253" t="n">
        <f aca="false">E153-N153</f>
        <v>0.00448791</v>
      </c>
      <c r="X153" s="253" t="n">
        <f aca="false">F153-O153</f>
        <v>-0.00411156</v>
      </c>
      <c r="Y153" s="253" t="n">
        <f aca="false">G153-P153</f>
        <v>-0.01740975</v>
      </c>
      <c r="Z153" s="253" t="n">
        <f aca="false">H153-Q153</f>
        <v>-0.02875411</v>
      </c>
      <c r="AA153" s="253" t="n">
        <f aca="false">I153-R153</f>
        <v>-0.04122268</v>
      </c>
    </row>
    <row r="154" customFormat="false" ht="12.75" hidden="false" customHeight="false" outlineLevel="0" collapsed="false">
      <c r="A154" s="247"/>
      <c r="B154" s="247" t="n">
        <v>0.19335811</v>
      </c>
      <c r="C154" s="247" t="n">
        <v>0.05713978</v>
      </c>
      <c r="D154" s="247" t="n">
        <v>0.02241708</v>
      </c>
      <c r="E154" s="247" t="n">
        <v>0.00374143</v>
      </c>
      <c r="F154" s="247" t="n">
        <v>-0.00343321</v>
      </c>
      <c r="G154" s="247" t="n">
        <v>-0.01458292</v>
      </c>
      <c r="H154" s="247" t="n">
        <v>-0.02417097</v>
      </c>
      <c r="I154" s="248" t="n">
        <v>-0.03484746</v>
      </c>
      <c r="J154" s="248"/>
      <c r="T154" s="253" t="n">
        <f aca="false">B154-K154</f>
        <v>0.19335811</v>
      </c>
      <c r="U154" s="253" t="n">
        <f aca="false">C154-L154</f>
        <v>0.05713978</v>
      </c>
      <c r="V154" s="253" t="n">
        <f aca="false">D154-M154</f>
        <v>0.02241708</v>
      </c>
      <c r="W154" s="253" t="n">
        <f aca="false">E154-N154</f>
        <v>0.00374143</v>
      </c>
      <c r="X154" s="253" t="n">
        <f aca="false">F154-O154</f>
        <v>-0.00343321</v>
      </c>
      <c r="Y154" s="253" t="n">
        <f aca="false">G154-P154</f>
        <v>-0.01458292</v>
      </c>
      <c r="Z154" s="253" t="n">
        <f aca="false">H154-Q154</f>
        <v>-0.02417097</v>
      </c>
      <c r="AA154" s="253" t="n">
        <f aca="false">I154-R154</f>
        <v>-0.03484746</v>
      </c>
    </row>
    <row r="155" customFormat="false" ht="12.75" hidden="false" customHeight="false" outlineLevel="0" collapsed="false">
      <c r="A155" s="247"/>
      <c r="B155" s="247" t="n">
        <v>0.16561071</v>
      </c>
      <c r="C155" s="247" t="n">
        <v>0.04890096</v>
      </c>
      <c r="D155" s="247" t="n">
        <v>0.0192233</v>
      </c>
      <c r="E155" s="247" t="n">
        <v>0.0032143</v>
      </c>
      <c r="F155" s="247" t="n">
        <v>-0.00295224</v>
      </c>
      <c r="G155" s="247" t="n">
        <v>-0.01256238</v>
      </c>
      <c r="H155" s="247" t="n">
        <v>-0.02086426</v>
      </c>
      <c r="I155" s="248" t="n">
        <v>-0.03017758</v>
      </c>
      <c r="J155" s="248"/>
      <c r="T155" s="253" t="n">
        <f aca="false">B155-K155</f>
        <v>0.16561071</v>
      </c>
      <c r="U155" s="253" t="n">
        <f aca="false">C155-L155</f>
        <v>0.04890096</v>
      </c>
      <c r="V155" s="253" t="n">
        <f aca="false">D155-M155</f>
        <v>0.0192233</v>
      </c>
      <c r="W155" s="253" t="n">
        <f aca="false">E155-N155</f>
        <v>0.0032143</v>
      </c>
      <c r="X155" s="253" t="n">
        <f aca="false">F155-O155</f>
        <v>-0.00295224</v>
      </c>
      <c r="Y155" s="253" t="n">
        <f aca="false">G155-P155</f>
        <v>-0.01256238</v>
      </c>
      <c r="Z155" s="253" t="n">
        <f aca="false">H155-Q155</f>
        <v>-0.02086426</v>
      </c>
      <c r="AA155" s="253" t="n">
        <f aca="false">I155-R155</f>
        <v>-0.03017758</v>
      </c>
    </row>
    <row r="156" customFormat="false" ht="12.75" hidden="false" customHeight="false" outlineLevel="0" collapsed="false">
      <c r="A156" s="247"/>
      <c r="B156" s="247" t="n">
        <v>0.13318744</v>
      </c>
      <c r="C156" s="247" t="n">
        <v>0.03976192</v>
      </c>
      <c r="D156" s="247" t="n">
        <v>0.01571261</v>
      </c>
      <c r="E156" s="247" t="n">
        <v>0.00263715</v>
      </c>
      <c r="F156" s="247" t="n">
        <v>-0.0024263</v>
      </c>
      <c r="G156" s="247" t="n">
        <v>-0.01035651</v>
      </c>
      <c r="H156" s="247" t="n">
        <v>-0.01725768</v>
      </c>
      <c r="I156" s="248" t="n">
        <v>-0.02508541</v>
      </c>
      <c r="J156" s="248"/>
      <c r="T156" s="253" t="n">
        <f aca="false">B156-K156</f>
        <v>0.13318744</v>
      </c>
      <c r="U156" s="253" t="n">
        <f aca="false">C156-L156</f>
        <v>0.03976192</v>
      </c>
      <c r="V156" s="253" t="n">
        <f aca="false">D156-M156</f>
        <v>0.01571261</v>
      </c>
      <c r="W156" s="253" t="n">
        <f aca="false">E156-N156</f>
        <v>0.00263715</v>
      </c>
      <c r="X156" s="253" t="n">
        <f aca="false">F156-O156</f>
        <v>-0.0024263</v>
      </c>
      <c r="Y156" s="253" t="n">
        <f aca="false">G156-P156</f>
        <v>-0.01035651</v>
      </c>
      <c r="Z156" s="253" t="n">
        <f aca="false">H156-Q156</f>
        <v>-0.01725768</v>
      </c>
      <c r="AA156" s="253" t="n">
        <f aca="false">I156-R156</f>
        <v>-0.02508541</v>
      </c>
    </row>
    <row r="157" customFormat="false" ht="12.75" hidden="false" customHeight="false" outlineLevel="0" collapsed="false">
      <c r="A157" s="247"/>
      <c r="B157" s="247" t="n">
        <v>0.14249844</v>
      </c>
      <c r="C157" s="247" t="n">
        <v>0.04266765</v>
      </c>
      <c r="D157" s="247" t="n">
        <v>0.01686613</v>
      </c>
      <c r="E157" s="247" t="n">
        <v>0.00283092</v>
      </c>
      <c r="F157" s="247" t="n">
        <v>-0.00260458</v>
      </c>
      <c r="G157" s="247" t="n">
        <v>-0.01111707</v>
      </c>
      <c r="H157" s="247" t="n">
        <v>-0.01852371</v>
      </c>
      <c r="I157" s="248" t="n">
        <v>-0.02692193</v>
      </c>
      <c r="J157" s="248"/>
      <c r="T157" s="253" t="n">
        <f aca="false">B157-K157</f>
        <v>0.14249844</v>
      </c>
      <c r="U157" s="253" t="n">
        <f aca="false">C157-L157</f>
        <v>0.04266765</v>
      </c>
      <c r="V157" s="253" t="n">
        <f aca="false">D157-M157</f>
        <v>0.01686613</v>
      </c>
      <c r="W157" s="253" t="n">
        <f aca="false">E157-N157</f>
        <v>0.00283092</v>
      </c>
      <c r="X157" s="253" t="n">
        <f aca="false">F157-O157</f>
        <v>-0.00260458</v>
      </c>
      <c r="Y157" s="253" t="n">
        <f aca="false">G157-P157</f>
        <v>-0.01111707</v>
      </c>
      <c r="Z157" s="253" t="n">
        <f aca="false">H157-Q157</f>
        <v>-0.01852371</v>
      </c>
      <c r="AA157" s="253" t="n">
        <f aca="false">I157-R157</f>
        <v>-0.02692193</v>
      </c>
    </row>
    <row r="158" customFormat="false" ht="12.75" hidden="false" customHeight="false" outlineLevel="0" collapsed="false">
      <c r="A158" s="247"/>
      <c r="B158" s="247" t="n">
        <v>0.10721284</v>
      </c>
      <c r="C158" s="247" t="n">
        <v>0.03224401</v>
      </c>
      <c r="D158" s="247" t="n">
        <v>0.01274376</v>
      </c>
      <c r="E158" s="247" t="n">
        <v>0.002138</v>
      </c>
      <c r="F158" s="247" t="n">
        <v>-0.0019665</v>
      </c>
      <c r="G158" s="247" t="n">
        <v>-0.00838861</v>
      </c>
      <c r="H158" s="247" t="n">
        <v>-0.01396734</v>
      </c>
      <c r="I158" s="248" t="n">
        <v>-0.02027545</v>
      </c>
      <c r="J158" s="248"/>
      <c r="T158" s="253" t="n">
        <f aca="false">B158-K158</f>
        <v>0.10721284</v>
      </c>
      <c r="U158" s="253" t="n">
        <f aca="false">C158-L158</f>
        <v>0.03224401</v>
      </c>
      <c r="V158" s="253" t="n">
        <f aca="false">D158-M158</f>
        <v>0.01274376</v>
      </c>
      <c r="W158" s="253" t="n">
        <f aca="false">E158-N158</f>
        <v>0.002138</v>
      </c>
      <c r="X158" s="253" t="n">
        <f aca="false">F158-O158</f>
        <v>-0.0019665</v>
      </c>
      <c r="Y158" s="253" t="n">
        <f aca="false">G158-P158</f>
        <v>-0.00838861</v>
      </c>
      <c r="Z158" s="253" t="n">
        <f aca="false">H158-Q158</f>
        <v>-0.01396734</v>
      </c>
      <c r="AA158" s="253" t="n">
        <f aca="false">I158-R158</f>
        <v>-0.02027545</v>
      </c>
    </row>
    <row r="159" customFormat="false" ht="12.75" hidden="false" customHeight="false" outlineLevel="0" collapsed="false">
      <c r="A159" s="247"/>
      <c r="B159" s="247" t="n">
        <v>0.25299167</v>
      </c>
      <c r="C159" s="247" t="n">
        <v>0.07701285</v>
      </c>
      <c r="D159" s="247" t="n">
        <v>0.03043399</v>
      </c>
      <c r="E159" s="247" t="n">
        <v>0.00510071</v>
      </c>
      <c r="F159" s="247" t="n">
        <v>-0.00468855</v>
      </c>
      <c r="G159" s="247" t="n">
        <v>-0.01997252</v>
      </c>
      <c r="H159" s="247" t="n">
        <v>-0.03319773</v>
      </c>
      <c r="I159" s="248" t="n">
        <v>-0.04805049</v>
      </c>
      <c r="J159" s="248"/>
      <c r="T159" s="253" t="n">
        <f aca="false">B159-K159</f>
        <v>0.25299167</v>
      </c>
      <c r="U159" s="253" t="n">
        <f aca="false">C159-L159</f>
        <v>0.07701285</v>
      </c>
      <c r="V159" s="253" t="n">
        <f aca="false">D159-M159</f>
        <v>0.03043399</v>
      </c>
      <c r="W159" s="253" t="n">
        <f aca="false">E159-N159</f>
        <v>0.00510071</v>
      </c>
      <c r="X159" s="253" t="n">
        <f aca="false">F159-O159</f>
        <v>-0.00468855</v>
      </c>
      <c r="Y159" s="253" t="n">
        <f aca="false">G159-P159</f>
        <v>-0.01997252</v>
      </c>
      <c r="Z159" s="253" t="n">
        <f aca="false">H159-Q159</f>
        <v>-0.03319773</v>
      </c>
      <c r="AA159" s="253" t="n">
        <f aca="false">I159-R159</f>
        <v>-0.04805049</v>
      </c>
    </row>
    <row r="160" customFormat="false" ht="12.75" hidden="false" customHeight="false" outlineLevel="0" collapsed="false">
      <c r="A160" s="247"/>
      <c r="B160" s="247" t="n">
        <v>0.33800153</v>
      </c>
      <c r="C160" s="247" t="n">
        <v>0.10306179</v>
      </c>
      <c r="D160" s="247" t="n">
        <v>0.04076315</v>
      </c>
      <c r="E160" s="247" t="n">
        <v>0.00683633</v>
      </c>
      <c r="F160" s="247" t="n">
        <v>-0.00628584</v>
      </c>
      <c r="G160" s="247" t="n">
        <v>-0.02679217</v>
      </c>
      <c r="H160" s="247" t="n">
        <v>-0.04456154</v>
      </c>
      <c r="I160" s="248" t="n">
        <v>-0.06456363</v>
      </c>
      <c r="J160" s="248"/>
      <c r="T160" s="253" t="n">
        <f aca="false">B160-K160</f>
        <v>0.33800153</v>
      </c>
      <c r="U160" s="253" t="n">
        <f aca="false">C160-L160</f>
        <v>0.10306179</v>
      </c>
      <c r="V160" s="253" t="n">
        <f aca="false">D160-M160</f>
        <v>0.04076315</v>
      </c>
      <c r="W160" s="253" t="n">
        <f aca="false">E160-N160</f>
        <v>0.00683633</v>
      </c>
      <c r="X160" s="253" t="n">
        <f aca="false">F160-O160</f>
        <v>-0.00628584</v>
      </c>
      <c r="Y160" s="253" t="n">
        <f aca="false">G160-P160</f>
        <v>-0.02679217</v>
      </c>
      <c r="Z160" s="253" t="n">
        <f aca="false">H160-Q160</f>
        <v>-0.04456154</v>
      </c>
      <c r="AA160" s="253" t="n">
        <f aca="false">I160-R160</f>
        <v>-0.06456363</v>
      </c>
    </row>
    <row r="161" customFormat="false" ht="12.75" hidden="false" customHeight="false" outlineLevel="0" collapsed="false">
      <c r="A161" s="247"/>
      <c r="B161" s="247" t="n">
        <v>0.23054758</v>
      </c>
      <c r="C161" s="247" t="n">
        <v>0.07026329</v>
      </c>
      <c r="D161" s="247" t="n">
        <v>0.02781448</v>
      </c>
      <c r="E161" s="247" t="n">
        <v>0.00466849</v>
      </c>
      <c r="F161" s="247" t="n">
        <v>-0.00429434</v>
      </c>
      <c r="G161" s="247" t="n">
        <v>-0.01831841</v>
      </c>
      <c r="H161" s="247" t="n">
        <v>-0.03049577</v>
      </c>
      <c r="I161" s="248" t="n">
        <v>-0.04425032</v>
      </c>
      <c r="J161" s="248"/>
      <c r="T161" s="253" t="n">
        <f aca="false">B161-K161</f>
        <v>0.23054758</v>
      </c>
      <c r="U161" s="253" t="n">
        <f aca="false">C161-L161</f>
        <v>0.07026329</v>
      </c>
      <c r="V161" s="253" t="n">
        <f aca="false">D161-M161</f>
        <v>0.02781448</v>
      </c>
      <c r="W161" s="253" t="n">
        <f aca="false">E161-N161</f>
        <v>0.00466849</v>
      </c>
      <c r="X161" s="253" t="n">
        <f aca="false">F161-O161</f>
        <v>-0.00429434</v>
      </c>
      <c r="Y161" s="253" t="n">
        <f aca="false">G161-P161</f>
        <v>-0.01831841</v>
      </c>
      <c r="Z161" s="253" t="n">
        <f aca="false">H161-Q161</f>
        <v>-0.03049577</v>
      </c>
      <c r="AA161" s="253" t="n">
        <f aca="false">I161-R161</f>
        <v>-0.04425032</v>
      </c>
    </row>
    <row r="162" customFormat="false" ht="12.75" hidden="false" customHeight="false" outlineLevel="0" collapsed="false">
      <c r="A162" s="247"/>
      <c r="B162" s="247" t="n">
        <v>0.21687083</v>
      </c>
      <c r="C162" s="247" t="n">
        <v>0.06606102</v>
      </c>
      <c r="D162" s="247" t="n">
        <v>0.02617394</v>
      </c>
      <c r="E162" s="247" t="n">
        <v>0.00439678</v>
      </c>
      <c r="F162" s="247" t="n">
        <v>-0.00404609</v>
      </c>
      <c r="G162" s="247" t="n">
        <v>-0.01727361</v>
      </c>
      <c r="H162" s="247" t="n">
        <v>-0.02878354</v>
      </c>
      <c r="I162" s="248" t="n">
        <v>-0.04182979</v>
      </c>
      <c r="J162" s="248"/>
      <c r="T162" s="253" t="n">
        <f aca="false">B162-K162</f>
        <v>0.21687083</v>
      </c>
      <c r="U162" s="253" t="n">
        <f aca="false">C162-L162</f>
        <v>0.06606102</v>
      </c>
      <c r="V162" s="253" t="n">
        <f aca="false">D162-M162</f>
        <v>0.02617394</v>
      </c>
      <c r="W162" s="253" t="n">
        <f aca="false">E162-N162</f>
        <v>0.00439678</v>
      </c>
      <c r="X162" s="253" t="n">
        <f aca="false">F162-O162</f>
        <v>-0.00404609</v>
      </c>
      <c r="Y162" s="253" t="n">
        <f aca="false">G162-P162</f>
        <v>-0.01727361</v>
      </c>
      <c r="Z162" s="253" t="n">
        <f aca="false">H162-Q162</f>
        <v>-0.02878354</v>
      </c>
      <c r="AA162" s="253" t="n">
        <f aca="false">I162-R162</f>
        <v>-0.04182979</v>
      </c>
    </row>
    <row r="163" customFormat="false" ht="12.75" hidden="false" customHeight="false" outlineLevel="0" collapsed="false">
      <c r="A163" s="247"/>
      <c r="B163" s="247" t="n">
        <v>0.21238649</v>
      </c>
      <c r="C163" s="247" t="n">
        <v>0.06469075</v>
      </c>
      <c r="D163" s="247" t="n">
        <v>0.02565727</v>
      </c>
      <c r="E163" s="247" t="n">
        <v>0.00431396</v>
      </c>
      <c r="F163" s="247" t="n">
        <v>-0.00397174</v>
      </c>
      <c r="G163" s="247" t="n">
        <v>-0.01697136</v>
      </c>
      <c r="H163" s="247" t="n">
        <v>-0.02830889</v>
      </c>
      <c r="I163" s="248" t="n">
        <v>-0.04120835</v>
      </c>
      <c r="J163" s="248"/>
      <c r="T163" s="253" t="n">
        <f aca="false">B163-K163</f>
        <v>0.21238649</v>
      </c>
      <c r="U163" s="253" t="n">
        <f aca="false">C163-L163</f>
        <v>0.06469075</v>
      </c>
      <c r="V163" s="253" t="n">
        <f aca="false">D163-M163</f>
        <v>0.02565727</v>
      </c>
      <c r="W163" s="253" t="n">
        <f aca="false">E163-N163</f>
        <v>0.00431396</v>
      </c>
      <c r="X163" s="253" t="n">
        <f aca="false">F163-O163</f>
        <v>-0.00397174</v>
      </c>
      <c r="Y163" s="253" t="n">
        <f aca="false">G163-P163</f>
        <v>-0.01697136</v>
      </c>
      <c r="Z163" s="253" t="n">
        <f aca="false">H163-Q163</f>
        <v>-0.02830889</v>
      </c>
      <c r="AA163" s="253" t="n">
        <f aca="false">I163-R163</f>
        <v>-0.04120835</v>
      </c>
    </row>
    <row r="164" customFormat="false" ht="12.75" hidden="false" customHeight="false" outlineLevel="0" collapsed="false">
      <c r="A164" s="247"/>
      <c r="B164" s="247" t="n">
        <v>0.27558426</v>
      </c>
      <c r="C164" s="247" t="n">
        <v>0.08406584</v>
      </c>
      <c r="D164" s="247" t="n">
        <v>0.03336661</v>
      </c>
      <c r="E164" s="247" t="n">
        <v>0.00561334</v>
      </c>
      <c r="F164" s="247" t="n">
        <v>-0.00516941</v>
      </c>
      <c r="G164" s="247" t="n">
        <v>-0.02209991</v>
      </c>
      <c r="H164" s="247" t="n">
        <v>-0.03688367</v>
      </c>
      <c r="I164" s="248" t="n">
        <v>-0.05373711</v>
      </c>
      <c r="J164" s="248"/>
      <c r="T164" s="253" t="n">
        <f aca="false">B164-K164</f>
        <v>0.27558426</v>
      </c>
      <c r="U164" s="253" t="n">
        <f aca="false">C164-L164</f>
        <v>0.08406584</v>
      </c>
      <c r="V164" s="253" t="n">
        <f aca="false">D164-M164</f>
        <v>0.03336661</v>
      </c>
      <c r="W164" s="253" t="n">
        <f aca="false">E164-N164</f>
        <v>0.00561334</v>
      </c>
      <c r="X164" s="253" t="n">
        <f aca="false">F164-O164</f>
        <v>-0.00516941</v>
      </c>
      <c r="Y164" s="253" t="n">
        <f aca="false">G164-P164</f>
        <v>-0.02209991</v>
      </c>
      <c r="Z164" s="253" t="n">
        <f aca="false">H164-Q164</f>
        <v>-0.03688367</v>
      </c>
      <c r="AA164" s="253" t="n">
        <f aca="false">I164-R164</f>
        <v>-0.05373711</v>
      </c>
    </row>
    <row r="165" customFormat="false" ht="12.75" hidden="false" customHeight="false" outlineLevel="0" collapsed="false">
      <c r="A165" s="247"/>
      <c r="B165" s="247" t="n">
        <v>0.2016051</v>
      </c>
      <c r="C165" s="247" t="n">
        <v>0.0615302</v>
      </c>
      <c r="D165" s="247" t="n">
        <v>0.02444392</v>
      </c>
      <c r="E165" s="247" t="n">
        <v>0.00411542</v>
      </c>
      <c r="F165" s="247" t="n">
        <v>-0.00379137</v>
      </c>
      <c r="G165" s="247" t="n">
        <v>-0.01622043</v>
      </c>
      <c r="H165" s="247" t="n">
        <v>-0.02709344</v>
      </c>
      <c r="I165" s="248" t="n">
        <v>-0.03952594</v>
      </c>
      <c r="J165" s="248"/>
      <c r="T165" s="253" t="n">
        <f aca="false">B165-K165</f>
        <v>0.2016051</v>
      </c>
      <c r="U165" s="253" t="n">
        <f aca="false">C165-L165</f>
        <v>0.0615302</v>
      </c>
      <c r="V165" s="253" t="n">
        <f aca="false">D165-M165</f>
        <v>0.02444392</v>
      </c>
      <c r="W165" s="253" t="n">
        <f aca="false">E165-N165</f>
        <v>0.00411542</v>
      </c>
      <c r="X165" s="253" t="n">
        <f aca="false">F165-O165</f>
        <v>-0.00379137</v>
      </c>
      <c r="Y165" s="253" t="n">
        <f aca="false">G165-P165</f>
        <v>-0.01622043</v>
      </c>
      <c r="Z165" s="253" t="n">
        <f aca="false">H165-Q165</f>
        <v>-0.02709344</v>
      </c>
      <c r="AA165" s="253" t="n">
        <f aca="false">I165-R165</f>
        <v>-0.03952594</v>
      </c>
    </row>
    <row r="166" customFormat="false" ht="12.75" hidden="false" customHeight="false" outlineLevel="0" collapsed="false">
      <c r="A166" s="247"/>
      <c r="B166" s="247" t="n">
        <v>0.16783083</v>
      </c>
      <c r="C166" s="247" t="n">
        <v>0.05105567</v>
      </c>
      <c r="D166" s="247" t="n">
        <v>0.02033364</v>
      </c>
      <c r="E166" s="247" t="n">
        <v>0.00343189</v>
      </c>
      <c r="F166" s="247" t="n">
        <v>-0.00316568</v>
      </c>
      <c r="G166" s="247" t="n">
        <v>-0.01357732</v>
      </c>
      <c r="H166" s="247" t="n">
        <v>-0.02274375</v>
      </c>
      <c r="I166" s="248" t="n">
        <v>-0.0333353</v>
      </c>
      <c r="J166" s="248"/>
      <c r="T166" s="253" t="n">
        <f aca="false">B166-K166</f>
        <v>0.16783083</v>
      </c>
      <c r="U166" s="253" t="n">
        <f aca="false">C166-L166</f>
        <v>0.05105567</v>
      </c>
      <c r="V166" s="253" t="n">
        <f aca="false">D166-M166</f>
        <v>0.02033364</v>
      </c>
      <c r="W166" s="253" t="n">
        <f aca="false">E166-N166</f>
        <v>0.00343189</v>
      </c>
      <c r="X166" s="253" t="n">
        <f aca="false">F166-O166</f>
        <v>-0.00316568</v>
      </c>
      <c r="Y166" s="253" t="n">
        <f aca="false">G166-P166</f>
        <v>-0.01357732</v>
      </c>
      <c r="Z166" s="253" t="n">
        <f aca="false">H166-Q166</f>
        <v>-0.02274375</v>
      </c>
      <c r="AA166" s="253" t="n">
        <f aca="false">I166-R166</f>
        <v>-0.0333353</v>
      </c>
    </row>
    <row r="167" customFormat="false" ht="12.75" hidden="false" customHeight="false" outlineLevel="0" collapsed="false">
      <c r="A167" s="247"/>
      <c r="B167" s="247" t="n">
        <v>0.14456572</v>
      </c>
      <c r="C167" s="247" t="n">
        <v>0.04401228</v>
      </c>
      <c r="D167" s="247" t="n">
        <v>0.01756543</v>
      </c>
      <c r="E167" s="247" t="n">
        <v>0.00297006</v>
      </c>
      <c r="F167" s="247" t="n">
        <v>-0.00274214</v>
      </c>
      <c r="G167" s="247" t="n">
        <v>-0.01178095</v>
      </c>
      <c r="H167" s="247" t="n">
        <v>-0.0197729</v>
      </c>
      <c r="I167" s="248" t="n">
        <v>-0.02907119</v>
      </c>
      <c r="J167" s="248"/>
      <c r="T167" s="253" t="n">
        <f aca="false">B167-K167</f>
        <v>0.14456572</v>
      </c>
      <c r="U167" s="253" t="n">
        <f aca="false">C167-L167</f>
        <v>0.04401228</v>
      </c>
      <c r="V167" s="253" t="n">
        <f aca="false">D167-M167</f>
        <v>0.01756543</v>
      </c>
      <c r="W167" s="253" t="n">
        <f aca="false">E167-N167</f>
        <v>0.00297006</v>
      </c>
      <c r="X167" s="253" t="n">
        <f aca="false">F167-O167</f>
        <v>-0.00274214</v>
      </c>
      <c r="Y167" s="253" t="n">
        <f aca="false">G167-P167</f>
        <v>-0.01178095</v>
      </c>
      <c r="Z167" s="253" t="n">
        <f aca="false">H167-Q167</f>
        <v>-0.0197729</v>
      </c>
      <c r="AA167" s="253" t="n">
        <f aca="false">I167-R167</f>
        <v>-0.02907119</v>
      </c>
    </row>
    <row r="168" customFormat="false" ht="12.75" hidden="false" customHeight="false" outlineLevel="0" collapsed="false">
      <c r="A168" s="247"/>
      <c r="B168" s="247" t="n">
        <v>0.11650593</v>
      </c>
      <c r="C168" s="247" t="n">
        <v>0.03585236</v>
      </c>
      <c r="D168" s="247" t="n">
        <v>0.0143796</v>
      </c>
      <c r="E168" s="247" t="n">
        <v>0.00243998</v>
      </c>
      <c r="F168" s="247" t="n">
        <v>-0.00225638</v>
      </c>
      <c r="G168" s="247" t="n">
        <v>-0.00972253</v>
      </c>
      <c r="H168" s="247" t="n">
        <v>-0.01636965</v>
      </c>
      <c r="I168" s="248" t="n">
        <v>-0.02418362</v>
      </c>
      <c r="J168" s="248"/>
      <c r="T168" s="253" t="n">
        <f aca="false">B168-K168</f>
        <v>0.11650593</v>
      </c>
      <c r="U168" s="253" t="n">
        <f aca="false">C168-L168</f>
        <v>0.03585236</v>
      </c>
      <c r="V168" s="253" t="n">
        <f aca="false">D168-M168</f>
        <v>0.0143796</v>
      </c>
      <c r="W168" s="253" t="n">
        <f aca="false">E168-N168</f>
        <v>0.00243998</v>
      </c>
      <c r="X168" s="253" t="n">
        <f aca="false">F168-O168</f>
        <v>-0.00225638</v>
      </c>
      <c r="Y168" s="253" t="n">
        <f aca="false">G168-P168</f>
        <v>-0.00972253</v>
      </c>
      <c r="Z168" s="253" t="n">
        <f aca="false">H168-Q168</f>
        <v>-0.01636965</v>
      </c>
      <c r="AA168" s="253" t="n">
        <f aca="false">I168-R168</f>
        <v>-0.02418362</v>
      </c>
    </row>
    <row r="169" customFormat="false" ht="12.75" hidden="false" customHeight="false" outlineLevel="0" collapsed="false">
      <c r="A169" s="247"/>
      <c r="B169" s="247" t="n">
        <v>0.12431767</v>
      </c>
      <c r="C169" s="247" t="n">
        <v>0.03831414</v>
      </c>
      <c r="D169" s="247" t="n">
        <v>0.01536575</v>
      </c>
      <c r="E169" s="247" t="n">
        <v>0.00260685</v>
      </c>
      <c r="F169" s="247" t="n">
        <v>-0.00241045</v>
      </c>
      <c r="G169" s="247" t="n">
        <v>-0.01038418</v>
      </c>
      <c r="H169" s="247" t="n">
        <v>-0.01747922</v>
      </c>
      <c r="I169" s="248" t="n">
        <v>-0.02581232</v>
      </c>
      <c r="J169" s="248"/>
      <c r="T169" s="253" t="n">
        <f aca="false">B169-K169</f>
        <v>0.12431767</v>
      </c>
      <c r="U169" s="253" t="n">
        <f aca="false">C169-L169</f>
        <v>0.03831414</v>
      </c>
      <c r="V169" s="253" t="n">
        <f aca="false">D169-M169</f>
        <v>0.01536575</v>
      </c>
      <c r="W169" s="253" t="n">
        <f aca="false">E169-N169</f>
        <v>0.00260685</v>
      </c>
      <c r="X169" s="253" t="n">
        <f aca="false">F169-O169</f>
        <v>-0.00241045</v>
      </c>
      <c r="Y169" s="253" t="n">
        <f aca="false">G169-P169</f>
        <v>-0.01038418</v>
      </c>
      <c r="Z169" s="253" t="n">
        <f aca="false">H169-Q169</f>
        <v>-0.01747922</v>
      </c>
      <c r="AA169" s="253" t="n">
        <f aca="false">I169-R169</f>
        <v>-0.02581232</v>
      </c>
    </row>
    <row r="170" customFormat="false" ht="12.75" hidden="false" customHeight="false" outlineLevel="0" collapsed="false">
      <c r="A170" s="247"/>
      <c r="B170" s="247" t="n">
        <v>0.09306077</v>
      </c>
      <c r="C170" s="247" t="n">
        <v>0.02874547</v>
      </c>
      <c r="D170" s="247" t="n">
        <v>0.01152155</v>
      </c>
      <c r="E170" s="247" t="n">
        <v>0.00195334</v>
      </c>
      <c r="F170" s="247" t="n">
        <v>-0.00180551</v>
      </c>
      <c r="G170" s="247" t="n">
        <v>-0.00777252</v>
      </c>
      <c r="H170" s="247" t="n">
        <v>-0.0130721</v>
      </c>
      <c r="I170" s="248" t="n">
        <v>-0.01927766</v>
      </c>
      <c r="J170" s="248"/>
      <c r="T170" s="253" t="n">
        <f aca="false">B170-K170</f>
        <v>0.09306077</v>
      </c>
      <c r="U170" s="253" t="n">
        <f aca="false">C170-L170</f>
        <v>0.02874547</v>
      </c>
      <c r="V170" s="253" t="n">
        <f aca="false">D170-M170</f>
        <v>0.01152155</v>
      </c>
      <c r="W170" s="253" t="n">
        <f aca="false">E170-N170</f>
        <v>0.00195334</v>
      </c>
      <c r="X170" s="253" t="n">
        <f aca="false">F170-O170</f>
        <v>-0.00180551</v>
      </c>
      <c r="Y170" s="253" t="n">
        <f aca="false">G170-P170</f>
        <v>-0.00777252</v>
      </c>
      <c r="Z170" s="253" t="n">
        <f aca="false">H170-Q170</f>
        <v>-0.0130721</v>
      </c>
      <c r="AA170" s="253" t="n">
        <f aca="false">I170-R170</f>
        <v>-0.01927766</v>
      </c>
    </row>
    <row r="171" customFormat="false" ht="12.75" hidden="false" customHeight="false" outlineLevel="0" collapsed="false">
      <c r="A171" s="247"/>
      <c r="B171" s="247" t="n">
        <v>0.21793314</v>
      </c>
      <c r="C171" s="247" t="n">
        <v>0.06779918</v>
      </c>
      <c r="D171" s="247" t="n">
        <v>0.02714805</v>
      </c>
      <c r="E171" s="247" t="n">
        <v>0.00459619</v>
      </c>
      <c r="F171" s="247" t="n">
        <v>-0.00424505</v>
      </c>
      <c r="G171" s="247" t="n">
        <v>-0.01824546</v>
      </c>
      <c r="H171" s="247" t="n">
        <v>-0.03062794</v>
      </c>
      <c r="I171" s="248" t="n">
        <v>-0.04502618</v>
      </c>
      <c r="J171" s="248"/>
      <c r="T171" s="253" t="n">
        <f aca="false">B171-K171</f>
        <v>0.21793314</v>
      </c>
      <c r="U171" s="253" t="n">
        <f aca="false">C171-L171</f>
        <v>0.06779918</v>
      </c>
      <c r="V171" s="253" t="n">
        <f aca="false">D171-M171</f>
        <v>0.02714805</v>
      </c>
      <c r="W171" s="253" t="n">
        <f aca="false">E171-N171</f>
        <v>0.00459619</v>
      </c>
      <c r="X171" s="253" t="n">
        <f aca="false">F171-O171</f>
        <v>-0.00424505</v>
      </c>
      <c r="Y171" s="253" t="n">
        <f aca="false">G171-P171</f>
        <v>-0.01824546</v>
      </c>
      <c r="Z171" s="253" t="n">
        <f aca="false">H171-Q171</f>
        <v>-0.03062794</v>
      </c>
      <c r="AA171" s="253" t="n">
        <f aca="false">I171-R171</f>
        <v>-0.04502618</v>
      </c>
    </row>
    <row r="172" customFormat="false" ht="12.75" hidden="false" customHeight="false" outlineLevel="0" collapsed="false">
      <c r="A172" s="247"/>
      <c r="B172" s="247" t="n">
        <v>0.29116461</v>
      </c>
      <c r="C172" s="247" t="n">
        <v>0.09070648</v>
      </c>
      <c r="D172" s="247" t="n">
        <v>0.03634635</v>
      </c>
      <c r="E172" s="247" t="n">
        <v>0.00615678</v>
      </c>
      <c r="F172" s="247" t="n">
        <v>-0.00568787</v>
      </c>
      <c r="G172" s="247" t="n">
        <v>-0.02445853</v>
      </c>
      <c r="H172" s="247" t="n">
        <v>-0.04107964</v>
      </c>
      <c r="I172" s="248" t="n">
        <v>-0.0604437</v>
      </c>
      <c r="J172" s="248"/>
      <c r="T172" s="253" t="n">
        <f aca="false">B172-K172</f>
        <v>0.29116461</v>
      </c>
      <c r="U172" s="253" t="n">
        <f aca="false">C172-L172</f>
        <v>0.09070648</v>
      </c>
      <c r="V172" s="253" t="n">
        <f aca="false">D172-M172</f>
        <v>0.03634635</v>
      </c>
      <c r="W172" s="253" t="n">
        <f aca="false">E172-N172</f>
        <v>0.00615678</v>
      </c>
      <c r="X172" s="253" t="n">
        <f aca="false">F172-O172</f>
        <v>-0.00568787</v>
      </c>
      <c r="Y172" s="253" t="n">
        <f aca="false">G172-P172</f>
        <v>-0.02445853</v>
      </c>
      <c r="Z172" s="253" t="n">
        <f aca="false">H172-Q172</f>
        <v>-0.04107964</v>
      </c>
      <c r="AA172" s="253" t="n">
        <f aca="false">I172-R172</f>
        <v>-0.0604437</v>
      </c>
    </row>
    <row r="173" customFormat="false" ht="12.75" hidden="false" customHeight="false" outlineLevel="0" collapsed="false">
      <c r="A173" s="247"/>
      <c r="B173" s="247" t="n">
        <v>0.19882369</v>
      </c>
      <c r="C173" s="247" t="n">
        <v>0.06194075</v>
      </c>
      <c r="D173" s="247" t="n">
        <v>0.02484027</v>
      </c>
      <c r="E173" s="247" t="n">
        <v>0.00421086</v>
      </c>
      <c r="F173" s="247" t="n">
        <v>-0.00389159</v>
      </c>
      <c r="G173" s="247" t="n">
        <v>-0.01674637</v>
      </c>
      <c r="H173" s="247" t="n">
        <v>-0.02814985</v>
      </c>
      <c r="I173" s="248" t="n">
        <v>-0.04147527</v>
      </c>
      <c r="J173" s="248"/>
      <c r="T173" s="253" t="n">
        <f aca="false">B173-K173</f>
        <v>0.19882369</v>
      </c>
      <c r="U173" s="253" t="n">
        <f aca="false">C173-L173</f>
        <v>0.06194075</v>
      </c>
      <c r="V173" s="253" t="n">
        <f aca="false">D173-M173</f>
        <v>0.02484027</v>
      </c>
      <c r="W173" s="253" t="n">
        <f aca="false">E173-N173</f>
        <v>0.00421086</v>
      </c>
      <c r="X173" s="253" t="n">
        <f aca="false">F173-O173</f>
        <v>-0.00389159</v>
      </c>
      <c r="Y173" s="253" t="n">
        <f aca="false">G173-P173</f>
        <v>-0.01674637</v>
      </c>
      <c r="Z173" s="253" t="n">
        <f aca="false">H173-Q173</f>
        <v>-0.02814985</v>
      </c>
      <c r="AA173" s="253" t="n">
        <f aca="false">I173-R173</f>
        <v>-0.04147527</v>
      </c>
    </row>
    <row r="174" customFormat="false" ht="12.75" hidden="false" customHeight="false" outlineLevel="0" collapsed="false">
      <c r="A174" s="247"/>
      <c r="B174" s="247" t="n">
        <v>0.18717434</v>
      </c>
      <c r="C174" s="247" t="n">
        <v>0.0583181</v>
      </c>
      <c r="D174" s="247" t="n">
        <v>0.02340852</v>
      </c>
      <c r="E174" s="247" t="n">
        <v>0.00397133</v>
      </c>
      <c r="F174" s="247" t="n">
        <v>-0.0036717</v>
      </c>
      <c r="G174" s="247" t="n">
        <v>-0.01581235</v>
      </c>
      <c r="H174" s="247" t="n">
        <v>-0.02660346</v>
      </c>
      <c r="I174" s="248" t="n">
        <v>-0.03925397</v>
      </c>
      <c r="J174" s="248"/>
      <c r="T174" s="253" t="n">
        <f aca="false">B174-K174</f>
        <v>0.18717434</v>
      </c>
      <c r="U174" s="253" t="n">
        <f aca="false">C174-L174</f>
        <v>0.0583181</v>
      </c>
      <c r="V174" s="253" t="n">
        <f aca="false">D174-M174</f>
        <v>0.02340852</v>
      </c>
      <c r="W174" s="253" t="n">
        <f aca="false">E174-N174</f>
        <v>0.00397133</v>
      </c>
      <c r="X174" s="253" t="n">
        <f aca="false">F174-O174</f>
        <v>-0.0036717</v>
      </c>
      <c r="Y174" s="253" t="n">
        <f aca="false">G174-P174</f>
        <v>-0.01581235</v>
      </c>
      <c r="Z174" s="253" t="n">
        <f aca="false">H174-Q174</f>
        <v>-0.02660346</v>
      </c>
      <c r="AA174" s="253" t="n">
        <f aca="false">I174-R174</f>
        <v>-0.03925397</v>
      </c>
    </row>
    <row r="175" customFormat="false" ht="12.75" hidden="false" customHeight="false" outlineLevel="0" collapsed="false">
      <c r="A175" s="247"/>
      <c r="B175" s="247" t="n">
        <v>0.18350522</v>
      </c>
      <c r="C175" s="247" t="n">
        <v>0.05719991</v>
      </c>
      <c r="D175" s="247" t="n">
        <v>0.02298258</v>
      </c>
      <c r="E175" s="247" t="n">
        <v>0.00390243</v>
      </c>
      <c r="F175" s="247" t="n">
        <v>-0.00360955</v>
      </c>
      <c r="G175" s="247" t="n">
        <v>-0.01555752</v>
      </c>
      <c r="H175" s="247" t="n">
        <v>-0.0261994</v>
      </c>
      <c r="I175" s="248" t="n">
        <v>-0.03871735</v>
      </c>
      <c r="J175" s="248"/>
      <c r="T175" s="253" t="n">
        <f aca="false">B175-K175</f>
        <v>0.18350522</v>
      </c>
      <c r="U175" s="253" t="n">
        <f aca="false">C175-L175</f>
        <v>0.05719991</v>
      </c>
      <c r="V175" s="253" t="n">
        <f aca="false">D175-M175</f>
        <v>0.02298258</v>
      </c>
      <c r="W175" s="253" t="n">
        <f aca="false">E175-N175</f>
        <v>0.00390243</v>
      </c>
      <c r="X175" s="253" t="n">
        <f aca="false">F175-O175</f>
        <v>-0.00360955</v>
      </c>
      <c r="Y175" s="253" t="n">
        <f aca="false">G175-P175</f>
        <v>-0.01555752</v>
      </c>
      <c r="Z175" s="253" t="n">
        <f aca="false">H175-Q175</f>
        <v>-0.0261994</v>
      </c>
      <c r="AA175" s="253" t="n">
        <f aca="false">I175-R175</f>
        <v>-0.03871735</v>
      </c>
    </row>
    <row r="176" customFormat="false" ht="12.75" hidden="false" customHeight="false" outlineLevel="0" collapsed="false">
      <c r="A176" s="247"/>
      <c r="B176" s="247" t="n">
        <v>0.23809783</v>
      </c>
      <c r="C176" s="247" t="n">
        <v>0.07430854</v>
      </c>
      <c r="D176" s="247" t="n">
        <v>0.0298751</v>
      </c>
      <c r="E176" s="247" t="n">
        <v>0.00507513</v>
      </c>
      <c r="F176" s="247" t="n">
        <v>-0.00469527</v>
      </c>
      <c r="G176" s="247" t="n">
        <v>-0.02024541</v>
      </c>
      <c r="H176" s="247" t="n">
        <v>-0.03410971</v>
      </c>
      <c r="I176" s="248" t="n">
        <v>-0.05044494</v>
      </c>
      <c r="J176" s="248"/>
      <c r="T176" s="253" t="n">
        <f aca="false">B176-K176</f>
        <v>0.23809783</v>
      </c>
      <c r="U176" s="253" t="n">
        <f aca="false">C176-L176</f>
        <v>0.07430854</v>
      </c>
      <c r="V176" s="253" t="n">
        <f aca="false">D176-M176</f>
        <v>0.0298751</v>
      </c>
      <c r="W176" s="253" t="n">
        <f aca="false">E176-N176</f>
        <v>0.00507513</v>
      </c>
      <c r="X176" s="253" t="n">
        <f aca="false">F176-O176</f>
        <v>-0.00469527</v>
      </c>
      <c r="Y176" s="253" t="n">
        <f aca="false">G176-P176</f>
        <v>-0.02024541</v>
      </c>
      <c r="Z176" s="253" t="n">
        <f aca="false">H176-Q176</f>
        <v>-0.03410971</v>
      </c>
      <c r="AA176" s="253" t="n">
        <f aca="false">I176-R176</f>
        <v>-0.05044494</v>
      </c>
    </row>
    <row r="177" customFormat="false" ht="12.75" hidden="false" customHeight="false" outlineLevel="0" collapsed="false">
      <c r="A177" s="247"/>
      <c r="B177" s="247" t="n">
        <v>0.17422157</v>
      </c>
      <c r="C177" s="247" t="n">
        <v>0.05441766</v>
      </c>
      <c r="D177" s="247" t="n">
        <v>0.02189751</v>
      </c>
      <c r="E177" s="247" t="n">
        <v>0.00372265</v>
      </c>
      <c r="F177" s="247" t="n">
        <v>-0.00344525</v>
      </c>
      <c r="G177" s="247" t="n">
        <v>-0.01486571</v>
      </c>
      <c r="H177" s="247" t="n">
        <v>-0.02506551</v>
      </c>
      <c r="I177" s="248" t="n">
        <v>-0.03711674</v>
      </c>
      <c r="J177" s="248"/>
      <c r="T177" s="253" t="n">
        <f aca="false">B177-K177</f>
        <v>0.17422157</v>
      </c>
      <c r="U177" s="253" t="n">
        <f aca="false">C177-L177</f>
        <v>0.05441766</v>
      </c>
      <c r="V177" s="253" t="n">
        <f aca="false">D177-M177</f>
        <v>0.02189751</v>
      </c>
      <c r="W177" s="253" t="n">
        <f aca="false">E177-N177</f>
        <v>0.00372265</v>
      </c>
      <c r="X177" s="253" t="n">
        <f aca="false">F177-O177</f>
        <v>-0.00344525</v>
      </c>
      <c r="Y177" s="253" t="n">
        <f aca="false">G177-P177</f>
        <v>-0.01486571</v>
      </c>
      <c r="Z177" s="253" t="n">
        <f aca="false">H177-Q177</f>
        <v>-0.02506551</v>
      </c>
      <c r="AA177" s="253" t="n">
        <f aca="false">I177-R177</f>
        <v>-0.03711674</v>
      </c>
    </row>
    <row r="178" customFormat="false" ht="12.75" hidden="false" customHeight="false" outlineLevel="0" collapsed="false">
      <c r="A178" s="247"/>
      <c r="B178" s="247" t="n">
        <v>0.14619297</v>
      </c>
      <c r="C178" s="247" t="n">
        <v>0.04564419</v>
      </c>
      <c r="D178" s="247" t="n">
        <v>0.01841829</v>
      </c>
      <c r="E178" s="247" t="n">
        <v>0.00313904</v>
      </c>
      <c r="F178" s="247" t="n">
        <v>-0.00290878</v>
      </c>
      <c r="G178" s="247" t="n">
        <v>-0.01258142</v>
      </c>
      <c r="H178" s="247" t="n">
        <v>-0.02127287</v>
      </c>
      <c r="I178" s="248" t="n">
        <v>-0.03164311</v>
      </c>
      <c r="J178" s="248"/>
      <c r="T178" s="253" t="n">
        <f aca="false">B178-K178</f>
        <v>0.14619297</v>
      </c>
      <c r="U178" s="253" t="n">
        <f aca="false">C178-L178</f>
        <v>0.04564419</v>
      </c>
      <c r="V178" s="253" t="n">
        <f aca="false">D178-M178</f>
        <v>0.01841829</v>
      </c>
      <c r="W178" s="253" t="n">
        <f aca="false">E178-N178</f>
        <v>0.00313904</v>
      </c>
      <c r="X178" s="253" t="n">
        <f aca="false">F178-O178</f>
        <v>-0.00290878</v>
      </c>
      <c r="Y178" s="253" t="n">
        <f aca="false">G178-P178</f>
        <v>-0.01258142</v>
      </c>
      <c r="Z178" s="253" t="n">
        <f aca="false">H178-Q178</f>
        <v>-0.02127287</v>
      </c>
      <c r="AA178" s="253" t="n">
        <f aca="false">I178-R178</f>
        <v>-0.03164311</v>
      </c>
    </row>
    <row r="179" customFormat="false" ht="12.75" hidden="false" customHeight="false" outlineLevel="0" collapsed="false">
      <c r="A179" s="247"/>
      <c r="B179" s="247" t="n">
        <v>0.12653819</v>
      </c>
      <c r="C179" s="247" t="n">
        <v>0.0395871</v>
      </c>
      <c r="D179" s="247" t="n">
        <v>0.01600948</v>
      </c>
      <c r="E179" s="247" t="n">
        <v>0.00273347</v>
      </c>
      <c r="F179" s="247" t="n">
        <v>-0.00253521</v>
      </c>
      <c r="G179" s="247" t="n">
        <v>-0.01098405</v>
      </c>
      <c r="H179" s="247" t="n">
        <v>-0.01860722</v>
      </c>
      <c r="I179" s="248" t="n">
        <v>-0.02776261</v>
      </c>
      <c r="J179" s="248"/>
      <c r="T179" s="253" t="n">
        <f aca="false">B179-K179</f>
        <v>0.12653819</v>
      </c>
      <c r="U179" s="253" t="n">
        <f aca="false">C179-L179</f>
        <v>0.0395871</v>
      </c>
      <c r="V179" s="253" t="n">
        <f aca="false">D179-M179</f>
        <v>0.01600948</v>
      </c>
      <c r="W179" s="253" t="n">
        <f aca="false">E179-N179</f>
        <v>0.00273347</v>
      </c>
      <c r="X179" s="253" t="n">
        <f aca="false">F179-O179</f>
        <v>-0.00253521</v>
      </c>
      <c r="Y179" s="253" t="n">
        <f aca="false">G179-P179</f>
        <v>-0.01098405</v>
      </c>
      <c r="Z179" s="253" t="n">
        <f aca="false">H179-Q179</f>
        <v>-0.01860722</v>
      </c>
      <c r="AA179" s="253" t="n">
        <f aca="false">I179-R179</f>
        <v>-0.02776261</v>
      </c>
    </row>
    <row r="180" customFormat="false" ht="12.75" hidden="false" customHeight="false" outlineLevel="0" collapsed="false">
      <c r="A180" s="247"/>
      <c r="B180" s="247" t="n">
        <v>0.10215959</v>
      </c>
      <c r="C180" s="247" t="n">
        <v>0.03228281</v>
      </c>
      <c r="D180" s="247" t="n">
        <v>0.01311465</v>
      </c>
      <c r="E180" s="247" t="n">
        <v>0.00224643</v>
      </c>
      <c r="F180" s="247" t="n">
        <v>-0.00208658</v>
      </c>
      <c r="G180" s="247" t="n">
        <v>-0.00906472</v>
      </c>
      <c r="H180" s="247" t="n">
        <v>-0.01540058</v>
      </c>
      <c r="I180" s="248" t="n">
        <v>-0.02308183</v>
      </c>
      <c r="J180" s="248"/>
      <c r="T180" s="253" t="n">
        <f aca="false">B180-K180</f>
        <v>0.10215959</v>
      </c>
      <c r="U180" s="253" t="n">
        <f aca="false">C180-L180</f>
        <v>0.03228281</v>
      </c>
      <c r="V180" s="253" t="n">
        <f aca="false">D180-M180</f>
        <v>0.01311465</v>
      </c>
      <c r="W180" s="253" t="n">
        <f aca="false">E180-N180</f>
        <v>0.00224643</v>
      </c>
      <c r="X180" s="253" t="n">
        <f aca="false">F180-O180</f>
        <v>-0.00208658</v>
      </c>
      <c r="Y180" s="253" t="n">
        <f aca="false">G180-P180</f>
        <v>-0.00906472</v>
      </c>
      <c r="Z180" s="253" t="n">
        <f aca="false">H180-Q180</f>
        <v>-0.01540058</v>
      </c>
      <c r="AA180" s="253" t="n">
        <f aca="false">I180-R180</f>
        <v>-0.02308183</v>
      </c>
    </row>
    <row r="181" customFormat="false" ht="12.75" hidden="false" customHeight="false" outlineLevel="0" collapsed="false">
      <c r="A181" s="247"/>
      <c r="B181" s="247" t="n">
        <v>0.10869842</v>
      </c>
      <c r="C181" s="247" t="n">
        <v>0.03436692</v>
      </c>
      <c r="D181" s="247" t="n">
        <v>0.01395678</v>
      </c>
      <c r="E181" s="247" t="n">
        <v>0.00238993</v>
      </c>
      <c r="F181" s="247" t="n">
        <v>-0.00221949</v>
      </c>
      <c r="G181" s="247" t="n">
        <v>-0.00963911</v>
      </c>
      <c r="H181" s="247" t="n">
        <v>-0.01637063</v>
      </c>
      <c r="I181" s="248" t="n">
        <v>-0.0245219</v>
      </c>
      <c r="J181" s="248"/>
      <c r="T181" s="253" t="n">
        <f aca="false">B181-K181</f>
        <v>0.10869842</v>
      </c>
      <c r="U181" s="253" t="n">
        <f aca="false">C181-L181</f>
        <v>0.03436692</v>
      </c>
      <c r="V181" s="253" t="n">
        <f aca="false">D181-M181</f>
        <v>0.01395678</v>
      </c>
      <c r="W181" s="253" t="n">
        <f aca="false">E181-N181</f>
        <v>0.00238993</v>
      </c>
      <c r="X181" s="253" t="n">
        <f aca="false">F181-O181</f>
        <v>-0.00221949</v>
      </c>
      <c r="Y181" s="253" t="n">
        <f aca="false">G181-P181</f>
        <v>-0.00963911</v>
      </c>
      <c r="Z181" s="253" t="n">
        <f aca="false">H181-Q181</f>
        <v>-0.01637063</v>
      </c>
      <c r="AA181" s="253" t="n">
        <f aca="false">I181-R181</f>
        <v>-0.0245219</v>
      </c>
    </row>
    <row r="182" customFormat="false" ht="12.75" hidden="false" customHeight="false" outlineLevel="0" collapsed="false">
      <c r="A182" s="247"/>
      <c r="B182" s="247" t="n">
        <v>0.08096412</v>
      </c>
      <c r="C182" s="247" t="n">
        <v>0.02561522</v>
      </c>
      <c r="D182" s="247" t="n">
        <v>0.01039347</v>
      </c>
      <c r="E182" s="247" t="n">
        <v>0.00177829</v>
      </c>
      <c r="F182" s="247" t="n">
        <v>-0.00165078</v>
      </c>
      <c r="G182" s="247" t="n">
        <v>-0.00716348</v>
      </c>
      <c r="H182" s="247" t="n">
        <v>-0.01215495</v>
      </c>
      <c r="I182" s="248" t="n">
        <v>-0.01818025</v>
      </c>
      <c r="J182" s="248"/>
      <c r="T182" s="253" t="n">
        <f aca="false">B182-K182</f>
        <v>0.08096412</v>
      </c>
      <c r="U182" s="253" t="n">
        <f aca="false">C182-L182</f>
        <v>0.02561522</v>
      </c>
      <c r="V182" s="253" t="n">
        <f aca="false">D182-M182</f>
        <v>0.01039347</v>
      </c>
      <c r="W182" s="253" t="n">
        <f aca="false">E182-N182</f>
        <v>0.00177829</v>
      </c>
      <c r="X182" s="253" t="n">
        <f aca="false">F182-O182</f>
        <v>-0.00165078</v>
      </c>
      <c r="Y182" s="253" t="n">
        <f aca="false">G182-P182</f>
        <v>-0.00716348</v>
      </c>
      <c r="Z182" s="253" t="n">
        <f aca="false">H182-Q182</f>
        <v>-0.01215495</v>
      </c>
      <c r="AA182" s="253" t="n">
        <f aca="false">I182-R182</f>
        <v>-0.01818025</v>
      </c>
    </row>
    <row r="183" customFormat="false" ht="12.75" hidden="false" customHeight="false" outlineLevel="0" collapsed="false">
      <c r="A183" s="247"/>
      <c r="B183" s="247" t="n">
        <v>0.1881099</v>
      </c>
      <c r="C183" s="247" t="n">
        <v>0.05971853</v>
      </c>
      <c r="D183" s="247" t="n">
        <v>0.02419247</v>
      </c>
      <c r="E183" s="247" t="n">
        <v>0.00413237</v>
      </c>
      <c r="F183" s="247" t="n">
        <v>-0.00383277</v>
      </c>
      <c r="G183" s="247" t="n">
        <v>-0.0166037</v>
      </c>
      <c r="H183" s="247" t="n">
        <v>-0.02811725</v>
      </c>
      <c r="I183" s="248" t="n">
        <v>-0.04191869</v>
      </c>
      <c r="J183" s="248"/>
      <c r="T183" s="253" t="n">
        <f aca="false">B183-K183</f>
        <v>0.1881099</v>
      </c>
      <c r="U183" s="253" t="n">
        <f aca="false">C183-L183</f>
        <v>0.05971853</v>
      </c>
      <c r="V183" s="253" t="n">
        <f aca="false">D183-M183</f>
        <v>0.02419247</v>
      </c>
      <c r="W183" s="253" t="n">
        <f aca="false">E183-N183</f>
        <v>0.00413237</v>
      </c>
      <c r="X183" s="253" t="n">
        <f aca="false">F183-O183</f>
        <v>-0.00383277</v>
      </c>
      <c r="Y183" s="253" t="n">
        <f aca="false">G183-P183</f>
        <v>-0.0166037</v>
      </c>
      <c r="Z183" s="253" t="n">
        <f aca="false">H183-Q183</f>
        <v>-0.02811725</v>
      </c>
      <c r="AA183" s="253" t="n">
        <f aca="false">I183-R183</f>
        <v>-0.04191869</v>
      </c>
    </row>
    <row r="184" customFormat="false" ht="12.75" hidden="false" customHeight="false" outlineLevel="0" collapsed="false">
      <c r="A184" s="247"/>
      <c r="B184" s="247" t="n">
        <v>0.23503899</v>
      </c>
      <c r="C184" s="247" t="n">
        <v>0.07460357</v>
      </c>
      <c r="D184" s="247" t="n">
        <v>0.03025877</v>
      </c>
      <c r="E184" s="247" t="n">
        <v>0.00517419</v>
      </c>
      <c r="F184" s="247" t="n">
        <v>-0.00480169</v>
      </c>
      <c r="G184" s="247" t="n">
        <v>-0.02082325</v>
      </c>
      <c r="H184" s="247" t="n">
        <v>-0.03530601</v>
      </c>
      <c r="I184" s="248" t="n">
        <v>-0.05274256</v>
      </c>
      <c r="J184" s="248"/>
      <c r="T184" s="253" t="n">
        <f aca="false">B184-K184</f>
        <v>0.23503899</v>
      </c>
      <c r="U184" s="253" t="n">
        <f aca="false">C184-L184</f>
        <v>0.07460357</v>
      </c>
      <c r="V184" s="253" t="n">
        <f aca="false">D184-M184</f>
        <v>0.03025877</v>
      </c>
      <c r="W184" s="253" t="n">
        <f aca="false">E184-N184</f>
        <v>0.00517419</v>
      </c>
      <c r="X184" s="253" t="n">
        <f aca="false">F184-O184</f>
        <v>-0.00480169</v>
      </c>
      <c r="Y184" s="253" t="n">
        <f aca="false">G184-P184</f>
        <v>-0.02082325</v>
      </c>
      <c r="Z184" s="253" t="n">
        <f aca="false">H184-Q184</f>
        <v>-0.03530601</v>
      </c>
      <c r="AA184" s="253" t="n">
        <f aca="false">I184-R184</f>
        <v>-0.05274256</v>
      </c>
    </row>
    <row r="185" customFormat="false" ht="12.75" hidden="false" customHeight="false" outlineLevel="0" collapsed="false">
      <c r="A185" s="247"/>
      <c r="B185" s="247" t="n">
        <v>0.10599066</v>
      </c>
      <c r="C185" s="247" t="n">
        <v>0.0336667</v>
      </c>
      <c r="D185" s="247" t="n">
        <v>0.01366678</v>
      </c>
      <c r="E185" s="247" t="n">
        <v>0.00233868</v>
      </c>
      <c r="F185" s="247" t="n">
        <v>-0.00217108</v>
      </c>
      <c r="G185" s="247" t="n">
        <v>-0.0094216</v>
      </c>
      <c r="H185" s="247" t="n">
        <v>-0.01598679</v>
      </c>
      <c r="I185" s="248" t="n">
        <v>-0.0239126</v>
      </c>
      <c r="J185" s="248"/>
      <c r="T185" s="253" t="n">
        <f aca="false">B185-K185</f>
        <v>0.10599066</v>
      </c>
      <c r="U185" s="253" t="n">
        <f aca="false">C185-L185</f>
        <v>0.0336667</v>
      </c>
      <c r="V185" s="253" t="n">
        <f aca="false">D185-M185</f>
        <v>0.01366678</v>
      </c>
      <c r="W185" s="253" t="n">
        <f aca="false">E185-N185</f>
        <v>0.00233868</v>
      </c>
      <c r="X185" s="253" t="n">
        <f aca="false">F185-O185</f>
        <v>-0.00217108</v>
      </c>
      <c r="Y185" s="253" t="n">
        <f aca="false">G185-P185</f>
        <v>-0.0094216</v>
      </c>
      <c r="Z185" s="253" t="n">
        <f aca="false">H185-Q185</f>
        <v>-0.01598679</v>
      </c>
      <c r="AA185" s="253" t="n">
        <f aca="false">I185-R185</f>
        <v>-0.0239126</v>
      </c>
    </row>
    <row r="186" customFormat="false" ht="12.75" hidden="false" customHeight="false" outlineLevel="0" collapsed="false">
      <c r="A186" s="247"/>
      <c r="B186" s="247" t="n">
        <v>0.14680498</v>
      </c>
      <c r="C186" s="247" t="n">
        <v>0.04667569</v>
      </c>
      <c r="D186" s="247" t="n">
        <v>0.01896667</v>
      </c>
      <c r="E186" s="247" t="n">
        <v>0.00324829</v>
      </c>
      <c r="F186" s="247" t="n">
        <v>-0.00301673</v>
      </c>
      <c r="G186" s="247" t="n">
        <v>-0.0131015</v>
      </c>
      <c r="H186" s="247" t="n">
        <v>-0.02225054</v>
      </c>
      <c r="I186" s="248" t="n">
        <v>-0.03332994</v>
      </c>
      <c r="J186" s="248"/>
      <c r="T186" s="253" t="n">
        <f aca="false">B186-K186</f>
        <v>0.14680498</v>
      </c>
      <c r="U186" s="253" t="n">
        <f aca="false">C186-L186</f>
        <v>0.04667569</v>
      </c>
      <c r="V186" s="253" t="n">
        <f aca="false">D186-M186</f>
        <v>0.01896667</v>
      </c>
      <c r="W186" s="253" t="n">
        <f aca="false">E186-N186</f>
        <v>0.00324829</v>
      </c>
      <c r="X186" s="253" t="n">
        <f aca="false">F186-O186</f>
        <v>-0.00301673</v>
      </c>
      <c r="Y186" s="253" t="n">
        <f aca="false">G186-P186</f>
        <v>-0.0131015</v>
      </c>
      <c r="Z186" s="253" t="n">
        <f aca="false">H186-Q186</f>
        <v>-0.02225054</v>
      </c>
      <c r="AA186" s="253" t="n">
        <f aca="false">I186-R186</f>
        <v>-0.03332994</v>
      </c>
    </row>
    <row r="187" customFormat="false" ht="12.75" hidden="false" customHeight="false" outlineLevel="0" collapsed="false">
      <c r="A187" s="247"/>
      <c r="B187" s="247" t="n">
        <v>0.14858562</v>
      </c>
      <c r="C187" s="247" t="n">
        <v>0.04728692</v>
      </c>
      <c r="D187" s="247" t="n">
        <v>0.01923311</v>
      </c>
      <c r="E187" s="247" t="n">
        <v>0.00329646</v>
      </c>
      <c r="F187" s="247" t="n">
        <v>-0.00306263</v>
      </c>
      <c r="G187" s="247" t="n">
        <v>-0.01331044</v>
      </c>
      <c r="H187" s="247" t="n">
        <v>-0.02262389</v>
      </c>
      <c r="I187" s="248" t="n">
        <v>-0.03393471</v>
      </c>
      <c r="J187" s="248"/>
      <c r="T187" s="253" t="n">
        <f aca="false">B187-K187</f>
        <v>0.14858562</v>
      </c>
      <c r="U187" s="253" t="n">
        <f aca="false">C187-L187</f>
        <v>0.04728692</v>
      </c>
      <c r="V187" s="253" t="n">
        <f aca="false">D187-M187</f>
        <v>0.01923311</v>
      </c>
      <c r="W187" s="253" t="n">
        <f aca="false">E187-N187</f>
        <v>0.00329646</v>
      </c>
      <c r="X187" s="253" t="n">
        <f aca="false">F187-O187</f>
        <v>-0.00306263</v>
      </c>
      <c r="Y187" s="253" t="n">
        <f aca="false">G187-P187</f>
        <v>-0.01331044</v>
      </c>
      <c r="Z187" s="253" t="n">
        <f aca="false">H187-Q187</f>
        <v>-0.02262389</v>
      </c>
      <c r="AA187" s="253" t="n">
        <f aca="false">I187-R187</f>
        <v>-0.03393471</v>
      </c>
    </row>
    <row r="188" customFormat="false" ht="12.75" hidden="false" customHeight="false" outlineLevel="0" collapsed="false">
      <c r="A188" s="247"/>
      <c r="B188" s="247" t="n">
        <v>0.19261549</v>
      </c>
      <c r="C188" s="247" t="n">
        <v>0.06137274</v>
      </c>
      <c r="D188" s="247" t="n">
        <v>0.02497715</v>
      </c>
      <c r="E188" s="247" t="n">
        <v>0.0042829</v>
      </c>
      <c r="F188" s="247" t="n">
        <v>-0.00397994</v>
      </c>
      <c r="G188" s="247" t="n">
        <v>-0.01730412</v>
      </c>
      <c r="H188" s="247" t="n">
        <v>-0.02942542</v>
      </c>
      <c r="I188" s="248" t="n">
        <v>-0.04416988</v>
      </c>
      <c r="J188" s="248"/>
      <c r="T188" s="253" t="n">
        <f aca="false">B188-K188</f>
        <v>0.19261549</v>
      </c>
      <c r="U188" s="253" t="n">
        <f aca="false">C188-L188</f>
        <v>0.06137274</v>
      </c>
      <c r="V188" s="253" t="n">
        <f aca="false">D188-M188</f>
        <v>0.02497715</v>
      </c>
      <c r="W188" s="253" t="n">
        <f aca="false">E188-N188</f>
        <v>0.0042829</v>
      </c>
      <c r="X188" s="253" t="n">
        <f aca="false">F188-O188</f>
        <v>-0.00397994</v>
      </c>
      <c r="Y188" s="253" t="n">
        <f aca="false">G188-P188</f>
        <v>-0.01730412</v>
      </c>
      <c r="Z188" s="253" t="n">
        <f aca="false">H188-Q188</f>
        <v>-0.02942542</v>
      </c>
      <c r="AA188" s="253" t="n">
        <f aca="false">I188-R188</f>
        <v>-0.04416988</v>
      </c>
    </row>
    <row r="189" customFormat="false" ht="12.75" hidden="false" customHeight="false" outlineLevel="0" collapsed="false">
      <c r="A189" s="247"/>
      <c r="B189" s="247" t="n">
        <v>0.13696757</v>
      </c>
      <c r="C189" s="247" t="n">
        <v>0.04368924</v>
      </c>
      <c r="D189" s="247" t="n">
        <v>0.01779504</v>
      </c>
      <c r="E189" s="247" t="n">
        <v>0.00305337</v>
      </c>
      <c r="F189" s="247" t="n">
        <v>-0.0028383</v>
      </c>
      <c r="G189" s="247" t="n">
        <v>-0.01234793</v>
      </c>
      <c r="H189" s="247" t="n">
        <v>-0.02101191</v>
      </c>
      <c r="I189" s="248" t="n">
        <v>-0.03157615</v>
      </c>
      <c r="J189" s="248"/>
      <c r="T189" s="253" t="n">
        <f aca="false">B189-K189</f>
        <v>0.13696757</v>
      </c>
      <c r="U189" s="253" t="n">
        <f aca="false">C189-L189</f>
        <v>0.04368924</v>
      </c>
      <c r="V189" s="253" t="n">
        <f aca="false">D189-M189</f>
        <v>0.01779504</v>
      </c>
      <c r="W189" s="253" t="n">
        <f aca="false">E189-N189</f>
        <v>0.00305337</v>
      </c>
      <c r="X189" s="253" t="n">
        <f aca="false">F189-O189</f>
        <v>-0.0028383</v>
      </c>
      <c r="Y189" s="253" t="n">
        <f aca="false">G189-P189</f>
        <v>-0.01234793</v>
      </c>
      <c r="Z189" s="253" t="n">
        <f aca="false">H189-Q189</f>
        <v>-0.02101191</v>
      </c>
      <c r="AA189" s="253" t="n">
        <f aca="false">I189-R189</f>
        <v>-0.03157615</v>
      </c>
    </row>
    <row r="190" customFormat="false" ht="12.75" hidden="false" customHeight="false" outlineLevel="0" collapsed="false">
      <c r="A190" s="247"/>
      <c r="B190" s="247" t="n">
        <v>0.0841955</v>
      </c>
      <c r="C190" s="247" t="n">
        <v>0.02690717</v>
      </c>
      <c r="D190" s="247" t="n">
        <v>0.01098326</v>
      </c>
      <c r="E190" s="247" t="n">
        <v>0.00188794</v>
      </c>
      <c r="F190" s="247" t="n">
        <v>-0.00175648</v>
      </c>
      <c r="G190" s="247" t="n">
        <v>-0.00765421</v>
      </c>
      <c r="H190" s="247" t="n">
        <v>-0.01304931</v>
      </c>
      <c r="I190" s="248" t="n">
        <v>-0.0196701</v>
      </c>
      <c r="J190" s="248"/>
      <c r="T190" s="253" t="n">
        <f aca="false">B190-K190</f>
        <v>0.0841955</v>
      </c>
      <c r="U190" s="253" t="n">
        <f aca="false">C190-L190</f>
        <v>0.02690717</v>
      </c>
      <c r="V190" s="253" t="n">
        <f aca="false">D190-M190</f>
        <v>0.01098326</v>
      </c>
      <c r="W190" s="253" t="n">
        <f aca="false">E190-N190</f>
        <v>0.00188794</v>
      </c>
      <c r="X190" s="253" t="n">
        <f aca="false">F190-O190</f>
        <v>-0.00175648</v>
      </c>
      <c r="Y190" s="253" t="n">
        <f aca="false">G190-P190</f>
        <v>-0.00765421</v>
      </c>
      <c r="Z190" s="253" t="n">
        <f aca="false">H190-Q190</f>
        <v>-0.01304931</v>
      </c>
      <c r="AA190" s="253" t="n">
        <f aca="false">I190-R190</f>
        <v>-0.0196701</v>
      </c>
    </row>
    <row r="191" customFormat="false" ht="12.75" hidden="false" customHeight="false" outlineLevel="0" collapsed="false">
      <c r="A191" s="247"/>
      <c r="B191" s="247" t="n">
        <v>0.08097258</v>
      </c>
      <c r="C191" s="247" t="n">
        <v>0.02595404</v>
      </c>
      <c r="D191" s="247" t="n">
        <v>0.01061835</v>
      </c>
      <c r="E191" s="247" t="n">
        <v>0.00182852</v>
      </c>
      <c r="F191" s="247" t="n">
        <v>-0.00170268</v>
      </c>
      <c r="G191" s="247" t="n">
        <v>-0.00743196</v>
      </c>
      <c r="H191" s="247" t="n">
        <v>-0.01269382</v>
      </c>
      <c r="I191" s="248" t="n">
        <v>-0.01919155</v>
      </c>
      <c r="J191" s="248"/>
      <c r="T191" s="253" t="n">
        <f aca="false">B191-K191</f>
        <v>0.08097258</v>
      </c>
      <c r="U191" s="253" t="n">
        <f aca="false">C191-L191</f>
        <v>0.02595404</v>
      </c>
      <c r="V191" s="253" t="n">
        <f aca="false">D191-M191</f>
        <v>0.01061835</v>
      </c>
      <c r="W191" s="253" t="n">
        <f aca="false">E191-N191</f>
        <v>0.00182852</v>
      </c>
      <c r="X191" s="253" t="n">
        <f aca="false">F191-O191</f>
        <v>-0.00170268</v>
      </c>
      <c r="Y191" s="253" t="n">
        <f aca="false">G191-P191</f>
        <v>-0.00743196</v>
      </c>
      <c r="Z191" s="253" t="n">
        <f aca="false">H191-Q191</f>
        <v>-0.01269382</v>
      </c>
      <c r="AA191" s="253" t="n">
        <f aca="false">I191-R191</f>
        <v>-0.01919155</v>
      </c>
    </row>
    <row r="192" customFormat="false" ht="12.75" hidden="false" customHeight="false" outlineLevel="0" collapsed="false">
      <c r="A192" s="247"/>
      <c r="B192" s="247" t="n">
        <v>0.09139879</v>
      </c>
      <c r="C192" s="247" t="n">
        <v>0.02955912</v>
      </c>
      <c r="D192" s="247" t="n">
        <v>0.01213988</v>
      </c>
      <c r="E192" s="247" t="n">
        <v>0.00209623</v>
      </c>
      <c r="F192" s="247" t="n">
        <v>-0.00195439</v>
      </c>
      <c r="G192" s="247" t="n">
        <v>-0.00855003</v>
      </c>
      <c r="H192" s="247" t="n">
        <v>-0.01463937</v>
      </c>
      <c r="I192" s="248" t="n">
        <v>-0.02221778</v>
      </c>
      <c r="J192" s="248"/>
      <c r="T192" s="253" t="n">
        <f aca="false">B192-K192</f>
        <v>0.09139879</v>
      </c>
      <c r="U192" s="253" t="n">
        <f aca="false">C192-L192</f>
        <v>0.02955912</v>
      </c>
      <c r="V192" s="253" t="n">
        <f aca="false">D192-M192</f>
        <v>0.01213988</v>
      </c>
      <c r="W192" s="253" t="n">
        <f aca="false">E192-N192</f>
        <v>0.00209623</v>
      </c>
      <c r="X192" s="253" t="n">
        <f aca="false">F192-O192</f>
        <v>-0.00195439</v>
      </c>
      <c r="Y192" s="253" t="n">
        <f aca="false">G192-P192</f>
        <v>-0.00855003</v>
      </c>
      <c r="Z192" s="253" t="n">
        <f aca="false">H192-Q192</f>
        <v>-0.01463937</v>
      </c>
      <c r="AA192" s="253" t="n">
        <f aca="false">I192-R192</f>
        <v>-0.02221778</v>
      </c>
    </row>
    <row r="193" customFormat="false" ht="12.75" hidden="false" customHeight="false" outlineLevel="0" collapsed="false">
      <c r="A193" s="247"/>
      <c r="B193" s="247" t="n">
        <v>0.09659135</v>
      </c>
      <c r="C193" s="247" t="n">
        <v>0.03123732</v>
      </c>
      <c r="D193" s="247" t="n">
        <v>0.01282392</v>
      </c>
      <c r="E193" s="247" t="n">
        <v>0.00221357</v>
      </c>
      <c r="F193" s="247" t="n">
        <v>-0.00206345</v>
      </c>
      <c r="G193" s="247" t="n">
        <v>-0.00902418</v>
      </c>
      <c r="H193" s="247" t="n">
        <v>-0.01544564</v>
      </c>
      <c r="I193" s="248" t="n">
        <v>-0.02342824</v>
      </c>
      <c r="J193" s="248"/>
      <c r="T193" s="253" t="n">
        <f aca="false">B193-K193</f>
        <v>0.09659135</v>
      </c>
      <c r="U193" s="253" t="n">
        <f aca="false">C193-L193</f>
        <v>0.03123732</v>
      </c>
      <c r="V193" s="253" t="n">
        <f aca="false">D193-M193</f>
        <v>0.01282392</v>
      </c>
      <c r="W193" s="253" t="n">
        <f aca="false">E193-N193</f>
        <v>0.00221357</v>
      </c>
      <c r="X193" s="253" t="n">
        <f aca="false">F193-O193</f>
        <v>-0.00206345</v>
      </c>
      <c r="Y193" s="253" t="n">
        <f aca="false">G193-P193</f>
        <v>-0.00902418</v>
      </c>
      <c r="Z193" s="253" t="n">
        <f aca="false">H193-Q193</f>
        <v>-0.01544564</v>
      </c>
      <c r="AA193" s="253" t="n">
        <f aca="false">I193-R193</f>
        <v>-0.02342824</v>
      </c>
    </row>
    <row r="194" customFormat="false" ht="12.75" hidden="false" customHeight="false" outlineLevel="0" collapsed="false">
      <c r="A194" s="247"/>
      <c r="B194" s="247" t="n">
        <v>0.07059829</v>
      </c>
      <c r="C194" s="247" t="n">
        <v>0.02282317</v>
      </c>
      <c r="D194" s="247" t="n">
        <v>0.00936109</v>
      </c>
      <c r="E194" s="247" t="n">
        <v>0.00161459</v>
      </c>
      <c r="F194" s="247" t="n">
        <v>-0.00150451</v>
      </c>
      <c r="G194" s="247" t="n">
        <v>-0.00657499</v>
      </c>
      <c r="H194" s="247" t="n">
        <v>-0.01124447</v>
      </c>
      <c r="I194" s="248" t="n">
        <v>-0.01703357</v>
      </c>
      <c r="J194" s="248"/>
      <c r="T194" s="253" t="n">
        <f aca="false">B194-K194</f>
        <v>0.07059829</v>
      </c>
      <c r="U194" s="253" t="n">
        <f aca="false">C194-L194</f>
        <v>0.02282317</v>
      </c>
      <c r="V194" s="253" t="n">
        <f aca="false">D194-M194</f>
        <v>0.00936109</v>
      </c>
      <c r="W194" s="253" t="n">
        <f aca="false">E194-N194</f>
        <v>0.00161459</v>
      </c>
      <c r="X194" s="253" t="n">
        <f aca="false">F194-O194</f>
        <v>-0.00150451</v>
      </c>
      <c r="Y194" s="253" t="n">
        <f aca="false">G194-P194</f>
        <v>-0.00657499</v>
      </c>
      <c r="Z194" s="253" t="n">
        <f aca="false">H194-Q194</f>
        <v>-0.01124447</v>
      </c>
      <c r="AA194" s="253" t="n">
        <f aca="false">I194-R194</f>
        <v>-0.01703357</v>
      </c>
    </row>
    <row r="195" customFormat="false" ht="12.75" hidden="false" customHeight="false" outlineLevel="0" collapsed="false">
      <c r="A195" s="247"/>
      <c r="B195" s="247" t="n">
        <v>0.15253232</v>
      </c>
      <c r="C195" s="247" t="n">
        <v>0.04932581</v>
      </c>
      <c r="D195" s="247" t="n">
        <v>0.0202054</v>
      </c>
      <c r="E195" s="247" t="n">
        <v>0.00348098</v>
      </c>
      <c r="F195" s="247" t="n">
        <v>-0.0032418</v>
      </c>
      <c r="G195" s="247" t="n">
        <v>-0.01415155</v>
      </c>
      <c r="H195" s="247" t="n">
        <v>-0.02417128</v>
      </c>
      <c r="I195" s="248" t="n">
        <v>-0.03654097</v>
      </c>
      <c r="J195" s="248"/>
      <c r="T195" s="253" t="n">
        <f aca="false">B195-K195</f>
        <v>0.15253232</v>
      </c>
      <c r="U195" s="253" t="n">
        <f aca="false">C195-L195</f>
        <v>0.04932581</v>
      </c>
      <c r="V195" s="253" t="n">
        <f aca="false">D195-M195</f>
        <v>0.0202054</v>
      </c>
      <c r="W195" s="253" t="n">
        <f aca="false">E195-N195</f>
        <v>0.00348098</v>
      </c>
      <c r="X195" s="253" t="n">
        <f aca="false">F195-O195</f>
        <v>-0.0032418</v>
      </c>
      <c r="Y195" s="253" t="n">
        <f aca="false">G195-P195</f>
        <v>-0.01415155</v>
      </c>
      <c r="Z195" s="253" t="n">
        <f aca="false">H195-Q195</f>
        <v>-0.02417128</v>
      </c>
      <c r="AA195" s="253" t="n">
        <f aca="false">I195-R195</f>
        <v>-0.03654097</v>
      </c>
    </row>
    <row r="196" customFormat="false" ht="12.75" hidden="false" customHeight="false" outlineLevel="0" collapsed="false">
      <c r="A196" s="247"/>
      <c r="B196" s="247" t="n">
        <v>0.203997</v>
      </c>
      <c r="C196" s="247" t="n">
        <v>0.06602586</v>
      </c>
      <c r="D196" s="247" t="n">
        <v>0.02705798</v>
      </c>
      <c r="E196" s="247" t="n">
        <v>0.00466308</v>
      </c>
      <c r="F196" s="247" t="n">
        <v>-0.00434335</v>
      </c>
      <c r="G196" s="247" t="n">
        <v>-0.01896588</v>
      </c>
      <c r="H196" s="247" t="n">
        <v>-0.03240526</v>
      </c>
      <c r="I196" s="248" t="n">
        <v>-0.0490164</v>
      </c>
      <c r="J196" s="248"/>
      <c r="T196" s="253" t="n">
        <f aca="false">B196-K196</f>
        <v>0.203997</v>
      </c>
      <c r="U196" s="253" t="n">
        <f aca="false">C196-L196</f>
        <v>0.06602586</v>
      </c>
      <c r="V196" s="253" t="n">
        <f aca="false">D196-M196</f>
        <v>0.02705798</v>
      </c>
      <c r="W196" s="253" t="n">
        <f aca="false">E196-N196</f>
        <v>0.00466308</v>
      </c>
      <c r="X196" s="253" t="n">
        <f aca="false">F196-O196</f>
        <v>-0.00434335</v>
      </c>
      <c r="Y196" s="253" t="n">
        <f aca="false">G196-P196</f>
        <v>-0.01896588</v>
      </c>
      <c r="Z196" s="253" t="n">
        <f aca="false">H196-Q196</f>
        <v>-0.03240526</v>
      </c>
      <c r="AA196" s="253" t="n">
        <f aca="false">I196-R196</f>
        <v>-0.0490164</v>
      </c>
    </row>
    <row r="197" customFormat="false" ht="12.75" hidden="false" customHeight="false" outlineLevel="0" collapsed="false">
      <c r="A197" s="247"/>
      <c r="B197" s="247" t="n">
        <v>0.09205242</v>
      </c>
      <c r="C197" s="247" t="n">
        <v>0.02982304</v>
      </c>
      <c r="D197" s="247" t="n">
        <v>0.01223217</v>
      </c>
      <c r="E197" s="247" t="n">
        <v>0.00210951</v>
      </c>
      <c r="F197" s="247" t="n">
        <v>-0.00196554</v>
      </c>
      <c r="G197" s="247" t="n">
        <v>-0.00858834</v>
      </c>
      <c r="H197" s="247" t="n">
        <v>-0.01468491</v>
      </c>
      <c r="I197" s="248" t="n">
        <v>-0.0222395</v>
      </c>
      <c r="J197" s="248"/>
      <c r="T197" s="253" t="n">
        <f aca="false">B197-K197</f>
        <v>0.09205242</v>
      </c>
      <c r="U197" s="253" t="n">
        <f aca="false">C197-L197</f>
        <v>0.02982304</v>
      </c>
      <c r="V197" s="253" t="n">
        <f aca="false">D197-M197</f>
        <v>0.01223217</v>
      </c>
      <c r="W197" s="253" t="n">
        <f aca="false">E197-N197</f>
        <v>0.00210951</v>
      </c>
      <c r="X197" s="253" t="n">
        <f aca="false">F197-O197</f>
        <v>-0.00196554</v>
      </c>
      <c r="Y197" s="253" t="n">
        <f aca="false">G197-P197</f>
        <v>-0.00858834</v>
      </c>
      <c r="Z197" s="253" t="n">
        <f aca="false">H197-Q197</f>
        <v>-0.01468491</v>
      </c>
      <c r="AA197" s="253" t="n">
        <f aca="false">I197-R197</f>
        <v>-0.0222395</v>
      </c>
    </row>
    <row r="198" customFormat="false" ht="12.75" hidden="false" customHeight="false" outlineLevel="0" collapsed="false">
      <c r="A198" s="247"/>
      <c r="B198" s="247" t="n">
        <v>0.14460145</v>
      </c>
      <c r="C198" s="247" t="n">
        <v>0.04690366</v>
      </c>
      <c r="D198" s="247" t="n">
        <v>0.01925653</v>
      </c>
      <c r="E198" s="247" t="n">
        <v>0.0033235</v>
      </c>
      <c r="F198" s="247" t="n">
        <v>-0.00309785</v>
      </c>
      <c r="G198" s="247" t="n">
        <v>-0.01354568</v>
      </c>
      <c r="H198" s="247" t="n">
        <v>-0.02318033</v>
      </c>
      <c r="I198" s="248" t="n">
        <v>-0.03515298</v>
      </c>
      <c r="J198" s="248"/>
      <c r="T198" s="253" t="n">
        <f aca="false">B198-K198</f>
        <v>0.14460145</v>
      </c>
      <c r="U198" s="253" t="n">
        <f aca="false">C198-L198</f>
        <v>0.04690366</v>
      </c>
      <c r="V198" s="253" t="n">
        <f aca="false">D198-M198</f>
        <v>0.01925653</v>
      </c>
      <c r="W198" s="253" t="n">
        <f aca="false">E198-N198</f>
        <v>0.0033235</v>
      </c>
      <c r="X198" s="253" t="n">
        <f aca="false">F198-O198</f>
        <v>-0.00309785</v>
      </c>
      <c r="Y198" s="253" t="n">
        <f aca="false">G198-P198</f>
        <v>-0.01354568</v>
      </c>
      <c r="Z198" s="253" t="n">
        <f aca="false">H198-Q198</f>
        <v>-0.02318033</v>
      </c>
      <c r="AA198" s="253" t="n">
        <f aca="false">I198-R198</f>
        <v>-0.03515298</v>
      </c>
    </row>
    <row r="199" customFormat="false" ht="12.75" hidden="false" customHeight="false" outlineLevel="0" collapsed="false">
      <c r="A199" s="247"/>
      <c r="B199" s="247" t="n">
        <v>0.12931925</v>
      </c>
      <c r="C199" s="247" t="n">
        <v>0.04199581</v>
      </c>
      <c r="D199" s="247" t="n">
        <v>0.01725733</v>
      </c>
      <c r="E199" s="247" t="n">
        <v>0.00298064</v>
      </c>
      <c r="F199" s="247" t="n">
        <v>-0.00277924</v>
      </c>
      <c r="G199" s="247" t="n">
        <v>-0.01216077</v>
      </c>
      <c r="H199" s="247" t="n">
        <v>-0.02082633</v>
      </c>
      <c r="I199" s="248" t="n">
        <v>-0.03162306</v>
      </c>
      <c r="J199" s="248"/>
      <c r="T199" s="253" t="n">
        <f aca="false">B199-K199</f>
        <v>0.12931925</v>
      </c>
      <c r="U199" s="253" t="n">
        <f aca="false">C199-L199</f>
        <v>0.04199581</v>
      </c>
      <c r="V199" s="253" t="n">
        <f aca="false">D199-M199</f>
        <v>0.01725733</v>
      </c>
      <c r="W199" s="253" t="n">
        <f aca="false">E199-N199</f>
        <v>0.00298064</v>
      </c>
      <c r="X199" s="253" t="n">
        <f aca="false">F199-O199</f>
        <v>-0.00277924</v>
      </c>
      <c r="Y199" s="253" t="n">
        <f aca="false">G199-P199</f>
        <v>-0.01216077</v>
      </c>
      <c r="Z199" s="253" t="n">
        <f aca="false">H199-Q199</f>
        <v>-0.02082633</v>
      </c>
      <c r="AA199" s="253" t="n">
        <f aca="false">I199-R199</f>
        <v>-0.03162306</v>
      </c>
    </row>
    <row r="200" customFormat="false" ht="12.75" hidden="false" customHeight="false" outlineLevel="0" collapsed="false">
      <c r="A200" s="247"/>
      <c r="B200" s="247" t="n">
        <v>0.16762496</v>
      </c>
      <c r="C200" s="247" t="n">
        <v>0.05449014</v>
      </c>
      <c r="D200" s="247" t="n">
        <v>0.02240286</v>
      </c>
      <c r="E200" s="247" t="n">
        <v>0.00387083</v>
      </c>
      <c r="F200" s="247" t="n">
        <v>-0.00360995</v>
      </c>
      <c r="G200" s="247" t="n">
        <v>-0.01580101</v>
      </c>
      <c r="H200" s="247" t="n">
        <v>-0.02707114</v>
      </c>
      <c r="I200" s="248" t="n">
        <v>-0.04113223</v>
      </c>
      <c r="J200" s="248"/>
      <c r="T200" s="253" t="n">
        <f aca="false">B200-K200</f>
        <v>0.16762496</v>
      </c>
      <c r="U200" s="253" t="n">
        <f aca="false">C200-L200</f>
        <v>0.05449014</v>
      </c>
      <c r="V200" s="253" t="n">
        <f aca="false">D200-M200</f>
        <v>0.02240286</v>
      </c>
      <c r="W200" s="253" t="n">
        <f aca="false">E200-N200</f>
        <v>0.00387083</v>
      </c>
      <c r="X200" s="253" t="n">
        <f aca="false">F200-O200</f>
        <v>-0.00360995</v>
      </c>
      <c r="Y200" s="253" t="n">
        <f aca="false">G200-P200</f>
        <v>-0.01580101</v>
      </c>
      <c r="Z200" s="253" t="n">
        <f aca="false">H200-Q200</f>
        <v>-0.02707114</v>
      </c>
      <c r="AA200" s="253" t="n">
        <f aca="false">I200-R200</f>
        <v>-0.04113223</v>
      </c>
    </row>
    <row r="201" customFormat="false" ht="12.75" hidden="false" customHeight="false" outlineLevel="0" collapsed="false">
      <c r="A201" s="247"/>
      <c r="B201" s="247" t="n">
        <v>0.11930653</v>
      </c>
      <c r="C201" s="247" t="n">
        <v>0.03882678</v>
      </c>
      <c r="D201" s="247" t="n">
        <v>0.01597516</v>
      </c>
      <c r="E201" s="247" t="n">
        <v>0.00276189</v>
      </c>
      <c r="F201" s="247" t="n">
        <v>-0.00257648</v>
      </c>
      <c r="G201" s="247" t="n">
        <v>-0.01128359</v>
      </c>
      <c r="H201" s="247" t="n">
        <v>-0.01934364</v>
      </c>
      <c r="I201" s="248" t="n">
        <v>-0.02942106</v>
      </c>
      <c r="J201" s="248"/>
      <c r="T201" s="253" t="n">
        <f aca="false">B201-K201</f>
        <v>0.11930653</v>
      </c>
      <c r="U201" s="253" t="n">
        <f aca="false">C201-L201</f>
        <v>0.03882678</v>
      </c>
      <c r="V201" s="253" t="n">
        <f aca="false">D201-M201</f>
        <v>0.01597516</v>
      </c>
      <c r="W201" s="253" t="n">
        <f aca="false">E201-N201</f>
        <v>0.00276189</v>
      </c>
      <c r="X201" s="253" t="n">
        <f aca="false">F201-O201</f>
        <v>-0.00257648</v>
      </c>
      <c r="Y201" s="253" t="n">
        <f aca="false">G201-P201</f>
        <v>-0.01128359</v>
      </c>
      <c r="Z201" s="253" t="n">
        <f aca="false">H201-Q201</f>
        <v>-0.01934364</v>
      </c>
      <c r="AA201" s="253" t="n">
        <f aca="false">I201-R201</f>
        <v>-0.02942106</v>
      </c>
    </row>
    <row r="202" customFormat="false" ht="12.75" hidden="false" customHeight="false" outlineLevel="0" collapsed="false">
      <c r="A202" s="247"/>
      <c r="B202" s="247" t="n">
        <v>0.07349427</v>
      </c>
      <c r="C202" s="247" t="n">
        <v>0.02398667</v>
      </c>
      <c r="D202" s="247" t="n">
        <v>0.00989173</v>
      </c>
      <c r="E202" s="247" t="n">
        <v>0.00171325</v>
      </c>
      <c r="F202" s="247" t="n">
        <v>-0.00159964</v>
      </c>
      <c r="G202" s="247" t="n">
        <v>-0.00701716</v>
      </c>
      <c r="H202" s="247" t="n">
        <v>-0.01205209</v>
      </c>
      <c r="I202" s="248" t="n">
        <v>-0.01838667</v>
      </c>
      <c r="J202" s="248"/>
      <c r="T202" s="253" t="n">
        <f aca="false">B202-K202</f>
        <v>0.07349427</v>
      </c>
      <c r="U202" s="253" t="n">
        <f aca="false">C202-L202</f>
        <v>0.02398667</v>
      </c>
      <c r="V202" s="253" t="n">
        <f aca="false">D202-M202</f>
        <v>0.00989173</v>
      </c>
      <c r="W202" s="253" t="n">
        <f aca="false">E202-N202</f>
        <v>0.00171325</v>
      </c>
      <c r="X202" s="253" t="n">
        <f aca="false">F202-O202</f>
        <v>-0.00159964</v>
      </c>
      <c r="Y202" s="253" t="n">
        <f aca="false">G202-P202</f>
        <v>-0.00701716</v>
      </c>
      <c r="Z202" s="253" t="n">
        <f aca="false">H202-Q202</f>
        <v>-0.01205209</v>
      </c>
      <c r="AA202" s="253" t="n">
        <f aca="false">I202-R202</f>
        <v>-0.01838667</v>
      </c>
    </row>
    <row r="203" customFormat="false" ht="12.75" hidden="false" customHeight="false" outlineLevel="0" collapsed="false">
      <c r="A203" s="247"/>
      <c r="B203" s="247" t="n">
        <v>0.07059393</v>
      </c>
      <c r="C203" s="247" t="n">
        <v>0.02312579</v>
      </c>
      <c r="D203" s="247" t="n">
        <v>0.00955944</v>
      </c>
      <c r="E203" s="247" t="n">
        <v>0.00165875</v>
      </c>
      <c r="F203" s="247" t="n">
        <v>-0.00155013</v>
      </c>
      <c r="G203" s="247" t="n">
        <v>-0.00681123</v>
      </c>
      <c r="H203" s="247" t="n">
        <v>-0.01172013</v>
      </c>
      <c r="I203" s="248" t="n">
        <v>-0.01793423</v>
      </c>
      <c r="J203" s="248"/>
      <c r="T203" s="253" t="n">
        <f aca="false">B203-K203</f>
        <v>0.07059393</v>
      </c>
      <c r="U203" s="253" t="n">
        <f aca="false">C203-L203</f>
        <v>0.02312579</v>
      </c>
      <c r="V203" s="253" t="n">
        <f aca="false">D203-M203</f>
        <v>0.00955944</v>
      </c>
      <c r="W203" s="253" t="n">
        <f aca="false">E203-N203</f>
        <v>0.00165875</v>
      </c>
      <c r="X203" s="253" t="n">
        <f aca="false">F203-O203</f>
        <v>-0.00155013</v>
      </c>
      <c r="Y203" s="253" t="n">
        <f aca="false">G203-P203</f>
        <v>-0.00681123</v>
      </c>
      <c r="Z203" s="253" t="n">
        <f aca="false">H203-Q203</f>
        <v>-0.01172013</v>
      </c>
      <c r="AA203" s="253" t="n">
        <f aca="false">I203-R203</f>
        <v>-0.01793423</v>
      </c>
    </row>
    <row r="204" customFormat="false" ht="12.75" hidden="false" customHeight="false" outlineLevel="0" collapsed="false">
      <c r="A204" s="247"/>
      <c r="B204" s="247" t="n">
        <v>0</v>
      </c>
      <c r="C204" s="247" t="n">
        <v>0</v>
      </c>
      <c r="D204" s="247" t="n">
        <v>0</v>
      </c>
      <c r="E204" s="247" t="n">
        <v>0</v>
      </c>
      <c r="F204" s="247" t="n">
        <v>0</v>
      </c>
      <c r="G204" s="247" t="n">
        <v>0</v>
      </c>
      <c r="H204" s="247" t="n">
        <v>0</v>
      </c>
      <c r="I204" s="248" t="n">
        <v>0</v>
      </c>
      <c r="J204" s="248"/>
      <c r="T204" s="253" t="n">
        <f aca="false">B204-K204</f>
        <v>0</v>
      </c>
      <c r="U204" s="253" t="n">
        <f aca="false">C204-L204</f>
        <v>0</v>
      </c>
      <c r="V204" s="253" t="n">
        <f aca="false">D204-M204</f>
        <v>0</v>
      </c>
      <c r="W204" s="253" t="n">
        <f aca="false">E204-N204</f>
        <v>0</v>
      </c>
      <c r="X204" s="253" t="n">
        <f aca="false">F204-O204</f>
        <v>0</v>
      </c>
      <c r="Y204" s="253" t="n">
        <f aca="false">G204-P204</f>
        <v>0</v>
      </c>
      <c r="Z204" s="253" t="n">
        <f aca="false">H204-Q204</f>
        <v>0</v>
      </c>
      <c r="AA204" s="253" t="n">
        <f aca="false">I204-R204</f>
        <v>0</v>
      </c>
    </row>
    <row r="205" customFormat="false" ht="12.75" hidden="false" customHeight="false" outlineLevel="0" collapsed="false">
      <c r="B205" s="247" t="n">
        <v>0</v>
      </c>
      <c r="C205" s="247" t="n">
        <v>0</v>
      </c>
      <c r="D205" s="247" t="n">
        <v>0</v>
      </c>
      <c r="E205" s="247" t="n">
        <v>0</v>
      </c>
      <c r="F205" s="247" t="n">
        <v>0</v>
      </c>
      <c r="G205" s="247" t="n">
        <v>0</v>
      </c>
      <c r="H205" s="247" t="n">
        <v>0</v>
      </c>
      <c r="I205" s="248" t="n">
        <v>0</v>
      </c>
      <c r="J205" s="248"/>
      <c r="T205" s="253" t="n">
        <f aca="false">B205-K205</f>
        <v>0</v>
      </c>
      <c r="U205" s="253" t="n">
        <f aca="false">C205-L205</f>
        <v>0</v>
      </c>
      <c r="V205" s="253" t="n">
        <f aca="false">D205-M205</f>
        <v>0</v>
      </c>
      <c r="W205" s="253" t="n">
        <f aca="false">E205-N205</f>
        <v>0</v>
      </c>
      <c r="X205" s="253" t="n">
        <f aca="false">F205-O205</f>
        <v>0</v>
      </c>
      <c r="Y205" s="253" t="n">
        <f aca="false">G205-P205</f>
        <v>0</v>
      </c>
      <c r="Z205" s="253" t="n">
        <f aca="false">H205-Q205</f>
        <v>0</v>
      </c>
      <c r="AA205" s="253" t="n">
        <f aca="false">I205-R205</f>
        <v>0</v>
      </c>
    </row>
    <row r="206" customFormat="false" ht="12.75" hidden="false" customHeight="false" outlineLevel="0" collapsed="false">
      <c r="B206" s="247" t="n">
        <v>0</v>
      </c>
      <c r="C206" s="247" t="n">
        <v>0</v>
      </c>
      <c r="D206" s="247" t="n">
        <v>0</v>
      </c>
      <c r="E206" s="247" t="n">
        <v>0</v>
      </c>
      <c r="F206" s="247" t="n">
        <v>0</v>
      </c>
      <c r="G206" s="247" t="n">
        <v>0</v>
      </c>
      <c r="H206" s="247" t="n">
        <v>0</v>
      </c>
      <c r="I206" s="248" t="n">
        <v>0</v>
      </c>
      <c r="J206" s="248"/>
      <c r="T206" s="253" t="n">
        <f aca="false">B206-K206</f>
        <v>0</v>
      </c>
      <c r="U206" s="253" t="n">
        <f aca="false">C206-L206</f>
        <v>0</v>
      </c>
      <c r="V206" s="253" t="n">
        <f aca="false">D206-M206</f>
        <v>0</v>
      </c>
      <c r="W206" s="253" t="n">
        <f aca="false">E206-N206</f>
        <v>0</v>
      </c>
      <c r="X206" s="253" t="n">
        <f aca="false">F206-O206</f>
        <v>0</v>
      </c>
      <c r="Y206" s="253" t="n">
        <f aca="false">G206-P206</f>
        <v>0</v>
      </c>
      <c r="Z206" s="253" t="n">
        <f aca="false">H206-Q206</f>
        <v>0</v>
      </c>
      <c r="AA206" s="253" t="n">
        <f aca="false">I206-R206</f>
        <v>0</v>
      </c>
    </row>
    <row r="207" customFormat="false" ht="12.75" hidden="false" customHeight="false" outlineLevel="0" collapsed="false">
      <c r="B207" s="247" t="n">
        <v>0</v>
      </c>
      <c r="C207" s="247" t="n">
        <v>0</v>
      </c>
      <c r="D207" s="247" t="n">
        <v>0</v>
      </c>
      <c r="E207" s="247" t="n">
        <v>0</v>
      </c>
      <c r="F207" s="247" t="n">
        <v>0</v>
      </c>
      <c r="G207" s="247" t="n">
        <v>0</v>
      </c>
      <c r="H207" s="247" t="n">
        <v>0</v>
      </c>
      <c r="I207" s="248" t="n">
        <v>0</v>
      </c>
      <c r="J207" s="248"/>
      <c r="T207" s="253" t="n">
        <f aca="false">B207-K207</f>
        <v>0</v>
      </c>
      <c r="U207" s="253" t="n">
        <f aca="false">C207-L207</f>
        <v>0</v>
      </c>
      <c r="V207" s="253" t="n">
        <f aca="false">D207-M207</f>
        <v>0</v>
      </c>
      <c r="W207" s="253" t="n">
        <f aca="false">E207-N207</f>
        <v>0</v>
      </c>
      <c r="X207" s="253" t="n">
        <f aca="false">F207-O207</f>
        <v>0</v>
      </c>
      <c r="Y207" s="253" t="n">
        <f aca="false">G207-P207</f>
        <v>0</v>
      </c>
      <c r="Z207" s="253" t="n">
        <f aca="false">H207-Q207</f>
        <v>0</v>
      </c>
      <c r="AA207" s="253" t="n">
        <f aca="false">I207-R207</f>
        <v>0</v>
      </c>
    </row>
    <row r="208" customFormat="false" ht="12.75" hidden="false" customHeight="false" outlineLevel="0" collapsed="false">
      <c r="B208" s="247" t="n">
        <v>0</v>
      </c>
      <c r="C208" s="247" t="n">
        <v>0</v>
      </c>
      <c r="D208" s="247" t="n">
        <v>0</v>
      </c>
      <c r="E208" s="247" t="n">
        <v>0</v>
      </c>
      <c r="F208" s="247" t="n">
        <v>0</v>
      </c>
      <c r="G208" s="247" t="n">
        <v>0</v>
      </c>
      <c r="H208" s="247" t="n">
        <v>0</v>
      </c>
      <c r="I208" s="248" t="n">
        <v>0</v>
      </c>
      <c r="J208" s="248"/>
      <c r="T208" s="253" t="n">
        <f aca="false">B208-K208</f>
        <v>0</v>
      </c>
      <c r="U208" s="253" t="n">
        <f aca="false">C208-L208</f>
        <v>0</v>
      </c>
      <c r="V208" s="253" t="n">
        <f aca="false">D208-M208</f>
        <v>0</v>
      </c>
      <c r="W208" s="253" t="n">
        <f aca="false">E208-N208</f>
        <v>0</v>
      </c>
      <c r="X208" s="253" t="n">
        <f aca="false">F208-O208</f>
        <v>0</v>
      </c>
      <c r="Y208" s="253" t="n">
        <f aca="false">G208-P208</f>
        <v>0</v>
      </c>
      <c r="Z208" s="253" t="n">
        <f aca="false">H208-Q208</f>
        <v>0</v>
      </c>
      <c r="AA208" s="253" t="n">
        <f aca="false">I208-R208</f>
        <v>0</v>
      </c>
    </row>
    <row r="209" customFormat="false" ht="12.75" hidden="false" customHeight="false" outlineLevel="0" collapsed="false">
      <c r="B209" s="247" t="n">
        <v>0</v>
      </c>
      <c r="C209" s="247" t="n">
        <v>0</v>
      </c>
      <c r="D209" s="247" t="n">
        <v>0</v>
      </c>
      <c r="E209" s="247" t="n">
        <v>0</v>
      </c>
      <c r="F209" s="247" t="n">
        <v>0</v>
      </c>
      <c r="G209" s="247" t="n">
        <v>0</v>
      </c>
      <c r="H209" s="247" t="n">
        <v>0</v>
      </c>
      <c r="I209" s="248" t="n">
        <v>0</v>
      </c>
      <c r="J209" s="248"/>
      <c r="T209" s="253" t="n">
        <f aca="false">B209-K209</f>
        <v>0</v>
      </c>
      <c r="U209" s="253" t="n">
        <f aca="false">C209-L209</f>
        <v>0</v>
      </c>
      <c r="V209" s="253" t="n">
        <f aca="false">D209-M209</f>
        <v>0</v>
      </c>
      <c r="W209" s="253" t="n">
        <f aca="false">E209-N209</f>
        <v>0</v>
      </c>
      <c r="X209" s="253" t="n">
        <f aca="false">F209-O209</f>
        <v>0</v>
      </c>
      <c r="Y209" s="253" t="n">
        <f aca="false">G209-P209</f>
        <v>0</v>
      </c>
      <c r="Z209" s="253" t="n">
        <f aca="false">H209-Q209</f>
        <v>0</v>
      </c>
      <c r="AA209" s="253" t="n">
        <f aca="false">I209-R209</f>
        <v>0</v>
      </c>
    </row>
    <row r="210" customFormat="false" ht="12.75" hidden="false" customHeight="false" outlineLevel="0" collapsed="false">
      <c r="B210" s="247" t="n">
        <v>0</v>
      </c>
      <c r="C210" s="247" t="n">
        <v>0</v>
      </c>
      <c r="D210" s="247" t="n">
        <v>0</v>
      </c>
      <c r="E210" s="247" t="n">
        <v>0</v>
      </c>
      <c r="F210" s="247" t="n">
        <v>0</v>
      </c>
      <c r="G210" s="247" t="n">
        <v>0</v>
      </c>
      <c r="H210" s="247" t="n">
        <v>0</v>
      </c>
      <c r="I210" s="248" t="n">
        <v>0</v>
      </c>
      <c r="J210" s="248"/>
      <c r="T210" s="253" t="n">
        <f aca="false">B210-K210</f>
        <v>0</v>
      </c>
      <c r="U210" s="253" t="n">
        <f aca="false">C210-L210</f>
        <v>0</v>
      </c>
      <c r="V210" s="253" t="n">
        <f aca="false">D210-M210</f>
        <v>0</v>
      </c>
      <c r="W210" s="253" t="n">
        <f aca="false">E210-N210</f>
        <v>0</v>
      </c>
      <c r="X210" s="253" t="n">
        <f aca="false">F210-O210</f>
        <v>0</v>
      </c>
      <c r="Y210" s="253" t="n">
        <f aca="false">G210-P210</f>
        <v>0</v>
      </c>
      <c r="Z210" s="253" t="n">
        <f aca="false">H210-Q210</f>
        <v>0</v>
      </c>
      <c r="AA210" s="253" t="n">
        <f aca="false">I210-R210</f>
        <v>0</v>
      </c>
    </row>
    <row r="211" customFormat="false" ht="12.75" hidden="false" customHeight="false" outlineLevel="0" collapsed="false">
      <c r="B211" s="247" t="n">
        <v>0</v>
      </c>
      <c r="C211" s="247" t="n">
        <v>0</v>
      </c>
      <c r="D211" s="247" t="n">
        <v>0</v>
      </c>
      <c r="E211" s="247" t="n">
        <v>0</v>
      </c>
      <c r="F211" s="247" t="n">
        <v>0</v>
      </c>
      <c r="G211" s="247" t="n">
        <v>0</v>
      </c>
      <c r="H211" s="247" t="n">
        <v>0</v>
      </c>
      <c r="I211" s="248" t="n">
        <v>0</v>
      </c>
      <c r="J211" s="248"/>
      <c r="T211" s="253" t="n">
        <f aca="false">B211-K211</f>
        <v>0</v>
      </c>
      <c r="U211" s="253" t="n">
        <f aca="false">C211-L211</f>
        <v>0</v>
      </c>
      <c r="V211" s="253" t="n">
        <f aca="false">D211-M211</f>
        <v>0</v>
      </c>
      <c r="W211" s="253" t="n">
        <f aca="false">E211-N211</f>
        <v>0</v>
      </c>
      <c r="X211" s="253" t="n">
        <f aca="false">F211-O211</f>
        <v>0</v>
      </c>
      <c r="Y211" s="253" t="n">
        <f aca="false">G211-P211</f>
        <v>0</v>
      </c>
      <c r="Z211" s="253" t="n">
        <f aca="false">H211-Q211</f>
        <v>0</v>
      </c>
      <c r="AA211" s="253" t="n">
        <f aca="false">I211-R211</f>
        <v>0</v>
      </c>
    </row>
    <row r="212" customFormat="false" ht="12.75" hidden="false" customHeight="false" outlineLevel="0" collapsed="false">
      <c r="B212" s="247" t="n">
        <v>0</v>
      </c>
      <c r="C212" s="247" t="n">
        <v>0</v>
      </c>
      <c r="D212" s="247" t="n">
        <v>0</v>
      </c>
      <c r="E212" s="247" t="n">
        <v>0</v>
      </c>
      <c r="F212" s="247" t="n">
        <v>0</v>
      </c>
      <c r="G212" s="247" t="n">
        <v>0</v>
      </c>
      <c r="H212" s="247" t="n">
        <v>0</v>
      </c>
      <c r="I212" s="248" t="n">
        <v>0</v>
      </c>
      <c r="T212" s="253" t="n">
        <f aca="false">B212-K212</f>
        <v>0</v>
      </c>
      <c r="U212" s="253" t="n">
        <f aca="false">C212-L212</f>
        <v>0</v>
      </c>
      <c r="V212" s="253" t="n">
        <f aca="false">D212-M212</f>
        <v>0</v>
      </c>
      <c r="W212" s="253" t="n">
        <f aca="false">E212-N212</f>
        <v>0</v>
      </c>
      <c r="X212" s="253" t="n">
        <f aca="false">F212-O212</f>
        <v>0</v>
      </c>
      <c r="Y212" s="253" t="n">
        <f aca="false">G212-P212</f>
        <v>0</v>
      </c>
      <c r="Z212" s="253" t="n">
        <f aca="false">H212-Q212</f>
        <v>0</v>
      </c>
      <c r="AA212" s="253" t="n">
        <f aca="false">I212-R212</f>
        <v>0</v>
      </c>
    </row>
    <row r="213" customFormat="false" ht="12.75" hidden="false" customHeight="false" outlineLevel="0" collapsed="false">
      <c r="B213" s="253"/>
      <c r="C213" s="253"/>
      <c r="D213" s="253"/>
      <c r="E213" s="253"/>
      <c r="F213" s="253"/>
      <c r="G213" s="253"/>
      <c r="H213" s="253"/>
      <c r="I213" s="254"/>
      <c r="T213" s="253" t="n">
        <f aca="false">B213-K213</f>
        <v>0</v>
      </c>
      <c r="U213" s="253" t="n">
        <f aca="false">C213-L213</f>
        <v>0</v>
      </c>
      <c r="V213" s="253" t="n">
        <f aca="false">D213-M213</f>
        <v>0</v>
      </c>
      <c r="W213" s="253" t="n">
        <f aca="false">E213-N213</f>
        <v>0</v>
      </c>
      <c r="X213" s="253" t="n">
        <f aca="false">F213-O213</f>
        <v>0</v>
      </c>
      <c r="Y213" s="253" t="n">
        <f aca="false">G213-P213</f>
        <v>0</v>
      </c>
      <c r="Z213" s="253" t="n">
        <f aca="false">H213-Q213</f>
        <v>0</v>
      </c>
      <c r="AA213" s="253" t="n">
        <f aca="false">I213-R213</f>
        <v>0</v>
      </c>
    </row>
    <row r="214" customFormat="false" ht="12.75" hidden="false" customHeight="false" outlineLevel="0" collapsed="false">
      <c r="B214" s="253"/>
      <c r="C214" s="253"/>
      <c r="D214" s="253"/>
      <c r="E214" s="253"/>
      <c r="F214" s="253"/>
      <c r="G214" s="253"/>
      <c r="H214" s="253"/>
      <c r="I214" s="254"/>
      <c r="T214" s="253" t="n">
        <f aca="false">B214-K214</f>
        <v>0</v>
      </c>
      <c r="U214" s="253" t="n">
        <f aca="false">C214-L214</f>
        <v>0</v>
      </c>
      <c r="V214" s="253" t="n">
        <f aca="false">D214-M214</f>
        <v>0</v>
      </c>
      <c r="W214" s="253" t="n">
        <f aca="false">E214-N214</f>
        <v>0</v>
      </c>
      <c r="X214" s="253" t="n">
        <f aca="false">F214-O214</f>
        <v>0</v>
      </c>
      <c r="Y214" s="253" t="n">
        <f aca="false">G214-P214</f>
        <v>0</v>
      </c>
      <c r="Z214" s="253" t="n">
        <f aca="false">H214-Q214</f>
        <v>0</v>
      </c>
      <c r="AA214" s="253" t="n">
        <f aca="false">I214-R214</f>
        <v>0</v>
      </c>
    </row>
    <row r="215" customFormat="false" ht="12.75" hidden="false" customHeight="false" outlineLevel="0" collapsed="false">
      <c r="B215" s="253"/>
      <c r="C215" s="253"/>
      <c r="D215" s="253"/>
      <c r="E215" s="253"/>
      <c r="F215" s="253"/>
      <c r="G215" s="253"/>
      <c r="H215" s="253"/>
      <c r="I215" s="254"/>
      <c r="T215" s="253" t="n">
        <f aca="false">B215-K215</f>
        <v>0</v>
      </c>
      <c r="U215" s="253" t="n">
        <f aca="false">C215-L215</f>
        <v>0</v>
      </c>
      <c r="V215" s="253" t="n">
        <f aca="false">D215-M215</f>
        <v>0</v>
      </c>
      <c r="W215" s="253" t="n">
        <f aca="false">E215-N215</f>
        <v>0</v>
      </c>
      <c r="X215" s="253" t="n">
        <f aca="false">F215-O215</f>
        <v>0</v>
      </c>
      <c r="Y215" s="253" t="n">
        <f aca="false">G215-P215</f>
        <v>0</v>
      </c>
      <c r="Z215" s="253" t="n">
        <f aca="false">H215-Q215</f>
        <v>0</v>
      </c>
      <c r="AA215" s="253" t="n">
        <f aca="false">I215-R215</f>
        <v>0</v>
      </c>
    </row>
    <row r="216" customFormat="false" ht="12.75" hidden="false" customHeight="false" outlineLevel="0" collapsed="false">
      <c r="B216" s="253"/>
      <c r="C216" s="253"/>
      <c r="D216" s="253"/>
      <c r="E216" s="253"/>
      <c r="F216" s="253"/>
      <c r="G216" s="253"/>
      <c r="H216" s="253"/>
      <c r="I216" s="254"/>
      <c r="T216" s="253" t="n">
        <f aca="false">B216-K216</f>
        <v>0</v>
      </c>
      <c r="U216" s="253" t="n">
        <f aca="false">C216-L216</f>
        <v>0</v>
      </c>
      <c r="V216" s="253" t="n">
        <f aca="false">D216-M216</f>
        <v>0</v>
      </c>
      <c r="W216" s="253" t="n">
        <f aca="false">E216-N216</f>
        <v>0</v>
      </c>
      <c r="X216" s="253" t="n">
        <f aca="false">F216-O216</f>
        <v>0</v>
      </c>
      <c r="Y216" s="253" t="n">
        <f aca="false">G216-P216</f>
        <v>0</v>
      </c>
      <c r="Z216" s="253" t="n">
        <f aca="false">H216-Q216</f>
        <v>0</v>
      </c>
      <c r="AA216" s="253" t="n">
        <f aca="false">I216-R216</f>
        <v>0</v>
      </c>
    </row>
    <row r="217" customFormat="false" ht="12.75" hidden="false" customHeight="false" outlineLevel="0" collapsed="false">
      <c r="B217" s="253"/>
      <c r="C217" s="253"/>
      <c r="D217" s="253"/>
      <c r="E217" s="253"/>
      <c r="F217" s="253"/>
      <c r="G217" s="253"/>
      <c r="H217" s="253"/>
      <c r="I217" s="254"/>
      <c r="T217" s="253" t="n">
        <f aca="false">B217-K217</f>
        <v>0</v>
      </c>
      <c r="U217" s="253" t="n">
        <f aca="false">C217-L217</f>
        <v>0</v>
      </c>
      <c r="V217" s="253" t="n">
        <f aca="false">D217-M217</f>
        <v>0</v>
      </c>
      <c r="W217" s="253" t="n">
        <f aca="false">E217-N217</f>
        <v>0</v>
      </c>
      <c r="X217" s="253" t="n">
        <f aca="false">F217-O217</f>
        <v>0</v>
      </c>
      <c r="Y217" s="253" t="n">
        <f aca="false">G217-P217</f>
        <v>0</v>
      </c>
      <c r="Z217" s="253" t="n">
        <f aca="false">H217-Q217</f>
        <v>0</v>
      </c>
      <c r="AA217" s="253" t="n">
        <f aca="false">I217-R217</f>
        <v>0</v>
      </c>
    </row>
    <row r="218" customFormat="false" ht="12.75" hidden="false" customHeight="false" outlineLevel="0" collapsed="false">
      <c r="B218" s="253"/>
      <c r="C218" s="253"/>
      <c r="D218" s="253"/>
      <c r="E218" s="253"/>
      <c r="F218" s="253"/>
      <c r="G218" s="253"/>
      <c r="H218" s="253"/>
      <c r="I218" s="254"/>
      <c r="T218" s="253" t="n">
        <f aca="false">B218-K218</f>
        <v>0</v>
      </c>
      <c r="U218" s="253" t="n">
        <f aca="false">C218-L218</f>
        <v>0</v>
      </c>
      <c r="V218" s="253" t="n">
        <f aca="false">D218-M218</f>
        <v>0</v>
      </c>
      <c r="W218" s="253" t="n">
        <f aca="false">E218-N218</f>
        <v>0</v>
      </c>
      <c r="X218" s="253" t="n">
        <f aca="false">F218-O218</f>
        <v>0</v>
      </c>
      <c r="Y218" s="253" t="n">
        <f aca="false">G218-P218</f>
        <v>0</v>
      </c>
      <c r="Z218" s="253" t="n">
        <f aca="false">H218-Q218</f>
        <v>0</v>
      </c>
      <c r="AA218" s="253" t="n">
        <f aca="false">I218-R218</f>
        <v>0</v>
      </c>
    </row>
    <row r="219" customFormat="false" ht="12.75" hidden="false" customHeight="false" outlineLevel="0" collapsed="false">
      <c r="B219" s="253"/>
      <c r="C219" s="253"/>
      <c r="D219" s="253"/>
      <c r="E219" s="253"/>
      <c r="F219" s="253"/>
      <c r="G219" s="253"/>
      <c r="H219" s="253"/>
      <c r="I219" s="254"/>
      <c r="T219" s="253" t="n">
        <f aca="false">B219-K219</f>
        <v>0</v>
      </c>
      <c r="U219" s="253" t="n">
        <f aca="false">C219-L219</f>
        <v>0</v>
      </c>
      <c r="V219" s="253" t="n">
        <f aca="false">D219-M219</f>
        <v>0</v>
      </c>
      <c r="W219" s="253" t="n">
        <f aca="false">E219-N219</f>
        <v>0</v>
      </c>
      <c r="X219" s="253" t="n">
        <f aca="false">F219-O219</f>
        <v>0</v>
      </c>
      <c r="Y219" s="253" t="n">
        <f aca="false">G219-P219</f>
        <v>0</v>
      </c>
      <c r="Z219" s="253" t="n">
        <f aca="false">H219-Q219</f>
        <v>0</v>
      </c>
      <c r="AA219" s="253" t="n">
        <f aca="false">I219-R219</f>
        <v>0</v>
      </c>
    </row>
    <row r="220" customFormat="false" ht="12.75" hidden="false" customHeight="false" outlineLevel="0" collapsed="false">
      <c r="T220" s="253" t="n">
        <f aca="false">B220-K220</f>
        <v>0</v>
      </c>
      <c r="U220" s="253" t="n">
        <f aca="false">C220-L220</f>
        <v>0</v>
      </c>
      <c r="V220" s="253" t="n">
        <f aca="false">D220-M220</f>
        <v>0</v>
      </c>
      <c r="W220" s="253" t="n">
        <f aca="false">E220-N220</f>
        <v>0</v>
      </c>
      <c r="X220" s="253" t="n">
        <f aca="false">F220-O220</f>
        <v>0</v>
      </c>
      <c r="Y220" s="253" t="n">
        <f aca="false">G220-P220</f>
        <v>0</v>
      </c>
      <c r="Z220" s="253" t="n">
        <f aca="false">H220-Q220</f>
        <v>0</v>
      </c>
      <c r="AA220" s="253" t="n">
        <f aca="false">I220-R220</f>
        <v>0</v>
      </c>
    </row>
  </sheetData>
  <mergeCells count="3">
    <mergeCell ref="B9:I9"/>
    <mergeCell ref="K9:R9"/>
    <mergeCell ref="T9:AA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E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9.14"/>
    <col collapsed="false" customWidth="true" hidden="false" outlineLevel="0" max="50" min="2" style="255" width="9.14"/>
    <col collapsed="false" customWidth="true" hidden="false" outlineLevel="0" max="92" min="51" style="256" width="9.14"/>
  </cols>
  <sheetData>
    <row r="2" customFormat="false" ht="12.75" hidden="false" customHeight="false" outlineLevel="0" collapsed="false">
      <c r="C2" s="255" t="n">
        <v>0.96</v>
      </c>
      <c r="D2" s="255" t="n">
        <f aca="false">C2-0.04</f>
        <v>0.92</v>
      </c>
      <c r="E2" s="255" t="n">
        <f aca="false">D2-0.04</f>
        <v>0.88</v>
      </c>
      <c r="F2" s="255" t="n">
        <f aca="false">E2-0.04</f>
        <v>0.84</v>
      </c>
      <c r="G2" s="255" t="n">
        <f aca="false">F2-0.04</f>
        <v>0.8</v>
      </c>
      <c r="H2" s="255" t="n">
        <f aca="false">G2-0.04</f>
        <v>0.76</v>
      </c>
      <c r="I2" s="255" t="n">
        <f aca="false">H2-0.04</f>
        <v>0.72</v>
      </c>
      <c r="J2" s="255" t="n">
        <f aca="false">I2-0.04</f>
        <v>0.68</v>
      </c>
      <c r="K2" s="255" t="n">
        <f aca="false">J2-0.04</f>
        <v>0.64</v>
      </c>
      <c r="L2" s="255" t="n">
        <f aca="false">K2-0.04</f>
        <v>0.6</v>
      </c>
      <c r="M2" s="255" t="n">
        <f aca="false">L2-0.04</f>
        <v>0.56</v>
      </c>
      <c r="N2" s="255" t="n">
        <f aca="false">M2-0.04</f>
        <v>0.52</v>
      </c>
      <c r="O2" s="255" t="n">
        <f aca="false">N2-0.04</f>
        <v>0.48</v>
      </c>
      <c r="P2" s="255" t="n">
        <f aca="false">O2-0.04</f>
        <v>0.44</v>
      </c>
      <c r="Q2" s="255" t="n">
        <f aca="false">P2-0.04</f>
        <v>0.4</v>
      </c>
      <c r="R2" s="255" t="n">
        <f aca="false">Q2-0.04</f>
        <v>0.36</v>
      </c>
      <c r="S2" s="255" t="n">
        <f aca="false">R2-0.04</f>
        <v>0.32</v>
      </c>
      <c r="T2" s="255" t="n">
        <f aca="false">S2-0.04</f>
        <v>0.28</v>
      </c>
      <c r="U2" s="255" t="n">
        <f aca="false">T2-0.04</f>
        <v>0.24</v>
      </c>
      <c r="V2" s="255" t="n">
        <f aca="false">U2-0.04</f>
        <v>0.2</v>
      </c>
      <c r="W2" s="255" t="n">
        <f aca="false">V2-0.04</f>
        <v>0.16</v>
      </c>
      <c r="X2" s="255" t="n">
        <f aca="false">W2-0.04</f>
        <v>0.12</v>
      </c>
      <c r="Y2" s="255" t="n">
        <f aca="false">X2-0.04</f>
        <v>0.0799999999999997</v>
      </c>
      <c r="Z2" s="255" t="n">
        <f aca="false">Y2-0.04</f>
        <v>0.0399999999999997</v>
      </c>
      <c r="AB2" s="255" t="n">
        <v>0.96</v>
      </c>
      <c r="AC2" s="255" t="n">
        <f aca="false">AB2-0.04</f>
        <v>0.92</v>
      </c>
      <c r="AD2" s="255" t="n">
        <f aca="false">AC2-0.04</f>
        <v>0.88</v>
      </c>
      <c r="AE2" s="255" t="n">
        <f aca="false">AD2-0.04</f>
        <v>0.84</v>
      </c>
      <c r="AF2" s="255" t="n">
        <f aca="false">AE2-0.04</f>
        <v>0.8</v>
      </c>
      <c r="AG2" s="255" t="n">
        <f aca="false">AF2-0.04</f>
        <v>0.76</v>
      </c>
      <c r="AH2" s="255" t="n">
        <f aca="false">AG2-0.04</f>
        <v>0.72</v>
      </c>
      <c r="AI2" s="255" t="n">
        <f aca="false">AH2-0.04</f>
        <v>0.68</v>
      </c>
      <c r="AJ2" s="255" t="n">
        <f aca="false">AI2-0.04</f>
        <v>0.64</v>
      </c>
      <c r="AK2" s="255" t="n">
        <f aca="false">AJ2-0.04</f>
        <v>0.6</v>
      </c>
      <c r="AL2" s="255" t="n">
        <f aca="false">AK2-0.04</f>
        <v>0.56</v>
      </c>
      <c r="AM2" s="255" t="n">
        <f aca="false">AL2-0.04</f>
        <v>0.52</v>
      </c>
      <c r="AN2" s="255" t="n">
        <f aca="false">AM2-0.04</f>
        <v>0.48</v>
      </c>
      <c r="AO2" s="255" t="n">
        <f aca="false">AN2-0.04</f>
        <v>0.44</v>
      </c>
      <c r="AP2" s="255" t="n">
        <f aca="false">AO2-0.04</f>
        <v>0.4</v>
      </c>
      <c r="AQ2" s="255" t="n">
        <f aca="false">AP2-0.04</f>
        <v>0.36</v>
      </c>
      <c r="AR2" s="255" t="n">
        <f aca="false">AQ2-0.04</f>
        <v>0.32</v>
      </c>
      <c r="AS2" s="255" t="n">
        <f aca="false">AR2-0.04</f>
        <v>0.28</v>
      </c>
      <c r="AT2" s="255" t="n">
        <f aca="false">AS2-0.04</f>
        <v>0.24</v>
      </c>
      <c r="AU2" s="255" t="n">
        <f aca="false">AT2-0.04</f>
        <v>0.2</v>
      </c>
      <c r="AV2" s="255" t="n">
        <f aca="false">AU2-0.04</f>
        <v>0.16</v>
      </c>
      <c r="AW2" s="255" t="n">
        <f aca="false">AV2-0.04</f>
        <v>0.12</v>
      </c>
      <c r="AX2" s="255" t="n">
        <f aca="false">AW2-0.04</f>
        <v>0.0799999999999997</v>
      </c>
      <c r="AY2" s="255" t="n">
        <f aca="false">AX2-0.04</f>
        <v>0.0399999999999997</v>
      </c>
      <c r="BA2" s="256" t="n">
        <v>0.95</v>
      </c>
      <c r="BB2" s="256" t="n">
        <f aca="false">BA2-0.05</f>
        <v>0.9</v>
      </c>
      <c r="BC2" s="256" t="n">
        <f aca="false">BB2-0.05</f>
        <v>0.85</v>
      </c>
      <c r="BD2" s="256" t="n">
        <f aca="false">BC2-0.05</f>
        <v>0.8</v>
      </c>
      <c r="BE2" s="256" t="n">
        <f aca="false">BD2-0.05</f>
        <v>0.75</v>
      </c>
      <c r="BF2" s="256" t="n">
        <f aca="false">BE2-0.05</f>
        <v>0.7</v>
      </c>
      <c r="BG2" s="256" t="n">
        <f aca="false">BF2-0.05</f>
        <v>0.65</v>
      </c>
      <c r="BH2" s="256" t="n">
        <f aca="false">BG2-0.05</f>
        <v>0.6</v>
      </c>
      <c r="BI2" s="256" t="n">
        <f aca="false">BH2-0.05</f>
        <v>0.55</v>
      </c>
      <c r="BJ2" s="256" t="n">
        <f aca="false">BI2-0.05</f>
        <v>0.5</v>
      </c>
      <c r="BK2" s="256" t="n">
        <f aca="false">BJ2-0.05</f>
        <v>0.45</v>
      </c>
      <c r="BL2" s="256" t="n">
        <f aca="false">BK2-0.05</f>
        <v>0.4</v>
      </c>
      <c r="BM2" s="256" t="n">
        <f aca="false">BL2-0.05</f>
        <v>0.35</v>
      </c>
      <c r="BN2" s="256" t="n">
        <f aca="false">BM2-0.05</f>
        <v>0.3</v>
      </c>
      <c r="BO2" s="256" t="n">
        <f aca="false">BN2-0.05</f>
        <v>0.25</v>
      </c>
      <c r="BP2" s="256" t="n">
        <f aca="false">BO2-0.05</f>
        <v>0.2</v>
      </c>
      <c r="BQ2" s="256" t="n">
        <f aca="false">BP2-0.05</f>
        <v>0.15</v>
      </c>
      <c r="BR2" s="256" t="n">
        <f aca="false">BQ2-0.05</f>
        <v>0.0999999999999997</v>
      </c>
      <c r="BS2" s="256" t="n">
        <f aca="false">BR2-0.05</f>
        <v>0.0499999999999997</v>
      </c>
      <c r="BU2" s="256" t="n">
        <v>0.8</v>
      </c>
      <c r="BV2" s="256" t="n">
        <v>0.6</v>
      </c>
      <c r="BW2" s="256" t="n">
        <v>0.4</v>
      </c>
      <c r="BX2" s="256" t="n">
        <v>0.2</v>
      </c>
      <c r="BZ2" s="256" t="n">
        <v>0.2</v>
      </c>
      <c r="CA2" s="256" t="n">
        <v>0.4</v>
      </c>
      <c r="CB2" s="256" t="n">
        <v>0.6</v>
      </c>
      <c r="CC2" s="256" t="n">
        <v>0.8</v>
      </c>
      <c r="CE2" s="256" t="n">
        <v>0.05</v>
      </c>
      <c r="CF2" s="256" t="n">
        <f aca="false">CE2+0.05</f>
        <v>0.1</v>
      </c>
      <c r="CG2" s="256" t="n">
        <f aca="false">CF2+0.05</f>
        <v>0.15</v>
      </c>
      <c r="CH2" s="256" t="n">
        <f aca="false">CG2+0.05</f>
        <v>0.2</v>
      </c>
      <c r="CI2" s="256" t="n">
        <f aca="false">CH2+0.05</f>
        <v>0.25</v>
      </c>
      <c r="CJ2" s="256" t="n">
        <f aca="false">CI2+0.05</f>
        <v>0.3</v>
      </c>
      <c r="CK2" s="256" t="n">
        <f aca="false">CJ2+0.05</f>
        <v>0.35</v>
      </c>
      <c r="CL2" s="256" t="n">
        <f aca="false">CK2+0.05</f>
        <v>0.4</v>
      </c>
      <c r="CM2" s="256" t="n">
        <f aca="false">CL2+0.05</f>
        <v>0.45</v>
      </c>
      <c r="CN2" s="256" t="n">
        <f aca="false">CM2+0.05</f>
        <v>0.5</v>
      </c>
      <c r="CO2" s="256" t="n">
        <f aca="false">CN2+0.05</f>
        <v>0.55</v>
      </c>
      <c r="CP2" s="256" t="n">
        <f aca="false">CO2+0.05</f>
        <v>0.6</v>
      </c>
      <c r="CQ2" s="256" t="n">
        <f aca="false">CP2+0.05</f>
        <v>0.65</v>
      </c>
      <c r="CR2" s="256" t="n">
        <f aca="false">CQ2+0.05</f>
        <v>0.7</v>
      </c>
      <c r="CS2" s="256" t="n">
        <f aca="false">CR2+0.05</f>
        <v>0.75</v>
      </c>
      <c r="CT2" s="256" t="n">
        <f aca="false">CS2+0.05</f>
        <v>0.8</v>
      </c>
      <c r="CU2" s="256" t="n">
        <f aca="false">CT2+0.05</f>
        <v>0.85</v>
      </c>
      <c r="CV2" s="256" t="n">
        <f aca="false">CU2+0.05</f>
        <v>0.9</v>
      </c>
      <c r="CW2" s="256" t="n">
        <f aca="false">CV2+0.05</f>
        <v>0.95</v>
      </c>
      <c r="CY2" s="0" t="n">
        <v>0.04</v>
      </c>
      <c r="CZ2" s="0" t="n">
        <f aca="false">CY2+0.04</f>
        <v>0.08</v>
      </c>
      <c r="DA2" s="0" t="n">
        <f aca="false">CZ2+0.04</f>
        <v>0.12</v>
      </c>
      <c r="DB2" s="0" t="n">
        <f aca="false">DA2+0.04</f>
        <v>0.16</v>
      </c>
      <c r="DC2" s="0" t="n">
        <f aca="false">DB2+0.04</f>
        <v>0.2</v>
      </c>
      <c r="DD2" s="0" t="n">
        <f aca="false">DC2+0.04</f>
        <v>0.24</v>
      </c>
      <c r="DE2" s="0" t="n">
        <f aca="false">DD2+0.04</f>
        <v>0.28</v>
      </c>
      <c r="DF2" s="0" t="n">
        <f aca="false">DE2+0.04</f>
        <v>0.32</v>
      </c>
      <c r="DG2" s="0" t="n">
        <f aca="false">DF2+0.04</f>
        <v>0.36</v>
      </c>
      <c r="DH2" s="0" t="n">
        <f aca="false">DG2+0.04</f>
        <v>0.4</v>
      </c>
      <c r="DI2" s="0" t="n">
        <f aca="false">DH2+0.04</f>
        <v>0.44</v>
      </c>
      <c r="DJ2" s="0" t="n">
        <f aca="false">DI2+0.04</f>
        <v>0.48</v>
      </c>
      <c r="DK2" s="0" t="n">
        <f aca="false">DJ2+0.04</f>
        <v>0.52</v>
      </c>
      <c r="DL2" s="0" t="n">
        <f aca="false">DK2+0.04</f>
        <v>0.56</v>
      </c>
      <c r="DM2" s="0" t="n">
        <f aca="false">DL2+0.04</f>
        <v>0.6</v>
      </c>
      <c r="DN2" s="0" t="n">
        <f aca="false">DM2+0.04</f>
        <v>0.64</v>
      </c>
      <c r="DO2" s="0" t="n">
        <f aca="false">DN2+0.04</f>
        <v>0.68</v>
      </c>
      <c r="DP2" s="0" t="n">
        <f aca="false">DO2+0.04</f>
        <v>0.72</v>
      </c>
      <c r="DQ2" s="0" t="n">
        <f aca="false">DP2+0.04</f>
        <v>0.76</v>
      </c>
      <c r="DR2" s="0" t="n">
        <f aca="false">DQ2+0.04</f>
        <v>0.8</v>
      </c>
      <c r="DS2" s="0" t="n">
        <f aca="false">DR2+0.04</f>
        <v>0.84</v>
      </c>
      <c r="DT2" s="0" t="n">
        <f aca="false">DS2+0.04</f>
        <v>0.88</v>
      </c>
      <c r="DU2" s="0" t="n">
        <f aca="false">DT2+0.04</f>
        <v>0.92</v>
      </c>
      <c r="DV2" s="0" t="n">
        <f aca="false">DU2+0.04</f>
        <v>0.96</v>
      </c>
      <c r="DX2" s="0" t="n">
        <v>0.04</v>
      </c>
      <c r="DY2" s="0" t="n">
        <f aca="false">DX2+0.04</f>
        <v>0.08</v>
      </c>
      <c r="DZ2" s="0" t="n">
        <f aca="false">DY2+0.04</f>
        <v>0.12</v>
      </c>
      <c r="EA2" s="0" t="n">
        <f aca="false">DZ2+0.04</f>
        <v>0.16</v>
      </c>
      <c r="EB2" s="0" t="n">
        <f aca="false">EA2+0.04</f>
        <v>0.2</v>
      </c>
      <c r="EC2" s="0" t="n">
        <f aca="false">EB2+0.04</f>
        <v>0.24</v>
      </c>
      <c r="ED2" s="0" t="n">
        <f aca="false">EC2+0.04</f>
        <v>0.28</v>
      </c>
      <c r="EE2" s="0" t="n">
        <f aca="false">ED2+0.04</f>
        <v>0.32</v>
      </c>
      <c r="EF2" s="0" t="n">
        <f aca="false">EE2+0.04</f>
        <v>0.36</v>
      </c>
      <c r="EG2" s="0" t="n">
        <f aca="false">EF2+0.04</f>
        <v>0.4</v>
      </c>
      <c r="EH2" s="0" t="n">
        <f aca="false">EG2+0.04</f>
        <v>0.44</v>
      </c>
      <c r="EI2" s="0" t="n">
        <f aca="false">EH2+0.04</f>
        <v>0.48</v>
      </c>
      <c r="EJ2" s="0" t="n">
        <f aca="false">EI2+0.04</f>
        <v>0.52</v>
      </c>
      <c r="EK2" s="0" t="n">
        <f aca="false">EJ2+0.04</f>
        <v>0.56</v>
      </c>
      <c r="EL2" s="0" t="n">
        <f aca="false">EK2+0.04</f>
        <v>0.6</v>
      </c>
      <c r="EM2" s="0" t="n">
        <f aca="false">EL2+0.04</f>
        <v>0.64</v>
      </c>
      <c r="EN2" s="0" t="n">
        <f aca="false">EM2+0.04</f>
        <v>0.68</v>
      </c>
      <c r="EO2" s="0" t="n">
        <f aca="false">EN2+0.04</f>
        <v>0.72</v>
      </c>
      <c r="EP2" s="0" t="n">
        <f aca="false">EO2+0.04</f>
        <v>0.76</v>
      </c>
      <c r="EQ2" s="0" t="n">
        <f aca="false">EP2+0.04</f>
        <v>0.8</v>
      </c>
      <c r="ER2" s="0" t="n">
        <f aca="false">EQ2+0.04</f>
        <v>0.84</v>
      </c>
      <c r="ES2" s="0" t="n">
        <f aca="false">ER2+0.04</f>
        <v>0.88</v>
      </c>
      <c r="ET2" s="0" t="n">
        <f aca="false">ES2+0.04</f>
        <v>0.92</v>
      </c>
      <c r="EU2" s="0" t="n">
        <f aca="false">ET2+0.04</f>
        <v>0.96</v>
      </c>
    </row>
    <row r="3" customFormat="false" ht="12.75" hidden="false" customHeight="false" outlineLevel="0" collapsed="false">
      <c r="B3" s="257" t="n">
        <v>-1.5</v>
      </c>
      <c r="C3" s="257" t="n">
        <f aca="false">B3+0.02</f>
        <v>-1.48</v>
      </c>
      <c r="D3" s="257" t="n">
        <f aca="false">C3+0.02</f>
        <v>-1.46</v>
      </c>
      <c r="E3" s="257" t="n">
        <f aca="false">D3+0.02</f>
        <v>-1.44</v>
      </c>
      <c r="F3" s="257" t="n">
        <f aca="false">E3+0.02</f>
        <v>-1.42</v>
      </c>
      <c r="G3" s="257" t="n">
        <f aca="false">F3+0.02</f>
        <v>-1.4</v>
      </c>
      <c r="H3" s="257" t="n">
        <f aca="false">G3+0.02</f>
        <v>-1.38</v>
      </c>
      <c r="I3" s="257" t="n">
        <f aca="false">H3+0.02</f>
        <v>-1.36</v>
      </c>
      <c r="J3" s="257" t="n">
        <f aca="false">I3+0.02</f>
        <v>-1.34</v>
      </c>
      <c r="K3" s="257" t="n">
        <f aca="false">J3+0.02</f>
        <v>-1.32</v>
      </c>
      <c r="L3" s="257" t="n">
        <f aca="false">K3+0.02</f>
        <v>-1.3</v>
      </c>
      <c r="M3" s="257" t="n">
        <f aca="false">L3+0.02</f>
        <v>-1.28</v>
      </c>
      <c r="N3" s="257" t="n">
        <f aca="false">M3+0.02</f>
        <v>-1.26</v>
      </c>
      <c r="O3" s="257" t="n">
        <f aca="false">N3+0.02</f>
        <v>-1.24</v>
      </c>
      <c r="P3" s="257" t="n">
        <f aca="false">O3+0.02</f>
        <v>-1.22</v>
      </c>
      <c r="Q3" s="257" t="n">
        <f aca="false">P3+0.02</f>
        <v>-1.2</v>
      </c>
      <c r="R3" s="257" t="n">
        <f aca="false">Q3+0.02</f>
        <v>-1.18</v>
      </c>
      <c r="S3" s="257" t="n">
        <f aca="false">R3+0.02</f>
        <v>-1.16</v>
      </c>
      <c r="T3" s="257" t="n">
        <f aca="false">S3+0.02</f>
        <v>-1.14</v>
      </c>
      <c r="U3" s="257" t="n">
        <f aca="false">T3+0.02</f>
        <v>-1.12</v>
      </c>
      <c r="V3" s="257" t="n">
        <f aca="false">U3+0.02</f>
        <v>-1.1</v>
      </c>
      <c r="W3" s="257" t="n">
        <f aca="false">V3+0.02</f>
        <v>-1.08</v>
      </c>
      <c r="X3" s="257" t="n">
        <f aca="false">W3+0.02</f>
        <v>-1.06</v>
      </c>
      <c r="Y3" s="257" t="n">
        <f aca="false">X3+0.02</f>
        <v>-1.04</v>
      </c>
      <c r="Z3" s="257" t="n">
        <f aca="false">Y3+0.02</f>
        <v>-1.02</v>
      </c>
      <c r="AA3" s="257" t="n">
        <f aca="false">Z3+0.02</f>
        <v>-1</v>
      </c>
      <c r="AB3" s="257" t="n">
        <f aca="false">AA3+0.02</f>
        <v>-0.98</v>
      </c>
      <c r="AC3" s="257" t="n">
        <f aca="false">AB3+0.02</f>
        <v>-0.96</v>
      </c>
      <c r="AD3" s="257" t="n">
        <f aca="false">AC3+0.02</f>
        <v>-0.94</v>
      </c>
      <c r="AE3" s="257" t="n">
        <f aca="false">AD3+0.02</f>
        <v>-0.92</v>
      </c>
      <c r="AF3" s="257" t="n">
        <f aca="false">AE3+0.02</f>
        <v>-0.9</v>
      </c>
      <c r="AG3" s="257" t="n">
        <f aca="false">AF3+0.02</f>
        <v>-0.879999999999999</v>
      </c>
      <c r="AH3" s="257" t="n">
        <f aca="false">AG3+0.02</f>
        <v>-0.859999999999999</v>
      </c>
      <c r="AI3" s="257" t="n">
        <f aca="false">AH3+0.02</f>
        <v>-0.839999999999999</v>
      </c>
      <c r="AJ3" s="257" t="n">
        <f aca="false">AI3+0.02</f>
        <v>-0.819999999999999</v>
      </c>
      <c r="AK3" s="257" t="n">
        <f aca="false">AJ3+0.02</f>
        <v>-0.799999999999999</v>
      </c>
      <c r="AL3" s="257" t="n">
        <f aca="false">AK3+0.02</f>
        <v>-0.779999999999999</v>
      </c>
      <c r="AM3" s="257" t="n">
        <f aca="false">AL3+0.02</f>
        <v>-0.759999999999999</v>
      </c>
      <c r="AN3" s="257" t="n">
        <f aca="false">AM3+0.02</f>
        <v>-0.739999999999999</v>
      </c>
      <c r="AO3" s="257" t="n">
        <f aca="false">AN3+0.02</f>
        <v>-0.719999999999999</v>
      </c>
      <c r="AP3" s="257" t="n">
        <f aca="false">AO3+0.02</f>
        <v>-0.699999999999999</v>
      </c>
      <c r="AQ3" s="257" t="n">
        <f aca="false">AP3+0.02</f>
        <v>-0.679999999999999</v>
      </c>
      <c r="AR3" s="257" t="n">
        <f aca="false">AQ3+0.02</f>
        <v>-0.659999999999999</v>
      </c>
      <c r="AS3" s="257" t="n">
        <f aca="false">AR3+0.02</f>
        <v>-0.639999999999999</v>
      </c>
      <c r="AT3" s="257" t="n">
        <f aca="false">AS3+0.02</f>
        <v>-0.619999999999999</v>
      </c>
      <c r="AU3" s="257" t="n">
        <f aca="false">AT3+0.02</f>
        <v>-0.599999999999999</v>
      </c>
      <c r="AV3" s="257" t="n">
        <f aca="false">AU3+0.02</f>
        <v>-0.579999999999999</v>
      </c>
      <c r="AW3" s="257" t="n">
        <f aca="false">AV3+0.02</f>
        <v>-0.559999999999999</v>
      </c>
      <c r="AX3" s="257" t="n">
        <f aca="false">AW3+0.02</f>
        <v>-0.539999999999999</v>
      </c>
      <c r="AY3" s="257" t="n">
        <f aca="false">AX3+0.02</f>
        <v>-0.519999999999999</v>
      </c>
      <c r="AZ3" s="257" t="n">
        <f aca="false">AY3+0.02</f>
        <v>-0.499999999999999</v>
      </c>
      <c r="BA3" s="257" t="n">
        <f aca="false">AZ3+0.02</f>
        <v>-0.479999999999999</v>
      </c>
      <c r="BB3" s="257" t="n">
        <f aca="false">BA3+0.02</f>
        <v>-0.459999999999999</v>
      </c>
      <c r="BC3" s="257" t="n">
        <f aca="false">BB3+0.02</f>
        <v>-0.439999999999999</v>
      </c>
      <c r="BD3" s="257" t="n">
        <f aca="false">BC3+0.02</f>
        <v>-0.419999999999999</v>
      </c>
      <c r="BE3" s="257" t="n">
        <f aca="false">BD3+0.02</f>
        <v>-0.399999999999999</v>
      </c>
      <c r="BF3" s="257" t="n">
        <f aca="false">BE3+0.02</f>
        <v>-0.379999999999999</v>
      </c>
      <c r="BG3" s="257" t="n">
        <f aca="false">BF3+0.02</f>
        <v>-0.359999999999999</v>
      </c>
      <c r="BH3" s="257" t="n">
        <f aca="false">BG3+0.02</f>
        <v>-0.339999999999999</v>
      </c>
      <c r="BI3" s="257" t="n">
        <f aca="false">BH3+0.02</f>
        <v>-0.319999999999999</v>
      </c>
      <c r="BJ3" s="257" t="n">
        <f aca="false">BI3+0.02</f>
        <v>-0.299999999999999</v>
      </c>
      <c r="BK3" s="257" t="n">
        <f aca="false">BJ3+0.02</f>
        <v>-0.279999999999999</v>
      </c>
      <c r="BL3" s="257" t="n">
        <f aca="false">BK3+0.02</f>
        <v>-0.259999999999999</v>
      </c>
      <c r="BM3" s="257" t="n">
        <f aca="false">BL3+0.02</f>
        <v>-0.239999999999999</v>
      </c>
      <c r="BN3" s="257" t="n">
        <f aca="false">BM3+0.02</f>
        <v>-0.219999999999999</v>
      </c>
      <c r="BO3" s="257" t="n">
        <f aca="false">BN3+0.02</f>
        <v>-0.199999999999999</v>
      </c>
      <c r="BP3" s="257" t="n">
        <f aca="false">BO3+0.02</f>
        <v>-0.179999999999999</v>
      </c>
      <c r="BQ3" s="257" t="n">
        <f aca="false">BP3+0.02</f>
        <v>-0.159999999999999</v>
      </c>
      <c r="BR3" s="257" t="n">
        <f aca="false">BQ3+0.02</f>
        <v>-0.139999999999999</v>
      </c>
      <c r="BS3" s="257" t="n">
        <f aca="false">BR3+0.02</f>
        <v>-0.119999999999999</v>
      </c>
      <c r="BT3" s="257" t="n">
        <f aca="false">BS3+0.02</f>
        <v>-0.099999999999999</v>
      </c>
      <c r="BU3" s="257" t="n">
        <f aca="false">BT3+0.02</f>
        <v>-0.079999999999999</v>
      </c>
      <c r="BV3" s="257" t="n">
        <f aca="false">BU3+0.02</f>
        <v>-0.0599999999999989</v>
      </c>
      <c r="BW3" s="257" t="n">
        <f aca="false">BV3+0.02</f>
        <v>-0.0399999999999989</v>
      </c>
      <c r="BX3" s="257" t="n">
        <f aca="false">BW3+0.02</f>
        <v>-0.0199999999999989</v>
      </c>
      <c r="BY3" s="257" t="n">
        <f aca="false">BX3+0.02</f>
        <v>1.06165076729781E-015</v>
      </c>
      <c r="BZ3" s="257" t="n">
        <f aca="false">BY3+0.02</f>
        <v>0.0200000000000011</v>
      </c>
      <c r="CA3" s="257" t="n">
        <f aca="false">BZ3+0.02</f>
        <v>0.0400000000000011</v>
      </c>
      <c r="CB3" s="257" t="n">
        <f aca="false">CA3+0.02</f>
        <v>0.0600000000000011</v>
      </c>
      <c r="CC3" s="257" t="n">
        <f aca="false">CB3+0.02</f>
        <v>0.0800000000000011</v>
      </c>
      <c r="CD3" s="257" t="n">
        <f aca="false">CC3+0.02</f>
        <v>0.100000000000001</v>
      </c>
      <c r="CE3" s="257" t="n">
        <f aca="false">CD3+0.02</f>
        <v>0.120000000000001</v>
      </c>
      <c r="CF3" s="257" t="n">
        <f aca="false">CE3+0.02</f>
        <v>0.140000000000001</v>
      </c>
      <c r="CG3" s="257" t="n">
        <f aca="false">CF3+0.02</f>
        <v>0.160000000000001</v>
      </c>
      <c r="CH3" s="257" t="n">
        <f aca="false">CG3+0.02</f>
        <v>0.180000000000001</v>
      </c>
      <c r="CI3" s="257" t="n">
        <f aca="false">CH3+0.02</f>
        <v>0.200000000000001</v>
      </c>
      <c r="CJ3" s="257" t="n">
        <f aca="false">CI3+0.02</f>
        <v>0.220000000000001</v>
      </c>
      <c r="CK3" s="257" t="n">
        <f aca="false">CJ3+0.02</f>
        <v>0.240000000000001</v>
      </c>
      <c r="CL3" s="257" t="n">
        <f aca="false">CK3+0.02</f>
        <v>0.260000000000001</v>
      </c>
      <c r="CM3" s="257" t="n">
        <f aca="false">CL3+0.02</f>
        <v>0.280000000000001</v>
      </c>
      <c r="CN3" s="257" t="n">
        <f aca="false">CM3+0.02</f>
        <v>0.300000000000001</v>
      </c>
      <c r="CO3" s="257" t="n">
        <f aca="false">CN3+0.02</f>
        <v>0.320000000000001</v>
      </c>
      <c r="CP3" s="257" t="n">
        <f aca="false">CO3+0.02</f>
        <v>0.340000000000001</v>
      </c>
      <c r="CQ3" s="257" t="n">
        <f aca="false">CP3+0.02</f>
        <v>0.360000000000001</v>
      </c>
      <c r="CR3" s="257" t="n">
        <f aca="false">CQ3+0.02</f>
        <v>0.380000000000001</v>
      </c>
      <c r="CS3" s="257" t="n">
        <f aca="false">CR3+0.02</f>
        <v>0.400000000000001</v>
      </c>
      <c r="CT3" s="257" t="n">
        <f aca="false">CS3+0.02</f>
        <v>0.420000000000001</v>
      </c>
      <c r="CU3" s="257" t="n">
        <f aca="false">CT3+0.02</f>
        <v>0.440000000000001</v>
      </c>
      <c r="CV3" s="257" t="n">
        <f aca="false">CU3+0.02</f>
        <v>0.460000000000001</v>
      </c>
      <c r="CW3" s="257" t="n">
        <f aca="false">CV3+0.02</f>
        <v>0.480000000000001</v>
      </c>
      <c r="CX3" s="257" t="n">
        <f aca="false">CW3+0.02</f>
        <v>0.500000000000001</v>
      </c>
      <c r="CY3" s="257" t="n">
        <f aca="false">CX3+0.02</f>
        <v>0.520000000000001</v>
      </c>
      <c r="CZ3" s="257" t="n">
        <f aca="false">CY3+0.02</f>
        <v>0.540000000000001</v>
      </c>
      <c r="DA3" s="257" t="n">
        <f aca="false">CZ3+0.02</f>
        <v>0.560000000000001</v>
      </c>
      <c r="DB3" s="257" t="n">
        <f aca="false">DA3+0.02</f>
        <v>0.580000000000001</v>
      </c>
      <c r="DC3" s="257" t="n">
        <f aca="false">DB3+0.02</f>
        <v>0.600000000000001</v>
      </c>
      <c r="DD3" s="257" t="n">
        <f aca="false">DC3+0.02</f>
        <v>0.620000000000001</v>
      </c>
      <c r="DE3" s="257" t="n">
        <f aca="false">DD3+0.02</f>
        <v>0.640000000000001</v>
      </c>
      <c r="DF3" s="257" t="n">
        <f aca="false">DE3+0.02</f>
        <v>0.660000000000001</v>
      </c>
      <c r="DG3" s="257" t="n">
        <f aca="false">DF3+0.02</f>
        <v>0.680000000000001</v>
      </c>
      <c r="DH3" s="257" t="n">
        <f aca="false">DG3+0.02</f>
        <v>0.700000000000001</v>
      </c>
      <c r="DI3" s="257" t="n">
        <f aca="false">DH3+0.02</f>
        <v>0.720000000000001</v>
      </c>
      <c r="DJ3" s="257" t="n">
        <f aca="false">DI3+0.02</f>
        <v>0.740000000000001</v>
      </c>
      <c r="DK3" s="257" t="n">
        <f aca="false">DJ3+0.02</f>
        <v>0.760000000000002</v>
      </c>
      <c r="DL3" s="257" t="n">
        <f aca="false">DK3+0.02</f>
        <v>0.780000000000002</v>
      </c>
      <c r="DM3" s="257" t="n">
        <f aca="false">DL3+0.02</f>
        <v>0.800000000000002</v>
      </c>
      <c r="DN3" s="257" t="n">
        <f aca="false">DM3+0.02</f>
        <v>0.820000000000002</v>
      </c>
      <c r="DO3" s="257" t="n">
        <f aca="false">DN3+0.02</f>
        <v>0.840000000000002</v>
      </c>
      <c r="DP3" s="257" t="n">
        <f aca="false">DO3+0.02</f>
        <v>0.860000000000002</v>
      </c>
      <c r="DQ3" s="257" t="n">
        <f aca="false">DP3+0.02</f>
        <v>0.880000000000002</v>
      </c>
      <c r="DR3" s="257" t="n">
        <f aca="false">DQ3+0.02</f>
        <v>0.900000000000002</v>
      </c>
      <c r="DS3" s="257" t="n">
        <f aca="false">DR3+0.02</f>
        <v>0.920000000000002</v>
      </c>
      <c r="DT3" s="257" t="n">
        <f aca="false">DS3+0.02</f>
        <v>0.940000000000002</v>
      </c>
      <c r="DU3" s="257" t="n">
        <f aca="false">DT3+0.02</f>
        <v>0.960000000000002</v>
      </c>
      <c r="DV3" s="257" t="n">
        <f aca="false">DU3+0.02</f>
        <v>0.980000000000002</v>
      </c>
      <c r="DW3" s="257" t="n">
        <f aca="false">DV3+0.02</f>
        <v>1</v>
      </c>
      <c r="DX3" s="257" t="n">
        <f aca="false">DW3+0.02</f>
        <v>1.02</v>
      </c>
      <c r="DY3" s="257" t="n">
        <f aca="false">DX3+0.02</f>
        <v>1.04</v>
      </c>
      <c r="DZ3" s="257" t="n">
        <f aca="false">DY3+0.02</f>
        <v>1.06</v>
      </c>
      <c r="EA3" s="257" t="n">
        <f aca="false">DZ3+0.02</f>
        <v>1.08</v>
      </c>
      <c r="EB3" s="257" t="n">
        <f aca="false">EA3+0.02</f>
        <v>1.1</v>
      </c>
      <c r="EC3" s="257" t="n">
        <f aca="false">EB3+0.02</f>
        <v>1.12</v>
      </c>
      <c r="ED3" s="257" t="n">
        <f aca="false">EC3+0.02</f>
        <v>1.14</v>
      </c>
      <c r="EE3" s="257" t="n">
        <f aca="false">ED3+0.02</f>
        <v>1.16</v>
      </c>
      <c r="EF3" s="257" t="n">
        <f aca="false">EE3+0.02</f>
        <v>1.18</v>
      </c>
      <c r="EG3" s="257" t="n">
        <f aca="false">EF3+0.02</f>
        <v>1.2</v>
      </c>
      <c r="EH3" s="257" t="n">
        <f aca="false">EG3+0.02</f>
        <v>1.22</v>
      </c>
      <c r="EI3" s="257" t="n">
        <f aca="false">EH3+0.02</f>
        <v>1.24</v>
      </c>
      <c r="EJ3" s="257" t="n">
        <f aca="false">EI3+0.02</f>
        <v>1.26</v>
      </c>
      <c r="EK3" s="257" t="n">
        <f aca="false">EJ3+0.02</f>
        <v>1.28</v>
      </c>
      <c r="EL3" s="257" t="n">
        <f aca="false">EK3+0.02</f>
        <v>1.3</v>
      </c>
      <c r="EM3" s="257" t="n">
        <f aca="false">EL3+0.02</f>
        <v>1.32</v>
      </c>
      <c r="EN3" s="257" t="n">
        <f aca="false">EM3+0.02</f>
        <v>1.34</v>
      </c>
      <c r="EO3" s="257" t="n">
        <f aca="false">EN3+0.02</f>
        <v>1.36</v>
      </c>
      <c r="EP3" s="257" t="n">
        <f aca="false">EO3+0.02</f>
        <v>1.38</v>
      </c>
      <c r="EQ3" s="257" t="n">
        <f aca="false">EP3+0.02</f>
        <v>1.4</v>
      </c>
      <c r="ER3" s="257" t="n">
        <f aca="false">EQ3+0.02</f>
        <v>1.42</v>
      </c>
      <c r="ES3" s="257" t="n">
        <f aca="false">ER3+0.02</f>
        <v>1.44</v>
      </c>
      <c r="ET3" s="257" t="n">
        <f aca="false">ES3+0.02</f>
        <v>1.46</v>
      </c>
      <c r="EU3" s="257" t="n">
        <f aca="false">ET3+0.02</f>
        <v>1.48</v>
      </c>
      <c r="EV3" s="257" t="n">
        <f aca="false">EU3+0.02</f>
        <v>1.5</v>
      </c>
    </row>
    <row r="4" customFormat="false" ht="12.75" hidden="false" customHeight="false" outlineLevel="0" collapsed="false">
      <c r="B4" s="257" t="n">
        <v>2</v>
      </c>
      <c r="C4" s="257" t="n">
        <f aca="false">B4+1</f>
        <v>3</v>
      </c>
      <c r="D4" s="257" t="n">
        <f aca="false">C4+1</f>
        <v>4</v>
      </c>
      <c r="E4" s="257" t="n">
        <f aca="false">D4+1</f>
        <v>5</v>
      </c>
      <c r="F4" s="257" t="n">
        <f aca="false">E4+1</f>
        <v>6</v>
      </c>
      <c r="G4" s="257" t="n">
        <f aca="false">F4+1</f>
        <v>7</v>
      </c>
      <c r="H4" s="257" t="n">
        <f aca="false">G4+1</f>
        <v>8</v>
      </c>
      <c r="I4" s="257" t="n">
        <f aca="false">H4+1</f>
        <v>9</v>
      </c>
      <c r="J4" s="257" t="n">
        <f aca="false">I4+1</f>
        <v>10</v>
      </c>
      <c r="K4" s="257" t="n">
        <f aca="false">J4+1</f>
        <v>11</v>
      </c>
      <c r="L4" s="257" t="n">
        <f aca="false">K4+1</f>
        <v>12</v>
      </c>
      <c r="M4" s="257" t="n">
        <f aca="false">L4+1</f>
        <v>13</v>
      </c>
      <c r="N4" s="257" t="n">
        <f aca="false">M4+1</f>
        <v>14</v>
      </c>
      <c r="O4" s="257" t="n">
        <f aca="false">N4+1</f>
        <v>15</v>
      </c>
      <c r="P4" s="257" t="n">
        <f aca="false">O4+1</f>
        <v>16</v>
      </c>
      <c r="Q4" s="257" t="n">
        <f aca="false">P4+1</f>
        <v>17</v>
      </c>
      <c r="R4" s="257" t="n">
        <f aca="false">Q4+1</f>
        <v>18</v>
      </c>
      <c r="S4" s="257" t="n">
        <f aca="false">R4+1</f>
        <v>19</v>
      </c>
      <c r="T4" s="257" t="n">
        <f aca="false">S4+1</f>
        <v>20</v>
      </c>
      <c r="U4" s="257" t="n">
        <f aca="false">T4+1</f>
        <v>21</v>
      </c>
      <c r="V4" s="257" t="n">
        <f aca="false">U4+1</f>
        <v>22</v>
      </c>
      <c r="W4" s="257" t="n">
        <f aca="false">V4+1</f>
        <v>23</v>
      </c>
      <c r="X4" s="257" t="n">
        <f aca="false">W4+1</f>
        <v>24</v>
      </c>
      <c r="Y4" s="257" t="n">
        <f aca="false">X4+1</f>
        <v>25</v>
      </c>
      <c r="Z4" s="257" t="n">
        <f aca="false">Y4+1</f>
        <v>26</v>
      </c>
      <c r="AA4" s="257" t="n">
        <f aca="false">Z4+1</f>
        <v>27</v>
      </c>
      <c r="AB4" s="257" t="n">
        <f aca="false">AA4+1</f>
        <v>28</v>
      </c>
      <c r="AC4" s="257" t="n">
        <f aca="false">AB4+1</f>
        <v>29</v>
      </c>
      <c r="AD4" s="257" t="n">
        <f aca="false">AC4+1</f>
        <v>30</v>
      </c>
      <c r="AE4" s="257" t="n">
        <f aca="false">AD4+1</f>
        <v>31</v>
      </c>
      <c r="AF4" s="257" t="n">
        <f aca="false">AE4+1</f>
        <v>32</v>
      </c>
      <c r="AG4" s="257" t="n">
        <f aca="false">AF4+1</f>
        <v>33</v>
      </c>
      <c r="AH4" s="257" t="n">
        <f aca="false">AG4+1</f>
        <v>34</v>
      </c>
      <c r="AI4" s="257" t="n">
        <f aca="false">AH4+1</f>
        <v>35</v>
      </c>
      <c r="AJ4" s="257" t="n">
        <f aca="false">AI4+1</f>
        <v>36</v>
      </c>
      <c r="AK4" s="257" t="n">
        <f aca="false">AJ4+1</f>
        <v>37</v>
      </c>
      <c r="AL4" s="257" t="n">
        <f aca="false">AK4+1</f>
        <v>38</v>
      </c>
      <c r="AM4" s="257" t="n">
        <f aca="false">AL4+1</f>
        <v>39</v>
      </c>
      <c r="AN4" s="257" t="n">
        <f aca="false">AM4+1</f>
        <v>40</v>
      </c>
      <c r="AO4" s="257" t="n">
        <f aca="false">AN4+1</f>
        <v>41</v>
      </c>
      <c r="AP4" s="257" t="n">
        <f aca="false">AO4+1</f>
        <v>42</v>
      </c>
      <c r="AQ4" s="257" t="n">
        <f aca="false">AP4+1</f>
        <v>43</v>
      </c>
      <c r="AR4" s="257" t="n">
        <f aca="false">AQ4+1</f>
        <v>44</v>
      </c>
      <c r="AS4" s="257" t="n">
        <f aca="false">AR4+1</f>
        <v>45</v>
      </c>
      <c r="AT4" s="257" t="n">
        <f aca="false">AS4+1</f>
        <v>46</v>
      </c>
      <c r="AU4" s="257" t="n">
        <f aca="false">AT4+1</f>
        <v>47</v>
      </c>
      <c r="AV4" s="257" t="n">
        <f aca="false">AU4+1</f>
        <v>48</v>
      </c>
      <c r="AW4" s="257" t="n">
        <f aca="false">AV4+1</f>
        <v>49</v>
      </c>
      <c r="AX4" s="257" t="n">
        <f aca="false">AW4+1</f>
        <v>50</v>
      </c>
      <c r="AY4" s="257" t="n">
        <f aca="false">AX4+1</f>
        <v>51</v>
      </c>
      <c r="AZ4" s="257" t="n">
        <f aca="false">AY4+1</f>
        <v>52</v>
      </c>
      <c r="BA4" s="257" t="n">
        <f aca="false">AZ4+1</f>
        <v>53</v>
      </c>
      <c r="BB4" s="257" t="n">
        <f aca="false">BA4+1</f>
        <v>54</v>
      </c>
      <c r="BC4" s="257" t="n">
        <f aca="false">BB4+1</f>
        <v>55</v>
      </c>
      <c r="BD4" s="257" t="n">
        <f aca="false">BC4+1</f>
        <v>56</v>
      </c>
      <c r="BE4" s="257" t="n">
        <f aca="false">BD4+1</f>
        <v>57</v>
      </c>
      <c r="BF4" s="257" t="n">
        <f aca="false">BE4+1</f>
        <v>58</v>
      </c>
      <c r="BG4" s="257" t="n">
        <f aca="false">BF4+1</f>
        <v>59</v>
      </c>
      <c r="BH4" s="257" t="n">
        <f aca="false">BG4+1</f>
        <v>60</v>
      </c>
      <c r="BI4" s="257" t="n">
        <f aca="false">BH4+1</f>
        <v>61</v>
      </c>
      <c r="BJ4" s="257" t="n">
        <f aca="false">BI4+1</f>
        <v>62</v>
      </c>
      <c r="BK4" s="257" t="n">
        <f aca="false">BJ4+1</f>
        <v>63</v>
      </c>
      <c r="BL4" s="257" t="n">
        <f aca="false">BK4+1</f>
        <v>64</v>
      </c>
      <c r="BM4" s="257" t="n">
        <f aca="false">BL4+1</f>
        <v>65</v>
      </c>
      <c r="BN4" s="257" t="n">
        <f aca="false">BM4+1</f>
        <v>66</v>
      </c>
      <c r="BO4" s="257" t="n">
        <f aca="false">BN4+1</f>
        <v>67</v>
      </c>
      <c r="BP4" s="257" t="n">
        <f aca="false">BO4+1</f>
        <v>68</v>
      </c>
      <c r="BQ4" s="257" t="n">
        <f aca="false">BP4+1</f>
        <v>69</v>
      </c>
      <c r="BR4" s="257" t="n">
        <f aca="false">BQ4+1</f>
        <v>70</v>
      </c>
      <c r="BS4" s="257" t="n">
        <f aca="false">BR4+1</f>
        <v>71</v>
      </c>
      <c r="BT4" s="257" t="n">
        <f aca="false">BS4+1</f>
        <v>72</v>
      </c>
      <c r="BU4" s="257" t="n">
        <f aca="false">BT4+1</f>
        <v>73</v>
      </c>
      <c r="BV4" s="257" t="n">
        <f aca="false">BU4+1</f>
        <v>74</v>
      </c>
      <c r="BW4" s="257" t="n">
        <f aca="false">BV4+1</f>
        <v>75</v>
      </c>
      <c r="BX4" s="257" t="n">
        <f aca="false">BW4+1</f>
        <v>76</v>
      </c>
      <c r="BY4" s="257" t="n">
        <f aca="false">BX4+1</f>
        <v>77</v>
      </c>
      <c r="BZ4" s="257" t="n">
        <f aca="false">BY4+1</f>
        <v>78</v>
      </c>
      <c r="CA4" s="257" t="n">
        <f aca="false">BZ4+1</f>
        <v>79</v>
      </c>
      <c r="CB4" s="257" t="n">
        <f aca="false">CA4+1</f>
        <v>80</v>
      </c>
      <c r="CC4" s="257" t="n">
        <f aca="false">CB4+1</f>
        <v>81</v>
      </c>
      <c r="CD4" s="257" t="n">
        <f aca="false">CC4+1</f>
        <v>82</v>
      </c>
      <c r="CE4" s="257" t="n">
        <f aca="false">CD4+1</f>
        <v>83</v>
      </c>
      <c r="CF4" s="257" t="n">
        <f aca="false">CE4+1</f>
        <v>84</v>
      </c>
      <c r="CG4" s="257" t="n">
        <f aca="false">CF4+1</f>
        <v>85</v>
      </c>
      <c r="CH4" s="257" t="n">
        <f aca="false">CG4+1</f>
        <v>86</v>
      </c>
      <c r="CI4" s="257" t="n">
        <f aca="false">CH4+1</f>
        <v>87</v>
      </c>
      <c r="CJ4" s="257" t="n">
        <f aca="false">CI4+1</f>
        <v>88</v>
      </c>
      <c r="CK4" s="257" t="n">
        <f aca="false">CJ4+1</f>
        <v>89</v>
      </c>
      <c r="CL4" s="257" t="n">
        <f aca="false">CK4+1</f>
        <v>90</v>
      </c>
      <c r="CM4" s="257" t="n">
        <f aca="false">CL4+1</f>
        <v>91</v>
      </c>
      <c r="CN4" s="257" t="n">
        <f aca="false">CM4+1</f>
        <v>92</v>
      </c>
      <c r="CO4" s="257" t="n">
        <f aca="false">CN4+1</f>
        <v>93</v>
      </c>
      <c r="CP4" s="257" t="n">
        <f aca="false">CO4+1</f>
        <v>94</v>
      </c>
      <c r="CQ4" s="257" t="n">
        <f aca="false">CP4+1</f>
        <v>95</v>
      </c>
      <c r="CR4" s="257" t="n">
        <f aca="false">CQ4+1</f>
        <v>96</v>
      </c>
      <c r="CS4" s="257" t="n">
        <f aca="false">CR4+1</f>
        <v>97</v>
      </c>
      <c r="CT4" s="257" t="n">
        <f aca="false">CS4+1</f>
        <v>98</v>
      </c>
      <c r="CU4" s="257" t="n">
        <f aca="false">CT4+1</f>
        <v>99</v>
      </c>
      <c r="CV4" s="257" t="n">
        <f aca="false">CU4+1</f>
        <v>100</v>
      </c>
      <c r="CW4" s="257" t="n">
        <f aca="false">CV4+1</f>
        <v>101</v>
      </c>
      <c r="CX4" s="257" t="n">
        <f aca="false">CW4+1</f>
        <v>102</v>
      </c>
      <c r="CY4" s="257" t="n">
        <f aca="false">CX4+1</f>
        <v>103</v>
      </c>
      <c r="CZ4" s="257" t="n">
        <f aca="false">CY4+1</f>
        <v>104</v>
      </c>
      <c r="DA4" s="257" t="n">
        <f aca="false">CZ4+1</f>
        <v>105</v>
      </c>
      <c r="DB4" s="257" t="n">
        <f aca="false">DA4+1</f>
        <v>106</v>
      </c>
      <c r="DC4" s="257" t="n">
        <f aca="false">DB4+1</f>
        <v>107</v>
      </c>
      <c r="DD4" s="257" t="n">
        <f aca="false">DC4+1</f>
        <v>108</v>
      </c>
      <c r="DE4" s="257" t="n">
        <f aca="false">DD4+1</f>
        <v>109</v>
      </c>
      <c r="DF4" s="257" t="n">
        <f aca="false">DE4+1</f>
        <v>110</v>
      </c>
      <c r="DG4" s="257" t="n">
        <f aca="false">DF4+1</f>
        <v>111</v>
      </c>
      <c r="DH4" s="257" t="n">
        <f aca="false">DG4+1</f>
        <v>112</v>
      </c>
      <c r="DI4" s="257" t="n">
        <f aca="false">DH4+1</f>
        <v>113</v>
      </c>
      <c r="DJ4" s="257" t="n">
        <f aca="false">DI4+1</f>
        <v>114</v>
      </c>
      <c r="DK4" s="257" t="n">
        <f aca="false">DJ4+1</f>
        <v>115</v>
      </c>
      <c r="DL4" s="257" t="n">
        <f aca="false">DK4+1</f>
        <v>116</v>
      </c>
      <c r="DM4" s="257" t="n">
        <f aca="false">DL4+1</f>
        <v>117</v>
      </c>
      <c r="DN4" s="257" t="n">
        <f aca="false">DM4+1</f>
        <v>118</v>
      </c>
      <c r="DO4" s="257" t="n">
        <f aca="false">DN4+1</f>
        <v>119</v>
      </c>
      <c r="DP4" s="257" t="n">
        <f aca="false">DO4+1</f>
        <v>120</v>
      </c>
      <c r="DQ4" s="257" t="n">
        <f aca="false">DP4+1</f>
        <v>121</v>
      </c>
      <c r="DR4" s="257" t="n">
        <f aca="false">DQ4+1</f>
        <v>122</v>
      </c>
      <c r="DS4" s="257" t="n">
        <f aca="false">DR4+1</f>
        <v>123</v>
      </c>
      <c r="DT4" s="257" t="n">
        <f aca="false">DS4+1</f>
        <v>124</v>
      </c>
      <c r="DU4" s="257" t="n">
        <f aca="false">DT4+1</f>
        <v>125</v>
      </c>
      <c r="DV4" s="257" t="n">
        <f aca="false">DU4+1</f>
        <v>126</v>
      </c>
      <c r="DW4" s="257" t="n">
        <f aca="false">DV4+1</f>
        <v>127</v>
      </c>
      <c r="DX4" s="257" t="n">
        <f aca="false">DW4+1</f>
        <v>128</v>
      </c>
      <c r="DY4" s="257" t="n">
        <f aca="false">DX4+1</f>
        <v>129</v>
      </c>
      <c r="DZ4" s="257" t="n">
        <f aca="false">DY4+1</f>
        <v>130</v>
      </c>
      <c r="EA4" s="257" t="n">
        <f aca="false">DZ4+1</f>
        <v>131</v>
      </c>
      <c r="EB4" s="257" t="n">
        <f aca="false">EA4+1</f>
        <v>132</v>
      </c>
      <c r="EC4" s="257" t="n">
        <f aca="false">EB4+1</f>
        <v>133</v>
      </c>
      <c r="ED4" s="257" t="n">
        <f aca="false">EC4+1</f>
        <v>134</v>
      </c>
      <c r="EE4" s="257" t="n">
        <f aca="false">ED4+1</f>
        <v>135</v>
      </c>
      <c r="EF4" s="257" t="n">
        <f aca="false">EE4+1</f>
        <v>136</v>
      </c>
      <c r="EG4" s="257" t="n">
        <f aca="false">EF4+1</f>
        <v>137</v>
      </c>
      <c r="EH4" s="257" t="n">
        <f aca="false">EG4+1</f>
        <v>138</v>
      </c>
      <c r="EI4" s="257" t="n">
        <f aca="false">EH4+1</f>
        <v>139</v>
      </c>
      <c r="EJ4" s="257" t="n">
        <f aca="false">EI4+1</f>
        <v>140</v>
      </c>
      <c r="EK4" s="257" t="n">
        <f aca="false">EJ4+1</f>
        <v>141</v>
      </c>
      <c r="EL4" s="257" t="n">
        <f aca="false">EK4+1</f>
        <v>142</v>
      </c>
      <c r="EM4" s="257" t="n">
        <f aca="false">EL4+1</f>
        <v>143</v>
      </c>
      <c r="EN4" s="257" t="n">
        <f aca="false">EM4+1</f>
        <v>144</v>
      </c>
      <c r="EO4" s="257" t="n">
        <f aca="false">EN4+1</f>
        <v>145</v>
      </c>
      <c r="EP4" s="257" t="n">
        <f aca="false">EO4+1</f>
        <v>146</v>
      </c>
      <c r="EQ4" s="257" t="n">
        <f aca="false">EP4+1</f>
        <v>147</v>
      </c>
      <c r="ER4" s="257" t="n">
        <f aca="false">EQ4+1</f>
        <v>148</v>
      </c>
      <c r="ES4" s="257" t="n">
        <f aca="false">ER4+1</f>
        <v>149</v>
      </c>
      <c r="ET4" s="257" t="n">
        <f aca="false">ES4+1</f>
        <v>150</v>
      </c>
      <c r="EU4" s="257" t="n">
        <f aca="false">ET4+1</f>
        <v>151</v>
      </c>
      <c r="EV4" s="257" t="n">
        <f aca="false">EU4+1</f>
        <v>152</v>
      </c>
    </row>
    <row r="5" customFormat="false" ht="12.75" hidden="false" customHeight="false" outlineLevel="0" collapsed="false">
      <c r="A5" s="36" t="n">
        <v>37073</v>
      </c>
      <c r="B5" s="257" t="e">
        <f aca="false">VLOOKUP($A5,GAMMAGRIDS,11,FALSE())</f>
        <v>#N/A</v>
      </c>
      <c r="C5" s="257" t="e">
        <f aca="false">(($B5-$AA5)*C$2)+$AA5</f>
        <v>#N/A</v>
      </c>
      <c r="D5" s="257" t="e">
        <f aca="false">(($B5-$AA5)*D$2)+$AA5</f>
        <v>#N/A</v>
      </c>
      <c r="E5" s="257" t="e">
        <f aca="false">(($B5-$AA5)*E$2)+$AA5</f>
        <v>#N/A</v>
      </c>
      <c r="F5" s="257" t="e">
        <f aca="false">(($B5-$AA5)*F$2)+$AA5</f>
        <v>#N/A</v>
      </c>
      <c r="G5" s="257" t="e">
        <f aca="false">(($B5-$AA5)*G$2)+$AA5</f>
        <v>#N/A</v>
      </c>
      <c r="H5" s="257" t="e">
        <f aca="false">(($B5-$AA5)*H$2)+$AA5</f>
        <v>#N/A</v>
      </c>
      <c r="I5" s="257" t="e">
        <f aca="false">(($B5-$AA5)*I$2)+$AA5</f>
        <v>#N/A</v>
      </c>
      <c r="J5" s="257" t="e">
        <f aca="false">(($B5-$AA5)*J$2)+$AA5</f>
        <v>#N/A</v>
      </c>
      <c r="K5" s="257" t="e">
        <f aca="false">(($B5-$AA5)*K$2)+$AA5</f>
        <v>#N/A</v>
      </c>
      <c r="L5" s="257" t="e">
        <f aca="false">(($B5-$AA5)*L$2)+$AA5</f>
        <v>#N/A</v>
      </c>
      <c r="M5" s="257" t="e">
        <f aca="false">(($B5-$AA5)*M$2)+$AA5</f>
        <v>#N/A</v>
      </c>
      <c r="N5" s="257" t="e">
        <f aca="false">(($B5-$AA5)*N$2)+$AA5</f>
        <v>#N/A</v>
      </c>
      <c r="O5" s="257" t="e">
        <f aca="false">(($B5-$AA5)*O$2)+$AA5</f>
        <v>#N/A</v>
      </c>
      <c r="P5" s="257" t="e">
        <f aca="false">(($B5-$AA5)*P$2)+$AA5</f>
        <v>#N/A</v>
      </c>
      <c r="Q5" s="257" t="e">
        <f aca="false">(($B5-$AA5)*Q$2)+$AA5</f>
        <v>#N/A</v>
      </c>
      <c r="R5" s="257" t="e">
        <f aca="false">(($B5-$AA5)*R$2)+$AA5</f>
        <v>#N/A</v>
      </c>
      <c r="S5" s="257" t="e">
        <f aca="false">(($B5-$AA5)*S$2)+$AA5</f>
        <v>#N/A</v>
      </c>
      <c r="T5" s="257" t="e">
        <f aca="false">(($B5-$AA5)*T$2)+$AA5</f>
        <v>#N/A</v>
      </c>
      <c r="U5" s="257" t="e">
        <f aca="false">(($B5-$AA5)*U$2)+$AA5</f>
        <v>#N/A</v>
      </c>
      <c r="V5" s="257" t="e">
        <f aca="false">(($B5-$AA5)*V$2)+$AA5</f>
        <v>#N/A</v>
      </c>
      <c r="W5" s="257" t="e">
        <f aca="false">(($B5-$AA5)*W$2)+$AA5</f>
        <v>#N/A</v>
      </c>
      <c r="X5" s="257" t="e">
        <f aca="false">(($B5-$AA5)*X$2)+$AA5</f>
        <v>#N/A</v>
      </c>
      <c r="Y5" s="257" t="e">
        <f aca="false">(($B5-$AA5)*Y$2)+$AA5</f>
        <v>#N/A</v>
      </c>
      <c r="Z5" s="257" t="e">
        <f aca="false">(($B5-$AA5)*Z$2)+$AA5</f>
        <v>#N/A</v>
      </c>
      <c r="AA5" s="257" t="e">
        <f aca="false">VLOOKUP($A5,GAMMAGRIDS,12,FALSE())</f>
        <v>#N/A</v>
      </c>
      <c r="AB5" s="257" t="e">
        <f aca="false">(($AA5-$AZ5)*AB$2)+$AZ5</f>
        <v>#N/A</v>
      </c>
      <c r="AC5" s="257" t="e">
        <f aca="false">(($AA5-$AZ5)*AC$2)+$AZ5</f>
        <v>#N/A</v>
      </c>
      <c r="AD5" s="257" t="e">
        <f aca="false">(($AA5-$AZ5)*AD$2)+$AZ5</f>
        <v>#N/A</v>
      </c>
      <c r="AE5" s="257" t="e">
        <f aca="false">(($AA5-$AZ5)*AE$2)+$AZ5</f>
        <v>#N/A</v>
      </c>
      <c r="AF5" s="257" t="e">
        <f aca="false">(($AA5-$AZ5)*AF$2)+$AZ5</f>
        <v>#N/A</v>
      </c>
      <c r="AG5" s="257" t="e">
        <f aca="false">(($AA5-$AZ5)*AG$2)+$AZ5</f>
        <v>#N/A</v>
      </c>
      <c r="AH5" s="257" t="e">
        <f aca="false">(($AA5-$AZ5)*AH$2)+$AZ5</f>
        <v>#N/A</v>
      </c>
      <c r="AI5" s="257" t="e">
        <f aca="false">(($AA5-$AZ5)*AI$2)+$AZ5</f>
        <v>#N/A</v>
      </c>
      <c r="AJ5" s="257" t="e">
        <f aca="false">(($AA5-$AZ5)*AJ$2)+$AZ5</f>
        <v>#N/A</v>
      </c>
      <c r="AK5" s="257" t="e">
        <f aca="false">(($AA5-$AZ5)*AK$2)+$AZ5</f>
        <v>#N/A</v>
      </c>
      <c r="AL5" s="257" t="e">
        <f aca="false">(($AA5-$AZ5)*AL$2)+$AZ5</f>
        <v>#N/A</v>
      </c>
      <c r="AM5" s="257" t="e">
        <f aca="false">(($AA5-$AZ5)*AM$2)+$AZ5</f>
        <v>#N/A</v>
      </c>
      <c r="AN5" s="257" t="e">
        <f aca="false">(($AA5-$AZ5)*AN$2)+$AZ5</f>
        <v>#N/A</v>
      </c>
      <c r="AO5" s="257" t="e">
        <f aca="false">(($AA5-$AZ5)*AO$2)+$AZ5</f>
        <v>#N/A</v>
      </c>
      <c r="AP5" s="257" t="e">
        <f aca="false">(($AA5-$AZ5)*AP$2)+$AZ5</f>
        <v>#N/A</v>
      </c>
      <c r="AQ5" s="257" t="e">
        <f aca="false">(($AA5-$AZ5)*AQ$2)+$AZ5</f>
        <v>#N/A</v>
      </c>
      <c r="AR5" s="257" t="e">
        <f aca="false">(($AA5-$AZ5)*AR$2)+$AZ5</f>
        <v>#N/A</v>
      </c>
      <c r="AS5" s="257" t="e">
        <f aca="false">(($AA5-$AZ5)*AS$2)+$AZ5</f>
        <v>#N/A</v>
      </c>
      <c r="AT5" s="257" t="e">
        <f aca="false">(($AA5-$AZ5)*AT$2)+$AZ5</f>
        <v>#N/A</v>
      </c>
      <c r="AU5" s="257" t="e">
        <f aca="false">(($AA5-$AZ5)*AU$2)+$AZ5</f>
        <v>#N/A</v>
      </c>
      <c r="AV5" s="257" t="e">
        <f aca="false">(($AA5-$AZ5)*AV$2)+$AZ5</f>
        <v>#N/A</v>
      </c>
      <c r="AW5" s="257" t="e">
        <f aca="false">(($AA5-$AZ5)*AW$2)+$AZ5</f>
        <v>#N/A</v>
      </c>
      <c r="AX5" s="257" t="e">
        <f aca="false">(($AA5-$AZ5)*AX$2)+$AZ5</f>
        <v>#N/A</v>
      </c>
      <c r="AY5" s="257" t="e">
        <f aca="false">(($AA5-$AZ5)*AY$2)+$AZ5</f>
        <v>#N/A</v>
      </c>
      <c r="AZ5" s="257" t="e">
        <f aca="false">VLOOKUP($A5,GAMMAGRIDS,13,FALSE())</f>
        <v>#N/A</v>
      </c>
      <c r="BA5" s="257" t="e">
        <f aca="false">(($AZ5-$BT5)*BA$2)+$BT5</f>
        <v>#N/A</v>
      </c>
      <c r="BB5" s="257" t="e">
        <f aca="false">(($AZ5-$BT5)*BB$2)+$BT5</f>
        <v>#N/A</v>
      </c>
      <c r="BC5" s="257" t="e">
        <f aca="false">(($AZ5-$BT5)*BC$2)+$BT5</f>
        <v>#N/A</v>
      </c>
      <c r="BD5" s="257" t="e">
        <f aca="false">(($AZ5-$BT5)*BD$2)+$BT5</f>
        <v>#N/A</v>
      </c>
      <c r="BE5" s="257" t="e">
        <f aca="false">(($AZ5-$BT5)*BE$2)+$BT5</f>
        <v>#N/A</v>
      </c>
      <c r="BF5" s="257" t="e">
        <f aca="false">(($AZ5-$BT5)*BF$2)+$BT5</f>
        <v>#N/A</v>
      </c>
      <c r="BG5" s="257" t="e">
        <f aca="false">(($AZ5-$BT5)*BG$2)+$BT5</f>
        <v>#N/A</v>
      </c>
      <c r="BH5" s="257" t="e">
        <f aca="false">(($AZ5-$BT5)*BH$2)+$BT5</f>
        <v>#N/A</v>
      </c>
      <c r="BI5" s="257" t="e">
        <f aca="false">(($AZ5-$BT5)*BI$2)+$BT5</f>
        <v>#N/A</v>
      </c>
      <c r="BJ5" s="257" t="e">
        <f aca="false">(($AZ5-$BT5)*BJ$2)+$BT5</f>
        <v>#N/A</v>
      </c>
      <c r="BK5" s="257" t="e">
        <f aca="false">(($AZ5-$BT5)*BK$2)+$BT5</f>
        <v>#N/A</v>
      </c>
      <c r="BL5" s="257" t="e">
        <f aca="false">(($AZ5-$BT5)*BL$2)+$BT5</f>
        <v>#N/A</v>
      </c>
      <c r="BM5" s="257" t="e">
        <f aca="false">(($AZ5-$BT5)*BM$2)+$BT5</f>
        <v>#N/A</v>
      </c>
      <c r="BN5" s="257" t="e">
        <f aca="false">(($AZ5-$BT5)*BN$2)+$BT5</f>
        <v>#N/A</v>
      </c>
      <c r="BO5" s="257" t="e">
        <f aca="false">(($AZ5-$BT5)*BO$2)+$BT5</f>
        <v>#N/A</v>
      </c>
      <c r="BP5" s="257" t="e">
        <f aca="false">(($AZ5-$BT5)*BP$2)+$BT5</f>
        <v>#N/A</v>
      </c>
      <c r="BQ5" s="257" t="e">
        <f aca="false">(($AZ5-$BT5)*BQ$2)+$BT5</f>
        <v>#N/A</v>
      </c>
      <c r="BR5" s="257" t="e">
        <f aca="false">(($AZ5-$BT5)*BR$2)+$BT5</f>
        <v>#N/A</v>
      </c>
      <c r="BS5" s="257" t="e">
        <f aca="false">(($AZ5-$BT5)*BS$2)+$BT5</f>
        <v>#N/A</v>
      </c>
      <c r="BT5" s="257" t="e">
        <f aca="false">VLOOKUP($A5,GAMMAGRIDS,14,FALSE())</f>
        <v>#N/A</v>
      </c>
      <c r="BU5" s="257" t="e">
        <f aca="false">(($BT5-$BY5)*BU$2)+$BY5</f>
        <v>#N/A</v>
      </c>
      <c r="BV5" s="257" t="e">
        <f aca="false">(($BT5-$BY5)*BV$2)+$BY5</f>
        <v>#N/A</v>
      </c>
      <c r="BW5" s="257" t="e">
        <f aca="false">(($BT5-$BY5)*BW$2)+$BY5</f>
        <v>#N/A</v>
      </c>
      <c r="BX5" s="257" t="e">
        <f aca="false">(($BT5-$BY5)*BX$2)+$BY5</f>
        <v>#N/A</v>
      </c>
      <c r="BY5" s="257" t="n">
        <v>0</v>
      </c>
      <c r="BZ5" s="257" t="e">
        <f aca="false">(($CD5-$BY5)*BZ$2)+$BY5</f>
        <v>#N/A</v>
      </c>
      <c r="CA5" s="257" t="e">
        <f aca="false">(($CD5-$BY5)*CA$2)+$BY5</f>
        <v>#N/A</v>
      </c>
      <c r="CB5" s="257" t="e">
        <f aca="false">(($CD5-$BY5)*CB$2)+$BY5</f>
        <v>#N/A</v>
      </c>
      <c r="CC5" s="257" t="e">
        <f aca="false">(($CD5-$BY5)*CC$2)+$BY5</f>
        <v>#N/A</v>
      </c>
      <c r="CD5" s="257" t="e">
        <f aca="false">VLOOKUP($A5,GAMMAGRIDS,15,FALSE())</f>
        <v>#N/A</v>
      </c>
      <c r="CE5" s="257" t="e">
        <f aca="false">(($CX5-$CD5)*CE$2)+$CD5</f>
        <v>#N/A</v>
      </c>
      <c r="CF5" s="257" t="e">
        <f aca="false">(($CX5-$CD5)*CF$2)+$CD5</f>
        <v>#N/A</v>
      </c>
      <c r="CG5" s="257" t="e">
        <f aca="false">(($CX5-$CD5)*CG$2)+$CD5</f>
        <v>#N/A</v>
      </c>
      <c r="CH5" s="257" t="e">
        <f aca="false">(($CX5-$CD5)*CH$2)+$CD5</f>
        <v>#N/A</v>
      </c>
      <c r="CI5" s="257" t="e">
        <f aca="false">(($CX5-$CD5)*CI$2)+$CD5</f>
        <v>#N/A</v>
      </c>
      <c r="CJ5" s="257" t="e">
        <f aca="false">(($CX5-$CD5)*CJ$2)+$CD5</f>
        <v>#N/A</v>
      </c>
      <c r="CK5" s="257" t="e">
        <f aca="false">(($CX5-$CD5)*CK$2)+$CD5</f>
        <v>#N/A</v>
      </c>
      <c r="CL5" s="257" t="e">
        <f aca="false">(($CX5-$CD5)*CL$2)+$CD5</f>
        <v>#N/A</v>
      </c>
      <c r="CM5" s="257" t="e">
        <f aca="false">(($CX5-$CD5)*CM$2)+$CD5</f>
        <v>#N/A</v>
      </c>
      <c r="CN5" s="257" t="e">
        <f aca="false">(($CX5-$CD5)*CN$2)+$CD5</f>
        <v>#N/A</v>
      </c>
      <c r="CO5" s="257" t="e">
        <f aca="false">(($CX5-$CD5)*CO$2)+$CD5</f>
        <v>#N/A</v>
      </c>
      <c r="CP5" s="257" t="e">
        <f aca="false">(($CX5-$CD5)*CP$2)+$CD5</f>
        <v>#N/A</v>
      </c>
      <c r="CQ5" s="257" t="e">
        <f aca="false">(($CX5-$CD5)*CQ$2)+$CD5</f>
        <v>#N/A</v>
      </c>
      <c r="CR5" s="257" t="e">
        <f aca="false">(($CX5-$CD5)*CR$2)+$CD5</f>
        <v>#N/A</v>
      </c>
      <c r="CS5" s="257" t="e">
        <f aca="false">(($CX5-$CD5)*CS$2)+$CD5</f>
        <v>#N/A</v>
      </c>
      <c r="CT5" s="257" t="e">
        <f aca="false">(($CX5-$CD5)*CT$2)+$CD5</f>
        <v>#N/A</v>
      </c>
      <c r="CU5" s="257" t="e">
        <f aca="false">(($CX5-$CD5)*CU$2)+$CD5</f>
        <v>#N/A</v>
      </c>
      <c r="CV5" s="257" t="e">
        <f aca="false">(($CX5-$CD5)*CV$2)+$CD5</f>
        <v>#N/A</v>
      </c>
      <c r="CW5" s="257" t="e">
        <f aca="false">(($CX5-$CD5)*CW$2)+$CD5</f>
        <v>#N/A</v>
      </c>
      <c r="CX5" s="257" t="e">
        <f aca="false">VLOOKUP($A5,GAMMAGRIDS,16,FALSE())</f>
        <v>#N/A</v>
      </c>
      <c r="CY5" s="257" t="e">
        <f aca="false">(($DW5-$CX5)*CY$2)+$CX5</f>
        <v>#N/A</v>
      </c>
      <c r="CZ5" s="257" t="e">
        <f aca="false">(($DW5-$CX5)*CZ$2)+$CX5</f>
        <v>#N/A</v>
      </c>
      <c r="DA5" s="257" t="e">
        <f aca="false">(($DW5-$CX5)*DA$2)+$CX5</f>
        <v>#N/A</v>
      </c>
      <c r="DB5" s="257" t="e">
        <f aca="false">(($DW5-$CX5)*DB$2)+$CX5</f>
        <v>#N/A</v>
      </c>
      <c r="DC5" s="257" t="e">
        <f aca="false">(($DW5-$CX5)*DC$2)+$CX5</f>
        <v>#N/A</v>
      </c>
      <c r="DD5" s="257" t="e">
        <f aca="false">(($DW5-$CX5)*DD$2)+$CX5</f>
        <v>#N/A</v>
      </c>
      <c r="DE5" s="257" t="e">
        <f aca="false">(($DW5-$CX5)*DE$2)+$CX5</f>
        <v>#N/A</v>
      </c>
      <c r="DF5" s="257" t="e">
        <f aca="false">(($DW5-$CX5)*DF$2)+$CX5</f>
        <v>#N/A</v>
      </c>
      <c r="DG5" s="257" t="e">
        <f aca="false">(($DW5-$CX5)*DG$2)+$CX5</f>
        <v>#N/A</v>
      </c>
      <c r="DH5" s="257" t="e">
        <f aca="false">(($DW5-$CX5)*DH$2)+$CX5</f>
        <v>#N/A</v>
      </c>
      <c r="DI5" s="257" t="e">
        <f aca="false">(($DW5-$CX5)*DI$2)+$CX5</f>
        <v>#N/A</v>
      </c>
      <c r="DJ5" s="257" t="e">
        <f aca="false">(($DW5-$CX5)*DJ$2)+$CX5</f>
        <v>#N/A</v>
      </c>
      <c r="DK5" s="257" t="e">
        <f aca="false">(($DW5-$CX5)*DK$2)+$CX5</f>
        <v>#N/A</v>
      </c>
      <c r="DL5" s="257" t="e">
        <f aca="false">(($DW5-$CX5)*DL$2)+$CX5</f>
        <v>#N/A</v>
      </c>
      <c r="DM5" s="257" t="e">
        <f aca="false">(($DW5-$CX5)*DM$2)+$CX5</f>
        <v>#N/A</v>
      </c>
      <c r="DN5" s="257" t="e">
        <f aca="false">(($DW5-$CX5)*DN$2)+$CX5</f>
        <v>#N/A</v>
      </c>
      <c r="DO5" s="257" t="e">
        <f aca="false">(($DW5-$CX5)*DO$2)+$CX5</f>
        <v>#N/A</v>
      </c>
      <c r="DP5" s="257" t="e">
        <f aca="false">(($DW5-$CX5)*DP$2)+$CX5</f>
        <v>#N/A</v>
      </c>
      <c r="DQ5" s="257" t="e">
        <f aca="false">(($DW5-$CX5)*DQ$2)+$CX5</f>
        <v>#N/A</v>
      </c>
      <c r="DR5" s="257" t="e">
        <f aca="false">(($DW5-$CX5)*DR$2)+$CX5</f>
        <v>#N/A</v>
      </c>
      <c r="DS5" s="257" t="e">
        <f aca="false">(($DW5-$CX5)*DS$2)+$CX5</f>
        <v>#N/A</v>
      </c>
      <c r="DT5" s="257" t="e">
        <f aca="false">(($DW5-$CX5)*DT$2)+$CX5</f>
        <v>#N/A</v>
      </c>
      <c r="DU5" s="257" t="e">
        <f aca="false">(($DW5-$CX5)*DU$2)+$CX5</f>
        <v>#N/A</v>
      </c>
      <c r="DV5" s="257" t="e">
        <f aca="false">(($DW5-$CX5)*DV$2)+$CX5</f>
        <v>#N/A</v>
      </c>
      <c r="DW5" s="257" t="e">
        <f aca="false">VLOOKUP($A5,GAMMAGRIDS,17,FALSE())</f>
        <v>#N/A</v>
      </c>
      <c r="DX5" s="257" t="e">
        <f aca="false">(($EV5-$DW5)*DX$2)+$DW5</f>
        <v>#N/A</v>
      </c>
      <c r="DY5" s="257" t="e">
        <f aca="false">(($EV5-$DW5)*DY$2)+$DW5</f>
        <v>#N/A</v>
      </c>
      <c r="DZ5" s="257" t="e">
        <f aca="false">(($EV5-$DW5)*DZ$2)+$DW5</f>
        <v>#N/A</v>
      </c>
      <c r="EA5" s="257" t="e">
        <f aca="false">(($EV5-$DW5)*EA$2)+$DW5</f>
        <v>#N/A</v>
      </c>
      <c r="EB5" s="257" t="e">
        <f aca="false">(($EV5-$DW5)*EB$2)+$DW5</f>
        <v>#N/A</v>
      </c>
      <c r="EC5" s="257" t="e">
        <f aca="false">(($EV5-$DW5)*EC$2)+$DW5</f>
        <v>#N/A</v>
      </c>
      <c r="ED5" s="257" t="e">
        <f aca="false">(($EV5-$DW5)*ED$2)+$DW5</f>
        <v>#N/A</v>
      </c>
      <c r="EE5" s="257" t="e">
        <f aca="false">(($EV5-$DW5)*EE$2)+$DW5</f>
        <v>#N/A</v>
      </c>
      <c r="EF5" s="257" t="e">
        <f aca="false">(($EV5-$DW5)*EF$2)+$DW5</f>
        <v>#N/A</v>
      </c>
      <c r="EG5" s="257" t="e">
        <f aca="false">(($EV5-$DW5)*EG$2)+$DW5</f>
        <v>#N/A</v>
      </c>
      <c r="EH5" s="257" t="e">
        <f aca="false">(($EV5-$DW5)*EH$2)+$DW5</f>
        <v>#N/A</v>
      </c>
      <c r="EI5" s="257" t="e">
        <f aca="false">(($EV5-$DW5)*EI$2)+$DW5</f>
        <v>#N/A</v>
      </c>
      <c r="EJ5" s="257" t="e">
        <f aca="false">(($EV5-$DW5)*EJ$2)+$DW5</f>
        <v>#N/A</v>
      </c>
      <c r="EK5" s="257" t="e">
        <f aca="false">(($EV5-$DW5)*EK$2)+$DW5</f>
        <v>#N/A</v>
      </c>
      <c r="EL5" s="257" t="e">
        <f aca="false">(($EV5-$DW5)*EL$2)+$DW5</f>
        <v>#N/A</v>
      </c>
      <c r="EM5" s="257" t="e">
        <f aca="false">(($EV5-$DW5)*EM$2)+$DW5</f>
        <v>#N/A</v>
      </c>
      <c r="EN5" s="257" t="e">
        <f aca="false">(($EV5-$DW5)*EN$2)+$DW5</f>
        <v>#N/A</v>
      </c>
      <c r="EO5" s="257" t="e">
        <f aca="false">(($EV5-$DW5)*EO$2)+$DW5</f>
        <v>#N/A</v>
      </c>
      <c r="EP5" s="257" t="e">
        <f aca="false">(($EV5-$DW5)*EP$2)+$DW5</f>
        <v>#N/A</v>
      </c>
      <c r="EQ5" s="257" t="e">
        <f aca="false">(($EV5-$DW5)*EQ$2)+$DW5</f>
        <v>#N/A</v>
      </c>
      <c r="ER5" s="257" t="e">
        <f aca="false">(($EV5-$DW5)*ER$2)+$DW5</f>
        <v>#N/A</v>
      </c>
      <c r="ES5" s="257" t="e">
        <f aca="false">(($EV5-$DW5)*ES$2)+$DW5</f>
        <v>#N/A</v>
      </c>
      <c r="ET5" s="257" t="e">
        <f aca="false">(($EV5-$DW5)*ET$2)+$DW5</f>
        <v>#N/A</v>
      </c>
      <c r="EU5" s="257" t="e">
        <f aca="false">(($EV5-$DW5)*EU$2)+$DW5</f>
        <v>#N/A</v>
      </c>
      <c r="EV5" s="257" t="e">
        <f aca="false">VLOOKUP($A5,GAMMAGRIDS,18,FALSE())</f>
        <v>#N/A</v>
      </c>
    </row>
    <row r="6" customFormat="false" ht="12.75" hidden="false" customHeight="false" outlineLevel="0" collapsed="false">
      <c r="A6" s="36" t="n">
        <v>37104</v>
      </c>
      <c r="B6" s="257" t="e">
        <f aca="false">VLOOKUP($A6,GAMMAGRIDS,11,FALSE())</f>
        <v>#N/A</v>
      </c>
      <c r="C6" s="257" t="e">
        <f aca="false">(($B6-$AA6)*C$2)+$AA6</f>
        <v>#N/A</v>
      </c>
      <c r="D6" s="257" t="e">
        <f aca="false">(($B6-$AA6)*D$2)+$AA6</f>
        <v>#N/A</v>
      </c>
      <c r="E6" s="257" t="e">
        <f aca="false">(($B6-$AA6)*E$2)+$AA6</f>
        <v>#N/A</v>
      </c>
      <c r="F6" s="257" t="e">
        <f aca="false">(($B6-$AA6)*F$2)+$AA6</f>
        <v>#N/A</v>
      </c>
      <c r="G6" s="257" t="e">
        <f aca="false">(($B6-$AA6)*G$2)+$AA6</f>
        <v>#N/A</v>
      </c>
      <c r="H6" s="257" t="e">
        <f aca="false">(($B6-$AA6)*H$2)+$AA6</f>
        <v>#N/A</v>
      </c>
      <c r="I6" s="257" t="e">
        <f aca="false">(($B6-$AA6)*I$2)+$AA6</f>
        <v>#N/A</v>
      </c>
      <c r="J6" s="257" t="e">
        <f aca="false">(($B6-$AA6)*J$2)+$AA6</f>
        <v>#N/A</v>
      </c>
      <c r="K6" s="257" t="e">
        <f aca="false">(($B6-$AA6)*K$2)+$AA6</f>
        <v>#N/A</v>
      </c>
      <c r="L6" s="257" t="e">
        <f aca="false">(($B6-$AA6)*L$2)+$AA6</f>
        <v>#N/A</v>
      </c>
      <c r="M6" s="257" t="e">
        <f aca="false">(($B6-$AA6)*M$2)+$AA6</f>
        <v>#N/A</v>
      </c>
      <c r="N6" s="257" t="e">
        <f aca="false">(($B6-$AA6)*N$2)+$AA6</f>
        <v>#N/A</v>
      </c>
      <c r="O6" s="257" t="e">
        <f aca="false">(($B6-$AA6)*O$2)+$AA6</f>
        <v>#N/A</v>
      </c>
      <c r="P6" s="257" t="e">
        <f aca="false">(($B6-$AA6)*P$2)+$AA6</f>
        <v>#N/A</v>
      </c>
      <c r="Q6" s="257" t="e">
        <f aca="false">(($B6-$AA6)*Q$2)+$AA6</f>
        <v>#N/A</v>
      </c>
      <c r="R6" s="257" t="e">
        <f aca="false">(($B6-$AA6)*R$2)+$AA6</f>
        <v>#N/A</v>
      </c>
      <c r="S6" s="257" t="e">
        <f aca="false">(($B6-$AA6)*S$2)+$AA6</f>
        <v>#N/A</v>
      </c>
      <c r="T6" s="257" t="e">
        <f aca="false">(($B6-$AA6)*T$2)+$AA6</f>
        <v>#N/A</v>
      </c>
      <c r="U6" s="257" t="e">
        <f aca="false">(($B6-$AA6)*U$2)+$AA6</f>
        <v>#N/A</v>
      </c>
      <c r="V6" s="257" t="e">
        <f aca="false">(($B6-$AA6)*V$2)+$AA6</f>
        <v>#N/A</v>
      </c>
      <c r="W6" s="257" t="e">
        <f aca="false">(($B6-$AA6)*W$2)+$AA6</f>
        <v>#N/A</v>
      </c>
      <c r="X6" s="257" t="e">
        <f aca="false">(($B6-$AA6)*X$2)+$AA6</f>
        <v>#N/A</v>
      </c>
      <c r="Y6" s="257" t="e">
        <f aca="false">(($B6-$AA6)*Y$2)+$AA6</f>
        <v>#N/A</v>
      </c>
      <c r="Z6" s="257" t="e">
        <f aca="false">(($B6-$AA6)*Z$2)+$AA6</f>
        <v>#N/A</v>
      </c>
      <c r="AA6" s="257" t="e">
        <f aca="false">VLOOKUP($A6,GAMMAGRIDS,12,FALSE())</f>
        <v>#N/A</v>
      </c>
      <c r="AB6" s="257" t="e">
        <f aca="false">(($AA6-$AZ6)*AB$2)+$AZ6</f>
        <v>#N/A</v>
      </c>
      <c r="AC6" s="257" t="e">
        <f aca="false">(($AA6-$AZ6)*AC$2)+$AZ6</f>
        <v>#N/A</v>
      </c>
      <c r="AD6" s="257" t="e">
        <f aca="false">(($AA6-$AZ6)*AD$2)+$AZ6</f>
        <v>#N/A</v>
      </c>
      <c r="AE6" s="257" t="e">
        <f aca="false">(($AA6-$AZ6)*AE$2)+$AZ6</f>
        <v>#N/A</v>
      </c>
      <c r="AF6" s="257" t="e">
        <f aca="false">(($AA6-$AZ6)*AF$2)+$AZ6</f>
        <v>#N/A</v>
      </c>
      <c r="AG6" s="257" t="e">
        <f aca="false">(($AA6-$AZ6)*AG$2)+$AZ6</f>
        <v>#N/A</v>
      </c>
      <c r="AH6" s="257" t="e">
        <f aca="false">(($AA6-$AZ6)*AH$2)+$AZ6</f>
        <v>#N/A</v>
      </c>
      <c r="AI6" s="257" t="e">
        <f aca="false">(($AA6-$AZ6)*AI$2)+$AZ6</f>
        <v>#N/A</v>
      </c>
      <c r="AJ6" s="257" t="e">
        <f aca="false">(($AA6-$AZ6)*AJ$2)+$AZ6</f>
        <v>#N/A</v>
      </c>
      <c r="AK6" s="257" t="e">
        <f aca="false">(($AA6-$AZ6)*AK$2)+$AZ6</f>
        <v>#N/A</v>
      </c>
      <c r="AL6" s="257" t="e">
        <f aca="false">(($AA6-$AZ6)*AL$2)+$AZ6</f>
        <v>#N/A</v>
      </c>
      <c r="AM6" s="257" t="e">
        <f aca="false">(($AA6-$AZ6)*AM$2)+$AZ6</f>
        <v>#N/A</v>
      </c>
      <c r="AN6" s="257" t="e">
        <f aca="false">(($AA6-$AZ6)*AN$2)+$AZ6</f>
        <v>#N/A</v>
      </c>
      <c r="AO6" s="257" t="e">
        <f aca="false">(($AA6-$AZ6)*AO$2)+$AZ6</f>
        <v>#N/A</v>
      </c>
      <c r="AP6" s="257" t="e">
        <f aca="false">(($AA6-$AZ6)*AP$2)+$AZ6</f>
        <v>#N/A</v>
      </c>
      <c r="AQ6" s="257" t="e">
        <f aca="false">(($AA6-$AZ6)*AQ$2)+$AZ6</f>
        <v>#N/A</v>
      </c>
      <c r="AR6" s="257" t="e">
        <f aca="false">(($AA6-$AZ6)*AR$2)+$AZ6</f>
        <v>#N/A</v>
      </c>
      <c r="AS6" s="257" t="e">
        <f aca="false">(($AA6-$AZ6)*AS$2)+$AZ6</f>
        <v>#N/A</v>
      </c>
      <c r="AT6" s="257" t="e">
        <f aca="false">(($AA6-$AZ6)*AT$2)+$AZ6</f>
        <v>#N/A</v>
      </c>
      <c r="AU6" s="257" t="e">
        <f aca="false">(($AA6-$AZ6)*AU$2)+$AZ6</f>
        <v>#N/A</v>
      </c>
      <c r="AV6" s="257" t="e">
        <f aca="false">(($AA6-$AZ6)*AV$2)+$AZ6</f>
        <v>#N/A</v>
      </c>
      <c r="AW6" s="257" t="e">
        <f aca="false">(($AA6-$AZ6)*AW$2)+$AZ6</f>
        <v>#N/A</v>
      </c>
      <c r="AX6" s="257" t="e">
        <f aca="false">(($AA6-$AZ6)*AX$2)+$AZ6</f>
        <v>#N/A</v>
      </c>
      <c r="AY6" s="257" t="e">
        <f aca="false">(($AA6-$AZ6)*AY$2)+$AZ6</f>
        <v>#N/A</v>
      </c>
      <c r="AZ6" s="257" t="e">
        <f aca="false">VLOOKUP($A6,GAMMAGRIDS,13,FALSE())</f>
        <v>#N/A</v>
      </c>
      <c r="BA6" s="257" t="e">
        <f aca="false">(($AZ6-$BT6)*BA$2)+$BT6</f>
        <v>#N/A</v>
      </c>
      <c r="BB6" s="257" t="e">
        <f aca="false">(($AZ6-$BT6)*BB$2)+$BT6</f>
        <v>#N/A</v>
      </c>
      <c r="BC6" s="257" t="e">
        <f aca="false">(($AZ6-$BT6)*BC$2)+$BT6</f>
        <v>#N/A</v>
      </c>
      <c r="BD6" s="257" t="e">
        <f aca="false">(($AZ6-$BT6)*BD$2)+$BT6</f>
        <v>#N/A</v>
      </c>
      <c r="BE6" s="257" t="e">
        <f aca="false">(($AZ6-$BT6)*BE$2)+$BT6</f>
        <v>#N/A</v>
      </c>
      <c r="BF6" s="257" t="e">
        <f aca="false">(($AZ6-$BT6)*BF$2)+$BT6</f>
        <v>#N/A</v>
      </c>
      <c r="BG6" s="257" t="e">
        <f aca="false">(($AZ6-$BT6)*BG$2)+$BT6</f>
        <v>#N/A</v>
      </c>
      <c r="BH6" s="257" t="e">
        <f aca="false">(($AZ6-$BT6)*BH$2)+$BT6</f>
        <v>#N/A</v>
      </c>
      <c r="BI6" s="257" t="e">
        <f aca="false">(($AZ6-$BT6)*BI$2)+$BT6</f>
        <v>#N/A</v>
      </c>
      <c r="BJ6" s="257" t="e">
        <f aca="false">(($AZ6-$BT6)*BJ$2)+$BT6</f>
        <v>#N/A</v>
      </c>
      <c r="BK6" s="257" t="e">
        <f aca="false">(($AZ6-$BT6)*BK$2)+$BT6</f>
        <v>#N/A</v>
      </c>
      <c r="BL6" s="257" t="e">
        <f aca="false">(($AZ6-$BT6)*BL$2)+$BT6</f>
        <v>#N/A</v>
      </c>
      <c r="BM6" s="257" t="e">
        <f aca="false">(($AZ6-$BT6)*BM$2)+$BT6</f>
        <v>#N/A</v>
      </c>
      <c r="BN6" s="257" t="e">
        <f aca="false">(($AZ6-$BT6)*BN$2)+$BT6</f>
        <v>#N/A</v>
      </c>
      <c r="BO6" s="257" t="e">
        <f aca="false">(($AZ6-$BT6)*BO$2)+$BT6</f>
        <v>#N/A</v>
      </c>
      <c r="BP6" s="257" t="e">
        <f aca="false">(($AZ6-$BT6)*BP$2)+$BT6</f>
        <v>#N/A</v>
      </c>
      <c r="BQ6" s="257" t="e">
        <f aca="false">(($AZ6-$BT6)*BQ$2)+$BT6</f>
        <v>#N/A</v>
      </c>
      <c r="BR6" s="257" t="e">
        <f aca="false">(($AZ6-$BT6)*BR$2)+$BT6</f>
        <v>#N/A</v>
      </c>
      <c r="BS6" s="257" t="e">
        <f aca="false">(($AZ6-$BT6)*BS$2)+$BT6</f>
        <v>#N/A</v>
      </c>
      <c r="BT6" s="257" t="e">
        <f aca="false">VLOOKUP($A6,GAMMAGRIDS,14,FALSE())</f>
        <v>#N/A</v>
      </c>
      <c r="BU6" s="257" t="e">
        <f aca="false">(($BT6-$BY6)*BU$2)+$BY6</f>
        <v>#N/A</v>
      </c>
      <c r="BV6" s="257" t="e">
        <f aca="false">(($BT6-$BY6)*BV$2)+$BY6</f>
        <v>#N/A</v>
      </c>
      <c r="BW6" s="257" t="e">
        <f aca="false">(($BT6-$BY6)*BW$2)+$BY6</f>
        <v>#N/A</v>
      </c>
      <c r="BX6" s="257" t="e">
        <f aca="false">(($BT6-$BY6)*BX$2)+$BY6</f>
        <v>#N/A</v>
      </c>
      <c r="BY6" s="257" t="n">
        <v>0</v>
      </c>
      <c r="BZ6" s="257" t="e">
        <f aca="false">(($CD6-$BY6)*BZ$2)+$BY6</f>
        <v>#N/A</v>
      </c>
      <c r="CA6" s="257" t="e">
        <f aca="false">(($CD6-$BY6)*CA$2)+$BY6</f>
        <v>#N/A</v>
      </c>
      <c r="CB6" s="257" t="e">
        <f aca="false">(($CD6-$BY6)*CB$2)+$BY6</f>
        <v>#N/A</v>
      </c>
      <c r="CC6" s="257" t="e">
        <f aca="false">(($CD6-$BY6)*CC$2)+$BY6</f>
        <v>#N/A</v>
      </c>
      <c r="CD6" s="257" t="e">
        <f aca="false">VLOOKUP($A6,GAMMAGRIDS,15,FALSE())</f>
        <v>#N/A</v>
      </c>
      <c r="CE6" s="257" t="e">
        <f aca="false">(($CX6-$CD6)*CE$2)+$CD6</f>
        <v>#N/A</v>
      </c>
      <c r="CF6" s="257" t="e">
        <f aca="false">(($CX6-$CD6)*CF$2)+$CD6</f>
        <v>#N/A</v>
      </c>
      <c r="CG6" s="257" t="e">
        <f aca="false">(($CX6-$CD6)*CG$2)+$CD6</f>
        <v>#N/A</v>
      </c>
      <c r="CH6" s="257" t="e">
        <f aca="false">(($CX6-$CD6)*CH$2)+$CD6</f>
        <v>#N/A</v>
      </c>
      <c r="CI6" s="257" t="e">
        <f aca="false">(($CX6-$CD6)*CI$2)+$CD6</f>
        <v>#N/A</v>
      </c>
      <c r="CJ6" s="257" t="e">
        <f aca="false">(($CX6-$CD6)*CJ$2)+$CD6</f>
        <v>#N/A</v>
      </c>
      <c r="CK6" s="257" t="e">
        <f aca="false">(($CX6-$CD6)*CK$2)+$CD6</f>
        <v>#N/A</v>
      </c>
      <c r="CL6" s="257" t="e">
        <f aca="false">(($CX6-$CD6)*CL$2)+$CD6</f>
        <v>#N/A</v>
      </c>
      <c r="CM6" s="257" t="e">
        <f aca="false">(($CX6-$CD6)*CM$2)+$CD6</f>
        <v>#N/A</v>
      </c>
      <c r="CN6" s="257" t="e">
        <f aca="false">(($CX6-$CD6)*CN$2)+$CD6</f>
        <v>#N/A</v>
      </c>
      <c r="CO6" s="257" t="e">
        <f aca="false">(($CX6-$CD6)*CO$2)+$CD6</f>
        <v>#N/A</v>
      </c>
      <c r="CP6" s="257" t="e">
        <f aca="false">(($CX6-$CD6)*CP$2)+$CD6</f>
        <v>#N/A</v>
      </c>
      <c r="CQ6" s="257" t="e">
        <f aca="false">(($CX6-$CD6)*CQ$2)+$CD6</f>
        <v>#N/A</v>
      </c>
      <c r="CR6" s="257" t="e">
        <f aca="false">(($CX6-$CD6)*CR$2)+$CD6</f>
        <v>#N/A</v>
      </c>
      <c r="CS6" s="257" t="e">
        <f aca="false">(($CX6-$CD6)*CS$2)+$CD6</f>
        <v>#N/A</v>
      </c>
      <c r="CT6" s="257" t="e">
        <f aca="false">(($CX6-$CD6)*CT$2)+$CD6</f>
        <v>#N/A</v>
      </c>
      <c r="CU6" s="257" t="e">
        <f aca="false">(($CX6-$CD6)*CU$2)+$CD6</f>
        <v>#N/A</v>
      </c>
      <c r="CV6" s="257" t="e">
        <f aca="false">(($CX6-$CD6)*CV$2)+$CD6</f>
        <v>#N/A</v>
      </c>
      <c r="CW6" s="257" t="e">
        <f aca="false">(($CX6-$CD6)*CW$2)+$CD6</f>
        <v>#N/A</v>
      </c>
      <c r="CX6" s="257" t="e">
        <f aca="false">VLOOKUP($A6,GAMMAGRIDS,16,FALSE())</f>
        <v>#N/A</v>
      </c>
      <c r="CY6" s="257" t="e">
        <f aca="false">(($DW6-$CX6)*CY$2)+$CX6</f>
        <v>#N/A</v>
      </c>
      <c r="CZ6" s="257" t="e">
        <f aca="false">(($DW6-$CX6)*CZ$2)+$CX6</f>
        <v>#N/A</v>
      </c>
      <c r="DA6" s="257" t="e">
        <f aca="false">(($DW6-$CX6)*DA$2)+$CX6</f>
        <v>#N/A</v>
      </c>
      <c r="DB6" s="257" t="e">
        <f aca="false">(($DW6-$CX6)*DB$2)+$CX6</f>
        <v>#N/A</v>
      </c>
      <c r="DC6" s="257" t="e">
        <f aca="false">(($DW6-$CX6)*DC$2)+$CX6</f>
        <v>#N/A</v>
      </c>
      <c r="DD6" s="257" t="e">
        <f aca="false">(($DW6-$CX6)*DD$2)+$CX6</f>
        <v>#N/A</v>
      </c>
      <c r="DE6" s="257" t="e">
        <f aca="false">(($DW6-$CX6)*DE$2)+$CX6</f>
        <v>#N/A</v>
      </c>
      <c r="DF6" s="257" t="e">
        <f aca="false">(($DW6-$CX6)*DF$2)+$CX6</f>
        <v>#N/A</v>
      </c>
      <c r="DG6" s="257" t="e">
        <f aca="false">(($DW6-$CX6)*DG$2)+$CX6</f>
        <v>#N/A</v>
      </c>
      <c r="DH6" s="257" t="e">
        <f aca="false">(($DW6-$CX6)*DH$2)+$CX6</f>
        <v>#N/A</v>
      </c>
      <c r="DI6" s="257" t="e">
        <f aca="false">(($DW6-$CX6)*DI$2)+$CX6</f>
        <v>#N/A</v>
      </c>
      <c r="DJ6" s="257" t="e">
        <f aca="false">(($DW6-$CX6)*DJ$2)+$CX6</f>
        <v>#N/A</v>
      </c>
      <c r="DK6" s="257" t="e">
        <f aca="false">(($DW6-$CX6)*DK$2)+$CX6</f>
        <v>#N/A</v>
      </c>
      <c r="DL6" s="257" t="e">
        <f aca="false">(($DW6-$CX6)*DL$2)+$CX6</f>
        <v>#N/A</v>
      </c>
      <c r="DM6" s="257" t="e">
        <f aca="false">(($DW6-$CX6)*DM$2)+$CX6</f>
        <v>#N/A</v>
      </c>
      <c r="DN6" s="257" t="e">
        <f aca="false">(($DW6-$CX6)*DN$2)+$CX6</f>
        <v>#N/A</v>
      </c>
      <c r="DO6" s="257" t="e">
        <f aca="false">(($DW6-$CX6)*DO$2)+$CX6</f>
        <v>#N/A</v>
      </c>
      <c r="DP6" s="257" t="e">
        <f aca="false">(($DW6-$CX6)*DP$2)+$CX6</f>
        <v>#N/A</v>
      </c>
      <c r="DQ6" s="257" t="e">
        <f aca="false">(($DW6-$CX6)*DQ$2)+$CX6</f>
        <v>#N/A</v>
      </c>
      <c r="DR6" s="257" t="e">
        <f aca="false">(($DW6-$CX6)*DR$2)+$CX6</f>
        <v>#N/A</v>
      </c>
      <c r="DS6" s="257" t="e">
        <f aca="false">(($DW6-$CX6)*DS$2)+$CX6</f>
        <v>#N/A</v>
      </c>
      <c r="DT6" s="257" t="e">
        <f aca="false">(($DW6-$CX6)*DT$2)+$CX6</f>
        <v>#N/A</v>
      </c>
      <c r="DU6" s="257" t="e">
        <f aca="false">(($DW6-$CX6)*DU$2)+$CX6</f>
        <v>#N/A</v>
      </c>
      <c r="DV6" s="257" t="e">
        <f aca="false">(($DW6-$CX6)*DV$2)+$CX6</f>
        <v>#N/A</v>
      </c>
      <c r="DW6" s="257" t="e">
        <f aca="false">VLOOKUP($A6,GAMMAGRIDS,17,FALSE())</f>
        <v>#N/A</v>
      </c>
      <c r="DX6" s="257" t="e">
        <f aca="false">(($EV6-$DW6)*DX$2)+$DW6</f>
        <v>#N/A</v>
      </c>
      <c r="DY6" s="257" t="e">
        <f aca="false">(($EV6-$DW6)*DY$2)+$DW6</f>
        <v>#N/A</v>
      </c>
      <c r="DZ6" s="257" t="e">
        <f aca="false">(($EV6-$DW6)*DZ$2)+$DW6</f>
        <v>#N/A</v>
      </c>
      <c r="EA6" s="257" t="e">
        <f aca="false">(($EV6-$DW6)*EA$2)+$DW6</f>
        <v>#N/A</v>
      </c>
      <c r="EB6" s="257" t="e">
        <f aca="false">(($EV6-$DW6)*EB$2)+$DW6</f>
        <v>#N/A</v>
      </c>
      <c r="EC6" s="257" t="e">
        <f aca="false">(($EV6-$DW6)*EC$2)+$DW6</f>
        <v>#N/A</v>
      </c>
      <c r="ED6" s="257" t="e">
        <f aca="false">(($EV6-$DW6)*ED$2)+$DW6</f>
        <v>#N/A</v>
      </c>
      <c r="EE6" s="257" t="e">
        <f aca="false">(($EV6-$DW6)*EE$2)+$DW6</f>
        <v>#N/A</v>
      </c>
      <c r="EF6" s="257" t="e">
        <f aca="false">(($EV6-$DW6)*EF$2)+$DW6</f>
        <v>#N/A</v>
      </c>
      <c r="EG6" s="257" t="e">
        <f aca="false">(($EV6-$DW6)*EG$2)+$DW6</f>
        <v>#N/A</v>
      </c>
      <c r="EH6" s="257" t="e">
        <f aca="false">(($EV6-$DW6)*EH$2)+$DW6</f>
        <v>#N/A</v>
      </c>
      <c r="EI6" s="257" t="e">
        <f aca="false">(($EV6-$DW6)*EI$2)+$DW6</f>
        <v>#N/A</v>
      </c>
      <c r="EJ6" s="257" t="e">
        <f aca="false">(($EV6-$DW6)*EJ$2)+$DW6</f>
        <v>#N/A</v>
      </c>
      <c r="EK6" s="257" t="e">
        <f aca="false">(($EV6-$DW6)*EK$2)+$DW6</f>
        <v>#N/A</v>
      </c>
      <c r="EL6" s="257" t="e">
        <f aca="false">(($EV6-$DW6)*EL$2)+$DW6</f>
        <v>#N/A</v>
      </c>
      <c r="EM6" s="257" t="e">
        <f aca="false">(($EV6-$DW6)*EM$2)+$DW6</f>
        <v>#N/A</v>
      </c>
      <c r="EN6" s="257" t="e">
        <f aca="false">(($EV6-$DW6)*EN$2)+$DW6</f>
        <v>#N/A</v>
      </c>
      <c r="EO6" s="257" t="e">
        <f aca="false">(($EV6-$DW6)*EO$2)+$DW6</f>
        <v>#N/A</v>
      </c>
      <c r="EP6" s="257" t="e">
        <f aca="false">(($EV6-$DW6)*EP$2)+$DW6</f>
        <v>#N/A</v>
      </c>
      <c r="EQ6" s="257" t="e">
        <f aca="false">(($EV6-$DW6)*EQ$2)+$DW6</f>
        <v>#N/A</v>
      </c>
      <c r="ER6" s="257" t="e">
        <f aca="false">(($EV6-$DW6)*ER$2)+$DW6</f>
        <v>#N/A</v>
      </c>
      <c r="ES6" s="257" t="e">
        <f aca="false">(($EV6-$DW6)*ES$2)+$DW6</f>
        <v>#N/A</v>
      </c>
      <c r="ET6" s="257" t="e">
        <f aca="false">(($EV6-$DW6)*ET$2)+$DW6</f>
        <v>#N/A</v>
      </c>
      <c r="EU6" s="257" t="e">
        <f aca="false">(($EV6-$DW6)*EU$2)+$DW6</f>
        <v>#N/A</v>
      </c>
      <c r="EV6" s="257" t="e">
        <f aca="false">VLOOKUP($A6,GAMMAGRIDS,18,FALSE())</f>
        <v>#N/A</v>
      </c>
    </row>
    <row r="7" customFormat="false" ht="12.75" hidden="false" customHeight="false" outlineLevel="0" collapsed="false">
      <c r="A7" s="36" t="n">
        <v>37135</v>
      </c>
      <c r="B7" s="257" t="e">
        <f aca="false">VLOOKUP($A7,GAMMAGRIDS,11,FALSE())</f>
        <v>#N/A</v>
      </c>
      <c r="C7" s="257" t="e">
        <f aca="false">(($B7-$AA7)*C$2)+$AA7</f>
        <v>#N/A</v>
      </c>
      <c r="D7" s="257" t="e">
        <f aca="false">(($B7-$AA7)*D$2)+$AA7</f>
        <v>#N/A</v>
      </c>
      <c r="E7" s="257" t="e">
        <f aca="false">(($B7-$AA7)*E$2)+$AA7</f>
        <v>#N/A</v>
      </c>
      <c r="F7" s="257" t="e">
        <f aca="false">(($B7-$AA7)*F$2)+$AA7</f>
        <v>#N/A</v>
      </c>
      <c r="G7" s="257" t="e">
        <f aca="false">(($B7-$AA7)*G$2)+$AA7</f>
        <v>#N/A</v>
      </c>
      <c r="H7" s="257" t="e">
        <f aca="false">(($B7-$AA7)*H$2)+$AA7</f>
        <v>#N/A</v>
      </c>
      <c r="I7" s="257" t="e">
        <f aca="false">(($B7-$AA7)*I$2)+$AA7</f>
        <v>#N/A</v>
      </c>
      <c r="J7" s="257" t="e">
        <f aca="false">(($B7-$AA7)*J$2)+$AA7</f>
        <v>#N/A</v>
      </c>
      <c r="K7" s="257" t="e">
        <f aca="false">(($B7-$AA7)*K$2)+$AA7</f>
        <v>#N/A</v>
      </c>
      <c r="L7" s="257" t="e">
        <f aca="false">(($B7-$AA7)*L$2)+$AA7</f>
        <v>#N/A</v>
      </c>
      <c r="M7" s="257" t="e">
        <f aca="false">(($B7-$AA7)*M$2)+$AA7</f>
        <v>#N/A</v>
      </c>
      <c r="N7" s="257" t="e">
        <f aca="false">(($B7-$AA7)*N$2)+$AA7</f>
        <v>#N/A</v>
      </c>
      <c r="O7" s="257" t="e">
        <f aca="false">(($B7-$AA7)*O$2)+$AA7</f>
        <v>#N/A</v>
      </c>
      <c r="P7" s="257" t="e">
        <f aca="false">(($B7-$AA7)*P$2)+$AA7</f>
        <v>#N/A</v>
      </c>
      <c r="Q7" s="257" t="e">
        <f aca="false">(($B7-$AA7)*Q$2)+$AA7</f>
        <v>#N/A</v>
      </c>
      <c r="R7" s="257" t="e">
        <f aca="false">(($B7-$AA7)*R$2)+$AA7</f>
        <v>#N/A</v>
      </c>
      <c r="S7" s="257" t="e">
        <f aca="false">(($B7-$AA7)*S$2)+$AA7</f>
        <v>#N/A</v>
      </c>
      <c r="T7" s="257" t="e">
        <f aca="false">(($B7-$AA7)*T$2)+$AA7</f>
        <v>#N/A</v>
      </c>
      <c r="U7" s="257" t="e">
        <f aca="false">(($B7-$AA7)*U$2)+$AA7</f>
        <v>#N/A</v>
      </c>
      <c r="V7" s="257" t="e">
        <f aca="false">(($B7-$AA7)*V$2)+$AA7</f>
        <v>#N/A</v>
      </c>
      <c r="W7" s="257" t="e">
        <f aca="false">(($B7-$AA7)*W$2)+$AA7</f>
        <v>#N/A</v>
      </c>
      <c r="X7" s="257" t="e">
        <f aca="false">(($B7-$AA7)*X$2)+$AA7</f>
        <v>#N/A</v>
      </c>
      <c r="Y7" s="257" t="e">
        <f aca="false">(($B7-$AA7)*Y$2)+$AA7</f>
        <v>#N/A</v>
      </c>
      <c r="Z7" s="257" t="e">
        <f aca="false">(($B7-$AA7)*Z$2)+$AA7</f>
        <v>#N/A</v>
      </c>
      <c r="AA7" s="257" t="e">
        <f aca="false">VLOOKUP($A7,GAMMAGRIDS,12,FALSE())</f>
        <v>#N/A</v>
      </c>
      <c r="AB7" s="257" t="e">
        <f aca="false">(($AA7-$AZ7)*AB$2)+$AZ7</f>
        <v>#N/A</v>
      </c>
      <c r="AC7" s="257" t="e">
        <f aca="false">(($AA7-$AZ7)*AC$2)+$AZ7</f>
        <v>#N/A</v>
      </c>
      <c r="AD7" s="257" t="e">
        <f aca="false">(($AA7-$AZ7)*AD$2)+$AZ7</f>
        <v>#N/A</v>
      </c>
      <c r="AE7" s="257" t="e">
        <f aca="false">(($AA7-$AZ7)*AE$2)+$AZ7</f>
        <v>#N/A</v>
      </c>
      <c r="AF7" s="257" t="e">
        <f aca="false">(($AA7-$AZ7)*AF$2)+$AZ7</f>
        <v>#N/A</v>
      </c>
      <c r="AG7" s="257" t="e">
        <f aca="false">(($AA7-$AZ7)*AG$2)+$AZ7</f>
        <v>#N/A</v>
      </c>
      <c r="AH7" s="257" t="e">
        <f aca="false">(($AA7-$AZ7)*AH$2)+$AZ7</f>
        <v>#N/A</v>
      </c>
      <c r="AI7" s="257" t="e">
        <f aca="false">(($AA7-$AZ7)*AI$2)+$AZ7</f>
        <v>#N/A</v>
      </c>
      <c r="AJ7" s="257" t="e">
        <f aca="false">(($AA7-$AZ7)*AJ$2)+$AZ7</f>
        <v>#N/A</v>
      </c>
      <c r="AK7" s="257" t="e">
        <f aca="false">(($AA7-$AZ7)*AK$2)+$AZ7</f>
        <v>#N/A</v>
      </c>
      <c r="AL7" s="257" t="e">
        <f aca="false">(($AA7-$AZ7)*AL$2)+$AZ7</f>
        <v>#N/A</v>
      </c>
      <c r="AM7" s="257" t="e">
        <f aca="false">(($AA7-$AZ7)*AM$2)+$AZ7</f>
        <v>#N/A</v>
      </c>
      <c r="AN7" s="257" t="e">
        <f aca="false">(($AA7-$AZ7)*AN$2)+$AZ7</f>
        <v>#N/A</v>
      </c>
      <c r="AO7" s="257" t="e">
        <f aca="false">(($AA7-$AZ7)*AO$2)+$AZ7</f>
        <v>#N/A</v>
      </c>
      <c r="AP7" s="257" t="e">
        <f aca="false">(($AA7-$AZ7)*AP$2)+$AZ7</f>
        <v>#N/A</v>
      </c>
      <c r="AQ7" s="257" t="e">
        <f aca="false">(($AA7-$AZ7)*AQ$2)+$AZ7</f>
        <v>#N/A</v>
      </c>
      <c r="AR7" s="257" t="e">
        <f aca="false">(($AA7-$AZ7)*AR$2)+$AZ7</f>
        <v>#N/A</v>
      </c>
      <c r="AS7" s="257" t="e">
        <f aca="false">(($AA7-$AZ7)*AS$2)+$AZ7</f>
        <v>#N/A</v>
      </c>
      <c r="AT7" s="257" t="e">
        <f aca="false">(($AA7-$AZ7)*AT$2)+$AZ7</f>
        <v>#N/A</v>
      </c>
      <c r="AU7" s="257" t="e">
        <f aca="false">(($AA7-$AZ7)*AU$2)+$AZ7</f>
        <v>#N/A</v>
      </c>
      <c r="AV7" s="257" t="e">
        <f aca="false">(($AA7-$AZ7)*AV$2)+$AZ7</f>
        <v>#N/A</v>
      </c>
      <c r="AW7" s="257" t="e">
        <f aca="false">(($AA7-$AZ7)*AW$2)+$AZ7</f>
        <v>#N/A</v>
      </c>
      <c r="AX7" s="257" t="e">
        <f aca="false">(($AA7-$AZ7)*AX$2)+$AZ7</f>
        <v>#N/A</v>
      </c>
      <c r="AY7" s="257" t="e">
        <f aca="false">(($AA7-$AZ7)*AY$2)+$AZ7</f>
        <v>#N/A</v>
      </c>
      <c r="AZ7" s="257" t="e">
        <f aca="false">VLOOKUP($A7,GAMMAGRIDS,13,FALSE())</f>
        <v>#N/A</v>
      </c>
      <c r="BA7" s="257" t="e">
        <f aca="false">(($AZ7-$BT7)*BA$2)+$BT7</f>
        <v>#N/A</v>
      </c>
      <c r="BB7" s="257" t="e">
        <f aca="false">(($AZ7-$BT7)*BB$2)+$BT7</f>
        <v>#N/A</v>
      </c>
      <c r="BC7" s="257" t="e">
        <f aca="false">(($AZ7-$BT7)*BC$2)+$BT7</f>
        <v>#N/A</v>
      </c>
      <c r="BD7" s="257" t="e">
        <f aca="false">(($AZ7-$BT7)*BD$2)+$BT7</f>
        <v>#N/A</v>
      </c>
      <c r="BE7" s="257" t="e">
        <f aca="false">(($AZ7-$BT7)*BE$2)+$BT7</f>
        <v>#N/A</v>
      </c>
      <c r="BF7" s="257" t="e">
        <f aca="false">(($AZ7-$BT7)*BF$2)+$BT7</f>
        <v>#N/A</v>
      </c>
      <c r="BG7" s="257" t="e">
        <f aca="false">(($AZ7-$BT7)*BG$2)+$BT7</f>
        <v>#N/A</v>
      </c>
      <c r="BH7" s="257" t="e">
        <f aca="false">(($AZ7-$BT7)*BH$2)+$BT7</f>
        <v>#N/A</v>
      </c>
      <c r="BI7" s="257" t="e">
        <f aca="false">(($AZ7-$BT7)*BI$2)+$BT7</f>
        <v>#N/A</v>
      </c>
      <c r="BJ7" s="257" t="e">
        <f aca="false">(($AZ7-$BT7)*BJ$2)+$BT7</f>
        <v>#N/A</v>
      </c>
      <c r="BK7" s="257" t="e">
        <f aca="false">(($AZ7-$BT7)*BK$2)+$BT7</f>
        <v>#N/A</v>
      </c>
      <c r="BL7" s="257" t="e">
        <f aca="false">(($AZ7-$BT7)*BL$2)+$BT7</f>
        <v>#N/A</v>
      </c>
      <c r="BM7" s="257" t="e">
        <f aca="false">(($AZ7-$BT7)*BM$2)+$BT7</f>
        <v>#N/A</v>
      </c>
      <c r="BN7" s="257" t="e">
        <f aca="false">(($AZ7-$BT7)*BN$2)+$BT7</f>
        <v>#N/A</v>
      </c>
      <c r="BO7" s="257" t="e">
        <f aca="false">(($AZ7-$BT7)*BO$2)+$BT7</f>
        <v>#N/A</v>
      </c>
      <c r="BP7" s="257" t="e">
        <f aca="false">(($AZ7-$BT7)*BP$2)+$BT7</f>
        <v>#N/A</v>
      </c>
      <c r="BQ7" s="257" t="e">
        <f aca="false">(($AZ7-$BT7)*BQ$2)+$BT7</f>
        <v>#N/A</v>
      </c>
      <c r="BR7" s="257" t="e">
        <f aca="false">(($AZ7-$BT7)*BR$2)+$BT7</f>
        <v>#N/A</v>
      </c>
      <c r="BS7" s="257" t="e">
        <f aca="false">(($AZ7-$BT7)*BS$2)+$BT7</f>
        <v>#N/A</v>
      </c>
      <c r="BT7" s="257" t="e">
        <f aca="false">VLOOKUP($A7,GAMMAGRIDS,14,FALSE())</f>
        <v>#N/A</v>
      </c>
      <c r="BU7" s="257" t="e">
        <f aca="false">(($BT7-$BY7)*BU$2)+$BY7</f>
        <v>#N/A</v>
      </c>
      <c r="BV7" s="257" t="e">
        <f aca="false">(($BT7-$BY7)*BV$2)+$BY7</f>
        <v>#N/A</v>
      </c>
      <c r="BW7" s="257" t="e">
        <f aca="false">(($BT7-$BY7)*BW$2)+$BY7</f>
        <v>#N/A</v>
      </c>
      <c r="BX7" s="257" t="e">
        <f aca="false">(($BT7-$BY7)*BX$2)+$BY7</f>
        <v>#N/A</v>
      </c>
      <c r="BY7" s="257" t="n">
        <v>0</v>
      </c>
      <c r="BZ7" s="257" t="e">
        <f aca="false">(($CD7-$BY7)*BZ$2)+$BY7</f>
        <v>#N/A</v>
      </c>
      <c r="CA7" s="257" t="e">
        <f aca="false">(($CD7-$BY7)*CA$2)+$BY7</f>
        <v>#N/A</v>
      </c>
      <c r="CB7" s="257" t="e">
        <f aca="false">(($CD7-$BY7)*CB$2)+$BY7</f>
        <v>#N/A</v>
      </c>
      <c r="CC7" s="257" t="e">
        <f aca="false">(($CD7-$BY7)*CC$2)+$BY7</f>
        <v>#N/A</v>
      </c>
      <c r="CD7" s="257" t="e">
        <f aca="false">VLOOKUP($A7,GAMMAGRIDS,15,FALSE())</f>
        <v>#N/A</v>
      </c>
      <c r="CE7" s="257" t="e">
        <f aca="false">(($CX7-$CD7)*CE$2)+$CD7</f>
        <v>#N/A</v>
      </c>
      <c r="CF7" s="257" t="e">
        <f aca="false">(($CX7-$CD7)*CF$2)+$CD7</f>
        <v>#N/A</v>
      </c>
      <c r="CG7" s="257" t="e">
        <f aca="false">(($CX7-$CD7)*CG$2)+$CD7</f>
        <v>#N/A</v>
      </c>
      <c r="CH7" s="257" t="e">
        <f aca="false">(($CX7-$CD7)*CH$2)+$CD7</f>
        <v>#N/A</v>
      </c>
      <c r="CI7" s="257" t="e">
        <f aca="false">(($CX7-$CD7)*CI$2)+$CD7</f>
        <v>#N/A</v>
      </c>
      <c r="CJ7" s="257" t="e">
        <f aca="false">(($CX7-$CD7)*CJ$2)+$CD7</f>
        <v>#N/A</v>
      </c>
      <c r="CK7" s="257" t="e">
        <f aca="false">(($CX7-$CD7)*CK$2)+$CD7</f>
        <v>#N/A</v>
      </c>
      <c r="CL7" s="257" t="e">
        <f aca="false">(($CX7-$CD7)*CL$2)+$CD7</f>
        <v>#N/A</v>
      </c>
      <c r="CM7" s="257" t="e">
        <f aca="false">(($CX7-$CD7)*CM$2)+$CD7</f>
        <v>#N/A</v>
      </c>
      <c r="CN7" s="257" t="e">
        <f aca="false">(($CX7-$CD7)*CN$2)+$CD7</f>
        <v>#N/A</v>
      </c>
      <c r="CO7" s="257" t="e">
        <f aca="false">(($CX7-$CD7)*CO$2)+$CD7</f>
        <v>#N/A</v>
      </c>
      <c r="CP7" s="257" t="e">
        <f aca="false">(($CX7-$CD7)*CP$2)+$CD7</f>
        <v>#N/A</v>
      </c>
      <c r="CQ7" s="257" t="e">
        <f aca="false">(($CX7-$CD7)*CQ$2)+$CD7</f>
        <v>#N/A</v>
      </c>
      <c r="CR7" s="257" t="e">
        <f aca="false">(($CX7-$CD7)*CR$2)+$CD7</f>
        <v>#N/A</v>
      </c>
      <c r="CS7" s="257" t="e">
        <f aca="false">(($CX7-$CD7)*CS$2)+$CD7</f>
        <v>#N/A</v>
      </c>
      <c r="CT7" s="257" t="e">
        <f aca="false">(($CX7-$CD7)*CT$2)+$CD7</f>
        <v>#N/A</v>
      </c>
      <c r="CU7" s="257" t="e">
        <f aca="false">(($CX7-$CD7)*CU$2)+$CD7</f>
        <v>#N/A</v>
      </c>
      <c r="CV7" s="257" t="e">
        <f aca="false">(($CX7-$CD7)*CV$2)+$CD7</f>
        <v>#N/A</v>
      </c>
      <c r="CW7" s="257" t="e">
        <f aca="false">(($CX7-$CD7)*CW$2)+$CD7</f>
        <v>#N/A</v>
      </c>
      <c r="CX7" s="257" t="e">
        <f aca="false">VLOOKUP($A7,GAMMAGRIDS,16,FALSE())</f>
        <v>#N/A</v>
      </c>
      <c r="CY7" s="257" t="e">
        <f aca="false">(($DW7-$CX7)*CY$2)+$CX7</f>
        <v>#N/A</v>
      </c>
      <c r="CZ7" s="257" t="e">
        <f aca="false">(($DW7-$CX7)*CZ$2)+$CX7</f>
        <v>#N/A</v>
      </c>
      <c r="DA7" s="257" t="e">
        <f aca="false">(($DW7-$CX7)*DA$2)+$CX7</f>
        <v>#N/A</v>
      </c>
      <c r="DB7" s="257" t="e">
        <f aca="false">(($DW7-$CX7)*DB$2)+$CX7</f>
        <v>#N/A</v>
      </c>
      <c r="DC7" s="257" t="e">
        <f aca="false">(($DW7-$CX7)*DC$2)+$CX7</f>
        <v>#N/A</v>
      </c>
      <c r="DD7" s="257" t="e">
        <f aca="false">(($DW7-$CX7)*DD$2)+$CX7</f>
        <v>#N/A</v>
      </c>
      <c r="DE7" s="257" t="e">
        <f aca="false">(($DW7-$CX7)*DE$2)+$CX7</f>
        <v>#N/A</v>
      </c>
      <c r="DF7" s="257" t="e">
        <f aca="false">(($DW7-$CX7)*DF$2)+$CX7</f>
        <v>#N/A</v>
      </c>
      <c r="DG7" s="257" t="e">
        <f aca="false">(($DW7-$CX7)*DG$2)+$CX7</f>
        <v>#N/A</v>
      </c>
      <c r="DH7" s="257" t="e">
        <f aca="false">(($DW7-$CX7)*DH$2)+$CX7</f>
        <v>#N/A</v>
      </c>
      <c r="DI7" s="257" t="e">
        <f aca="false">(($DW7-$CX7)*DI$2)+$CX7</f>
        <v>#N/A</v>
      </c>
      <c r="DJ7" s="257" t="e">
        <f aca="false">(($DW7-$CX7)*DJ$2)+$CX7</f>
        <v>#N/A</v>
      </c>
      <c r="DK7" s="257" t="e">
        <f aca="false">(($DW7-$CX7)*DK$2)+$CX7</f>
        <v>#N/A</v>
      </c>
      <c r="DL7" s="257" t="e">
        <f aca="false">(($DW7-$CX7)*DL$2)+$CX7</f>
        <v>#N/A</v>
      </c>
      <c r="DM7" s="257" t="e">
        <f aca="false">(($DW7-$CX7)*DM$2)+$CX7</f>
        <v>#N/A</v>
      </c>
      <c r="DN7" s="257" t="e">
        <f aca="false">(($DW7-$CX7)*DN$2)+$CX7</f>
        <v>#N/A</v>
      </c>
      <c r="DO7" s="257" t="e">
        <f aca="false">(($DW7-$CX7)*DO$2)+$CX7</f>
        <v>#N/A</v>
      </c>
      <c r="DP7" s="257" t="e">
        <f aca="false">(($DW7-$CX7)*DP$2)+$CX7</f>
        <v>#N/A</v>
      </c>
      <c r="DQ7" s="257" t="e">
        <f aca="false">(($DW7-$CX7)*DQ$2)+$CX7</f>
        <v>#N/A</v>
      </c>
      <c r="DR7" s="257" t="e">
        <f aca="false">(($DW7-$CX7)*DR$2)+$CX7</f>
        <v>#N/A</v>
      </c>
      <c r="DS7" s="257" t="e">
        <f aca="false">(($DW7-$CX7)*DS$2)+$CX7</f>
        <v>#N/A</v>
      </c>
      <c r="DT7" s="257" t="e">
        <f aca="false">(($DW7-$CX7)*DT$2)+$CX7</f>
        <v>#N/A</v>
      </c>
      <c r="DU7" s="257" t="e">
        <f aca="false">(($DW7-$CX7)*DU$2)+$CX7</f>
        <v>#N/A</v>
      </c>
      <c r="DV7" s="257" t="e">
        <f aca="false">(($DW7-$CX7)*DV$2)+$CX7</f>
        <v>#N/A</v>
      </c>
      <c r="DW7" s="257" t="e">
        <f aca="false">VLOOKUP($A7,GAMMAGRIDS,17,FALSE())</f>
        <v>#N/A</v>
      </c>
      <c r="DX7" s="257" t="e">
        <f aca="false">(($EV7-$DW7)*DX$2)+$DW7</f>
        <v>#N/A</v>
      </c>
      <c r="DY7" s="257" t="e">
        <f aca="false">(($EV7-$DW7)*DY$2)+$DW7</f>
        <v>#N/A</v>
      </c>
      <c r="DZ7" s="257" t="e">
        <f aca="false">(($EV7-$DW7)*DZ$2)+$DW7</f>
        <v>#N/A</v>
      </c>
      <c r="EA7" s="257" t="e">
        <f aca="false">(($EV7-$DW7)*EA$2)+$DW7</f>
        <v>#N/A</v>
      </c>
      <c r="EB7" s="257" t="e">
        <f aca="false">(($EV7-$DW7)*EB$2)+$DW7</f>
        <v>#N/A</v>
      </c>
      <c r="EC7" s="257" t="e">
        <f aca="false">(($EV7-$DW7)*EC$2)+$DW7</f>
        <v>#N/A</v>
      </c>
      <c r="ED7" s="257" t="e">
        <f aca="false">(($EV7-$DW7)*ED$2)+$DW7</f>
        <v>#N/A</v>
      </c>
      <c r="EE7" s="257" t="e">
        <f aca="false">(($EV7-$DW7)*EE$2)+$DW7</f>
        <v>#N/A</v>
      </c>
      <c r="EF7" s="257" t="e">
        <f aca="false">(($EV7-$DW7)*EF$2)+$DW7</f>
        <v>#N/A</v>
      </c>
      <c r="EG7" s="257" t="e">
        <f aca="false">(($EV7-$DW7)*EG$2)+$DW7</f>
        <v>#N/A</v>
      </c>
      <c r="EH7" s="257" t="e">
        <f aca="false">(($EV7-$DW7)*EH$2)+$DW7</f>
        <v>#N/A</v>
      </c>
      <c r="EI7" s="257" t="e">
        <f aca="false">(($EV7-$DW7)*EI$2)+$DW7</f>
        <v>#N/A</v>
      </c>
      <c r="EJ7" s="257" t="e">
        <f aca="false">(($EV7-$DW7)*EJ$2)+$DW7</f>
        <v>#N/A</v>
      </c>
      <c r="EK7" s="257" t="e">
        <f aca="false">(($EV7-$DW7)*EK$2)+$DW7</f>
        <v>#N/A</v>
      </c>
      <c r="EL7" s="257" t="e">
        <f aca="false">(($EV7-$DW7)*EL$2)+$DW7</f>
        <v>#N/A</v>
      </c>
      <c r="EM7" s="257" t="e">
        <f aca="false">(($EV7-$DW7)*EM$2)+$DW7</f>
        <v>#N/A</v>
      </c>
      <c r="EN7" s="257" t="e">
        <f aca="false">(($EV7-$DW7)*EN$2)+$DW7</f>
        <v>#N/A</v>
      </c>
      <c r="EO7" s="257" t="e">
        <f aca="false">(($EV7-$DW7)*EO$2)+$DW7</f>
        <v>#N/A</v>
      </c>
      <c r="EP7" s="257" t="e">
        <f aca="false">(($EV7-$DW7)*EP$2)+$DW7</f>
        <v>#N/A</v>
      </c>
      <c r="EQ7" s="257" t="e">
        <f aca="false">(($EV7-$DW7)*EQ$2)+$DW7</f>
        <v>#N/A</v>
      </c>
      <c r="ER7" s="257" t="e">
        <f aca="false">(($EV7-$DW7)*ER$2)+$DW7</f>
        <v>#N/A</v>
      </c>
      <c r="ES7" s="257" t="e">
        <f aca="false">(($EV7-$DW7)*ES$2)+$DW7</f>
        <v>#N/A</v>
      </c>
      <c r="ET7" s="257" t="e">
        <f aca="false">(($EV7-$DW7)*ET$2)+$DW7</f>
        <v>#N/A</v>
      </c>
      <c r="EU7" s="257" t="e">
        <f aca="false">(($EV7-$DW7)*EU$2)+$DW7</f>
        <v>#N/A</v>
      </c>
      <c r="EV7" s="257" t="e">
        <f aca="false">VLOOKUP($A7,GAMMAGRIDS,18,FALSE())</f>
        <v>#N/A</v>
      </c>
    </row>
    <row r="8" customFormat="false" ht="12.75" hidden="false" customHeight="false" outlineLevel="0" collapsed="false">
      <c r="A8" s="36" t="n">
        <v>37165</v>
      </c>
      <c r="B8" s="257" t="e">
        <f aca="false">VLOOKUP($A8,GAMMAGRIDS,11,FALSE())</f>
        <v>#N/A</v>
      </c>
      <c r="C8" s="257" t="e">
        <f aca="false">(($B8-$AA8)*C$2)+$AA8</f>
        <v>#N/A</v>
      </c>
      <c r="D8" s="257" t="e">
        <f aca="false">(($B8-$AA8)*D$2)+$AA8</f>
        <v>#N/A</v>
      </c>
      <c r="E8" s="257" t="e">
        <f aca="false">(($B8-$AA8)*E$2)+$AA8</f>
        <v>#N/A</v>
      </c>
      <c r="F8" s="257" t="e">
        <f aca="false">(($B8-$AA8)*F$2)+$AA8</f>
        <v>#N/A</v>
      </c>
      <c r="G8" s="257" t="e">
        <f aca="false">(($B8-$AA8)*G$2)+$AA8</f>
        <v>#N/A</v>
      </c>
      <c r="H8" s="257" t="e">
        <f aca="false">(($B8-$AA8)*H$2)+$AA8</f>
        <v>#N/A</v>
      </c>
      <c r="I8" s="257" t="e">
        <f aca="false">(($B8-$AA8)*I$2)+$AA8</f>
        <v>#N/A</v>
      </c>
      <c r="J8" s="257" t="e">
        <f aca="false">(($B8-$AA8)*J$2)+$AA8</f>
        <v>#N/A</v>
      </c>
      <c r="K8" s="257" t="e">
        <f aca="false">(($B8-$AA8)*K$2)+$AA8</f>
        <v>#N/A</v>
      </c>
      <c r="L8" s="257" t="e">
        <f aca="false">(($B8-$AA8)*L$2)+$AA8</f>
        <v>#N/A</v>
      </c>
      <c r="M8" s="257" t="e">
        <f aca="false">(($B8-$AA8)*M$2)+$AA8</f>
        <v>#N/A</v>
      </c>
      <c r="N8" s="257" t="e">
        <f aca="false">(($B8-$AA8)*N$2)+$AA8</f>
        <v>#N/A</v>
      </c>
      <c r="O8" s="257" t="e">
        <f aca="false">(($B8-$AA8)*O$2)+$AA8</f>
        <v>#N/A</v>
      </c>
      <c r="P8" s="257" t="e">
        <f aca="false">(($B8-$AA8)*P$2)+$AA8</f>
        <v>#N/A</v>
      </c>
      <c r="Q8" s="257" t="e">
        <f aca="false">(($B8-$AA8)*Q$2)+$AA8</f>
        <v>#N/A</v>
      </c>
      <c r="R8" s="257" t="e">
        <f aca="false">(($B8-$AA8)*R$2)+$AA8</f>
        <v>#N/A</v>
      </c>
      <c r="S8" s="257" t="e">
        <f aca="false">(($B8-$AA8)*S$2)+$AA8</f>
        <v>#N/A</v>
      </c>
      <c r="T8" s="257" t="e">
        <f aca="false">(($B8-$AA8)*T$2)+$AA8</f>
        <v>#N/A</v>
      </c>
      <c r="U8" s="257" t="e">
        <f aca="false">(($B8-$AA8)*U$2)+$AA8</f>
        <v>#N/A</v>
      </c>
      <c r="V8" s="257" t="e">
        <f aca="false">(($B8-$AA8)*V$2)+$AA8</f>
        <v>#N/A</v>
      </c>
      <c r="W8" s="257" t="e">
        <f aca="false">(($B8-$AA8)*W$2)+$AA8</f>
        <v>#N/A</v>
      </c>
      <c r="X8" s="257" t="e">
        <f aca="false">(($B8-$AA8)*X$2)+$AA8</f>
        <v>#N/A</v>
      </c>
      <c r="Y8" s="257" t="e">
        <f aca="false">(($B8-$AA8)*Y$2)+$AA8</f>
        <v>#N/A</v>
      </c>
      <c r="Z8" s="257" t="e">
        <f aca="false">(($B8-$AA8)*Z$2)+$AA8</f>
        <v>#N/A</v>
      </c>
      <c r="AA8" s="257" t="e">
        <f aca="false">VLOOKUP($A8,GAMMAGRIDS,12,FALSE())</f>
        <v>#N/A</v>
      </c>
      <c r="AB8" s="257" t="e">
        <f aca="false">(($AA8-$AZ8)*AB$2)+$AZ8</f>
        <v>#N/A</v>
      </c>
      <c r="AC8" s="257" t="e">
        <f aca="false">(($AA8-$AZ8)*AC$2)+$AZ8</f>
        <v>#N/A</v>
      </c>
      <c r="AD8" s="257" t="e">
        <f aca="false">(($AA8-$AZ8)*AD$2)+$AZ8</f>
        <v>#N/A</v>
      </c>
      <c r="AE8" s="257" t="e">
        <f aca="false">(($AA8-$AZ8)*AE$2)+$AZ8</f>
        <v>#N/A</v>
      </c>
      <c r="AF8" s="257" t="e">
        <f aca="false">(($AA8-$AZ8)*AF$2)+$AZ8</f>
        <v>#N/A</v>
      </c>
      <c r="AG8" s="257" t="e">
        <f aca="false">(($AA8-$AZ8)*AG$2)+$AZ8</f>
        <v>#N/A</v>
      </c>
      <c r="AH8" s="257" t="e">
        <f aca="false">(($AA8-$AZ8)*AH$2)+$AZ8</f>
        <v>#N/A</v>
      </c>
      <c r="AI8" s="257" t="e">
        <f aca="false">(($AA8-$AZ8)*AI$2)+$AZ8</f>
        <v>#N/A</v>
      </c>
      <c r="AJ8" s="257" t="e">
        <f aca="false">(($AA8-$AZ8)*AJ$2)+$AZ8</f>
        <v>#N/A</v>
      </c>
      <c r="AK8" s="257" t="e">
        <f aca="false">(($AA8-$AZ8)*AK$2)+$AZ8</f>
        <v>#N/A</v>
      </c>
      <c r="AL8" s="257" t="e">
        <f aca="false">(($AA8-$AZ8)*AL$2)+$AZ8</f>
        <v>#N/A</v>
      </c>
      <c r="AM8" s="257" t="e">
        <f aca="false">(($AA8-$AZ8)*AM$2)+$AZ8</f>
        <v>#N/A</v>
      </c>
      <c r="AN8" s="257" t="e">
        <f aca="false">(($AA8-$AZ8)*AN$2)+$AZ8</f>
        <v>#N/A</v>
      </c>
      <c r="AO8" s="257" t="e">
        <f aca="false">(($AA8-$AZ8)*AO$2)+$AZ8</f>
        <v>#N/A</v>
      </c>
      <c r="AP8" s="257" t="e">
        <f aca="false">(($AA8-$AZ8)*AP$2)+$AZ8</f>
        <v>#N/A</v>
      </c>
      <c r="AQ8" s="257" t="e">
        <f aca="false">(($AA8-$AZ8)*AQ$2)+$AZ8</f>
        <v>#N/A</v>
      </c>
      <c r="AR8" s="257" t="e">
        <f aca="false">(($AA8-$AZ8)*AR$2)+$AZ8</f>
        <v>#N/A</v>
      </c>
      <c r="AS8" s="257" t="e">
        <f aca="false">(($AA8-$AZ8)*AS$2)+$AZ8</f>
        <v>#N/A</v>
      </c>
      <c r="AT8" s="257" t="e">
        <f aca="false">(($AA8-$AZ8)*AT$2)+$AZ8</f>
        <v>#N/A</v>
      </c>
      <c r="AU8" s="257" t="e">
        <f aca="false">(($AA8-$AZ8)*AU$2)+$AZ8</f>
        <v>#N/A</v>
      </c>
      <c r="AV8" s="257" t="e">
        <f aca="false">(($AA8-$AZ8)*AV$2)+$AZ8</f>
        <v>#N/A</v>
      </c>
      <c r="AW8" s="257" t="e">
        <f aca="false">(($AA8-$AZ8)*AW$2)+$AZ8</f>
        <v>#N/A</v>
      </c>
      <c r="AX8" s="257" t="e">
        <f aca="false">(($AA8-$AZ8)*AX$2)+$AZ8</f>
        <v>#N/A</v>
      </c>
      <c r="AY8" s="257" t="e">
        <f aca="false">(($AA8-$AZ8)*AY$2)+$AZ8</f>
        <v>#N/A</v>
      </c>
      <c r="AZ8" s="257" t="e">
        <f aca="false">VLOOKUP($A8,GAMMAGRIDS,13,FALSE())</f>
        <v>#N/A</v>
      </c>
      <c r="BA8" s="257" t="e">
        <f aca="false">(($AZ8-$BT8)*BA$2)+$BT8</f>
        <v>#N/A</v>
      </c>
      <c r="BB8" s="257" t="e">
        <f aca="false">(($AZ8-$BT8)*BB$2)+$BT8</f>
        <v>#N/A</v>
      </c>
      <c r="BC8" s="257" t="e">
        <f aca="false">(($AZ8-$BT8)*BC$2)+$BT8</f>
        <v>#N/A</v>
      </c>
      <c r="BD8" s="257" t="e">
        <f aca="false">(($AZ8-$BT8)*BD$2)+$BT8</f>
        <v>#N/A</v>
      </c>
      <c r="BE8" s="257" t="e">
        <f aca="false">(($AZ8-$BT8)*BE$2)+$BT8</f>
        <v>#N/A</v>
      </c>
      <c r="BF8" s="257" t="e">
        <f aca="false">(($AZ8-$BT8)*BF$2)+$BT8</f>
        <v>#N/A</v>
      </c>
      <c r="BG8" s="257" t="e">
        <f aca="false">(($AZ8-$BT8)*BG$2)+$BT8</f>
        <v>#N/A</v>
      </c>
      <c r="BH8" s="257" t="e">
        <f aca="false">(($AZ8-$BT8)*BH$2)+$BT8</f>
        <v>#N/A</v>
      </c>
      <c r="BI8" s="257" t="e">
        <f aca="false">(($AZ8-$BT8)*BI$2)+$BT8</f>
        <v>#N/A</v>
      </c>
      <c r="BJ8" s="257" t="e">
        <f aca="false">(($AZ8-$BT8)*BJ$2)+$BT8</f>
        <v>#N/A</v>
      </c>
      <c r="BK8" s="257" t="e">
        <f aca="false">(($AZ8-$BT8)*BK$2)+$BT8</f>
        <v>#N/A</v>
      </c>
      <c r="BL8" s="257" t="e">
        <f aca="false">(($AZ8-$BT8)*BL$2)+$BT8</f>
        <v>#N/A</v>
      </c>
      <c r="BM8" s="257" t="e">
        <f aca="false">(($AZ8-$BT8)*BM$2)+$BT8</f>
        <v>#N/A</v>
      </c>
      <c r="BN8" s="257" t="e">
        <f aca="false">(($AZ8-$BT8)*BN$2)+$BT8</f>
        <v>#N/A</v>
      </c>
      <c r="BO8" s="257" t="e">
        <f aca="false">(($AZ8-$BT8)*BO$2)+$BT8</f>
        <v>#N/A</v>
      </c>
      <c r="BP8" s="257" t="e">
        <f aca="false">(($AZ8-$BT8)*BP$2)+$BT8</f>
        <v>#N/A</v>
      </c>
      <c r="BQ8" s="257" t="e">
        <f aca="false">(($AZ8-$BT8)*BQ$2)+$BT8</f>
        <v>#N/A</v>
      </c>
      <c r="BR8" s="257" t="e">
        <f aca="false">(($AZ8-$BT8)*BR$2)+$BT8</f>
        <v>#N/A</v>
      </c>
      <c r="BS8" s="257" t="e">
        <f aca="false">(($AZ8-$BT8)*BS$2)+$BT8</f>
        <v>#N/A</v>
      </c>
      <c r="BT8" s="257" t="e">
        <f aca="false">VLOOKUP($A8,GAMMAGRIDS,14,FALSE())</f>
        <v>#N/A</v>
      </c>
      <c r="BU8" s="257" t="e">
        <f aca="false">(($BT8-$BY8)*BU$2)+$BY8</f>
        <v>#N/A</v>
      </c>
      <c r="BV8" s="257" t="e">
        <f aca="false">(($BT8-$BY8)*BV$2)+$BY8</f>
        <v>#N/A</v>
      </c>
      <c r="BW8" s="257" t="e">
        <f aca="false">(($BT8-$BY8)*BW$2)+$BY8</f>
        <v>#N/A</v>
      </c>
      <c r="BX8" s="257" t="e">
        <f aca="false">(($BT8-$BY8)*BX$2)+$BY8</f>
        <v>#N/A</v>
      </c>
      <c r="BY8" s="257" t="n">
        <v>0</v>
      </c>
      <c r="BZ8" s="257" t="e">
        <f aca="false">(($CD8-$BY8)*BZ$2)+$BY8</f>
        <v>#N/A</v>
      </c>
      <c r="CA8" s="257" t="e">
        <f aca="false">(($CD8-$BY8)*CA$2)+$BY8</f>
        <v>#N/A</v>
      </c>
      <c r="CB8" s="257" t="e">
        <f aca="false">(($CD8-$BY8)*CB$2)+$BY8</f>
        <v>#N/A</v>
      </c>
      <c r="CC8" s="257" t="e">
        <f aca="false">(($CD8-$BY8)*CC$2)+$BY8</f>
        <v>#N/A</v>
      </c>
      <c r="CD8" s="257" t="e">
        <f aca="false">VLOOKUP($A8,GAMMAGRIDS,15,FALSE())</f>
        <v>#N/A</v>
      </c>
      <c r="CE8" s="257" t="e">
        <f aca="false">(($CX8-$CD8)*CE$2)+$CD8</f>
        <v>#N/A</v>
      </c>
      <c r="CF8" s="257" t="e">
        <f aca="false">(($CX8-$CD8)*CF$2)+$CD8</f>
        <v>#N/A</v>
      </c>
      <c r="CG8" s="257" t="e">
        <f aca="false">(($CX8-$CD8)*CG$2)+$CD8</f>
        <v>#N/A</v>
      </c>
      <c r="CH8" s="257" t="e">
        <f aca="false">(($CX8-$CD8)*CH$2)+$CD8</f>
        <v>#N/A</v>
      </c>
      <c r="CI8" s="257" t="e">
        <f aca="false">(($CX8-$CD8)*CI$2)+$CD8</f>
        <v>#N/A</v>
      </c>
      <c r="CJ8" s="257" t="e">
        <f aca="false">(($CX8-$CD8)*CJ$2)+$CD8</f>
        <v>#N/A</v>
      </c>
      <c r="CK8" s="257" t="e">
        <f aca="false">(($CX8-$CD8)*CK$2)+$CD8</f>
        <v>#N/A</v>
      </c>
      <c r="CL8" s="257" t="e">
        <f aca="false">(($CX8-$CD8)*CL$2)+$CD8</f>
        <v>#N/A</v>
      </c>
      <c r="CM8" s="257" t="e">
        <f aca="false">(($CX8-$CD8)*CM$2)+$CD8</f>
        <v>#N/A</v>
      </c>
      <c r="CN8" s="257" t="e">
        <f aca="false">(($CX8-$CD8)*CN$2)+$CD8</f>
        <v>#N/A</v>
      </c>
      <c r="CO8" s="257" t="e">
        <f aca="false">(($CX8-$CD8)*CO$2)+$CD8</f>
        <v>#N/A</v>
      </c>
      <c r="CP8" s="257" t="e">
        <f aca="false">(($CX8-$CD8)*CP$2)+$CD8</f>
        <v>#N/A</v>
      </c>
      <c r="CQ8" s="257" t="e">
        <f aca="false">(($CX8-$CD8)*CQ$2)+$CD8</f>
        <v>#N/A</v>
      </c>
      <c r="CR8" s="257" t="e">
        <f aca="false">(($CX8-$CD8)*CR$2)+$CD8</f>
        <v>#N/A</v>
      </c>
      <c r="CS8" s="257" t="e">
        <f aca="false">(($CX8-$CD8)*CS$2)+$CD8</f>
        <v>#N/A</v>
      </c>
      <c r="CT8" s="257" t="e">
        <f aca="false">(($CX8-$CD8)*CT$2)+$CD8</f>
        <v>#N/A</v>
      </c>
      <c r="CU8" s="257" t="e">
        <f aca="false">(($CX8-$CD8)*CU$2)+$CD8</f>
        <v>#N/A</v>
      </c>
      <c r="CV8" s="257" t="e">
        <f aca="false">(($CX8-$CD8)*CV$2)+$CD8</f>
        <v>#N/A</v>
      </c>
      <c r="CW8" s="257" t="e">
        <f aca="false">(($CX8-$CD8)*CW$2)+$CD8</f>
        <v>#N/A</v>
      </c>
      <c r="CX8" s="257" t="e">
        <f aca="false">VLOOKUP($A8,GAMMAGRIDS,16,FALSE())</f>
        <v>#N/A</v>
      </c>
      <c r="CY8" s="257" t="e">
        <f aca="false">(($DW8-$CX8)*CY$2)+$CX8</f>
        <v>#N/A</v>
      </c>
      <c r="CZ8" s="257" t="e">
        <f aca="false">(($DW8-$CX8)*CZ$2)+$CX8</f>
        <v>#N/A</v>
      </c>
      <c r="DA8" s="257" t="e">
        <f aca="false">(($DW8-$CX8)*DA$2)+$CX8</f>
        <v>#N/A</v>
      </c>
      <c r="DB8" s="257" t="e">
        <f aca="false">(($DW8-$CX8)*DB$2)+$CX8</f>
        <v>#N/A</v>
      </c>
      <c r="DC8" s="257" t="e">
        <f aca="false">(($DW8-$CX8)*DC$2)+$CX8</f>
        <v>#N/A</v>
      </c>
      <c r="DD8" s="257" t="e">
        <f aca="false">(($DW8-$CX8)*DD$2)+$CX8</f>
        <v>#N/A</v>
      </c>
      <c r="DE8" s="257" t="e">
        <f aca="false">(($DW8-$CX8)*DE$2)+$CX8</f>
        <v>#N/A</v>
      </c>
      <c r="DF8" s="257" t="e">
        <f aca="false">(($DW8-$CX8)*DF$2)+$CX8</f>
        <v>#N/A</v>
      </c>
      <c r="DG8" s="257" t="e">
        <f aca="false">(($DW8-$CX8)*DG$2)+$CX8</f>
        <v>#N/A</v>
      </c>
      <c r="DH8" s="257" t="e">
        <f aca="false">(($DW8-$CX8)*DH$2)+$CX8</f>
        <v>#N/A</v>
      </c>
      <c r="DI8" s="257" t="e">
        <f aca="false">(($DW8-$CX8)*DI$2)+$CX8</f>
        <v>#N/A</v>
      </c>
      <c r="DJ8" s="257" t="e">
        <f aca="false">(($DW8-$CX8)*DJ$2)+$CX8</f>
        <v>#N/A</v>
      </c>
      <c r="DK8" s="257" t="e">
        <f aca="false">(($DW8-$CX8)*DK$2)+$CX8</f>
        <v>#N/A</v>
      </c>
      <c r="DL8" s="257" t="e">
        <f aca="false">(($DW8-$CX8)*DL$2)+$CX8</f>
        <v>#N/A</v>
      </c>
      <c r="DM8" s="257" t="e">
        <f aca="false">(($DW8-$CX8)*DM$2)+$CX8</f>
        <v>#N/A</v>
      </c>
      <c r="DN8" s="257" t="e">
        <f aca="false">(($DW8-$CX8)*DN$2)+$CX8</f>
        <v>#N/A</v>
      </c>
      <c r="DO8" s="257" t="e">
        <f aca="false">(($DW8-$CX8)*DO$2)+$CX8</f>
        <v>#N/A</v>
      </c>
      <c r="DP8" s="257" t="e">
        <f aca="false">(($DW8-$CX8)*DP$2)+$CX8</f>
        <v>#N/A</v>
      </c>
      <c r="DQ8" s="257" t="e">
        <f aca="false">(($DW8-$CX8)*DQ$2)+$CX8</f>
        <v>#N/A</v>
      </c>
      <c r="DR8" s="257" t="e">
        <f aca="false">(($DW8-$CX8)*DR$2)+$CX8</f>
        <v>#N/A</v>
      </c>
      <c r="DS8" s="257" t="e">
        <f aca="false">(($DW8-$CX8)*DS$2)+$CX8</f>
        <v>#N/A</v>
      </c>
      <c r="DT8" s="257" t="e">
        <f aca="false">(($DW8-$CX8)*DT$2)+$CX8</f>
        <v>#N/A</v>
      </c>
      <c r="DU8" s="257" t="e">
        <f aca="false">(($DW8-$CX8)*DU$2)+$CX8</f>
        <v>#N/A</v>
      </c>
      <c r="DV8" s="257" t="e">
        <f aca="false">(($DW8-$CX8)*DV$2)+$CX8</f>
        <v>#N/A</v>
      </c>
      <c r="DW8" s="257" t="e">
        <f aca="false">VLOOKUP($A8,GAMMAGRIDS,17,FALSE())</f>
        <v>#N/A</v>
      </c>
      <c r="DX8" s="257" t="e">
        <f aca="false">(($EV8-$DW8)*DX$2)+$DW8</f>
        <v>#N/A</v>
      </c>
      <c r="DY8" s="257" t="e">
        <f aca="false">(($EV8-$DW8)*DY$2)+$DW8</f>
        <v>#N/A</v>
      </c>
      <c r="DZ8" s="257" t="e">
        <f aca="false">(($EV8-$DW8)*DZ$2)+$DW8</f>
        <v>#N/A</v>
      </c>
      <c r="EA8" s="257" t="e">
        <f aca="false">(($EV8-$DW8)*EA$2)+$DW8</f>
        <v>#N/A</v>
      </c>
      <c r="EB8" s="257" t="e">
        <f aca="false">(($EV8-$DW8)*EB$2)+$DW8</f>
        <v>#N/A</v>
      </c>
      <c r="EC8" s="257" t="e">
        <f aca="false">(($EV8-$DW8)*EC$2)+$DW8</f>
        <v>#N/A</v>
      </c>
      <c r="ED8" s="257" t="e">
        <f aca="false">(($EV8-$DW8)*ED$2)+$DW8</f>
        <v>#N/A</v>
      </c>
      <c r="EE8" s="257" t="e">
        <f aca="false">(($EV8-$DW8)*EE$2)+$DW8</f>
        <v>#N/A</v>
      </c>
      <c r="EF8" s="257" t="e">
        <f aca="false">(($EV8-$DW8)*EF$2)+$DW8</f>
        <v>#N/A</v>
      </c>
      <c r="EG8" s="257" t="e">
        <f aca="false">(($EV8-$DW8)*EG$2)+$DW8</f>
        <v>#N/A</v>
      </c>
      <c r="EH8" s="257" t="e">
        <f aca="false">(($EV8-$DW8)*EH$2)+$DW8</f>
        <v>#N/A</v>
      </c>
      <c r="EI8" s="257" t="e">
        <f aca="false">(($EV8-$DW8)*EI$2)+$DW8</f>
        <v>#N/A</v>
      </c>
      <c r="EJ8" s="257" t="e">
        <f aca="false">(($EV8-$DW8)*EJ$2)+$DW8</f>
        <v>#N/A</v>
      </c>
      <c r="EK8" s="257" t="e">
        <f aca="false">(($EV8-$DW8)*EK$2)+$DW8</f>
        <v>#N/A</v>
      </c>
      <c r="EL8" s="257" t="e">
        <f aca="false">(($EV8-$DW8)*EL$2)+$DW8</f>
        <v>#N/A</v>
      </c>
      <c r="EM8" s="257" t="e">
        <f aca="false">(($EV8-$DW8)*EM$2)+$DW8</f>
        <v>#N/A</v>
      </c>
      <c r="EN8" s="257" t="e">
        <f aca="false">(($EV8-$DW8)*EN$2)+$DW8</f>
        <v>#N/A</v>
      </c>
      <c r="EO8" s="257" t="e">
        <f aca="false">(($EV8-$DW8)*EO$2)+$DW8</f>
        <v>#N/A</v>
      </c>
      <c r="EP8" s="257" t="e">
        <f aca="false">(($EV8-$DW8)*EP$2)+$DW8</f>
        <v>#N/A</v>
      </c>
      <c r="EQ8" s="257" t="e">
        <f aca="false">(($EV8-$DW8)*EQ$2)+$DW8</f>
        <v>#N/A</v>
      </c>
      <c r="ER8" s="257" t="e">
        <f aca="false">(($EV8-$DW8)*ER$2)+$DW8</f>
        <v>#N/A</v>
      </c>
      <c r="ES8" s="257" t="e">
        <f aca="false">(($EV8-$DW8)*ES$2)+$DW8</f>
        <v>#N/A</v>
      </c>
      <c r="ET8" s="257" t="e">
        <f aca="false">(($EV8-$DW8)*ET$2)+$DW8</f>
        <v>#N/A</v>
      </c>
      <c r="EU8" s="257" t="e">
        <f aca="false">(($EV8-$DW8)*EU$2)+$DW8</f>
        <v>#N/A</v>
      </c>
      <c r="EV8" s="257" t="e">
        <f aca="false">VLOOKUP($A8,GAMMAGRIDS,18,FALSE())</f>
        <v>#N/A</v>
      </c>
    </row>
    <row r="9" customFormat="false" ht="12.75" hidden="false" customHeight="false" outlineLevel="0" collapsed="false">
      <c r="A9" s="36" t="n">
        <v>37196</v>
      </c>
      <c r="B9" s="257" t="e">
        <f aca="false">VLOOKUP($A9,GAMMAGRIDS,11,FALSE())</f>
        <v>#N/A</v>
      </c>
      <c r="C9" s="257" t="e">
        <f aca="false">(($B9-$AA9)*C$2)+$AA9</f>
        <v>#N/A</v>
      </c>
      <c r="D9" s="257" t="e">
        <f aca="false">(($B9-$AA9)*D$2)+$AA9</f>
        <v>#N/A</v>
      </c>
      <c r="E9" s="257" t="e">
        <f aca="false">(($B9-$AA9)*E$2)+$AA9</f>
        <v>#N/A</v>
      </c>
      <c r="F9" s="257" t="e">
        <f aca="false">(($B9-$AA9)*F$2)+$AA9</f>
        <v>#N/A</v>
      </c>
      <c r="G9" s="257" t="e">
        <f aca="false">(($B9-$AA9)*G$2)+$AA9</f>
        <v>#N/A</v>
      </c>
      <c r="H9" s="257" t="e">
        <f aca="false">(($B9-$AA9)*H$2)+$AA9</f>
        <v>#N/A</v>
      </c>
      <c r="I9" s="257" t="e">
        <f aca="false">(($B9-$AA9)*I$2)+$AA9</f>
        <v>#N/A</v>
      </c>
      <c r="J9" s="257" t="e">
        <f aca="false">(($B9-$AA9)*J$2)+$AA9</f>
        <v>#N/A</v>
      </c>
      <c r="K9" s="257" t="e">
        <f aca="false">(($B9-$AA9)*K$2)+$AA9</f>
        <v>#N/A</v>
      </c>
      <c r="L9" s="257" t="e">
        <f aca="false">(($B9-$AA9)*L$2)+$AA9</f>
        <v>#N/A</v>
      </c>
      <c r="M9" s="257" t="e">
        <f aca="false">(($B9-$AA9)*M$2)+$AA9</f>
        <v>#N/A</v>
      </c>
      <c r="N9" s="257" t="e">
        <f aca="false">(($B9-$AA9)*N$2)+$AA9</f>
        <v>#N/A</v>
      </c>
      <c r="O9" s="257" t="e">
        <f aca="false">(($B9-$AA9)*O$2)+$AA9</f>
        <v>#N/A</v>
      </c>
      <c r="P9" s="257" t="e">
        <f aca="false">(($B9-$AA9)*P$2)+$AA9</f>
        <v>#N/A</v>
      </c>
      <c r="Q9" s="257" t="e">
        <f aca="false">(($B9-$AA9)*Q$2)+$AA9</f>
        <v>#N/A</v>
      </c>
      <c r="R9" s="257" t="e">
        <f aca="false">(($B9-$AA9)*R$2)+$AA9</f>
        <v>#N/A</v>
      </c>
      <c r="S9" s="257" t="e">
        <f aca="false">(($B9-$AA9)*S$2)+$AA9</f>
        <v>#N/A</v>
      </c>
      <c r="T9" s="257" t="e">
        <f aca="false">(($B9-$AA9)*T$2)+$AA9</f>
        <v>#N/A</v>
      </c>
      <c r="U9" s="257" t="e">
        <f aca="false">(($B9-$AA9)*U$2)+$AA9</f>
        <v>#N/A</v>
      </c>
      <c r="V9" s="257" t="e">
        <f aca="false">(($B9-$AA9)*V$2)+$AA9</f>
        <v>#N/A</v>
      </c>
      <c r="W9" s="257" t="e">
        <f aca="false">(($B9-$AA9)*W$2)+$AA9</f>
        <v>#N/A</v>
      </c>
      <c r="X9" s="257" t="e">
        <f aca="false">(($B9-$AA9)*X$2)+$AA9</f>
        <v>#N/A</v>
      </c>
      <c r="Y9" s="257" t="e">
        <f aca="false">(($B9-$AA9)*Y$2)+$AA9</f>
        <v>#N/A</v>
      </c>
      <c r="Z9" s="257" t="e">
        <f aca="false">(($B9-$AA9)*Z$2)+$AA9</f>
        <v>#N/A</v>
      </c>
      <c r="AA9" s="257" t="e">
        <f aca="false">VLOOKUP($A9,GAMMAGRIDS,12,FALSE())</f>
        <v>#N/A</v>
      </c>
      <c r="AB9" s="257" t="e">
        <f aca="false">(($AA9-$AZ9)*AB$2)+$AZ9</f>
        <v>#N/A</v>
      </c>
      <c r="AC9" s="257" t="e">
        <f aca="false">(($AA9-$AZ9)*AC$2)+$AZ9</f>
        <v>#N/A</v>
      </c>
      <c r="AD9" s="257" t="e">
        <f aca="false">(($AA9-$AZ9)*AD$2)+$AZ9</f>
        <v>#N/A</v>
      </c>
      <c r="AE9" s="257" t="e">
        <f aca="false">(($AA9-$AZ9)*AE$2)+$AZ9</f>
        <v>#N/A</v>
      </c>
      <c r="AF9" s="257" t="e">
        <f aca="false">(($AA9-$AZ9)*AF$2)+$AZ9</f>
        <v>#N/A</v>
      </c>
      <c r="AG9" s="257" t="e">
        <f aca="false">(($AA9-$AZ9)*AG$2)+$AZ9</f>
        <v>#N/A</v>
      </c>
      <c r="AH9" s="257" t="e">
        <f aca="false">(($AA9-$AZ9)*AH$2)+$AZ9</f>
        <v>#N/A</v>
      </c>
      <c r="AI9" s="257" t="e">
        <f aca="false">(($AA9-$AZ9)*AI$2)+$AZ9</f>
        <v>#N/A</v>
      </c>
      <c r="AJ9" s="257" t="e">
        <f aca="false">(($AA9-$AZ9)*AJ$2)+$AZ9</f>
        <v>#N/A</v>
      </c>
      <c r="AK9" s="257" t="e">
        <f aca="false">(($AA9-$AZ9)*AK$2)+$AZ9</f>
        <v>#N/A</v>
      </c>
      <c r="AL9" s="257" t="e">
        <f aca="false">(($AA9-$AZ9)*AL$2)+$AZ9</f>
        <v>#N/A</v>
      </c>
      <c r="AM9" s="257" t="e">
        <f aca="false">(($AA9-$AZ9)*AM$2)+$AZ9</f>
        <v>#N/A</v>
      </c>
      <c r="AN9" s="257" t="e">
        <f aca="false">(($AA9-$AZ9)*AN$2)+$AZ9</f>
        <v>#N/A</v>
      </c>
      <c r="AO9" s="257" t="e">
        <f aca="false">(($AA9-$AZ9)*AO$2)+$AZ9</f>
        <v>#N/A</v>
      </c>
      <c r="AP9" s="257" t="e">
        <f aca="false">(($AA9-$AZ9)*AP$2)+$AZ9</f>
        <v>#N/A</v>
      </c>
      <c r="AQ9" s="257" t="e">
        <f aca="false">(($AA9-$AZ9)*AQ$2)+$AZ9</f>
        <v>#N/A</v>
      </c>
      <c r="AR9" s="257" t="e">
        <f aca="false">(($AA9-$AZ9)*AR$2)+$AZ9</f>
        <v>#N/A</v>
      </c>
      <c r="AS9" s="257" t="e">
        <f aca="false">(($AA9-$AZ9)*AS$2)+$AZ9</f>
        <v>#N/A</v>
      </c>
      <c r="AT9" s="257" t="e">
        <f aca="false">(($AA9-$AZ9)*AT$2)+$AZ9</f>
        <v>#N/A</v>
      </c>
      <c r="AU9" s="257" t="e">
        <f aca="false">(($AA9-$AZ9)*AU$2)+$AZ9</f>
        <v>#N/A</v>
      </c>
      <c r="AV9" s="257" t="e">
        <f aca="false">(($AA9-$AZ9)*AV$2)+$AZ9</f>
        <v>#N/A</v>
      </c>
      <c r="AW9" s="257" t="e">
        <f aca="false">(($AA9-$AZ9)*AW$2)+$AZ9</f>
        <v>#N/A</v>
      </c>
      <c r="AX9" s="257" t="e">
        <f aca="false">(($AA9-$AZ9)*AX$2)+$AZ9</f>
        <v>#N/A</v>
      </c>
      <c r="AY9" s="257" t="e">
        <f aca="false">(($AA9-$AZ9)*AY$2)+$AZ9</f>
        <v>#N/A</v>
      </c>
      <c r="AZ9" s="257" t="e">
        <f aca="false">VLOOKUP($A9,GAMMAGRIDS,13,FALSE())</f>
        <v>#N/A</v>
      </c>
      <c r="BA9" s="257" t="e">
        <f aca="false">(($AZ9-$BT9)*BA$2)+$BT9</f>
        <v>#N/A</v>
      </c>
      <c r="BB9" s="257" t="e">
        <f aca="false">(($AZ9-$BT9)*BB$2)+$BT9</f>
        <v>#N/A</v>
      </c>
      <c r="BC9" s="257" t="e">
        <f aca="false">(($AZ9-$BT9)*BC$2)+$BT9</f>
        <v>#N/A</v>
      </c>
      <c r="BD9" s="257" t="e">
        <f aca="false">(($AZ9-$BT9)*BD$2)+$BT9</f>
        <v>#N/A</v>
      </c>
      <c r="BE9" s="257" t="e">
        <f aca="false">(($AZ9-$BT9)*BE$2)+$BT9</f>
        <v>#N/A</v>
      </c>
      <c r="BF9" s="257" t="e">
        <f aca="false">(($AZ9-$BT9)*BF$2)+$BT9</f>
        <v>#N/A</v>
      </c>
      <c r="BG9" s="257" t="e">
        <f aca="false">(($AZ9-$BT9)*BG$2)+$BT9</f>
        <v>#N/A</v>
      </c>
      <c r="BH9" s="257" t="e">
        <f aca="false">(($AZ9-$BT9)*BH$2)+$BT9</f>
        <v>#N/A</v>
      </c>
      <c r="BI9" s="257" t="e">
        <f aca="false">(($AZ9-$BT9)*BI$2)+$BT9</f>
        <v>#N/A</v>
      </c>
      <c r="BJ9" s="257" t="e">
        <f aca="false">(($AZ9-$BT9)*BJ$2)+$BT9</f>
        <v>#N/A</v>
      </c>
      <c r="BK9" s="257" t="e">
        <f aca="false">(($AZ9-$BT9)*BK$2)+$BT9</f>
        <v>#N/A</v>
      </c>
      <c r="BL9" s="257" t="e">
        <f aca="false">(($AZ9-$BT9)*BL$2)+$BT9</f>
        <v>#N/A</v>
      </c>
      <c r="BM9" s="257" t="e">
        <f aca="false">(($AZ9-$BT9)*BM$2)+$BT9</f>
        <v>#N/A</v>
      </c>
      <c r="BN9" s="257" t="e">
        <f aca="false">(($AZ9-$BT9)*BN$2)+$BT9</f>
        <v>#N/A</v>
      </c>
      <c r="BO9" s="257" t="e">
        <f aca="false">(($AZ9-$BT9)*BO$2)+$BT9</f>
        <v>#N/A</v>
      </c>
      <c r="BP9" s="257" t="e">
        <f aca="false">(($AZ9-$BT9)*BP$2)+$BT9</f>
        <v>#N/A</v>
      </c>
      <c r="BQ9" s="257" t="e">
        <f aca="false">(($AZ9-$BT9)*BQ$2)+$BT9</f>
        <v>#N/A</v>
      </c>
      <c r="BR9" s="257" t="e">
        <f aca="false">(($AZ9-$BT9)*BR$2)+$BT9</f>
        <v>#N/A</v>
      </c>
      <c r="BS9" s="257" t="e">
        <f aca="false">(($AZ9-$BT9)*BS$2)+$BT9</f>
        <v>#N/A</v>
      </c>
      <c r="BT9" s="257" t="e">
        <f aca="false">VLOOKUP($A9,GAMMAGRIDS,14,FALSE())</f>
        <v>#N/A</v>
      </c>
      <c r="BU9" s="257" t="e">
        <f aca="false">(($BT9-$BY9)*BU$2)+$BY9</f>
        <v>#N/A</v>
      </c>
      <c r="BV9" s="257" t="e">
        <f aca="false">(($BT9-$BY9)*BV$2)+$BY9</f>
        <v>#N/A</v>
      </c>
      <c r="BW9" s="257" t="e">
        <f aca="false">(($BT9-$BY9)*BW$2)+$BY9</f>
        <v>#N/A</v>
      </c>
      <c r="BX9" s="257" t="e">
        <f aca="false">(($BT9-$BY9)*BX$2)+$BY9</f>
        <v>#N/A</v>
      </c>
      <c r="BY9" s="257" t="n">
        <v>0</v>
      </c>
      <c r="BZ9" s="257" t="e">
        <f aca="false">(($CD9-$BY9)*BZ$2)+$BY9</f>
        <v>#N/A</v>
      </c>
      <c r="CA9" s="257" t="e">
        <f aca="false">(($CD9-$BY9)*CA$2)+$BY9</f>
        <v>#N/A</v>
      </c>
      <c r="CB9" s="257" t="e">
        <f aca="false">(($CD9-$BY9)*CB$2)+$BY9</f>
        <v>#N/A</v>
      </c>
      <c r="CC9" s="257" t="e">
        <f aca="false">(($CD9-$BY9)*CC$2)+$BY9</f>
        <v>#N/A</v>
      </c>
      <c r="CD9" s="257" t="e">
        <f aca="false">VLOOKUP($A9,GAMMAGRIDS,15,FALSE())</f>
        <v>#N/A</v>
      </c>
      <c r="CE9" s="257" t="e">
        <f aca="false">(($CX9-$CD9)*CE$2)+$CD9</f>
        <v>#N/A</v>
      </c>
      <c r="CF9" s="257" t="e">
        <f aca="false">(($CX9-$CD9)*CF$2)+$CD9</f>
        <v>#N/A</v>
      </c>
      <c r="CG9" s="257" t="e">
        <f aca="false">(($CX9-$CD9)*CG$2)+$CD9</f>
        <v>#N/A</v>
      </c>
      <c r="CH9" s="257" t="e">
        <f aca="false">(($CX9-$CD9)*CH$2)+$CD9</f>
        <v>#N/A</v>
      </c>
      <c r="CI9" s="257" t="e">
        <f aca="false">(($CX9-$CD9)*CI$2)+$CD9</f>
        <v>#N/A</v>
      </c>
      <c r="CJ9" s="257" t="e">
        <f aca="false">(($CX9-$CD9)*CJ$2)+$CD9</f>
        <v>#N/A</v>
      </c>
      <c r="CK9" s="257" t="e">
        <f aca="false">(($CX9-$CD9)*CK$2)+$CD9</f>
        <v>#N/A</v>
      </c>
      <c r="CL9" s="257" t="e">
        <f aca="false">(($CX9-$CD9)*CL$2)+$CD9</f>
        <v>#N/A</v>
      </c>
      <c r="CM9" s="257" t="e">
        <f aca="false">(($CX9-$CD9)*CM$2)+$CD9</f>
        <v>#N/A</v>
      </c>
      <c r="CN9" s="257" t="e">
        <f aca="false">(($CX9-$CD9)*CN$2)+$CD9</f>
        <v>#N/A</v>
      </c>
      <c r="CO9" s="257" t="e">
        <f aca="false">(($CX9-$CD9)*CO$2)+$CD9</f>
        <v>#N/A</v>
      </c>
      <c r="CP9" s="257" t="e">
        <f aca="false">(($CX9-$CD9)*CP$2)+$CD9</f>
        <v>#N/A</v>
      </c>
      <c r="CQ9" s="257" t="e">
        <f aca="false">(($CX9-$CD9)*CQ$2)+$CD9</f>
        <v>#N/A</v>
      </c>
      <c r="CR9" s="257" t="e">
        <f aca="false">(($CX9-$CD9)*CR$2)+$CD9</f>
        <v>#N/A</v>
      </c>
      <c r="CS9" s="257" t="e">
        <f aca="false">(($CX9-$CD9)*CS$2)+$CD9</f>
        <v>#N/A</v>
      </c>
      <c r="CT9" s="257" t="e">
        <f aca="false">(($CX9-$CD9)*CT$2)+$CD9</f>
        <v>#N/A</v>
      </c>
      <c r="CU9" s="257" t="e">
        <f aca="false">(($CX9-$CD9)*CU$2)+$CD9</f>
        <v>#N/A</v>
      </c>
      <c r="CV9" s="257" t="e">
        <f aca="false">(($CX9-$CD9)*CV$2)+$CD9</f>
        <v>#N/A</v>
      </c>
      <c r="CW9" s="257" t="e">
        <f aca="false">(($CX9-$CD9)*CW$2)+$CD9</f>
        <v>#N/A</v>
      </c>
      <c r="CX9" s="257" t="e">
        <f aca="false">VLOOKUP($A9,GAMMAGRIDS,16,FALSE())</f>
        <v>#N/A</v>
      </c>
      <c r="CY9" s="257" t="e">
        <f aca="false">(($DW9-$CX9)*CY$2)+$CX9</f>
        <v>#N/A</v>
      </c>
      <c r="CZ9" s="257" t="e">
        <f aca="false">(($DW9-$CX9)*CZ$2)+$CX9</f>
        <v>#N/A</v>
      </c>
      <c r="DA9" s="257" t="e">
        <f aca="false">(($DW9-$CX9)*DA$2)+$CX9</f>
        <v>#N/A</v>
      </c>
      <c r="DB9" s="257" t="e">
        <f aca="false">(($DW9-$CX9)*DB$2)+$CX9</f>
        <v>#N/A</v>
      </c>
      <c r="DC9" s="257" t="e">
        <f aca="false">(($DW9-$CX9)*DC$2)+$CX9</f>
        <v>#N/A</v>
      </c>
      <c r="DD9" s="257" t="e">
        <f aca="false">(($DW9-$CX9)*DD$2)+$CX9</f>
        <v>#N/A</v>
      </c>
      <c r="DE9" s="257" t="e">
        <f aca="false">(($DW9-$CX9)*DE$2)+$CX9</f>
        <v>#N/A</v>
      </c>
      <c r="DF9" s="257" t="e">
        <f aca="false">(($DW9-$CX9)*DF$2)+$CX9</f>
        <v>#N/A</v>
      </c>
      <c r="DG9" s="257" t="e">
        <f aca="false">(($DW9-$CX9)*DG$2)+$CX9</f>
        <v>#N/A</v>
      </c>
      <c r="DH9" s="257" t="e">
        <f aca="false">(($DW9-$CX9)*DH$2)+$CX9</f>
        <v>#N/A</v>
      </c>
      <c r="DI9" s="257" t="e">
        <f aca="false">(($DW9-$CX9)*DI$2)+$CX9</f>
        <v>#N/A</v>
      </c>
      <c r="DJ9" s="257" t="e">
        <f aca="false">(($DW9-$CX9)*DJ$2)+$CX9</f>
        <v>#N/A</v>
      </c>
      <c r="DK9" s="257" t="e">
        <f aca="false">(($DW9-$CX9)*DK$2)+$CX9</f>
        <v>#N/A</v>
      </c>
      <c r="DL9" s="257" t="e">
        <f aca="false">(($DW9-$CX9)*DL$2)+$CX9</f>
        <v>#N/A</v>
      </c>
      <c r="DM9" s="257" t="e">
        <f aca="false">(($DW9-$CX9)*DM$2)+$CX9</f>
        <v>#N/A</v>
      </c>
      <c r="DN9" s="257" t="e">
        <f aca="false">(($DW9-$CX9)*DN$2)+$CX9</f>
        <v>#N/A</v>
      </c>
      <c r="DO9" s="257" t="e">
        <f aca="false">(($DW9-$CX9)*DO$2)+$CX9</f>
        <v>#N/A</v>
      </c>
      <c r="DP9" s="257" t="e">
        <f aca="false">(($DW9-$CX9)*DP$2)+$CX9</f>
        <v>#N/A</v>
      </c>
      <c r="DQ9" s="257" t="e">
        <f aca="false">(($DW9-$CX9)*DQ$2)+$CX9</f>
        <v>#N/A</v>
      </c>
      <c r="DR9" s="257" t="e">
        <f aca="false">(($DW9-$CX9)*DR$2)+$CX9</f>
        <v>#N/A</v>
      </c>
      <c r="DS9" s="257" t="e">
        <f aca="false">(($DW9-$CX9)*DS$2)+$CX9</f>
        <v>#N/A</v>
      </c>
      <c r="DT9" s="257" t="e">
        <f aca="false">(($DW9-$CX9)*DT$2)+$CX9</f>
        <v>#N/A</v>
      </c>
      <c r="DU9" s="257" t="e">
        <f aca="false">(($DW9-$CX9)*DU$2)+$CX9</f>
        <v>#N/A</v>
      </c>
      <c r="DV9" s="257" t="e">
        <f aca="false">(($DW9-$CX9)*DV$2)+$CX9</f>
        <v>#N/A</v>
      </c>
      <c r="DW9" s="257" t="e">
        <f aca="false">VLOOKUP($A9,GAMMAGRIDS,17,FALSE())</f>
        <v>#N/A</v>
      </c>
      <c r="DX9" s="257" t="e">
        <f aca="false">(($EV9-$DW9)*DX$2)+$DW9</f>
        <v>#N/A</v>
      </c>
      <c r="DY9" s="257" t="e">
        <f aca="false">(($EV9-$DW9)*DY$2)+$DW9</f>
        <v>#N/A</v>
      </c>
      <c r="DZ9" s="257" t="e">
        <f aca="false">(($EV9-$DW9)*DZ$2)+$DW9</f>
        <v>#N/A</v>
      </c>
      <c r="EA9" s="257" t="e">
        <f aca="false">(($EV9-$DW9)*EA$2)+$DW9</f>
        <v>#N/A</v>
      </c>
      <c r="EB9" s="257" t="e">
        <f aca="false">(($EV9-$DW9)*EB$2)+$DW9</f>
        <v>#N/A</v>
      </c>
      <c r="EC9" s="257" t="e">
        <f aca="false">(($EV9-$DW9)*EC$2)+$DW9</f>
        <v>#N/A</v>
      </c>
      <c r="ED9" s="257" t="e">
        <f aca="false">(($EV9-$DW9)*ED$2)+$DW9</f>
        <v>#N/A</v>
      </c>
      <c r="EE9" s="257" t="e">
        <f aca="false">(($EV9-$DW9)*EE$2)+$DW9</f>
        <v>#N/A</v>
      </c>
      <c r="EF9" s="257" t="e">
        <f aca="false">(($EV9-$DW9)*EF$2)+$DW9</f>
        <v>#N/A</v>
      </c>
      <c r="EG9" s="257" t="e">
        <f aca="false">(($EV9-$DW9)*EG$2)+$DW9</f>
        <v>#N/A</v>
      </c>
      <c r="EH9" s="257" t="e">
        <f aca="false">(($EV9-$DW9)*EH$2)+$DW9</f>
        <v>#N/A</v>
      </c>
      <c r="EI9" s="257" t="e">
        <f aca="false">(($EV9-$DW9)*EI$2)+$DW9</f>
        <v>#N/A</v>
      </c>
      <c r="EJ9" s="257" t="e">
        <f aca="false">(($EV9-$DW9)*EJ$2)+$DW9</f>
        <v>#N/A</v>
      </c>
      <c r="EK9" s="257" t="e">
        <f aca="false">(($EV9-$DW9)*EK$2)+$DW9</f>
        <v>#N/A</v>
      </c>
      <c r="EL9" s="257" t="e">
        <f aca="false">(($EV9-$DW9)*EL$2)+$DW9</f>
        <v>#N/A</v>
      </c>
      <c r="EM9" s="257" t="e">
        <f aca="false">(($EV9-$DW9)*EM$2)+$DW9</f>
        <v>#N/A</v>
      </c>
      <c r="EN9" s="257" t="e">
        <f aca="false">(($EV9-$DW9)*EN$2)+$DW9</f>
        <v>#N/A</v>
      </c>
      <c r="EO9" s="257" t="e">
        <f aca="false">(($EV9-$DW9)*EO$2)+$DW9</f>
        <v>#N/A</v>
      </c>
      <c r="EP9" s="257" t="e">
        <f aca="false">(($EV9-$DW9)*EP$2)+$DW9</f>
        <v>#N/A</v>
      </c>
      <c r="EQ9" s="257" t="e">
        <f aca="false">(($EV9-$DW9)*EQ$2)+$DW9</f>
        <v>#N/A</v>
      </c>
      <c r="ER9" s="257" t="e">
        <f aca="false">(($EV9-$DW9)*ER$2)+$DW9</f>
        <v>#N/A</v>
      </c>
      <c r="ES9" s="257" t="e">
        <f aca="false">(($EV9-$DW9)*ES$2)+$DW9</f>
        <v>#N/A</v>
      </c>
      <c r="ET9" s="257" t="e">
        <f aca="false">(($EV9-$DW9)*ET$2)+$DW9</f>
        <v>#N/A</v>
      </c>
      <c r="EU9" s="257" t="e">
        <f aca="false">(($EV9-$DW9)*EU$2)+$DW9</f>
        <v>#N/A</v>
      </c>
      <c r="EV9" s="257" t="e">
        <f aca="false">VLOOKUP($A9,GAMMAGRIDS,18,FALSE())</f>
        <v>#N/A</v>
      </c>
    </row>
    <row r="10" customFormat="false" ht="12.75" hidden="false" customHeight="false" outlineLevel="0" collapsed="false">
      <c r="A10" s="36" t="n">
        <v>37226</v>
      </c>
      <c r="B10" s="257" t="n">
        <f aca="false">VLOOKUP($A10,GAMMAGRIDS,11,FALSE())</f>
        <v>0</v>
      </c>
      <c r="C10" s="257" t="n">
        <f aca="false">(($B10-$AA10)*C$2)+$AA10</f>
        <v>0</v>
      </c>
      <c r="D10" s="257" t="n">
        <f aca="false">(($B10-$AA10)*D$2)+$AA10</f>
        <v>0</v>
      </c>
      <c r="E10" s="257" t="n">
        <f aca="false">(($B10-$AA10)*E$2)+$AA10</f>
        <v>0</v>
      </c>
      <c r="F10" s="257" t="n">
        <f aca="false">(($B10-$AA10)*F$2)+$AA10</f>
        <v>0</v>
      </c>
      <c r="G10" s="257" t="n">
        <f aca="false">(($B10-$AA10)*G$2)+$AA10</f>
        <v>0</v>
      </c>
      <c r="H10" s="257" t="n">
        <f aca="false">(($B10-$AA10)*H$2)+$AA10</f>
        <v>0</v>
      </c>
      <c r="I10" s="257" t="n">
        <f aca="false">(($B10-$AA10)*I$2)+$AA10</f>
        <v>0</v>
      </c>
      <c r="J10" s="257" t="n">
        <f aca="false">(($B10-$AA10)*J$2)+$AA10</f>
        <v>0</v>
      </c>
      <c r="K10" s="257" t="n">
        <f aca="false">(($B10-$AA10)*K$2)+$AA10</f>
        <v>0</v>
      </c>
      <c r="L10" s="257" t="n">
        <f aca="false">(($B10-$AA10)*L$2)+$AA10</f>
        <v>0</v>
      </c>
      <c r="M10" s="257" t="n">
        <f aca="false">(($B10-$AA10)*M$2)+$AA10</f>
        <v>0</v>
      </c>
      <c r="N10" s="257" t="n">
        <f aca="false">(($B10-$AA10)*N$2)+$AA10</f>
        <v>0</v>
      </c>
      <c r="O10" s="257" t="n">
        <f aca="false">(($B10-$AA10)*O$2)+$AA10</f>
        <v>0</v>
      </c>
      <c r="P10" s="257" t="n">
        <f aca="false">(($B10-$AA10)*P$2)+$AA10</f>
        <v>0</v>
      </c>
      <c r="Q10" s="257" t="n">
        <f aca="false">(($B10-$AA10)*Q$2)+$AA10</f>
        <v>0</v>
      </c>
      <c r="R10" s="257" t="n">
        <f aca="false">(($B10-$AA10)*R$2)+$AA10</f>
        <v>0</v>
      </c>
      <c r="S10" s="257" t="n">
        <f aca="false">(($B10-$AA10)*S$2)+$AA10</f>
        <v>0</v>
      </c>
      <c r="T10" s="257" t="n">
        <f aca="false">(($B10-$AA10)*T$2)+$AA10</f>
        <v>0</v>
      </c>
      <c r="U10" s="257" t="n">
        <f aca="false">(($B10-$AA10)*U$2)+$AA10</f>
        <v>0</v>
      </c>
      <c r="V10" s="257" t="n">
        <f aca="false">(($B10-$AA10)*V$2)+$AA10</f>
        <v>0</v>
      </c>
      <c r="W10" s="257" t="n">
        <f aca="false">(($B10-$AA10)*W$2)+$AA10</f>
        <v>0</v>
      </c>
      <c r="X10" s="257" t="n">
        <f aca="false">(($B10-$AA10)*X$2)+$AA10</f>
        <v>0</v>
      </c>
      <c r="Y10" s="257" t="n">
        <f aca="false">(($B10-$AA10)*Y$2)+$AA10</f>
        <v>0</v>
      </c>
      <c r="Z10" s="257" t="n">
        <f aca="false">(($B10-$AA10)*Z$2)+$AA10</f>
        <v>0</v>
      </c>
      <c r="AA10" s="257" t="n">
        <f aca="false">VLOOKUP($A10,GAMMAGRIDS,12,FALSE())</f>
        <v>0</v>
      </c>
      <c r="AB10" s="257" t="n">
        <f aca="false">(($AA10-$AZ10)*AB$2)+$AZ10</f>
        <v>0</v>
      </c>
      <c r="AC10" s="257" t="n">
        <f aca="false">(($AA10-$AZ10)*AC$2)+$AZ10</f>
        <v>0</v>
      </c>
      <c r="AD10" s="257" t="n">
        <f aca="false">(($AA10-$AZ10)*AD$2)+$AZ10</f>
        <v>0</v>
      </c>
      <c r="AE10" s="257" t="n">
        <f aca="false">(($AA10-$AZ10)*AE$2)+$AZ10</f>
        <v>0</v>
      </c>
      <c r="AF10" s="257" t="n">
        <f aca="false">(($AA10-$AZ10)*AF$2)+$AZ10</f>
        <v>0</v>
      </c>
      <c r="AG10" s="257" t="n">
        <f aca="false">(($AA10-$AZ10)*AG$2)+$AZ10</f>
        <v>0</v>
      </c>
      <c r="AH10" s="257" t="n">
        <f aca="false">(($AA10-$AZ10)*AH$2)+$AZ10</f>
        <v>0</v>
      </c>
      <c r="AI10" s="257" t="n">
        <f aca="false">(($AA10-$AZ10)*AI$2)+$AZ10</f>
        <v>0</v>
      </c>
      <c r="AJ10" s="257" t="n">
        <f aca="false">(($AA10-$AZ10)*AJ$2)+$AZ10</f>
        <v>0</v>
      </c>
      <c r="AK10" s="257" t="n">
        <f aca="false">(($AA10-$AZ10)*AK$2)+$AZ10</f>
        <v>0</v>
      </c>
      <c r="AL10" s="257" t="n">
        <f aca="false">(($AA10-$AZ10)*AL$2)+$AZ10</f>
        <v>0</v>
      </c>
      <c r="AM10" s="257" t="n">
        <f aca="false">(($AA10-$AZ10)*AM$2)+$AZ10</f>
        <v>0</v>
      </c>
      <c r="AN10" s="257" t="n">
        <f aca="false">(($AA10-$AZ10)*AN$2)+$AZ10</f>
        <v>0</v>
      </c>
      <c r="AO10" s="257" t="n">
        <f aca="false">(($AA10-$AZ10)*AO$2)+$AZ10</f>
        <v>0</v>
      </c>
      <c r="AP10" s="257" t="n">
        <f aca="false">(($AA10-$AZ10)*AP$2)+$AZ10</f>
        <v>0</v>
      </c>
      <c r="AQ10" s="257" t="n">
        <f aca="false">(($AA10-$AZ10)*AQ$2)+$AZ10</f>
        <v>0</v>
      </c>
      <c r="AR10" s="257" t="n">
        <f aca="false">(($AA10-$AZ10)*AR$2)+$AZ10</f>
        <v>0</v>
      </c>
      <c r="AS10" s="257" t="n">
        <f aca="false">(($AA10-$AZ10)*AS$2)+$AZ10</f>
        <v>0</v>
      </c>
      <c r="AT10" s="257" t="n">
        <f aca="false">(($AA10-$AZ10)*AT$2)+$AZ10</f>
        <v>0</v>
      </c>
      <c r="AU10" s="257" t="n">
        <f aca="false">(($AA10-$AZ10)*AU$2)+$AZ10</f>
        <v>0</v>
      </c>
      <c r="AV10" s="257" t="n">
        <f aca="false">(($AA10-$AZ10)*AV$2)+$AZ10</f>
        <v>0</v>
      </c>
      <c r="AW10" s="257" t="n">
        <f aca="false">(($AA10-$AZ10)*AW$2)+$AZ10</f>
        <v>0</v>
      </c>
      <c r="AX10" s="257" t="n">
        <f aca="false">(($AA10-$AZ10)*AX$2)+$AZ10</f>
        <v>0</v>
      </c>
      <c r="AY10" s="257" t="n">
        <f aca="false">(($AA10-$AZ10)*AY$2)+$AZ10</f>
        <v>0</v>
      </c>
      <c r="AZ10" s="257" t="n">
        <f aca="false">VLOOKUP($A10,GAMMAGRIDS,13,FALSE())</f>
        <v>0</v>
      </c>
      <c r="BA10" s="257" t="n">
        <f aca="false">(($AZ10-$BT10)*BA$2)+$BT10</f>
        <v>0</v>
      </c>
      <c r="BB10" s="257" t="n">
        <f aca="false">(($AZ10-$BT10)*BB$2)+$BT10</f>
        <v>0</v>
      </c>
      <c r="BC10" s="257" t="n">
        <f aca="false">(($AZ10-$BT10)*BC$2)+$BT10</f>
        <v>0</v>
      </c>
      <c r="BD10" s="257" t="n">
        <f aca="false">(($AZ10-$BT10)*BD$2)+$BT10</f>
        <v>0</v>
      </c>
      <c r="BE10" s="257" t="n">
        <f aca="false">(($AZ10-$BT10)*BE$2)+$BT10</f>
        <v>0</v>
      </c>
      <c r="BF10" s="257" t="n">
        <f aca="false">(($AZ10-$BT10)*BF$2)+$BT10</f>
        <v>0</v>
      </c>
      <c r="BG10" s="257" t="n">
        <f aca="false">(($AZ10-$BT10)*BG$2)+$BT10</f>
        <v>0</v>
      </c>
      <c r="BH10" s="257" t="n">
        <f aca="false">(($AZ10-$BT10)*BH$2)+$BT10</f>
        <v>0</v>
      </c>
      <c r="BI10" s="257" t="n">
        <f aca="false">(($AZ10-$BT10)*BI$2)+$BT10</f>
        <v>0</v>
      </c>
      <c r="BJ10" s="257" t="n">
        <f aca="false">(($AZ10-$BT10)*BJ$2)+$BT10</f>
        <v>0</v>
      </c>
      <c r="BK10" s="257" t="n">
        <f aca="false">(($AZ10-$BT10)*BK$2)+$BT10</f>
        <v>0</v>
      </c>
      <c r="BL10" s="257" t="n">
        <f aca="false">(($AZ10-$BT10)*BL$2)+$BT10</f>
        <v>0</v>
      </c>
      <c r="BM10" s="257" t="n">
        <f aca="false">(($AZ10-$BT10)*BM$2)+$BT10</f>
        <v>0</v>
      </c>
      <c r="BN10" s="257" t="n">
        <f aca="false">(($AZ10-$BT10)*BN$2)+$BT10</f>
        <v>0</v>
      </c>
      <c r="BO10" s="257" t="n">
        <f aca="false">(($AZ10-$BT10)*BO$2)+$BT10</f>
        <v>0</v>
      </c>
      <c r="BP10" s="257" t="n">
        <f aca="false">(($AZ10-$BT10)*BP$2)+$BT10</f>
        <v>0</v>
      </c>
      <c r="BQ10" s="257" t="n">
        <f aca="false">(($AZ10-$BT10)*BQ$2)+$BT10</f>
        <v>0</v>
      </c>
      <c r="BR10" s="257" t="n">
        <f aca="false">(($AZ10-$BT10)*BR$2)+$BT10</f>
        <v>0</v>
      </c>
      <c r="BS10" s="257" t="n">
        <f aca="false">(($AZ10-$BT10)*BS$2)+$BT10</f>
        <v>0</v>
      </c>
      <c r="BT10" s="257" t="n">
        <f aca="false">VLOOKUP($A10,GAMMAGRIDS,14,FALSE())</f>
        <v>0</v>
      </c>
      <c r="BU10" s="257" t="n">
        <f aca="false">(($BT10-$BY10)*BU$2)+$BY10</f>
        <v>0</v>
      </c>
      <c r="BV10" s="257" t="n">
        <f aca="false">(($BT10-$BY10)*BV$2)+$BY10</f>
        <v>0</v>
      </c>
      <c r="BW10" s="257" t="n">
        <f aca="false">(($BT10-$BY10)*BW$2)+$BY10</f>
        <v>0</v>
      </c>
      <c r="BX10" s="257" t="n">
        <f aca="false">(($BT10-$BY10)*BX$2)+$BY10</f>
        <v>0</v>
      </c>
      <c r="BY10" s="257" t="n">
        <v>0</v>
      </c>
      <c r="BZ10" s="257" t="n">
        <f aca="false">(($CD10-$BY10)*BZ$2)+$BY10</f>
        <v>0</v>
      </c>
      <c r="CA10" s="257" t="n">
        <f aca="false">(($CD10-$BY10)*CA$2)+$BY10</f>
        <v>0</v>
      </c>
      <c r="CB10" s="257" t="n">
        <f aca="false">(($CD10-$BY10)*CB$2)+$BY10</f>
        <v>0</v>
      </c>
      <c r="CC10" s="257" t="n">
        <f aca="false">(($CD10-$BY10)*CC$2)+$BY10</f>
        <v>0</v>
      </c>
      <c r="CD10" s="257" t="n">
        <f aca="false">VLOOKUP($A10,GAMMAGRIDS,15,FALSE())</f>
        <v>0</v>
      </c>
      <c r="CE10" s="257" t="n">
        <f aca="false">(($CX10-$CD10)*CE$2)+$CD10</f>
        <v>0</v>
      </c>
      <c r="CF10" s="257" t="n">
        <f aca="false">(($CX10-$CD10)*CF$2)+$CD10</f>
        <v>0</v>
      </c>
      <c r="CG10" s="257" t="n">
        <f aca="false">(($CX10-$CD10)*CG$2)+$CD10</f>
        <v>0</v>
      </c>
      <c r="CH10" s="257" t="n">
        <f aca="false">(($CX10-$CD10)*CH$2)+$CD10</f>
        <v>0</v>
      </c>
      <c r="CI10" s="257" t="n">
        <f aca="false">(($CX10-$CD10)*CI$2)+$CD10</f>
        <v>0</v>
      </c>
      <c r="CJ10" s="257" t="n">
        <f aca="false">(($CX10-$CD10)*CJ$2)+$CD10</f>
        <v>0</v>
      </c>
      <c r="CK10" s="257" t="n">
        <f aca="false">(($CX10-$CD10)*CK$2)+$CD10</f>
        <v>0</v>
      </c>
      <c r="CL10" s="257" t="n">
        <f aca="false">(($CX10-$CD10)*CL$2)+$CD10</f>
        <v>0</v>
      </c>
      <c r="CM10" s="257" t="n">
        <f aca="false">(($CX10-$CD10)*CM$2)+$CD10</f>
        <v>0</v>
      </c>
      <c r="CN10" s="257" t="n">
        <f aca="false">(($CX10-$CD10)*CN$2)+$CD10</f>
        <v>0</v>
      </c>
      <c r="CO10" s="257" t="n">
        <f aca="false">(($CX10-$CD10)*CO$2)+$CD10</f>
        <v>0</v>
      </c>
      <c r="CP10" s="257" t="n">
        <f aca="false">(($CX10-$CD10)*CP$2)+$CD10</f>
        <v>0</v>
      </c>
      <c r="CQ10" s="257" t="n">
        <f aca="false">(($CX10-$CD10)*CQ$2)+$CD10</f>
        <v>0</v>
      </c>
      <c r="CR10" s="257" t="n">
        <f aca="false">(($CX10-$CD10)*CR$2)+$CD10</f>
        <v>0</v>
      </c>
      <c r="CS10" s="257" t="n">
        <f aca="false">(($CX10-$CD10)*CS$2)+$CD10</f>
        <v>0</v>
      </c>
      <c r="CT10" s="257" t="n">
        <f aca="false">(($CX10-$CD10)*CT$2)+$CD10</f>
        <v>0</v>
      </c>
      <c r="CU10" s="257" t="n">
        <f aca="false">(($CX10-$CD10)*CU$2)+$CD10</f>
        <v>0</v>
      </c>
      <c r="CV10" s="257" t="n">
        <f aca="false">(($CX10-$CD10)*CV$2)+$CD10</f>
        <v>0</v>
      </c>
      <c r="CW10" s="257" t="n">
        <f aca="false">(($CX10-$CD10)*CW$2)+$CD10</f>
        <v>0</v>
      </c>
      <c r="CX10" s="257" t="n">
        <f aca="false">VLOOKUP($A10,GAMMAGRIDS,16,FALSE())</f>
        <v>0</v>
      </c>
      <c r="CY10" s="257" t="n">
        <f aca="false">(($DW10-$CX10)*CY$2)+$CX10</f>
        <v>0</v>
      </c>
      <c r="CZ10" s="257" t="n">
        <f aca="false">(($DW10-$CX10)*CZ$2)+$CX10</f>
        <v>0</v>
      </c>
      <c r="DA10" s="257" t="n">
        <f aca="false">(($DW10-$CX10)*DA$2)+$CX10</f>
        <v>0</v>
      </c>
      <c r="DB10" s="257" t="n">
        <f aca="false">(($DW10-$CX10)*DB$2)+$CX10</f>
        <v>0</v>
      </c>
      <c r="DC10" s="257" t="n">
        <f aca="false">(($DW10-$CX10)*DC$2)+$CX10</f>
        <v>0</v>
      </c>
      <c r="DD10" s="257" t="n">
        <f aca="false">(($DW10-$CX10)*DD$2)+$CX10</f>
        <v>0</v>
      </c>
      <c r="DE10" s="257" t="n">
        <f aca="false">(($DW10-$CX10)*DE$2)+$CX10</f>
        <v>0</v>
      </c>
      <c r="DF10" s="257" t="n">
        <f aca="false">(($DW10-$CX10)*DF$2)+$CX10</f>
        <v>0</v>
      </c>
      <c r="DG10" s="257" t="n">
        <f aca="false">(($DW10-$CX10)*DG$2)+$CX10</f>
        <v>0</v>
      </c>
      <c r="DH10" s="257" t="n">
        <f aca="false">(($DW10-$CX10)*DH$2)+$CX10</f>
        <v>0</v>
      </c>
      <c r="DI10" s="257" t="n">
        <f aca="false">(($DW10-$CX10)*DI$2)+$CX10</f>
        <v>0</v>
      </c>
      <c r="DJ10" s="257" t="n">
        <f aca="false">(($DW10-$CX10)*DJ$2)+$CX10</f>
        <v>0</v>
      </c>
      <c r="DK10" s="257" t="n">
        <f aca="false">(($DW10-$CX10)*DK$2)+$CX10</f>
        <v>0</v>
      </c>
      <c r="DL10" s="257" t="n">
        <f aca="false">(($DW10-$CX10)*DL$2)+$CX10</f>
        <v>0</v>
      </c>
      <c r="DM10" s="257" t="n">
        <f aca="false">(($DW10-$CX10)*DM$2)+$CX10</f>
        <v>0</v>
      </c>
      <c r="DN10" s="257" t="n">
        <f aca="false">(($DW10-$CX10)*DN$2)+$CX10</f>
        <v>0</v>
      </c>
      <c r="DO10" s="257" t="n">
        <f aca="false">(($DW10-$CX10)*DO$2)+$CX10</f>
        <v>0</v>
      </c>
      <c r="DP10" s="257" t="n">
        <f aca="false">(($DW10-$CX10)*DP$2)+$CX10</f>
        <v>0</v>
      </c>
      <c r="DQ10" s="257" t="n">
        <f aca="false">(($DW10-$CX10)*DQ$2)+$CX10</f>
        <v>0</v>
      </c>
      <c r="DR10" s="257" t="n">
        <f aca="false">(($DW10-$CX10)*DR$2)+$CX10</f>
        <v>0</v>
      </c>
      <c r="DS10" s="257" t="n">
        <f aca="false">(($DW10-$CX10)*DS$2)+$CX10</f>
        <v>0</v>
      </c>
      <c r="DT10" s="257" t="n">
        <f aca="false">(($DW10-$CX10)*DT$2)+$CX10</f>
        <v>0</v>
      </c>
      <c r="DU10" s="257" t="n">
        <f aca="false">(($DW10-$CX10)*DU$2)+$CX10</f>
        <v>0</v>
      </c>
      <c r="DV10" s="257" t="n">
        <f aca="false">(($DW10-$CX10)*DV$2)+$CX10</f>
        <v>0</v>
      </c>
      <c r="DW10" s="257" t="n">
        <f aca="false">VLOOKUP($A10,GAMMAGRIDS,17,FALSE())</f>
        <v>0</v>
      </c>
      <c r="DX10" s="257" t="n">
        <f aca="false">(($EV10-$DW10)*DX$2)+$DW10</f>
        <v>0</v>
      </c>
      <c r="DY10" s="257" t="n">
        <f aca="false">(($EV10-$DW10)*DY$2)+$DW10</f>
        <v>0</v>
      </c>
      <c r="DZ10" s="257" t="n">
        <f aca="false">(($EV10-$DW10)*DZ$2)+$DW10</f>
        <v>0</v>
      </c>
      <c r="EA10" s="257" t="n">
        <f aca="false">(($EV10-$DW10)*EA$2)+$DW10</f>
        <v>0</v>
      </c>
      <c r="EB10" s="257" t="n">
        <f aca="false">(($EV10-$DW10)*EB$2)+$DW10</f>
        <v>0</v>
      </c>
      <c r="EC10" s="257" t="n">
        <f aca="false">(($EV10-$DW10)*EC$2)+$DW10</f>
        <v>0</v>
      </c>
      <c r="ED10" s="257" t="n">
        <f aca="false">(($EV10-$DW10)*ED$2)+$DW10</f>
        <v>0</v>
      </c>
      <c r="EE10" s="257" t="n">
        <f aca="false">(($EV10-$DW10)*EE$2)+$DW10</f>
        <v>0</v>
      </c>
      <c r="EF10" s="257" t="n">
        <f aca="false">(($EV10-$DW10)*EF$2)+$DW10</f>
        <v>0</v>
      </c>
      <c r="EG10" s="257" t="n">
        <f aca="false">(($EV10-$DW10)*EG$2)+$DW10</f>
        <v>0</v>
      </c>
      <c r="EH10" s="257" t="n">
        <f aca="false">(($EV10-$DW10)*EH$2)+$DW10</f>
        <v>0</v>
      </c>
      <c r="EI10" s="257" t="n">
        <f aca="false">(($EV10-$DW10)*EI$2)+$DW10</f>
        <v>0</v>
      </c>
      <c r="EJ10" s="257" t="n">
        <f aca="false">(($EV10-$DW10)*EJ$2)+$DW10</f>
        <v>0</v>
      </c>
      <c r="EK10" s="257" t="n">
        <f aca="false">(($EV10-$DW10)*EK$2)+$DW10</f>
        <v>0</v>
      </c>
      <c r="EL10" s="257" t="n">
        <f aca="false">(($EV10-$DW10)*EL$2)+$DW10</f>
        <v>0</v>
      </c>
      <c r="EM10" s="257" t="n">
        <f aca="false">(($EV10-$DW10)*EM$2)+$DW10</f>
        <v>0</v>
      </c>
      <c r="EN10" s="257" t="n">
        <f aca="false">(($EV10-$DW10)*EN$2)+$DW10</f>
        <v>0</v>
      </c>
      <c r="EO10" s="257" t="n">
        <f aca="false">(($EV10-$DW10)*EO$2)+$DW10</f>
        <v>0</v>
      </c>
      <c r="EP10" s="257" t="n">
        <f aca="false">(($EV10-$DW10)*EP$2)+$DW10</f>
        <v>0</v>
      </c>
      <c r="EQ10" s="257" t="n">
        <f aca="false">(($EV10-$DW10)*EQ$2)+$DW10</f>
        <v>0</v>
      </c>
      <c r="ER10" s="257" t="n">
        <f aca="false">(($EV10-$DW10)*ER$2)+$DW10</f>
        <v>0</v>
      </c>
      <c r="ES10" s="257" t="n">
        <f aca="false">(($EV10-$DW10)*ES$2)+$DW10</f>
        <v>0</v>
      </c>
      <c r="ET10" s="257" t="n">
        <f aca="false">(($EV10-$DW10)*ET$2)+$DW10</f>
        <v>0</v>
      </c>
      <c r="EU10" s="257" t="n">
        <f aca="false">(($EV10-$DW10)*EU$2)+$DW10</f>
        <v>0</v>
      </c>
      <c r="EV10" s="257" t="n">
        <f aca="false">VLOOKUP($A10,GAMMAGRIDS,18,FALSE())</f>
        <v>0</v>
      </c>
    </row>
    <row r="11" customFormat="false" ht="12.75" hidden="false" customHeight="false" outlineLevel="0" collapsed="false">
      <c r="A11" s="36" t="n">
        <v>37257</v>
      </c>
      <c r="B11" s="257" t="n">
        <f aca="false">VLOOKUP($A11,GAMMAGRIDS,11,FALSE())</f>
        <v>-139.77358183</v>
      </c>
      <c r="C11" s="257" t="n">
        <f aca="false">(($B11-$AA11)*C$2)+$AA11</f>
        <v>-142.651159356</v>
      </c>
      <c r="D11" s="257" t="n">
        <f aca="false">(($B11-$AA11)*D$2)+$AA11</f>
        <v>-145.528736882</v>
      </c>
      <c r="E11" s="257" t="n">
        <f aca="false">(($B11-$AA11)*E$2)+$AA11</f>
        <v>-148.406314408</v>
      </c>
      <c r="F11" s="257" t="n">
        <f aca="false">(($B11-$AA11)*F$2)+$AA11</f>
        <v>-151.283891934</v>
      </c>
      <c r="G11" s="257" t="n">
        <f aca="false">(($B11-$AA11)*G$2)+$AA11</f>
        <v>-154.16146946</v>
      </c>
      <c r="H11" s="257" t="n">
        <f aca="false">(($B11-$AA11)*H$2)+$AA11</f>
        <v>-157.039046986</v>
      </c>
      <c r="I11" s="257" t="n">
        <f aca="false">(($B11-$AA11)*I$2)+$AA11</f>
        <v>-159.916624512</v>
      </c>
      <c r="J11" s="257" t="n">
        <f aca="false">(($B11-$AA11)*J$2)+$AA11</f>
        <v>-162.794202038</v>
      </c>
      <c r="K11" s="257" t="n">
        <f aca="false">(($B11-$AA11)*K$2)+$AA11</f>
        <v>-165.671779564</v>
      </c>
      <c r="L11" s="257" t="n">
        <f aca="false">(($B11-$AA11)*L$2)+$AA11</f>
        <v>-168.54935709</v>
      </c>
      <c r="M11" s="257" t="n">
        <f aca="false">(($B11-$AA11)*M$2)+$AA11</f>
        <v>-171.426934616</v>
      </c>
      <c r="N11" s="257" t="n">
        <f aca="false">(($B11-$AA11)*N$2)+$AA11</f>
        <v>-174.304512142</v>
      </c>
      <c r="O11" s="257" t="n">
        <f aca="false">(($B11-$AA11)*O$2)+$AA11</f>
        <v>-177.182089668</v>
      </c>
      <c r="P11" s="257" t="n">
        <f aca="false">(($B11-$AA11)*P$2)+$AA11</f>
        <v>-180.059667194</v>
      </c>
      <c r="Q11" s="257" t="n">
        <f aca="false">(($B11-$AA11)*Q$2)+$AA11</f>
        <v>-182.93724472</v>
      </c>
      <c r="R11" s="257" t="n">
        <f aca="false">(($B11-$AA11)*R$2)+$AA11</f>
        <v>-185.814822246</v>
      </c>
      <c r="S11" s="257" t="n">
        <f aca="false">(($B11-$AA11)*S$2)+$AA11</f>
        <v>-188.692399772</v>
      </c>
      <c r="T11" s="257" t="n">
        <f aca="false">(($B11-$AA11)*T$2)+$AA11</f>
        <v>-191.569977298</v>
      </c>
      <c r="U11" s="257" t="n">
        <f aca="false">(($B11-$AA11)*U$2)+$AA11</f>
        <v>-194.447554824</v>
      </c>
      <c r="V11" s="257" t="n">
        <f aca="false">(($B11-$AA11)*V$2)+$AA11</f>
        <v>-197.32513235</v>
      </c>
      <c r="W11" s="257" t="n">
        <f aca="false">(($B11-$AA11)*W$2)+$AA11</f>
        <v>-200.202709876</v>
      </c>
      <c r="X11" s="257" t="n">
        <f aca="false">(($B11-$AA11)*X$2)+$AA11</f>
        <v>-203.080287402</v>
      </c>
      <c r="Y11" s="257" t="n">
        <f aca="false">(($B11-$AA11)*Y$2)+$AA11</f>
        <v>-205.957864928</v>
      </c>
      <c r="Z11" s="257" t="n">
        <f aca="false">(($B11-$AA11)*Z$2)+$AA11</f>
        <v>-208.835442454</v>
      </c>
      <c r="AA11" s="257" t="n">
        <f aca="false">VLOOKUP($A11,GAMMAGRIDS,12,FALSE())</f>
        <v>-211.71301998</v>
      </c>
      <c r="AB11" s="257" t="n">
        <f aca="false">(($AA11-$AZ11)*AB$2)+$AZ11</f>
        <v>-212.133116442</v>
      </c>
      <c r="AC11" s="257" t="n">
        <f aca="false">(($AA11-$AZ11)*AC$2)+$AZ11</f>
        <v>-212.553212904</v>
      </c>
      <c r="AD11" s="257" t="n">
        <f aca="false">(($AA11-$AZ11)*AD$2)+$AZ11</f>
        <v>-212.973309366</v>
      </c>
      <c r="AE11" s="257" t="n">
        <f aca="false">(($AA11-$AZ11)*AE$2)+$AZ11</f>
        <v>-213.393405828</v>
      </c>
      <c r="AF11" s="257" t="n">
        <f aca="false">(($AA11-$AZ11)*AF$2)+$AZ11</f>
        <v>-213.81350229</v>
      </c>
      <c r="AG11" s="257" t="n">
        <f aca="false">(($AA11-$AZ11)*AG$2)+$AZ11</f>
        <v>-214.233598752</v>
      </c>
      <c r="AH11" s="257" t="n">
        <f aca="false">(($AA11-$AZ11)*AH$2)+$AZ11</f>
        <v>-214.653695214</v>
      </c>
      <c r="AI11" s="257" t="n">
        <f aca="false">(($AA11-$AZ11)*AI$2)+$AZ11</f>
        <v>-215.073791676</v>
      </c>
      <c r="AJ11" s="257" t="n">
        <f aca="false">(($AA11-$AZ11)*AJ$2)+$AZ11</f>
        <v>-215.493888138</v>
      </c>
      <c r="AK11" s="257" t="n">
        <f aca="false">(($AA11-$AZ11)*AK$2)+$AZ11</f>
        <v>-215.9139846</v>
      </c>
      <c r="AL11" s="257" t="n">
        <f aca="false">(($AA11-$AZ11)*AL$2)+$AZ11</f>
        <v>-216.334081062</v>
      </c>
      <c r="AM11" s="257" t="n">
        <f aca="false">(($AA11-$AZ11)*AM$2)+$AZ11</f>
        <v>-216.754177524</v>
      </c>
      <c r="AN11" s="257" t="n">
        <f aca="false">(($AA11-$AZ11)*AN$2)+$AZ11</f>
        <v>-217.174273986</v>
      </c>
      <c r="AO11" s="257" t="n">
        <f aca="false">(($AA11-$AZ11)*AO$2)+$AZ11</f>
        <v>-217.594370448</v>
      </c>
      <c r="AP11" s="257" t="n">
        <f aca="false">(($AA11-$AZ11)*AP$2)+$AZ11</f>
        <v>-218.01446691</v>
      </c>
      <c r="AQ11" s="257" t="n">
        <f aca="false">(($AA11-$AZ11)*AQ$2)+$AZ11</f>
        <v>-218.434563372</v>
      </c>
      <c r="AR11" s="257" t="n">
        <f aca="false">(($AA11-$AZ11)*AR$2)+$AZ11</f>
        <v>-218.854659834</v>
      </c>
      <c r="AS11" s="257" t="n">
        <f aca="false">(($AA11-$AZ11)*AS$2)+$AZ11</f>
        <v>-219.274756296</v>
      </c>
      <c r="AT11" s="257" t="n">
        <f aca="false">(($AA11-$AZ11)*AT$2)+$AZ11</f>
        <v>-219.694852758</v>
      </c>
      <c r="AU11" s="257" t="n">
        <f aca="false">(($AA11-$AZ11)*AU$2)+$AZ11</f>
        <v>-220.11494922</v>
      </c>
      <c r="AV11" s="257" t="n">
        <f aca="false">(($AA11-$AZ11)*AV$2)+$AZ11</f>
        <v>-220.535045682</v>
      </c>
      <c r="AW11" s="257" t="n">
        <f aca="false">(($AA11-$AZ11)*AW$2)+$AZ11</f>
        <v>-220.955142144</v>
      </c>
      <c r="AX11" s="257" t="n">
        <f aca="false">(($AA11-$AZ11)*AX$2)+$AZ11</f>
        <v>-221.375238606</v>
      </c>
      <c r="AY11" s="257" t="n">
        <f aca="false">(($AA11-$AZ11)*AY$2)+$AZ11</f>
        <v>-221.795335068</v>
      </c>
      <c r="AZ11" s="257" t="n">
        <f aca="false">VLOOKUP($A11,GAMMAGRIDS,13,FALSE())</f>
        <v>-222.21543153</v>
      </c>
      <c r="BA11" s="257" t="n">
        <f aca="false">(($AZ11-$BT11)*BA$2)+$BT11</f>
        <v>-213.780037027</v>
      </c>
      <c r="BB11" s="257" t="n">
        <f aca="false">(($AZ11-$BT11)*BB$2)+$BT11</f>
        <v>-205.344642524</v>
      </c>
      <c r="BC11" s="257" t="n">
        <f aca="false">(($AZ11-$BT11)*BC$2)+$BT11</f>
        <v>-196.909248021</v>
      </c>
      <c r="BD11" s="257" t="n">
        <f aca="false">(($AZ11-$BT11)*BD$2)+$BT11</f>
        <v>-188.473853518</v>
      </c>
      <c r="BE11" s="257" t="n">
        <f aca="false">(($AZ11-$BT11)*BE$2)+$BT11</f>
        <v>-180.038459015</v>
      </c>
      <c r="BF11" s="257" t="n">
        <f aca="false">(($AZ11-$BT11)*BF$2)+$BT11</f>
        <v>-171.603064512</v>
      </c>
      <c r="BG11" s="257" t="n">
        <f aca="false">(($AZ11-$BT11)*BG$2)+$BT11</f>
        <v>-163.167670009</v>
      </c>
      <c r="BH11" s="257" t="n">
        <f aca="false">(($AZ11-$BT11)*BH$2)+$BT11</f>
        <v>-154.732275506</v>
      </c>
      <c r="BI11" s="257" t="n">
        <f aca="false">(($AZ11-$BT11)*BI$2)+$BT11</f>
        <v>-146.296881003</v>
      </c>
      <c r="BJ11" s="257" t="n">
        <f aca="false">(($AZ11-$BT11)*BJ$2)+$BT11</f>
        <v>-137.8614865</v>
      </c>
      <c r="BK11" s="257" t="n">
        <f aca="false">(($AZ11-$BT11)*BK$2)+$BT11</f>
        <v>-129.426091997</v>
      </c>
      <c r="BL11" s="257" t="n">
        <f aca="false">(($AZ11-$BT11)*BL$2)+$BT11</f>
        <v>-120.990697494</v>
      </c>
      <c r="BM11" s="257" t="n">
        <f aca="false">(($AZ11-$BT11)*BM$2)+$BT11</f>
        <v>-112.555302991</v>
      </c>
      <c r="BN11" s="257" t="n">
        <f aca="false">(($AZ11-$BT11)*BN$2)+$BT11</f>
        <v>-104.119908488</v>
      </c>
      <c r="BO11" s="257" t="n">
        <f aca="false">(($AZ11-$BT11)*BO$2)+$BT11</f>
        <v>-95.6845139849999</v>
      </c>
      <c r="BP11" s="257" t="n">
        <f aca="false">(($AZ11-$BT11)*BP$2)+$BT11</f>
        <v>-87.2491194819999</v>
      </c>
      <c r="BQ11" s="257" t="n">
        <f aca="false">(($AZ11-$BT11)*BQ$2)+$BT11</f>
        <v>-78.8137249789999</v>
      </c>
      <c r="BR11" s="257" t="n">
        <f aca="false">(($AZ11-$BT11)*BR$2)+$BT11</f>
        <v>-70.378330476</v>
      </c>
      <c r="BS11" s="257" t="n">
        <f aca="false">(($AZ11-$BT11)*BS$2)+$BT11</f>
        <v>-61.942935973</v>
      </c>
      <c r="BT11" s="257" t="n">
        <f aca="false">VLOOKUP($A11,GAMMAGRIDS,14,FALSE())</f>
        <v>-53.50754147</v>
      </c>
      <c r="BU11" s="257" t="n">
        <f aca="false">(($BT11-$BY11)*BU$2)+$BY11</f>
        <v>-42.806033176</v>
      </c>
      <c r="BV11" s="257" t="n">
        <f aca="false">(($BT11-$BY11)*BV$2)+$BY11</f>
        <v>-32.104524882</v>
      </c>
      <c r="BW11" s="257" t="n">
        <f aca="false">(($BT11-$BY11)*BW$2)+$BY11</f>
        <v>-21.403016588</v>
      </c>
      <c r="BX11" s="257" t="n">
        <f aca="false">(($BT11-$BY11)*BX$2)+$BY11</f>
        <v>-10.701508294</v>
      </c>
      <c r="BY11" s="257" t="n">
        <v>0</v>
      </c>
      <c r="BZ11" s="257" t="n">
        <f aca="false">(($CD11-$BY11)*BZ$2)+$BY11</f>
        <v>11.397045968</v>
      </c>
      <c r="CA11" s="257" t="n">
        <f aca="false">(($CD11-$BY11)*CA$2)+$BY11</f>
        <v>22.794091936</v>
      </c>
      <c r="CB11" s="257" t="n">
        <f aca="false">(($CD11-$BY11)*CB$2)+$BY11</f>
        <v>34.191137904</v>
      </c>
      <c r="CC11" s="257" t="n">
        <f aca="false">(($CD11-$BY11)*CC$2)+$BY11</f>
        <v>45.588183872</v>
      </c>
      <c r="CD11" s="257" t="n">
        <f aca="false">VLOOKUP($A11,GAMMAGRIDS,15,FALSE())</f>
        <v>56.98522984</v>
      </c>
      <c r="CE11" s="257" t="n">
        <f aca="false">(($CX11-$CD11)*CE$2)+$CD11</f>
        <v>70.9213056105</v>
      </c>
      <c r="CF11" s="257" t="n">
        <f aca="false">(($CX11-$CD11)*CF$2)+$CD11</f>
        <v>84.857381381</v>
      </c>
      <c r="CG11" s="257" t="n">
        <f aca="false">(($CX11-$CD11)*CG$2)+$CD11</f>
        <v>98.7934571515</v>
      </c>
      <c r="CH11" s="257" t="n">
        <f aca="false">(($CX11-$CD11)*CH$2)+$CD11</f>
        <v>112.729532922</v>
      </c>
      <c r="CI11" s="257" t="n">
        <f aca="false">(($CX11-$CD11)*CI$2)+$CD11</f>
        <v>126.6656086925</v>
      </c>
      <c r="CJ11" s="257" t="n">
        <f aca="false">(($CX11-$CD11)*CJ$2)+$CD11</f>
        <v>140.601684463</v>
      </c>
      <c r="CK11" s="257" t="n">
        <f aca="false">(($CX11-$CD11)*CK$2)+$CD11</f>
        <v>154.5377602335</v>
      </c>
      <c r="CL11" s="257" t="n">
        <f aca="false">(($CX11-$CD11)*CL$2)+$CD11</f>
        <v>168.473836004</v>
      </c>
      <c r="CM11" s="257" t="n">
        <f aca="false">(($CX11-$CD11)*CM$2)+$CD11</f>
        <v>182.4099117745</v>
      </c>
      <c r="CN11" s="257" t="n">
        <f aca="false">(($CX11-$CD11)*CN$2)+$CD11</f>
        <v>196.345987545</v>
      </c>
      <c r="CO11" s="257" t="n">
        <f aca="false">(($CX11-$CD11)*CO$2)+$CD11</f>
        <v>210.2820633155</v>
      </c>
      <c r="CP11" s="257" t="n">
        <f aca="false">(($CX11-$CD11)*CP$2)+$CD11</f>
        <v>224.218139086</v>
      </c>
      <c r="CQ11" s="257" t="n">
        <f aca="false">(($CX11-$CD11)*CQ$2)+$CD11</f>
        <v>238.1542148565</v>
      </c>
      <c r="CR11" s="257" t="n">
        <f aca="false">(($CX11-$CD11)*CR$2)+$CD11</f>
        <v>252.090290627</v>
      </c>
      <c r="CS11" s="257" t="n">
        <f aca="false">(($CX11-$CD11)*CS$2)+$CD11</f>
        <v>266.0263663975</v>
      </c>
      <c r="CT11" s="257" t="n">
        <f aca="false">(($CX11-$CD11)*CT$2)+$CD11</f>
        <v>279.962442168</v>
      </c>
      <c r="CU11" s="257" t="n">
        <f aca="false">(($CX11-$CD11)*CU$2)+$CD11</f>
        <v>293.8985179385</v>
      </c>
      <c r="CV11" s="257" t="n">
        <f aca="false">(($CX11-$CD11)*CV$2)+$CD11</f>
        <v>307.834593709</v>
      </c>
      <c r="CW11" s="257" t="n">
        <f aca="false">(($CX11-$CD11)*CW$2)+$CD11</f>
        <v>321.7706694795</v>
      </c>
      <c r="CX11" s="257" t="n">
        <f aca="false">VLOOKUP($A11,GAMMAGRIDS,16,FALSE())</f>
        <v>335.70674525</v>
      </c>
      <c r="CY11" s="257" t="n">
        <f aca="false">(($DW11-$CX11)*CY$2)+$CX11</f>
        <v>354.810790004</v>
      </c>
      <c r="CZ11" s="257" t="n">
        <f aca="false">(($DW11-$CX11)*CZ$2)+$CX11</f>
        <v>373.914834758</v>
      </c>
      <c r="DA11" s="257" t="n">
        <f aca="false">(($DW11-$CX11)*DA$2)+$CX11</f>
        <v>393.018879512</v>
      </c>
      <c r="DB11" s="257" t="n">
        <f aca="false">(($DW11-$CX11)*DB$2)+$CX11</f>
        <v>412.122924266</v>
      </c>
      <c r="DC11" s="257" t="n">
        <f aca="false">(($DW11-$CX11)*DC$2)+$CX11</f>
        <v>431.22696902</v>
      </c>
      <c r="DD11" s="257" t="n">
        <f aca="false">(($DW11-$CX11)*DD$2)+$CX11</f>
        <v>450.331013774</v>
      </c>
      <c r="DE11" s="257" t="n">
        <f aca="false">(($DW11-$CX11)*DE$2)+$CX11</f>
        <v>469.435058528</v>
      </c>
      <c r="DF11" s="257" t="n">
        <f aca="false">(($DW11-$CX11)*DF$2)+$CX11</f>
        <v>488.539103282</v>
      </c>
      <c r="DG11" s="257" t="n">
        <f aca="false">(($DW11-$CX11)*DG$2)+$CX11</f>
        <v>507.643148036</v>
      </c>
      <c r="DH11" s="257" t="n">
        <f aca="false">(($DW11-$CX11)*DH$2)+$CX11</f>
        <v>526.74719279</v>
      </c>
      <c r="DI11" s="257" t="n">
        <f aca="false">(($DW11-$CX11)*DI$2)+$CX11</f>
        <v>545.851237544</v>
      </c>
      <c r="DJ11" s="257" t="n">
        <f aca="false">(($DW11-$CX11)*DJ$2)+$CX11</f>
        <v>564.955282298</v>
      </c>
      <c r="DK11" s="257" t="n">
        <f aca="false">(($DW11-$CX11)*DK$2)+$CX11</f>
        <v>584.059327052</v>
      </c>
      <c r="DL11" s="257" t="n">
        <f aca="false">(($DW11-$CX11)*DL$2)+$CX11</f>
        <v>603.163371806</v>
      </c>
      <c r="DM11" s="257" t="n">
        <f aca="false">(($DW11-$CX11)*DM$2)+$CX11</f>
        <v>622.26741656</v>
      </c>
      <c r="DN11" s="257" t="n">
        <f aca="false">(($DW11-$CX11)*DN$2)+$CX11</f>
        <v>641.371461314</v>
      </c>
      <c r="DO11" s="257" t="n">
        <f aca="false">(($DW11-$CX11)*DO$2)+$CX11</f>
        <v>660.475506068</v>
      </c>
      <c r="DP11" s="257" t="n">
        <f aca="false">(($DW11-$CX11)*DP$2)+$CX11</f>
        <v>679.579550822</v>
      </c>
      <c r="DQ11" s="257" t="n">
        <f aca="false">(($DW11-$CX11)*DQ$2)+$CX11</f>
        <v>698.683595576</v>
      </c>
      <c r="DR11" s="257" t="n">
        <f aca="false">(($DW11-$CX11)*DR$2)+$CX11</f>
        <v>717.78764033</v>
      </c>
      <c r="DS11" s="257" t="n">
        <f aca="false">(($DW11-$CX11)*DS$2)+$CX11</f>
        <v>736.891685084</v>
      </c>
      <c r="DT11" s="257" t="n">
        <f aca="false">(($DW11-$CX11)*DT$2)+$CX11</f>
        <v>755.995729838</v>
      </c>
      <c r="DU11" s="257" t="n">
        <f aca="false">(($DW11-$CX11)*DU$2)+$CX11</f>
        <v>775.099774592</v>
      </c>
      <c r="DV11" s="257" t="n">
        <f aca="false">(($DW11-$CX11)*DV$2)+$CX11</f>
        <v>794.203819346</v>
      </c>
      <c r="DW11" s="257" t="n">
        <f aca="false">VLOOKUP($A11,GAMMAGRIDS,17,FALSE())</f>
        <v>813.3078641</v>
      </c>
      <c r="DX11" s="257" t="n">
        <f aca="false">(($EV11-$DW11)*DX$2)+$DW11</f>
        <v>851.0042089196</v>
      </c>
      <c r="DY11" s="257" t="n">
        <f aca="false">(($EV11-$DW11)*DY$2)+$DW11</f>
        <v>888.7005537392</v>
      </c>
      <c r="DZ11" s="257" t="n">
        <f aca="false">(($EV11-$DW11)*DZ$2)+$DW11</f>
        <v>926.3968985588</v>
      </c>
      <c r="EA11" s="257" t="n">
        <f aca="false">(($EV11-$DW11)*EA$2)+$DW11</f>
        <v>964.0932433784</v>
      </c>
      <c r="EB11" s="257" t="n">
        <f aca="false">(($EV11-$DW11)*EB$2)+$DW11</f>
        <v>1001.789588198</v>
      </c>
      <c r="EC11" s="257" t="n">
        <f aca="false">(($EV11-$DW11)*EC$2)+$DW11</f>
        <v>1039.4859330176</v>
      </c>
      <c r="ED11" s="257" t="n">
        <f aca="false">(($EV11-$DW11)*ED$2)+$DW11</f>
        <v>1077.1822778372</v>
      </c>
      <c r="EE11" s="257" t="n">
        <f aca="false">(($EV11-$DW11)*EE$2)+$DW11</f>
        <v>1114.8786226568</v>
      </c>
      <c r="EF11" s="257" t="n">
        <f aca="false">(($EV11-$DW11)*EF$2)+$DW11</f>
        <v>1152.5749674764</v>
      </c>
      <c r="EG11" s="257" t="n">
        <f aca="false">(($EV11-$DW11)*EG$2)+$DW11</f>
        <v>1190.271312296</v>
      </c>
      <c r="EH11" s="257" t="n">
        <f aca="false">(($EV11-$DW11)*EH$2)+$DW11</f>
        <v>1227.9676571156</v>
      </c>
      <c r="EI11" s="257" t="n">
        <f aca="false">(($EV11-$DW11)*EI$2)+$DW11</f>
        <v>1265.6640019352</v>
      </c>
      <c r="EJ11" s="257" t="n">
        <f aca="false">(($EV11-$DW11)*EJ$2)+$DW11</f>
        <v>1303.3603467548</v>
      </c>
      <c r="EK11" s="257" t="n">
        <f aca="false">(($EV11-$DW11)*EK$2)+$DW11</f>
        <v>1341.0566915744</v>
      </c>
      <c r="EL11" s="257" t="n">
        <f aca="false">(($EV11-$DW11)*EL$2)+$DW11</f>
        <v>1378.753036394</v>
      </c>
      <c r="EM11" s="257" t="n">
        <f aca="false">(($EV11-$DW11)*EM$2)+$DW11</f>
        <v>1416.4493812136</v>
      </c>
      <c r="EN11" s="257" t="n">
        <f aca="false">(($EV11-$DW11)*EN$2)+$DW11</f>
        <v>1454.1457260332</v>
      </c>
      <c r="EO11" s="257" t="n">
        <f aca="false">(($EV11-$DW11)*EO$2)+$DW11</f>
        <v>1491.8420708528</v>
      </c>
      <c r="EP11" s="257" t="n">
        <f aca="false">(($EV11-$DW11)*EP$2)+$DW11</f>
        <v>1529.5384156724</v>
      </c>
      <c r="EQ11" s="257" t="n">
        <f aca="false">(($EV11-$DW11)*EQ$2)+$DW11</f>
        <v>1567.234760492</v>
      </c>
      <c r="ER11" s="257" t="n">
        <f aca="false">(($EV11-$DW11)*ER$2)+$DW11</f>
        <v>1604.9311053116</v>
      </c>
      <c r="ES11" s="257" t="n">
        <f aca="false">(($EV11-$DW11)*ES$2)+$DW11</f>
        <v>1642.6274501312</v>
      </c>
      <c r="ET11" s="257" t="n">
        <f aca="false">(($EV11-$DW11)*ET$2)+$DW11</f>
        <v>1680.3237949508</v>
      </c>
      <c r="EU11" s="257" t="n">
        <f aca="false">(($EV11-$DW11)*EU$2)+$DW11</f>
        <v>1718.0201397704</v>
      </c>
      <c r="EV11" s="257" t="n">
        <f aca="false">VLOOKUP($A11,GAMMAGRIDS,18,FALSE())</f>
        <v>1755.71648459</v>
      </c>
    </row>
    <row r="12" customFormat="false" ht="12.75" hidden="false" customHeight="false" outlineLevel="0" collapsed="false">
      <c r="A12" s="36" t="n">
        <v>37288</v>
      </c>
      <c r="B12" s="257" t="n">
        <f aca="false">VLOOKUP($A12,GAMMAGRIDS,11,FALSE())</f>
        <v>276.61249819</v>
      </c>
      <c r="C12" s="257" t="n">
        <f aca="false">(($B12-$AA12)*C$2)+$AA12</f>
        <v>268.6422762476</v>
      </c>
      <c r="D12" s="257" t="n">
        <f aca="false">(($B12-$AA12)*D$2)+$AA12</f>
        <v>260.6720543052</v>
      </c>
      <c r="E12" s="257" t="n">
        <f aca="false">(($B12-$AA12)*E$2)+$AA12</f>
        <v>252.7018323628</v>
      </c>
      <c r="F12" s="257" t="n">
        <f aca="false">(($B12-$AA12)*F$2)+$AA12</f>
        <v>244.7316104204</v>
      </c>
      <c r="G12" s="257" t="n">
        <f aca="false">(($B12-$AA12)*G$2)+$AA12</f>
        <v>236.761388478</v>
      </c>
      <c r="H12" s="257" t="n">
        <f aca="false">(($B12-$AA12)*H$2)+$AA12</f>
        <v>228.7911665356</v>
      </c>
      <c r="I12" s="257" t="n">
        <f aca="false">(($B12-$AA12)*I$2)+$AA12</f>
        <v>220.8209445932</v>
      </c>
      <c r="J12" s="257" t="n">
        <f aca="false">(($B12-$AA12)*J$2)+$AA12</f>
        <v>212.8507226508</v>
      </c>
      <c r="K12" s="257" t="n">
        <f aca="false">(($B12-$AA12)*K$2)+$AA12</f>
        <v>204.8805007084</v>
      </c>
      <c r="L12" s="257" t="n">
        <f aca="false">(($B12-$AA12)*L$2)+$AA12</f>
        <v>196.910278766</v>
      </c>
      <c r="M12" s="257" t="n">
        <f aca="false">(($B12-$AA12)*M$2)+$AA12</f>
        <v>188.9400568236</v>
      </c>
      <c r="N12" s="257" t="n">
        <f aca="false">(($B12-$AA12)*N$2)+$AA12</f>
        <v>180.9698348812</v>
      </c>
      <c r="O12" s="257" t="n">
        <f aca="false">(($B12-$AA12)*O$2)+$AA12</f>
        <v>172.9996129388</v>
      </c>
      <c r="P12" s="257" t="n">
        <f aca="false">(($B12-$AA12)*P$2)+$AA12</f>
        <v>165.0293909964</v>
      </c>
      <c r="Q12" s="257" t="n">
        <f aca="false">(($B12-$AA12)*Q$2)+$AA12</f>
        <v>157.059169054</v>
      </c>
      <c r="R12" s="257" t="n">
        <f aca="false">(($B12-$AA12)*R$2)+$AA12</f>
        <v>149.0889471116</v>
      </c>
      <c r="S12" s="257" t="n">
        <f aca="false">(($B12-$AA12)*S$2)+$AA12</f>
        <v>141.1187251692</v>
      </c>
      <c r="T12" s="257" t="n">
        <f aca="false">(($B12-$AA12)*T$2)+$AA12</f>
        <v>133.1485032268</v>
      </c>
      <c r="U12" s="257" t="n">
        <f aca="false">(($B12-$AA12)*U$2)+$AA12</f>
        <v>125.1782812844</v>
      </c>
      <c r="V12" s="257" t="n">
        <f aca="false">(($B12-$AA12)*V$2)+$AA12</f>
        <v>117.208059342</v>
      </c>
      <c r="W12" s="257" t="n">
        <f aca="false">(($B12-$AA12)*W$2)+$AA12</f>
        <v>109.2378373996</v>
      </c>
      <c r="X12" s="257" t="n">
        <f aca="false">(($B12-$AA12)*X$2)+$AA12</f>
        <v>101.2676154572</v>
      </c>
      <c r="Y12" s="257" t="n">
        <f aca="false">(($B12-$AA12)*Y$2)+$AA12</f>
        <v>93.2973935147999</v>
      </c>
      <c r="Z12" s="257" t="n">
        <f aca="false">(($B12-$AA12)*Z$2)+$AA12</f>
        <v>85.3271715723999</v>
      </c>
      <c r="AA12" s="257" t="n">
        <f aca="false">VLOOKUP($A12,GAMMAGRIDS,12,FALSE())</f>
        <v>77.35694963</v>
      </c>
      <c r="AB12" s="257" t="n">
        <f aca="false">(($AA12-$AZ12)*AB$2)+$AZ12</f>
        <v>71.4993206856</v>
      </c>
      <c r="AC12" s="257" t="n">
        <f aca="false">(($AA12-$AZ12)*AC$2)+$AZ12</f>
        <v>65.6416917412</v>
      </c>
      <c r="AD12" s="257" t="n">
        <f aca="false">(($AA12-$AZ12)*AD$2)+$AZ12</f>
        <v>59.7840627968</v>
      </c>
      <c r="AE12" s="257" t="n">
        <f aca="false">(($AA12-$AZ12)*AE$2)+$AZ12</f>
        <v>53.9264338524</v>
      </c>
      <c r="AF12" s="257" t="n">
        <f aca="false">(($AA12-$AZ12)*AF$2)+$AZ12</f>
        <v>48.068804908</v>
      </c>
      <c r="AG12" s="257" t="n">
        <f aca="false">(($AA12-$AZ12)*AG$2)+$AZ12</f>
        <v>42.2111759636</v>
      </c>
      <c r="AH12" s="257" t="n">
        <f aca="false">(($AA12-$AZ12)*AH$2)+$AZ12</f>
        <v>36.3535470192</v>
      </c>
      <c r="AI12" s="257" t="n">
        <f aca="false">(($AA12-$AZ12)*AI$2)+$AZ12</f>
        <v>30.4959180747999</v>
      </c>
      <c r="AJ12" s="257" t="n">
        <f aca="false">(($AA12-$AZ12)*AJ$2)+$AZ12</f>
        <v>24.6382891303999</v>
      </c>
      <c r="AK12" s="257" t="n">
        <f aca="false">(($AA12-$AZ12)*AK$2)+$AZ12</f>
        <v>18.7806601859999</v>
      </c>
      <c r="AL12" s="257" t="n">
        <f aca="false">(($AA12-$AZ12)*AL$2)+$AZ12</f>
        <v>12.9230312415999</v>
      </c>
      <c r="AM12" s="257" t="n">
        <f aca="false">(($AA12-$AZ12)*AM$2)+$AZ12</f>
        <v>7.06540229719992</v>
      </c>
      <c r="AN12" s="257" t="n">
        <f aca="false">(($AA12-$AZ12)*AN$2)+$AZ12</f>
        <v>1.20777335279993</v>
      </c>
      <c r="AO12" s="257" t="n">
        <f aca="false">(($AA12-$AZ12)*AO$2)+$AZ12</f>
        <v>-4.64985559160006</v>
      </c>
      <c r="AP12" s="257" t="n">
        <f aca="false">(($AA12-$AZ12)*AP$2)+$AZ12</f>
        <v>-10.5074845360001</v>
      </c>
      <c r="AQ12" s="257" t="n">
        <f aca="false">(($AA12-$AZ12)*AQ$2)+$AZ12</f>
        <v>-16.3651134804001</v>
      </c>
      <c r="AR12" s="257" t="n">
        <f aca="false">(($AA12-$AZ12)*AR$2)+$AZ12</f>
        <v>-22.2227424248</v>
      </c>
      <c r="AS12" s="257" t="n">
        <f aca="false">(($AA12-$AZ12)*AS$2)+$AZ12</f>
        <v>-28.0803713692</v>
      </c>
      <c r="AT12" s="257" t="n">
        <f aca="false">(($AA12-$AZ12)*AT$2)+$AZ12</f>
        <v>-33.9380003136</v>
      </c>
      <c r="AU12" s="257" t="n">
        <f aca="false">(($AA12-$AZ12)*AU$2)+$AZ12</f>
        <v>-39.7956292580001</v>
      </c>
      <c r="AV12" s="257" t="n">
        <f aca="false">(($AA12-$AZ12)*AV$2)+$AZ12</f>
        <v>-45.6532582024</v>
      </c>
      <c r="AW12" s="257" t="n">
        <f aca="false">(($AA12-$AZ12)*AW$2)+$AZ12</f>
        <v>-51.5108871468</v>
      </c>
      <c r="AX12" s="257" t="n">
        <f aca="false">(($AA12-$AZ12)*AX$2)+$AZ12</f>
        <v>-57.3685160912</v>
      </c>
      <c r="AY12" s="257" t="n">
        <f aca="false">(($AA12-$AZ12)*AY$2)+$AZ12</f>
        <v>-63.2261450356</v>
      </c>
      <c r="AZ12" s="257" t="n">
        <f aca="false">VLOOKUP($A12,GAMMAGRIDS,13,FALSE())</f>
        <v>-69.08377398</v>
      </c>
      <c r="BA12" s="257" t="n">
        <f aca="false">(($AZ12-$BT12)*BA$2)+$BT12</f>
        <v>-67.3828864275</v>
      </c>
      <c r="BB12" s="257" t="n">
        <f aca="false">(($AZ12-$BT12)*BB$2)+$BT12</f>
        <v>-65.681998875</v>
      </c>
      <c r="BC12" s="257" t="n">
        <f aca="false">(($AZ12-$BT12)*BC$2)+$BT12</f>
        <v>-63.9811113225</v>
      </c>
      <c r="BD12" s="257" t="n">
        <f aca="false">(($AZ12-$BT12)*BD$2)+$BT12</f>
        <v>-62.28022377</v>
      </c>
      <c r="BE12" s="257" t="n">
        <f aca="false">(($AZ12-$BT12)*BE$2)+$BT12</f>
        <v>-60.5793362175</v>
      </c>
      <c r="BF12" s="257" t="n">
        <f aca="false">(($AZ12-$BT12)*BF$2)+$BT12</f>
        <v>-58.878448665</v>
      </c>
      <c r="BG12" s="257" t="n">
        <f aca="false">(($AZ12-$BT12)*BG$2)+$BT12</f>
        <v>-57.1775611125</v>
      </c>
      <c r="BH12" s="257" t="n">
        <f aca="false">(($AZ12-$BT12)*BH$2)+$BT12</f>
        <v>-55.47667356</v>
      </c>
      <c r="BI12" s="257" t="n">
        <f aca="false">(($AZ12-$BT12)*BI$2)+$BT12</f>
        <v>-53.7757860075</v>
      </c>
      <c r="BJ12" s="257" t="n">
        <f aca="false">(($AZ12-$BT12)*BJ$2)+$BT12</f>
        <v>-52.074898455</v>
      </c>
      <c r="BK12" s="257" t="n">
        <f aca="false">(($AZ12-$BT12)*BK$2)+$BT12</f>
        <v>-50.3740109025</v>
      </c>
      <c r="BL12" s="257" t="n">
        <f aca="false">(($AZ12-$BT12)*BL$2)+$BT12</f>
        <v>-48.67312335</v>
      </c>
      <c r="BM12" s="257" t="n">
        <f aca="false">(($AZ12-$BT12)*BM$2)+$BT12</f>
        <v>-46.9722357975</v>
      </c>
      <c r="BN12" s="257" t="n">
        <f aca="false">(($AZ12-$BT12)*BN$2)+$BT12</f>
        <v>-45.271348245</v>
      </c>
      <c r="BO12" s="257" t="n">
        <f aca="false">(($AZ12-$BT12)*BO$2)+$BT12</f>
        <v>-43.5704606925</v>
      </c>
      <c r="BP12" s="257" t="n">
        <f aca="false">(($AZ12-$BT12)*BP$2)+$BT12</f>
        <v>-41.86957314</v>
      </c>
      <c r="BQ12" s="257" t="n">
        <f aca="false">(($AZ12-$BT12)*BQ$2)+$BT12</f>
        <v>-40.1686855875</v>
      </c>
      <c r="BR12" s="257" t="n">
        <f aca="false">(($AZ12-$BT12)*BR$2)+$BT12</f>
        <v>-38.467798035</v>
      </c>
      <c r="BS12" s="257" t="n">
        <f aca="false">(($AZ12-$BT12)*BS$2)+$BT12</f>
        <v>-36.7669104825</v>
      </c>
      <c r="BT12" s="257" t="n">
        <f aca="false">VLOOKUP($A12,GAMMAGRIDS,14,FALSE())</f>
        <v>-35.06602293</v>
      </c>
      <c r="BU12" s="257" t="n">
        <f aca="false">(($BT12-$BY12)*BU$2)+$BY12</f>
        <v>-28.052818344</v>
      </c>
      <c r="BV12" s="257" t="n">
        <f aca="false">(($BT12-$BY12)*BV$2)+$BY12</f>
        <v>-21.039613758</v>
      </c>
      <c r="BW12" s="257" t="n">
        <f aca="false">(($BT12-$BY12)*BW$2)+$BY12</f>
        <v>-14.026409172</v>
      </c>
      <c r="BX12" s="257" t="n">
        <f aca="false">(($BT12-$BY12)*BX$2)+$BY12</f>
        <v>-7.013204586</v>
      </c>
      <c r="BY12" s="257" t="n">
        <v>0</v>
      </c>
      <c r="BZ12" s="257" t="n">
        <f aca="false">(($CD12-$BY12)*BZ$2)+$BY12</f>
        <v>9.04781825</v>
      </c>
      <c r="CA12" s="257" t="n">
        <f aca="false">(($CD12-$BY12)*CA$2)+$BY12</f>
        <v>18.0956365</v>
      </c>
      <c r="CB12" s="257" t="n">
        <f aca="false">(($CD12-$BY12)*CB$2)+$BY12</f>
        <v>27.14345475</v>
      </c>
      <c r="CC12" s="257" t="n">
        <f aca="false">(($CD12-$BY12)*CC$2)+$BY12</f>
        <v>36.191273</v>
      </c>
      <c r="CD12" s="257" t="n">
        <f aca="false">VLOOKUP($A12,GAMMAGRIDS,15,FALSE())</f>
        <v>45.23909125</v>
      </c>
      <c r="CE12" s="257" t="n">
        <f aca="false">(($CX12-$CD12)*CE$2)+$CD12</f>
        <v>58.6418539495</v>
      </c>
      <c r="CF12" s="257" t="n">
        <f aca="false">(($CX12-$CD12)*CF$2)+$CD12</f>
        <v>72.044616649</v>
      </c>
      <c r="CG12" s="257" t="n">
        <f aca="false">(($CX12-$CD12)*CG$2)+$CD12</f>
        <v>85.4473793485</v>
      </c>
      <c r="CH12" s="257" t="n">
        <f aca="false">(($CX12-$CD12)*CH$2)+$CD12</f>
        <v>98.850142048</v>
      </c>
      <c r="CI12" s="257" t="n">
        <f aca="false">(($CX12-$CD12)*CI$2)+$CD12</f>
        <v>112.2529047475</v>
      </c>
      <c r="CJ12" s="257" t="n">
        <f aca="false">(($CX12-$CD12)*CJ$2)+$CD12</f>
        <v>125.655667447</v>
      </c>
      <c r="CK12" s="257" t="n">
        <f aca="false">(($CX12-$CD12)*CK$2)+$CD12</f>
        <v>139.0584301465</v>
      </c>
      <c r="CL12" s="257" t="n">
        <f aca="false">(($CX12-$CD12)*CL$2)+$CD12</f>
        <v>152.461192846</v>
      </c>
      <c r="CM12" s="257" t="n">
        <f aca="false">(($CX12-$CD12)*CM$2)+$CD12</f>
        <v>165.8639555455</v>
      </c>
      <c r="CN12" s="257" t="n">
        <f aca="false">(($CX12-$CD12)*CN$2)+$CD12</f>
        <v>179.266718245</v>
      </c>
      <c r="CO12" s="257" t="n">
        <f aca="false">(($CX12-$CD12)*CO$2)+$CD12</f>
        <v>192.6694809445</v>
      </c>
      <c r="CP12" s="257" t="n">
        <f aca="false">(($CX12-$CD12)*CP$2)+$CD12</f>
        <v>206.072243644</v>
      </c>
      <c r="CQ12" s="257" t="n">
        <f aca="false">(($CX12-$CD12)*CQ$2)+$CD12</f>
        <v>219.4750063435</v>
      </c>
      <c r="CR12" s="257" t="n">
        <f aca="false">(($CX12-$CD12)*CR$2)+$CD12</f>
        <v>232.877769043</v>
      </c>
      <c r="CS12" s="257" t="n">
        <f aca="false">(($CX12-$CD12)*CS$2)+$CD12</f>
        <v>246.2805317425</v>
      </c>
      <c r="CT12" s="257" t="n">
        <f aca="false">(($CX12-$CD12)*CT$2)+$CD12</f>
        <v>259.683294442</v>
      </c>
      <c r="CU12" s="257" t="n">
        <f aca="false">(($CX12-$CD12)*CU$2)+$CD12</f>
        <v>273.0860571415</v>
      </c>
      <c r="CV12" s="257" t="n">
        <f aca="false">(($CX12-$CD12)*CV$2)+$CD12</f>
        <v>286.488819841</v>
      </c>
      <c r="CW12" s="257" t="n">
        <f aca="false">(($CX12-$CD12)*CW$2)+$CD12</f>
        <v>299.8915825405</v>
      </c>
      <c r="CX12" s="257" t="n">
        <f aca="false">VLOOKUP($A12,GAMMAGRIDS,16,FALSE())</f>
        <v>313.29434524</v>
      </c>
      <c r="CY12" s="257" t="n">
        <f aca="false">(($DW12-$CX12)*CY$2)+$CX12</f>
        <v>331.6237181364</v>
      </c>
      <c r="CZ12" s="257" t="n">
        <f aca="false">(($DW12-$CX12)*CZ$2)+$CX12</f>
        <v>349.9530910328</v>
      </c>
      <c r="DA12" s="257" t="n">
        <f aca="false">(($DW12-$CX12)*DA$2)+$CX12</f>
        <v>368.2824639292</v>
      </c>
      <c r="DB12" s="257" t="n">
        <f aca="false">(($DW12-$CX12)*DB$2)+$CX12</f>
        <v>386.6118368256</v>
      </c>
      <c r="DC12" s="257" t="n">
        <f aca="false">(($DW12-$CX12)*DC$2)+$CX12</f>
        <v>404.941209722</v>
      </c>
      <c r="DD12" s="257" t="n">
        <f aca="false">(($DW12-$CX12)*DD$2)+$CX12</f>
        <v>423.2705826184</v>
      </c>
      <c r="DE12" s="257" t="n">
        <f aca="false">(($DW12-$CX12)*DE$2)+$CX12</f>
        <v>441.5999555148</v>
      </c>
      <c r="DF12" s="257" t="n">
        <f aca="false">(($DW12-$CX12)*DF$2)+$CX12</f>
        <v>459.9293284112</v>
      </c>
      <c r="DG12" s="257" t="n">
        <f aca="false">(($DW12-$CX12)*DG$2)+$CX12</f>
        <v>478.2587013076</v>
      </c>
      <c r="DH12" s="257" t="n">
        <f aca="false">(($DW12-$CX12)*DH$2)+$CX12</f>
        <v>496.588074204</v>
      </c>
      <c r="DI12" s="257" t="n">
        <f aca="false">(($DW12-$CX12)*DI$2)+$CX12</f>
        <v>514.9174471004</v>
      </c>
      <c r="DJ12" s="257" t="n">
        <f aca="false">(($DW12-$CX12)*DJ$2)+$CX12</f>
        <v>533.2468199968</v>
      </c>
      <c r="DK12" s="257" t="n">
        <f aca="false">(($DW12-$CX12)*DK$2)+$CX12</f>
        <v>551.5761928932</v>
      </c>
      <c r="DL12" s="257" t="n">
        <f aca="false">(($DW12-$CX12)*DL$2)+$CX12</f>
        <v>569.9055657896</v>
      </c>
      <c r="DM12" s="257" t="n">
        <f aca="false">(($DW12-$CX12)*DM$2)+$CX12</f>
        <v>588.234938686</v>
      </c>
      <c r="DN12" s="257" t="n">
        <f aca="false">(($DW12-$CX12)*DN$2)+$CX12</f>
        <v>606.5643115824</v>
      </c>
      <c r="DO12" s="257" t="n">
        <f aca="false">(($DW12-$CX12)*DO$2)+$CX12</f>
        <v>624.8936844788</v>
      </c>
      <c r="DP12" s="257" t="n">
        <f aca="false">(($DW12-$CX12)*DP$2)+$CX12</f>
        <v>643.2230573752</v>
      </c>
      <c r="DQ12" s="257" t="n">
        <f aca="false">(($DW12-$CX12)*DQ$2)+$CX12</f>
        <v>661.5524302716</v>
      </c>
      <c r="DR12" s="257" t="n">
        <f aca="false">(($DW12-$CX12)*DR$2)+$CX12</f>
        <v>679.881803168</v>
      </c>
      <c r="DS12" s="257" t="n">
        <f aca="false">(($DW12-$CX12)*DS$2)+$CX12</f>
        <v>698.2111760644</v>
      </c>
      <c r="DT12" s="257" t="n">
        <f aca="false">(($DW12-$CX12)*DT$2)+$CX12</f>
        <v>716.5405489608</v>
      </c>
      <c r="DU12" s="257" t="n">
        <f aca="false">(($DW12-$CX12)*DU$2)+$CX12</f>
        <v>734.8699218572</v>
      </c>
      <c r="DV12" s="257" t="n">
        <f aca="false">(($DW12-$CX12)*DV$2)+$CX12</f>
        <v>753.1992947536</v>
      </c>
      <c r="DW12" s="257" t="n">
        <f aca="false">VLOOKUP($A12,GAMMAGRIDS,17,FALSE())</f>
        <v>771.52866765</v>
      </c>
      <c r="DX12" s="257" t="n">
        <f aca="false">(($EV12-$DW12)*DX$2)+$DW12</f>
        <v>808.6131206332</v>
      </c>
      <c r="DY12" s="257" t="n">
        <f aca="false">(($EV12-$DW12)*DY$2)+$DW12</f>
        <v>845.6975736164</v>
      </c>
      <c r="DZ12" s="257" t="n">
        <f aca="false">(($EV12-$DW12)*DZ$2)+$DW12</f>
        <v>882.7820265996</v>
      </c>
      <c r="EA12" s="257" t="n">
        <f aca="false">(($EV12-$DW12)*EA$2)+$DW12</f>
        <v>919.8664795828</v>
      </c>
      <c r="EB12" s="257" t="n">
        <f aca="false">(($EV12-$DW12)*EB$2)+$DW12</f>
        <v>956.950932566</v>
      </c>
      <c r="EC12" s="257" t="n">
        <f aca="false">(($EV12-$DW12)*EC$2)+$DW12</f>
        <v>994.0353855492</v>
      </c>
      <c r="ED12" s="257" t="n">
        <f aca="false">(($EV12-$DW12)*ED$2)+$DW12</f>
        <v>1031.1198385324</v>
      </c>
      <c r="EE12" s="257" t="n">
        <f aca="false">(($EV12-$DW12)*EE$2)+$DW12</f>
        <v>1068.2042915156</v>
      </c>
      <c r="EF12" s="257" t="n">
        <f aca="false">(($EV12-$DW12)*EF$2)+$DW12</f>
        <v>1105.2887444988</v>
      </c>
      <c r="EG12" s="257" t="n">
        <f aca="false">(($EV12-$DW12)*EG$2)+$DW12</f>
        <v>1142.373197482</v>
      </c>
      <c r="EH12" s="257" t="n">
        <f aca="false">(($EV12-$DW12)*EH$2)+$DW12</f>
        <v>1179.4576504652</v>
      </c>
      <c r="EI12" s="257" t="n">
        <f aca="false">(($EV12-$DW12)*EI$2)+$DW12</f>
        <v>1216.5421034484</v>
      </c>
      <c r="EJ12" s="257" t="n">
        <f aca="false">(($EV12-$DW12)*EJ$2)+$DW12</f>
        <v>1253.6265564316</v>
      </c>
      <c r="EK12" s="257" t="n">
        <f aca="false">(($EV12-$DW12)*EK$2)+$DW12</f>
        <v>1290.7110094148</v>
      </c>
      <c r="EL12" s="257" t="n">
        <f aca="false">(($EV12-$DW12)*EL$2)+$DW12</f>
        <v>1327.795462398</v>
      </c>
      <c r="EM12" s="257" t="n">
        <f aca="false">(($EV12-$DW12)*EM$2)+$DW12</f>
        <v>1364.8799153812</v>
      </c>
      <c r="EN12" s="257" t="n">
        <f aca="false">(($EV12-$DW12)*EN$2)+$DW12</f>
        <v>1401.9643683644</v>
      </c>
      <c r="EO12" s="257" t="n">
        <f aca="false">(($EV12-$DW12)*EO$2)+$DW12</f>
        <v>1439.0488213476</v>
      </c>
      <c r="EP12" s="257" t="n">
        <f aca="false">(($EV12-$DW12)*EP$2)+$DW12</f>
        <v>1476.1332743308</v>
      </c>
      <c r="EQ12" s="257" t="n">
        <f aca="false">(($EV12-$DW12)*EQ$2)+$DW12</f>
        <v>1513.217727314</v>
      </c>
      <c r="ER12" s="257" t="n">
        <f aca="false">(($EV12-$DW12)*ER$2)+$DW12</f>
        <v>1550.3021802972</v>
      </c>
      <c r="ES12" s="257" t="n">
        <f aca="false">(($EV12-$DW12)*ES$2)+$DW12</f>
        <v>1587.3866332804</v>
      </c>
      <c r="ET12" s="257" t="n">
        <f aca="false">(($EV12-$DW12)*ET$2)+$DW12</f>
        <v>1624.4710862636</v>
      </c>
      <c r="EU12" s="257" t="n">
        <f aca="false">(($EV12-$DW12)*EU$2)+$DW12</f>
        <v>1661.5555392468</v>
      </c>
      <c r="EV12" s="257" t="n">
        <f aca="false">VLOOKUP($A12,GAMMAGRIDS,18,FALSE())</f>
        <v>1698.63999223</v>
      </c>
    </row>
    <row r="13" customFormat="false" ht="12.75" hidden="false" customHeight="false" outlineLevel="0" collapsed="false">
      <c r="A13" s="36" t="n">
        <v>37316</v>
      </c>
      <c r="B13" s="257" t="n">
        <f aca="false">VLOOKUP($A13,GAMMAGRIDS,11,FALSE())</f>
        <v>2135.43948406</v>
      </c>
      <c r="C13" s="257" t="n">
        <f aca="false">(($B13-$AA13)*C$2)+$AA13</f>
        <v>2102.602075118</v>
      </c>
      <c r="D13" s="257" t="n">
        <f aca="false">(($B13-$AA13)*D$2)+$AA13</f>
        <v>2069.764666176</v>
      </c>
      <c r="E13" s="257" t="n">
        <f aca="false">(($B13-$AA13)*E$2)+$AA13</f>
        <v>2036.927257234</v>
      </c>
      <c r="F13" s="257" t="n">
        <f aca="false">(($B13-$AA13)*F$2)+$AA13</f>
        <v>2004.089848292</v>
      </c>
      <c r="G13" s="257" t="n">
        <f aca="false">(($B13-$AA13)*G$2)+$AA13</f>
        <v>1971.25243935</v>
      </c>
      <c r="H13" s="257" t="n">
        <f aca="false">(($B13-$AA13)*H$2)+$AA13</f>
        <v>1938.415030408</v>
      </c>
      <c r="I13" s="257" t="n">
        <f aca="false">(($B13-$AA13)*I$2)+$AA13</f>
        <v>1905.577621466</v>
      </c>
      <c r="J13" s="257" t="n">
        <f aca="false">(($B13-$AA13)*J$2)+$AA13</f>
        <v>1872.740212524</v>
      </c>
      <c r="K13" s="257" t="n">
        <f aca="false">(($B13-$AA13)*K$2)+$AA13</f>
        <v>1839.902803582</v>
      </c>
      <c r="L13" s="257" t="n">
        <f aca="false">(($B13-$AA13)*L$2)+$AA13</f>
        <v>1807.06539464</v>
      </c>
      <c r="M13" s="257" t="n">
        <f aca="false">(($B13-$AA13)*M$2)+$AA13</f>
        <v>1774.227985698</v>
      </c>
      <c r="N13" s="257" t="n">
        <f aca="false">(($B13-$AA13)*N$2)+$AA13</f>
        <v>1741.390576756</v>
      </c>
      <c r="O13" s="257" t="n">
        <f aca="false">(($B13-$AA13)*O$2)+$AA13</f>
        <v>1708.553167814</v>
      </c>
      <c r="P13" s="257" t="n">
        <f aca="false">(($B13-$AA13)*P$2)+$AA13</f>
        <v>1675.715758872</v>
      </c>
      <c r="Q13" s="257" t="n">
        <f aca="false">(($B13-$AA13)*Q$2)+$AA13</f>
        <v>1642.87834993</v>
      </c>
      <c r="R13" s="257" t="n">
        <f aca="false">(($B13-$AA13)*R$2)+$AA13</f>
        <v>1610.040940988</v>
      </c>
      <c r="S13" s="257" t="n">
        <f aca="false">(($B13-$AA13)*S$2)+$AA13</f>
        <v>1577.203532046</v>
      </c>
      <c r="T13" s="257" t="n">
        <f aca="false">(($B13-$AA13)*T$2)+$AA13</f>
        <v>1544.366123104</v>
      </c>
      <c r="U13" s="257" t="n">
        <f aca="false">(($B13-$AA13)*U$2)+$AA13</f>
        <v>1511.528714162</v>
      </c>
      <c r="V13" s="257" t="n">
        <f aca="false">(($B13-$AA13)*V$2)+$AA13</f>
        <v>1478.69130522</v>
      </c>
      <c r="W13" s="257" t="n">
        <f aca="false">(($B13-$AA13)*W$2)+$AA13</f>
        <v>1445.853896278</v>
      </c>
      <c r="X13" s="257" t="n">
        <f aca="false">(($B13-$AA13)*X$2)+$AA13</f>
        <v>1413.016487336</v>
      </c>
      <c r="Y13" s="257" t="n">
        <f aca="false">(($B13-$AA13)*Y$2)+$AA13</f>
        <v>1380.179078394</v>
      </c>
      <c r="Z13" s="257" t="n">
        <f aca="false">(($B13-$AA13)*Z$2)+$AA13</f>
        <v>1347.341669452</v>
      </c>
      <c r="AA13" s="257" t="n">
        <f aca="false">VLOOKUP($A13,GAMMAGRIDS,12,FALSE())</f>
        <v>1314.50426051</v>
      </c>
      <c r="AB13" s="257" t="n">
        <f aca="false">(($AA13-$AZ13)*AB$2)+$AZ13</f>
        <v>1283.4621692532</v>
      </c>
      <c r="AC13" s="257" t="n">
        <f aca="false">(($AA13-$AZ13)*AC$2)+$AZ13</f>
        <v>1252.4200779964</v>
      </c>
      <c r="AD13" s="257" t="n">
        <f aca="false">(($AA13-$AZ13)*AD$2)+$AZ13</f>
        <v>1221.3779867396</v>
      </c>
      <c r="AE13" s="257" t="n">
        <f aca="false">(($AA13-$AZ13)*AE$2)+$AZ13</f>
        <v>1190.3358954828</v>
      </c>
      <c r="AF13" s="257" t="n">
        <f aca="false">(($AA13-$AZ13)*AF$2)+$AZ13</f>
        <v>1159.293804226</v>
      </c>
      <c r="AG13" s="257" t="n">
        <f aca="false">(($AA13-$AZ13)*AG$2)+$AZ13</f>
        <v>1128.2517129692</v>
      </c>
      <c r="AH13" s="257" t="n">
        <f aca="false">(($AA13-$AZ13)*AH$2)+$AZ13</f>
        <v>1097.2096217124</v>
      </c>
      <c r="AI13" s="257" t="n">
        <f aca="false">(($AA13-$AZ13)*AI$2)+$AZ13</f>
        <v>1066.1675304556</v>
      </c>
      <c r="AJ13" s="257" t="n">
        <f aca="false">(($AA13-$AZ13)*AJ$2)+$AZ13</f>
        <v>1035.1254391988</v>
      </c>
      <c r="AK13" s="257" t="n">
        <f aca="false">(($AA13-$AZ13)*AK$2)+$AZ13</f>
        <v>1004.083347942</v>
      </c>
      <c r="AL13" s="257" t="n">
        <f aca="false">(($AA13-$AZ13)*AL$2)+$AZ13</f>
        <v>973.0412566852</v>
      </c>
      <c r="AM13" s="257" t="n">
        <f aca="false">(($AA13-$AZ13)*AM$2)+$AZ13</f>
        <v>941.9991654284</v>
      </c>
      <c r="AN13" s="257" t="n">
        <f aca="false">(($AA13-$AZ13)*AN$2)+$AZ13</f>
        <v>910.9570741716</v>
      </c>
      <c r="AO13" s="257" t="n">
        <f aca="false">(($AA13-$AZ13)*AO$2)+$AZ13</f>
        <v>879.9149829148</v>
      </c>
      <c r="AP13" s="257" t="n">
        <f aca="false">(($AA13-$AZ13)*AP$2)+$AZ13</f>
        <v>848.872891658</v>
      </c>
      <c r="AQ13" s="257" t="n">
        <f aca="false">(($AA13-$AZ13)*AQ$2)+$AZ13</f>
        <v>817.8308004012</v>
      </c>
      <c r="AR13" s="257" t="n">
        <f aca="false">(($AA13-$AZ13)*AR$2)+$AZ13</f>
        <v>786.7887091444</v>
      </c>
      <c r="AS13" s="257" t="n">
        <f aca="false">(($AA13-$AZ13)*AS$2)+$AZ13</f>
        <v>755.7466178876</v>
      </c>
      <c r="AT13" s="257" t="n">
        <f aca="false">(($AA13-$AZ13)*AT$2)+$AZ13</f>
        <v>724.7045266308</v>
      </c>
      <c r="AU13" s="257" t="n">
        <f aca="false">(($AA13-$AZ13)*AU$2)+$AZ13</f>
        <v>693.662435374</v>
      </c>
      <c r="AV13" s="257" t="n">
        <f aca="false">(($AA13-$AZ13)*AV$2)+$AZ13</f>
        <v>662.6203441172</v>
      </c>
      <c r="AW13" s="257" t="n">
        <f aca="false">(($AA13-$AZ13)*AW$2)+$AZ13</f>
        <v>631.5782528604</v>
      </c>
      <c r="AX13" s="257" t="n">
        <f aca="false">(($AA13-$AZ13)*AX$2)+$AZ13</f>
        <v>600.5361616036</v>
      </c>
      <c r="AY13" s="257" t="n">
        <f aca="false">(($AA13-$AZ13)*AY$2)+$AZ13</f>
        <v>569.4940703468</v>
      </c>
      <c r="AZ13" s="257" t="n">
        <f aca="false">VLOOKUP($A13,GAMMAGRIDS,13,FALSE())</f>
        <v>538.45197909</v>
      </c>
      <c r="BA13" s="257" t="n">
        <f aca="false">(($AZ13-$BT13)*BA$2)+$BT13</f>
        <v>515.620482475</v>
      </c>
      <c r="BB13" s="257" t="n">
        <f aca="false">(($AZ13-$BT13)*BB$2)+$BT13</f>
        <v>492.78898586</v>
      </c>
      <c r="BC13" s="257" t="n">
        <f aca="false">(($AZ13-$BT13)*BC$2)+$BT13</f>
        <v>469.957489245</v>
      </c>
      <c r="BD13" s="257" t="n">
        <f aca="false">(($AZ13-$BT13)*BD$2)+$BT13</f>
        <v>447.12599263</v>
      </c>
      <c r="BE13" s="257" t="n">
        <f aca="false">(($AZ13-$BT13)*BE$2)+$BT13</f>
        <v>424.294496015</v>
      </c>
      <c r="BF13" s="257" t="n">
        <f aca="false">(($AZ13-$BT13)*BF$2)+$BT13</f>
        <v>401.4629994</v>
      </c>
      <c r="BG13" s="257" t="n">
        <f aca="false">(($AZ13-$BT13)*BG$2)+$BT13</f>
        <v>378.631502785</v>
      </c>
      <c r="BH13" s="257" t="n">
        <f aca="false">(($AZ13-$BT13)*BH$2)+$BT13</f>
        <v>355.80000617</v>
      </c>
      <c r="BI13" s="257" t="n">
        <f aca="false">(($AZ13-$BT13)*BI$2)+$BT13</f>
        <v>332.968509555</v>
      </c>
      <c r="BJ13" s="257" t="n">
        <f aca="false">(($AZ13-$BT13)*BJ$2)+$BT13</f>
        <v>310.13701294</v>
      </c>
      <c r="BK13" s="257" t="n">
        <f aca="false">(($AZ13-$BT13)*BK$2)+$BT13</f>
        <v>287.305516325</v>
      </c>
      <c r="BL13" s="257" t="n">
        <f aca="false">(($AZ13-$BT13)*BL$2)+$BT13</f>
        <v>264.47401971</v>
      </c>
      <c r="BM13" s="257" t="n">
        <f aca="false">(($AZ13-$BT13)*BM$2)+$BT13</f>
        <v>241.642523095</v>
      </c>
      <c r="BN13" s="257" t="n">
        <f aca="false">(($AZ13-$BT13)*BN$2)+$BT13</f>
        <v>218.81102648</v>
      </c>
      <c r="BO13" s="257" t="n">
        <f aca="false">(($AZ13-$BT13)*BO$2)+$BT13</f>
        <v>195.979529865</v>
      </c>
      <c r="BP13" s="257" t="n">
        <f aca="false">(($AZ13-$BT13)*BP$2)+$BT13</f>
        <v>173.14803325</v>
      </c>
      <c r="BQ13" s="257" t="n">
        <f aca="false">(($AZ13-$BT13)*BQ$2)+$BT13</f>
        <v>150.316536635</v>
      </c>
      <c r="BR13" s="257" t="n">
        <f aca="false">(($AZ13-$BT13)*BR$2)+$BT13</f>
        <v>127.48504002</v>
      </c>
      <c r="BS13" s="257" t="n">
        <f aca="false">(($AZ13-$BT13)*BS$2)+$BT13</f>
        <v>104.653543405</v>
      </c>
      <c r="BT13" s="257" t="n">
        <f aca="false">VLOOKUP($A13,GAMMAGRIDS,14,FALSE())</f>
        <v>81.82204679</v>
      </c>
      <c r="BU13" s="257" t="n">
        <f aca="false">(($BT13-$BY13)*BU$2)+$BY13</f>
        <v>65.457637432</v>
      </c>
      <c r="BV13" s="257" t="n">
        <f aca="false">(($BT13-$BY13)*BV$2)+$BY13</f>
        <v>49.093228074</v>
      </c>
      <c r="BW13" s="257" t="n">
        <f aca="false">(($BT13-$BY13)*BW$2)+$BY13</f>
        <v>32.728818716</v>
      </c>
      <c r="BX13" s="257" t="n">
        <f aca="false">(($BT13-$BY13)*BX$2)+$BY13</f>
        <v>16.364409358</v>
      </c>
      <c r="BY13" s="257" t="n">
        <v>0</v>
      </c>
      <c r="BZ13" s="257" t="n">
        <f aca="false">(($CD13-$BY13)*BZ$2)+$BY13</f>
        <v>-13.844463368</v>
      </c>
      <c r="CA13" s="257" t="n">
        <f aca="false">(($CD13-$BY13)*CA$2)+$BY13</f>
        <v>-27.688926736</v>
      </c>
      <c r="CB13" s="257" t="n">
        <f aca="false">(($CD13-$BY13)*CB$2)+$BY13</f>
        <v>-41.533390104</v>
      </c>
      <c r="CC13" s="257" t="n">
        <f aca="false">(($CD13-$BY13)*CC$2)+$BY13</f>
        <v>-55.377853472</v>
      </c>
      <c r="CD13" s="257" t="n">
        <f aca="false">VLOOKUP($A13,GAMMAGRIDS,15,FALSE())</f>
        <v>-69.22231684</v>
      </c>
      <c r="CE13" s="257" t="n">
        <f aca="false">(($CX13-$CD13)*CE$2)+$CD13</f>
        <v>-77.5267290335</v>
      </c>
      <c r="CF13" s="257" t="n">
        <f aca="false">(($CX13-$CD13)*CF$2)+$CD13</f>
        <v>-85.831141227</v>
      </c>
      <c r="CG13" s="257" t="n">
        <f aca="false">(($CX13-$CD13)*CG$2)+$CD13</f>
        <v>-94.1355534205</v>
      </c>
      <c r="CH13" s="257" t="n">
        <f aca="false">(($CX13-$CD13)*CH$2)+$CD13</f>
        <v>-102.439965614</v>
      </c>
      <c r="CI13" s="257" t="n">
        <f aca="false">(($CX13-$CD13)*CI$2)+$CD13</f>
        <v>-110.7443778075</v>
      </c>
      <c r="CJ13" s="257" t="n">
        <f aca="false">(($CX13-$CD13)*CJ$2)+$CD13</f>
        <v>-119.048790001</v>
      </c>
      <c r="CK13" s="257" t="n">
        <f aca="false">(($CX13-$CD13)*CK$2)+$CD13</f>
        <v>-127.3532021945</v>
      </c>
      <c r="CL13" s="257" t="n">
        <f aca="false">(($CX13-$CD13)*CL$2)+$CD13</f>
        <v>-135.657614388</v>
      </c>
      <c r="CM13" s="257" t="n">
        <f aca="false">(($CX13-$CD13)*CM$2)+$CD13</f>
        <v>-143.9620265815</v>
      </c>
      <c r="CN13" s="257" t="n">
        <f aca="false">(($CX13-$CD13)*CN$2)+$CD13</f>
        <v>-152.266438775</v>
      </c>
      <c r="CO13" s="257" t="n">
        <f aca="false">(($CX13-$CD13)*CO$2)+$CD13</f>
        <v>-160.5708509685</v>
      </c>
      <c r="CP13" s="257" t="n">
        <f aca="false">(($CX13-$CD13)*CP$2)+$CD13</f>
        <v>-168.875263162</v>
      </c>
      <c r="CQ13" s="257" t="n">
        <f aca="false">(($CX13-$CD13)*CQ$2)+$CD13</f>
        <v>-177.1796753555</v>
      </c>
      <c r="CR13" s="257" t="n">
        <f aca="false">(($CX13-$CD13)*CR$2)+$CD13</f>
        <v>-185.484087549</v>
      </c>
      <c r="CS13" s="257" t="n">
        <f aca="false">(($CX13-$CD13)*CS$2)+$CD13</f>
        <v>-193.7884997425</v>
      </c>
      <c r="CT13" s="257" t="n">
        <f aca="false">(($CX13-$CD13)*CT$2)+$CD13</f>
        <v>-202.092911936</v>
      </c>
      <c r="CU13" s="257" t="n">
        <f aca="false">(($CX13-$CD13)*CU$2)+$CD13</f>
        <v>-210.3973241295</v>
      </c>
      <c r="CV13" s="257" t="n">
        <f aca="false">(($CX13-$CD13)*CV$2)+$CD13</f>
        <v>-218.701736323</v>
      </c>
      <c r="CW13" s="257" t="n">
        <f aca="false">(($CX13-$CD13)*CW$2)+$CD13</f>
        <v>-227.0061485165</v>
      </c>
      <c r="CX13" s="257" t="n">
        <f aca="false">VLOOKUP($A13,GAMMAGRIDS,16,FALSE())</f>
        <v>-235.31056071</v>
      </c>
      <c r="CY13" s="257" t="n">
        <f aca="false">(($DW13-$CX13)*CY$2)+$CX13</f>
        <v>-236.5099386352</v>
      </c>
      <c r="CZ13" s="257" t="n">
        <f aca="false">(($DW13-$CX13)*CZ$2)+$CX13</f>
        <v>-237.7093165604</v>
      </c>
      <c r="DA13" s="257" t="n">
        <f aca="false">(($DW13-$CX13)*DA$2)+$CX13</f>
        <v>-238.9086944856</v>
      </c>
      <c r="DB13" s="257" t="n">
        <f aca="false">(($DW13-$CX13)*DB$2)+$CX13</f>
        <v>-240.1080724108</v>
      </c>
      <c r="DC13" s="257" t="n">
        <f aca="false">(($DW13-$CX13)*DC$2)+$CX13</f>
        <v>-241.307450336</v>
      </c>
      <c r="DD13" s="257" t="n">
        <f aca="false">(($DW13-$CX13)*DD$2)+$CX13</f>
        <v>-242.5068282612</v>
      </c>
      <c r="DE13" s="257" t="n">
        <f aca="false">(($DW13-$CX13)*DE$2)+$CX13</f>
        <v>-243.7062061864</v>
      </c>
      <c r="DF13" s="257" t="n">
        <f aca="false">(($DW13-$CX13)*DF$2)+$CX13</f>
        <v>-244.9055841116</v>
      </c>
      <c r="DG13" s="257" t="n">
        <f aca="false">(($DW13-$CX13)*DG$2)+$CX13</f>
        <v>-246.1049620368</v>
      </c>
      <c r="DH13" s="257" t="n">
        <f aca="false">(($DW13-$CX13)*DH$2)+$CX13</f>
        <v>-247.304339962</v>
      </c>
      <c r="DI13" s="257" t="n">
        <f aca="false">(($DW13-$CX13)*DI$2)+$CX13</f>
        <v>-248.5037178872</v>
      </c>
      <c r="DJ13" s="257" t="n">
        <f aca="false">(($DW13-$CX13)*DJ$2)+$CX13</f>
        <v>-249.7030958124</v>
      </c>
      <c r="DK13" s="257" t="n">
        <f aca="false">(($DW13-$CX13)*DK$2)+$CX13</f>
        <v>-250.9024737376</v>
      </c>
      <c r="DL13" s="257" t="n">
        <f aca="false">(($DW13-$CX13)*DL$2)+$CX13</f>
        <v>-252.1018516628</v>
      </c>
      <c r="DM13" s="257" t="n">
        <f aca="false">(($DW13-$CX13)*DM$2)+$CX13</f>
        <v>-253.301229588</v>
      </c>
      <c r="DN13" s="257" t="n">
        <f aca="false">(($DW13-$CX13)*DN$2)+$CX13</f>
        <v>-254.5006075132</v>
      </c>
      <c r="DO13" s="257" t="n">
        <f aca="false">(($DW13-$CX13)*DO$2)+$CX13</f>
        <v>-255.6999854384</v>
      </c>
      <c r="DP13" s="257" t="n">
        <f aca="false">(($DW13-$CX13)*DP$2)+$CX13</f>
        <v>-256.8993633636</v>
      </c>
      <c r="DQ13" s="257" t="n">
        <f aca="false">(($DW13-$CX13)*DQ$2)+$CX13</f>
        <v>-258.0987412888</v>
      </c>
      <c r="DR13" s="257" t="n">
        <f aca="false">(($DW13-$CX13)*DR$2)+$CX13</f>
        <v>-259.298119214</v>
      </c>
      <c r="DS13" s="257" t="n">
        <f aca="false">(($DW13-$CX13)*DS$2)+$CX13</f>
        <v>-260.4974971392</v>
      </c>
      <c r="DT13" s="257" t="n">
        <f aca="false">(($DW13-$CX13)*DT$2)+$CX13</f>
        <v>-261.6968750644</v>
      </c>
      <c r="DU13" s="257" t="n">
        <f aca="false">(($DW13-$CX13)*DU$2)+$CX13</f>
        <v>-262.8962529896</v>
      </c>
      <c r="DV13" s="257" t="n">
        <f aca="false">(($DW13-$CX13)*DV$2)+$CX13</f>
        <v>-264.0956309148</v>
      </c>
      <c r="DW13" s="257" t="n">
        <f aca="false">VLOOKUP($A13,GAMMAGRIDS,17,FALSE())</f>
        <v>-265.29500884</v>
      </c>
      <c r="DX13" s="257" t="n">
        <f aca="false">(($EV13-$DW13)*DX$2)+$DW13</f>
        <v>-258.690324508</v>
      </c>
      <c r="DY13" s="257" t="n">
        <f aca="false">(($EV13-$DW13)*DY$2)+$DW13</f>
        <v>-252.085640176</v>
      </c>
      <c r="DZ13" s="257" t="n">
        <f aca="false">(($EV13-$DW13)*DZ$2)+$DW13</f>
        <v>-245.480955844</v>
      </c>
      <c r="EA13" s="257" t="n">
        <f aca="false">(($EV13-$DW13)*EA$2)+$DW13</f>
        <v>-238.876271512</v>
      </c>
      <c r="EB13" s="257" t="n">
        <f aca="false">(($EV13-$DW13)*EB$2)+$DW13</f>
        <v>-232.27158718</v>
      </c>
      <c r="EC13" s="257" t="n">
        <f aca="false">(($EV13-$DW13)*EC$2)+$DW13</f>
        <v>-225.666902848</v>
      </c>
      <c r="ED13" s="257" t="n">
        <f aca="false">(($EV13-$DW13)*ED$2)+$DW13</f>
        <v>-219.062218516</v>
      </c>
      <c r="EE13" s="257" t="n">
        <f aca="false">(($EV13-$DW13)*EE$2)+$DW13</f>
        <v>-212.457534184</v>
      </c>
      <c r="EF13" s="257" t="n">
        <f aca="false">(($EV13-$DW13)*EF$2)+$DW13</f>
        <v>-205.852849852</v>
      </c>
      <c r="EG13" s="257" t="n">
        <f aca="false">(($EV13-$DW13)*EG$2)+$DW13</f>
        <v>-199.24816552</v>
      </c>
      <c r="EH13" s="257" t="n">
        <f aca="false">(($EV13-$DW13)*EH$2)+$DW13</f>
        <v>-192.643481188</v>
      </c>
      <c r="EI13" s="257" t="n">
        <f aca="false">(($EV13-$DW13)*EI$2)+$DW13</f>
        <v>-186.038796856</v>
      </c>
      <c r="EJ13" s="257" t="n">
        <f aca="false">(($EV13-$DW13)*EJ$2)+$DW13</f>
        <v>-179.434112524</v>
      </c>
      <c r="EK13" s="257" t="n">
        <f aca="false">(($EV13-$DW13)*EK$2)+$DW13</f>
        <v>-172.829428192</v>
      </c>
      <c r="EL13" s="257" t="n">
        <f aca="false">(($EV13-$DW13)*EL$2)+$DW13</f>
        <v>-166.22474386</v>
      </c>
      <c r="EM13" s="257" t="n">
        <f aca="false">(($EV13-$DW13)*EM$2)+$DW13</f>
        <v>-159.620059528</v>
      </c>
      <c r="EN13" s="257" t="n">
        <f aca="false">(($EV13-$DW13)*EN$2)+$DW13</f>
        <v>-153.015375196</v>
      </c>
      <c r="EO13" s="257" t="n">
        <f aca="false">(($EV13-$DW13)*EO$2)+$DW13</f>
        <v>-146.410690864</v>
      </c>
      <c r="EP13" s="257" t="n">
        <f aca="false">(($EV13-$DW13)*EP$2)+$DW13</f>
        <v>-139.806006532</v>
      </c>
      <c r="EQ13" s="257" t="n">
        <f aca="false">(($EV13-$DW13)*EQ$2)+$DW13</f>
        <v>-133.2013222</v>
      </c>
      <c r="ER13" s="257" t="n">
        <f aca="false">(($EV13-$DW13)*ER$2)+$DW13</f>
        <v>-126.596637868</v>
      </c>
      <c r="ES13" s="257" t="n">
        <f aca="false">(($EV13-$DW13)*ES$2)+$DW13</f>
        <v>-119.991953536</v>
      </c>
      <c r="ET13" s="257" t="n">
        <f aca="false">(($EV13-$DW13)*ET$2)+$DW13</f>
        <v>-113.387269204</v>
      </c>
      <c r="EU13" s="257" t="n">
        <f aca="false">(($EV13-$DW13)*EU$2)+$DW13</f>
        <v>-106.782584872</v>
      </c>
      <c r="EV13" s="257" t="n">
        <f aca="false">VLOOKUP($A13,GAMMAGRIDS,18,FALSE())</f>
        <v>-100.17790054</v>
      </c>
    </row>
    <row r="14" customFormat="false" ht="12.75" hidden="false" customHeight="false" outlineLevel="0" collapsed="false">
      <c r="A14" s="36" t="n">
        <v>37347</v>
      </c>
      <c r="B14" s="257" t="n">
        <f aca="false">VLOOKUP($A14,GAMMAGRIDS,11,FALSE())</f>
        <v>-1284.61335032</v>
      </c>
      <c r="C14" s="257" t="n">
        <f aca="false">(($B14-$AA14)*C$2)+$AA14</f>
        <v>-1282.4024838468</v>
      </c>
      <c r="D14" s="257" t="n">
        <f aca="false">(($B14-$AA14)*D$2)+$AA14</f>
        <v>-1280.1916173736</v>
      </c>
      <c r="E14" s="257" t="n">
        <f aca="false">(($B14-$AA14)*E$2)+$AA14</f>
        <v>-1277.9807509004</v>
      </c>
      <c r="F14" s="257" t="n">
        <f aca="false">(($B14-$AA14)*F$2)+$AA14</f>
        <v>-1275.7698844272</v>
      </c>
      <c r="G14" s="257" t="n">
        <f aca="false">(($B14-$AA14)*G$2)+$AA14</f>
        <v>-1273.559017954</v>
      </c>
      <c r="H14" s="257" t="n">
        <f aca="false">(($B14-$AA14)*H$2)+$AA14</f>
        <v>-1271.3481514808</v>
      </c>
      <c r="I14" s="257" t="n">
        <f aca="false">(($B14-$AA14)*I$2)+$AA14</f>
        <v>-1269.1372850076</v>
      </c>
      <c r="J14" s="257" t="n">
        <f aca="false">(($B14-$AA14)*J$2)+$AA14</f>
        <v>-1266.9264185344</v>
      </c>
      <c r="K14" s="257" t="n">
        <f aca="false">(($B14-$AA14)*K$2)+$AA14</f>
        <v>-1264.7155520612</v>
      </c>
      <c r="L14" s="257" t="n">
        <f aca="false">(($B14-$AA14)*L$2)+$AA14</f>
        <v>-1262.504685588</v>
      </c>
      <c r="M14" s="257" t="n">
        <f aca="false">(($B14-$AA14)*M$2)+$AA14</f>
        <v>-1260.2938191148</v>
      </c>
      <c r="N14" s="257" t="n">
        <f aca="false">(($B14-$AA14)*N$2)+$AA14</f>
        <v>-1258.0829526416</v>
      </c>
      <c r="O14" s="257" t="n">
        <f aca="false">(($B14-$AA14)*O$2)+$AA14</f>
        <v>-1255.8720861684</v>
      </c>
      <c r="P14" s="257" t="n">
        <f aca="false">(($B14-$AA14)*P$2)+$AA14</f>
        <v>-1253.6612196952</v>
      </c>
      <c r="Q14" s="257" t="n">
        <f aca="false">(($B14-$AA14)*Q$2)+$AA14</f>
        <v>-1251.450353222</v>
      </c>
      <c r="R14" s="257" t="n">
        <f aca="false">(($B14-$AA14)*R$2)+$AA14</f>
        <v>-1249.2394867488</v>
      </c>
      <c r="S14" s="257" t="n">
        <f aca="false">(($B14-$AA14)*S$2)+$AA14</f>
        <v>-1247.0286202756</v>
      </c>
      <c r="T14" s="257" t="n">
        <f aca="false">(($B14-$AA14)*T$2)+$AA14</f>
        <v>-1244.8177538024</v>
      </c>
      <c r="U14" s="257" t="n">
        <f aca="false">(($B14-$AA14)*U$2)+$AA14</f>
        <v>-1242.6068873292</v>
      </c>
      <c r="V14" s="257" t="n">
        <f aca="false">(($B14-$AA14)*V$2)+$AA14</f>
        <v>-1240.396020856</v>
      </c>
      <c r="W14" s="257" t="n">
        <f aca="false">(($B14-$AA14)*W$2)+$AA14</f>
        <v>-1238.1851543828</v>
      </c>
      <c r="X14" s="257" t="n">
        <f aca="false">(($B14-$AA14)*X$2)+$AA14</f>
        <v>-1235.9742879096</v>
      </c>
      <c r="Y14" s="257" t="n">
        <f aca="false">(($B14-$AA14)*Y$2)+$AA14</f>
        <v>-1233.7634214364</v>
      </c>
      <c r="Z14" s="257" t="n">
        <f aca="false">(($B14-$AA14)*Z$2)+$AA14</f>
        <v>-1231.5525549632</v>
      </c>
      <c r="AA14" s="257" t="n">
        <f aca="false">VLOOKUP($A14,GAMMAGRIDS,12,FALSE())</f>
        <v>-1229.34168849</v>
      </c>
      <c r="AB14" s="257" t="n">
        <f aca="false">(($AA14-$AZ14)*AB$2)+$AZ14</f>
        <v>-1204.5567133384</v>
      </c>
      <c r="AC14" s="257" t="n">
        <f aca="false">(($AA14-$AZ14)*AC$2)+$AZ14</f>
        <v>-1179.7717381868</v>
      </c>
      <c r="AD14" s="257" t="n">
        <f aca="false">(($AA14-$AZ14)*AD$2)+$AZ14</f>
        <v>-1154.9867630352</v>
      </c>
      <c r="AE14" s="257" t="n">
        <f aca="false">(($AA14-$AZ14)*AE$2)+$AZ14</f>
        <v>-1130.2017878836</v>
      </c>
      <c r="AF14" s="257" t="n">
        <f aca="false">(($AA14-$AZ14)*AF$2)+$AZ14</f>
        <v>-1105.416812732</v>
      </c>
      <c r="AG14" s="257" t="n">
        <f aca="false">(($AA14-$AZ14)*AG$2)+$AZ14</f>
        <v>-1080.6318375804</v>
      </c>
      <c r="AH14" s="257" t="n">
        <f aca="false">(($AA14-$AZ14)*AH$2)+$AZ14</f>
        <v>-1055.8468624288</v>
      </c>
      <c r="AI14" s="257" t="n">
        <f aca="false">(($AA14-$AZ14)*AI$2)+$AZ14</f>
        <v>-1031.0618872772</v>
      </c>
      <c r="AJ14" s="257" t="n">
        <f aca="false">(($AA14-$AZ14)*AJ$2)+$AZ14</f>
        <v>-1006.2769121256</v>
      </c>
      <c r="AK14" s="257" t="n">
        <f aca="false">(($AA14-$AZ14)*AK$2)+$AZ14</f>
        <v>-981.491936974</v>
      </c>
      <c r="AL14" s="257" t="n">
        <f aca="false">(($AA14-$AZ14)*AL$2)+$AZ14</f>
        <v>-956.7069618224</v>
      </c>
      <c r="AM14" s="257" t="n">
        <f aca="false">(($AA14-$AZ14)*AM$2)+$AZ14</f>
        <v>-931.9219866708</v>
      </c>
      <c r="AN14" s="257" t="n">
        <f aca="false">(($AA14-$AZ14)*AN$2)+$AZ14</f>
        <v>-907.1370115192</v>
      </c>
      <c r="AO14" s="257" t="n">
        <f aca="false">(($AA14-$AZ14)*AO$2)+$AZ14</f>
        <v>-882.3520363676</v>
      </c>
      <c r="AP14" s="257" t="n">
        <f aca="false">(($AA14-$AZ14)*AP$2)+$AZ14</f>
        <v>-857.567061216</v>
      </c>
      <c r="AQ14" s="257" t="n">
        <f aca="false">(($AA14-$AZ14)*AQ$2)+$AZ14</f>
        <v>-832.7820860644</v>
      </c>
      <c r="AR14" s="257" t="n">
        <f aca="false">(($AA14-$AZ14)*AR$2)+$AZ14</f>
        <v>-807.9971109128</v>
      </c>
      <c r="AS14" s="257" t="n">
        <f aca="false">(($AA14-$AZ14)*AS$2)+$AZ14</f>
        <v>-783.2121357612</v>
      </c>
      <c r="AT14" s="257" t="n">
        <f aca="false">(($AA14-$AZ14)*AT$2)+$AZ14</f>
        <v>-758.4271606096</v>
      </c>
      <c r="AU14" s="257" t="n">
        <f aca="false">(($AA14-$AZ14)*AU$2)+$AZ14</f>
        <v>-733.642185458</v>
      </c>
      <c r="AV14" s="257" t="n">
        <f aca="false">(($AA14-$AZ14)*AV$2)+$AZ14</f>
        <v>-708.8572103064</v>
      </c>
      <c r="AW14" s="257" t="n">
        <f aca="false">(($AA14-$AZ14)*AW$2)+$AZ14</f>
        <v>-684.0722351548</v>
      </c>
      <c r="AX14" s="257" t="n">
        <f aca="false">(($AA14-$AZ14)*AX$2)+$AZ14</f>
        <v>-659.2872600032</v>
      </c>
      <c r="AY14" s="257" t="n">
        <f aca="false">(($AA14-$AZ14)*AY$2)+$AZ14</f>
        <v>-634.5022848516</v>
      </c>
      <c r="AZ14" s="257" t="n">
        <f aca="false">VLOOKUP($A14,GAMMAGRIDS,13,FALSE())</f>
        <v>-609.7173097</v>
      </c>
      <c r="BA14" s="257" t="n">
        <f aca="false">(($AZ14-$BT14)*BA$2)+$BT14</f>
        <v>-584.66725657</v>
      </c>
      <c r="BB14" s="257" t="n">
        <f aca="false">(($AZ14-$BT14)*BB$2)+$BT14</f>
        <v>-559.61720344</v>
      </c>
      <c r="BC14" s="257" t="n">
        <f aca="false">(($AZ14-$BT14)*BC$2)+$BT14</f>
        <v>-534.56715031</v>
      </c>
      <c r="BD14" s="257" t="n">
        <f aca="false">(($AZ14-$BT14)*BD$2)+$BT14</f>
        <v>-509.51709718</v>
      </c>
      <c r="BE14" s="257" t="n">
        <f aca="false">(($AZ14-$BT14)*BE$2)+$BT14</f>
        <v>-484.46704405</v>
      </c>
      <c r="BF14" s="257" t="n">
        <f aca="false">(($AZ14-$BT14)*BF$2)+$BT14</f>
        <v>-459.41699092</v>
      </c>
      <c r="BG14" s="257" t="n">
        <f aca="false">(($AZ14-$BT14)*BG$2)+$BT14</f>
        <v>-434.36693779</v>
      </c>
      <c r="BH14" s="257" t="n">
        <f aca="false">(($AZ14-$BT14)*BH$2)+$BT14</f>
        <v>-409.31688466</v>
      </c>
      <c r="BI14" s="257" t="n">
        <f aca="false">(($AZ14-$BT14)*BI$2)+$BT14</f>
        <v>-384.26683153</v>
      </c>
      <c r="BJ14" s="257" t="n">
        <f aca="false">(($AZ14-$BT14)*BJ$2)+$BT14</f>
        <v>-359.2167784</v>
      </c>
      <c r="BK14" s="257" t="n">
        <f aca="false">(($AZ14-$BT14)*BK$2)+$BT14</f>
        <v>-334.16672527</v>
      </c>
      <c r="BL14" s="257" t="n">
        <f aca="false">(($AZ14-$BT14)*BL$2)+$BT14</f>
        <v>-309.11667214</v>
      </c>
      <c r="BM14" s="257" t="n">
        <f aca="false">(($AZ14-$BT14)*BM$2)+$BT14</f>
        <v>-284.06661901</v>
      </c>
      <c r="BN14" s="257" t="n">
        <f aca="false">(($AZ14-$BT14)*BN$2)+$BT14</f>
        <v>-259.01656588</v>
      </c>
      <c r="BO14" s="257" t="n">
        <f aca="false">(($AZ14-$BT14)*BO$2)+$BT14</f>
        <v>-233.96651275</v>
      </c>
      <c r="BP14" s="257" t="n">
        <f aca="false">(($AZ14-$BT14)*BP$2)+$BT14</f>
        <v>-208.91645962</v>
      </c>
      <c r="BQ14" s="257" t="n">
        <f aca="false">(($AZ14-$BT14)*BQ$2)+$BT14</f>
        <v>-183.86640649</v>
      </c>
      <c r="BR14" s="257" t="n">
        <f aca="false">(($AZ14-$BT14)*BR$2)+$BT14</f>
        <v>-158.81635336</v>
      </c>
      <c r="BS14" s="257" t="n">
        <f aca="false">(($AZ14-$BT14)*BS$2)+$BT14</f>
        <v>-133.76630023</v>
      </c>
      <c r="BT14" s="257" t="n">
        <f aca="false">VLOOKUP($A14,GAMMAGRIDS,14,FALSE())</f>
        <v>-108.7162471</v>
      </c>
      <c r="BU14" s="257" t="n">
        <f aca="false">(($BT14-$BY14)*BU$2)+$BY14</f>
        <v>-86.97299768</v>
      </c>
      <c r="BV14" s="257" t="n">
        <f aca="false">(($BT14-$BY14)*BV$2)+$BY14</f>
        <v>-65.22974826</v>
      </c>
      <c r="BW14" s="257" t="n">
        <f aca="false">(($BT14-$BY14)*BW$2)+$BY14</f>
        <v>-43.48649884</v>
      </c>
      <c r="BX14" s="257" t="n">
        <f aca="false">(($BT14-$BY14)*BX$2)+$BY14</f>
        <v>-21.74324942</v>
      </c>
      <c r="BY14" s="257" t="n">
        <v>0</v>
      </c>
      <c r="BZ14" s="257" t="n">
        <f aca="false">(($CD14-$BY14)*BZ$2)+$BY14</f>
        <v>20.16945838</v>
      </c>
      <c r="CA14" s="257" t="n">
        <f aca="false">(($CD14-$BY14)*CA$2)+$BY14</f>
        <v>40.33891676</v>
      </c>
      <c r="CB14" s="257" t="n">
        <f aca="false">(($CD14-$BY14)*CB$2)+$BY14</f>
        <v>60.50837514</v>
      </c>
      <c r="CC14" s="257" t="n">
        <f aca="false">(($CD14-$BY14)*CC$2)+$BY14</f>
        <v>80.67783352</v>
      </c>
      <c r="CD14" s="257" t="n">
        <f aca="false">VLOOKUP($A14,GAMMAGRIDS,15,FALSE())</f>
        <v>100.8472919</v>
      </c>
      <c r="CE14" s="257" t="n">
        <f aca="false">(($CX14-$CD14)*CE$2)+$CD14</f>
        <v>117.176209522</v>
      </c>
      <c r="CF14" s="257" t="n">
        <f aca="false">(($CX14-$CD14)*CF$2)+$CD14</f>
        <v>133.505127144</v>
      </c>
      <c r="CG14" s="257" t="n">
        <f aca="false">(($CX14-$CD14)*CG$2)+$CD14</f>
        <v>149.834044766</v>
      </c>
      <c r="CH14" s="257" t="n">
        <f aca="false">(($CX14-$CD14)*CH$2)+$CD14</f>
        <v>166.162962388</v>
      </c>
      <c r="CI14" s="257" t="n">
        <f aca="false">(($CX14-$CD14)*CI$2)+$CD14</f>
        <v>182.49188001</v>
      </c>
      <c r="CJ14" s="257" t="n">
        <f aca="false">(($CX14-$CD14)*CJ$2)+$CD14</f>
        <v>198.820797632</v>
      </c>
      <c r="CK14" s="257" t="n">
        <f aca="false">(($CX14-$CD14)*CK$2)+$CD14</f>
        <v>215.149715254</v>
      </c>
      <c r="CL14" s="257" t="n">
        <f aca="false">(($CX14-$CD14)*CL$2)+$CD14</f>
        <v>231.478632876</v>
      </c>
      <c r="CM14" s="257" t="n">
        <f aca="false">(($CX14-$CD14)*CM$2)+$CD14</f>
        <v>247.807550498</v>
      </c>
      <c r="CN14" s="257" t="n">
        <f aca="false">(($CX14-$CD14)*CN$2)+$CD14</f>
        <v>264.13646812</v>
      </c>
      <c r="CO14" s="257" t="n">
        <f aca="false">(($CX14-$CD14)*CO$2)+$CD14</f>
        <v>280.465385742</v>
      </c>
      <c r="CP14" s="257" t="n">
        <f aca="false">(($CX14-$CD14)*CP$2)+$CD14</f>
        <v>296.794303364</v>
      </c>
      <c r="CQ14" s="257" t="n">
        <f aca="false">(($CX14-$CD14)*CQ$2)+$CD14</f>
        <v>313.123220986</v>
      </c>
      <c r="CR14" s="257" t="n">
        <f aca="false">(($CX14-$CD14)*CR$2)+$CD14</f>
        <v>329.452138608</v>
      </c>
      <c r="CS14" s="257" t="n">
        <f aca="false">(($CX14-$CD14)*CS$2)+$CD14</f>
        <v>345.78105623</v>
      </c>
      <c r="CT14" s="257" t="n">
        <f aca="false">(($CX14-$CD14)*CT$2)+$CD14</f>
        <v>362.109973852</v>
      </c>
      <c r="CU14" s="257" t="n">
        <f aca="false">(($CX14-$CD14)*CU$2)+$CD14</f>
        <v>378.438891474</v>
      </c>
      <c r="CV14" s="257" t="n">
        <f aca="false">(($CX14-$CD14)*CV$2)+$CD14</f>
        <v>394.767809096</v>
      </c>
      <c r="CW14" s="257" t="n">
        <f aca="false">(($CX14-$CD14)*CW$2)+$CD14</f>
        <v>411.096726718</v>
      </c>
      <c r="CX14" s="257" t="n">
        <f aca="false">VLOOKUP($A14,GAMMAGRIDS,16,FALSE())</f>
        <v>427.42564434</v>
      </c>
      <c r="CY14" s="257" t="n">
        <f aca="false">(($DW14-$CX14)*CY$2)+$CX14</f>
        <v>438.0474746</v>
      </c>
      <c r="CZ14" s="257" t="n">
        <f aca="false">(($DW14-$CX14)*CZ$2)+$CX14</f>
        <v>448.66930486</v>
      </c>
      <c r="DA14" s="257" t="n">
        <f aca="false">(($DW14-$CX14)*DA$2)+$CX14</f>
        <v>459.29113512</v>
      </c>
      <c r="DB14" s="257" t="n">
        <f aca="false">(($DW14-$CX14)*DB$2)+$CX14</f>
        <v>469.91296538</v>
      </c>
      <c r="DC14" s="257" t="n">
        <f aca="false">(($DW14-$CX14)*DC$2)+$CX14</f>
        <v>480.53479564</v>
      </c>
      <c r="DD14" s="257" t="n">
        <f aca="false">(($DW14-$CX14)*DD$2)+$CX14</f>
        <v>491.1566259</v>
      </c>
      <c r="DE14" s="257" t="n">
        <f aca="false">(($DW14-$CX14)*DE$2)+$CX14</f>
        <v>501.77845616</v>
      </c>
      <c r="DF14" s="257" t="n">
        <f aca="false">(($DW14-$CX14)*DF$2)+$CX14</f>
        <v>512.40028642</v>
      </c>
      <c r="DG14" s="257" t="n">
        <f aca="false">(($DW14-$CX14)*DG$2)+$CX14</f>
        <v>523.02211668</v>
      </c>
      <c r="DH14" s="257" t="n">
        <f aca="false">(($DW14-$CX14)*DH$2)+$CX14</f>
        <v>533.64394694</v>
      </c>
      <c r="DI14" s="257" t="n">
        <f aca="false">(($DW14-$CX14)*DI$2)+$CX14</f>
        <v>544.2657772</v>
      </c>
      <c r="DJ14" s="257" t="n">
        <f aca="false">(($DW14-$CX14)*DJ$2)+$CX14</f>
        <v>554.88760746</v>
      </c>
      <c r="DK14" s="257" t="n">
        <f aca="false">(($DW14-$CX14)*DK$2)+$CX14</f>
        <v>565.50943772</v>
      </c>
      <c r="DL14" s="257" t="n">
        <f aca="false">(($DW14-$CX14)*DL$2)+$CX14</f>
        <v>576.13126798</v>
      </c>
      <c r="DM14" s="257" t="n">
        <f aca="false">(($DW14-$CX14)*DM$2)+$CX14</f>
        <v>586.75309824</v>
      </c>
      <c r="DN14" s="257" t="n">
        <f aca="false">(($DW14-$CX14)*DN$2)+$CX14</f>
        <v>597.3749285</v>
      </c>
      <c r="DO14" s="257" t="n">
        <f aca="false">(($DW14-$CX14)*DO$2)+$CX14</f>
        <v>607.99675876</v>
      </c>
      <c r="DP14" s="257" t="n">
        <f aca="false">(($DW14-$CX14)*DP$2)+$CX14</f>
        <v>618.61858902</v>
      </c>
      <c r="DQ14" s="257" t="n">
        <f aca="false">(($DW14-$CX14)*DQ$2)+$CX14</f>
        <v>629.24041928</v>
      </c>
      <c r="DR14" s="257" t="n">
        <f aca="false">(($DW14-$CX14)*DR$2)+$CX14</f>
        <v>639.86224954</v>
      </c>
      <c r="DS14" s="257" t="n">
        <f aca="false">(($DW14-$CX14)*DS$2)+$CX14</f>
        <v>650.4840798</v>
      </c>
      <c r="DT14" s="257" t="n">
        <f aca="false">(($DW14-$CX14)*DT$2)+$CX14</f>
        <v>661.10591006</v>
      </c>
      <c r="DU14" s="257" t="n">
        <f aca="false">(($DW14-$CX14)*DU$2)+$CX14</f>
        <v>671.72774032</v>
      </c>
      <c r="DV14" s="257" t="n">
        <f aca="false">(($DW14-$CX14)*DV$2)+$CX14</f>
        <v>682.34957058</v>
      </c>
      <c r="DW14" s="257" t="n">
        <f aca="false">VLOOKUP($A14,GAMMAGRIDS,17,FALSE())</f>
        <v>692.97140084</v>
      </c>
      <c r="DX14" s="257" t="n">
        <f aca="false">(($EV14-$DW14)*DX$2)+$DW14</f>
        <v>703.2468424164</v>
      </c>
      <c r="DY14" s="257" t="n">
        <f aca="false">(($EV14-$DW14)*DY$2)+$DW14</f>
        <v>713.5222839928</v>
      </c>
      <c r="DZ14" s="257" t="n">
        <f aca="false">(($EV14-$DW14)*DZ$2)+$DW14</f>
        <v>723.7977255692</v>
      </c>
      <c r="EA14" s="257" t="n">
        <f aca="false">(($EV14-$DW14)*EA$2)+$DW14</f>
        <v>734.0731671456</v>
      </c>
      <c r="EB14" s="257" t="n">
        <f aca="false">(($EV14-$DW14)*EB$2)+$DW14</f>
        <v>744.348608722</v>
      </c>
      <c r="EC14" s="257" t="n">
        <f aca="false">(($EV14-$DW14)*EC$2)+$DW14</f>
        <v>754.6240502984</v>
      </c>
      <c r="ED14" s="257" t="n">
        <f aca="false">(($EV14-$DW14)*ED$2)+$DW14</f>
        <v>764.8994918748</v>
      </c>
      <c r="EE14" s="257" t="n">
        <f aca="false">(($EV14-$DW14)*EE$2)+$DW14</f>
        <v>775.1749334512</v>
      </c>
      <c r="EF14" s="257" t="n">
        <f aca="false">(($EV14-$DW14)*EF$2)+$DW14</f>
        <v>785.4503750276</v>
      </c>
      <c r="EG14" s="257" t="n">
        <f aca="false">(($EV14-$DW14)*EG$2)+$DW14</f>
        <v>795.725816604</v>
      </c>
      <c r="EH14" s="257" t="n">
        <f aca="false">(($EV14-$DW14)*EH$2)+$DW14</f>
        <v>806.0012581804</v>
      </c>
      <c r="EI14" s="257" t="n">
        <f aca="false">(($EV14-$DW14)*EI$2)+$DW14</f>
        <v>816.2766997568</v>
      </c>
      <c r="EJ14" s="257" t="n">
        <f aca="false">(($EV14-$DW14)*EJ$2)+$DW14</f>
        <v>826.5521413332</v>
      </c>
      <c r="EK14" s="257" t="n">
        <f aca="false">(($EV14-$DW14)*EK$2)+$DW14</f>
        <v>836.8275829096</v>
      </c>
      <c r="EL14" s="257" t="n">
        <f aca="false">(($EV14-$DW14)*EL$2)+$DW14</f>
        <v>847.103024486</v>
      </c>
      <c r="EM14" s="257" t="n">
        <f aca="false">(($EV14-$DW14)*EM$2)+$DW14</f>
        <v>857.3784660624</v>
      </c>
      <c r="EN14" s="257" t="n">
        <f aca="false">(($EV14-$DW14)*EN$2)+$DW14</f>
        <v>867.6539076388</v>
      </c>
      <c r="EO14" s="257" t="n">
        <f aca="false">(($EV14-$DW14)*EO$2)+$DW14</f>
        <v>877.9293492152</v>
      </c>
      <c r="EP14" s="257" t="n">
        <f aca="false">(($EV14-$DW14)*EP$2)+$DW14</f>
        <v>888.2047907916</v>
      </c>
      <c r="EQ14" s="257" t="n">
        <f aca="false">(($EV14-$DW14)*EQ$2)+$DW14</f>
        <v>898.480232368</v>
      </c>
      <c r="ER14" s="257" t="n">
        <f aca="false">(($EV14-$DW14)*ER$2)+$DW14</f>
        <v>908.7556739444</v>
      </c>
      <c r="ES14" s="257" t="n">
        <f aca="false">(($EV14-$DW14)*ES$2)+$DW14</f>
        <v>919.0311155208</v>
      </c>
      <c r="ET14" s="257" t="n">
        <f aca="false">(($EV14-$DW14)*ET$2)+$DW14</f>
        <v>929.3065570972</v>
      </c>
      <c r="EU14" s="257" t="n">
        <f aca="false">(($EV14-$DW14)*EU$2)+$DW14</f>
        <v>939.5819986736</v>
      </c>
      <c r="EV14" s="257" t="n">
        <f aca="false">VLOOKUP($A14,GAMMAGRIDS,18,FALSE())</f>
        <v>949.85744025</v>
      </c>
    </row>
    <row r="15" customFormat="false" ht="12.75" hidden="false" customHeight="false" outlineLevel="0" collapsed="false">
      <c r="A15" s="36" t="n">
        <v>37377</v>
      </c>
      <c r="B15" s="257" t="n">
        <f aca="false">VLOOKUP($A15,GAMMAGRIDS,11,FALSE())</f>
        <v>317.58136225</v>
      </c>
      <c r="C15" s="257" t="n">
        <f aca="false">(($B15-$AA15)*C$2)+$AA15</f>
        <v>313.8323201244</v>
      </c>
      <c r="D15" s="257" t="n">
        <f aca="false">(($B15-$AA15)*D$2)+$AA15</f>
        <v>310.0832779988</v>
      </c>
      <c r="E15" s="257" t="n">
        <f aca="false">(($B15-$AA15)*E$2)+$AA15</f>
        <v>306.3342358732</v>
      </c>
      <c r="F15" s="257" t="n">
        <f aca="false">(($B15-$AA15)*F$2)+$AA15</f>
        <v>302.5851937476</v>
      </c>
      <c r="G15" s="257" t="n">
        <f aca="false">(($B15-$AA15)*G$2)+$AA15</f>
        <v>298.836151622</v>
      </c>
      <c r="H15" s="257" t="n">
        <f aca="false">(($B15-$AA15)*H$2)+$AA15</f>
        <v>295.0871094964</v>
      </c>
      <c r="I15" s="257" t="n">
        <f aca="false">(($B15-$AA15)*I$2)+$AA15</f>
        <v>291.3380673708</v>
      </c>
      <c r="J15" s="257" t="n">
        <f aca="false">(($B15-$AA15)*J$2)+$AA15</f>
        <v>287.5890252452</v>
      </c>
      <c r="K15" s="257" t="n">
        <f aca="false">(($B15-$AA15)*K$2)+$AA15</f>
        <v>283.8399831196</v>
      </c>
      <c r="L15" s="257" t="n">
        <f aca="false">(($B15-$AA15)*L$2)+$AA15</f>
        <v>280.090940994</v>
      </c>
      <c r="M15" s="257" t="n">
        <f aca="false">(($B15-$AA15)*M$2)+$AA15</f>
        <v>276.3418988684</v>
      </c>
      <c r="N15" s="257" t="n">
        <f aca="false">(($B15-$AA15)*N$2)+$AA15</f>
        <v>272.5928567428</v>
      </c>
      <c r="O15" s="257" t="n">
        <f aca="false">(($B15-$AA15)*O$2)+$AA15</f>
        <v>268.8438146172</v>
      </c>
      <c r="P15" s="257" t="n">
        <f aca="false">(($B15-$AA15)*P$2)+$AA15</f>
        <v>265.0947724916</v>
      </c>
      <c r="Q15" s="257" t="n">
        <f aca="false">(($B15-$AA15)*Q$2)+$AA15</f>
        <v>261.345730366</v>
      </c>
      <c r="R15" s="257" t="n">
        <f aca="false">(($B15-$AA15)*R$2)+$AA15</f>
        <v>257.5966882404</v>
      </c>
      <c r="S15" s="257" t="n">
        <f aca="false">(($B15-$AA15)*S$2)+$AA15</f>
        <v>253.8476461148</v>
      </c>
      <c r="T15" s="257" t="n">
        <f aca="false">(($B15-$AA15)*T$2)+$AA15</f>
        <v>250.0986039892</v>
      </c>
      <c r="U15" s="257" t="n">
        <f aca="false">(($B15-$AA15)*U$2)+$AA15</f>
        <v>246.3495618636</v>
      </c>
      <c r="V15" s="257" t="n">
        <f aca="false">(($B15-$AA15)*V$2)+$AA15</f>
        <v>242.600519738</v>
      </c>
      <c r="W15" s="257" t="n">
        <f aca="false">(($B15-$AA15)*W$2)+$AA15</f>
        <v>238.8514776124</v>
      </c>
      <c r="X15" s="257" t="n">
        <f aca="false">(($B15-$AA15)*X$2)+$AA15</f>
        <v>235.1024354868</v>
      </c>
      <c r="Y15" s="257" t="n">
        <f aca="false">(($B15-$AA15)*Y$2)+$AA15</f>
        <v>231.3533933612</v>
      </c>
      <c r="Z15" s="257" t="n">
        <f aca="false">(($B15-$AA15)*Z$2)+$AA15</f>
        <v>227.6043512356</v>
      </c>
      <c r="AA15" s="257" t="n">
        <f aca="false">VLOOKUP($A15,GAMMAGRIDS,12,FALSE())</f>
        <v>223.85530911</v>
      </c>
      <c r="AB15" s="257" t="n">
        <f aca="false">(($AA15-$AZ15)*AB$2)+$AZ15</f>
        <v>218.9580308152</v>
      </c>
      <c r="AC15" s="257" t="n">
        <f aca="false">(($AA15-$AZ15)*AC$2)+$AZ15</f>
        <v>214.0607525204</v>
      </c>
      <c r="AD15" s="257" t="n">
        <f aca="false">(($AA15-$AZ15)*AD$2)+$AZ15</f>
        <v>209.1634742256</v>
      </c>
      <c r="AE15" s="257" t="n">
        <f aca="false">(($AA15-$AZ15)*AE$2)+$AZ15</f>
        <v>204.2661959308</v>
      </c>
      <c r="AF15" s="257" t="n">
        <f aca="false">(($AA15-$AZ15)*AF$2)+$AZ15</f>
        <v>199.368917636</v>
      </c>
      <c r="AG15" s="257" t="n">
        <f aca="false">(($AA15-$AZ15)*AG$2)+$AZ15</f>
        <v>194.4716393412</v>
      </c>
      <c r="AH15" s="257" t="n">
        <f aca="false">(($AA15-$AZ15)*AH$2)+$AZ15</f>
        <v>189.5743610464</v>
      </c>
      <c r="AI15" s="257" t="n">
        <f aca="false">(($AA15-$AZ15)*AI$2)+$AZ15</f>
        <v>184.6770827516</v>
      </c>
      <c r="AJ15" s="257" t="n">
        <f aca="false">(($AA15-$AZ15)*AJ$2)+$AZ15</f>
        <v>179.7798044568</v>
      </c>
      <c r="AK15" s="257" t="n">
        <f aca="false">(($AA15-$AZ15)*AK$2)+$AZ15</f>
        <v>174.882526162</v>
      </c>
      <c r="AL15" s="257" t="n">
        <f aca="false">(($AA15-$AZ15)*AL$2)+$AZ15</f>
        <v>169.9852478672</v>
      </c>
      <c r="AM15" s="257" t="n">
        <f aca="false">(($AA15-$AZ15)*AM$2)+$AZ15</f>
        <v>165.0879695724</v>
      </c>
      <c r="AN15" s="257" t="n">
        <f aca="false">(($AA15-$AZ15)*AN$2)+$AZ15</f>
        <v>160.1906912776</v>
      </c>
      <c r="AO15" s="257" t="n">
        <f aca="false">(($AA15-$AZ15)*AO$2)+$AZ15</f>
        <v>155.2934129828</v>
      </c>
      <c r="AP15" s="257" t="n">
        <f aca="false">(($AA15-$AZ15)*AP$2)+$AZ15</f>
        <v>150.396134688</v>
      </c>
      <c r="AQ15" s="257" t="n">
        <f aca="false">(($AA15-$AZ15)*AQ$2)+$AZ15</f>
        <v>145.4988563932</v>
      </c>
      <c r="AR15" s="257" t="n">
        <f aca="false">(($AA15-$AZ15)*AR$2)+$AZ15</f>
        <v>140.6015780984</v>
      </c>
      <c r="AS15" s="257" t="n">
        <f aca="false">(($AA15-$AZ15)*AS$2)+$AZ15</f>
        <v>135.7042998036</v>
      </c>
      <c r="AT15" s="257" t="n">
        <f aca="false">(($AA15-$AZ15)*AT$2)+$AZ15</f>
        <v>130.8070215088</v>
      </c>
      <c r="AU15" s="257" t="n">
        <f aca="false">(($AA15-$AZ15)*AU$2)+$AZ15</f>
        <v>125.909743214</v>
      </c>
      <c r="AV15" s="257" t="n">
        <f aca="false">(($AA15-$AZ15)*AV$2)+$AZ15</f>
        <v>121.0124649192</v>
      </c>
      <c r="AW15" s="257" t="n">
        <f aca="false">(($AA15-$AZ15)*AW$2)+$AZ15</f>
        <v>116.1151866244</v>
      </c>
      <c r="AX15" s="257" t="n">
        <f aca="false">(($AA15-$AZ15)*AX$2)+$AZ15</f>
        <v>111.2179083296</v>
      </c>
      <c r="AY15" s="257" t="n">
        <f aca="false">(($AA15-$AZ15)*AY$2)+$AZ15</f>
        <v>106.3206300348</v>
      </c>
      <c r="AZ15" s="257" t="n">
        <f aca="false">VLOOKUP($A15,GAMMAGRIDS,13,FALSE())</f>
        <v>101.42335174</v>
      </c>
      <c r="BA15" s="257" t="n">
        <f aca="false">(($AZ15-$BT15)*BA$2)+$BT15</f>
        <v>97.15894922</v>
      </c>
      <c r="BB15" s="257" t="n">
        <f aca="false">(($AZ15-$BT15)*BB$2)+$BT15</f>
        <v>92.8945467</v>
      </c>
      <c r="BC15" s="257" t="n">
        <f aca="false">(($AZ15-$BT15)*BC$2)+$BT15</f>
        <v>88.63014418</v>
      </c>
      <c r="BD15" s="257" t="n">
        <f aca="false">(($AZ15-$BT15)*BD$2)+$BT15</f>
        <v>84.36574166</v>
      </c>
      <c r="BE15" s="257" t="n">
        <f aca="false">(($AZ15-$BT15)*BE$2)+$BT15</f>
        <v>80.10133914</v>
      </c>
      <c r="BF15" s="257" t="n">
        <f aca="false">(($AZ15-$BT15)*BF$2)+$BT15</f>
        <v>75.83693662</v>
      </c>
      <c r="BG15" s="257" t="n">
        <f aca="false">(($AZ15-$BT15)*BG$2)+$BT15</f>
        <v>71.5725341</v>
      </c>
      <c r="BH15" s="257" t="n">
        <f aca="false">(($AZ15-$BT15)*BH$2)+$BT15</f>
        <v>67.30813158</v>
      </c>
      <c r="BI15" s="257" t="n">
        <f aca="false">(($AZ15-$BT15)*BI$2)+$BT15</f>
        <v>63.04372906</v>
      </c>
      <c r="BJ15" s="257" t="n">
        <f aca="false">(($AZ15-$BT15)*BJ$2)+$BT15</f>
        <v>58.77932654</v>
      </c>
      <c r="BK15" s="257" t="n">
        <f aca="false">(($AZ15-$BT15)*BK$2)+$BT15</f>
        <v>54.51492402</v>
      </c>
      <c r="BL15" s="257" t="n">
        <f aca="false">(($AZ15-$BT15)*BL$2)+$BT15</f>
        <v>50.2505215</v>
      </c>
      <c r="BM15" s="257" t="n">
        <f aca="false">(($AZ15-$BT15)*BM$2)+$BT15</f>
        <v>45.98611898</v>
      </c>
      <c r="BN15" s="257" t="n">
        <f aca="false">(($AZ15-$BT15)*BN$2)+$BT15</f>
        <v>41.72171646</v>
      </c>
      <c r="BO15" s="257" t="n">
        <f aca="false">(($AZ15-$BT15)*BO$2)+$BT15</f>
        <v>37.45731394</v>
      </c>
      <c r="BP15" s="257" t="n">
        <f aca="false">(($AZ15-$BT15)*BP$2)+$BT15</f>
        <v>33.19291142</v>
      </c>
      <c r="BQ15" s="257" t="n">
        <f aca="false">(($AZ15-$BT15)*BQ$2)+$BT15</f>
        <v>28.9285089</v>
      </c>
      <c r="BR15" s="257" t="n">
        <f aca="false">(($AZ15-$BT15)*BR$2)+$BT15</f>
        <v>24.66410638</v>
      </c>
      <c r="BS15" s="257" t="n">
        <f aca="false">(($AZ15-$BT15)*BS$2)+$BT15</f>
        <v>20.39970386</v>
      </c>
      <c r="BT15" s="257" t="n">
        <f aca="false">VLOOKUP($A15,GAMMAGRIDS,14,FALSE())</f>
        <v>16.13530134</v>
      </c>
      <c r="BU15" s="257" t="n">
        <f aca="false">(($BT15-$BY15)*BU$2)+$BY15</f>
        <v>12.908241072</v>
      </c>
      <c r="BV15" s="257" t="n">
        <f aca="false">(($BT15-$BY15)*BV$2)+$BY15</f>
        <v>9.681180804</v>
      </c>
      <c r="BW15" s="257" t="n">
        <f aca="false">(($BT15-$BY15)*BW$2)+$BY15</f>
        <v>6.454120536</v>
      </c>
      <c r="BX15" s="257" t="n">
        <f aca="false">(($BT15-$BY15)*BX$2)+$BY15</f>
        <v>3.227060268</v>
      </c>
      <c r="BY15" s="257" t="n">
        <v>0</v>
      </c>
      <c r="BZ15" s="257" t="n">
        <f aca="false">(($CD15-$BY15)*BZ$2)+$BY15</f>
        <v>-2.750149426</v>
      </c>
      <c r="CA15" s="257" t="n">
        <f aca="false">(($CD15-$BY15)*CA$2)+$BY15</f>
        <v>-5.500298852</v>
      </c>
      <c r="CB15" s="257" t="n">
        <f aca="false">(($CD15-$BY15)*CB$2)+$BY15</f>
        <v>-8.250448278</v>
      </c>
      <c r="CC15" s="257" t="n">
        <f aca="false">(($CD15-$BY15)*CC$2)+$BY15</f>
        <v>-11.000597704</v>
      </c>
      <c r="CD15" s="257" t="n">
        <f aca="false">VLOOKUP($A15,GAMMAGRIDS,15,FALSE())</f>
        <v>-13.75074713</v>
      </c>
      <c r="CE15" s="257" t="n">
        <f aca="false">(($CX15-$CD15)*CE$2)+$CD15</f>
        <v>-15.350323293</v>
      </c>
      <c r="CF15" s="257" t="n">
        <f aca="false">(($CX15-$CD15)*CF$2)+$CD15</f>
        <v>-16.949899456</v>
      </c>
      <c r="CG15" s="257" t="n">
        <f aca="false">(($CX15-$CD15)*CG$2)+$CD15</f>
        <v>-18.549475619</v>
      </c>
      <c r="CH15" s="257" t="n">
        <f aca="false">(($CX15-$CD15)*CH$2)+$CD15</f>
        <v>-20.149051782</v>
      </c>
      <c r="CI15" s="257" t="n">
        <f aca="false">(($CX15-$CD15)*CI$2)+$CD15</f>
        <v>-21.748627945</v>
      </c>
      <c r="CJ15" s="257" t="n">
        <f aca="false">(($CX15-$CD15)*CJ$2)+$CD15</f>
        <v>-23.348204108</v>
      </c>
      <c r="CK15" s="257" t="n">
        <f aca="false">(($CX15-$CD15)*CK$2)+$CD15</f>
        <v>-24.947780271</v>
      </c>
      <c r="CL15" s="257" t="n">
        <f aca="false">(($CX15-$CD15)*CL$2)+$CD15</f>
        <v>-26.547356434</v>
      </c>
      <c r="CM15" s="257" t="n">
        <f aca="false">(($CX15-$CD15)*CM$2)+$CD15</f>
        <v>-28.146932597</v>
      </c>
      <c r="CN15" s="257" t="n">
        <f aca="false">(($CX15-$CD15)*CN$2)+$CD15</f>
        <v>-29.74650876</v>
      </c>
      <c r="CO15" s="257" t="n">
        <f aca="false">(($CX15-$CD15)*CO$2)+$CD15</f>
        <v>-31.346084923</v>
      </c>
      <c r="CP15" s="257" t="n">
        <f aca="false">(($CX15-$CD15)*CP$2)+$CD15</f>
        <v>-32.945661086</v>
      </c>
      <c r="CQ15" s="257" t="n">
        <f aca="false">(($CX15-$CD15)*CQ$2)+$CD15</f>
        <v>-34.545237249</v>
      </c>
      <c r="CR15" s="257" t="n">
        <f aca="false">(($CX15-$CD15)*CR$2)+$CD15</f>
        <v>-36.144813412</v>
      </c>
      <c r="CS15" s="257" t="n">
        <f aca="false">(($CX15-$CD15)*CS$2)+$CD15</f>
        <v>-37.744389575</v>
      </c>
      <c r="CT15" s="257" t="n">
        <f aca="false">(($CX15-$CD15)*CT$2)+$CD15</f>
        <v>-39.343965738</v>
      </c>
      <c r="CU15" s="257" t="n">
        <f aca="false">(($CX15-$CD15)*CU$2)+$CD15</f>
        <v>-40.943541901</v>
      </c>
      <c r="CV15" s="257" t="n">
        <f aca="false">(($CX15-$CD15)*CV$2)+$CD15</f>
        <v>-42.543118064</v>
      </c>
      <c r="CW15" s="257" t="n">
        <f aca="false">(($CX15-$CD15)*CW$2)+$CD15</f>
        <v>-44.142694227</v>
      </c>
      <c r="CX15" s="257" t="n">
        <f aca="false">VLOOKUP($A15,GAMMAGRIDS,16,FALSE())</f>
        <v>-45.74227039</v>
      </c>
      <c r="CY15" s="257" t="n">
        <f aca="false">(($DW15-$CX15)*CY$2)+$CX15</f>
        <v>-45.7132452508</v>
      </c>
      <c r="CZ15" s="257" t="n">
        <f aca="false">(($DW15-$CX15)*CZ$2)+$CX15</f>
        <v>-45.6842201116</v>
      </c>
      <c r="DA15" s="257" t="n">
        <f aca="false">(($DW15-$CX15)*DA$2)+$CX15</f>
        <v>-45.6551949724</v>
      </c>
      <c r="DB15" s="257" t="n">
        <f aca="false">(($DW15-$CX15)*DB$2)+$CX15</f>
        <v>-45.6261698332</v>
      </c>
      <c r="DC15" s="257" t="n">
        <f aca="false">(($DW15-$CX15)*DC$2)+$CX15</f>
        <v>-45.597144694</v>
      </c>
      <c r="DD15" s="257" t="n">
        <f aca="false">(($DW15-$CX15)*DD$2)+$CX15</f>
        <v>-45.5681195548</v>
      </c>
      <c r="DE15" s="257" t="n">
        <f aca="false">(($DW15-$CX15)*DE$2)+$CX15</f>
        <v>-45.5390944156</v>
      </c>
      <c r="DF15" s="257" t="n">
        <f aca="false">(($DW15-$CX15)*DF$2)+$CX15</f>
        <v>-45.5100692764</v>
      </c>
      <c r="DG15" s="257" t="n">
        <f aca="false">(($DW15-$CX15)*DG$2)+$CX15</f>
        <v>-45.4810441372</v>
      </c>
      <c r="DH15" s="257" t="n">
        <f aca="false">(($DW15-$CX15)*DH$2)+$CX15</f>
        <v>-45.452018998</v>
      </c>
      <c r="DI15" s="257" t="n">
        <f aca="false">(($DW15-$CX15)*DI$2)+$CX15</f>
        <v>-45.4229938588</v>
      </c>
      <c r="DJ15" s="257" t="n">
        <f aca="false">(($DW15-$CX15)*DJ$2)+$CX15</f>
        <v>-45.3939687196</v>
      </c>
      <c r="DK15" s="257" t="n">
        <f aca="false">(($DW15-$CX15)*DK$2)+$CX15</f>
        <v>-45.3649435804</v>
      </c>
      <c r="DL15" s="257" t="n">
        <f aca="false">(($DW15-$CX15)*DL$2)+$CX15</f>
        <v>-45.3359184412</v>
      </c>
      <c r="DM15" s="257" t="n">
        <f aca="false">(($DW15-$CX15)*DM$2)+$CX15</f>
        <v>-45.306893302</v>
      </c>
      <c r="DN15" s="257" t="n">
        <f aca="false">(($DW15-$CX15)*DN$2)+$CX15</f>
        <v>-45.2778681628</v>
      </c>
      <c r="DO15" s="257" t="n">
        <f aca="false">(($DW15-$CX15)*DO$2)+$CX15</f>
        <v>-45.2488430236</v>
      </c>
      <c r="DP15" s="257" t="n">
        <f aca="false">(($DW15-$CX15)*DP$2)+$CX15</f>
        <v>-45.2198178844</v>
      </c>
      <c r="DQ15" s="257" t="n">
        <f aca="false">(($DW15-$CX15)*DQ$2)+$CX15</f>
        <v>-45.1907927452</v>
      </c>
      <c r="DR15" s="257" t="n">
        <f aca="false">(($DW15-$CX15)*DR$2)+$CX15</f>
        <v>-45.161767606</v>
      </c>
      <c r="DS15" s="257" t="n">
        <f aca="false">(($DW15-$CX15)*DS$2)+$CX15</f>
        <v>-45.1327424668</v>
      </c>
      <c r="DT15" s="257" t="n">
        <f aca="false">(($DW15-$CX15)*DT$2)+$CX15</f>
        <v>-45.1037173276</v>
      </c>
      <c r="DU15" s="257" t="n">
        <f aca="false">(($DW15-$CX15)*DU$2)+$CX15</f>
        <v>-45.0746921884</v>
      </c>
      <c r="DV15" s="257" t="n">
        <f aca="false">(($DW15-$CX15)*DV$2)+$CX15</f>
        <v>-45.0456670492</v>
      </c>
      <c r="DW15" s="257" t="n">
        <f aca="false">VLOOKUP($A15,GAMMAGRIDS,17,FALSE())</f>
        <v>-45.01664191</v>
      </c>
      <c r="DX15" s="257" t="n">
        <f aca="false">(($EV15-$DW15)*DX$2)+$DW15</f>
        <v>-42.8527761636</v>
      </c>
      <c r="DY15" s="257" t="n">
        <f aca="false">(($EV15-$DW15)*DY$2)+$DW15</f>
        <v>-40.6889104172</v>
      </c>
      <c r="DZ15" s="257" t="n">
        <f aca="false">(($EV15-$DW15)*DZ$2)+$DW15</f>
        <v>-38.5250446708</v>
      </c>
      <c r="EA15" s="257" t="n">
        <f aca="false">(($EV15-$DW15)*EA$2)+$DW15</f>
        <v>-36.3611789244</v>
      </c>
      <c r="EB15" s="257" t="n">
        <f aca="false">(($EV15-$DW15)*EB$2)+$DW15</f>
        <v>-34.197313178</v>
      </c>
      <c r="EC15" s="257" t="n">
        <f aca="false">(($EV15-$DW15)*EC$2)+$DW15</f>
        <v>-32.0334474316</v>
      </c>
      <c r="ED15" s="257" t="n">
        <f aca="false">(($EV15-$DW15)*ED$2)+$DW15</f>
        <v>-29.8695816852</v>
      </c>
      <c r="EE15" s="257" t="n">
        <f aca="false">(($EV15-$DW15)*EE$2)+$DW15</f>
        <v>-27.7057159388</v>
      </c>
      <c r="EF15" s="257" t="n">
        <f aca="false">(($EV15-$DW15)*EF$2)+$DW15</f>
        <v>-25.5418501924</v>
      </c>
      <c r="EG15" s="257" t="n">
        <f aca="false">(($EV15-$DW15)*EG$2)+$DW15</f>
        <v>-23.377984446</v>
      </c>
      <c r="EH15" s="257" t="n">
        <f aca="false">(($EV15-$DW15)*EH$2)+$DW15</f>
        <v>-21.2141186996</v>
      </c>
      <c r="EI15" s="257" t="n">
        <f aca="false">(($EV15-$DW15)*EI$2)+$DW15</f>
        <v>-19.0502529532</v>
      </c>
      <c r="EJ15" s="257" t="n">
        <f aca="false">(($EV15-$DW15)*EJ$2)+$DW15</f>
        <v>-16.8863872068</v>
      </c>
      <c r="EK15" s="257" t="n">
        <f aca="false">(($EV15-$DW15)*EK$2)+$DW15</f>
        <v>-14.7225214604</v>
      </c>
      <c r="EL15" s="257" t="n">
        <f aca="false">(($EV15-$DW15)*EL$2)+$DW15</f>
        <v>-12.558655714</v>
      </c>
      <c r="EM15" s="257" t="n">
        <f aca="false">(($EV15-$DW15)*EM$2)+$DW15</f>
        <v>-10.3947899676</v>
      </c>
      <c r="EN15" s="257" t="n">
        <f aca="false">(($EV15-$DW15)*EN$2)+$DW15</f>
        <v>-8.23092422120002</v>
      </c>
      <c r="EO15" s="257" t="n">
        <f aca="false">(($EV15-$DW15)*EO$2)+$DW15</f>
        <v>-6.06705847480001</v>
      </c>
      <c r="EP15" s="257" t="n">
        <f aca="false">(($EV15-$DW15)*EP$2)+$DW15</f>
        <v>-3.90319272840001</v>
      </c>
      <c r="EQ15" s="257" t="n">
        <f aca="false">(($EV15-$DW15)*EQ$2)+$DW15</f>
        <v>-1.73932698200001</v>
      </c>
      <c r="ER15" s="257" t="n">
        <f aca="false">(($EV15-$DW15)*ER$2)+$DW15</f>
        <v>0.424538764399991</v>
      </c>
      <c r="ES15" s="257" t="n">
        <f aca="false">(($EV15-$DW15)*ES$2)+$DW15</f>
        <v>2.58840451079999</v>
      </c>
      <c r="ET15" s="257" t="n">
        <f aca="false">(($EV15-$DW15)*ET$2)+$DW15</f>
        <v>4.7522702572</v>
      </c>
      <c r="EU15" s="257" t="n">
        <f aca="false">(($EV15-$DW15)*EU$2)+$DW15</f>
        <v>6.9161360036</v>
      </c>
      <c r="EV15" s="257" t="n">
        <f aca="false">VLOOKUP($A15,GAMMAGRIDS,18,FALSE())</f>
        <v>9.08000174999998</v>
      </c>
    </row>
    <row r="16" customFormat="false" ht="12.75" hidden="false" customHeight="false" outlineLevel="0" collapsed="false">
      <c r="A16" s="36" t="n">
        <v>37408</v>
      </c>
      <c r="B16" s="257" t="n">
        <f aca="false">VLOOKUP($A16,GAMMAGRIDS,11,FALSE())</f>
        <v>322.11197796</v>
      </c>
      <c r="C16" s="257" t="n">
        <f aca="false">(($B16-$AA16)*C$2)+$AA16</f>
        <v>317.4865747908</v>
      </c>
      <c r="D16" s="257" t="n">
        <f aca="false">(($B16-$AA16)*D$2)+$AA16</f>
        <v>312.8611716216</v>
      </c>
      <c r="E16" s="257" t="n">
        <f aca="false">(($B16-$AA16)*E$2)+$AA16</f>
        <v>308.2357684524</v>
      </c>
      <c r="F16" s="257" t="n">
        <f aca="false">(($B16-$AA16)*F$2)+$AA16</f>
        <v>303.6103652832</v>
      </c>
      <c r="G16" s="257" t="n">
        <f aca="false">(($B16-$AA16)*G$2)+$AA16</f>
        <v>298.984962114</v>
      </c>
      <c r="H16" s="257" t="n">
        <f aca="false">(($B16-$AA16)*H$2)+$AA16</f>
        <v>294.3595589448</v>
      </c>
      <c r="I16" s="257" t="n">
        <f aca="false">(($B16-$AA16)*I$2)+$AA16</f>
        <v>289.7341557756</v>
      </c>
      <c r="J16" s="257" t="n">
        <f aca="false">(($B16-$AA16)*J$2)+$AA16</f>
        <v>285.1087526064</v>
      </c>
      <c r="K16" s="257" t="n">
        <f aca="false">(($B16-$AA16)*K$2)+$AA16</f>
        <v>280.4833494372</v>
      </c>
      <c r="L16" s="257" t="n">
        <f aca="false">(($B16-$AA16)*L$2)+$AA16</f>
        <v>275.857946268</v>
      </c>
      <c r="M16" s="257" t="n">
        <f aca="false">(($B16-$AA16)*M$2)+$AA16</f>
        <v>271.2325430988</v>
      </c>
      <c r="N16" s="257" t="n">
        <f aca="false">(($B16-$AA16)*N$2)+$AA16</f>
        <v>266.6071399296</v>
      </c>
      <c r="O16" s="257" t="n">
        <f aca="false">(($B16-$AA16)*O$2)+$AA16</f>
        <v>261.9817367604</v>
      </c>
      <c r="P16" s="257" t="n">
        <f aca="false">(($B16-$AA16)*P$2)+$AA16</f>
        <v>257.3563335912</v>
      </c>
      <c r="Q16" s="257" t="n">
        <f aca="false">(($B16-$AA16)*Q$2)+$AA16</f>
        <v>252.730930422</v>
      </c>
      <c r="R16" s="257" t="n">
        <f aca="false">(($B16-$AA16)*R$2)+$AA16</f>
        <v>248.1055272528</v>
      </c>
      <c r="S16" s="257" t="n">
        <f aca="false">(($B16-$AA16)*S$2)+$AA16</f>
        <v>243.4801240836</v>
      </c>
      <c r="T16" s="257" t="n">
        <f aca="false">(($B16-$AA16)*T$2)+$AA16</f>
        <v>238.8547209144</v>
      </c>
      <c r="U16" s="257" t="n">
        <f aca="false">(($B16-$AA16)*U$2)+$AA16</f>
        <v>234.2293177452</v>
      </c>
      <c r="V16" s="257" t="n">
        <f aca="false">(($B16-$AA16)*V$2)+$AA16</f>
        <v>229.603914576</v>
      </c>
      <c r="W16" s="257" t="n">
        <f aca="false">(($B16-$AA16)*W$2)+$AA16</f>
        <v>224.9785114068</v>
      </c>
      <c r="X16" s="257" t="n">
        <f aca="false">(($B16-$AA16)*X$2)+$AA16</f>
        <v>220.3531082376</v>
      </c>
      <c r="Y16" s="257" t="n">
        <f aca="false">(($B16-$AA16)*Y$2)+$AA16</f>
        <v>215.7277050684</v>
      </c>
      <c r="Z16" s="257" t="n">
        <f aca="false">(($B16-$AA16)*Z$2)+$AA16</f>
        <v>211.1023018992</v>
      </c>
      <c r="AA16" s="257" t="n">
        <f aca="false">VLOOKUP($A16,GAMMAGRIDS,12,FALSE())</f>
        <v>206.47689873</v>
      </c>
      <c r="AB16" s="257" t="n">
        <f aca="false">(($AA16-$AZ16)*AB$2)+$AZ16</f>
        <v>201.7955502024</v>
      </c>
      <c r="AC16" s="257" t="n">
        <f aca="false">(($AA16-$AZ16)*AC$2)+$AZ16</f>
        <v>197.1142016748</v>
      </c>
      <c r="AD16" s="257" t="n">
        <f aca="false">(($AA16-$AZ16)*AD$2)+$AZ16</f>
        <v>192.4328531472</v>
      </c>
      <c r="AE16" s="257" t="n">
        <f aca="false">(($AA16-$AZ16)*AE$2)+$AZ16</f>
        <v>187.7515046196</v>
      </c>
      <c r="AF16" s="257" t="n">
        <f aca="false">(($AA16-$AZ16)*AF$2)+$AZ16</f>
        <v>183.070156092</v>
      </c>
      <c r="AG16" s="257" t="n">
        <f aca="false">(($AA16-$AZ16)*AG$2)+$AZ16</f>
        <v>178.3888075644</v>
      </c>
      <c r="AH16" s="257" t="n">
        <f aca="false">(($AA16-$AZ16)*AH$2)+$AZ16</f>
        <v>173.7074590368</v>
      </c>
      <c r="AI16" s="257" t="n">
        <f aca="false">(($AA16-$AZ16)*AI$2)+$AZ16</f>
        <v>169.0261105092</v>
      </c>
      <c r="AJ16" s="257" t="n">
        <f aca="false">(($AA16-$AZ16)*AJ$2)+$AZ16</f>
        <v>164.3447619816</v>
      </c>
      <c r="AK16" s="257" t="n">
        <f aca="false">(($AA16-$AZ16)*AK$2)+$AZ16</f>
        <v>159.663413454</v>
      </c>
      <c r="AL16" s="257" t="n">
        <f aca="false">(($AA16-$AZ16)*AL$2)+$AZ16</f>
        <v>154.9820649264</v>
      </c>
      <c r="AM16" s="257" t="n">
        <f aca="false">(($AA16-$AZ16)*AM$2)+$AZ16</f>
        <v>150.3007163988</v>
      </c>
      <c r="AN16" s="257" t="n">
        <f aca="false">(($AA16-$AZ16)*AN$2)+$AZ16</f>
        <v>145.6193678712</v>
      </c>
      <c r="AO16" s="257" t="n">
        <f aca="false">(($AA16-$AZ16)*AO$2)+$AZ16</f>
        <v>140.9380193436</v>
      </c>
      <c r="AP16" s="257" t="n">
        <f aca="false">(($AA16-$AZ16)*AP$2)+$AZ16</f>
        <v>136.256670816</v>
      </c>
      <c r="AQ16" s="257" t="n">
        <f aca="false">(($AA16-$AZ16)*AQ$2)+$AZ16</f>
        <v>131.5753222884</v>
      </c>
      <c r="AR16" s="257" t="n">
        <f aca="false">(($AA16-$AZ16)*AR$2)+$AZ16</f>
        <v>126.8939737608</v>
      </c>
      <c r="AS16" s="257" t="n">
        <f aca="false">(($AA16-$AZ16)*AS$2)+$AZ16</f>
        <v>122.2126252332</v>
      </c>
      <c r="AT16" s="257" t="n">
        <f aca="false">(($AA16-$AZ16)*AT$2)+$AZ16</f>
        <v>117.5312767056</v>
      </c>
      <c r="AU16" s="257" t="n">
        <f aca="false">(($AA16-$AZ16)*AU$2)+$AZ16</f>
        <v>112.849928178</v>
      </c>
      <c r="AV16" s="257" t="n">
        <f aca="false">(($AA16-$AZ16)*AV$2)+$AZ16</f>
        <v>108.1685796504</v>
      </c>
      <c r="AW16" s="257" t="n">
        <f aca="false">(($AA16-$AZ16)*AW$2)+$AZ16</f>
        <v>103.4872311228</v>
      </c>
      <c r="AX16" s="257" t="n">
        <f aca="false">(($AA16-$AZ16)*AX$2)+$AZ16</f>
        <v>98.8058825952</v>
      </c>
      <c r="AY16" s="257" t="n">
        <f aca="false">(($AA16-$AZ16)*AY$2)+$AZ16</f>
        <v>94.1245340676</v>
      </c>
      <c r="AZ16" s="257" t="n">
        <f aca="false">VLOOKUP($A16,GAMMAGRIDS,13,FALSE())</f>
        <v>89.44318554</v>
      </c>
      <c r="BA16" s="257" t="n">
        <f aca="false">(($AZ16-$BT16)*BA$2)+$BT16</f>
        <v>85.678823891</v>
      </c>
      <c r="BB16" s="257" t="n">
        <f aca="false">(($AZ16-$BT16)*BB$2)+$BT16</f>
        <v>81.914462242</v>
      </c>
      <c r="BC16" s="257" t="n">
        <f aca="false">(($AZ16-$BT16)*BC$2)+$BT16</f>
        <v>78.150100593</v>
      </c>
      <c r="BD16" s="257" t="n">
        <f aca="false">(($AZ16-$BT16)*BD$2)+$BT16</f>
        <v>74.385738944</v>
      </c>
      <c r="BE16" s="257" t="n">
        <f aca="false">(($AZ16-$BT16)*BE$2)+$BT16</f>
        <v>70.621377295</v>
      </c>
      <c r="BF16" s="257" t="n">
        <f aca="false">(($AZ16-$BT16)*BF$2)+$BT16</f>
        <v>66.857015646</v>
      </c>
      <c r="BG16" s="257" t="n">
        <f aca="false">(($AZ16-$BT16)*BG$2)+$BT16</f>
        <v>63.092653997</v>
      </c>
      <c r="BH16" s="257" t="n">
        <f aca="false">(($AZ16-$BT16)*BH$2)+$BT16</f>
        <v>59.328292348</v>
      </c>
      <c r="BI16" s="257" t="n">
        <f aca="false">(($AZ16-$BT16)*BI$2)+$BT16</f>
        <v>55.563930699</v>
      </c>
      <c r="BJ16" s="257" t="n">
        <f aca="false">(($AZ16-$BT16)*BJ$2)+$BT16</f>
        <v>51.79956905</v>
      </c>
      <c r="BK16" s="257" t="n">
        <f aca="false">(($AZ16-$BT16)*BK$2)+$BT16</f>
        <v>48.035207401</v>
      </c>
      <c r="BL16" s="257" t="n">
        <f aca="false">(($AZ16-$BT16)*BL$2)+$BT16</f>
        <v>44.270845752</v>
      </c>
      <c r="BM16" s="257" t="n">
        <f aca="false">(($AZ16-$BT16)*BM$2)+$BT16</f>
        <v>40.506484103</v>
      </c>
      <c r="BN16" s="257" t="n">
        <f aca="false">(($AZ16-$BT16)*BN$2)+$BT16</f>
        <v>36.742122454</v>
      </c>
      <c r="BO16" s="257" t="n">
        <f aca="false">(($AZ16-$BT16)*BO$2)+$BT16</f>
        <v>32.977760805</v>
      </c>
      <c r="BP16" s="257" t="n">
        <f aca="false">(($AZ16-$BT16)*BP$2)+$BT16</f>
        <v>29.213399156</v>
      </c>
      <c r="BQ16" s="257" t="n">
        <f aca="false">(($AZ16-$BT16)*BQ$2)+$BT16</f>
        <v>25.449037507</v>
      </c>
      <c r="BR16" s="257" t="n">
        <f aca="false">(($AZ16-$BT16)*BR$2)+$BT16</f>
        <v>21.684675858</v>
      </c>
      <c r="BS16" s="257" t="n">
        <f aca="false">(($AZ16-$BT16)*BS$2)+$BT16</f>
        <v>17.920314209</v>
      </c>
      <c r="BT16" s="257" t="n">
        <f aca="false">VLOOKUP($A16,GAMMAGRIDS,14,FALSE())</f>
        <v>14.15595256</v>
      </c>
      <c r="BU16" s="257" t="n">
        <f aca="false">(($BT16-$BY16)*BU$2)+$BY16</f>
        <v>11.324762048</v>
      </c>
      <c r="BV16" s="257" t="n">
        <f aca="false">(($BT16-$BY16)*BV$2)+$BY16</f>
        <v>8.493571536</v>
      </c>
      <c r="BW16" s="257" t="n">
        <f aca="false">(($BT16-$BY16)*BW$2)+$BY16</f>
        <v>5.662381024</v>
      </c>
      <c r="BX16" s="257" t="n">
        <f aca="false">(($BT16-$BY16)*BX$2)+$BY16</f>
        <v>2.831190512</v>
      </c>
      <c r="BY16" s="257" t="n">
        <v>0</v>
      </c>
      <c r="BZ16" s="257" t="n">
        <f aca="false">(($CD16-$BY16)*BZ$2)+$BY16</f>
        <v>-2.4357942</v>
      </c>
      <c r="CA16" s="257" t="n">
        <f aca="false">(($CD16-$BY16)*CA$2)+$BY16</f>
        <v>-4.8715884</v>
      </c>
      <c r="CB16" s="257" t="n">
        <f aca="false">(($CD16-$BY16)*CB$2)+$BY16</f>
        <v>-7.3073826</v>
      </c>
      <c r="CC16" s="257" t="n">
        <f aca="false">(($CD16-$BY16)*CC$2)+$BY16</f>
        <v>-9.7431768</v>
      </c>
      <c r="CD16" s="257" t="n">
        <f aca="false">VLOOKUP($A16,GAMMAGRIDS,15,FALSE())</f>
        <v>-12.178971</v>
      </c>
      <c r="CE16" s="257" t="n">
        <f aca="false">(($CX16-$CD16)*CE$2)+$CD16</f>
        <v>-13.6997354535</v>
      </c>
      <c r="CF16" s="257" t="n">
        <f aca="false">(($CX16-$CD16)*CF$2)+$CD16</f>
        <v>-15.220499907</v>
      </c>
      <c r="CG16" s="257" t="n">
        <f aca="false">(($CX16-$CD16)*CG$2)+$CD16</f>
        <v>-16.7412643605</v>
      </c>
      <c r="CH16" s="257" t="n">
        <f aca="false">(($CX16-$CD16)*CH$2)+$CD16</f>
        <v>-18.262028814</v>
      </c>
      <c r="CI16" s="257" t="n">
        <f aca="false">(($CX16-$CD16)*CI$2)+$CD16</f>
        <v>-19.7827932675</v>
      </c>
      <c r="CJ16" s="257" t="n">
        <f aca="false">(($CX16-$CD16)*CJ$2)+$CD16</f>
        <v>-21.303557721</v>
      </c>
      <c r="CK16" s="257" t="n">
        <f aca="false">(($CX16-$CD16)*CK$2)+$CD16</f>
        <v>-22.8243221745</v>
      </c>
      <c r="CL16" s="257" t="n">
        <f aca="false">(($CX16-$CD16)*CL$2)+$CD16</f>
        <v>-24.345086628</v>
      </c>
      <c r="CM16" s="257" t="n">
        <f aca="false">(($CX16-$CD16)*CM$2)+$CD16</f>
        <v>-25.8658510815</v>
      </c>
      <c r="CN16" s="257" t="n">
        <f aca="false">(($CX16-$CD16)*CN$2)+$CD16</f>
        <v>-27.386615535</v>
      </c>
      <c r="CO16" s="257" t="n">
        <f aca="false">(($CX16-$CD16)*CO$2)+$CD16</f>
        <v>-28.9073799885</v>
      </c>
      <c r="CP16" s="257" t="n">
        <f aca="false">(($CX16-$CD16)*CP$2)+$CD16</f>
        <v>-30.428144442</v>
      </c>
      <c r="CQ16" s="257" t="n">
        <f aca="false">(($CX16-$CD16)*CQ$2)+$CD16</f>
        <v>-31.9489088955</v>
      </c>
      <c r="CR16" s="257" t="n">
        <f aca="false">(($CX16-$CD16)*CR$2)+$CD16</f>
        <v>-33.469673349</v>
      </c>
      <c r="CS16" s="257" t="n">
        <f aca="false">(($CX16-$CD16)*CS$2)+$CD16</f>
        <v>-34.9904378025</v>
      </c>
      <c r="CT16" s="257" t="n">
        <f aca="false">(($CX16-$CD16)*CT$2)+$CD16</f>
        <v>-36.511202256</v>
      </c>
      <c r="CU16" s="257" t="n">
        <f aca="false">(($CX16-$CD16)*CU$2)+$CD16</f>
        <v>-38.0319667095</v>
      </c>
      <c r="CV16" s="257" t="n">
        <f aca="false">(($CX16-$CD16)*CV$2)+$CD16</f>
        <v>-39.552731163</v>
      </c>
      <c r="CW16" s="257" t="n">
        <f aca="false">(($CX16-$CD16)*CW$2)+$CD16</f>
        <v>-41.0734956165</v>
      </c>
      <c r="CX16" s="257" t="n">
        <f aca="false">VLOOKUP($A16,GAMMAGRIDS,16,FALSE())</f>
        <v>-42.59426007</v>
      </c>
      <c r="CY16" s="257" t="n">
        <f aca="false">(($DW16-$CX16)*CY$2)+$CX16</f>
        <v>-42.8554921324</v>
      </c>
      <c r="CZ16" s="257" t="n">
        <f aca="false">(($DW16-$CX16)*CZ$2)+$CX16</f>
        <v>-43.1167241948</v>
      </c>
      <c r="DA16" s="257" t="n">
        <f aca="false">(($DW16-$CX16)*DA$2)+$CX16</f>
        <v>-43.3779562572</v>
      </c>
      <c r="DB16" s="257" t="n">
        <f aca="false">(($DW16-$CX16)*DB$2)+$CX16</f>
        <v>-43.6391883196</v>
      </c>
      <c r="DC16" s="257" t="n">
        <f aca="false">(($DW16-$CX16)*DC$2)+$CX16</f>
        <v>-43.900420382</v>
      </c>
      <c r="DD16" s="257" t="n">
        <f aca="false">(($DW16-$CX16)*DD$2)+$CX16</f>
        <v>-44.1616524444</v>
      </c>
      <c r="DE16" s="257" t="n">
        <f aca="false">(($DW16-$CX16)*DE$2)+$CX16</f>
        <v>-44.4228845068</v>
      </c>
      <c r="DF16" s="257" t="n">
        <f aca="false">(($DW16-$CX16)*DF$2)+$CX16</f>
        <v>-44.6841165692</v>
      </c>
      <c r="DG16" s="257" t="n">
        <f aca="false">(($DW16-$CX16)*DG$2)+$CX16</f>
        <v>-44.9453486316</v>
      </c>
      <c r="DH16" s="257" t="n">
        <f aca="false">(($DW16-$CX16)*DH$2)+$CX16</f>
        <v>-45.206580694</v>
      </c>
      <c r="DI16" s="257" t="n">
        <f aca="false">(($DW16-$CX16)*DI$2)+$CX16</f>
        <v>-45.4678127564</v>
      </c>
      <c r="DJ16" s="257" t="n">
        <f aca="false">(($DW16-$CX16)*DJ$2)+$CX16</f>
        <v>-45.7290448188</v>
      </c>
      <c r="DK16" s="257" t="n">
        <f aca="false">(($DW16-$CX16)*DK$2)+$CX16</f>
        <v>-45.9902768812</v>
      </c>
      <c r="DL16" s="257" t="n">
        <f aca="false">(($DW16-$CX16)*DL$2)+$CX16</f>
        <v>-46.2515089436</v>
      </c>
      <c r="DM16" s="257" t="n">
        <f aca="false">(($DW16-$CX16)*DM$2)+$CX16</f>
        <v>-46.512741006</v>
      </c>
      <c r="DN16" s="257" t="n">
        <f aca="false">(($DW16-$CX16)*DN$2)+$CX16</f>
        <v>-46.7739730684</v>
      </c>
      <c r="DO16" s="257" t="n">
        <f aca="false">(($DW16-$CX16)*DO$2)+$CX16</f>
        <v>-47.0352051308</v>
      </c>
      <c r="DP16" s="257" t="n">
        <f aca="false">(($DW16-$CX16)*DP$2)+$CX16</f>
        <v>-47.2964371932</v>
      </c>
      <c r="DQ16" s="257" t="n">
        <f aca="false">(($DW16-$CX16)*DQ$2)+$CX16</f>
        <v>-47.5576692556</v>
      </c>
      <c r="DR16" s="257" t="n">
        <f aca="false">(($DW16-$CX16)*DR$2)+$CX16</f>
        <v>-47.818901318</v>
      </c>
      <c r="DS16" s="257" t="n">
        <f aca="false">(($DW16-$CX16)*DS$2)+$CX16</f>
        <v>-48.0801333804</v>
      </c>
      <c r="DT16" s="257" t="n">
        <f aca="false">(($DW16-$CX16)*DT$2)+$CX16</f>
        <v>-48.3413654428</v>
      </c>
      <c r="DU16" s="257" t="n">
        <f aca="false">(($DW16-$CX16)*DU$2)+$CX16</f>
        <v>-48.6025975052</v>
      </c>
      <c r="DV16" s="257" t="n">
        <f aca="false">(($DW16-$CX16)*DV$2)+$CX16</f>
        <v>-48.8638295676</v>
      </c>
      <c r="DW16" s="257" t="n">
        <f aca="false">VLOOKUP($A16,GAMMAGRIDS,17,FALSE())</f>
        <v>-49.12506163</v>
      </c>
      <c r="DX16" s="257" t="n">
        <f aca="false">(($EV16-$DW16)*DX$2)+$DW16</f>
        <v>-47.9524662092</v>
      </c>
      <c r="DY16" s="257" t="n">
        <f aca="false">(($EV16-$DW16)*DY$2)+$DW16</f>
        <v>-46.7798707884</v>
      </c>
      <c r="DZ16" s="257" t="n">
        <f aca="false">(($EV16-$DW16)*DZ$2)+$DW16</f>
        <v>-45.6072753676</v>
      </c>
      <c r="EA16" s="257" t="n">
        <f aca="false">(($EV16-$DW16)*EA$2)+$DW16</f>
        <v>-44.4346799468</v>
      </c>
      <c r="EB16" s="257" t="n">
        <f aca="false">(($EV16-$DW16)*EB$2)+$DW16</f>
        <v>-43.262084526</v>
      </c>
      <c r="EC16" s="257" t="n">
        <f aca="false">(($EV16-$DW16)*EC$2)+$DW16</f>
        <v>-42.0894891052</v>
      </c>
      <c r="ED16" s="257" t="n">
        <f aca="false">(($EV16-$DW16)*ED$2)+$DW16</f>
        <v>-40.9168936844</v>
      </c>
      <c r="EE16" s="257" t="n">
        <f aca="false">(($EV16-$DW16)*EE$2)+$DW16</f>
        <v>-39.7442982636</v>
      </c>
      <c r="EF16" s="257" t="n">
        <f aca="false">(($EV16-$DW16)*EF$2)+$DW16</f>
        <v>-38.5717028428</v>
      </c>
      <c r="EG16" s="257" t="n">
        <f aca="false">(($EV16-$DW16)*EG$2)+$DW16</f>
        <v>-37.399107422</v>
      </c>
      <c r="EH16" s="257" t="n">
        <f aca="false">(($EV16-$DW16)*EH$2)+$DW16</f>
        <v>-36.2265120012</v>
      </c>
      <c r="EI16" s="257" t="n">
        <f aca="false">(($EV16-$DW16)*EI$2)+$DW16</f>
        <v>-35.0539165804</v>
      </c>
      <c r="EJ16" s="257" t="n">
        <f aca="false">(($EV16-$DW16)*EJ$2)+$DW16</f>
        <v>-33.8813211596</v>
      </c>
      <c r="EK16" s="257" t="n">
        <f aca="false">(($EV16-$DW16)*EK$2)+$DW16</f>
        <v>-32.7087257388</v>
      </c>
      <c r="EL16" s="257" t="n">
        <f aca="false">(($EV16-$DW16)*EL$2)+$DW16</f>
        <v>-31.536130318</v>
      </c>
      <c r="EM16" s="257" t="n">
        <f aca="false">(($EV16-$DW16)*EM$2)+$DW16</f>
        <v>-30.3635348972</v>
      </c>
      <c r="EN16" s="257" t="n">
        <f aca="false">(($EV16-$DW16)*EN$2)+$DW16</f>
        <v>-29.1909394764</v>
      </c>
      <c r="EO16" s="257" t="n">
        <f aca="false">(($EV16-$DW16)*EO$2)+$DW16</f>
        <v>-28.0183440556</v>
      </c>
      <c r="EP16" s="257" t="n">
        <f aca="false">(($EV16-$DW16)*EP$2)+$DW16</f>
        <v>-26.8457486348</v>
      </c>
      <c r="EQ16" s="257" t="n">
        <f aca="false">(($EV16-$DW16)*EQ$2)+$DW16</f>
        <v>-25.673153214</v>
      </c>
      <c r="ER16" s="257" t="n">
        <f aca="false">(($EV16-$DW16)*ER$2)+$DW16</f>
        <v>-24.5005577932</v>
      </c>
      <c r="ES16" s="257" t="n">
        <f aca="false">(($EV16-$DW16)*ES$2)+$DW16</f>
        <v>-23.3279623724</v>
      </c>
      <c r="ET16" s="257" t="n">
        <f aca="false">(($EV16-$DW16)*ET$2)+$DW16</f>
        <v>-22.1553669516</v>
      </c>
      <c r="EU16" s="257" t="n">
        <f aca="false">(($EV16-$DW16)*EU$2)+$DW16</f>
        <v>-20.9827715308</v>
      </c>
      <c r="EV16" s="257" t="n">
        <f aca="false">VLOOKUP($A16,GAMMAGRIDS,18,FALSE())</f>
        <v>-19.81017611</v>
      </c>
    </row>
    <row r="17" customFormat="false" ht="12.75" hidden="false" customHeight="false" outlineLevel="0" collapsed="false">
      <c r="A17" s="36" t="n">
        <v>37438</v>
      </c>
      <c r="B17" s="257" t="n">
        <f aca="false">VLOOKUP($A17,GAMMAGRIDS,11,FALSE())</f>
        <v>309.47394838</v>
      </c>
      <c r="C17" s="257" t="n">
        <f aca="false">(($B17-$AA17)*C$2)+$AA17</f>
        <v>304.20525519</v>
      </c>
      <c r="D17" s="257" t="n">
        <f aca="false">(($B17-$AA17)*D$2)+$AA17</f>
        <v>298.936562</v>
      </c>
      <c r="E17" s="257" t="n">
        <f aca="false">(($B17-$AA17)*E$2)+$AA17</f>
        <v>293.66786881</v>
      </c>
      <c r="F17" s="257" t="n">
        <f aca="false">(($B17-$AA17)*F$2)+$AA17</f>
        <v>288.39917562</v>
      </c>
      <c r="G17" s="257" t="n">
        <f aca="false">(($B17-$AA17)*G$2)+$AA17</f>
        <v>283.13048243</v>
      </c>
      <c r="H17" s="257" t="n">
        <f aca="false">(($B17-$AA17)*H$2)+$AA17</f>
        <v>277.86178924</v>
      </c>
      <c r="I17" s="257" t="n">
        <f aca="false">(($B17-$AA17)*I$2)+$AA17</f>
        <v>272.59309605</v>
      </c>
      <c r="J17" s="257" t="n">
        <f aca="false">(($B17-$AA17)*J$2)+$AA17</f>
        <v>267.32440286</v>
      </c>
      <c r="K17" s="257" t="n">
        <f aca="false">(($B17-$AA17)*K$2)+$AA17</f>
        <v>262.05570967</v>
      </c>
      <c r="L17" s="257" t="n">
        <f aca="false">(($B17-$AA17)*L$2)+$AA17</f>
        <v>256.78701648</v>
      </c>
      <c r="M17" s="257" t="n">
        <f aca="false">(($B17-$AA17)*M$2)+$AA17</f>
        <v>251.51832329</v>
      </c>
      <c r="N17" s="257" t="n">
        <f aca="false">(($B17-$AA17)*N$2)+$AA17</f>
        <v>246.2496301</v>
      </c>
      <c r="O17" s="257" t="n">
        <f aca="false">(($B17-$AA17)*O$2)+$AA17</f>
        <v>240.98093691</v>
      </c>
      <c r="P17" s="257" t="n">
        <f aca="false">(($B17-$AA17)*P$2)+$AA17</f>
        <v>235.71224372</v>
      </c>
      <c r="Q17" s="257" t="n">
        <f aca="false">(($B17-$AA17)*Q$2)+$AA17</f>
        <v>230.44355053</v>
      </c>
      <c r="R17" s="257" t="n">
        <f aca="false">(($B17-$AA17)*R$2)+$AA17</f>
        <v>225.17485734</v>
      </c>
      <c r="S17" s="257" t="n">
        <f aca="false">(($B17-$AA17)*S$2)+$AA17</f>
        <v>219.90616415</v>
      </c>
      <c r="T17" s="257" t="n">
        <f aca="false">(($B17-$AA17)*T$2)+$AA17</f>
        <v>214.63747096</v>
      </c>
      <c r="U17" s="257" t="n">
        <f aca="false">(($B17-$AA17)*U$2)+$AA17</f>
        <v>209.36877777</v>
      </c>
      <c r="V17" s="257" t="n">
        <f aca="false">(($B17-$AA17)*V$2)+$AA17</f>
        <v>204.10008458</v>
      </c>
      <c r="W17" s="257" t="n">
        <f aca="false">(($B17-$AA17)*W$2)+$AA17</f>
        <v>198.83139139</v>
      </c>
      <c r="X17" s="257" t="n">
        <f aca="false">(($B17-$AA17)*X$2)+$AA17</f>
        <v>193.5626982</v>
      </c>
      <c r="Y17" s="257" t="n">
        <f aca="false">(($B17-$AA17)*Y$2)+$AA17</f>
        <v>188.29400501</v>
      </c>
      <c r="Z17" s="257" t="n">
        <f aca="false">(($B17-$AA17)*Z$2)+$AA17</f>
        <v>183.02531182</v>
      </c>
      <c r="AA17" s="257" t="n">
        <f aca="false">VLOOKUP($A17,GAMMAGRIDS,12,FALSE())</f>
        <v>177.75661863</v>
      </c>
      <c r="AB17" s="257" t="n">
        <f aca="false">(($AA17-$AZ17)*AB$2)+$AZ17</f>
        <v>173.579100158</v>
      </c>
      <c r="AC17" s="257" t="n">
        <f aca="false">(($AA17-$AZ17)*AC$2)+$AZ17</f>
        <v>169.401581686</v>
      </c>
      <c r="AD17" s="257" t="n">
        <f aca="false">(($AA17-$AZ17)*AD$2)+$AZ17</f>
        <v>165.224063214</v>
      </c>
      <c r="AE17" s="257" t="n">
        <f aca="false">(($AA17-$AZ17)*AE$2)+$AZ17</f>
        <v>161.046544742</v>
      </c>
      <c r="AF17" s="257" t="n">
        <f aca="false">(($AA17-$AZ17)*AF$2)+$AZ17</f>
        <v>156.86902627</v>
      </c>
      <c r="AG17" s="257" t="n">
        <f aca="false">(($AA17-$AZ17)*AG$2)+$AZ17</f>
        <v>152.691507798</v>
      </c>
      <c r="AH17" s="257" t="n">
        <f aca="false">(($AA17-$AZ17)*AH$2)+$AZ17</f>
        <v>148.513989326</v>
      </c>
      <c r="AI17" s="257" t="n">
        <f aca="false">(($AA17-$AZ17)*AI$2)+$AZ17</f>
        <v>144.336470854</v>
      </c>
      <c r="AJ17" s="257" t="n">
        <f aca="false">(($AA17-$AZ17)*AJ$2)+$AZ17</f>
        <v>140.158952382</v>
      </c>
      <c r="AK17" s="257" t="n">
        <f aca="false">(($AA17-$AZ17)*AK$2)+$AZ17</f>
        <v>135.98143391</v>
      </c>
      <c r="AL17" s="257" t="n">
        <f aca="false">(($AA17-$AZ17)*AL$2)+$AZ17</f>
        <v>131.803915438</v>
      </c>
      <c r="AM17" s="257" t="n">
        <f aca="false">(($AA17-$AZ17)*AM$2)+$AZ17</f>
        <v>127.626396966</v>
      </c>
      <c r="AN17" s="257" t="n">
        <f aca="false">(($AA17-$AZ17)*AN$2)+$AZ17</f>
        <v>123.448878494</v>
      </c>
      <c r="AO17" s="257" t="n">
        <f aca="false">(($AA17-$AZ17)*AO$2)+$AZ17</f>
        <v>119.271360022</v>
      </c>
      <c r="AP17" s="257" t="n">
        <f aca="false">(($AA17-$AZ17)*AP$2)+$AZ17</f>
        <v>115.09384155</v>
      </c>
      <c r="AQ17" s="257" t="n">
        <f aca="false">(($AA17-$AZ17)*AQ$2)+$AZ17</f>
        <v>110.916323078</v>
      </c>
      <c r="AR17" s="257" t="n">
        <f aca="false">(($AA17-$AZ17)*AR$2)+$AZ17</f>
        <v>106.738804606</v>
      </c>
      <c r="AS17" s="257" t="n">
        <f aca="false">(($AA17-$AZ17)*AS$2)+$AZ17</f>
        <v>102.561286134</v>
      </c>
      <c r="AT17" s="257" t="n">
        <f aca="false">(($AA17-$AZ17)*AT$2)+$AZ17</f>
        <v>98.383767662</v>
      </c>
      <c r="AU17" s="257" t="n">
        <f aca="false">(($AA17-$AZ17)*AU$2)+$AZ17</f>
        <v>94.20624919</v>
      </c>
      <c r="AV17" s="257" t="n">
        <f aca="false">(($AA17-$AZ17)*AV$2)+$AZ17</f>
        <v>90.028730718</v>
      </c>
      <c r="AW17" s="257" t="n">
        <f aca="false">(($AA17-$AZ17)*AW$2)+$AZ17</f>
        <v>85.851212246</v>
      </c>
      <c r="AX17" s="257" t="n">
        <f aca="false">(($AA17-$AZ17)*AX$2)+$AZ17</f>
        <v>81.673693774</v>
      </c>
      <c r="AY17" s="257" t="n">
        <f aca="false">(($AA17-$AZ17)*AY$2)+$AZ17</f>
        <v>77.496175302</v>
      </c>
      <c r="AZ17" s="257" t="n">
        <f aca="false">VLOOKUP($A17,GAMMAGRIDS,13,FALSE())</f>
        <v>73.31865683</v>
      </c>
      <c r="BA17" s="257" t="n">
        <f aca="false">(($AZ17-$BT17)*BA$2)+$BT17</f>
        <v>70.219999207</v>
      </c>
      <c r="BB17" s="257" t="n">
        <f aca="false">(($AZ17-$BT17)*BB$2)+$BT17</f>
        <v>67.121341584</v>
      </c>
      <c r="BC17" s="257" t="n">
        <f aca="false">(($AZ17-$BT17)*BC$2)+$BT17</f>
        <v>64.022683961</v>
      </c>
      <c r="BD17" s="257" t="n">
        <f aca="false">(($AZ17-$BT17)*BD$2)+$BT17</f>
        <v>60.924026338</v>
      </c>
      <c r="BE17" s="257" t="n">
        <f aca="false">(($AZ17-$BT17)*BE$2)+$BT17</f>
        <v>57.825368715</v>
      </c>
      <c r="BF17" s="257" t="n">
        <f aca="false">(($AZ17-$BT17)*BF$2)+$BT17</f>
        <v>54.726711092</v>
      </c>
      <c r="BG17" s="257" t="n">
        <f aca="false">(($AZ17-$BT17)*BG$2)+$BT17</f>
        <v>51.628053469</v>
      </c>
      <c r="BH17" s="257" t="n">
        <f aca="false">(($AZ17-$BT17)*BH$2)+$BT17</f>
        <v>48.529395846</v>
      </c>
      <c r="BI17" s="257" t="n">
        <f aca="false">(($AZ17-$BT17)*BI$2)+$BT17</f>
        <v>45.430738223</v>
      </c>
      <c r="BJ17" s="257" t="n">
        <f aca="false">(($AZ17-$BT17)*BJ$2)+$BT17</f>
        <v>42.3320806</v>
      </c>
      <c r="BK17" s="257" t="n">
        <f aca="false">(($AZ17-$BT17)*BK$2)+$BT17</f>
        <v>39.233422977</v>
      </c>
      <c r="BL17" s="257" t="n">
        <f aca="false">(($AZ17-$BT17)*BL$2)+$BT17</f>
        <v>36.134765354</v>
      </c>
      <c r="BM17" s="257" t="n">
        <f aca="false">(($AZ17-$BT17)*BM$2)+$BT17</f>
        <v>33.036107731</v>
      </c>
      <c r="BN17" s="257" t="n">
        <f aca="false">(($AZ17-$BT17)*BN$2)+$BT17</f>
        <v>29.937450108</v>
      </c>
      <c r="BO17" s="257" t="n">
        <f aca="false">(($AZ17-$BT17)*BO$2)+$BT17</f>
        <v>26.838792485</v>
      </c>
      <c r="BP17" s="257" t="n">
        <f aca="false">(($AZ17-$BT17)*BP$2)+$BT17</f>
        <v>23.740134862</v>
      </c>
      <c r="BQ17" s="257" t="n">
        <f aca="false">(($AZ17-$BT17)*BQ$2)+$BT17</f>
        <v>20.641477239</v>
      </c>
      <c r="BR17" s="257" t="n">
        <f aca="false">(($AZ17-$BT17)*BR$2)+$BT17</f>
        <v>17.542819616</v>
      </c>
      <c r="BS17" s="257" t="n">
        <f aca="false">(($AZ17-$BT17)*BS$2)+$BT17</f>
        <v>14.444161993</v>
      </c>
      <c r="BT17" s="257" t="n">
        <f aca="false">VLOOKUP($A17,GAMMAGRIDS,14,FALSE())</f>
        <v>11.34550437</v>
      </c>
      <c r="BU17" s="257" t="n">
        <f aca="false">(($BT17-$BY17)*BU$2)+$BY17</f>
        <v>9.076403496</v>
      </c>
      <c r="BV17" s="257" t="n">
        <f aca="false">(($BT17-$BY17)*BV$2)+$BY17</f>
        <v>6.807302622</v>
      </c>
      <c r="BW17" s="257" t="n">
        <f aca="false">(($BT17-$BY17)*BW$2)+$BY17</f>
        <v>4.538201748</v>
      </c>
      <c r="BX17" s="257" t="n">
        <f aca="false">(($BT17-$BY17)*BX$2)+$BY17</f>
        <v>2.269100874</v>
      </c>
      <c r="BY17" s="257" t="n">
        <v>0</v>
      </c>
      <c r="BZ17" s="257" t="n">
        <f aca="false">(($CD17-$BY17)*BZ$2)+$BY17</f>
        <v>-1.942462758</v>
      </c>
      <c r="CA17" s="257" t="n">
        <f aca="false">(($CD17-$BY17)*CA$2)+$BY17</f>
        <v>-3.884925516</v>
      </c>
      <c r="CB17" s="257" t="n">
        <f aca="false">(($CD17-$BY17)*CB$2)+$BY17</f>
        <v>-5.827388274</v>
      </c>
      <c r="CC17" s="257" t="n">
        <f aca="false">(($CD17-$BY17)*CC$2)+$BY17</f>
        <v>-7.769851032</v>
      </c>
      <c r="CD17" s="257" t="n">
        <f aca="false">VLOOKUP($A17,GAMMAGRIDS,15,FALSE())</f>
        <v>-9.71231379</v>
      </c>
      <c r="CE17" s="257" t="n">
        <f aca="false">(($CX17-$CD17)*CE$2)+$CD17</f>
        <v>-10.921716783</v>
      </c>
      <c r="CF17" s="257" t="n">
        <f aca="false">(($CX17-$CD17)*CF$2)+$CD17</f>
        <v>-12.131119776</v>
      </c>
      <c r="CG17" s="257" t="n">
        <f aca="false">(($CX17-$CD17)*CG$2)+$CD17</f>
        <v>-13.340522769</v>
      </c>
      <c r="CH17" s="257" t="n">
        <f aca="false">(($CX17-$CD17)*CH$2)+$CD17</f>
        <v>-14.549925762</v>
      </c>
      <c r="CI17" s="257" t="n">
        <f aca="false">(($CX17-$CD17)*CI$2)+$CD17</f>
        <v>-15.759328755</v>
      </c>
      <c r="CJ17" s="257" t="n">
        <f aca="false">(($CX17-$CD17)*CJ$2)+$CD17</f>
        <v>-16.968731748</v>
      </c>
      <c r="CK17" s="257" t="n">
        <f aca="false">(($CX17-$CD17)*CK$2)+$CD17</f>
        <v>-18.178134741</v>
      </c>
      <c r="CL17" s="257" t="n">
        <f aca="false">(($CX17-$CD17)*CL$2)+$CD17</f>
        <v>-19.387537734</v>
      </c>
      <c r="CM17" s="257" t="n">
        <f aca="false">(($CX17-$CD17)*CM$2)+$CD17</f>
        <v>-20.596940727</v>
      </c>
      <c r="CN17" s="257" t="n">
        <f aca="false">(($CX17-$CD17)*CN$2)+$CD17</f>
        <v>-21.80634372</v>
      </c>
      <c r="CO17" s="257" t="n">
        <f aca="false">(($CX17-$CD17)*CO$2)+$CD17</f>
        <v>-23.015746713</v>
      </c>
      <c r="CP17" s="257" t="n">
        <f aca="false">(($CX17-$CD17)*CP$2)+$CD17</f>
        <v>-24.225149706</v>
      </c>
      <c r="CQ17" s="257" t="n">
        <f aca="false">(($CX17-$CD17)*CQ$2)+$CD17</f>
        <v>-25.434552699</v>
      </c>
      <c r="CR17" s="257" t="n">
        <f aca="false">(($CX17-$CD17)*CR$2)+$CD17</f>
        <v>-26.643955692</v>
      </c>
      <c r="CS17" s="257" t="n">
        <f aca="false">(($CX17-$CD17)*CS$2)+$CD17</f>
        <v>-27.853358685</v>
      </c>
      <c r="CT17" s="257" t="n">
        <f aca="false">(($CX17-$CD17)*CT$2)+$CD17</f>
        <v>-29.062761678</v>
      </c>
      <c r="CU17" s="257" t="n">
        <f aca="false">(($CX17-$CD17)*CU$2)+$CD17</f>
        <v>-30.272164671</v>
      </c>
      <c r="CV17" s="257" t="n">
        <f aca="false">(($CX17-$CD17)*CV$2)+$CD17</f>
        <v>-31.481567664</v>
      </c>
      <c r="CW17" s="257" t="n">
        <f aca="false">(($CX17-$CD17)*CW$2)+$CD17</f>
        <v>-32.690970657</v>
      </c>
      <c r="CX17" s="257" t="n">
        <f aca="false">VLOOKUP($A17,GAMMAGRIDS,16,FALSE())</f>
        <v>-33.90037365</v>
      </c>
      <c r="CY17" s="257" t="n">
        <f aca="false">(($DW17-$CX17)*CY$2)+$CX17</f>
        <v>-34.135633652</v>
      </c>
      <c r="CZ17" s="257" t="n">
        <f aca="false">(($DW17-$CX17)*CZ$2)+$CX17</f>
        <v>-34.370893654</v>
      </c>
      <c r="DA17" s="257" t="n">
        <f aca="false">(($DW17-$CX17)*DA$2)+$CX17</f>
        <v>-34.606153656</v>
      </c>
      <c r="DB17" s="257" t="n">
        <f aca="false">(($DW17-$CX17)*DB$2)+$CX17</f>
        <v>-34.841413658</v>
      </c>
      <c r="DC17" s="257" t="n">
        <f aca="false">(($DW17-$CX17)*DC$2)+$CX17</f>
        <v>-35.07667366</v>
      </c>
      <c r="DD17" s="257" t="n">
        <f aca="false">(($DW17-$CX17)*DD$2)+$CX17</f>
        <v>-35.311933662</v>
      </c>
      <c r="DE17" s="257" t="n">
        <f aca="false">(($DW17-$CX17)*DE$2)+$CX17</f>
        <v>-35.547193664</v>
      </c>
      <c r="DF17" s="257" t="n">
        <f aca="false">(($DW17-$CX17)*DF$2)+$CX17</f>
        <v>-35.782453666</v>
      </c>
      <c r="DG17" s="257" t="n">
        <f aca="false">(($DW17-$CX17)*DG$2)+$CX17</f>
        <v>-36.017713668</v>
      </c>
      <c r="DH17" s="257" t="n">
        <f aca="false">(($DW17-$CX17)*DH$2)+$CX17</f>
        <v>-36.25297367</v>
      </c>
      <c r="DI17" s="257" t="n">
        <f aca="false">(($DW17-$CX17)*DI$2)+$CX17</f>
        <v>-36.488233672</v>
      </c>
      <c r="DJ17" s="257" t="n">
        <f aca="false">(($DW17-$CX17)*DJ$2)+$CX17</f>
        <v>-36.723493674</v>
      </c>
      <c r="DK17" s="257" t="n">
        <f aca="false">(($DW17-$CX17)*DK$2)+$CX17</f>
        <v>-36.958753676</v>
      </c>
      <c r="DL17" s="257" t="n">
        <f aca="false">(($DW17-$CX17)*DL$2)+$CX17</f>
        <v>-37.194013678</v>
      </c>
      <c r="DM17" s="257" t="n">
        <f aca="false">(($DW17-$CX17)*DM$2)+$CX17</f>
        <v>-37.42927368</v>
      </c>
      <c r="DN17" s="257" t="n">
        <f aca="false">(($DW17-$CX17)*DN$2)+$CX17</f>
        <v>-37.664533682</v>
      </c>
      <c r="DO17" s="257" t="n">
        <f aca="false">(($DW17-$CX17)*DO$2)+$CX17</f>
        <v>-37.899793684</v>
      </c>
      <c r="DP17" s="257" t="n">
        <f aca="false">(($DW17-$CX17)*DP$2)+$CX17</f>
        <v>-38.135053686</v>
      </c>
      <c r="DQ17" s="257" t="n">
        <f aca="false">(($DW17-$CX17)*DQ$2)+$CX17</f>
        <v>-38.370313688</v>
      </c>
      <c r="DR17" s="257" t="n">
        <f aca="false">(($DW17-$CX17)*DR$2)+$CX17</f>
        <v>-38.60557369</v>
      </c>
      <c r="DS17" s="257" t="n">
        <f aca="false">(($DW17-$CX17)*DS$2)+$CX17</f>
        <v>-38.840833692</v>
      </c>
      <c r="DT17" s="257" t="n">
        <f aca="false">(($DW17-$CX17)*DT$2)+$CX17</f>
        <v>-39.076093694</v>
      </c>
      <c r="DU17" s="257" t="n">
        <f aca="false">(($DW17-$CX17)*DU$2)+$CX17</f>
        <v>-39.311353696</v>
      </c>
      <c r="DV17" s="257" t="n">
        <f aca="false">(($DW17-$CX17)*DV$2)+$CX17</f>
        <v>-39.546613698</v>
      </c>
      <c r="DW17" s="257" t="n">
        <f aca="false">VLOOKUP($A17,GAMMAGRIDS,17,FALSE())</f>
        <v>-39.7818737</v>
      </c>
      <c r="DX17" s="257" t="n">
        <f aca="false">(($EV17-$DW17)*DX$2)+$DW17</f>
        <v>-38.9560992936</v>
      </c>
      <c r="DY17" s="257" t="n">
        <f aca="false">(($EV17-$DW17)*DY$2)+$DW17</f>
        <v>-38.1303248872</v>
      </c>
      <c r="DZ17" s="257" t="n">
        <f aca="false">(($EV17-$DW17)*DZ$2)+$DW17</f>
        <v>-37.3045504808</v>
      </c>
      <c r="EA17" s="257" t="n">
        <f aca="false">(($EV17-$DW17)*EA$2)+$DW17</f>
        <v>-36.4787760744</v>
      </c>
      <c r="EB17" s="257" t="n">
        <f aca="false">(($EV17-$DW17)*EB$2)+$DW17</f>
        <v>-35.653001668</v>
      </c>
      <c r="EC17" s="257" t="n">
        <f aca="false">(($EV17-$DW17)*EC$2)+$DW17</f>
        <v>-34.8272272616</v>
      </c>
      <c r="ED17" s="257" t="n">
        <f aca="false">(($EV17-$DW17)*ED$2)+$DW17</f>
        <v>-34.0014528552</v>
      </c>
      <c r="EE17" s="257" t="n">
        <f aca="false">(($EV17-$DW17)*EE$2)+$DW17</f>
        <v>-33.1756784488</v>
      </c>
      <c r="EF17" s="257" t="n">
        <f aca="false">(($EV17-$DW17)*EF$2)+$DW17</f>
        <v>-32.3499040424</v>
      </c>
      <c r="EG17" s="257" t="n">
        <f aca="false">(($EV17-$DW17)*EG$2)+$DW17</f>
        <v>-31.524129636</v>
      </c>
      <c r="EH17" s="257" t="n">
        <f aca="false">(($EV17-$DW17)*EH$2)+$DW17</f>
        <v>-30.6983552296</v>
      </c>
      <c r="EI17" s="257" t="n">
        <f aca="false">(($EV17-$DW17)*EI$2)+$DW17</f>
        <v>-29.8725808232</v>
      </c>
      <c r="EJ17" s="257" t="n">
        <f aca="false">(($EV17-$DW17)*EJ$2)+$DW17</f>
        <v>-29.0468064168</v>
      </c>
      <c r="EK17" s="257" t="n">
        <f aca="false">(($EV17-$DW17)*EK$2)+$DW17</f>
        <v>-28.2210320104</v>
      </c>
      <c r="EL17" s="257" t="n">
        <f aca="false">(($EV17-$DW17)*EL$2)+$DW17</f>
        <v>-27.395257604</v>
      </c>
      <c r="EM17" s="257" t="n">
        <f aca="false">(($EV17-$DW17)*EM$2)+$DW17</f>
        <v>-26.5694831976</v>
      </c>
      <c r="EN17" s="257" t="n">
        <f aca="false">(($EV17-$DW17)*EN$2)+$DW17</f>
        <v>-25.7437087912</v>
      </c>
      <c r="EO17" s="257" t="n">
        <f aca="false">(($EV17-$DW17)*EO$2)+$DW17</f>
        <v>-24.9179343848</v>
      </c>
      <c r="EP17" s="257" t="n">
        <f aca="false">(($EV17-$DW17)*EP$2)+$DW17</f>
        <v>-24.0921599784</v>
      </c>
      <c r="EQ17" s="257" t="n">
        <f aca="false">(($EV17-$DW17)*EQ$2)+$DW17</f>
        <v>-23.266385572</v>
      </c>
      <c r="ER17" s="257" t="n">
        <f aca="false">(($EV17-$DW17)*ER$2)+$DW17</f>
        <v>-22.4406111656</v>
      </c>
      <c r="ES17" s="257" t="n">
        <f aca="false">(($EV17-$DW17)*ES$2)+$DW17</f>
        <v>-21.6148367592</v>
      </c>
      <c r="ET17" s="257" t="n">
        <f aca="false">(($EV17-$DW17)*ET$2)+$DW17</f>
        <v>-20.7890623528</v>
      </c>
      <c r="EU17" s="257" t="n">
        <f aca="false">(($EV17-$DW17)*EU$2)+$DW17</f>
        <v>-19.9632879464</v>
      </c>
      <c r="EV17" s="257" t="n">
        <f aca="false">VLOOKUP($A17,GAMMAGRIDS,18,FALSE())</f>
        <v>-19.13751354</v>
      </c>
    </row>
    <row r="18" customFormat="false" ht="12.75" hidden="false" customHeight="false" outlineLevel="0" collapsed="false">
      <c r="A18" s="36" t="n">
        <v>37469</v>
      </c>
      <c r="B18" s="257" t="n">
        <f aca="false">VLOOKUP($A18,GAMMAGRIDS,11,FALSE())</f>
        <v>297.00888086</v>
      </c>
      <c r="C18" s="257" t="n">
        <f aca="false">(($B18-$AA18)*C$2)+$AA18</f>
        <v>291.2310828072</v>
      </c>
      <c r="D18" s="257" t="n">
        <f aca="false">(($B18-$AA18)*D$2)+$AA18</f>
        <v>285.4532847544</v>
      </c>
      <c r="E18" s="257" t="n">
        <f aca="false">(($B18-$AA18)*E$2)+$AA18</f>
        <v>279.6754867016</v>
      </c>
      <c r="F18" s="257" t="n">
        <f aca="false">(($B18-$AA18)*F$2)+$AA18</f>
        <v>273.8976886488</v>
      </c>
      <c r="G18" s="257" t="n">
        <f aca="false">(($B18-$AA18)*G$2)+$AA18</f>
        <v>268.119890596</v>
      </c>
      <c r="H18" s="257" t="n">
        <f aca="false">(($B18-$AA18)*H$2)+$AA18</f>
        <v>262.3420925432</v>
      </c>
      <c r="I18" s="257" t="n">
        <f aca="false">(($B18-$AA18)*I$2)+$AA18</f>
        <v>256.5642944904</v>
      </c>
      <c r="J18" s="257" t="n">
        <f aca="false">(($B18-$AA18)*J$2)+$AA18</f>
        <v>250.7864964376</v>
      </c>
      <c r="K18" s="257" t="n">
        <f aca="false">(($B18-$AA18)*K$2)+$AA18</f>
        <v>245.0086983848</v>
      </c>
      <c r="L18" s="257" t="n">
        <f aca="false">(($B18-$AA18)*L$2)+$AA18</f>
        <v>239.230900332</v>
      </c>
      <c r="M18" s="257" t="n">
        <f aca="false">(($B18-$AA18)*M$2)+$AA18</f>
        <v>233.4531022792</v>
      </c>
      <c r="N18" s="257" t="n">
        <f aca="false">(($B18-$AA18)*N$2)+$AA18</f>
        <v>227.6753042264</v>
      </c>
      <c r="O18" s="257" t="n">
        <f aca="false">(($B18-$AA18)*O$2)+$AA18</f>
        <v>221.8975061736</v>
      </c>
      <c r="P18" s="257" t="n">
        <f aca="false">(($B18-$AA18)*P$2)+$AA18</f>
        <v>216.1197081208</v>
      </c>
      <c r="Q18" s="257" t="n">
        <f aca="false">(($B18-$AA18)*Q$2)+$AA18</f>
        <v>210.341910068</v>
      </c>
      <c r="R18" s="257" t="n">
        <f aca="false">(($B18-$AA18)*R$2)+$AA18</f>
        <v>204.5641120152</v>
      </c>
      <c r="S18" s="257" t="n">
        <f aca="false">(($B18-$AA18)*S$2)+$AA18</f>
        <v>198.7863139624</v>
      </c>
      <c r="T18" s="257" t="n">
        <f aca="false">(($B18-$AA18)*T$2)+$AA18</f>
        <v>193.0085159096</v>
      </c>
      <c r="U18" s="257" t="n">
        <f aca="false">(($B18-$AA18)*U$2)+$AA18</f>
        <v>187.2307178568</v>
      </c>
      <c r="V18" s="257" t="n">
        <f aca="false">(($B18-$AA18)*V$2)+$AA18</f>
        <v>181.452919804</v>
      </c>
      <c r="W18" s="257" t="n">
        <f aca="false">(($B18-$AA18)*W$2)+$AA18</f>
        <v>175.6751217512</v>
      </c>
      <c r="X18" s="257" t="n">
        <f aca="false">(($B18-$AA18)*X$2)+$AA18</f>
        <v>169.8973236984</v>
      </c>
      <c r="Y18" s="257" t="n">
        <f aca="false">(($B18-$AA18)*Y$2)+$AA18</f>
        <v>164.1195256456</v>
      </c>
      <c r="Z18" s="257" t="n">
        <f aca="false">(($B18-$AA18)*Z$2)+$AA18</f>
        <v>158.3417275928</v>
      </c>
      <c r="AA18" s="257" t="n">
        <f aca="false">VLOOKUP($A18,GAMMAGRIDS,12,FALSE())</f>
        <v>152.56392954</v>
      </c>
      <c r="AB18" s="257" t="n">
        <f aca="false">(($AA18-$AZ18)*AB$2)+$AZ18</f>
        <v>148.8917185724</v>
      </c>
      <c r="AC18" s="257" t="n">
        <f aca="false">(($AA18-$AZ18)*AC$2)+$AZ18</f>
        <v>145.2195076048</v>
      </c>
      <c r="AD18" s="257" t="n">
        <f aca="false">(($AA18-$AZ18)*AD$2)+$AZ18</f>
        <v>141.5472966372</v>
      </c>
      <c r="AE18" s="257" t="n">
        <f aca="false">(($AA18-$AZ18)*AE$2)+$AZ18</f>
        <v>137.8750856696</v>
      </c>
      <c r="AF18" s="257" t="n">
        <f aca="false">(($AA18-$AZ18)*AF$2)+$AZ18</f>
        <v>134.202874702</v>
      </c>
      <c r="AG18" s="257" t="n">
        <f aca="false">(($AA18-$AZ18)*AG$2)+$AZ18</f>
        <v>130.5306637344</v>
      </c>
      <c r="AH18" s="257" t="n">
        <f aca="false">(($AA18-$AZ18)*AH$2)+$AZ18</f>
        <v>126.8584527668</v>
      </c>
      <c r="AI18" s="257" t="n">
        <f aca="false">(($AA18-$AZ18)*AI$2)+$AZ18</f>
        <v>123.1862417992</v>
      </c>
      <c r="AJ18" s="257" t="n">
        <f aca="false">(($AA18-$AZ18)*AJ$2)+$AZ18</f>
        <v>119.5140308316</v>
      </c>
      <c r="AK18" s="257" t="n">
        <f aca="false">(($AA18-$AZ18)*AK$2)+$AZ18</f>
        <v>115.841819864</v>
      </c>
      <c r="AL18" s="257" t="n">
        <f aca="false">(($AA18-$AZ18)*AL$2)+$AZ18</f>
        <v>112.1696088964</v>
      </c>
      <c r="AM18" s="257" t="n">
        <f aca="false">(($AA18-$AZ18)*AM$2)+$AZ18</f>
        <v>108.4973979288</v>
      </c>
      <c r="AN18" s="257" t="n">
        <f aca="false">(($AA18-$AZ18)*AN$2)+$AZ18</f>
        <v>104.8251869612</v>
      </c>
      <c r="AO18" s="257" t="n">
        <f aca="false">(($AA18-$AZ18)*AO$2)+$AZ18</f>
        <v>101.1529759936</v>
      </c>
      <c r="AP18" s="257" t="n">
        <f aca="false">(($AA18-$AZ18)*AP$2)+$AZ18</f>
        <v>97.480765026</v>
      </c>
      <c r="AQ18" s="257" t="n">
        <f aca="false">(($AA18-$AZ18)*AQ$2)+$AZ18</f>
        <v>93.8085540584</v>
      </c>
      <c r="AR18" s="257" t="n">
        <f aca="false">(($AA18-$AZ18)*AR$2)+$AZ18</f>
        <v>90.1363430908</v>
      </c>
      <c r="AS18" s="257" t="n">
        <f aca="false">(($AA18-$AZ18)*AS$2)+$AZ18</f>
        <v>86.4641321232</v>
      </c>
      <c r="AT18" s="257" t="n">
        <f aca="false">(($AA18-$AZ18)*AT$2)+$AZ18</f>
        <v>82.7919211556</v>
      </c>
      <c r="AU18" s="257" t="n">
        <f aca="false">(($AA18-$AZ18)*AU$2)+$AZ18</f>
        <v>79.119710188</v>
      </c>
      <c r="AV18" s="257" t="n">
        <f aca="false">(($AA18-$AZ18)*AV$2)+$AZ18</f>
        <v>75.4474992204</v>
      </c>
      <c r="AW18" s="257" t="n">
        <f aca="false">(($AA18-$AZ18)*AW$2)+$AZ18</f>
        <v>71.7752882528</v>
      </c>
      <c r="AX18" s="257" t="n">
        <f aca="false">(($AA18-$AZ18)*AX$2)+$AZ18</f>
        <v>68.1030772852</v>
      </c>
      <c r="AY18" s="257" t="n">
        <f aca="false">(($AA18-$AZ18)*AY$2)+$AZ18</f>
        <v>64.4308663176</v>
      </c>
      <c r="AZ18" s="257" t="n">
        <f aca="false">VLOOKUP($A18,GAMMAGRIDS,13,FALSE())</f>
        <v>60.75865535</v>
      </c>
      <c r="BA18" s="257" t="n">
        <f aca="false">(($AZ18-$BT18)*BA$2)+$BT18</f>
        <v>58.186894246</v>
      </c>
      <c r="BB18" s="257" t="n">
        <f aca="false">(($AZ18-$BT18)*BB$2)+$BT18</f>
        <v>55.615133142</v>
      </c>
      <c r="BC18" s="257" t="n">
        <f aca="false">(($AZ18-$BT18)*BC$2)+$BT18</f>
        <v>53.043372038</v>
      </c>
      <c r="BD18" s="257" t="n">
        <f aca="false">(($AZ18-$BT18)*BD$2)+$BT18</f>
        <v>50.471610934</v>
      </c>
      <c r="BE18" s="257" t="n">
        <f aca="false">(($AZ18-$BT18)*BE$2)+$BT18</f>
        <v>47.89984983</v>
      </c>
      <c r="BF18" s="257" t="n">
        <f aca="false">(($AZ18-$BT18)*BF$2)+$BT18</f>
        <v>45.328088726</v>
      </c>
      <c r="BG18" s="257" t="n">
        <f aca="false">(($AZ18-$BT18)*BG$2)+$BT18</f>
        <v>42.756327622</v>
      </c>
      <c r="BH18" s="257" t="n">
        <f aca="false">(($AZ18-$BT18)*BH$2)+$BT18</f>
        <v>40.184566518</v>
      </c>
      <c r="BI18" s="257" t="n">
        <f aca="false">(($AZ18-$BT18)*BI$2)+$BT18</f>
        <v>37.612805414</v>
      </c>
      <c r="BJ18" s="257" t="n">
        <f aca="false">(($AZ18-$BT18)*BJ$2)+$BT18</f>
        <v>35.04104431</v>
      </c>
      <c r="BK18" s="257" t="n">
        <f aca="false">(($AZ18-$BT18)*BK$2)+$BT18</f>
        <v>32.469283206</v>
      </c>
      <c r="BL18" s="257" t="n">
        <f aca="false">(($AZ18-$BT18)*BL$2)+$BT18</f>
        <v>29.897522102</v>
      </c>
      <c r="BM18" s="257" t="n">
        <f aca="false">(($AZ18-$BT18)*BM$2)+$BT18</f>
        <v>27.325760998</v>
      </c>
      <c r="BN18" s="257" t="n">
        <f aca="false">(($AZ18-$BT18)*BN$2)+$BT18</f>
        <v>24.753999894</v>
      </c>
      <c r="BO18" s="257" t="n">
        <f aca="false">(($AZ18-$BT18)*BO$2)+$BT18</f>
        <v>22.18223879</v>
      </c>
      <c r="BP18" s="257" t="n">
        <f aca="false">(($AZ18-$BT18)*BP$2)+$BT18</f>
        <v>19.610477686</v>
      </c>
      <c r="BQ18" s="257" t="n">
        <f aca="false">(($AZ18-$BT18)*BQ$2)+$BT18</f>
        <v>17.038716582</v>
      </c>
      <c r="BR18" s="257" t="n">
        <f aca="false">(($AZ18-$BT18)*BR$2)+$BT18</f>
        <v>14.466955478</v>
      </c>
      <c r="BS18" s="257" t="n">
        <f aca="false">(($AZ18-$BT18)*BS$2)+$BT18</f>
        <v>11.895194374</v>
      </c>
      <c r="BT18" s="257" t="n">
        <f aca="false">VLOOKUP($A18,GAMMAGRIDS,14,FALSE())</f>
        <v>9.32343327</v>
      </c>
      <c r="BU18" s="257" t="n">
        <f aca="false">(($BT18-$BY18)*BU$2)+$BY18</f>
        <v>7.458746616</v>
      </c>
      <c r="BV18" s="257" t="n">
        <f aca="false">(($BT18-$BY18)*BV$2)+$BY18</f>
        <v>5.594059962</v>
      </c>
      <c r="BW18" s="257" t="n">
        <f aca="false">(($BT18-$BY18)*BW$2)+$BY18</f>
        <v>3.729373308</v>
      </c>
      <c r="BX18" s="257" t="n">
        <f aca="false">(($BT18-$BY18)*BX$2)+$BY18</f>
        <v>1.864686654</v>
      </c>
      <c r="BY18" s="257" t="n">
        <v>0</v>
      </c>
      <c r="BZ18" s="257" t="n">
        <f aca="false">(($CD18-$BY18)*BZ$2)+$BY18</f>
        <v>-1.599329932</v>
      </c>
      <c r="CA18" s="257" t="n">
        <f aca="false">(($CD18-$BY18)*CA$2)+$BY18</f>
        <v>-3.198659864</v>
      </c>
      <c r="CB18" s="257" t="n">
        <f aca="false">(($CD18-$BY18)*CB$2)+$BY18</f>
        <v>-4.797989796</v>
      </c>
      <c r="CC18" s="257" t="n">
        <f aca="false">(($CD18-$BY18)*CC$2)+$BY18</f>
        <v>-6.397319728</v>
      </c>
      <c r="CD18" s="257" t="n">
        <f aca="false">VLOOKUP($A18,GAMMAGRIDS,15,FALSE())</f>
        <v>-7.99664966</v>
      </c>
      <c r="CE18" s="257" t="n">
        <f aca="false">(($CX18-$CD18)*CE$2)+$CD18</f>
        <v>-9.0151938305</v>
      </c>
      <c r="CF18" s="257" t="n">
        <f aca="false">(($CX18-$CD18)*CF$2)+$CD18</f>
        <v>-10.033738001</v>
      </c>
      <c r="CG18" s="257" t="n">
        <f aca="false">(($CX18-$CD18)*CG$2)+$CD18</f>
        <v>-11.0522821715</v>
      </c>
      <c r="CH18" s="257" t="n">
        <f aca="false">(($CX18-$CD18)*CH$2)+$CD18</f>
        <v>-12.070826342</v>
      </c>
      <c r="CI18" s="257" t="n">
        <f aca="false">(($CX18-$CD18)*CI$2)+$CD18</f>
        <v>-13.0893705125</v>
      </c>
      <c r="CJ18" s="257" t="n">
        <f aca="false">(($CX18-$CD18)*CJ$2)+$CD18</f>
        <v>-14.107914683</v>
      </c>
      <c r="CK18" s="257" t="n">
        <f aca="false">(($CX18-$CD18)*CK$2)+$CD18</f>
        <v>-15.1264588535</v>
      </c>
      <c r="CL18" s="257" t="n">
        <f aca="false">(($CX18-$CD18)*CL$2)+$CD18</f>
        <v>-16.145003024</v>
      </c>
      <c r="CM18" s="257" t="n">
        <f aca="false">(($CX18-$CD18)*CM$2)+$CD18</f>
        <v>-17.1635471945</v>
      </c>
      <c r="CN18" s="257" t="n">
        <f aca="false">(($CX18-$CD18)*CN$2)+$CD18</f>
        <v>-18.182091365</v>
      </c>
      <c r="CO18" s="257" t="n">
        <f aca="false">(($CX18-$CD18)*CO$2)+$CD18</f>
        <v>-19.2006355355</v>
      </c>
      <c r="CP18" s="257" t="n">
        <f aca="false">(($CX18-$CD18)*CP$2)+$CD18</f>
        <v>-20.219179706</v>
      </c>
      <c r="CQ18" s="257" t="n">
        <f aca="false">(($CX18-$CD18)*CQ$2)+$CD18</f>
        <v>-21.2377238765</v>
      </c>
      <c r="CR18" s="257" t="n">
        <f aca="false">(($CX18-$CD18)*CR$2)+$CD18</f>
        <v>-22.256268047</v>
      </c>
      <c r="CS18" s="257" t="n">
        <f aca="false">(($CX18-$CD18)*CS$2)+$CD18</f>
        <v>-23.2748122175</v>
      </c>
      <c r="CT18" s="257" t="n">
        <f aca="false">(($CX18-$CD18)*CT$2)+$CD18</f>
        <v>-24.293356388</v>
      </c>
      <c r="CU18" s="257" t="n">
        <f aca="false">(($CX18-$CD18)*CU$2)+$CD18</f>
        <v>-25.3119005585</v>
      </c>
      <c r="CV18" s="257" t="n">
        <f aca="false">(($CX18-$CD18)*CV$2)+$CD18</f>
        <v>-26.330444729</v>
      </c>
      <c r="CW18" s="257" t="n">
        <f aca="false">(($CX18-$CD18)*CW$2)+$CD18</f>
        <v>-27.3489888995</v>
      </c>
      <c r="CX18" s="257" t="n">
        <f aca="false">VLOOKUP($A18,GAMMAGRIDS,16,FALSE())</f>
        <v>-28.36753307</v>
      </c>
      <c r="CY18" s="257" t="n">
        <f aca="false">(($DW18-$CX18)*CY$2)+$CX18</f>
        <v>-28.6283080532</v>
      </c>
      <c r="CZ18" s="257" t="n">
        <f aca="false">(($DW18-$CX18)*CZ$2)+$CX18</f>
        <v>-28.8890830364</v>
      </c>
      <c r="DA18" s="257" t="n">
        <f aca="false">(($DW18-$CX18)*DA$2)+$CX18</f>
        <v>-29.1498580196</v>
      </c>
      <c r="DB18" s="257" t="n">
        <f aca="false">(($DW18-$CX18)*DB$2)+$CX18</f>
        <v>-29.4106330028</v>
      </c>
      <c r="DC18" s="257" t="n">
        <f aca="false">(($DW18-$CX18)*DC$2)+$CX18</f>
        <v>-29.671407986</v>
      </c>
      <c r="DD18" s="257" t="n">
        <f aca="false">(($DW18-$CX18)*DD$2)+$CX18</f>
        <v>-29.9321829692</v>
      </c>
      <c r="DE18" s="257" t="n">
        <f aca="false">(($DW18-$CX18)*DE$2)+$CX18</f>
        <v>-30.1929579524</v>
      </c>
      <c r="DF18" s="257" t="n">
        <f aca="false">(($DW18-$CX18)*DF$2)+$CX18</f>
        <v>-30.4537329356</v>
      </c>
      <c r="DG18" s="257" t="n">
        <f aca="false">(($DW18-$CX18)*DG$2)+$CX18</f>
        <v>-30.7145079188</v>
      </c>
      <c r="DH18" s="257" t="n">
        <f aca="false">(($DW18-$CX18)*DH$2)+$CX18</f>
        <v>-30.975282902</v>
      </c>
      <c r="DI18" s="257" t="n">
        <f aca="false">(($DW18-$CX18)*DI$2)+$CX18</f>
        <v>-31.2360578852</v>
      </c>
      <c r="DJ18" s="257" t="n">
        <f aca="false">(($DW18-$CX18)*DJ$2)+$CX18</f>
        <v>-31.4968328684</v>
      </c>
      <c r="DK18" s="257" t="n">
        <f aca="false">(($DW18-$CX18)*DK$2)+$CX18</f>
        <v>-31.7576078516</v>
      </c>
      <c r="DL18" s="257" t="n">
        <f aca="false">(($DW18-$CX18)*DL$2)+$CX18</f>
        <v>-32.0183828348</v>
      </c>
      <c r="DM18" s="257" t="n">
        <f aca="false">(($DW18-$CX18)*DM$2)+$CX18</f>
        <v>-32.279157818</v>
      </c>
      <c r="DN18" s="257" t="n">
        <f aca="false">(($DW18-$CX18)*DN$2)+$CX18</f>
        <v>-32.5399328012</v>
      </c>
      <c r="DO18" s="257" t="n">
        <f aca="false">(($DW18-$CX18)*DO$2)+$CX18</f>
        <v>-32.8007077844</v>
      </c>
      <c r="DP18" s="257" t="n">
        <f aca="false">(($DW18-$CX18)*DP$2)+$CX18</f>
        <v>-33.0614827676</v>
      </c>
      <c r="DQ18" s="257" t="n">
        <f aca="false">(($DW18-$CX18)*DQ$2)+$CX18</f>
        <v>-33.3222577508</v>
      </c>
      <c r="DR18" s="257" t="n">
        <f aca="false">(($DW18-$CX18)*DR$2)+$CX18</f>
        <v>-33.583032734</v>
      </c>
      <c r="DS18" s="257" t="n">
        <f aca="false">(($DW18-$CX18)*DS$2)+$CX18</f>
        <v>-33.8438077172</v>
      </c>
      <c r="DT18" s="257" t="n">
        <f aca="false">(($DW18-$CX18)*DT$2)+$CX18</f>
        <v>-34.1045827004</v>
      </c>
      <c r="DU18" s="257" t="n">
        <f aca="false">(($DW18-$CX18)*DU$2)+$CX18</f>
        <v>-34.3653576836</v>
      </c>
      <c r="DV18" s="257" t="n">
        <f aca="false">(($DW18-$CX18)*DV$2)+$CX18</f>
        <v>-34.6261326668</v>
      </c>
      <c r="DW18" s="257" t="n">
        <f aca="false">VLOOKUP($A18,GAMMAGRIDS,17,FALSE())</f>
        <v>-34.88690765</v>
      </c>
      <c r="DX18" s="257" t="n">
        <f aca="false">(($EV18-$DW18)*DX$2)+$DW18</f>
        <v>-34.3712113664</v>
      </c>
      <c r="DY18" s="257" t="n">
        <f aca="false">(($EV18-$DW18)*DY$2)+$DW18</f>
        <v>-33.8555150828</v>
      </c>
      <c r="DZ18" s="257" t="n">
        <f aca="false">(($EV18-$DW18)*DZ$2)+$DW18</f>
        <v>-33.3398187992</v>
      </c>
      <c r="EA18" s="257" t="n">
        <f aca="false">(($EV18-$DW18)*EA$2)+$DW18</f>
        <v>-32.8241225156</v>
      </c>
      <c r="EB18" s="257" t="n">
        <f aca="false">(($EV18-$DW18)*EB$2)+$DW18</f>
        <v>-32.308426232</v>
      </c>
      <c r="EC18" s="257" t="n">
        <f aca="false">(($EV18-$DW18)*EC$2)+$DW18</f>
        <v>-31.7927299484</v>
      </c>
      <c r="ED18" s="257" t="n">
        <f aca="false">(($EV18-$DW18)*ED$2)+$DW18</f>
        <v>-31.2770336648</v>
      </c>
      <c r="EE18" s="257" t="n">
        <f aca="false">(($EV18-$DW18)*EE$2)+$DW18</f>
        <v>-30.7613373812</v>
      </c>
      <c r="EF18" s="257" t="n">
        <f aca="false">(($EV18-$DW18)*EF$2)+$DW18</f>
        <v>-30.2456410976</v>
      </c>
      <c r="EG18" s="257" t="n">
        <f aca="false">(($EV18-$DW18)*EG$2)+$DW18</f>
        <v>-29.729944814</v>
      </c>
      <c r="EH18" s="257" t="n">
        <f aca="false">(($EV18-$DW18)*EH$2)+$DW18</f>
        <v>-29.2142485304</v>
      </c>
      <c r="EI18" s="257" t="n">
        <f aca="false">(($EV18-$DW18)*EI$2)+$DW18</f>
        <v>-28.6985522468</v>
      </c>
      <c r="EJ18" s="257" t="n">
        <f aca="false">(($EV18-$DW18)*EJ$2)+$DW18</f>
        <v>-28.1828559632</v>
      </c>
      <c r="EK18" s="257" t="n">
        <f aca="false">(($EV18-$DW18)*EK$2)+$DW18</f>
        <v>-27.6671596796</v>
      </c>
      <c r="EL18" s="257" t="n">
        <f aca="false">(($EV18-$DW18)*EL$2)+$DW18</f>
        <v>-27.151463396</v>
      </c>
      <c r="EM18" s="257" t="n">
        <f aca="false">(($EV18-$DW18)*EM$2)+$DW18</f>
        <v>-26.6357671124</v>
      </c>
      <c r="EN18" s="257" t="n">
        <f aca="false">(($EV18-$DW18)*EN$2)+$DW18</f>
        <v>-26.1200708288</v>
      </c>
      <c r="EO18" s="257" t="n">
        <f aca="false">(($EV18-$DW18)*EO$2)+$DW18</f>
        <v>-25.6043745452</v>
      </c>
      <c r="EP18" s="257" t="n">
        <f aca="false">(($EV18-$DW18)*EP$2)+$DW18</f>
        <v>-25.0886782616</v>
      </c>
      <c r="EQ18" s="257" t="n">
        <f aca="false">(($EV18-$DW18)*EQ$2)+$DW18</f>
        <v>-24.572981978</v>
      </c>
      <c r="ER18" s="257" t="n">
        <f aca="false">(($EV18-$DW18)*ER$2)+$DW18</f>
        <v>-24.0572856944</v>
      </c>
      <c r="ES18" s="257" t="n">
        <f aca="false">(($EV18-$DW18)*ES$2)+$DW18</f>
        <v>-23.5415894108</v>
      </c>
      <c r="ET18" s="257" t="n">
        <f aca="false">(($EV18-$DW18)*ET$2)+$DW18</f>
        <v>-23.0258931272</v>
      </c>
      <c r="EU18" s="257" t="n">
        <f aca="false">(($EV18-$DW18)*EU$2)+$DW18</f>
        <v>-22.5101968436</v>
      </c>
      <c r="EV18" s="257" t="n">
        <f aca="false">VLOOKUP($A18,GAMMAGRIDS,18,FALSE())</f>
        <v>-21.99450056</v>
      </c>
    </row>
    <row r="19" customFormat="false" ht="12.75" hidden="false" customHeight="false" outlineLevel="0" collapsed="false">
      <c r="A19" s="36" t="n">
        <v>37500</v>
      </c>
      <c r="B19" s="257" t="n">
        <f aca="false">VLOOKUP($A19,GAMMAGRIDS,11,FALSE())</f>
        <v>270.62040402</v>
      </c>
      <c r="C19" s="257" t="n">
        <f aca="false">(($B19-$AA19)*C$2)+$AA19</f>
        <v>264.822643344</v>
      </c>
      <c r="D19" s="257" t="n">
        <f aca="false">(($B19-$AA19)*D$2)+$AA19</f>
        <v>259.024882668</v>
      </c>
      <c r="E19" s="257" t="n">
        <f aca="false">(($B19-$AA19)*E$2)+$AA19</f>
        <v>253.227121992</v>
      </c>
      <c r="F19" s="257" t="n">
        <f aca="false">(($B19-$AA19)*F$2)+$AA19</f>
        <v>247.429361316</v>
      </c>
      <c r="G19" s="257" t="n">
        <f aca="false">(($B19-$AA19)*G$2)+$AA19</f>
        <v>241.63160064</v>
      </c>
      <c r="H19" s="257" t="n">
        <f aca="false">(($B19-$AA19)*H$2)+$AA19</f>
        <v>235.833839964</v>
      </c>
      <c r="I19" s="257" t="n">
        <f aca="false">(($B19-$AA19)*I$2)+$AA19</f>
        <v>230.036079288</v>
      </c>
      <c r="J19" s="257" t="n">
        <f aca="false">(($B19-$AA19)*J$2)+$AA19</f>
        <v>224.238318612</v>
      </c>
      <c r="K19" s="257" t="n">
        <f aca="false">(($B19-$AA19)*K$2)+$AA19</f>
        <v>218.440557936</v>
      </c>
      <c r="L19" s="257" t="n">
        <f aca="false">(($B19-$AA19)*L$2)+$AA19</f>
        <v>212.64279726</v>
      </c>
      <c r="M19" s="257" t="n">
        <f aca="false">(($B19-$AA19)*M$2)+$AA19</f>
        <v>206.845036584</v>
      </c>
      <c r="N19" s="257" t="n">
        <f aca="false">(($B19-$AA19)*N$2)+$AA19</f>
        <v>201.047275908</v>
      </c>
      <c r="O19" s="257" t="n">
        <f aca="false">(($B19-$AA19)*O$2)+$AA19</f>
        <v>195.249515232</v>
      </c>
      <c r="P19" s="257" t="n">
        <f aca="false">(($B19-$AA19)*P$2)+$AA19</f>
        <v>189.451754556</v>
      </c>
      <c r="Q19" s="257" t="n">
        <f aca="false">(($B19-$AA19)*Q$2)+$AA19</f>
        <v>183.65399388</v>
      </c>
      <c r="R19" s="257" t="n">
        <f aca="false">(($B19-$AA19)*R$2)+$AA19</f>
        <v>177.856233204</v>
      </c>
      <c r="S19" s="257" t="n">
        <f aca="false">(($B19-$AA19)*S$2)+$AA19</f>
        <v>172.058472528</v>
      </c>
      <c r="T19" s="257" t="n">
        <f aca="false">(($B19-$AA19)*T$2)+$AA19</f>
        <v>166.260711852</v>
      </c>
      <c r="U19" s="257" t="n">
        <f aca="false">(($B19-$AA19)*U$2)+$AA19</f>
        <v>160.462951176</v>
      </c>
      <c r="V19" s="257" t="n">
        <f aca="false">(($B19-$AA19)*V$2)+$AA19</f>
        <v>154.6651905</v>
      </c>
      <c r="W19" s="257" t="n">
        <f aca="false">(($B19-$AA19)*W$2)+$AA19</f>
        <v>148.867429824</v>
      </c>
      <c r="X19" s="257" t="n">
        <f aca="false">(($B19-$AA19)*X$2)+$AA19</f>
        <v>143.069669148</v>
      </c>
      <c r="Y19" s="257" t="n">
        <f aca="false">(($B19-$AA19)*Y$2)+$AA19</f>
        <v>137.271908472</v>
      </c>
      <c r="Z19" s="257" t="n">
        <f aca="false">(($B19-$AA19)*Z$2)+$AA19</f>
        <v>131.474147796</v>
      </c>
      <c r="AA19" s="257" t="n">
        <f aca="false">VLOOKUP($A19,GAMMAGRIDS,12,FALSE())</f>
        <v>125.67638712</v>
      </c>
      <c r="AB19" s="257" t="n">
        <f aca="false">(($AA19-$AZ19)*AB$2)+$AZ19</f>
        <v>122.553693244</v>
      </c>
      <c r="AC19" s="257" t="n">
        <f aca="false">(($AA19-$AZ19)*AC$2)+$AZ19</f>
        <v>119.430999368</v>
      </c>
      <c r="AD19" s="257" t="n">
        <f aca="false">(($AA19-$AZ19)*AD$2)+$AZ19</f>
        <v>116.308305492</v>
      </c>
      <c r="AE19" s="257" t="n">
        <f aca="false">(($AA19-$AZ19)*AE$2)+$AZ19</f>
        <v>113.185611616</v>
      </c>
      <c r="AF19" s="257" t="n">
        <f aca="false">(($AA19-$AZ19)*AF$2)+$AZ19</f>
        <v>110.06291774</v>
      </c>
      <c r="AG19" s="257" t="n">
        <f aca="false">(($AA19-$AZ19)*AG$2)+$AZ19</f>
        <v>106.940223864</v>
      </c>
      <c r="AH19" s="257" t="n">
        <f aca="false">(($AA19-$AZ19)*AH$2)+$AZ19</f>
        <v>103.817529988</v>
      </c>
      <c r="AI19" s="257" t="n">
        <f aca="false">(($AA19-$AZ19)*AI$2)+$AZ19</f>
        <v>100.694836112</v>
      </c>
      <c r="AJ19" s="257" t="n">
        <f aca="false">(($AA19-$AZ19)*AJ$2)+$AZ19</f>
        <v>97.572142236</v>
      </c>
      <c r="AK19" s="257" t="n">
        <f aca="false">(($AA19-$AZ19)*AK$2)+$AZ19</f>
        <v>94.44944836</v>
      </c>
      <c r="AL19" s="257" t="n">
        <f aca="false">(($AA19-$AZ19)*AL$2)+$AZ19</f>
        <v>91.326754484</v>
      </c>
      <c r="AM19" s="257" t="n">
        <f aca="false">(($AA19-$AZ19)*AM$2)+$AZ19</f>
        <v>88.204060608</v>
      </c>
      <c r="AN19" s="257" t="n">
        <f aca="false">(($AA19-$AZ19)*AN$2)+$AZ19</f>
        <v>85.081366732</v>
      </c>
      <c r="AO19" s="257" t="n">
        <f aca="false">(($AA19-$AZ19)*AO$2)+$AZ19</f>
        <v>81.958672856</v>
      </c>
      <c r="AP19" s="257" t="n">
        <f aca="false">(($AA19-$AZ19)*AP$2)+$AZ19</f>
        <v>78.83597898</v>
      </c>
      <c r="AQ19" s="257" t="n">
        <f aca="false">(($AA19-$AZ19)*AQ$2)+$AZ19</f>
        <v>75.713285104</v>
      </c>
      <c r="AR19" s="257" t="n">
        <f aca="false">(($AA19-$AZ19)*AR$2)+$AZ19</f>
        <v>72.590591228</v>
      </c>
      <c r="AS19" s="257" t="n">
        <f aca="false">(($AA19-$AZ19)*AS$2)+$AZ19</f>
        <v>69.467897352</v>
      </c>
      <c r="AT19" s="257" t="n">
        <f aca="false">(($AA19-$AZ19)*AT$2)+$AZ19</f>
        <v>66.345203476</v>
      </c>
      <c r="AU19" s="257" t="n">
        <f aca="false">(($AA19-$AZ19)*AU$2)+$AZ19</f>
        <v>63.2225096</v>
      </c>
      <c r="AV19" s="257" t="n">
        <f aca="false">(($AA19-$AZ19)*AV$2)+$AZ19</f>
        <v>60.099815724</v>
      </c>
      <c r="AW19" s="257" t="n">
        <f aca="false">(($AA19-$AZ19)*AW$2)+$AZ19</f>
        <v>56.977121848</v>
      </c>
      <c r="AX19" s="257" t="n">
        <f aca="false">(($AA19-$AZ19)*AX$2)+$AZ19</f>
        <v>53.854427972</v>
      </c>
      <c r="AY19" s="257" t="n">
        <f aca="false">(($AA19-$AZ19)*AY$2)+$AZ19</f>
        <v>50.731734096</v>
      </c>
      <c r="AZ19" s="257" t="n">
        <f aca="false">VLOOKUP($A19,GAMMAGRIDS,13,FALSE())</f>
        <v>47.60904022</v>
      </c>
      <c r="BA19" s="257" t="n">
        <f aca="false">(($AZ19-$BT19)*BA$2)+$BT19</f>
        <v>45.5795068655</v>
      </c>
      <c r="BB19" s="257" t="n">
        <f aca="false">(($AZ19-$BT19)*BB$2)+$BT19</f>
        <v>43.549973511</v>
      </c>
      <c r="BC19" s="257" t="n">
        <f aca="false">(($AZ19-$BT19)*BC$2)+$BT19</f>
        <v>41.5204401565</v>
      </c>
      <c r="BD19" s="257" t="n">
        <f aca="false">(($AZ19-$BT19)*BD$2)+$BT19</f>
        <v>39.490906802</v>
      </c>
      <c r="BE19" s="257" t="n">
        <f aca="false">(($AZ19-$BT19)*BE$2)+$BT19</f>
        <v>37.4613734475</v>
      </c>
      <c r="BF19" s="257" t="n">
        <f aca="false">(($AZ19-$BT19)*BF$2)+$BT19</f>
        <v>35.431840093</v>
      </c>
      <c r="BG19" s="257" t="n">
        <f aca="false">(($AZ19-$BT19)*BG$2)+$BT19</f>
        <v>33.4023067385</v>
      </c>
      <c r="BH19" s="257" t="n">
        <f aca="false">(($AZ19-$BT19)*BH$2)+$BT19</f>
        <v>31.372773384</v>
      </c>
      <c r="BI19" s="257" t="n">
        <f aca="false">(($AZ19-$BT19)*BI$2)+$BT19</f>
        <v>29.3432400295</v>
      </c>
      <c r="BJ19" s="257" t="n">
        <f aca="false">(($AZ19-$BT19)*BJ$2)+$BT19</f>
        <v>27.313706675</v>
      </c>
      <c r="BK19" s="257" t="n">
        <f aca="false">(($AZ19-$BT19)*BK$2)+$BT19</f>
        <v>25.2841733205</v>
      </c>
      <c r="BL19" s="257" t="n">
        <f aca="false">(($AZ19-$BT19)*BL$2)+$BT19</f>
        <v>23.254639966</v>
      </c>
      <c r="BM19" s="257" t="n">
        <f aca="false">(($AZ19-$BT19)*BM$2)+$BT19</f>
        <v>21.2251066115</v>
      </c>
      <c r="BN19" s="257" t="n">
        <f aca="false">(($AZ19-$BT19)*BN$2)+$BT19</f>
        <v>19.195573257</v>
      </c>
      <c r="BO19" s="257" t="n">
        <f aca="false">(($AZ19-$BT19)*BO$2)+$BT19</f>
        <v>17.1660399025</v>
      </c>
      <c r="BP19" s="257" t="n">
        <f aca="false">(($AZ19-$BT19)*BP$2)+$BT19</f>
        <v>15.136506548</v>
      </c>
      <c r="BQ19" s="257" t="n">
        <f aca="false">(($AZ19-$BT19)*BQ$2)+$BT19</f>
        <v>13.1069731935</v>
      </c>
      <c r="BR19" s="257" t="n">
        <f aca="false">(($AZ19-$BT19)*BR$2)+$BT19</f>
        <v>11.077439839</v>
      </c>
      <c r="BS19" s="257" t="n">
        <f aca="false">(($AZ19-$BT19)*BS$2)+$BT19</f>
        <v>9.04790648449999</v>
      </c>
      <c r="BT19" s="257" t="n">
        <f aca="false">VLOOKUP($A19,GAMMAGRIDS,14,FALSE())</f>
        <v>7.01837313</v>
      </c>
      <c r="BU19" s="257" t="n">
        <f aca="false">(($BT19-$BY19)*BU$2)+$BY19</f>
        <v>5.614698504</v>
      </c>
      <c r="BV19" s="257" t="n">
        <f aca="false">(($BT19-$BY19)*BV$2)+$BY19</f>
        <v>4.211023878</v>
      </c>
      <c r="BW19" s="257" t="n">
        <f aca="false">(($BT19-$BY19)*BW$2)+$BY19</f>
        <v>2.807349252</v>
      </c>
      <c r="BX19" s="257" t="n">
        <f aca="false">(($BT19-$BY19)*BX$2)+$BY19</f>
        <v>1.403674626</v>
      </c>
      <c r="BY19" s="257" t="n">
        <v>0</v>
      </c>
      <c r="BZ19" s="257" t="n">
        <f aca="false">(($CD19-$BY19)*BZ$2)+$BY19</f>
        <v>-1.177671464</v>
      </c>
      <c r="CA19" s="257" t="n">
        <f aca="false">(($CD19-$BY19)*CA$2)+$BY19</f>
        <v>-2.355342928</v>
      </c>
      <c r="CB19" s="257" t="n">
        <f aca="false">(($CD19-$BY19)*CB$2)+$BY19</f>
        <v>-3.533014392</v>
      </c>
      <c r="CC19" s="257" t="n">
        <f aca="false">(($CD19-$BY19)*CC$2)+$BY19</f>
        <v>-4.710685856</v>
      </c>
      <c r="CD19" s="257" t="n">
        <f aca="false">VLOOKUP($A19,GAMMAGRIDS,15,FALSE())</f>
        <v>-5.88835732</v>
      </c>
      <c r="CE19" s="257" t="n">
        <f aca="false">(($CX19-$CD19)*CE$2)+$CD19</f>
        <v>-6.58446678</v>
      </c>
      <c r="CF19" s="257" t="n">
        <f aca="false">(($CX19-$CD19)*CF$2)+$CD19</f>
        <v>-7.28057624</v>
      </c>
      <c r="CG19" s="257" t="n">
        <f aca="false">(($CX19-$CD19)*CG$2)+$CD19</f>
        <v>-7.9766857</v>
      </c>
      <c r="CH19" s="257" t="n">
        <f aca="false">(($CX19-$CD19)*CH$2)+$CD19</f>
        <v>-8.67279516</v>
      </c>
      <c r="CI19" s="257" t="n">
        <f aca="false">(($CX19-$CD19)*CI$2)+$CD19</f>
        <v>-9.36890462</v>
      </c>
      <c r="CJ19" s="257" t="n">
        <f aca="false">(($CX19-$CD19)*CJ$2)+$CD19</f>
        <v>-10.06501408</v>
      </c>
      <c r="CK19" s="257" t="n">
        <f aca="false">(($CX19-$CD19)*CK$2)+$CD19</f>
        <v>-10.76112354</v>
      </c>
      <c r="CL19" s="257" t="n">
        <f aca="false">(($CX19-$CD19)*CL$2)+$CD19</f>
        <v>-11.457233</v>
      </c>
      <c r="CM19" s="257" t="n">
        <f aca="false">(($CX19-$CD19)*CM$2)+$CD19</f>
        <v>-12.15334246</v>
      </c>
      <c r="CN19" s="257" t="n">
        <f aca="false">(($CX19-$CD19)*CN$2)+$CD19</f>
        <v>-12.84945192</v>
      </c>
      <c r="CO19" s="257" t="n">
        <f aca="false">(($CX19-$CD19)*CO$2)+$CD19</f>
        <v>-13.54556138</v>
      </c>
      <c r="CP19" s="257" t="n">
        <f aca="false">(($CX19-$CD19)*CP$2)+$CD19</f>
        <v>-14.24167084</v>
      </c>
      <c r="CQ19" s="257" t="n">
        <f aca="false">(($CX19-$CD19)*CQ$2)+$CD19</f>
        <v>-14.9377803</v>
      </c>
      <c r="CR19" s="257" t="n">
        <f aca="false">(($CX19-$CD19)*CR$2)+$CD19</f>
        <v>-15.63388976</v>
      </c>
      <c r="CS19" s="257" t="n">
        <f aca="false">(($CX19-$CD19)*CS$2)+$CD19</f>
        <v>-16.32999922</v>
      </c>
      <c r="CT19" s="257" t="n">
        <f aca="false">(($CX19-$CD19)*CT$2)+$CD19</f>
        <v>-17.02610868</v>
      </c>
      <c r="CU19" s="257" t="n">
        <f aca="false">(($CX19-$CD19)*CU$2)+$CD19</f>
        <v>-17.72221814</v>
      </c>
      <c r="CV19" s="257" t="n">
        <f aca="false">(($CX19-$CD19)*CV$2)+$CD19</f>
        <v>-18.4183276</v>
      </c>
      <c r="CW19" s="257" t="n">
        <f aca="false">(($CX19-$CD19)*CW$2)+$CD19</f>
        <v>-19.11443706</v>
      </c>
      <c r="CX19" s="257" t="n">
        <f aca="false">VLOOKUP($A19,GAMMAGRIDS,16,FALSE())</f>
        <v>-19.81054652</v>
      </c>
      <c r="CY19" s="257" t="n">
        <f aca="false">(($DW19-$CX19)*CY$2)+$CX19</f>
        <v>-19.8991981728</v>
      </c>
      <c r="CZ19" s="257" t="n">
        <f aca="false">(($DW19-$CX19)*CZ$2)+$CX19</f>
        <v>-19.9878498256</v>
      </c>
      <c r="DA19" s="257" t="n">
        <f aca="false">(($DW19-$CX19)*DA$2)+$CX19</f>
        <v>-20.0765014784</v>
      </c>
      <c r="DB19" s="257" t="n">
        <f aca="false">(($DW19-$CX19)*DB$2)+$CX19</f>
        <v>-20.1651531312</v>
      </c>
      <c r="DC19" s="257" t="n">
        <f aca="false">(($DW19-$CX19)*DC$2)+$CX19</f>
        <v>-20.253804784</v>
      </c>
      <c r="DD19" s="257" t="n">
        <f aca="false">(($DW19-$CX19)*DD$2)+$CX19</f>
        <v>-20.3424564368</v>
      </c>
      <c r="DE19" s="257" t="n">
        <f aca="false">(($DW19-$CX19)*DE$2)+$CX19</f>
        <v>-20.4311080896</v>
      </c>
      <c r="DF19" s="257" t="n">
        <f aca="false">(($DW19-$CX19)*DF$2)+$CX19</f>
        <v>-20.5197597424</v>
      </c>
      <c r="DG19" s="257" t="n">
        <f aca="false">(($DW19-$CX19)*DG$2)+$CX19</f>
        <v>-20.6084113952</v>
      </c>
      <c r="DH19" s="257" t="n">
        <f aca="false">(($DW19-$CX19)*DH$2)+$CX19</f>
        <v>-20.697063048</v>
      </c>
      <c r="DI19" s="257" t="n">
        <f aca="false">(($DW19-$CX19)*DI$2)+$CX19</f>
        <v>-20.7857147008</v>
      </c>
      <c r="DJ19" s="257" t="n">
        <f aca="false">(($DW19-$CX19)*DJ$2)+$CX19</f>
        <v>-20.8743663536</v>
      </c>
      <c r="DK19" s="257" t="n">
        <f aca="false">(($DW19-$CX19)*DK$2)+$CX19</f>
        <v>-20.9630180064</v>
      </c>
      <c r="DL19" s="257" t="n">
        <f aca="false">(($DW19-$CX19)*DL$2)+$CX19</f>
        <v>-21.0516696592</v>
      </c>
      <c r="DM19" s="257" t="n">
        <f aca="false">(($DW19-$CX19)*DM$2)+$CX19</f>
        <v>-21.140321312</v>
      </c>
      <c r="DN19" s="257" t="n">
        <f aca="false">(($DW19-$CX19)*DN$2)+$CX19</f>
        <v>-21.2289729648</v>
      </c>
      <c r="DO19" s="257" t="n">
        <f aca="false">(($DW19-$CX19)*DO$2)+$CX19</f>
        <v>-21.3176246176</v>
      </c>
      <c r="DP19" s="257" t="n">
        <f aca="false">(($DW19-$CX19)*DP$2)+$CX19</f>
        <v>-21.4062762704</v>
      </c>
      <c r="DQ19" s="257" t="n">
        <f aca="false">(($DW19-$CX19)*DQ$2)+$CX19</f>
        <v>-21.4949279232</v>
      </c>
      <c r="DR19" s="257" t="n">
        <f aca="false">(($DW19-$CX19)*DR$2)+$CX19</f>
        <v>-21.583579576</v>
      </c>
      <c r="DS19" s="257" t="n">
        <f aca="false">(($DW19-$CX19)*DS$2)+$CX19</f>
        <v>-21.6722312288</v>
      </c>
      <c r="DT19" s="257" t="n">
        <f aca="false">(($DW19-$CX19)*DT$2)+$CX19</f>
        <v>-21.7608828816</v>
      </c>
      <c r="DU19" s="257" t="n">
        <f aca="false">(($DW19-$CX19)*DU$2)+$CX19</f>
        <v>-21.8495345344</v>
      </c>
      <c r="DV19" s="257" t="n">
        <f aca="false">(($DW19-$CX19)*DV$2)+$CX19</f>
        <v>-21.9381861872</v>
      </c>
      <c r="DW19" s="257" t="n">
        <f aca="false">VLOOKUP($A19,GAMMAGRIDS,17,FALSE())</f>
        <v>-22.02683784</v>
      </c>
      <c r="DX19" s="257" t="n">
        <f aca="false">(($EV19-$DW19)*DX$2)+$DW19</f>
        <v>-21.4250752224</v>
      </c>
      <c r="DY19" s="257" t="n">
        <f aca="false">(($EV19-$DW19)*DY$2)+$DW19</f>
        <v>-20.8233126048</v>
      </c>
      <c r="DZ19" s="257" t="n">
        <f aca="false">(($EV19-$DW19)*DZ$2)+$DW19</f>
        <v>-20.2215499872</v>
      </c>
      <c r="EA19" s="257" t="n">
        <f aca="false">(($EV19-$DW19)*EA$2)+$DW19</f>
        <v>-19.6197873696</v>
      </c>
      <c r="EB19" s="257" t="n">
        <f aca="false">(($EV19-$DW19)*EB$2)+$DW19</f>
        <v>-19.018024752</v>
      </c>
      <c r="EC19" s="257" t="n">
        <f aca="false">(($EV19-$DW19)*EC$2)+$DW19</f>
        <v>-18.4162621344</v>
      </c>
      <c r="ED19" s="257" t="n">
        <f aca="false">(($EV19-$DW19)*ED$2)+$DW19</f>
        <v>-17.8144995168</v>
      </c>
      <c r="EE19" s="257" t="n">
        <f aca="false">(($EV19-$DW19)*EE$2)+$DW19</f>
        <v>-17.2127368992</v>
      </c>
      <c r="EF19" s="257" t="n">
        <f aca="false">(($EV19-$DW19)*EF$2)+$DW19</f>
        <v>-16.6109742816</v>
      </c>
      <c r="EG19" s="257" t="n">
        <f aca="false">(($EV19-$DW19)*EG$2)+$DW19</f>
        <v>-16.009211664</v>
      </c>
      <c r="EH19" s="257" t="n">
        <f aca="false">(($EV19-$DW19)*EH$2)+$DW19</f>
        <v>-15.4074490464</v>
      </c>
      <c r="EI19" s="257" t="n">
        <f aca="false">(($EV19-$DW19)*EI$2)+$DW19</f>
        <v>-14.8056864288</v>
      </c>
      <c r="EJ19" s="257" t="n">
        <f aca="false">(($EV19-$DW19)*EJ$2)+$DW19</f>
        <v>-14.2039238112</v>
      </c>
      <c r="EK19" s="257" t="n">
        <f aca="false">(($EV19-$DW19)*EK$2)+$DW19</f>
        <v>-13.6021611936</v>
      </c>
      <c r="EL19" s="257" t="n">
        <f aca="false">(($EV19-$DW19)*EL$2)+$DW19</f>
        <v>-13.000398576</v>
      </c>
      <c r="EM19" s="257" t="n">
        <f aca="false">(($EV19-$DW19)*EM$2)+$DW19</f>
        <v>-12.3986359584</v>
      </c>
      <c r="EN19" s="257" t="n">
        <f aca="false">(($EV19-$DW19)*EN$2)+$DW19</f>
        <v>-11.7968733408</v>
      </c>
      <c r="EO19" s="257" t="n">
        <f aca="false">(($EV19-$DW19)*EO$2)+$DW19</f>
        <v>-11.1951107232</v>
      </c>
      <c r="EP19" s="257" t="n">
        <f aca="false">(($EV19-$DW19)*EP$2)+$DW19</f>
        <v>-10.5933481056</v>
      </c>
      <c r="EQ19" s="257" t="n">
        <f aca="false">(($EV19-$DW19)*EQ$2)+$DW19</f>
        <v>-9.991585488</v>
      </c>
      <c r="ER19" s="257" t="n">
        <f aca="false">(($EV19-$DW19)*ER$2)+$DW19</f>
        <v>-9.3898228704</v>
      </c>
      <c r="ES19" s="257" t="n">
        <f aca="false">(($EV19-$DW19)*ES$2)+$DW19</f>
        <v>-8.7880602528</v>
      </c>
      <c r="ET19" s="257" t="n">
        <f aca="false">(($EV19-$DW19)*ET$2)+$DW19</f>
        <v>-8.1862976352</v>
      </c>
      <c r="EU19" s="257" t="n">
        <f aca="false">(($EV19-$DW19)*EU$2)+$DW19</f>
        <v>-7.5845350176</v>
      </c>
      <c r="EV19" s="257" t="n">
        <f aca="false">VLOOKUP($A19,GAMMAGRIDS,18,FALSE())</f>
        <v>-6.9827724</v>
      </c>
    </row>
    <row r="20" customFormat="false" ht="12.75" hidden="false" customHeight="false" outlineLevel="0" collapsed="false">
      <c r="A20" s="36" t="n">
        <v>37530</v>
      </c>
      <c r="B20" s="257" t="n">
        <f aca="false">VLOOKUP($A20,GAMMAGRIDS,11,FALSE())</f>
        <v>256.54321886</v>
      </c>
      <c r="C20" s="257" t="n">
        <f aca="false">(($B20-$AA20)*C$2)+$AA20</f>
        <v>250.6772410296</v>
      </c>
      <c r="D20" s="257" t="n">
        <f aca="false">(($B20-$AA20)*D$2)+$AA20</f>
        <v>244.8112631992</v>
      </c>
      <c r="E20" s="257" t="n">
        <f aca="false">(($B20-$AA20)*E$2)+$AA20</f>
        <v>238.9452853688</v>
      </c>
      <c r="F20" s="257" t="n">
        <f aca="false">(($B20-$AA20)*F$2)+$AA20</f>
        <v>233.0793075384</v>
      </c>
      <c r="G20" s="257" t="n">
        <f aca="false">(($B20-$AA20)*G$2)+$AA20</f>
        <v>227.213329708</v>
      </c>
      <c r="H20" s="257" t="n">
        <f aca="false">(($B20-$AA20)*H$2)+$AA20</f>
        <v>221.3473518776</v>
      </c>
      <c r="I20" s="257" t="n">
        <f aca="false">(($B20-$AA20)*I$2)+$AA20</f>
        <v>215.4813740472</v>
      </c>
      <c r="J20" s="257" t="n">
        <f aca="false">(($B20-$AA20)*J$2)+$AA20</f>
        <v>209.6153962168</v>
      </c>
      <c r="K20" s="257" t="n">
        <f aca="false">(($B20-$AA20)*K$2)+$AA20</f>
        <v>203.7494183864</v>
      </c>
      <c r="L20" s="257" t="n">
        <f aca="false">(($B20-$AA20)*L$2)+$AA20</f>
        <v>197.883440556</v>
      </c>
      <c r="M20" s="257" t="n">
        <f aca="false">(($B20-$AA20)*M$2)+$AA20</f>
        <v>192.0174627256</v>
      </c>
      <c r="N20" s="257" t="n">
        <f aca="false">(($B20-$AA20)*N$2)+$AA20</f>
        <v>186.1514848952</v>
      </c>
      <c r="O20" s="257" t="n">
        <f aca="false">(($B20-$AA20)*O$2)+$AA20</f>
        <v>180.2855070648</v>
      </c>
      <c r="P20" s="257" t="n">
        <f aca="false">(($B20-$AA20)*P$2)+$AA20</f>
        <v>174.4195292344</v>
      </c>
      <c r="Q20" s="257" t="n">
        <f aca="false">(($B20-$AA20)*Q$2)+$AA20</f>
        <v>168.553551404</v>
      </c>
      <c r="R20" s="257" t="n">
        <f aca="false">(($B20-$AA20)*R$2)+$AA20</f>
        <v>162.6875735736</v>
      </c>
      <c r="S20" s="257" t="n">
        <f aca="false">(($B20-$AA20)*S$2)+$AA20</f>
        <v>156.8215957432</v>
      </c>
      <c r="T20" s="257" t="n">
        <f aca="false">(($B20-$AA20)*T$2)+$AA20</f>
        <v>150.9556179128</v>
      </c>
      <c r="U20" s="257" t="n">
        <f aca="false">(($B20-$AA20)*U$2)+$AA20</f>
        <v>145.0896400824</v>
      </c>
      <c r="V20" s="257" t="n">
        <f aca="false">(($B20-$AA20)*V$2)+$AA20</f>
        <v>139.223662252</v>
      </c>
      <c r="W20" s="257" t="n">
        <f aca="false">(($B20-$AA20)*W$2)+$AA20</f>
        <v>133.3576844216</v>
      </c>
      <c r="X20" s="257" t="n">
        <f aca="false">(($B20-$AA20)*X$2)+$AA20</f>
        <v>127.4917065912</v>
      </c>
      <c r="Y20" s="257" t="n">
        <f aca="false">(($B20-$AA20)*Y$2)+$AA20</f>
        <v>121.6257287608</v>
      </c>
      <c r="Z20" s="257" t="n">
        <f aca="false">(($B20-$AA20)*Z$2)+$AA20</f>
        <v>115.7597509304</v>
      </c>
      <c r="AA20" s="257" t="n">
        <f aca="false">VLOOKUP($A20,GAMMAGRIDS,12,FALSE())</f>
        <v>109.8937731</v>
      </c>
      <c r="AB20" s="257" t="n">
        <f aca="false">(($AA20-$AZ20)*AB$2)+$AZ20</f>
        <v>107.1267953168</v>
      </c>
      <c r="AC20" s="257" t="n">
        <f aca="false">(($AA20-$AZ20)*AC$2)+$AZ20</f>
        <v>104.3598175336</v>
      </c>
      <c r="AD20" s="257" t="n">
        <f aca="false">(($AA20-$AZ20)*AD$2)+$AZ20</f>
        <v>101.5928397504</v>
      </c>
      <c r="AE20" s="257" t="n">
        <f aca="false">(($AA20-$AZ20)*AE$2)+$AZ20</f>
        <v>98.8258619672</v>
      </c>
      <c r="AF20" s="257" t="n">
        <f aca="false">(($AA20-$AZ20)*AF$2)+$AZ20</f>
        <v>96.058884184</v>
      </c>
      <c r="AG20" s="257" t="n">
        <f aca="false">(($AA20-$AZ20)*AG$2)+$AZ20</f>
        <v>93.2919064008</v>
      </c>
      <c r="AH20" s="257" t="n">
        <f aca="false">(($AA20-$AZ20)*AH$2)+$AZ20</f>
        <v>90.5249286176</v>
      </c>
      <c r="AI20" s="257" t="n">
        <f aca="false">(($AA20-$AZ20)*AI$2)+$AZ20</f>
        <v>87.7579508344</v>
      </c>
      <c r="AJ20" s="257" t="n">
        <f aca="false">(($AA20-$AZ20)*AJ$2)+$AZ20</f>
        <v>84.9909730512</v>
      </c>
      <c r="AK20" s="257" t="n">
        <f aca="false">(($AA20-$AZ20)*AK$2)+$AZ20</f>
        <v>82.223995268</v>
      </c>
      <c r="AL20" s="257" t="n">
        <f aca="false">(($AA20-$AZ20)*AL$2)+$AZ20</f>
        <v>79.4570174848</v>
      </c>
      <c r="AM20" s="257" t="n">
        <f aca="false">(($AA20-$AZ20)*AM$2)+$AZ20</f>
        <v>76.6900397016</v>
      </c>
      <c r="AN20" s="257" t="n">
        <f aca="false">(($AA20-$AZ20)*AN$2)+$AZ20</f>
        <v>73.9230619184</v>
      </c>
      <c r="AO20" s="257" t="n">
        <f aca="false">(($AA20-$AZ20)*AO$2)+$AZ20</f>
        <v>71.1560841352</v>
      </c>
      <c r="AP20" s="257" t="n">
        <f aca="false">(($AA20-$AZ20)*AP$2)+$AZ20</f>
        <v>68.389106352</v>
      </c>
      <c r="AQ20" s="257" t="n">
        <f aca="false">(($AA20-$AZ20)*AQ$2)+$AZ20</f>
        <v>65.6221285688</v>
      </c>
      <c r="AR20" s="257" t="n">
        <f aca="false">(($AA20-$AZ20)*AR$2)+$AZ20</f>
        <v>62.8551507856</v>
      </c>
      <c r="AS20" s="257" t="n">
        <f aca="false">(($AA20-$AZ20)*AS$2)+$AZ20</f>
        <v>60.0881730024</v>
      </c>
      <c r="AT20" s="257" t="n">
        <f aca="false">(($AA20-$AZ20)*AT$2)+$AZ20</f>
        <v>57.3211952192</v>
      </c>
      <c r="AU20" s="257" t="n">
        <f aca="false">(($AA20-$AZ20)*AU$2)+$AZ20</f>
        <v>54.554217436</v>
      </c>
      <c r="AV20" s="257" t="n">
        <f aca="false">(($AA20-$AZ20)*AV$2)+$AZ20</f>
        <v>51.7872396528</v>
      </c>
      <c r="AW20" s="257" t="n">
        <f aca="false">(($AA20-$AZ20)*AW$2)+$AZ20</f>
        <v>49.0202618696</v>
      </c>
      <c r="AX20" s="257" t="n">
        <f aca="false">(($AA20-$AZ20)*AX$2)+$AZ20</f>
        <v>46.2532840864</v>
      </c>
      <c r="AY20" s="257" t="n">
        <f aca="false">(($AA20-$AZ20)*AY$2)+$AZ20</f>
        <v>43.4863063032</v>
      </c>
      <c r="AZ20" s="257" t="n">
        <f aca="false">VLOOKUP($A20,GAMMAGRIDS,13,FALSE())</f>
        <v>40.71932852</v>
      </c>
      <c r="BA20" s="257" t="n">
        <f aca="false">(($AZ20-$BT20)*BA$2)+$BT20</f>
        <v>38.9811917595</v>
      </c>
      <c r="BB20" s="257" t="n">
        <f aca="false">(($AZ20-$BT20)*BB$2)+$BT20</f>
        <v>37.243054999</v>
      </c>
      <c r="BC20" s="257" t="n">
        <f aca="false">(($AZ20-$BT20)*BC$2)+$BT20</f>
        <v>35.5049182385</v>
      </c>
      <c r="BD20" s="257" t="n">
        <f aca="false">(($AZ20-$BT20)*BD$2)+$BT20</f>
        <v>33.766781478</v>
      </c>
      <c r="BE20" s="257" t="n">
        <f aca="false">(($AZ20-$BT20)*BE$2)+$BT20</f>
        <v>32.0286447175</v>
      </c>
      <c r="BF20" s="257" t="n">
        <f aca="false">(($AZ20-$BT20)*BF$2)+$BT20</f>
        <v>30.290507957</v>
      </c>
      <c r="BG20" s="257" t="n">
        <f aca="false">(($AZ20-$BT20)*BG$2)+$BT20</f>
        <v>28.5523711965</v>
      </c>
      <c r="BH20" s="257" t="n">
        <f aca="false">(($AZ20-$BT20)*BH$2)+$BT20</f>
        <v>26.814234436</v>
      </c>
      <c r="BI20" s="257" t="n">
        <f aca="false">(($AZ20-$BT20)*BI$2)+$BT20</f>
        <v>25.0760976755</v>
      </c>
      <c r="BJ20" s="257" t="n">
        <f aca="false">(($AZ20-$BT20)*BJ$2)+$BT20</f>
        <v>23.337960915</v>
      </c>
      <c r="BK20" s="257" t="n">
        <f aca="false">(($AZ20-$BT20)*BK$2)+$BT20</f>
        <v>21.5998241545</v>
      </c>
      <c r="BL20" s="257" t="n">
        <f aca="false">(($AZ20-$BT20)*BL$2)+$BT20</f>
        <v>19.861687394</v>
      </c>
      <c r="BM20" s="257" t="n">
        <f aca="false">(($AZ20-$BT20)*BM$2)+$BT20</f>
        <v>18.1235506335</v>
      </c>
      <c r="BN20" s="257" t="n">
        <f aca="false">(($AZ20-$BT20)*BN$2)+$BT20</f>
        <v>16.385413873</v>
      </c>
      <c r="BO20" s="257" t="n">
        <f aca="false">(($AZ20-$BT20)*BO$2)+$BT20</f>
        <v>14.6472771125</v>
      </c>
      <c r="BP20" s="257" t="n">
        <f aca="false">(($AZ20-$BT20)*BP$2)+$BT20</f>
        <v>12.909140352</v>
      </c>
      <c r="BQ20" s="257" t="n">
        <f aca="false">(($AZ20-$BT20)*BQ$2)+$BT20</f>
        <v>11.1710035915</v>
      </c>
      <c r="BR20" s="257" t="n">
        <f aca="false">(($AZ20-$BT20)*BR$2)+$BT20</f>
        <v>9.43286683099999</v>
      </c>
      <c r="BS20" s="257" t="n">
        <f aca="false">(($AZ20-$BT20)*BS$2)+$BT20</f>
        <v>7.69473007049999</v>
      </c>
      <c r="BT20" s="257" t="n">
        <f aca="false">VLOOKUP($A20,GAMMAGRIDS,14,FALSE())</f>
        <v>5.95659331</v>
      </c>
      <c r="BU20" s="257" t="n">
        <f aca="false">(($BT20-$BY20)*BU$2)+$BY20</f>
        <v>4.765274648</v>
      </c>
      <c r="BV20" s="257" t="n">
        <f aca="false">(($BT20-$BY20)*BV$2)+$BY20</f>
        <v>3.573955986</v>
      </c>
      <c r="BW20" s="257" t="n">
        <f aca="false">(($BT20-$BY20)*BW$2)+$BY20</f>
        <v>2.382637324</v>
      </c>
      <c r="BX20" s="257" t="n">
        <f aca="false">(($BT20-$BY20)*BX$2)+$BY20</f>
        <v>1.191318662</v>
      </c>
      <c r="BY20" s="257" t="n">
        <v>0</v>
      </c>
      <c r="BZ20" s="257" t="n">
        <f aca="false">(($CD20-$BY20)*BZ$2)+$BY20</f>
        <v>-0.998267483999999</v>
      </c>
      <c r="CA20" s="257" t="n">
        <f aca="false">(($CD20-$BY20)*CA$2)+$BY20</f>
        <v>-1.996534968</v>
      </c>
      <c r="CB20" s="257" t="n">
        <f aca="false">(($CD20-$BY20)*CB$2)+$BY20</f>
        <v>-2.994802452</v>
      </c>
      <c r="CC20" s="257" t="n">
        <f aca="false">(($CD20-$BY20)*CC$2)+$BY20</f>
        <v>-3.993069936</v>
      </c>
      <c r="CD20" s="257" t="n">
        <f aca="false">VLOOKUP($A20,GAMMAGRIDS,15,FALSE())</f>
        <v>-4.99133742</v>
      </c>
      <c r="CE20" s="257" t="n">
        <f aca="false">(($CX20-$CD20)*CE$2)+$CD20</f>
        <v>-5.584812838</v>
      </c>
      <c r="CF20" s="257" t="n">
        <f aca="false">(($CX20-$CD20)*CF$2)+$CD20</f>
        <v>-6.178288256</v>
      </c>
      <c r="CG20" s="257" t="n">
        <f aca="false">(($CX20-$CD20)*CG$2)+$CD20</f>
        <v>-6.771763674</v>
      </c>
      <c r="CH20" s="257" t="n">
        <f aca="false">(($CX20-$CD20)*CH$2)+$CD20</f>
        <v>-7.365239092</v>
      </c>
      <c r="CI20" s="257" t="n">
        <f aca="false">(($CX20-$CD20)*CI$2)+$CD20</f>
        <v>-7.95871451</v>
      </c>
      <c r="CJ20" s="257" t="n">
        <f aca="false">(($CX20-$CD20)*CJ$2)+$CD20</f>
        <v>-8.552189928</v>
      </c>
      <c r="CK20" s="257" t="n">
        <f aca="false">(($CX20-$CD20)*CK$2)+$CD20</f>
        <v>-9.145665346</v>
      </c>
      <c r="CL20" s="257" t="n">
        <f aca="false">(($CX20-$CD20)*CL$2)+$CD20</f>
        <v>-9.739140764</v>
      </c>
      <c r="CM20" s="257" t="n">
        <f aca="false">(($CX20-$CD20)*CM$2)+$CD20</f>
        <v>-10.332616182</v>
      </c>
      <c r="CN20" s="257" t="n">
        <f aca="false">(($CX20-$CD20)*CN$2)+$CD20</f>
        <v>-10.9260916</v>
      </c>
      <c r="CO20" s="257" t="n">
        <f aca="false">(($CX20-$CD20)*CO$2)+$CD20</f>
        <v>-11.519567018</v>
      </c>
      <c r="CP20" s="257" t="n">
        <f aca="false">(($CX20-$CD20)*CP$2)+$CD20</f>
        <v>-12.113042436</v>
      </c>
      <c r="CQ20" s="257" t="n">
        <f aca="false">(($CX20-$CD20)*CQ$2)+$CD20</f>
        <v>-12.706517854</v>
      </c>
      <c r="CR20" s="257" t="n">
        <f aca="false">(($CX20-$CD20)*CR$2)+$CD20</f>
        <v>-13.299993272</v>
      </c>
      <c r="CS20" s="257" t="n">
        <f aca="false">(($CX20-$CD20)*CS$2)+$CD20</f>
        <v>-13.89346869</v>
      </c>
      <c r="CT20" s="257" t="n">
        <f aca="false">(($CX20-$CD20)*CT$2)+$CD20</f>
        <v>-14.486944108</v>
      </c>
      <c r="CU20" s="257" t="n">
        <f aca="false">(($CX20-$CD20)*CU$2)+$CD20</f>
        <v>-15.080419526</v>
      </c>
      <c r="CV20" s="257" t="n">
        <f aca="false">(($CX20-$CD20)*CV$2)+$CD20</f>
        <v>-15.673894944</v>
      </c>
      <c r="CW20" s="257" t="n">
        <f aca="false">(($CX20-$CD20)*CW$2)+$CD20</f>
        <v>-16.267370362</v>
      </c>
      <c r="CX20" s="257" t="n">
        <f aca="false">VLOOKUP($A20,GAMMAGRIDS,16,FALSE())</f>
        <v>-16.86084578</v>
      </c>
      <c r="CY20" s="257" t="n">
        <f aca="false">(($DW20-$CX20)*CY$2)+$CX20</f>
        <v>-16.9496873352</v>
      </c>
      <c r="CZ20" s="257" t="n">
        <f aca="false">(($DW20-$CX20)*CZ$2)+$CX20</f>
        <v>-17.0385288904</v>
      </c>
      <c r="DA20" s="257" t="n">
        <f aca="false">(($DW20-$CX20)*DA$2)+$CX20</f>
        <v>-17.1273704456</v>
      </c>
      <c r="DB20" s="257" t="n">
        <f aca="false">(($DW20-$CX20)*DB$2)+$CX20</f>
        <v>-17.2162120008</v>
      </c>
      <c r="DC20" s="257" t="n">
        <f aca="false">(($DW20-$CX20)*DC$2)+$CX20</f>
        <v>-17.305053556</v>
      </c>
      <c r="DD20" s="257" t="n">
        <f aca="false">(($DW20-$CX20)*DD$2)+$CX20</f>
        <v>-17.3938951112</v>
      </c>
      <c r="DE20" s="257" t="n">
        <f aca="false">(($DW20-$CX20)*DE$2)+$CX20</f>
        <v>-17.4827366664</v>
      </c>
      <c r="DF20" s="257" t="n">
        <f aca="false">(($DW20-$CX20)*DF$2)+$CX20</f>
        <v>-17.5715782216</v>
      </c>
      <c r="DG20" s="257" t="n">
        <f aca="false">(($DW20-$CX20)*DG$2)+$CX20</f>
        <v>-17.6604197768</v>
      </c>
      <c r="DH20" s="257" t="n">
        <f aca="false">(($DW20-$CX20)*DH$2)+$CX20</f>
        <v>-17.749261332</v>
      </c>
      <c r="DI20" s="257" t="n">
        <f aca="false">(($DW20-$CX20)*DI$2)+$CX20</f>
        <v>-17.8381028872</v>
      </c>
      <c r="DJ20" s="257" t="n">
        <f aca="false">(($DW20-$CX20)*DJ$2)+$CX20</f>
        <v>-17.9269444424</v>
      </c>
      <c r="DK20" s="257" t="n">
        <f aca="false">(($DW20-$CX20)*DK$2)+$CX20</f>
        <v>-18.0157859976</v>
      </c>
      <c r="DL20" s="257" t="n">
        <f aca="false">(($DW20-$CX20)*DL$2)+$CX20</f>
        <v>-18.1046275528</v>
      </c>
      <c r="DM20" s="257" t="n">
        <f aca="false">(($DW20-$CX20)*DM$2)+$CX20</f>
        <v>-18.193469108</v>
      </c>
      <c r="DN20" s="257" t="n">
        <f aca="false">(($DW20-$CX20)*DN$2)+$CX20</f>
        <v>-18.2823106632</v>
      </c>
      <c r="DO20" s="257" t="n">
        <f aca="false">(($DW20-$CX20)*DO$2)+$CX20</f>
        <v>-18.3711522184</v>
      </c>
      <c r="DP20" s="257" t="n">
        <f aca="false">(($DW20-$CX20)*DP$2)+$CX20</f>
        <v>-18.4599937736</v>
      </c>
      <c r="DQ20" s="257" t="n">
        <f aca="false">(($DW20-$CX20)*DQ$2)+$CX20</f>
        <v>-18.5488353288</v>
      </c>
      <c r="DR20" s="257" t="n">
        <f aca="false">(($DW20-$CX20)*DR$2)+$CX20</f>
        <v>-18.637676884</v>
      </c>
      <c r="DS20" s="257" t="n">
        <f aca="false">(($DW20-$CX20)*DS$2)+$CX20</f>
        <v>-18.7265184392</v>
      </c>
      <c r="DT20" s="257" t="n">
        <f aca="false">(($DW20-$CX20)*DT$2)+$CX20</f>
        <v>-18.8153599944</v>
      </c>
      <c r="DU20" s="257" t="n">
        <f aca="false">(($DW20-$CX20)*DU$2)+$CX20</f>
        <v>-18.9042015496</v>
      </c>
      <c r="DV20" s="257" t="n">
        <f aca="false">(($DW20-$CX20)*DV$2)+$CX20</f>
        <v>-18.9930431048</v>
      </c>
      <c r="DW20" s="257" t="n">
        <f aca="false">VLOOKUP($A20,GAMMAGRIDS,17,FALSE())</f>
        <v>-19.08188466</v>
      </c>
      <c r="DX20" s="257" t="n">
        <f aca="false">(($EV20-$DW20)*DX$2)+$DW20</f>
        <v>-18.6108177484</v>
      </c>
      <c r="DY20" s="257" t="n">
        <f aca="false">(($EV20-$DW20)*DY$2)+$DW20</f>
        <v>-18.1397508368</v>
      </c>
      <c r="DZ20" s="257" t="n">
        <f aca="false">(($EV20-$DW20)*DZ$2)+$DW20</f>
        <v>-17.6686839252</v>
      </c>
      <c r="EA20" s="257" t="n">
        <f aca="false">(($EV20-$DW20)*EA$2)+$DW20</f>
        <v>-17.1976170136</v>
      </c>
      <c r="EB20" s="257" t="n">
        <f aca="false">(($EV20-$DW20)*EB$2)+$DW20</f>
        <v>-16.726550102</v>
      </c>
      <c r="EC20" s="257" t="n">
        <f aca="false">(($EV20-$DW20)*EC$2)+$DW20</f>
        <v>-16.2554831904</v>
      </c>
      <c r="ED20" s="257" t="n">
        <f aca="false">(($EV20-$DW20)*ED$2)+$DW20</f>
        <v>-15.7844162788</v>
      </c>
      <c r="EE20" s="257" t="n">
        <f aca="false">(($EV20-$DW20)*EE$2)+$DW20</f>
        <v>-15.3133493672</v>
      </c>
      <c r="EF20" s="257" t="n">
        <f aca="false">(($EV20-$DW20)*EF$2)+$DW20</f>
        <v>-14.8422824556</v>
      </c>
      <c r="EG20" s="257" t="n">
        <f aca="false">(($EV20-$DW20)*EG$2)+$DW20</f>
        <v>-14.371215544</v>
      </c>
      <c r="EH20" s="257" t="n">
        <f aca="false">(($EV20-$DW20)*EH$2)+$DW20</f>
        <v>-13.9001486324</v>
      </c>
      <c r="EI20" s="257" t="n">
        <f aca="false">(($EV20-$DW20)*EI$2)+$DW20</f>
        <v>-13.4290817208</v>
      </c>
      <c r="EJ20" s="257" t="n">
        <f aca="false">(($EV20-$DW20)*EJ$2)+$DW20</f>
        <v>-12.9580148092</v>
      </c>
      <c r="EK20" s="257" t="n">
        <f aca="false">(($EV20-$DW20)*EK$2)+$DW20</f>
        <v>-12.4869478976</v>
      </c>
      <c r="EL20" s="257" t="n">
        <f aca="false">(($EV20-$DW20)*EL$2)+$DW20</f>
        <v>-12.015880986</v>
      </c>
      <c r="EM20" s="257" t="n">
        <f aca="false">(($EV20-$DW20)*EM$2)+$DW20</f>
        <v>-11.5448140744</v>
      </c>
      <c r="EN20" s="257" t="n">
        <f aca="false">(($EV20-$DW20)*EN$2)+$DW20</f>
        <v>-11.0737471628</v>
      </c>
      <c r="EO20" s="257" t="n">
        <f aca="false">(($EV20-$DW20)*EO$2)+$DW20</f>
        <v>-10.6026802512</v>
      </c>
      <c r="EP20" s="257" t="n">
        <f aca="false">(($EV20-$DW20)*EP$2)+$DW20</f>
        <v>-10.1316133396</v>
      </c>
      <c r="EQ20" s="257" t="n">
        <f aca="false">(($EV20-$DW20)*EQ$2)+$DW20</f>
        <v>-9.66054642799999</v>
      </c>
      <c r="ER20" s="257" t="n">
        <f aca="false">(($EV20-$DW20)*ER$2)+$DW20</f>
        <v>-9.18947951639999</v>
      </c>
      <c r="ES20" s="257" t="n">
        <f aca="false">(($EV20-$DW20)*ES$2)+$DW20</f>
        <v>-8.71841260479999</v>
      </c>
      <c r="ET20" s="257" t="n">
        <f aca="false">(($EV20-$DW20)*ET$2)+$DW20</f>
        <v>-8.24734569319999</v>
      </c>
      <c r="EU20" s="257" t="n">
        <f aca="false">(($EV20-$DW20)*EU$2)+$DW20</f>
        <v>-7.77627878159999</v>
      </c>
      <c r="EV20" s="257" t="n">
        <f aca="false">VLOOKUP($A20,GAMMAGRIDS,18,FALSE())</f>
        <v>-7.30521186999999</v>
      </c>
    </row>
    <row r="21" customFormat="false" ht="12.75" hidden="false" customHeight="false" outlineLevel="0" collapsed="false">
      <c r="A21" s="36" t="n">
        <v>37561</v>
      </c>
      <c r="B21" s="257" t="n">
        <f aca="false">VLOOKUP($A21,GAMMAGRIDS,11,FALSE())</f>
        <v>36.71899545</v>
      </c>
      <c r="C21" s="257" t="n">
        <f aca="false">(($B21-$AA21)*C$2)+$AA21</f>
        <v>34.9927541608</v>
      </c>
      <c r="D21" s="257" t="n">
        <f aca="false">(($B21-$AA21)*D$2)+$AA21</f>
        <v>33.2665128716</v>
      </c>
      <c r="E21" s="257" t="n">
        <f aca="false">(($B21-$AA21)*E$2)+$AA21</f>
        <v>31.5402715824</v>
      </c>
      <c r="F21" s="257" t="n">
        <f aca="false">(($B21-$AA21)*F$2)+$AA21</f>
        <v>29.8140302932</v>
      </c>
      <c r="G21" s="257" t="n">
        <f aca="false">(($B21-$AA21)*G$2)+$AA21</f>
        <v>28.087789004</v>
      </c>
      <c r="H21" s="257" t="n">
        <f aca="false">(($B21-$AA21)*H$2)+$AA21</f>
        <v>26.3615477148</v>
      </c>
      <c r="I21" s="257" t="n">
        <f aca="false">(($B21-$AA21)*I$2)+$AA21</f>
        <v>24.6353064256</v>
      </c>
      <c r="J21" s="257" t="n">
        <f aca="false">(($B21-$AA21)*J$2)+$AA21</f>
        <v>22.9090651364</v>
      </c>
      <c r="K21" s="257" t="n">
        <f aca="false">(($B21-$AA21)*K$2)+$AA21</f>
        <v>21.1828238472</v>
      </c>
      <c r="L21" s="257" t="n">
        <f aca="false">(($B21-$AA21)*L$2)+$AA21</f>
        <v>19.456582558</v>
      </c>
      <c r="M21" s="257" t="n">
        <f aca="false">(($B21-$AA21)*M$2)+$AA21</f>
        <v>17.7303412688</v>
      </c>
      <c r="N21" s="257" t="n">
        <f aca="false">(($B21-$AA21)*N$2)+$AA21</f>
        <v>16.0040999796</v>
      </c>
      <c r="O21" s="257" t="n">
        <f aca="false">(($B21-$AA21)*O$2)+$AA21</f>
        <v>14.2778586904</v>
      </c>
      <c r="P21" s="257" t="n">
        <f aca="false">(($B21-$AA21)*P$2)+$AA21</f>
        <v>12.5516174012</v>
      </c>
      <c r="Q21" s="257" t="n">
        <f aca="false">(($B21-$AA21)*Q$2)+$AA21</f>
        <v>10.825376112</v>
      </c>
      <c r="R21" s="257" t="n">
        <f aca="false">(($B21-$AA21)*R$2)+$AA21</f>
        <v>9.09913482279999</v>
      </c>
      <c r="S21" s="257" t="n">
        <f aca="false">(($B21-$AA21)*S$2)+$AA21</f>
        <v>7.37289353359999</v>
      </c>
      <c r="T21" s="257" t="n">
        <f aca="false">(($B21-$AA21)*T$2)+$AA21</f>
        <v>5.64665224439999</v>
      </c>
      <c r="U21" s="257" t="n">
        <f aca="false">(($B21-$AA21)*U$2)+$AA21</f>
        <v>3.92041095519999</v>
      </c>
      <c r="V21" s="257" t="n">
        <f aca="false">(($B21-$AA21)*V$2)+$AA21</f>
        <v>2.19416966599998</v>
      </c>
      <c r="W21" s="257" t="n">
        <f aca="false">(($B21-$AA21)*W$2)+$AA21</f>
        <v>0.467928376799984</v>
      </c>
      <c r="X21" s="257" t="n">
        <f aca="false">(($B21-$AA21)*X$2)+$AA21</f>
        <v>-1.25831291240002</v>
      </c>
      <c r="Y21" s="257" t="n">
        <f aca="false">(($B21-$AA21)*Y$2)+$AA21</f>
        <v>-2.98455420160002</v>
      </c>
      <c r="Z21" s="257" t="n">
        <f aca="false">(($B21-$AA21)*Z$2)+$AA21</f>
        <v>-4.71079549080002</v>
      </c>
      <c r="AA21" s="257" t="n">
        <f aca="false">VLOOKUP($A21,GAMMAGRIDS,12,FALSE())</f>
        <v>-6.43703678000001</v>
      </c>
      <c r="AB21" s="257" t="n">
        <f aca="false">(($AA21-$AZ21)*AB$2)+$AZ21</f>
        <v>-6.63789840480001</v>
      </c>
      <c r="AC21" s="257" t="n">
        <f aca="false">(($AA21-$AZ21)*AC$2)+$AZ21</f>
        <v>-6.83876002960001</v>
      </c>
      <c r="AD21" s="257" t="n">
        <f aca="false">(($AA21-$AZ21)*AD$2)+$AZ21</f>
        <v>-7.03962165440001</v>
      </c>
      <c r="AE21" s="257" t="n">
        <f aca="false">(($AA21-$AZ21)*AE$2)+$AZ21</f>
        <v>-7.24048327920001</v>
      </c>
      <c r="AF21" s="257" t="n">
        <f aca="false">(($AA21-$AZ21)*AF$2)+$AZ21</f>
        <v>-7.44134490400001</v>
      </c>
      <c r="AG21" s="257" t="n">
        <f aca="false">(($AA21-$AZ21)*AG$2)+$AZ21</f>
        <v>-7.64220652880001</v>
      </c>
      <c r="AH21" s="257" t="n">
        <f aca="false">(($AA21-$AZ21)*AH$2)+$AZ21</f>
        <v>-7.84306815360001</v>
      </c>
      <c r="AI21" s="257" t="n">
        <f aca="false">(($AA21-$AZ21)*AI$2)+$AZ21</f>
        <v>-8.04392977840001</v>
      </c>
      <c r="AJ21" s="257" t="n">
        <f aca="false">(($AA21-$AZ21)*AJ$2)+$AZ21</f>
        <v>-8.24479140320001</v>
      </c>
      <c r="AK21" s="257" t="n">
        <f aca="false">(($AA21-$AZ21)*AK$2)+$AZ21</f>
        <v>-8.44565302800001</v>
      </c>
      <c r="AL21" s="257" t="n">
        <f aca="false">(($AA21-$AZ21)*AL$2)+$AZ21</f>
        <v>-8.64651465280001</v>
      </c>
      <c r="AM21" s="257" t="n">
        <f aca="false">(($AA21-$AZ21)*AM$2)+$AZ21</f>
        <v>-8.84737627760001</v>
      </c>
      <c r="AN21" s="257" t="n">
        <f aca="false">(($AA21-$AZ21)*AN$2)+$AZ21</f>
        <v>-9.0482379024</v>
      </c>
      <c r="AO21" s="257" t="n">
        <f aca="false">(($AA21-$AZ21)*AO$2)+$AZ21</f>
        <v>-9.24909952720001</v>
      </c>
      <c r="AP21" s="257" t="n">
        <f aca="false">(($AA21-$AZ21)*AP$2)+$AZ21</f>
        <v>-9.449961152</v>
      </c>
      <c r="AQ21" s="257" t="n">
        <f aca="false">(($AA21-$AZ21)*AQ$2)+$AZ21</f>
        <v>-9.6508227768</v>
      </c>
      <c r="AR21" s="257" t="n">
        <f aca="false">(($AA21-$AZ21)*AR$2)+$AZ21</f>
        <v>-9.8516844016</v>
      </c>
      <c r="AS21" s="257" t="n">
        <f aca="false">(($AA21-$AZ21)*AS$2)+$AZ21</f>
        <v>-10.0525460264</v>
      </c>
      <c r="AT21" s="257" t="n">
        <f aca="false">(($AA21-$AZ21)*AT$2)+$AZ21</f>
        <v>-10.2534076512</v>
      </c>
      <c r="AU21" s="257" t="n">
        <f aca="false">(($AA21-$AZ21)*AU$2)+$AZ21</f>
        <v>-10.454269276</v>
      </c>
      <c r="AV21" s="257" t="n">
        <f aca="false">(($AA21-$AZ21)*AV$2)+$AZ21</f>
        <v>-10.6551309008</v>
      </c>
      <c r="AW21" s="257" t="n">
        <f aca="false">(($AA21-$AZ21)*AW$2)+$AZ21</f>
        <v>-10.8559925256</v>
      </c>
      <c r="AX21" s="257" t="n">
        <f aca="false">(($AA21-$AZ21)*AX$2)+$AZ21</f>
        <v>-11.0568541504</v>
      </c>
      <c r="AY21" s="257" t="n">
        <f aca="false">(($AA21-$AZ21)*AY$2)+$AZ21</f>
        <v>-11.2577157752</v>
      </c>
      <c r="AZ21" s="257" t="n">
        <f aca="false">VLOOKUP($A21,GAMMAGRIDS,13,FALSE())</f>
        <v>-11.4585774</v>
      </c>
      <c r="BA21" s="257" t="n">
        <f aca="false">(($AZ21-$BT21)*BA$2)+$BT21</f>
        <v>-11.0576259755</v>
      </c>
      <c r="BB21" s="257" t="n">
        <f aca="false">(($AZ21-$BT21)*BB$2)+$BT21</f>
        <v>-10.656674551</v>
      </c>
      <c r="BC21" s="257" t="n">
        <f aca="false">(($AZ21-$BT21)*BC$2)+$BT21</f>
        <v>-10.2557231265</v>
      </c>
      <c r="BD21" s="257" t="n">
        <f aca="false">(($AZ21-$BT21)*BD$2)+$BT21</f>
        <v>-9.854771702</v>
      </c>
      <c r="BE21" s="257" t="n">
        <f aca="false">(($AZ21-$BT21)*BE$2)+$BT21</f>
        <v>-9.4538202775</v>
      </c>
      <c r="BF21" s="257" t="n">
        <f aca="false">(($AZ21-$BT21)*BF$2)+$BT21</f>
        <v>-9.052868853</v>
      </c>
      <c r="BG21" s="257" t="n">
        <f aca="false">(($AZ21-$BT21)*BG$2)+$BT21</f>
        <v>-8.6519174285</v>
      </c>
      <c r="BH21" s="257" t="n">
        <f aca="false">(($AZ21-$BT21)*BH$2)+$BT21</f>
        <v>-8.250966004</v>
      </c>
      <c r="BI21" s="257" t="n">
        <f aca="false">(($AZ21-$BT21)*BI$2)+$BT21</f>
        <v>-7.8500145795</v>
      </c>
      <c r="BJ21" s="257" t="n">
        <f aca="false">(($AZ21-$BT21)*BJ$2)+$BT21</f>
        <v>-7.449063155</v>
      </c>
      <c r="BK21" s="257" t="n">
        <f aca="false">(($AZ21-$BT21)*BK$2)+$BT21</f>
        <v>-7.0481117305</v>
      </c>
      <c r="BL21" s="257" t="n">
        <f aca="false">(($AZ21-$BT21)*BL$2)+$BT21</f>
        <v>-6.647160306</v>
      </c>
      <c r="BM21" s="257" t="n">
        <f aca="false">(($AZ21-$BT21)*BM$2)+$BT21</f>
        <v>-6.2462088815</v>
      </c>
      <c r="BN21" s="257" t="n">
        <f aca="false">(($AZ21-$BT21)*BN$2)+$BT21</f>
        <v>-5.845257457</v>
      </c>
      <c r="BO21" s="257" t="n">
        <f aca="false">(($AZ21-$BT21)*BO$2)+$BT21</f>
        <v>-5.4443060325</v>
      </c>
      <c r="BP21" s="257" t="n">
        <f aca="false">(($AZ21-$BT21)*BP$2)+$BT21</f>
        <v>-5.043354608</v>
      </c>
      <c r="BQ21" s="257" t="n">
        <f aca="false">(($AZ21-$BT21)*BQ$2)+$BT21</f>
        <v>-4.6424031835</v>
      </c>
      <c r="BR21" s="257" t="n">
        <f aca="false">(($AZ21-$BT21)*BR$2)+$BT21</f>
        <v>-4.241451759</v>
      </c>
      <c r="BS21" s="257" t="n">
        <f aca="false">(($AZ21-$BT21)*BS$2)+$BT21</f>
        <v>-3.8405003345</v>
      </c>
      <c r="BT21" s="257" t="n">
        <f aca="false">VLOOKUP($A21,GAMMAGRIDS,14,FALSE())</f>
        <v>-3.43954891</v>
      </c>
      <c r="BU21" s="257" t="n">
        <f aca="false">(($BT21-$BY21)*BU$2)+$BY21</f>
        <v>-2.751639128</v>
      </c>
      <c r="BV21" s="257" t="n">
        <f aca="false">(($BT21-$BY21)*BV$2)+$BY21</f>
        <v>-2.063729346</v>
      </c>
      <c r="BW21" s="257" t="n">
        <f aca="false">(($BT21-$BY21)*BW$2)+$BY21</f>
        <v>-1.375819564</v>
      </c>
      <c r="BX21" s="257" t="n">
        <f aca="false">(($BT21-$BY21)*BX$2)+$BY21</f>
        <v>-0.687909782</v>
      </c>
      <c r="BY21" s="257" t="n">
        <v>0</v>
      </c>
      <c r="BZ21" s="257" t="n">
        <f aca="false">(($CD21-$BY21)*BZ$2)+$BY21</f>
        <v>0.785807298</v>
      </c>
      <c r="CA21" s="257" t="n">
        <f aca="false">(($CD21-$BY21)*CA$2)+$BY21</f>
        <v>1.571614596</v>
      </c>
      <c r="CB21" s="257" t="n">
        <f aca="false">(($CD21-$BY21)*CB$2)+$BY21</f>
        <v>2.357421894</v>
      </c>
      <c r="CC21" s="257" t="n">
        <f aca="false">(($CD21-$BY21)*CC$2)+$BY21</f>
        <v>3.143229192</v>
      </c>
      <c r="CD21" s="257" t="n">
        <f aca="false">VLOOKUP($A21,GAMMAGRIDS,15,FALSE())</f>
        <v>3.92903649</v>
      </c>
      <c r="CE21" s="257" t="n">
        <f aca="false">(($CX21-$CD21)*CE$2)+$CD21</f>
        <v>4.9171801065</v>
      </c>
      <c r="CF21" s="257" t="n">
        <f aca="false">(($CX21-$CD21)*CF$2)+$CD21</f>
        <v>5.905323723</v>
      </c>
      <c r="CG21" s="257" t="n">
        <f aca="false">(($CX21-$CD21)*CG$2)+$CD21</f>
        <v>6.8934673395</v>
      </c>
      <c r="CH21" s="257" t="n">
        <f aca="false">(($CX21-$CD21)*CH$2)+$CD21</f>
        <v>7.881610956</v>
      </c>
      <c r="CI21" s="257" t="n">
        <f aca="false">(($CX21-$CD21)*CI$2)+$CD21</f>
        <v>8.8697545725</v>
      </c>
      <c r="CJ21" s="257" t="n">
        <f aca="false">(($CX21-$CD21)*CJ$2)+$CD21</f>
        <v>9.857898189</v>
      </c>
      <c r="CK21" s="257" t="n">
        <f aca="false">(($CX21-$CD21)*CK$2)+$CD21</f>
        <v>10.8460418055</v>
      </c>
      <c r="CL21" s="257" t="n">
        <f aca="false">(($CX21-$CD21)*CL$2)+$CD21</f>
        <v>11.834185422</v>
      </c>
      <c r="CM21" s="257" t="n">
        <f aca="false">(($CX21-$CD21)*CM$2)+$CD21</f>
        <v>12.8223290385</v>
      </c>
      <c r="CN21" s="257" t="n">
        <f aca="false">(($CX21-$CD21)*CN$2)+$CD21</f>
        <v>13.810472655</v>
      </c>
      <c r="CO21" s="257" t="n">
        <f aca="false">(($CX21-$CD21)*CO$2)+$CD21</f>
        <v>14.7986162715</v>
      </c>
      <c r="CP21" s="257" t="n">
        <f aca="false">(($CX21-$CD21)*CP$2)+$CD21</f>
        <v>15.786759888</v>
      </c>
      <c r="CQ21" s="257" t="n">
        <f aca="false">(($CX21-$CD21)*CQ$2)+$CD21</f>
        <v>16.7749035045</v>
      </c>
      <c r="CR21" s="257" t="n">
        <f aca="false">(($CX21-$CD21)*CR$2)+$CD21</f>
        <v>17.763047121</v>
      </c>
      <c r="CS21" s="257" t="n">
        <f aca="false">(($CX21-$CD21)*CS$2)+$CD21</f>
        <v>18.7511907375</v>
      </c>
      <c r="CT21" s="257" t="n">
        <f aca="false">(($CX21-$CD21)*CT$2)+$CD21</f>
        <v>19.739334354</v>
      </c>
      <c r="CU21" s="257" t="n">
        <f aca="false">(($CX21-$CD21)*CU$2)+$CD21</f>
        <v>20.7274779705</v>
      </c>
      <c r="CV21" s="257" t="n">
        <f aca="false">(($CX21-$CD21)*CV$2)+$CD21</f>
        <v>21.715621587</v>
      </c>
      <c r="CW21" s="257" t="n">
        <f aca="false">(($CX21-$CD21)*CW$2)+$CD21</f>
        <v>22.7037652035</v>
      </c>
      <c r="CX21" s="257" t="n">
        <f aca="false">VLOOKUP($A21,GAMMAGRIDS,16,FALSE())</f>
        <v>23.69190882</v>
      </c>
      <c r="CY21" s="257" t="n">
        <f aca="false">(($DW21-$CX21)*CY$2)+$CX21</f>
        <v>24.9235066712</v>
      </c>
      <c r="CZ21" s="257" t="n">
        <f aca="false">(($DW21-$CX21)*CZ$2)+$CX21</f>
        <v>26.1551045224</v>
      </c>
      <c r="DA21" s="257" t="n">
        <f aca="false">(($DW21-$CX21)*DA$2)+$CX21</f>
        <v>27.3867023736</v>
      </c>
      <c r="DB21" s="257" t="n">
        <f aca="false">(($DW21-$CX21)*DB$2)+$CX21</f>
        <v>28.6183002248</v>
      </c>
      <c r="DC21" s="257" t="n">
        <f aca="false">(($DW21-$CX21)*DC$2)+$CX21</f>
        <v>29.849898076</v>
      </c>
      <c r="DD21" s="257" t="n">
        <f aca="false">(($DW21-$CX21)*DD$2)+$CX21</f>
        <v>31.0814959272</v>
      </c>
      <c r="DE21" s="257" t="n">
        <f aca="false">(($DW21-$CX21)*DE$2)+$CX21</f>
        <v>32.3130937784</v>
      </c>
      <c r="DF21" s="257" t="n">
        <f aca="false">(($DW21-$CX21)*DF$2)+$CX21</f>
        <v>33.5446916296</v>
      </c>
      <c r="DG21" s="257" t="n">
        <f aca="false">(($DW21-$CX21)*DG$2)+$CX21</f>
        <v>34.7762894808</v>
      </c>
      <c r="DH21" s="257" t="n">
        <f aca="false">(($DW21-$CX21)*DH$2)+$CX21</f>
        <v>36.007887332</v>
      </c>
      <c r="DI21" s="257" t="n">
        <f aca="false">(($DW21-$CX21)*DI$2)+$CX21</f>
        <v>37.2394851832</v>
      </c>
      <c r="DJ21" s="257" t="n">
        <f aca="false">(($DW21-$CX21)*DJ$2)+$CX21</f>
        <v>38.4710830344</v>
      </c>
      <c r="DK21" s="257" t="n">
        <f aca="false">(($DW21-$CX21)*DK$2)+$CX21</f>
        <v>39.7026808856</v>
      </c>
      <c r="DL21" s="257" t="n">
        <f aca="false">(($DW21-$CX21)*DL$2)+$CX21</f>
        <v>40.9342787368</v>
      </c>
      <c r="DM21" s="257" t="n">
        <f aca="false">(($DW21-$CX21)*DM$2)+$CX21</f>
        <v>42.165876588</v>
      </c>
      <c r="DN21" s="257" t="n">
        <f aca="false">(($DW21-$CX21)*DN$2)+$CX21</f>
        <v>43.3974744392</v>
      </c>
      <c r="DO21" s="257" t="n">
        <f aca="false">(($DW21-$CX21)*DO$2)+$CX21</f>
        <v>44.6290722904</v>
      </c>
      <c r="DP21" s="257" t="n">
        <f aca="false">(($DW21-$CX21)*DP$2)+$CX21</f>
        <v>45.8606701416</v>
      </c>
      <c r="DQ21" s="257" t="n">
        <f aca="false">(($DW21-$CX21)*DQ$2)+$CX21</f>
        <v>47.0922679928</v>
      </c>
      <c r="DR21" s="257" t="n">
        <f aca="false">(($DW21-$CX21)*DR$2)+$CX21</f>
        <v>48.323865844</v>
      </c>
      <c r="DS21" s="257" t="n">
        <f aca="false">(($DW21-$CX21)*DS$2)+$CX21</f>
        <v>49.5554636952</v>
      </c>
      <c r="DT21" s="257" t="n">
        <f aca="false">(($DW21-$CX21)*DT$2)+$CX21</f>
        <v>50.7870615464</v>
      </c>
      <c r="DU21" s="257" t="n">
        <f aca="false">(($DW21-$CX21)*DU$2)+$CX21</f>
        <v>52.0186593976</v>
      </c>
      <c r="DV21" s="257" t="n">
        <f aca="false">(($DW21-$CX21)*DV$2)+$CX21</f>
        <v>53.2502572488</v>
      </c>
      <c r="DW21" s="257" t="n">
        <f aca="false">VLOOKUP($A21,GAMMAGRIDS,17,FALSE())</f>
        <v>54.4818551</v>
      </c>
      <c r="DX21" s="257" t="n">
        <f aca="false">(($EV21-$DW21)*DX$2)+$DW21</f>
        <v>57.1695887104</v>
      </c>
      <c r="DY21" s="257" t="n">
        <f aca="false">(($EV21-$DW21)*DY$2)+$DW21</f>
        <v>59.8573223208</v>
      </c>
      <c r="DZ21" s="257" t="n">
        <f aca="false">(($EV21-$DW21)*DZ$2)+$DW21</f>
        <v>62.5450559312</v>
      </c>
      <c r="EA21" s="257" t="n">
        <f aca="false">(($EV21-$DW21)*EA$2)+$DW21</f>
        <v>65.2327895416</v>
      </c>
      <c r="EB21" s="257" t="n">
        <f aca="false">(($EV21-$DW21)*EB$2)+$DW21</f>
        <v>67.920523152</v>
      </c>
      <c r="EC21" s="257" t="n">
        <f aca="false">(($EV21-$DW21)*EC$2)+$DW21</f>
        <v>70.6082567624</v>
      </c>
      <c r="ED21" s="257" t="n">
        <f aca="false">(($EV21-$DW21)*ED$2)+$DW21</f>
        <v>73.2959903728</v>
      </c>
      <c r="EE21" s="257" t="n">
        <f aca="false">(($EV21-$DW21)*EE$2)+$DW21</f>
        <v>75.9837239832</v>
      </c>
      <c r="EF21" s="257" t="n">
        <f aca="false">(($EV21-$DW21)*EF$2)+$DW21</f>
        <v>78.6714575936</v>
      </c>
      <c r="EG21" s="257" t="n">
        <f aca="false">(($EV21-$DW21)*EG$2)+$DW21</f>
        <v>81.359191204</v>
      </c>
      <c r="EH21" s="257" t="n">
        <f aca="false">(($EV21-$DW21)*EH$2)+$DW21</f>
        <v>84.0469248144</v>
      </c>
      <c r="EI21" s="257" t="n">
        <f aca="false">(($EV21-$DW21)*EI$2)+$DW21</f>
        <v>86.7346584248</v>
      </c>
      <c r="EJ21" s="257" t="n">
        <f aca="false">(($EV21-$DW21)*EJ$2)+$DW21</f>
        <v>89.4223920352</v>
      </c>
      <c r="EK21" s="257" t="n">
        <f aca="false">(($EV21-$DW21)*EK$2)+$DW21</f>
        <v>92.1101256456</v>
      </c>
      <c r="EL21" s="257" t="n">
        <f aca="false">(($EV21-$DW21)*EL$2)+$DW21</f>
        <v>94.797859256</v>
      </c>
      <c r="EM21" s="257" t="n">
        <f aca="false">(($EV21-$DW21)*EM$2)+$DW21</f>
        <v>97.4855928664</v>
      </c>
      <c r="EN21" s="257" t="n">
        <f aca="false">(($EV21-$DW21)*EN$2)+$DW21</f>
        <v>100.1733264768</v>
      </c>
      <c r="EO21" s="257" t="n">
        <f aca="false">(($EV21-$DW21)*EO$2)+$DW21</f>
        <v>102.8610600872</v>
      </c>
      <c r="EP21" s="257" t="n">
        <f aca="false">(($EV21-$DW21)*EP$2)+$DW21</f>
        <v>105.5487936976</v>
      </c>
      <c r="EQ21" s="257" t="n">
        <f aca="false">(($EV21-$DW21)*EQ$2)+$DW21</f>
        <v>108.236527308</v>
      </c>
      <c r="ER21" s="257" t="n">
        <f aca="false">(($EV21-$DW21)*ER$2)+$DW21</f>
        <v>110.9242609184</v>
      </c>
      <c r="ES21" s="257" t="n">
        <f aca="false">(($EV21-$DW21)*ES$2)+$DW21</f>
        <v>113.6119945288</v>
      </c>
      <c r="ET21" s="257" t="n">
        <f aca="false">(($EV21-$DW21)*ET$2)+$DW21</f>
        <v>116.2997281392</v>
      </c>
      <c r="EU21" s="257" t="n">
        <f aca="false">(($EV21-$DW21)*EU$2)+$DW21</f>
        <v>118.9874617496</v>
      </c>
      <c r="EV21" s="257" t="n">
        <f aca="false">VLOOKUP($A21,GAMMAGRIDS,18,FALSE())</f>
        <v>121.67519536</v>
      </c>
    </row>
    <row r="22" customFormat="false" ht="12.75" hidden="false" customHeight="false" outlineLevel="0" collapsed="false">
      <c r="A22" s="36" t="n">
        <v>37591</v>
      </c>
      <c r="B22" s="257" t="n">
        <f aca="false">VLOOKUP($A22,GAMMAGRIDS,11,FALSE())</f>
        <v>130.15964554</v>
      </c>
      <c r="C22" s="257" t="n">
        <f aca="false">(($B22-$AA22)*C$2)+$AA22</f>
        <v>126.2503182392</v>
      </c>
      <c r="D22" s="257" t="n">
        <f aca="false">(($B22-$AA22)*D$2)+$AA22</f>
        <v>122.3409909384</v>
      </c>
      <c r="E22" s="257" t="n">
        <f aca="false">(($B22-$AA22)*E$2)+$AA22</f>
        <v>118.4316636376</v>
      </c>
      <c r="F22" s="257" t="n">
        <f aca="false">(($B22-$AA22)*F$2)+$AA22</f>
        <v>114.5223363368</v>
      </c>
      <c r="G22" s="257" t="n">
        <f aca="false">(($B22-$AA22)*G$2)+$AA22</f>
        <v>110.613009036</v>
      </c>
      <c r="H22" s="257" t="n">
        <f aca="false">(($B22-$AA22)*H$2)+$AA22</f>
        <v>106.7036817352</v>
      </c>
      <c r="I22" s="257" t="n">
        <f aca="false">(($B22-$AA22)*I$2)+$AA22</f>
        <v>102.7943544344</v>
      </c>
      <c r="J22" s="257" t="n">
        <f aca="false">(($B22-$AA22)*J$2)+$AA22</f>
        <v>98.8850271336</v>
      </c>
      <c r="K22" s="257" t="n">
        <f aca="false">(($B22-$AA22)*K$2)+$AA22</f>
        <v>94.9756998328</v>
      </c>
      <c r="L22" s="257" t="n">
        <f aca="false">(($B22-$AA22)*L$2)+$AA22</f>
        <v>91.066372532</v>
      </c>
      <c r="M22" s="257" t="n">
        <f aca="false">(($B22-$AA22)*M$2)+$AA22</f>
        <v>87.1570452312</v>
      </c>
      <c r="N22" s="257" t="n">
        <f aca="false">(($B22-$AA22)*N$2)+$AA22</f>
        <v>83.2477179303999</v>
      </c>
      <c r="O22" s="257" t="n">
        <f aca="false">(($B22-$AA22)*O$2)+$AA22</f>
        <v>79.3383906296</v>
      </c>
      <c r="P22" s="257" t="n">
        <f aca="false">(($B22-$AA22)*P$2)+$AA22</f>
        <v>75.4290633288</v>
      </c>
      <c r="Q22" s="257" t="n">
        <f aca="false">(($B22-$AA22)*Q$2)+$AA22</f>
        <v>71.519736028</v>
      </c>
      <c r="R22" s="257" t="n">
        <f aca="false">(($B22-$AA22)*R$2)+$AA22</f>
        <v>67.6104087272</v>
      </c>
      <c r="S22" s="257" t="n">
        <f aca="false">(($B22-$AA22)*S$2)+$AA22</f>
        <v>63.7010814264</v>
      </c>
      <c r="T22" s="257" t="n">
        <f aca="false">(($B22-$AA22)*T$2)+$AA22</f>
        <v>59.7917541256</v>
      </c>
      <c r="U22" s="257" t="n">
        <f aca="false">(($B22-$AA22)*U$2)+$AA22</f>
        <v>55.8824268248</v>
      </c>
      <c r="V22" s="257" t="n">
        <f aca="false">(($B22-$AA22)*V$2)+$AA22</f>
        <v>51.973099524</v>
      </c>
      <c r="W22" s="257" t="n">
        <f aca="false">(($B22-$AA22)*W$2)+$AA22</f>
        <v>48.0637722232</v>
      </c>
      <c r="X22" s="257" t="n">
        <f aca="false">(($B22-$AA22)*X$2)+$AA22</f>
        <v>44.1544449224</v>
      </c>
      <c r="Y22" s="257" t="n">
        <f aca="false">(($B22-$AA22)*Y$2)+$AA22</f>
        <v>40.2451176216</v>
      </c>
      <c r="Z22" s="257" t="n">
        <f aca="false">(($B22-$AA22)*Z$2)+$AA22</f>
        <v>36.3357903208</v>
      </c>
      <c r="AA22" s="257" t="n">
        <f aca="false">VLOOKUP($A22,GAMMAGRIDS,12,FALSE())</f>
        <v>32.42646302</v>
      </c>
      <c r="AB22" s="257" t="n">
        <f aca="false">(($AA22-$AZ22)*AB$2)+$AZ22</f>
        <v>31.374944616</v>
      </c>
      <c r="AC22" s="257" t="n">
        <f aca="false">(($AA22-$AZ22)*AC$2)+$AZ22</f>
        <v>30.323426212</v>
      </c>
      <c r="AD22" s="257" t="n">
        <f aca="false">(($AA22-$AZ22)*AD$2)+$AZ22</f>
        <v>29.271907808</v>
      </c>
      <c r="AE22" s="257" t="n">
        <f aca="false">(($AA22-$AZ22)*AE$2)+$AZ22</f>
        <v>28.220389404</v>
      </c>
      <c r="AF22" s="257" t="n">
        <f aca="false">(($AA22-$AZ22)*AF$2)+$AZ22</f>
        <v>27.168871</v>
      </c>
      <c r="AG22" s="257" t="n">
        <f aca="false">(($AA22-$AZ22)*AG$2)+$AZ22</f>
        <v>26.117352596</v>
      </c>
      <c r="AH22" s="257" t="n">
        <f aca="false">(($AA22-$AZ22)*AH$2)+$AZ22</f>
        <v>25.065834192</v>
      </c>
      <c r="AI22" s="257" t="n">
        <f aca="false">(($AA22-$AZ22)*AI$2)+$AZ22</f>
        <v>24.014315788</v>
      </c>
      <c r="AJ22" s="257" t="n">
        <f aca="false">(($AA22-$AZ22)*AJ$2)+$AZ22</f>
        <v>22.962797384</v>
      </c>
      <c r="AK22" s="257" t="n">
        <f aca="false">(($AA22-$AZ22)*AK$2)+$AZ22</f>
        <v>21.91127898</v>
      </c>
      <c r="AL22" s="257" t="n">
        <f aca="false">(($AA22-$AZ22)*AL$2)+$AZ22</f>
        <v>20.859760576</v>
      </c>
      <c r="AM22" s="257" t="n">
        <f aca="false">(($AA22-$AZ22)*AM$2)+$AZ22</f>
        <v>19.808242172</v>
      </c>
      <c r="AN22" s="257" t="n">
        <f aca="false">(($AA22-$AZ22)*AN$2)+$AZ22</f>
        <v>18.756723768</v>
      </c>
      <c r="AO22" s="257" t="n">
        <f aca="false">(($AA22-$AZ22)*AO$2)+$AZ22</f>
        <v>17.705205364</v>
      </c>
      <c r="AP22" s="257" t="n">
        <f aca="false">(($AA22-$AZ22)*AP$2)+$AZ22</f>
        <v>16.65368696</v>
      </c>
      <c r="AQ22" s="257" t="n">
        <f aca="false">(($AA22-$AZ22)*AQ$2)+$AZ22</f>
        <v>15.602168556</v>
      </c>
      <c r="AR22" s="257" t="n">
        <f aca="false">(($AA22-$AZ22)*AR$2)+$AZ22</f>
        <v>14.550650152</v>
      </c>
      <c r="AS22" s="257" t="n">
        <f aca="false">(($AA22-$AZ22)*AS$2)+$AZ22</f>
        <v>13.499131748</v>
      </c>
      <c r="AT22" s="257" t="n">
        <f aca="false">(($AA22-$AZ22)*AT$2)+$AZ22</f>
        <v>12.447613344</v>
      </c>
      <c r="AU22" s="257" t="n">
        <f aca="false">(($AA22-$AZ22)*AU$2)+$AZ22</f>
        <v>11.39609494</v>
      </c>
      <c r="AV22" s="257" t="n">
        <f aca="false">(($AA22-$AZ22)*AV$2)+$AZ22</f>
        <v>10.344576536</v>
      </c>
      <c r="AW22" s="257" t="n">
        <f aca="false">(($AA22-$AZ22)*AW$2)+$AZ22</f>
        <v>9.29305813199999</v>
      </c>
      <c r="AX22" s="257" t="n">
        <f aca="false">(($AA22-$AZ22)*AX$2)+$AZ22</f>
        <v>8.24153972799999</v>
      </c>
      <c r="AY22" s="257" t="n">
        <f aca="false">(($AA22-$AZ22)*AY$2)+$AZ22</f>
        <v>7.19002132399999</v>
      </c>
      <c r="AZ22" s="257" t="n">
        <f aca="false">VLOOKUP($A22,GAMMAGRIDS,13,FALSE())</f>
        <v>6.13850292</v>
      </c>
      <c r="BA22" s="257" t="n">
        <f aca="false">(($AZ22-$BT22)*BA$2)+$BT22</f>
        <v>5.82266056</v>
      </c>
      <c r="BB22" s="257" t="n">
        <f aca="false">(($AZ22-$BT22)*BB$2)+$BT22</f>
        <v>5.5068182</v>
      </c>
      <c r="BC22" s="257" t="n">
        <f aca="false">(($AZ22-$BT22)*BC$2)+$BT22</f>
        <v>5.19097584</v>
      </c>
      <c r="BD22" s="257" t="n">
        <f aca="false">(($AZ22-$BT22)*BD$2)+$BT22</f>
        <v>4.87513348</v>
      </c>
      <c r="BE22" s="257" t="n">
        <f aca="false">(($AZ22-$BT22)*BE$2)+$BT22</f>
        <v>4.55929112</v>
      </c>
      <c r="BF22" s="257" t="n">
        <f aca="false">(($AZ22-$BT22)*BF$2)+$BT22</f>
        <v>4.24344876</v>
      </c>
      <c r="BG22" s="257" t="n">
        <f aca="false">(($AZ22-$BT22)*BG$2)+$BT22</f>
        <v>3.9276064</v>
      </c>
      <c r="BH22" s="257" t="n">
        <f aca="false">(($AZ22-$BT22)*BH$2)+$BT22</f>
        <v>3.61176404</v>
      </c>
      <c r="BI22" s="257" t="n">
        <f aca="false">(($AZ22-$BT22)*BI$2)+$BT22</f>
        <v>3.29592168</v>
      </c>
      <c r="BJ22" s="257" t="n">
        <f aca="false">(($AZ22-$BT22)*BJ$2)+$BT22</f>
        <v>2.98007932</v>
      </c>
      <c r="BK22" s="257" t="n">
        <f aca="false">(($AZ22-$BT22)*BK$2)+$BT22</f>
        <v>2.66423696</v>
      </c>
      <c r="BL22" s="257" t="n">
        <f aca="false">(($AZ22-$BT22)*BL$2)+$BT22</f>
        <v>2.3483946</v>
      </c>
      <c r="BM22" s="257" t="n">
        <f aca="false">(($AZ22-$BT22)*BM$2)+$BT22</f>
        <v>2.03255224</v>
      </c>
      <c r="BN22" s="257" t="n">
        <f aca="false">(($AZ22-$BT22)*BN$2)+$BT22</f>
        <v>1.71670988</v>
      </c>
      <c r="BO22" s="257" t="n">
        <f aca="false">(($AZ22-$BT22)*BO$2)+$BT22</f>
        <v>1.40086752</v>
      </c>
      <c r="BP22" s="257" t="n">
        <f aca="false">(($AZ22-$BT22)*BP$2)+$BT22</f>
        <v>1.08502516</v>
      </c>
      <c r="BQ22" s="257" t="n">
        <f aca="false">(($AZ22-$BT22)*BQ$2)+$BT22</f>
        <v>0.769182799999998</v>
      </c>
      <c r="BR22" s="257" t="n">
        <f aca="false">(($AZ22-$BT22)*BR$2)+$BT22</f>
        <v>0.453340439999998</v>
      </c>
      <c r="BS22" s="257" t="n">
        <f aca="false">(($AZ22-$BT22)*BS$2)+$BT22</f>
        <v>0.137498079999998</v>
      </c>
      <c r="BT22" s="257" t="n">
        <f aca="false">VLOOKUP($A22,GAMMAGRIDS,14,FALSE())</f>
        <v>-0.17834428</v>
      </c>
      <c r="BU22" s="257" t="n">
        <f aca="false">(($BT22-$BY22)*BU$2)+$BY22</f>
        <v>-0.142675424</v>
      </c>
      <c r="BV22" s="257" t="n">
        <f aca="false">(($BT22-$BY22)*BV$2)+$BY22</f>
        <v>-0.107006568</v>
      </c>
      <c r="BW22" s="257" t="n">
        <f aca="false">(($BT22-$BY22)*BW$2)+$BY22</f>
        <v>-0.0713377120000001</v>
      </c>
      <c r="BX22" s="257" t="n">
        <f aca="false">(($BT22-$BY22)*BX$2)+$BY22</f>
        <v>-0.035668856</v>
      </c>
      <c r="BY22" s="257" t="n">
        <v>0</v>
      </c>
      <c r="BZ22" s="257" t="n">
        <f aca="false">(($CD22-$BY22)*BZ$2)+$BY22</f>
        <v>0.158663888</v>
      </c>
      <c r="CA22" s="257" t="n">
        <f aca="false">(($CD22-$BY22)*CA$2)+$BY22</f>
        <v>0.317327776</v>
      </c>
      <c r="CB22" s="257" t="n">
        <f aca="false">(($CD22-$BY22)*CB$2)+$BY22</f>
        <v>0.475991664</v>
      </c>
      <c r="CC22" s="257" t="n">
        <f aca="false">(($CD22-$BY22)*CC$2)+$BY22</f>
        <v>0.634655552</v>
      </c>
      <c r="CD22" s="257" t="n">
        <f aca="false">VLOOKUP($A22,GAMMAGRIDS,15,FALSE())</f>
        <v>0.79331944</v>
      </c>
      <c r="CE22" s="257" t="n">
        <f aca="false">(($CX22-$CD22)*CE$2)+$CD22</f>
        <v>1.2125462375</v>
      </c>
      <c r="CF22" s="257" t="n">
        <f aca="false">(($CX22-$CD22)*CF$2)+$CD22</f>
        <v>1.631773035</v>
      </c>
      <c r="CG22" s="257" t="n">
        <f aca="false">(($CX22-$CD22)*CG$2)+$CD22</f>
        <v>2.0509998325</v>
      </c>
      <c r="CH22" s="257" t="n">
        <f aca="false">(($CX22-$CD22)*CH$2)+$CD22</f>
        <v>2.47022663</v>
      </c>
      <c r="CI22" s="257" t="n">
        <f aca="false">(($CX22-$CD22)*CI$2)+$CD22</f>
        <v>2.8894534275</v>
      </c>
      <c r="CJ22" s="257" t="n">
        <f aca="false">(($CX22-$CD22)*CJ$2)+$CD22</f>
        <v>3.308680225</v>
      </c>
      <c r="CK22" s="257" t="n">
        <f aca="false">(($CX22-$CD22)*CK$2)+$CD22</f>
        <v>3.7279070225</v>
      </c>
      <c r="CL22" s="257" t="n">
        <f aca="false">(($CX22-$CD22)*CL$2)+$CD22</f>
        <v>4.14713382</v>
      </c>
      <c r="CM22" s="257" t="n">
        <f aca="false">(($CX22-$CD22)*CM$2)+$CD22</f>
        <v>4.5663606175</v>
      </c>
      <c r="CN22" s="257" t="n">
        <f aca="false">(($CX22-$CD22)*CN$2)+$CD22</f>
        <v>4.985587415</v>
      </c>
      <c r="CO22" s="257" t="n">
        <f aca="false">(($CX22-$CD22)*CO$2)+$CD22</f>
        <v>5.4048142125</v>
      </c>
      <c r="CP22" s="257" t="n">
        <f aca="false">(($CX22-$CD22)*CP$2)+$CD22</f>
        <v>5.82404101</v>
      </c>
      <c r="CQ22" s="257" t="n">
        <f aca="false">(($CX22-$CD22)*CQ$2)+$CD22</f>
        <v>6.2432678075</v>
      </c>
      <c r="CR22" s="257" t="n">
        <f aca="false">(($CX22-$CD22)*CR$2)+$CD22</f>
        <v>6.662494605</v>
      </c>
      <c r="CS22" s="257" t="n">
        <f aca="false">(($CX22-$CD22)*CS$2)+$CD22</f>
        <v>7.0817214025</v>
      </c>
      <c r="CT22" s="257" t="n">
        <f aca="false">(($CX22-$CD22)*CT$2)+$CD22</f>
        <v>7.5009482</v>
      </c>
      <c r="CU22" s="257" t="n">
        <f aca="false">(($CX22-$CD22)*CU$2)+$CD22</f>
        <v>7.9201749975</v>
      </c>
      <c r="CV22" s="257" t="n">
        <f aca="false">(($CX22-$CD22)*CV$2)+$CD22</f>
        <v>8.339401795</v>
      </c>
      <c r="CW22" s="257" t="n">
        <f aca="false">(($CX22-$CD22)*CW$2)+$CD22</f>
        <v>8.7586285925</v>
      </c>
      <c r="CX22" s="257" t="n">
        <f aca="false">VLOOKUP($A22,GAMMAGRIDS,16,FALSE())</f>
        <v>9.17785539</v>
      </c>
      <c r="CY22" s="257" t="n">
        <f aca="false">(($DW22-$CX22)*CY$2)+$CX22</f>
        <v>9.9339813348</v>
      </c>
      <c r="CZ22" s="257" t="n">
        <f aca="false">(($DW22-$CX22)*CZ$2)+$CX22</f>
        <v>10.6901072796</v>
      </c>
      <c r="DA22" s="257" t="n">
        <f aca="false">(($DW22-$CX22)*DA$2)+$CX22</f>
        <v>11.4462332244</v>
      </c>
      <c r="DB22" s="257" t="n">
        <f aca="false">(($DW22-$CX22)*DB$2)+$CX22</f>
        <v>12.2023591692</v>
      </c>
      <c r="DC22" s="257" t="n">
        <f aca="false">(($DW22-$CX22)*DC$2)+$CX22</f>
        <v>12.958485114</v>
      </c>
      <c r="DD22" s="257" t="n">
        <f aca="false">(($DW22-$CX22)*DD$2)+$CX22</f>
        <v>13.7146110588</v>
      </c>
      <c r="DE22" s="257" t="n">
        <f aca="false">(($DW22-$CX22)*DE$2)+$CX22</f>
        <v>14.4707370036</v>
      </c>
      <c r="DF22" s="257" t="n">
        <f aca="false">(($DW22-$CX22)*DF$2)+$CX22</f>
        <v>15.2268629484</v>
      </c>
      <c r="DG22" s="257" t="n">
        <f aca="false">(($DW22-$CX22)*DG$2)+$CX22</f>
        <v>15.9829888932</v>
      </c>
      <c r="DH22" s="257" t="n">
        <f aca="false">(($DW22-$CX22)*DH$2)+$CX22</f>
        <v>16.739114838</v>
      </c>
      <c r="DI22" s="257" t="n">
        <f aca="false">(($DW22-$CX22)*DI$2)+$CX22</f>
        <v>17.4952407828</v>
      </c>
      <c r="DJ22" s="257" t="n">
        <f aca="false">(($DW22-$CX22)*DJ$2)+$CX22</f>
        <v>18.2513667276</v>
      </c>
      <c r="DK22" s="257" t="n">
        <f aca="false">(($DW22-$CX22)*DK$2)+$CX22</f>
        <v>19.0074926724</v>
      </c>
      <c r="DL22" s="257" t="n">
        <f aca="false">(($DW22-$CX22)*DL$2)+$CX22</f>
        <v>19.7636186172</v>
      </c>
      <c r="DM22" s="257" t="n">
        <f aca="false">(($DW22-$CX22)*DM$2)+$CX22</f>
        <v>20.519744562</v>
      </c>
      <c r="DN22" s="257" t="n">
        <f aca="false">(($DW22-$CX22)*DN$2)+$CX22</f>
        <v>21.2758705068</v>
      </c>
      <c r="DO22" s="257" t="n">
        <f aca="false">(($DW22-$CX22)*DO$2)+$CX22</f>
        <v>22.0319964516</v>
      </c>
      <c r="DP22" s="257" t="n">
        <f aca="false">(($DW22-$CX22)*DP$2)+$CX22</f>
        <v>22.7881223964</v>
      </c>
      <c r="DQ22" s="257" t="n">
        <f aca="false">(($DW22-$CX22)*DQ$2)+$CX22</f>
        <v>23.5442483412</v>
      </c>
      <c r="DR22" s="257" t="n">
        <f aca="false">(($DW22-$CX22)*DR$2)+$CX22</f>
        <v>24.300374286</v>
      </c>
      <c r="DS22" s="257" t="n">
        <f aca="false">(($DW22-$CX22)*DS$2)+$CX22</f>
        <v>25.0565002308</v>
      </c>
      <c r="DT22" s="257" t="n">
        <f aca="false">(($DW22-$CX22)*DT$2)+$CX22</f>
        <v>25.8126261756</v>
      </c>
      <c r="DU22" s="257" t="n">
        <f aca="false">(($DW22-$CX22)*DU$2)+$CX22</f>
        <v>26.5687521204</v>
      </c>
      <c r="DV22" s="257" t="n">
        <f aca="false">(($DW22-$CX22)*DV$2)+$CX22</f>
        <v>27.3248780652</v>
      </c>
      <c r="DW22" s="257" t="n">
        <f aca="false">VLOOKUP($A22,GAMMAGRIDS,17,FALSE())</f>
        <v>28.08100401</v>
      </c>
      <c r="DX22" s="257" t="n">
        <f aca="false">(($EV22-$DW22)*DX$2)+$DW22</f>
        <v>30.068712876</v>
      </c>
      <c r="DY22" s="257" t="n">
        <f aca="false">(($EV22-$DW22)*DY$2)+$DW22</f>
        <v>32.056421742</v>
      </c>
      <c r="DZ22" s="257" t="n">
        <f aca="false">(($EV22-$DW22)*DZ$2)+$DW22</f>
        <v>34.044130608</v>
      </c>
      <c r="EA22" s="257" t="n">
        <f aca="false">(($EV22-$DW22)*EA$2)+$DW22</f>
        <v>36.031839474</v>
      </c>
      <c r="EB22" s="257" t="n">
        <f aca="false">(($EV22-$DW22)*EB$2)+$DW22</f>
        <v>38.01954834</v>
      </c>
      <c r="EC22" s="257" t="n">
        <f aca="false">(($EV22-$DW22)*EC$2)+$DW22</f>
        <v>40.007257206</v>
      </c>
      <c r="ED22" s="257" t="n">
        <f aca="false">(($EV22-$DW22)*ED$2)+$DW22</f>
        <v>41.994966072</v>
      </c>
      <c r="EE22" s="257" t="n">
        <f aca="false">(($EV22-$DW22)*EE$2)+$DW22</f>
        <v>43.982674938</v>
      </c>
      <c r="EF22" s="257" t="n">
        <f aca="false">(($EV22-$DW22)*EF$2)+$DW22</f>
        <v>45.970383804</v>
      </c>
      <c r="EG22" s="257" t="n">
        <f aca="false">(($EV22-$DW22)*EG$2)+$DW22</f>
        <v>47.95809267</v>
      </c>
      <c r="EH22" s="257" t="n">
        <f aca="false">(($EV22-$DW22)*EH$2)+$DW22</f>
        <v>49.945801536</v>
      </c>
      <c r="EI22" s="257" t="n">
        <f aca="false">(($EV22-$DW22)*EI$2)+$DW22</f>
        <v>51.933510402</v>
      </c>
      <c r="EJ22" s="257" t="n">
        <f aca="false">(($EV22-$DW22)*EJ$2)+$DW22</f>
        <v>53.921219268</v>
      </c>
      <c r="EK22" s="257" t="n">
        <f aca="false">(($EV22-$DW22)*EK$2)+$DW22</f>
        <v>55.908928134</v>
      </c>
      <c r="EL22" s="257" t="n">
        <f aca="false">(($EV22-$DW22)*EL$2)+$DW22</f>
        <v>57.896637</v>
      </c>
      <c r="EM22" s="257" t="n">
        <f aca="false">(($EV22-$DW22)*EM$2)+$DW22</f>
        <v>59.884345866</v>
      </c>
      <c r="EN22" s="257" t="n">
        <f aca="false">(($EV22-$DW22)*EN$2)+$DW22</f>
        <v>61.872054732</v>
      </c>
      <c r="EO22" s="257" t="n">
        <f aca="false">(($EV22-$DW22)*EO$2)+$DW22</f>
        <v>63.859763598</v>
      </c>
      <c r="EP22" s="257" t="n">
        <f aca="false">(($EV22-$DW22)*EP$2)+$DW22</f>
        <v>65.847472464</v>
      </c>
      <c r="EQ22" s="257" t="n">
        <f aca="false">(($EV22-$DW22)*EQ$2)+$DW22</f>
        <v>67.83518133</v>
      </c>
      <c r="ER22" s="257" t="n">
        <f aca="false">(($EV22-$DW22)*ER$2)+$DW22</f>
        <v>69.822890196</v>
      </c>
      <c r="ES22" s="257" t="n">
        <f aca="false">(($EV22-$DW22)*ES$2)+$DW22</f>
        <v>71.810599062</v>
      </c>
      <c r="ET22" s="257" t="n">
        <f aca="false">(($EV22-$DW22)*ET$2)+$DW22</f>
        <v>73.798307928</v>
      </c>
      <c r="EU22" s="257" t="n">
        <f aca="false">(($EV22-$DW22)*EU$2)+$DW22</f>
        <v>75.786016794</v>
      </c>
      <c r="EV22" s="257" t="n">
        <f aca="false">VLOOKUP($A22,GAMMAGRIDS,18,FALSE())</f>
        <v>77.77372566</v>
      </c>
    </row>
    <row r="23" customFormat="false" ht="12.75" hidden="false" customHeight="false" outlineLevel="0" collapsed="false">
      <c r="A23" s="36" t="n">
        <v>37622</v>
      </c>
      <c r="B23" s="257" t="n">
        <f aca="false">VLOOKUP($A23,GAMMAGRIDS,11,FALSE())</f>
        <v>-150.03987831</v>
      </c>
      <c r="C23" s="257" t="n">
        <f aca="false">(($B23-$AA23)*C$2)+$AA23</f>
        <v>-147.0999197268</v>
      </c>
      <c r="D23" s="257" t="n">
        <f aca="false">(($B23-$AA23)*D$2)+$AA23</f>
        <v>-144.1599611436</v>
      </c>
      <c r="E23" s="257" t="n">
        <f aca="false">(($B23-$AA23)*E$2)+$AA23</f>
        <v>-141.2200025604</v>
      </c>
      <c r="F23" s="257" t="n">
        <f aca="false">(($B23-$AA23)*F$2)+$AA23</f>
        <v>-138.2800439772</v>
      </c>
      <c r="G23" s="257" t="n">
        <f aca="false">(($B23-$AA23)*G$2)+$AA23</f>
        <v>-135.340085394</v>
      </c>
      <c r="H23" s="257" t="n">
        <f aca="false">(($B23-$AA23)*H$2)+$AA23</f>
        <v>-132.4001268108</v>
      </c>
      <c r="I23" s="257" t="n">
        <f aca="false">(($B23-$AA23)*I$2)+$AA23</f>
        <v>-129.4601682276</v>
      </c>
      <c r="J23" s="257" t="n">
        <f aca="false">(($B23-$AA23)*J$2)+$AA23</f>
        <v>-126.5202096444</v>
      </c>
      <c r="K23" s="257" t="n">
        <f aca="false">(($B23-$AA23)*K$2)+$AA23</f>
        <v>-123.5802510612</v>
      </c>
      <c r="L23" s="257" t="n">
        <f aca="false">(($B23-$AA23)*L$2)+$AA23</f>
        <v>-120.640292478</v>
      </c>
      <c r="M23" s="257" t="n">
        <f aca="false">(($B23-$AA23)*M$2)+$AA23</f>
        <v>-117.7003338948</v>
      </c>
      <c r="N23" s="257" t="n">
        <f aca="false">(($B23-$AA23)*N$2)+$AA23</f>
        <v>-114.7603753116</v>
      </c>
      <c r="O23" s="257" t="n">
        <f aca="false">(($B23-$AA23)*O$2)+$AA23</f>
        <v>-111.8204167284</v>
      </c>
      <c r="P23" s="257" t="n">
        <f aca="false">(($B23-$AA23)*P$2)+$AA23</f>
        <v>-108.8804581452</v>
      </c>
      <c r="Q23" s="257" t="n">
        <f aca="false">(($B23-$AA23)*Q$2)+$AA23</f>
        <v>-105.940499562</v>
      </c>
      <c r="R23" s="257" t="n">
        <f aca="false">(($B23-$AA23)*R$2)+$AA23</f>
        <v>-103.0005409788</v>
      </c>
      <c r="S23" s="257" t="n">
        <f aca="false">(($B23-$AA23)*S$2)+$AA23</f>
        <v>-100.0605823956</v>
      </c>
      <c r="T23" s="257" t="n">
        <f aca="false">(($B23-$AA23)*T$2)+$AA23</f>
        <v>-97.1206238124</v>
      </c>
      <c r="U23" s="257" t="n">
        <f aca="false">(($B23-$AA23)*U$2)+$AA23</f>
        <v>-94.1806652292</v>
      </c>
      <c r="V23" s="257" t="n">
        <f aca="false">(($B23-$AA23)*V$2)+$AA23</f>
        <v>-91.240706646</v>
      </c>
      <c r="W23" s="257" t="n">
        <f aca="false">(($B23-$AA23)*W$2)+$AA23</f>
        <v>-88.3007480628</v>
      </c>
      <c r="X23" s="257" t="n">
        <f aca="false">(($B23-$AA23)*X$2)+$AA23</f>
        <v>-85.3607894796</v>
      </c>
      <c r="Y23" s="257" t="n">
        <f aca="false">(($B23-$AA23)*Y$2)+$AA23</f>
        <v>-82.4208308964</v>
      </c>
      <c r="Z23" s="257" t="n">
        <f aca="false">(($B23-$AA23)*Z$2)+$AA23</f>
        <v>-79.4808723132</v>
      </c>
      <c r="AA23" s="257" t="n">
        <f aca="false">VLOOKUP($A23,GAMMAGRIDS,12,FALSE())</f>
        <v>-76.54091373</v>
      </c>
      <c r="AB23" s="257" t="n">
        <f aca="false">(($AA23-$AZ23)*AB$2)+$AZ23</f>
        <v>-74.9321518552</v>
      </c>
      <c r="AC23" s="257" t="n">
        <f aca="false">(($AA23-$AZ23)*AC$2)+$AZ23</f>
        <v>-73.3233899804</v>
      </c>
      <c r="AD23" s="257" t="n">
        <f aca="false">(($AA23-$AZ23)*AD$2)+$AZ23</f>
        <v>-71.7146281056</v>
      </c>
      <c r="AE23" s="257" t="n">
        <f aca="false">(($AA23-$AZ23)*AE$2)+$AZ23</f>
        <v>-70.1058662308</v>
      </c>
      <c r="AF23" s="257" t="n">
        <f aca="false">(($AA23-$AZ23)*AF$2)+$AZ23</f>
        <v>-68.497104356</v>
      </c>
      <c r="AG23" s="257" t="n">
        <f aca="false">(($AA23-$AZ23)*AG$2)+$AZ23</f>
        <v>-66.8883424812</v>
      </c>
      <c r="AH23" s="257" t="n">
        <f aca="false">(($AA23-$AZ23)*AH$2)+$AZ23</f>
        <v>-65.2795806064</v>
      </c>
      <c r="AI23" s="257" t="n">
        <f aca="false">(($AA23-$AZ23)*AI$2)+$AZ23</f>
        <v>-63.6708187316</v>
      </c>
      <c r="AJ23" s="257" t="n">
        <f aca="false">(($AA23-$AZ23)*AJ$2)+$AZ23</f>
        <v>-62.0620568568</v>
      </c>
      <c r="AK23" s="257" t="n">
        <f aca="false">(($AA23-$AZ23)*AK$2)+$AZ23</f>
        <v>-60.453294982</v>
      </c>
      <c r="AL23" s="257" t="n">
        <f aca="false">(($AA23-$AZ23)*AL$2)+$AZ23</f>
        <v>-58.8445331072</v>
      </c>
      <c r="AM23" s="257" t="n">
        <f aca="false">(($AA23-$AZ23)*AM$2)+$AZ23</f>
        <v>-57.2357712324</v>
      </c>
      <c r="AN23" s="257" t="n">
        <f aca="false">(($AA23-$AZ23)*AN$2)+$AZ23</f>
        <v>-55.6270093576</v>
      </c>
      <c r="AO23" s="257" t="n">
        <f aca="false">(($AA23-$AZ23)*AO$2)+$AZ23</f>
        <v>-54.0182474828</v>
      </c>
      <c r="AP23" s="257" t="n">
        <f aca="false">(($AA23-$AZ23)*AP$2)+$AZ23</f>
        <v>-52.409485608</v>
      </c>
      <c r="AQ23" s="257" t="n">
        <f aca="false">(($AA23-$AZ23)*AQ$2)+$AZ23</f>
        <v>-50.8007237332</v>
      </c>
      <c r="AR23" s="257" t="n">
        <f aca="false">(($AA23-$AZ23)*AR$2)+$AZ23</f>
        <v>-49.1919618584</v>
      </c>
      <c r="AS23" s="257" t="n">
        <f aca="false">(($AA23-$AZ23)*AS$2)+$AZ23</f>
        <v>-47.5831999836</v>
      </c>
      <c r="AT23" s="257" t="n">
        <f aca="false">(($AA23-$AZ23)*AT$2)+$AZ23</f>
        <v>-45.9744381088</v>
      </c>
      <c r="AU23" s="257" t="n">
        <f aca="false">(($AA23-$AZ23)*AU$2)+$AZ23</f>
        <v>-44.365676234</v>
      </c>
      <c r="AV23" s="257" t="n">
        <f aca="false">(($AA23-$AZ23)*AV$2)+$AZ23</f>
        <v>-42.7569143592</v>
      </c>
      <c r="AW23" s="257" t="n">
        <f aca="false">(($AA23-$AZ23)*AW$2)+$AZ23</f>
        <v>-41.1481524844</v>
      </c>
      <c r="AX23" s="257" t="n">
        <f aca="false">(($AA23-$AZ23)*AX$2)+$AZ23</f>
        <v>-39.5393906096</v>
      </c>
      <c r="AY23" s="257" t="n">
        <f aca="false">(($AA23-$AZ23)*AY$2)+$AZ23</f>
        <v>-37.9306287348</v>
      </c>
      <c r="AZ23" s="257" t="n">
        <f aca="false">VLOOKUP($A23,GAMMAGRIDS,13,FALSE())</f>
        <v>-36.32186686</v>
      </c>
      <c r="BA23" s="257" t="n">
        <f aca="false">(($AZ23-$BT23)*BA$2)+$BT23</f>
        <v>-34.848072799</v>
      </c>
      <c r="BB23" s="257" t="n">
        <f aca="false">(($AZ23-$BT23)*BB$2)+$BT23</f>
        <v>-33.374278738</v>
      </c>
      <c r="BC23" s="257" t="n">
        <f aca="false">(($AZ23-$BT23)*BC$2)+$BT23</f>
        <v>-31.900484677</v>
      </c>
      <c r="BD23" s="257" t="n">
        <f aca="false">(($AZ23-$BT23)*BD$2)+$BT23</f>
        <v>-30.426690616</v>
      </c>
      <c r="BE23" s="257" t="n">
        <f aca="false">(($AZ23-$BT23)*BE$2)+$BT23</f>
        <v>-28.952896555</v>
      </c>
      <c r="BF23" s="257" t="n">
        <f aca="false">(($AZ23-$BT23)*BF$2)+$BT23</f>
        <v>-27.479102494</v>
      </c>
      <c r="BG23" s="257" t="n">
        <f aca="false">(($AZ23-$BT23)*BG$2)+$BT23</f>
        <v>-26.005308433</v>
      </c>
      <c r="BH23" s="257" t="n">
        <f aca="false">(($AZ23-$BT23)*BH$2)+$BT23</f>
        <v>-24.531514372</v>
      </c>
      <c r="BI23" s="257" t="n">
        <f aca="false">(($AZ23-$BT23)*BI$2)+$BT23</f>
        <v>-23.057720311</v>
      </c>
      <c r="BJ23" s="257" t="n">
        <f aca="false">(($AZ23-$BT23)*BJ$2)+$BT23</f>
        <v>-21.58392625</v>
      </c>
      <c r="BK23" s="257" t="n">
        <f aca="false">(($AZ23-$BT23)*BK$2)+$BT23</f>
        <v>-20.110132189</v>
      </c>
      <c r="BL23" s="257" t="n">
        <f aca="false">(($AZ23-$BT23)*BL$2)+$BT23</f>
        <v>-18.636338128</v>
      </c>
      <c r="BM23" s="257" t="n">
        <f aca="false">(($AZ23-$BT23)*BM$2)+$BT23</f>
        <v>-17.162544067</v>
      </c>
      <c r="BN23" s="257" t="n">
        <f aca="false">(($AZ23-$BT23)*BN$2)+$BT23</f>
        <v>-15.688750006</v>
      </c>
      <c r="BO23" s="257" t="n">
        <f aca="false">(($AZ23-$BT23)*BO$2)+$BT23</f>
        <v>-14.214955945</v>
      </c>
      <c r="BP23" s="257" t="n">
        <f aca="false">(($AZ23-$BT23)*BP$2)+$BT23</f>
        <v>-12.741161884</v>
      </c>
      <c r="BQ23" s="257" t="n">
        <f aca="false">(($AZ23-$BT23)*BQ$2)+$BT23</f>
        <v>-11.267367823</v>
      </c>
      <c r="BR23" s="257" t="n">
        <f aca="false">(($AZ23-$BT23)*BR$2)+$BT23</f>
        <v>-9.79357376199999</v>
      </c>
      <c r="BS23" s="257" t="n">
        <f aca="false">(($AZ23-$BT23)*BS$2)+$BT23</f>
        <v>-8.31977970099999</v>
      </c>
      <c r="BT23" s="257" t="n">
        <f aca="false">VLOOKUP($A23,GAMMAGRIDS,14,FALSE())</f>
        <v>-6.84598564</v>
      </c>
      <c r="BU23" s="257" t="n">
        <f aca="false">(($BT23-$BY23)*BU$2)+$BY23</f>
        <v>-5.476788512</v>
      </c>
      <c r="BV23" s="257" t="n">
        <f aca="false">(($BT23-$BY23)*BV$2)+$BY23</f>
        <v>-4.107591384</v>
      </c>
      <c r="BW23" s="257" t="n">
        <f aca="false">(($BT23-$BY23)*BW$2)+$BY23</f>
        <v>-2.738394256</v>
      </c>
      <c r="BX23" s="257" t="n">
        <f aca="false">(($BT23-$BY23)*BX$2)+$BY23</f>
        <v>-1.369197128</v>
      </c>
      <c r="BY23" s="257" t="n">
        <v>0</v>
      </c>
      <c r="BZ23" s="257" t="n">
        <f aca="false">(($CD23-$BY23)*BZ$2)+$BY23</f>
        <v>1.323900394</v>
      </c>
      <c r="CA23" s="257" t="n">
        <f aca="false">(($CD23-$BY23)*CA$2)+$BY23</f>
        <v>2.647800788</v>
      </c>
      <c r="CB23" s="257" t="n">
        <f aca="false">(($CD23-$BY23)*CB$2)+$BY23</f>
        <v>3.971701182</v>
      </c>
      <c r="CC23" s="257" t="n">
        <f aca="false">(($CD23-$BY23)*CC$2)+$BY23</f>
        <v>5.295601576</v>
      </c>
      <c r="CD23" s="257" t="n">
        <f aca="false">VLOOKUP($A23,GAMMAGRIDS,15,FALSE())</f>
        <v>6.61950197</v>
      </c>
      <c r="CE23" s="257" t="n">
        <f aca="false">(($CX23-$CD23)*CE$2)+$CD23</f>
        <v>7.826776948</v>
      </c>
      <c r="CF23" s="257" t="n">
        <f aca="false">(($CX23-$CD23)*CF$2)+$CD23</f>
        <v>9.034051926</v>
      </c>
      <c r="CG23" s="257" t="n">
        <f aca="false">(($CX23-$CD23)*CG$2)+$CD23</f>
        <v>10.241326904</v>
      </c>
      <c r="CH23" s="257" t="n">
        <f aca="false">(($CX23-$CD23)*CH$2)+$CD23</f>
        <v>11.448601882</v>
      </c>
      <c r="CI23" s="257" t="n">
        <f aca="false">(($CX23-$CD23)*CI$2)+$CD23</f>
        <v>12.65587686</v>
      </c>
      <c r="CJ23" s="257" t="n">
        <f aca="false">(($CX23-$CD23)*CJ$2)+$CD23</f>
        <v>13.863151838</v>
      </c>
      <c r="CK23" s="257" t="n">
        <f aca="false">(($CX23-$CD23)*CK$2)+$CD23</f>
        <v>15.070426816</v>
      </c>
      <c r="CL23" s="257" t="n">
        <f aca="false">(($CX23-$CD23)*CL$2)+$CD23</f>
        <v>16.277701794</v>
      </c>
      <c r="CM23" s="257" t="n">
        <f aca="false">(($CX23-$CD23)*CM$2)+$CD23</f>
        <v>17.484976772</v>
      </c>
      <c r="CN23" s="257" t="n">
        <f aca="false">(($CX23-$CD23)*CN$2)+$CD23</f>
        <v>18.69225175</v>
      </c>
      <c r="CO23" s="257" t="n">
        <f aca="false">(($CX23-$CD23)*CO$2)+$CD23</f>
        <v>19.899526728</v>
      </c>
      <c r="CP23" s="257" t="n">
        <f aca="false">(($CX23-$CD23)*CP$2)+$CD23</f>
        <v>21.106801706</v>
      </c>
      <c r="CQ23" s="257" t="n">
        <f aca="false">(($CX23-$CD23)*CQ$2)+$CD23</f>
        <v>22.314076684</v>
      </c>
      <c r="CR23" s="257" t="n">
        <f aca="false">(($CX23-$CD23)*CR$2)+$CD23</f>
        <v>23.521351662</v>
      </c>
      <c r="CS23" s="257" t="n">
        <f aca="false">(($CX23-$CD23)*CS$2)+$CD23</f>
        <v>24.72862664</v>
      </c>
      <c r="CT23" s="257" t="n">
        <f aca="false">(($CX23-$CD23)*CT$2)+$CD23</f>
        <v>25.935901618</v>
      </c>
      <c r="CU23" s="257" t="n">
        <f aca="false">(($CX23-$CD23)*CU$2)+$CD23</f>
        <v>27.143176596</v>
      </c>
      <c r="CV23" s="257" t="n">
        <f aca="false">(($CX23-$CD23)*CV$2)+$CD23</f>
        <v>28.350451574</v>
      </c>
      <c r="CW23" s="257" t="n">
        <f aca="false">(($CX23-$CD23)*CW$2)+$CD23</f>
        <v>29.557726552</v>
      </c>
      <c r="CX23" s="257" t="n">
        <f aca="false">VLOOKUP($A23,GAMMAGRIDS,16,FALSE())</f>
        <v>30.76500153</v>
      </c>
      <c r="CY23" s="257" t="n">
        <f aca="false">(($DW23-$CX23)*CY$2)+$CX23</f>
        <v>31.764251252</v>
      </c>
      <c r="CZ23" s="257" t="n">
        <f aca="false">(($DW23-$CX23)*CZ$2)+$CX23</f>
        <v>32.763500974</v>
      </c>
      <c r="DA23" s="257" t="n">
        <f aca="false">(($DW23-$CX23)*DA$2)+$CX23</f>
        <v>33.762750696</v>
      </c>
      <c r="DB23" s="257" t="n">
        <f aca="false">(($DW23-$CX23)*DB$2)+$CX23</f>
        <v>34.762000418</v>
      </c>
      <c r="DC23" s="257" t="n">
        <f aca="false">(($DW23-$CX23)*DC$2)+$CX23</f>
        <v>35.76125014</v>
      </c>
      <c r="DD23" s="257" t="n">
        <f aca="false">(($DW23-$CX23)*DD$2)+$CX23</f>
        <v>36.760499862</v>
      </c>
      <c r="DE23" s="257" t="n">
        <f aca="false">(($DW23-$CX23)*DE$2)+$CX23</f>
        <v>37.759749584</v>
      </c>
      <c r="DF23" s="257" t="n">
        <f aca="false">(($DW23-$CX23)*DF$2)+$CX23</f>
        <v>38.758999306</v>
      </c>
      <c r="DG23" s="257" t="n">
        <f aca="false">(($DW23-$CX23)*DG$2)+$CX23</f>
        <v>39.758249028</v>
      </c>
      <c r="DH23" s="257" t="n">
        <f aca="false">(($DW23-$CX23)*DH$2)+$CX23</f>
        <v>40.75749875</v>
      </c>
      <c r="DI23" s="257" t="n">
        <f aca="false">(($DW23-$CX23)*DI$2)+$CX23</f>
        <v>41.756748472</v>
      </c>
      <c r="DJ23" s="257" t="n">
        <f aca="false">(($DW23-$CX23)*DJ$2)+$CX23</f>
        <v>42.755998194</v>
      </c>
      <c r="DK23" s="257" t="n">
        <f aca="false">(($DW23-$CX23)*DK$2)+$CX23</f>
        <v>43.755247916</v>
      </c>
      <c r="DL23" s="257" t="n">
        <f aca="false">(($DW23-$CX23)*DL$2)+$CX23</f>
        <v>44.754497638</v>
      </c>
      <c r="DM23" s="257" t="n">
        <f aca="false">(($DW23-$CX23)*DM$2)+$CX23</f>
        <v>45.75374736</v>
      </c>
      <c r="DN23" s="257" t="n">
        <f aca="false">(($DW23-$CX23)*DN$2)+$CX23</f>
        <v>46.752997082</v>
      </c>
      <c r="DO23" s="257" t="n">
        <f aca="false">(($DW23-$CX23)*DO$2)+$CX23</f>
        <v>47.752246804</v>
      </c>
      <c r="DP23" s="257" t="n">
        <f aca="false">(($DW23-$CX23)*DP$2)+$CX23</f>
        <v>48.751496526</v>
      </c>
      <c r="DQ23" s="257" t="n">
        <f aca="false">(($DW23-$CX23)*DQ$2)+$CX23</f>
        <v>49.750746248</v>
      </c>
      <c r="DR23" s="257" t="n">
        <f aca="false">(($DW23-$CX23)*DR$2)+$CX23</f>
        <v>50.74999597</v>
      </c>
      <c r="DS23" s="257" t="n">
        <f aca="false">(($DW23-$CX23)*DS$2)+$CX23</f>
        <v>51.749245692</v>
      </c>
      <c r="DT23" s="257" t="n">
        <f aca="false">(($DW23-$CX23)*DT$2)+$CX23</f>
        <v>52.748495414</v>
      </c>
      <c r="DU23" s="257" t="n">
        <f aca="false">(($DW23-$CX23)*DU$2)+$CX23</f>
        <v>53.747745136</v>
      </c>
      <c r="DV23" s="257" t="n">
        <f aca="false">(($DW23-$CX23)*DV$2)+$CX23</f>
        <v>54.746994858</v>
      </c>
      <c r="DW23" s="257" t="n">
        <f aca="false">VLOOKUP($A23,GAMMAGRIDS,17,FALSE())</f>
        <v>55.74624458</v>
      </c>
      <c r="DX23" s="257" t="n">
        <f aca="false">(($EV23-$DW23)*DX$2)+$DW23</f>
        <v>57.1405096592</v>
      </c>
      <c r="DY23" s="257" t="n">
        <f aca="false">(($EV23-$DW23)*DY$2)+$DW23</f>
        <v>58.5347747384</v>
      </c>
      <c r="DZ23" s="257" t="n">
        <f aca="false">(($EV23-$DW23)*DZ$2)+$DW23</f>
        <v>59.9290398176</v>
      </c>
      <c r="EA23" s="257" t="n">
        <f aca="false">(($EV23-$DW23)*EA$2)+$DW23</f>
        <v>61.3233048968</v>
      </c>
      <c r="EB23" s="257" t="n">
        <f aca="false">(($EV23-$DW23)*EB$2)+$DW23</f>
        <v>62.717569976</v>
      </c>
      <c r="EC23" s="257" t="n">
        <f aca="false">(($EV23-$DW23)*EC$2)+$DW23</f>
        <v>64.1118350552</v>
      </c>
      <c r="ED23" s="257" t="n">
        <f aca="false">(($EV23-$DW23)*ED$2)+$DW23</f>
        <v>65.5061001344</v>
      </c>
      <c r="EE23" s="257" t="n">
        <f aca="false">(($EV23-$DW23)*EE$2)+$DW23</f>
        <v>66.9003652136</v>
      </c>
      <c r="EF23" s="257" t="n">
        <f aca="false">(($EV23-$DW23)*EF$2)+$DW23</f>
        <v>68.2946302928</v>
      </c>
      <c r="EG23" s="257" t="n">
        <f aca="false">(($EV23-$DW23)*EG$2)+$DW23</f>
        <v>69.688895372</v>
      </c>
      <c r="EH23" s="257" t="n">
        <f aca="false">(($EV23-$DW23)*EH$2)+$DW23</f>
        <v>71.0831604512</v>
      </c>
      <c r="EI23" s="257" t="n">
        <f aca="false">(($EV23-$DW23)*EI$2)+$DW23</f>
        <v>72.4774255304</v>
      </c>
      <c r="EJ23" s="257" t="n">
        <f aca="false">(($EV23-$DW23)*EJ$2)+$DW23</f>
        <v>73.8716906096</v>
      </c>
      <c r="EK23" s="257" t="n">
        <f aca="false">(($EV23-$DW23)*EK$2)+$DW23</f>
        <v>75.2659556888</v>
      </c>
      <c r="EL23" s="257" t="n">
        <f aca="false">(($EV23-$DW23)*EL$2)+$DW23</f>
        <v>76.660220768</v>
      </c>
      <c r="EM23" s="257" t="n">
        <f aca="false">(($EV23-$DW23)*EM$2)+$DW23</f>
        <v>78.0544858472</v>
      </c>
      <c r="EN23" s="257" t="n">
        <f aca="false">(($EV23-$DW23)*EN$2)+$DW23</f>
        <v>79.4487509264</v>
      </c>
      <c r="EO23" s="257" t="n">
        <f aca="false">(($EV23-$DW23)*EO$2)+$DW23</f>
        <v>80.8430160056</v>
      </c>
      <c r="EP23" s="257" t="n">
        <f aca="false">(($EV23-$DW23)*EP$2)+$DW23</f>
        <v>82.2372810848</v>
      </c>
      <c r="EQ23" s="257" t="n">
        <f aca="false">(($EV23-$DW23)*EQ$2)+$DW23</f>
        <v>83.631546164</v>
      </c>
      <c r="ER23" s="257" t="n">
        <f aca="false">(($EV23-$DW23)*ER$2)+$DW23</f>
        <v>85.0258112432</v>
      </c>
      <c r="ES23" s="257" t="n">
        <f aca="false">(($EV23-$DW23)*ES$2)+$DW23</f>
        <v>86.4200763224</v>
      </c>
      <c r="ET23" s="257" t="n">
        <f aca="false">(($EV23-$DW23)*ET$2)+$DW23</f>
        <v>87.8143414016</v>
      </c>
      <c r="EU23" s="257" t="n">
        <f aca="false">(($EV23-$DW23)*EU$2)+$DW23</f>
        <v>89.2086064808</v>
      </c>
      <c r="EV23" s="257" t="n">
        <f aca="false">VLOOKUP($A23,GAMMAGRIDS,18,FALSE())</f>
        <v>90.60287156</v>
      </c>
    </row>
    <row r="24" customFormat="false" ht="12.75" hidden="false" customHeight="false" outlineLevel="0" collapsed="false">
      <c r="A24" s="36" t="n">
        <v>37653</v>
      </c>
      <c r="B24" s="257" t="n">
        <f aca="false">VLOOKUP($A24,GAMMAGRIDS,11,FALSE())</f>
        <v>-149.36994137</v>
      </c>
      <c r="C24" s="257" t="n">
        <f aca="false">(($B24-$AA24)*C$2)+$AA24</f>
        <v>-146.4667157344</v>
      </c>
      <c r="D24" s="257" t="n">
        <f aca="false">(($B24-$AA24)*D$2)+$AA24</f>
        <v>-143.5634900988</v>
      </c>
      <c r="E24" s="257" t="n">
        <f aca="false">(($B24-$AA24)*E$2)+$AA24</f>
        <v>-140.6602644632</v>
      </c>
      <c r="F24" s="257" t="n">
        <f aca="false">(($B24-$AA24)*F$2)+$AA24</f>
        <v>-137.7570388276</v>
      </c>
      <c r="G24" s="257" t="n">
        <f aca="false">(($B24-$AA24)*G$2)+$AA24</f>
        <v>-134.853813192</v>
      </c>
      <c r="H24" s="257" t="n">
        <f aca="false">(($B24-$AA24)*H$2)+$AA24</f>
        <v>-131.9505875564</v>
      </c>
      <c r="I24" s="257" t="n">
        <f aca="false">(($B24-$AA24)*I$2)+$AA24</f>
        <v>-129.0473619208</v>
      </c>
      <c r="J24" s="257" t="n">
        <f aca="false">(($B24-$AA24)*J$2)+$AA24</f>
        <v>-126.1441362852</v>
      </c>
      <c r="K24" s="257" t="n">
        <f aca="false">(($B24-$AA24)*K$2)+$AA24</f>
        <v>-123.2409106496</v>
      </c>
      <c r="L24" s="257" t="n">
        <f aca="false">(($B24-$AA24)*L$2)+$AA24</f>
        <v>-120.337685014</v>
      </c>
      <c r="M24" s="257" t="n">
        <f aca="false">(($B24-$AA24)*M$2)+$AA24</f>
        <v>-117.4344593784</v>
      </c>
      <c r="N24" s="257" t="n">
        <f aca="false">(($B24-$AA24)*N$2)+$AA24</f>
        <v>-114.5312337428</v>
      </c>
      <c r="O24" s="257" t="n">
        <f aca="false">(($B24-$AA24)*O$2)+$AA24</f>
        <v>-111.6280081072</v>
      </c>
      <c r="P24" s="257" t="n">
        <f aca="false">(($B24-$AA24)*P$2)+$AA24</f>
        <v>-108.7247824716</v>
      </c>
      <c r="Q24" s="257" t="n">
        <f aca="false">(($B24-$AA24)*Q$2)+$AA24</f>
        <v>-105.821556836</v>
      </c>
      <c r="R24" s="257" t="n">
        <f aca="false">(($B24-$AA24)*R$2)+$AA24</f>
        <v>-102.9183312004</v>
      </c>
      <c r="S24" s="257" t="n">
        <f aca="false">(($B24-$AA24)*S$2)+$AA24</f>
        <v>-100.0151055648</v>
      </c>
      <c r="T24" s="257" t="n">
        <f aca="false">(($B24-$AA24)*T$2)+$AA24</f>
        <v>-97.1118799292</v>
      </c>
      <c r="U24" s="257" t="n">
        <f aca="false">(($B24-$AA24)*U$2)+$AA24</f>
        <v>-94.2086542936</v>
      </c>
      <c r="V24" s="257" t="n">
        <f aca="false">(($B24-$AA24)*V$2)+$AA24</f>
        <v>-91.305428658</v>
      </c>
      <c r="W24" s="257" t="n">
        <f aca="false">(($B24-$AA24)*W$2)+$AA24</f>
        <v>-88.4022030224</v>
      </c>
      <c r="X24" s="257" t="n">
        <f aca="false">(($B24-$AA24)*X$2)+$AA24</f>
        <v>-85.4989773868</v>
      </c>
      <c r="Y24" s="257" t="n">
        <f aca="false">(($B24-$AA24)*Y$2)+$AA24</f>
        <v>-82.5957517512</v>
      </c>
      <c r="Z24" s="257" t="n">
        <f aca="false">(($B24-$AA24)*Z$2)+$AA24</f>
        <v>-79.6925261156</v>
      </c>
      <c r="AA24" s="257" t="n">
        <f aca="false">VLOOKUP($A24,GAMMAGRIDS,12,FALSE())</f>
        <v>-76.78930048</v>
      </c>
      <c r="AB24" s="257" t="n">
        <f aca="false">(($AA24-$AZ24)*AB$2)+$AZ24</f>
        <v>-75.1797248008</v>
      </c>
      <c r="AC24" s="257" t="n">
        <f aca="false">(($AA24-$AZ24)*AC$2)+$AZ24</f>
        <v>-73.5701491216</v>
      </c>
      <c r="AD24" s="257" t="n">
        <f aca="false">(($AA24-$AZ24)*AD$2)+$AZ24</f>
        <v>-71.9605734424</v>
      </c>
      <c r="AE24" s="257" t="n">
        <f aca="false">(($AA24-$AZ24)*AE$2)+$AZ24</f>
        <v>-70.3509977632</v>
      </c>
      <c r="AF24" s="257" t="n">
        <f aca="false">(($AA24-$AZ24)*AF$2)+$AZ24</f>
        <v>-68.741422084</v>
      </c>
      <c r="AG24" s="257" t="n">
        <f aca="false">(($AA24-$AZ24)*AG$2)+$AZ24</f>
        <v>-67.1318464048</v>
      </c>
      <c r="AH24" s="257" t="n">
        <f aca="false">(($AA24-$AZ24)*AH$2)+$AZ24</f>
        <v>-65.5222707256</v>
      </c>
      <c r="AI24" s="257" t="n">
        <f aca="false">(($AA24-$AZ24)*AI$2)+$AZ24</f>
        <v>-63.9126950464</v>
      </c>
      <c r="AJ24" s="257" t="n">
        <f aca="false">(($AA24-$AZ24)*AJ$2)+$AZ24</f>
        <v>-62.3031193672</v>
      </c>
      <c r="AK24" s="257" t="n">
        <f aca="false">(($AA24-$AZ24)*AK$2)+$AZ24</f>
        <v>-60.693543688</v>
      </c>
      <c r="AL24" s="257" t="n">
        <f aca="false">(($AA24-$AZ24)*AL$2)+$AZ24</f>
        <v>-59.0839680088</v>
      </c>
      <c r="AM24" s="257" t="n">
        <f aca="false">(($AA24-$AZ24)*AM$2)+$AZ24</f>
        <v>-57.4743923296</v>
      </c>
      <c r="AN24" s="257" t="n">
        <f aca="false">(($AA24-$AZ24)*AN$2)+$AZ24</f>
        <v>-55.8648166504</v>
      </c>
      <c r="AO24" s="257" t="n">
        <f aca="false">(($AA24-$AZ24)*AO$2)+$AZ24</f>
        <v>-54.2552409712</v>
      </c>
      <c r="AP24" s="257" t="n">
        <f aca="false">(($AA24-$AZ24)*AP$2)+$AZ24</f>
        <v>-52.645665292</v>
      </c>
      <c r="AQ24" s="257" t="n">
        <f aca="false">(($AA24-$AZ24)*AQ$2)+$AZ24</f>
        <v>-51.0360896128</v>
      </c>
      <c r="AR24" s="257" t="n">
        <f aca="false">(($AA24-$AZ24)*AR$2)+$AZ24</f>
        <v>-49.4265139336</v>
      </c>
      <c r="AS24" s="257" t="n">
        <f aca="false">(($AA24-$AZ24)*AS$2)+$AZ24</f>
        <v>-47.8169382544</v>
      </c>
      <c r="AT24" s="257" t="n">
        <f aca="false">(($AA24-$AZ24)*AT$2)+$AZ24</f>
        <v>-46.2073625752</v>
      </c>
      <c r="AU24" s="257" t="n">
        <f aca="false">(($AA24-$AZ24)*AU$2)+$AZ24</f>
        <v>-44.597786896</v>
      </c>
      <c r="AV24" s="257" t="n">
        <f aca="false">(($AA24-$AZ24)*AV$2)+$AZ24</f>
        <v>-42.9882112168</v>
      </c>
      <c r="AW24" s="257" t="n">
        <f aca="false">(($AA24-$AZ24)*AW$2)+$AZ24</f>
        <v>-41.3786355376</v>
      </c>
      <c r="AX24" s="257" t="n">
        <f aca="false">(($AA24-$AZ24)*AX$2)+$AZ24</f>
        <v>-39.7690598584</v>
      </c>
      <c r="AY24" s="257" t="n">
        <f aca="false">(($AA24-$AZ24)*AY$2)+$AZ24</f>
        <v>-38.1594841792</v>
      </c>
      <c r="AZ24" s="257" t="n">
        <f aca="false">VLOOKUP($A24,GAMMAGRIDS,13,FALSE())</f>
        <v>-36.5499085</v>
      </c>
      <c r="BA24" s="257" t="n">
        <f aca="false">(($AZ24-$BT24)*BA$2)+$BT24</f>
        <v>-35.067677517</v>
      </c>
      <c r="BB24" s="257" t="n">
        <f aca="false">(($AZ24-$BT24)*BB$2)+$BT24</f>
        <v>-33.585446534</v>
      </c>
      <c r="BC24" s="257" t="n">
        <f aca="false">(($AZ24-$BT24)*BC$2)+$BT24</f>
        <v>-32.103215551</v>
      </c>
      <c r="BD24" s="257" t="n">
        <f aca="false">(($AZ24-$BT24)*BD$2)+$BT24</f>
        <v>-30.620984568</v>
      </c>
      <c r="BE24" s="257" t="n">
        <f aca="false">(($AZ24-$BT24)*BE$2)+$BT24</f>
        <v>-29.138753585</v>
      </c>
      <c r="BF24" s="257" t="n">
        <f aca="false">(($AZ24-$BT24)*BF$2)+$BT24</f>
        <v>-27.656522602</v>
      </c>
      <c r="BG24" s="257" t="n">
        <f aca="false">(($AZ24-$BT24)*BG$2)+$BT24</f>
        <v>-26.174291619</v>
      </c>
      <c r="BH24" s="257" t="n">
        <f aca="false">(($AZ24-$BT24)*BH$2)+$BT24</f>
        <v>-24.692060636</v>
      </c>
      <c r="BI24" s="257" t="n">
        <f aca="false">(($AZ24-$BT24)*BI$2)+$BT24</f>
        <v>-23.209829653</v>
      </c>
      <c r="BJ24" s="257" t="n">
        <f aca="false">(($AZ24-$BT24)*BJ$2)+$BT24</f>
        <v>-21.72759867</v>
      </c>
      <c r="BK24" s="257" t="n">
        <f aca="false">(($AZ24-$BT24)*BK$2)+$BT24</f>
        <v>-20.245367687</v>
      </c>
      <c r="BL24" s="257" t="n">
        <f aca="false">(($AZ24-$BT24)*BL$2)+$BT24</f>
        <v>-18.763136704</v>
      </c>
      <c r="BM24" s="257" t="n">
        <f aca="false">(($AZ24-$BT24)*BM$2)+$BT24</f>
        <v>-17.280905721</v>
      </c>
      <c r="BN24" s="257" t="n">
        <f aca="false">(($AZ24-$BT24)*BN$2)+$BT24</f>
        <v>-15.798674738</v>
      </c>
      <c r="BO24" s="257" t="n">
        <f aca="false">(($AZ24-$BT24)*BO$2)+$BT24</f>
        <v>-14.316443755</v>
      </c>
      <c r="BP24" s="257" t="n">
        <f aca="false">(($AZ24-$BT24)*BP$2)+$BT24</f>
        <v>-12.834212772</v>
      </c>
      <c r="BQ24" s="257" t="n">
        <f aca="false">(($AZ24-$BT24)*BQ$2)+$BT24</f>
        <v>-11.351981789</v>
      </c>
      <c r="BR24" s="257" t="n">
        <f aca="false">(($AZ24-$BT24)*BR$2)+$BT24</f>
        <v>-9.86975080599999</v>
      </c>
      <c r="BS24" s="257" t="n">
        <f aca="false">(($AZ24-$BT24)*BS$2)+$BT24</f>
        <v>-8.38751982299999</v>
      </c>
      <c r="BT24" s="257" t="n">
        <f aca="false">VLOOKUP($A24,GAMMAGRIDS,14,FALSE())</f>
        <v>-6.90528884</v>
      </c>
      <c r="BU24" s="257" t="n">
        <f aca="false">(($BT24-$BY24)*BU$2)+$BY24</f>
        <v>-5.524231072</v>
      </c>
      <c r="BV24" s="257" t="n">
        <f aca="false">(($BT24-$BY24)*BV$2)+$BY24</f>
        <v>-4.143173304</v>
      </c>
      <c r="BW24" s="257" t="n">
        <f aca="false">(($BT24-$BY24)*BW$2)+$BY24</f>
        <v>-2.762115536</v>
      </c>
      <c r="BX24" s="257" t="n">
        <f aca="false">(($BT24-$BY24)*BX$2)+$BY24</f>
        <v>-1.381057768</v>
      </c>
      <c r="BY24" s="257" t="n">
        <v>0</v>
      </c>
      <c r="BZ24" s="257" t="n">
        <f aca="false">(($CD24-$BY24)*BZ$2)+$BY24</f>
        <v>1.336924296</v>
      </c>
      <c r="CA24" s="257" t="n">
        <f aca="false">(($CD24-$BY24)*CA$2)+$BY24</f>
        <v>2.673848592</v>
      </c>
      <c r="CB24" s="257" t="n">
        <f aca="false">(($CD24-$BY24)*CB$2)+$BY24</f>
        <v>4.010772888</v>
      </c>
      <c r="CC24" s="257" t="n">
        <f aca="false">(($CD24-$BY24)*CC$2)+$BY24</f>
        <v>5.347697184</v>
      </c>
      <c r="CD24" s="257" t="n">
        <f aca="false">VLOOKUP($A24,GAMMAGRIDS,15,FALSE())</f>
        <v>6.68462148</v>
      </c>
      <c r="CE24" s="257" t="n">
        <f aca="false">(($CX24-$CD24)*CE$2)+$CD24</f>
        <v>7.9074904735</v>
      </c>
      <c r="CF24" s="257" t="n">
        <f aca="false">(($CX24-$CD24)*CF$2)+$CD24</f>
        <v>9.130359467</v>
      </c>
      <c r="CG24" s="257" t="n">
        <f aca="false">(($CX24-$CD24)*CG$2)+$CD24</f>
        <v>10.3532284605</v>
      </c>
      <c r="CH24" s="257" t="n">
        <f aca="false">(($CX24-$CD24)*CH$2)+$CD24</f>
        <v>11.576097454</v>
      </c>
      <c r="CI24" s="257" t="n">
        <f aca="false">(($CX24-$CD24)*CI$2)+$CD24</f>
        <v>12.7989664475</v>
      </c>
      <c r="CJ24" s="257" t="n">
        <f aca="false">(($CX24-$CD24)*CJ$2)+$CD24</f>
        <v>14.021835441</v>
      </c>
      <c r="CK24" s="257" t="n">
        <f aca="false">(($CX24-$CD24)*CK$2)+$CD24</f>
        <v>15.2447044345</v>
      </c>
      <c r="CL24" s="257" t="n">
        <f aca="false">(($CX24-$CD24)*CL$2)+$CD24</f>
        <v>16.467573428</v>
      </c>
      <c r="CM24" s="257" t="n">
        <f aca="false">(($CX24-$CD24)*CM$2)+$CD24</f>
        <v>17.6904424215</v>
      </c>
      <c r="CN24" s="257" t="n">
        <f aca="false">(($CX24-$CD24)*CN$2)+$CD24</f>
        <v>18.913311415</v>
      </c>
      <c r="CO24" s="257" t="n">
        <f aca="false">(($CX24-$CD24)*CO$2)+$CD24</f>
        <v>20.1361804085</v>
      </c>
      <c r="CP24" s="257" t="n">
        <f aca="false">(($CX24-$CD24)*CP$2)+$CD24</f>
        <v>21.359049402</v>
      </c>
      <c r="CQ24" s="257" t="n">
        <f aca="false">(($CX24-$CD24)*CQ$2)+$CD24</f>
        <v>22.5819183955</v>
      </c>
      <c r="CR24" s="257" t="n">
        <f aca="false">(($CX24-$CD24)*CR$2)+$CD24</f>
        <v>23.804787389</v>
      </c>
      <c r="CS24" s="257" t="n">
        <f aca="false">(($CX24-$CD24)*CS$2)+$CD24</f>
        <v>25.0276563825</v>
      </c>
      <c r="CT24" s="257" t="n">
        <f aca="false">(($CX24-$CD24)*CT$2)+$CD24</f>
        <v>26.250525376</v>
      </c>
      <c r="CU24" s="257" t="n">
        <f aca="false">(($CX24-$CD24)*CU$2)+$CD24</f>
        <v>27.4733943695</v>
      </c>
      <c r="CV24" s="257" t="n">
        <f aca="false">(($CX24-$CD24)*CV$2)+$CD24</f>
        <v>28.696263363</v>
      </c>
      <c r="CW24" s="257" t="n">
        <f aca="false">(($CX24-$CD24)*CW$2)+$CD24</f>
        <v>29.9191323565</v>
      </c>
      <c r="CX24" s="257" t="n">
        <f aca="false">VLOOKUP($A24,GAMMAGRIDS,16,FALSE())</f>
        <v>31.14200135</v>
      </c>
      <c r="CY24" s="257" t="n">
        <f aca="false">(($DW24-$CX24)*CY$2)+$CX24</f>
        <v>32.1602101492</v>
      </c>
      <c r="CZ24" s="257" t="n">
        <f aca="false">(($DW24-$CX24)*CZ$2)+$CX24</f>
        <v>33.1784189484</v>
      </c>
      <c r="DA24" s="257" t="n">
        <f aca="false">(($DW24-$CX24)*DA$2)+$CX24</f>
        <v>34.1966277476</v>
      </c>
      <c r="DB24" s="257" t="n">
        <f aca="false">(($DW24-$CX24)*DB$2)+$CX24</f>
        <v>35.2148365468</v>
      </c>
      <c r="DC24" s="257" t="n">
        <f aca="false">(($DW24-$CX24)*DC$2)+$CX24</f>
        <v>36.233045346</v>
      </c>
      <c r="DD24" s="257" t="n">
        <f aca="false">(($DW24-$CX24)*DD$2)+$CX24</f>
        <v>37.2512541452</v>
      </c>
      <c r="DE24" s="257" t="n">
        <f aca="false">(($DW24-$CX24)*DE$2)+$CX24</f>
        <v>38.2694629444</v>
      </c>
      <c r="DF24" s="257" t="n">
        <f aca="false">(($DW24-$CX24)*DF$2)+$CX24</f>
        <v>39.2876717436</v>
      </c>
      <c r="DG24" s="257" t="n">
        <f aca="false">(($DW24-$CX24)*DG$2)+$CX24</f>
        <v>40.3058805428</v>
      </c>
      <c r="DH24" s="257" t="n">
        <f aca="false">(($DW24-$CX24)*DH$2)+$CX24</f>
        <v>41.324089342</v>
      </c>
      <c r="DI24" s="257" t="n">
        <f aca="false">(($DW24-$CX24)*DI$2)+$CX24</f>
        <v>42.3422981412</v>
      </c>
      <c r="DJ24" s="257" t="n">
        <f aca="false">(($DW24-$CX24)*DJ$2)+$CX24</f>
        <v>43.3605069404</v>
      </c>
      <c r="DK24" s="257" t="n">
        <f aca="false">(($DW24-$CX24)*DK$2)+$CX24</f>
        <v>44.3787157396</v>
      </c>
      <c r="DL24" s="257" t="n">
        <f aca="false">(($DW24-$CX24)*DL$2)+$CX24</f>
        <v>45.3969245388</v>
      </c>
      <c r="DM24" s="257" t="n">
        <f aca="false">(($DW24-$CX24)*DM$2)+$CX24</f>
        <v>46.415133338</v>
      </c>
      <c r="DN24" s="257" t="n">
        <f aca="false">(($DW24-$CX24)*DN$2)+$CX24</f>
        <v>47.4333421372</v>
      </c>
      <c r="DO24" s="257" t="n">
        <f aca="false">(($DW24-$CX24)*DO$2)+$CX24</f>
        <v>48.4515509364</v>
      </c>
      <c r="DP24" s="257" t="n">
        <f aca="false">(($DW24-$CX24)*DP$2)+$CX24</f>
        <v>49.4697597356</v>
      </c>
      <c r="DQ24" s="257" t="n">
        <f aca="false">(($DW24-$CX24)*DQ$2)+$CX24</f>
        <v>50.4879685348</v>
      </c>
      <c r="DR24" s="257" t="n">
        <f aca="false">(($DW24-$CX24)*DR$2)+$CX24</f>
        <v>51.506177334</v>
      </c>
      <c r="DS24" s="257" t="n">
        <f aca="false">(($DW24-$CX24)*DS$2)+$CX24</f>
        <v>52.5243861332</v>
      </c>
      <c r="DT24" s="257" t="n">
        <f aca="false">(($DW24-$CX24)*DT$2)+$CX24</f>
        <v>53.5425949324</v>
      </c>
      <c r="DU24" s="257" t="n">
        <f aca="false">(($DW24-$CX24)*DU$2)+$CX24</f>
        <v>54.5608037316</v>
      </c>
      <c r="DV24" s="257" t="n">
        <f aca="false">(($DW24-$CX24)*DV$2)+$CX24</f>
        <v>55.5790125308</v>
      </c>
      <c r="DW24" s="257" t="n">
        <f aca="false">VLOOKUP($A24,GAMMAGRIDS,17,FALSE())</f>
        <v>56.59722133</v>
      </c>
      <c r="DX24" s="257" t="n">
        <f aca="false">(($EV24-$DW24)*DX$2)+$DW24</f>
        <v>58.0331370424</v>
      </c>
      <c r="DY24" s="257" t="n">
        <f aca="false">(($EV24-$DW24)*DY$2)+$DW24</f>
        <v>59.4690527548</v>
      </c>
      <c r="DZ24" s="257" t="n">
        <f aca="false">(($EV24-$DW24)*DZ$2)+$DW24</f>
        <v>60.9049684672</v>
      </c>
      <c r="EA24" s="257" t="n">
        <f aca="false">(($EV24-$DW24)*EA$2)+$DW24</f>
        <v>62.3408841796</v>
      </c>
      <c r="EB24" s="257" t="n">
        <f aca="false">(($EV24-$DW24)*EB$2)+$DW24</f>
        <v>63.776799892</v>
      </c>
      <c r="EC24" s="257" t="n">
        <f aca="false">(($EV24-$DW24)*EC$2)+$DW24</f>
        <v>65.2127156044</v>
      </c>
      <c r="ED24" s="257" t="n">
        <f aca="false">(($EV24-$DW24)*ED$2)+$DW24</f>
        <v>66.6486313168</v>
      </c>
      <c r="EE24" s="257" t="n">
        <f aca="false">(($EV24-$DW24)*EE$2)+$DW24</f>
        <v>68.0845470292</v>
      </c>
      <c r="EF24" s="257" t="n">
        <f aca="false">(($EV24-$DW24)*EF$2)+$DW24</f>
        <v>69.5204627416</v>
      </c>
      <c r="EG24" s="257" t="n">
        <f aca="false">(($EV24-$DW24)*EG$2)+$DW24</f>
        <v>70.956378454</v>
      </c>
      <c r="EH24" s="257" t="n">
        <f aca="false">(($EV24-$DW24)*EH$2)+$DW24</f>
        <v>72.3922941664</v>
      </c>
      <c r="EI24" s="257" t="n">
        <f aca="false">(($EV24-$DW24)*EI$2)+$DW24</f>
        <v>73.8282098788</v>
      </c>
      <c r="EJ24" s="257" t="n">
        <f aca="false">(($EV24-$DW24)*EJ$2)+$DW24</f>
        <v>75.2641255912</v>
      </c>
      <c r="EK24" s="257" t="n">
        <f aca="false">(($EV24-$DW24)*EK$2)+$DW24</f>
        <v>76.7000413036</v>
      </c>
      <c r="EL24" s="257" t="n">
        <f aca="false">(($EV24-$DW24)*EL$2)+$DW24</f>
        <v>78.135957016</v>
      </c>
      <c r="EM24" s="257" t="n">
        <f aca="false">(($EV24-$DW24)*EM$2)+$DW24</f>
        <v>79.5718727284</v>
      </c>
      <c r="EN24" s="257" t="n">
        <f aca="false">(($EV24-$DW24)*EN$2)+$DW24</f>
        <v>81.0077884408</v>
      </c>
      <c r="EO24" s="257" t="n">
        <f aca="false">(($EV24-$DW24)*EO$2)+$DW24</f>
        <v>82.4437041532</v>
      </c>
      <c r="EP24" s="257" t="n">
        <f aca="false">(($EV24-$DW24)*EP$2)+$DW24</f>
        <v>83.8796198656</v>
      </c>
      <c r="EQ24" s="257" t="n">
        <f aca="false">(($EV24-$DW24)*EQ$2)+$DW24</f>
        <v>85.315535578</v>
      </c>
      <c r="ER24" s="257" t="n">
        <f aca="false">(($EV24-$DW24)*ER$2)+$DW24</f>
        <v>86.7514512904</v>
      </c>
      <c r="ES24" s="257" t="n">
        <f aca="false">(($EV24-$DW24)*ES$2)+$DW24</f>
        <v>88.1873670028</v>
      </c>
      <c r="ET24" s="257" t="n">
        <f aca="false">(($EV24-$DW24)*ET$2)+$DW24</f>
        <v>89.6232827152</v>
      </c>
      <c r="EU24" s="257" t="n">
        <f aca="false">(($EV24-$DW24)*EU$2)+$DW24</f>
        <v>91.0591984276</v>
      </c>
      <c r="EV24" s="257" t="n">
        <f aca="false">VLOOKUP($A24,GAMMAGRIDS,18,FALSE())</f>
        <v>92.49511414</v>
      </c>
    </row>
    <row r="25" customFormat="false" ht="12.75" hidden="false" customHeight="false" outlineLevel="0" collapsed="false">
      <c r="A25" s="36" t="n">
        <v>37681</v>
      </c>
      <c r="B25" s="257" t="n">
        <f aca="false">VLOOKUP($A25,GAMMAGRIDS,11,FALSE())</f>
        <v>-27.49136302</v>
      </c>
      <c r="C25" s="257" t="n">
        <f aca="false">(($B25-$AA25)*C$2)+$AA25</f>
        <v>-27.4629661448</v>
      </c>
      <c r="D25" s="257" t="n">
        <f aca="false">(($B25-$AA25)*D$2)+$AA25</f>
        <v>-27.4345692696</v>
      </c>
      <c r="E25" s="257" t="n">
        <f aca="false">(($B25-$AA25)*E$2)+$AA25</f>
        <v>-27.4061723944</v>
      </c>
      <c r="F25" s="257" t="n">
        <f aca="false">(($B25-$AA25)*F$2)+$AA25</f>
        <v>-27.3777755192</v>
      </c>
      <c r="G25" s="257" t="n">
        <f aca="false">(($B25-$AA25)*G$2)+$AA25</f>
        <v>-27.349378644</v>
      </c>
      <c r="H25" s="257" t="n">
        <f aca="false">(($B25-$AA25)*H$2)+$AA25</f>
        <v>-27.3209817688</v>
      </c>
      <c r="I25" s="257" t="n">
        <f aca="false">(($B25-$AA25)*I$2)+$AA25</f>
        <v>-27.2925848936</v>
      </c>
      <c r="J25" s="257" t="n">
        <f aca="false">(($B25-$AA25)*J$2)+$AA25</f>
        <v>-27.2641880184</v>
      </c>
      <c r="K25" s="257" t="n">
        <f aca="false">(($B25-$AA25)*K$2)+$AA25</f>
        <v>-27.2357911432</v>
      </c>
      <c r="L25" s="257" t="n">
        <f aca="false">(($B25-$AA25)*L$2)+$AA25</f>
        <v>-27.207394268</v>
      </c>
      <c r="M25" s="257" t="n">
        <f aca="false">(($B25-$AA25)*M$2)+$AA25</f>
        <v>-27.1789973928</v>
      </c>
      <c r="N25" s="257" t="n">
        <f aca="false">(($B25-$AA25)*N$2)+$AA25</f>
        <v>-27.1506005176</v>
      </c>
      <c r="O25" s="257" t="n">
        <f aca="false">(($B25-$AA25)*O$2)+$AA25</f>
        <v>-27.1222036424</v>
      </c>
      <c r="P25" s="257" t="n">
        <f aca="false">(($B25-$AA25)*P$2)+$AA25</f>
        <v>-27.0938067672</v>
      </c>
      <c r="Q25" s="257" t="n">
        <f aca="false">(($B25-$AA25)*Q$2)+$AA25</f>
        <v>-27.065409892</v>
      </c>
      <c r="R25" s="257" t="n">
        <f aca="false">(($B25-$AA25)*R$2)+$AA25</f>
        <v>-27.0370130168</v>
      </c>
      <c r="S25" s="257" t="n">
        <f aca="false">(($B25-$AA25)*S$2)+$AA25</f>
        <v>-27.0086161416</v>
      </c>
      <c r="T25" s="257" t="n">
        <f aca="false">(($B25-$AA25)*T$2)+$AA25</f>
        <v>-26.9802192664</v>
      </c>
      <c r="U25" s="257" t="n">
        <f aca="false">(($B25-$AA25)*U$2)+$AA25</f>
        <v>-26.9518223912</v>
      </c>
      <c r="V25" s="257" t="n">
        <f aca="false">(($B25-$AA25)*V$2)+$AA25</f>
        <v>-26.923425516</v>
      </c>
      <c r="W25" s="257" t="n">
        <f aca="false">(($B25-$AA25)*W$2)+$AA25</f>
        <v>-26.8950286408</v>
      </c>
      <c r="X25" s="257" t="n">
        <f aca="false">(($B25-$AA25)*X$2)+$AA25</f>
        <v>-26.8666317656</v>
      </c>
      <c r="Y25" s="257" t="n">
        <f aca="false">(($B25-$AA25)*Y$2)+$AA25</f>
        <v>-26.8382348904</v>
      </c>
      <c r="Z25" s="257" t="n">
        <f aca="false">(($B25-$AA25)*Z$2)+$AA25</f>
        <v>-26.8098380152</v>
      </c>
      <c r="AA25" s="257" t="n">
        <f aca="false">VLOOKUP($A25,GAMMAGRIDS,12,FALSE())</f>
        <v>-26.78144114</v>
      </c>
      <c r="AB25" s="257" t="n">
        <f aca="false">(($AA25-$AZ25)*AB$2)+$AZ25</f>
        <v>-26.3321482036</v>
      </c>
      <c r="AC25" s="257" t="n">
        <f aca="false">(($AA25-$AZ25)*AC$2)+$AZ25</f>
        <v>-25.8828552672</v>
      </c>
      <c r="AD25" s="257" t="n">
        <f aca="false">(($AA25-$AZ25)*AD$2)+$AZ25</f>
        <v>-25.4335623308</v>
      </c>
      <c r="AE25" s="257" t="n">
        <f aca="false">(($AA25-$AZ25)*AE$2)+$AZ25</f>
        <v>-24.9842693944</v>
      </c>
      <c r="AF25" s="257" t="n">
        <f aca="false">(($AA25-$AZ25)*AF$2)+$AZ25</f>
        <v>-24.534976458</v>
      </c>
      <c r="AG25" s="257" t="n">
        <f aca="false">(($AA25-$AZ25)*AG$2)+$AZ25</f>
        <v>-24.0856835216</v>
      </c>
      <c r="AH25" s="257" t="n">
        <f aca="false">(($AA25-$AZ25)*AH$2)+$AZ25</f>
        <v>-23.6363905852</v>
      </c>
      <c r="AI25" s="257" t="n">
        <f aca="false">(($AA25-$AZ25)*AI$2)+$AZ25</f>
        <v>-23.1870976488</v>
      </c>
      <c r="AJ25" s="257" t="n">
        <f aca="false">(($AA25-$AZ25)*AJ$2)+$AZ25</f>
        <v>-22.7378047124</v>
      </c>
      <c r="AK25" s="257" t="n">
        <f aca="false">(($AA25-$AZ25)*AK$2)+$AZ25</f>
        <v>-22.288511776</v>
      </c>
      <c r="AL25" s="257" t="n">
        <f aca="false">(($AA25-$AZ25)*AL$2)+$AZ25</f>
        <v>-21.8392188396</v>
      </c>
      <c r="AM25" s="257" t="n">
        <f aca="false">(($AA25-$AZ25)*AM$2)+$AZ25</f>
        <v>-21.3899259032</v>
      </c>
      <c r="AN25" s="257" t="n">
        <f aca="false">(($AA25-$AZ25)*AN$2)+$AZ25</f>
        <v>-20.9406329668</v>
      </c>
      <c r="AO25" s="257" t="n">
        <f aca="false">(($AA25-$AZ25)*AO$2)+$AZ25</f>
        <v>-20.4913400304</v>
      </c>
      <c r="AP25" s="257" t="n">
        <f aca="false">(($AA25-$AZ25)*AP$2)+$AZ25</f>
        <v>-20.042047094</v>
      </c>
      <c r="AQ25" s="257" t="n">
        <f aca="false">(($AA25-$AZ25)*AQ$2)+$AZ25</f>
        <v>-19.5927541576</v>
      </c>
      <c r="AR25" s="257" t="n">
        <f aca="false">(($AA25-$AZ25)*AR$2)+$AZ25</f>
        <v>-19.1434612212</v>
      </c>
      <c r="AS25" s="257" t="n">
        <f aca="false">(($AA25-$AZ25)*AS$2)+$AZ25</f>
        <v>-18.6941682848</v>
      </c>
      <c r="AT25" s="257" t="n">
        <f aca="false">(($AA25-$AZ25)*AT$2)+$AZ25</f>
        <v>-18.2448753484</v>
      </c>
      <c r="AU25" s="257" t="n">
        <f aca="false">(($AA25-$AZ25)*AU$2)+$AZ25</f>
        <v>-17.795582412</v>
      </c>
      <c r="AV25" s="257" t="n">
        <f aca="false">(($AA25-$AZ25)*AV$2)+$AZ25</f>
        <v>-17.3462894756</v>
      </c>
      <c r="AW25" s="257" t="n">
        <f aca="false">(($AA25-$AZ25)*AW$2)+$AZ25</f>
        <v>-16.8969965392</v>
      </c>
      <c r="AX25" s="257" t="n">
        <f aca="false">(($AA25-$AZ25)*AX$2)+$AZ25</f>
        <v>-16.4477036028</v>
      </c>
      <c r="AY25" s="257" t="n">
        <f aca="false">(($AA25-$AZ25)*AY$2)+$AZ25</f>
        <v>-15.9984106664</v>
      </c>
      <c r="AZ25" s="257" t="n">
        <f aca="false">VLOOKUP($A25,GAMMAGRIDS,13,FALSE())</f>
        <v>-15.54911773</v>
      </c>
      <c r="BA25" s="257" t="n">
        <f aca="false">(($AZ25-$BT25)*BA$2)+$BT25</f>
        <v>-14.935978622</v>
      </c>
      <c r="BB25" s="257" t="n">
        <f aca="false">(($AZ25-$BT25)*BB$2)+$BT25</f>
        <v>-14.322839514</v>
      </c>
      <c r="BC25" s="257" t="n">
        <f aca="false">(($AZ25-$BT25)*BC$2)+$BT25</f>
        <v>-13.709700406</v>
      </c>
      <c r="BD25" s="257" t="n">
        <f aca="false">(($AZ25-$BT25)*BD$2)+$BT25</f>
        <v>-13.096561298</v>
      </c>
      <c r="BE25" s="257" t="n">
        <f aca="false">(($AZ25-$BT25)*BE$2)+$BT25</f>
        <v>-12.48342219</v>
      </c>
      <c r="BF25" s="257" t="n">
        <f aca="false">(($AZ25-$BT25)*BF$2)+$BT25</f>
        <v>-11.870283082</v>
      </c>
      <c r="BG25" s="257" t="n">
        <f aca="false">(($AZ25-$BT25)*BG$2)+$BT25</f>
        <v>-11.257143974</v>
      </c>
      <c r="BH25" s="257" t="n">
        <f aca="false">(($AZ25-$BT25)*BH$2)+$BT25</f>
        <v>-10.644004866</v>
      </c>
      <c r="BI25" s="257" t="n">
        <f aca="false">(($AZ25-$BT25)*BI$2)+$BT25</f>
        <v>-10.030865758</v>
      </c>
      <c r="BJ25" s="257" t="n">
        <f aca="false">(($AZ25-$BT25)*BJ$2)+$BT25</f>
        <v>-9.41772665</v>
      </c>
      <c r="BK25" s="257" t="n">
        <f aca="false">(($AZ25-$BT25)*BK$2)+$BT25</f>
        <v>-8.804587542</v>
      </c>
      <c r="BL25" s="257" t="n">
        <f aca="false">(($AZ25-$BT25)*BL$2)+$BT25</f>
        <v>-8.19144843399999</v>
      </c>
      <c r="BM25" s="257" t="n">
        <f aca="false">(($AZ25-$BT25)*BM$2)+$BT25</f>
        <v>-7.578309326</v>
      </c>
      <c r="BN25" s="257" t="n">
        <f aca="false">(($AZ25-$BT25)*BN$2)+$BT25</f>
        <v>-6.965170218</v>
      </c>
      <c r="BO25" s="257" t="n">
        <f aca="false">(($AZ25-$BT25)*BO$2)+$BT25</f>
        <v>-6.35203111</v>
      </c>
      <c r="BP25" s="257" t="n">
        <f aca="false">(($AZ25-$BT25)*BP$2)+$BT25</f>
        <v>-5.738892002</v>
      </c>
      <c r="BQ25" s="257" t="n">
        <f aca="false">(($AZ25-$BT25)*BQ$2)+$BT25</f>
        <v>-5.125752894</v>
      </c>
      <c r="BR25" s="257" t="n">
        <f aca="false">(($AZ25-$BT25)*BR$2)+$BT25</f>
        <v>-4.512613786</v>
      </c>
      <c r="BS25" s="257" t="n">
        <f aca="false">(($AZ25-$BT25)*BS$2)+$BT25</f>
        <v>-3.899474678</v>
      </c>
      <c r="BT25" s="257" t="n">
        <f aca="false">VLOOKUP($A25,GAMMAGRIDS,14,FALSE())</f>
        <v>-3.28633557</v>
      </c>
      <c r="BU25" s="257" t="n">
        <f aca="false">(($BT25-$BY25)*BU$2)+$BY25</f>
        <v>-2.629068456</v>
      </c>
      <c r="BV25" s="257" t="n">
        <f aca="false">(($BT25-$BY25)*BV$2)+$BY25</f>
        <v>-1.971801342</v>
      </c>
      <c r="BW25" s="257" t="n">
        <f aca="false">(($BT25-$BY25)*BW$2)+$BY25</f>
        <v>-1.314534228</v>
      </c>
      <c r="BX25" s="257" t="n">
        <f aca="false">(($BT25-$BY25)*BX$2)+$BY25</f>
        <v>-0.657267114</v>
      </c>
      <c r="BY25" s="257" t="n">
        <v>0</v>
      </c>
      <c r="BZ25" s="257" t="n">
        <f aca="false">(($CD25-$BY25)*BZ$2)+$BY25</f>
        <v>0.665094688</v>
      </c>
      <c r="CA25" s="257" t="n">
        <f aca="false">(($CD25-$BY25)*CA$2)+$BY25</f>
        <v>1.330189376</v>
      </c>
      <c r="CB25" s="257" t="n">
        <f aca="false">(($CD25-$BY25)*CB$2)+$BY25</f>
        <v>1.995284064</v>
      </c>
      <c r="CC25" s="257" t="n">
        <f aca="false">(($CD25-$BY25)*CC$2)+$BY25</f>
        <v>2.660378752</v>
      </c>
      <c r="CD25" s="257" t="n">
        <f aca="false">VLOOKUP($A25,GAMMAGRIDS,15,FALSE())</f>
        <v>3.32547344</v>
      </c>
      <c r="CE25" s="257" t="n">
        <f aca="false">(($CX25-$CD25)*CE$2)+$CD25</f>
        <v>3.991254362</v>
      </c>
      <c r="CF25" s="257" t="n">
        <f aca="false">(($CX25-$CD25)*CF$2)+$CD25</f>
        <v>4.657035284</v>
      </c>
      <c r="CG25" s="257" t="n">
        <f aca="false">(($CX25-$CD25)*CG$2)+$CD25</f>
        <v>5.322816206</v>
      </c>
      <c r="CH25" s="257" t="n">
        <f aca="false">(($CX25-$CD25)*CH$2)+$CD25</f>
        <v>5.988597128</v>
      </c>
      <c r="CI25" s="257" t="n">
        <f aca="false">(($CX25-$CD25)*CI$2)+$CD25</f>
        <v>6.65437805</v>
      </c>
      <c r="CJ25" s="257" t="n">
        <f aca="false">(($CX25-$CD25)*CJ$2)+$CD25</f>
        <v>7.320158972</v>
      </c>
      <c r="CK25" s="257" t="n">
        <f aca="false">(($CX25-$CD25)*CK$2)+$CD25</f>
        <v>7.985939894</v>
      </c>
      <c r="CL25" s="257" t="n">
        <f aca="false">(($CX25-$CD25)*CL$2)+$CD25</f>
        <v>8.651720816</v>
      </c>
      <c r="CM25" s="257" t="n">
        <f aca="false">(($CX25-$CD25)*CM$2)+$CD25</f>
        <v>9.317501738</v>
      </c>
      <c r="CN25" s="257" t="n">
        <f aca="false">(($CX25-$CD25)*CN$2)+$CD25</f>
        <v>9.98328266</v>
      </c>
      <c r="CO25" s="257" t="n">
        <f aca="false">(($CX25-$CD25)*CO$2)+$CD25</f>
        <v>10.649063582</v>
      </c>
      <c r="CP25" s="257" t="n">
        <f aca="false">(($CX25-$CD25)*CP$2)+$CD25</f>
        <v>11.314844504</v>
      </c>
      <c r="CQ25" s="257" t="n">
        <f aca="false">(($CX25-$CD25)*CQ$2)+$CD25</f>
        <v>11.980625426</v>
      </c>
      <c r="CR25" s="257" t="n">
        <f aca="false">(($CX25-$CD25)*CR$2)+$CD25</f>
        <v>12.646406348</v>
      </c>
      <c r="CS25" s="257" t="n">
        <f aca="false">(($CX25-$CD25)*CS$2)+$CD25</f>
        <v>13.31218727</v>
      </c>
      <c r="CT25" s="257" t="n">
        <f aca="false">(($CX25-$CD25)*CT$2)+$CD25</f>
        <v>13.977968192</v>
      </c>
      <c r="CU25" s="257" t="n">
        <f aca="false">(($CX25-$CD25)*CU$2)+$CD25</f>
        <v>14.643749114</v>
      </c>
      <c r="CV25" s="257" t="n">
        <f aca="false">(($CX25-$CD25)*CV$2)+$CD25</f>
        <v>15.309530036</v>
      </c>
      <c r="CW25" s="257" t="n">
        <f aca="false">(($CX25-$CD25)*CW$2)+$CD25</f>
        <v>15.975310958</v>
      </c>
      <c r="CX25" s="257" t="n">
        <f aca="false">VLOOKUP($A25,GAMMAGRIDS,16,FALSE())</f>
        <v>16.64109188</v>
      </c>
      <c r="CY25" s="257" t="n">
        <f aca="false">(($DW25-$CX25)*CY$2)+$CX25</f>
        <v>17.2663398204</v>
      </c>
      <c r="CZ25" s="257" t="n">
        <f aca="false">(($DW25-$CX25)*CZ$2)+$CX25</f>
        <v>17.8915877608</v>
      </c>
      <c r="DA25" s="257" t="n">
        <f aca="false">(($DW25-$CX25)*DA$2)+$CX25</f>
        <v>18.5168357012</v>
      </c>
      <c r="DB25" s="257" t="n">
        <f aca="false">(($DW25-$CX25)*DB$2)+$CX25</f>
        <v>19.1420836416</v>
      </c>
      <c r="DC25" s="257" t="n">
        <f aca="false">(($DW25-$CX25)*DC$2)+$CX25</f>
        <v>19.767331582</v>
      </c>
      <c r="DD25" s="257" t="n">
        <f aca="false">(($DW25-$CX25)*DD$2)+$CX25</f>
        <v>20.3925795224</v>
      </c>
      <c r="DE25" s="257" t="n">
        <f aca="false">(($DW25-$CX25)*DE$2)+$CX25</f>
        <v>21.0178274628</v>
      </c>
      <c r="DF25" s="257" t="n">
        <f aca="false">(($DW25-$CX25)*DF$2)+$CX25</f>
        <v>21.6430754032</v>
      </c>
      <c r="DG25" s="257" t="n">
        <f aca="false">(($DW25-$CX25)*DG$2)+$CX25</f>
        <v>22.2683233436</v>
      </c>
      <c r="DH25" s="257" t="n">
        <f aca="false">(($DW25-$CX25)*DH$2)+$CX25</f>
        <v>22.893571284</v>
      </c>
      <c r="DI25" s="257" t="n">
        <f aca="false">(($DW25-$CX25)*DI$2)+$CX25</f>
        <v>23.5188192244</v>
      </c>
      <c r="DJ25" s="257" t="n">
        <f aca="false">(($DW25-$CX25)*DJ$2)+$CX25</f>
        <v>24.1440671648</v>
      </c>
      <c r="DK25" s="257" t="n">
        <f aca="false">(($DW25-$CX25)*DK$2)+$CX25</f>
        <v>24.7693151052</v>
      </c>
      <c r="DL25" s="257" t="n">
        <f aca="false">(($DW25-$CX25)*DL$2)+$CX25</f>
        <v>25.3945630456</v>
      </c>
      <c r="DM25" s="257" t="n">
        <f aca="false">(($DW25-$CX25)*DM$2)+$CX25</f>
        <v>26.019810986</v>
      </c>
      <c r="DN25" s="257" t="n">
        <f aca="false">(($DW25-$CX25)*DN$2)+$CX25</f>
        <v>26.6450589264</v>
      </c>
      <c r="DO25" s="257" t="n">
        <f aca="false">(($DW25-$CX25)*DO$2)+$CX25</f>
        <v>27.2703068668</v>
      </c>
      <c r="DP25" s="257" t="n">
        <f aca="false">(($DW25-$CX25)*DP$2)+$CX25</f>
        <v>27.8955548072</v>
      </c>
      <c r="DQ25" s="257" t="n">
        <f aca="false">(($DW25-$CX25)*DQ$2)+$CX25</f>
        <v>28.5208027476</v>
      </c>
      <c r="DR25" s="257" t="n">
        <f aca="false">(($DW25-$CX25)*DR$2)+$CX25</f>
        <v>29.146050688</v>
      </c>
      <c r="DS25" s="257" t="n">
        <f aca="false">(($DW25-$CX25)*DS$2)+$CX25</f>
        <v>29.7712986284</v>
      </c>
      <c r="DT25" s="257" t="n">
        <f aca="false">(($DW25-$CX25)*DT$2)+$CX25</f>
        <v>30.3965465688</v>
      </c>
      <c r="DU25" s="257" t="n">
        <f aca="false">(($DW25-$CX25)*DU$2)+$CX25</f>
        <v>31.0217945092</v>
      </c>
      <c r="DV25" s="257" t="n">
        <f aca="false">(($DW25-$CX25)*DV$2)+$CX25</f>
        <v>31.6470424496</v>
      </c>
      <c r="DW25" s="257" t="n">
        <f aca="false">VLOOKUP($A25,GAMMAGRIDS,17,FALSE())</f>
        <v>32.27229039</v>
      </c>
      <c r="DX25" s="257" t="n">
        <f aca="false">(($EV25-$DW25)*DX$2)+$DW25</f>
        <v>33.2636532152</v>
      </c>
      <c r="DY25" s="257" t="n">
        <f aca="false">(($EV25-$DW25)*DY$2)+$DW25</f>
        <v>34.2550160404</v>
      </c>
      <c r="DZ25" s="257" t="n">
        <f aca="false">(($EV25-$DW25)*DZ$2)+$DW25</f>
        <v>35.2463788656</v>
      </c>
      <c r="EA25" s="257" t="n">
        <f aca="false">(($EV25-$DW25)*EA$2)+$DW25</f>
        <v>36.2377416908</v>
      </c>
      <c r="EB25" s="257" t="n">
        <f aca="false">(($EV25-$DW25)*EB$2)+$DW25</f>
        <v>37.229104516</v>
      </c>
      <c r="EC25" s="257" t="n">
        <f aca="false">(($EV25-$DW25)*EC$2)+$DW25</f>
        <v>38.2204673412</v>
      </c>
      <c r="ED25" s="257" t="n">
        <f aca="false">(($EV25-$DW25)*ED$2)+$DW25</f>
        <v>39.2118301664</v>
      </c>
      <c r="EE25" s="257" t="n">
        <f aca="false">(($EV25-$DW25)*EE$2)+$DW25</f>
        <v>40.2031929916</v>
      </c>
      <c r="EF25" s="257" t="n">
        <f aca="false">(($EV25-$DW25)*EF$2)+$DW25</f>
        <v>41.1945558168</v>
      </c>
      <c r="EG25" s="257" t="n">
        <f aca="false">(($EV25-$DW25)*EG$2)+$DW25</f>
        <v>42.185918642</v>
      </c>
      <c r="EH25" s="257" t="n">
        <f aca="false">(($EV25-$DW25)*EH$2)+$DW25</f>
        <v>43.1772814672</v>
      </c>
      <c r="EI25" s="257" t="n">
        <f aca="false">(($EV25-$DW25)*EI$2)+$DW25</f>
        <v>44.1686442924</v>
      </c>
      <c r="EJ25" s="257" t="n">
        <f aca="false">(($EV25-$DW25)*EJ$2)+$DW25</f>
        <v>45.1600071176</v>
      </c>
      <c r="EK25" s="257" t="n">
        <f aca="false">(($EV25-$DW25)*EK$2)+$DW25</f>
        <v>46.1513699428</v>
      </c>
      <c r="EL25" s="257" t="n">
        <f aca="false">(($EV25-$DW25)*EL$2)+$DW25</f>
        <v>47.142732768</v>
      </c>
      <c r="EM25" s="257" t="n">
        <f aca="false">(($EV25-$DW25)*EM$2)+$DW25</f>
        <v>48.1340955932</v>
      </c>
      <c r="EN25" s="257" t="n">
        <f aca="false">(($EV25-$DW25)*EN$2)+$DW25</f>
        <v>49.1254584184</v>
      </c>
      <c r="EO25" s="257" t="n">
        <f aca="false">(($EV25-$DW25)*EO$2)+$DW25</f>
        <v>50.1168212436</v>
      </c>
      <c r="EP25" s="257" t="n">
        <f aca="false">(($EV25-$DW25)*EP$2)+$DW25</f>
        <v>51.1081840688</v>
      </c>
      <c r="EQ25" s="257" t="n">
        <f aca="false">(($EV25-$DW25)*EQ$2)+$DW25</f>
        <v>52.099546894</v>
      </c>
      <c r="ER25" s="257" t="n">
        <f aca="false">(($EV25-$DW25)*ER$2)+$DW25</f>
        <v>53.0909097192</v>
      </c>
      <c r="ES25" s="257" t="n">
        <f aca="false">(($EV25-$DW25)*ES$2)+$DW25</f>
        <v>54.0822725444</v>
      </c>
      <c r="ET25" s="257" t="n">
        <f aca="false">(($EV25-$DW25)*ET$2)+$DW25</f>
        <v>55.0736353696</v>
      </c>
      <c r="EU25" s="257" t="n">
        <f aca="false">(($EV25-$DW25)*EU$2)+$DW25</f>
        <v>56.0649981948</v>
      </c>
      <c r="EV25" s="257" t="n">
        <f aca="false">VLOOKUP($A25,GAMMAGRIDS,18,FALSE())</f>
        <v>57.05636102</v>
      </c>
    </row>
    <row r="26" customFormat="false" ht="12.75" hidden="false" customHeight="false" outlineLevel="0" collapsed="false">
      <c r="A26" s="36" t="n">
        <v>37712</v>
      </c>
      <c r="B26" s="257" t="n">
        <f aca="false">VLOOKUP($A26,GAMMAGRIDS,11,FALSE())</f>
        <v>-124.65070931</v>
      </c>
      <c r="C26" s="257" t="n">
        <f aca="false">(($B26-$AA26)*C$2)+$AA26</f>
        <v>-122.957459804</v>
      </c>
      <c r="D26" s="257" t="n">
        <f aca="false">(($B26-$AA26)*D$2)+$AA26</f>
        <v>-121.264210298</v>
      </c>
      <c r="E26" s="257" t="n">
        <f aca="false">(($B26-$AA26)*E$2)+$AA26</f>
        <v>-119.570960792</v>
      </c>
      <c r="F26" s="257" t="n">
        <f aca="false">(($B26-$AA26)*F$2)+$AA26</f>
        <v>-117.877711286</v>
      </c>
      <c r="G26" s="257" t="n">
        <f aca="false">(($B26-$AA26)*G$2)+$AA26</f>
        <v>-116.18446178</v>
      </c>
      <c r="H26" s="257" t="n">
        <f aca="false">(($B26-$AA26)*H$2)+$AA26</f>
        <v>-114.491212274</v>
      </c>
      <c r="I26" s="257" t="n">
        <f aca="false">(($B26-$AA26)*I$2)+$AA26</f>
        <v>-112.797962768</v>
      </c>
      <c r="J26" s="257" t="n">
        <f aca="false">(($B26-$AA26)*J$2)+$AA26</f>
        <v>-111.104713262</v>
      </c>
      <c r="K26" s="257" t="n">
        <f aca="false">(($B26-$AA26)*K$2)+$AA26</f>
        <v>-109.411463756</v>
      </c>
      <c r="L26" s="257" t="n">
        <f aca="false">(($B26-$AA26)*L$2)+$AA26</f>
        <v>-107.71821425</v>
      </c>
      <c r="M26" s="257" t="n">
        <f aca="false">(($B26-$AA26)*M$2)+$AA26</f>
        <v>-106.024964744</v>
      </c>
      <c r="N26" s="257" t="n">
        <f aca="false">(($B26-$AA26)*N$2)+$AA26</f>
        <v>-104.331715238</v>
      </c>
      <c r="O26" s="257" t="n">
        <f aca="false">(($B26-$AA26)*O$2)+$AA26</f>
        <v>-102.638465732</v>
      </c>
      <c r="P26" s="257" t="n">
        <f aca="false">(($B26-$AA26)*P$2)+$AA26</f>
        <v>-100.945216226</v>
      </c>
      <c r="Q26" s="257" t="n">
        <f aca="false">(($B26-$AA26)*Q$2)+$AA26</f>
        <v>-99.25196672</v>
      </c>
      <c r="R26" s="257" t="n">
        <f aca="false">(($B26-$AA26)*R$2)+$AA26</f>
        <v>-97.558717214</v>
      </c>
      <c r="S26" s="257" t="n">
        <f aca="false">(($B26-$AA26)*S$2)+$AA26</f>
        <v>-95.865467708</v>
      </c>
      <c r="T26" s="257" t="n">
        <f aca="false">(($B26-$AA26)*T$2)+$AA26</f>
        <v>-94.172218202</v>
      </c>
      <c r="U26" s="257" t="n">
        <f aca="false">(($B26-$AA26)*U$2)+$AA26</f>
        <v>-92.478968696</v>
      </c>
      <c r="V26" s="257" t="n">
        <f aca="false">(($B26-$AA26)*V$2)+$AA26</f>
        <v>-90.78571919</v>
      </c>
      <c r="W26" s="257" t="n">
        <f aca="false">(($B26-$AA26)*W$2)+$AA26</f>
        <v>-89.092469684</v>
      </c>
      <c r="X26" s="257" t="n">
        <f aca="false">(($B26-$AA26)*X$2)+$AA26</f>
        <v>-87.399220178</v>
      </c>
      <c r="Y26" s="257" t="n">
        <f aca="false">(($B26-$AA26)*Y$2)+$AA26</f>
        <v>-85.705970672</v>
      </c>
      <c r="Z26" s="257" t="n">
        <f aca="false">(($B26-$AA26)*Z$2)+$AA26</f>
        <v>-84.012721166</v>
      </c>
      <c r="AA26" s="257" t="n">
        <f aca="false">VLOOKUP($A26,GAMMAGRIDS,12,FALSE())</f>
        <v>-82.31947166</v>
      </c>
      <c r="AB26" s="257" t="n">
        <f aca="false">(($AA26-$AZ26)*AB$2)+$AZ26</f>
        <v>-80.7424285516</v>
      </c>
      <c r="AC26" s="257" t="n">
        <f aca="false">(($AA26-$AZ26)*AC$2)+$AZ26</f>
        <v>-79.1653854432</v>
      </c>
      <c r="AD26" s="257" t="n">
        <f aca="false">(($AA26-$AZ26)*AD$2)+$AZ26</f>
        <v>-77.5883423348</v>
      </c>
      <c r="AE26" s="257" t="n">
        <f aca="false">(($AA26-$AZ26)*AE$2)+$AZ26</f>
        <v>-76.0112992264</v>
      </c>
      <c r="AF26" s="257" t="n">
        <f aca="false">(($AA26-$AZ26)*AF$2)+$AZ26</f>
        <v>-74.434256118</v>
      </c>
      <c r="AG26" s="257" t="n">
        <f aca="false">(($AA26-$AZ26)*AG$2)+$AZ26</f>
        <v>-72.8572130096</v>
      </c>
      <c r="AH26" s="257" t="n">
        <f aca="false">(($AA26-$AZ26)*AH$2)+$AZ26</f>
        <v>-71.2801699012</v>
      </c>
      <c r="AI26" s="257" t="n">
        <f aca="false">(($AA26-$AZ26)*AI$2)+$AZ26</f>
        <v>-69.7031267928</v>
      </c>
      <c r="AJ26" s="257" t="n">
        <f aca="false">(($AA26-$AZ26)*AJ$2)+$AZ26</f>
        <v>-68.1260836844</v>
      </c>
      <c r="AK26" s="257" t="n">
        <f aca="false">(($AA26-$AZ26)*AK$2)+$AZ26</f>
        <v>-66.549040576</v>
      </c>
      <c r="AL26" s="257" t="n">
        <f aca="false">(($AA26-$AZ26)*AL$2)+$AZ26</f>
        <v>-64.9719974676</v>
      </c>
      <c r="AM26" s="257" t="n">
        <f aca="false">(($AA26-$AZ26)*AM$2)+$AZ26</f>
        <v>-63.3949543592</v>
      </c>
      <c r="AN26" s="257" t="n">
        <f aca="false">(($AA26-$AZ26)*AN$2)+$AZ26</f>
        <v>-61.8179112508</v>
      </c>
      <c r="AO26" s="257" t="n">
        <f aca="false">(($AA26-$AZ26)*AO$2)+$AZ26</f>
        <v>-60.2408681424</v>
      </c>
      <c r="AP26" s="257" t="n">
        <f aca="false">(($AA26-$AZ26)*AP$2)+$AZ26</f>
        <v>-58.663825034</v>
      </c>
      <c r="AQ26" s="257" t="n">
        <f aca="false">(($AA26-$AZ26)*AQ$2)+$AZ26</f>
        <v>-57.0867819256</v>
      </c>
      <c r="AR26" s="257" t="n">
        <f aca="false">(($AA26-$AZ26)*AR$2)+$AZ26</f>
        <v>-55.5097388172</v>
      </c>
      <c r="AS26" s="257" t="n">
        <f aca="false">(($AA26-$AZ26)*AS$2)+$AZ26</f>
        <v>-53.9326957088</v>
      </c>
      <c r="AT26" s="257" t="n">
        <f aca="false">(($AA26-$AZ26)*AT$2)+$AZ26</f>
        <v>-52.3556526004</v>
      </c>
      <c r="AU26" s="257" t="n">
        <f aca="false">(($AA26-$AZ26)*AU$2)+$AZ26</f>
        <v>-50.778609492</v>
      </c>
      <c r="AV26" s="257" t="n">
        <f aca="false">(($AA26-$AZ26)*AV$2)+$AZ26</f>
        <v>-49.2015663836</v>
      </c>
      <c r="AW26" s="257" t="n">
        <f aca="false">(($AA26-$AZ26)*AW$2)+$AZ26</f>
        <v>-47.6245232752</v>
      </c>
      <c r="AX26" s="257" t="n">
        <f aca="false">(($AA26-$AZ26)*AX$2)+$AZ26</f>
        <v>-46.0474801668</v>
      </c>
      <c r="AY26" s="257" t="n">
        <f aca="false">(($AA26-$AZ26)*AY$2)+$AZ26</f>
        <v>-44.4704370584</v>
      </c>
      <c r="AZ26" s="257" t="n">
        <f aca="false">VLOOKUP($A26,GAMMAGRIDS,13,FALSE())</f>
        <v>-42.89339395</v>
      </c>
      <c r="BA26" s="257" t="n">
        <f aca="false">(($AZ26-$BT26)*BA$2)+$BT26</f>
        <v>-41.1748681655</v>
      </c>
      <c r="BB26" s="257" t="n">
        <f aca="false">(($AZ26-$BT26)*BB$2)+$BT26</f>
        <v>-39.456342381</v>
      </c>
      <c r="BC26" s="257" t="n">
        <f aca="false">(($AZ26-$BT26)*BC$2)+$BT26</f>
        <v>-37.7378165965</v>
      </c>
      <c r="BD26" s="257" t="n">
        <f aca="false">(($AZ26-$BT26)*BD$2)+$BT26</f>
        <v>-36.019290812</v>
      </c>
      <c r="BE26" s="257" t="n">
        <f aca="false">(($AZ26-$BT26)*BE$2)+$BT26</f>
        <v>-34.3007650275</v>
      </c>
      <c r="BF26" s="257" t="n">
        <f aca="false">(($AZ26-$BT26)*BF$2)+$BT26</f>
        <v>-32.582239243</v>
      </c>
      <c r="BG26" s="257" t="n">
        <f aca="false">(($AZ26-$BT26)*BG$2)+$BT26</f>
        <v>-30.8637134585</v>
      </c>
      <c r="BH26" s="257" t="n">
        <f aca="false">(($AZ26-$BT26)*BH$2)+$BT26</f>
        <v>-29.145187674</v>
      </c>
      <c r="BI26" s="257" t="n">
        <f aca="false">(($AZ26-$BT26)*BI$2)+$BT26</f>
        <v>-27.4266618895</v>
      </c>
      <c r="BJ26" s="257" t="n">
        <f aca="false">(($AZ26-$BT26)*BJ$2)+$BT26</f>
        <v>-25.708136105</v>
      </c>
      <c r="BK26" s="257" t="n">
        <f aca="false">(($AZ26-$BT26)*BK$2)+$BT26</f>
        <v>-23.9896103205</v>
      </c>
      <c r="BL26" s="257" t="n">
        <f aca="false">(($AZ26-$BT26)*BL$2)+$BT26</f>
        <v>-22.271084536</v>
      </c>
      <c r="BM26" s="257" t="n">
        <f aca="false">(($AZ26-$BT26)*BM$2)+$BT26</f>
        <v>-20.5525587515</v>
      </c>
      <c r="BN26" s="257" t="n">
        <f aca="false">(($AZ26-$BT26)*BN$2)+$BT26</f>
        <v>-18.834032967</v>
      </c>
      <c r="BO26" s="257" t="n">
        <f aca="false">(($AZ26-$BT26)*BO$2)+$BT26</f>
        <v>-17.1155071825</v>
      </c>
      <c r="BP26" s="257" t="n">
        <f aca="false">(($AZ26-$BT26)*BP$2)+$BT26</f>
        <v>-15.396981398</v>
      </c>
      <c r="BQ26" s="257" t="n">
        <f aca="false">(($AZ26-$BT26)*BQ$2)+$BT26</f>
        <v>-13.6784556135</v>
      </c>
      <c r="BR26" s="257" t="n">
        <f aca="false">(($AZ26-$BT26)*BR$2)+$BT26</f>
        <v>-11.959929829</v>
      </c>
      <c r="BS26" s="257" t="n">
        <f aca="false">(($AZ26-$BT26)*BS$2)+$BT26</f>
        <v>-10.2414040445</v>
      </c>
      <c r="BT26" s="257" t="n">
        <f aca="false">VLOOKUP($A26,GAMMAGRIDS,14,FALSE())</f>
        <v>-8.52287826</v>
      </c>
      <c r="BU26" s="257" t="n">
        <f aca="false">(($BT26-$BY26)*BU$2)+$BY26</f>
        <v>-6.818302608</v>
      </c>
      <c r="BV26" s="257" t="n">
        <f aca="false">(($BT26-$BY26)*BV$2)+$BY26</f>
        <v>-5.113726956</v>
      </c>
      <c r="BW26" s="257" t="n">
        <f aca="false">(($BT26-$BY26)*BW$2)+$BY26</f>
        <v>-3.409151304</v>
      </c>
      <c r="BX26" s="257" t="n">
        <f aca="false">(($BT26-$BY26)*BX$2)+$BY26</f>
        <v>-1.704575652</v>
      </c>
      <c r="BY26" s="257" t="n">
        <v>0</v>
      </c>
      <c r="BZ26" s="257" t="n">
        <f aca="false">(($CD26-$BY26)*BZ$2)+$BY26</f>
        <v>1.682155118</v>
      </c>
      <c r="CA26" s="257" t="n">
        <f aca="false">(($CD26-$BY26)*CA$2)+$BY26</f>
        <v>3.364310236</v>
      </c>
      <c r="CB26" s="257" t="n">
        <f aca="false">(($CD26-$BY26)*CB$2)+$BY26</f>
        <v>5.046465354</v>
      </c>
      <c r="CC26" s="257" t="n">
        <f aca="false">(($CD26-$BY26)*CC$2)+$BY26</f>
        <v>6.728620472</v>
      </c>
      <c r="CD26" s="257" t="n">
        <f aca="false">VLOOKUP($A26,GAMMAGRIDS,15,FALSE())</f>
        <v>8.41077559</v>
      </c>
      <c r="CE26" s="257" t="n">
        <f aca="false">(($CX26-$CD26)*CE$2)+$CD26</f>
        <v>10.0070940345</v>
      </c>
      <c r="CF26" s="257" t="n">
        <f aca="false">(($CX26-$CD26)*CF$2)+$CD26</f>
        <v>11.603412479</v>
      </c>
      <c r="CG26" s="257" t="n">
        <f aca="false">(($CX26-$CD26)*CG$2)+$CD26</f>
        <v>13.1997309235</v>
      </c>
      <c r="CH26" s="257" t="n">
        <f aca="false">(($CX26-$CD26)*CH$2)+$CD26</f>
        <v>14.796049368</v>
      </c>
      <c r="CI26" s="257" t="n">
        <f aca="false">(($CX26-$CD26)*CI$2)+$CD26</f>
        <v>16.3923678125</v>
      </c>
      <c r="CJ26" s="257" t="n">
        <f aca="false">(($CX26-$CD26)*CJ$2)+$CD26</f>
        <v>17.988686257</v>
      </c>
      <c r="CK26" s="257" t="n">
        <f aca="false">(($CX26-$CD26)*CK$2)+$CD26</f>
        <v>19.5850047015</v>
      </c>
      <c r="CL26" s="257" t="n">
        <f aca="false">(($CX26-$CD26)*CL$2)+$CD26</f>
        <v>21.181323146</v>
      </c>
      <c r="CM26" s="257" t="n">
        <f aca="false">(($CX26-$CD26)*CM$2)+$CD26</f>
        <v>22.7776415905</v>
      </c>
      <c r="CN26" s="257" t="n">
        <f aca="false">(($CX26-$CD26)*CN$2)+$CD26</f>
        <v>24.373960035</v>
      </c>
      <c r="CO26" s="257" t="n">
        <f aca="false">(($CX26-$CD26)*CO$2)+$CD26</f>
        <v>25.9702784795</v>
      </c>
      <c r="CP26" s="257" t="n">
        <f aca="false">(($CX26-$CD26)*CP$2)+$CD26</f>
        <v>27.566596924</v>
      </c>
      <c r="CQ26" s="257" t="n">
        <f aca="false">(($CX26-$CD26)*CQ$2)+$CD26</f>
        <v>29.1629153685</v>
      </c>
      <c r="CR26" s="257" t="n">
        <f aca="false">(($CX26-$CD26)*CR$2)+$CD26</f>
        <v>30.759233813</v>
      </c>
      <c r="CS26" s="257" t="n">
        <f aca="false">(($CX26-$CD26)*CS$2)+$CD26</f>
        <v>32.3555522575</v>
      </c>
      <c r="CT26" s="257" t="n">
        <f aca="false">(($CX26-$CD26)*CT$2)+$CD26</f>
        <v>33.951870702</v>
      </c>
      <c r="CU26" s="257" t="n">
        <f aca="false">(($CX26-$CD26)*CU$2)+$CD26</f>
        <v>35.5481891465</v>
      </c>
      <c r="CV26" s="257" t="n">
        <f aca="false">(($CX26-$CD26)*CV$2)+$CD26</f>
        <v>37.144507591</v>
      </c>
      <c r="CW26" s="257" t="n">
        <f aca="false">(($CX26-$CD26)*CW$2)+$CD26</f>
        <v>38.7408260355</v>
      </c>
      <c r="CX26" s="257" t="n">
        <f aca="false">VLOOKUP($A26,GAMMAGRIDS,16,FALSE())</f>
        <v>40.33714448</v>
      </c>
      <c r="CY26" s="257" t="n">
        <f aca="false">(($DW26-$CX26)*CY$2)+$CX26</f>
        <v>41.7300037768</v>
      </c>
      <c r="CZ26" s="257" t="n">
        <f aca="false">(($DW26-$CX26)*CZ$2)+$CX26</f>
        <v>43.1228630736</v>
      </c>
      <c r="DA26" s="257" t="n">
        <f aca="false">(($DW26-$CX26)*DA$2)+$CX26</f>
        <v>44.5157223704</v>
      </c>
      <c r="DB26" s="257" t="n">
        <f aca="false">(($DW26-$CX26)*DB$2)+$CX26</f>
        <v>45.9085816672</v>
      </c>
      <c r="DC26" s="257" t="n">
        <f aca="false">(($DW26-$CX26)*DC$2)+$CX26</f>
        <v>47.301440964</v>
      </c>
      <c r="DD26" s="257" t="n">
        <f aca="false">(($DW26-$CX26)*DD$2)+$CX26</f>
        <v>48.6943002608</v>
      </c>
      <c r="DE26" s="257" t="n">
        <f aca="false">(($DW26-$CX26)*DE$2)+$CX26</f>
        <v>50.0871595576</v>
      </c>
      <c r="DF26" s="257" t="n">
        <f aca="false">(($DW26-$CX26)*DF$2)+$CX26</f>
        <v>51.4800188544</v>
      </c>
      <c r="DG26" s="257" t="n">
        <f aca="false">(($DW26-$CX26)*DG$2)+$CX26</f>
        <v>52.8728781512</v>
      </c>
      <c r="DH26" s="257" t="n">
        <f aca="false">(($DW26-$CX26)*DH$2)+$CX26</f>
        <v>54.265737448</v>
      </c>
      <c r="DI26" s="257" t="n">
        <f aca="false">(($DW26-$CX26)*DI$2)+$CX26</f>
        <v>55.6585967448</v>
      </c>
      <c r="DJ26" s="257" t="n">
        <f aca="false">(($DW26-$CX26)*DJ$2)+$CX26</f>
        <v>57.0514560416</v>
      </c>
      <c r="DK26" s="257" t="n">
        <f aca="false">(($DW26-$CX26)*DK$2)+$CX26</f>
        <v>58.4443153384</v>
      </c>
      <c r="DL26" s="257" t="n">
        <f aca="false">(($DW26-$CX26)*DL$2)+$CX26</f>
        <v>59.8371746352</v>
      </c>
      <c r="DM26" s="257" t="n">
        <f aca="false">(($DW26-$CX26)*DM$2)+$CX26</f>
        <v>61.230033932</v>
      </c>
      <c r="DN26" s="257" t="n">
        <f aca="false">(($DW26-$CX26)*DN$2)+$CX26</f>
        <v>62.6228932288</v>
      </c>
      <c r="DO26" s="257" t="n">
        <f aca="false">(($DW26-$CX26)*DO$2)+$CX26</f>
        <v>64.0157525256</v>
      </c>
      <c r="DP26" s="257" t="n">
        <f aca="false">(($DW26-$CX26)*DP$2)+$CX26</f>
        <v>65.4086118224</v>
      </c>
      <c r="DQ26" s="257" t="n">
        <f aca="false">(($DW26-$CX26)*DQ$2)+$CX26</f>
        <v>66.8014711192</v>
      </c>
      <c r="DR26" s="257" t="n">
        <f aca="false">(($DW26-$CX26)*DR$2)+$CX26</f>
        <v>68.194330416</v>
      </c>
      <c r="DS26" s="257" t="n">
        <f aca="false">(($DW26-$CX26)*DS$2)+$CX26</f>
        <v>69.5871897128</v>
      </c>
      <c r="DT26" s="257" t="n">
        <f aca="false">(($DW26-$CX26)*DT$2)+$CX26</f>
        <v>70.9800490096</v>
      </c>
      <c r="DU26" s="257" t="n">
        <f aca="false">(($DW26-$CX26)*DU$2)+$CX26</f>
        <v>72.3729083064</v>
      </c>
      <c r="DV26" s="257" t="n">
        <f aca="false">(($DW26-$CX26)*DV$2)+$CX26</f>
        <v>73.7657676032</v>
      </c>
      <c r="DW26" s="257" t="n">
        <f aca="false">VLOOKUP($A26,GAMMAGRIDS,17,FALSE())</f>
        <v>75.1586269</v>
      </c>
      <c r="DX26" s="257" t="n">
        <f aca="false">(($EV26-$DW26)*DX$2)+$DW26</f>
        <v>77.2209320492</v>
      </c>
      <c r="DY26" s="257" t="n">
        <f aca="false">(($EV26-$DW26)*DY$2)+$DW26</f>
        <v>79.2832371984</v>
      </c>
      <c r="DZ26" s="257" t="n">
        <f aca="false">(($EV26-$DW26)*DZ$2)+$DW26</f>
        <v>81.3455423476</v>
      </c>
      <c r="EA26" s="257" t="n">
        <f aca="false">(($EV26-$DW26)*EA$2)+$DW26</f>
        <v>83.4078474968</v>
      </c>
      <c r="EB26" s="257" t="n">
        <f aca="false">(($EV26-$DW26)*EB$2)+$DW26</f>
        <v>85.470152646</v>
      </c>
      <c r="EC26" s="257" t="n">
        <f aca="false">(($EV26-$DW26)*EC$2)+$DW26</f>
        <v>87.5324577952</v>
      </c>
      <c r="ED26" s="257" t="n">
        <f aca="false">(($EV26-$DW26)*ED$2)+$DW26</f>
        <v>89.5947629444</v>
      </c>
      <c r="EE26" s="257" t="n">
        <f aca="false">(($EV26-$DW26)*EE$2)+$DW26</f>
        <v>91.6570680936</v>
      </c>
      <c r="EF26" s="257" t="n">
        <f aca="false">(($EV26-$DW26)*EF$2)+$DW26</f>
        <v>93.7193732428</v>
      </c>
      <c r="EG26" s="257" t="n">
        <f aca="false">(($EV26-$DW26)*EG$2)+$DW26</f>
        <v>95.781678392</v>
      </c>
      <c r="EH26" s="257" t="n">
        <f aca="false">(($EV26-$DW26)*EH$2)+$DW26</f>
        <v>97.8439835412</v>
      </c>
      <c r="EI26" s="257" t="n">
        <f aca="false">(($EV26-$DW26)*EI$2)+$DW26</f>
        <v>99.9062886904</v>
      </c>
      <c r="EJ26" s="257" t="n">
        <f aca="false">(($EV26-$DW26)*EJ$2)+$DW26</f>
        <v>101.9685938396</v>
      </c>
      <c r="EK26" s="257" t="n">
        <f aca="false">(($EV26-$DW26)*EK$2)+$DW26</f>
        <v>104.0308989888</v>
      </c>
      <c r="EL26" s="257" t="n">
        <f aca="false">(($EV26-$DW26)*EL$2)+$DW26</f>
        <v>106.093204138</v>
      </c>
      <c r="EM26" s="257" t="n">
        <f aca="false">(($EV26-$DW26)*EM$2)+$DW26</f>
        <v>108.1555092872</v>
      </c>
      <c r="EN26" s="257" t="n">
        <f aca="false">(($EV26-$DW26)*EN$2)+$DW26</f>
        <v>110.2178144364</v>
      </c>
      <c r="EO26" s="257" t="n">
        <f aca="false">(($EV26-$DW26)*EO$2)+$DW26</f>
        <v>112.2801195856</v>
      </c>
      <c r="EP26" s="257" t="n">
        <f aca="false">(($EV26-$DW26)*EP$2)+$DW26</f>
        <v>114.3424247348</v>
      </c>
      <c r="EQ26" s="257" t="n">
        <f aca="false">(($EV26-$DW26)*EQ$2)+$DW26</f>
        <v>116.404729884</v>
      </c>
      <c r="ER26" s="257" t="n">
        <f aca="false">(($EV26-$DW26)*ER$2)+$DW26</f>
        <v>118.4670350332</v>
      </c>
      <c r="ES26" s="257" t="n">
        <f aca="false">(($EV26-$DW26)*ES$2)+$DW26</f>
        <v>120.5293401824</v>
      </c>
      <c r="ET26" s="257" t="n">
        <f aca="false">(($EV26-$DW26)*ET$2)+$DW26</f>
        <v>122.5916453316</v>
      </c>
      <c r="EU26" s="257" t="n">
        <f aca="false">(($EV26-$DW26)*EU$2)+$DW26</f>
        <v>124.6539504808</v>
      </c>
      <c r="EV26" s="257" t="n">
        <f aca="false">VLOOKUP($A26,GAMMAGRIDS,18,FALSE())</f>
        <v>126.71625563</v>
      </c>
    </row>
    <row r="27" customFormat="false" ht="12.75" hidden="false" customHeight="false" outlineLevel="0" collapsed="false">
      <c r="A27" s="36" t="n">
        <v>37742</v>
      </c>
      <c r="B27" s="257" t="n">
        <f aca="false">VLOOKUP($A27,GAMMAGRIDS,11,FALSE())</f>
        <v>-122.23055042</v>
      </c>
      <c r="C27" s="257" t="n">
        <f aca="false">(($B27-$AA27)*C$2)+$AA27</f>
        <v>-120.5740290608</v>
      </c>
      <c r="D27" s="257" t="n">
        <f aca="false">(($B27-$AA27)*D$2)+$AA27</f>
        <v>-118.9175077016</v>
      </c>
      <c r="E27" s="257" t="n">
        <f aca="false">(($B27-$AA27)*E$2)+$AA27</f>
        <v>-117.2609863424</v>
      </c>
      <c r="F27" s="257" t="n">
        <f aca="false">(($B27-$AA27)*F$2)+$AA27</f>
        <v>-115.6044649832</v>
      </c>
      <c r="G27" s="257" t="n">
        <f aca="false">(($B27-$AA27)*G$2)+$AA27</f>
        <v>-113.947943624</v>
      </c>
      <c r="H27" s="257" t="n">
        <f aca="false">(($B27-$AA27)*H$2)+$AA27</f>
        <v>-112.2914222648</v>
      </c>
      <c r="I27" s="257" t="n">
        <f aca="false">(($B27-$AA27)*I$2)+$AA27</f>
        <v>-110.6349009056</v>
      </c>
      <c r="J27" s="257" t="n">
        <f aca="false">(($B27-$AA27)*J$2)+$AA27</f>
        <v>-108.9783795464</v>
      </c>
      <c r="K27" s="257" t="n">
        <f aca="false">(($B27-$AA27)*K$2)+$AA27</f>
        <v>-107.3218581872</v>
      </c>
      <c r="L27" s="257" t="n">
        <f aca="false">(($B27-$AA27)*L$2)+$AA27</f>
        <v>-105.665336828</v>
      </c>
      <c r="M27" s="257" t="n">
        <f aca="false">(($B27-$AA27)*M$2)+$AA27</f>
        <v>-104.0088154688</v>
      </c>
      <c r="N27" s="257" t="n">
        <f aca="false">(($B27-$AA27)*N$2)+$AA27</f>
        <v>-102.3522941096</v>
      </c>
      <c r="O27" s="257" t="n">
        <f aca="false">(($B27-$AA27)*O$2)+$AA27</f>
        <v>-100.6957727504</v>
      </c>
      <c r="P27" s="257" t="n">
        <f aca="false">(($B27-$AA27)*P$2)+$AA27</f>
        <v>-99.0392513912</v>
      </c>
      <c r="Q27" s="257" t="n">
        <f aca="false">(($B27-$AA27)*Q$2)+$AA27</f>
        <v>-97.382730032</v>
      </c>
      <c r="R27" s="257" t="n">
        <f aca="false">(($B27-$AA27)*R$2)+$AA27</f>
        <v>-95.7262086728</v>
      </c>
      <c r="S27" s="257" t="n">
        <f aca="false">(($B27-$AA27)*S$2)+$AA27</f>
        <v>-94.0696873136</v>
      </c>
      <c r="T27" s="257" t="n">
        <f aca="false">(($B27-$AA27)*T$2)+$AA27</f>
        <v>-92.4131659544</v>
      </c>
      <c r="U27" s="257" t="n">
        <f aca="false">(($B27-$AA27)*U$2)+$AA27</f>
        <v>-90.7566445952</v>
      </c>
      <c r="V27" s="257" t="n">
        <f aca="false">(($B27-$AA27)*V$2)+$AA27</f>
        <v>-89.100123236</v>
      </c>
      <c r="W27" s="257" t="n">
        <f aca="false">(($B27-$AA27)*W$2)+$AA27</f>
        <v>-87.4436018768</v>
      </c>
      <c r="X27" s="257" t="n">
        <f aca="false">(($B27-$AA27)*X$2)+$AA27</f>
        <v>-85.7870805176</v>
      </c>
      <c r="Y27" s="257" t="n">
        <f aca="false">(($B27-$AA27)*Y$2)+$AA27</f>
        <v>-84.1305591584</v>
      </c>
      <c r="Z27" s="257" t="n">
        <f aca="false">(($B27-$AA27)*Z$2)+$AA27</f>
        <v>-82.4740377992</v>
      </c>
      <c r="AA27" s="257" t="n">
        <f aca="false">VLOOKUP($A27,GAMMAGRIDS,12,FALSE())</f>
        <v>-80.81751644</v>
      </c>
      <c r="AB27" s="257" t="n">
        <f aca="false">(($AA27-$AZ27)*AB$2)+$AZ27</f>
        <v>-79.2662734024</v>
      </c>
      <c r="AC27" s="257" t="n">
        <f aca="false">(($AA27-$AZ27)*AC$2)+$AZ27</f>
        <v>-77.7150303648</v>
      </c>
      <c r="AD27" s="257" t="n">
        <f aca="false">(($AA27-$AZ27)*AD$2)+$AZ27</f>
        <v>-76.1637873272</v>
      </c>
      <c r="AE27" s="257" t="n">
        <f aca="false">(($AA27-$AZ27)*AE$2)+$AZ27</f>
        <v>-74.6125442896</v>
      </c>
      <c r="AF27" s="257" t="n">
        <f aca="false">(($AA27-$AZ27)*AF$2)+$AZ27</f>
        <v>-73.061301252</v>
      </c>
      <c r="AG27" s="257" t="n">
        <f aca="false">(($AA27-$AZ27)*AG$2)+$AZ27</f>
        <v>-71.5100582144</v>
      </c>
      <c r="AH27" s="257" t="n">
        <f aca="false">(($AA27-$AZ27)*AH$2)+$AZ27</f>
        <v>-69.9588151768</v>
      </c>
      <c r="AI27" s="257" t="n">
        <f aca="false">(($AA27-$AZ27)*AI$2)+$AZ27</f>
        <v>-68.4075721392</v>
      </c>
      <c r="AJ27" s="257" t="n">
        <f aca="false">(($AA27-$AZ27)*AJ$2)+$AZ27</f>
        <v>-66.8563291016</v>
      </c>
      <c r="AK27" s="257" t="n">
        <f aca="false">(($AA27-$AZ27)*AK$2)+$AZ27</f>
        <v>-65.305086064</v>
      </c>
      <c r="AL27" s="257" t="n">
        <f aca="false">(($AA27-$AZ27)*AL$2)+$AZ27</f>
        <v>-63.7538430264</v>
      </c>
      <c r="AM27" s="257" t="n">
        <f aca="false">(($AA27-$AZ27)*AM$2)+$AZ27</f>
        <v>-62.2025999888</v>
      </c>
      <c r="AN27" s="257" t="n">
        <f aca="false">(($AA27-$AZ27)*AN$2)+$AZ27</f>
        <v>-60.6513569512</v>
      </c>
      <c r="AO27" s="257" t="n">
        <f aca="false">(($AA27-$AZ27)*AO$2)+$AZ27</f>
        <v>-59.1001139136</v>
      </c>
      <c r="AP27" s="257" t="n">
        <f aca="false">(($AA27-$AZ27)*AP$2)+$AZ27</f>
        <v>-57.548870876</v>
      </c>
      <c r="AQ27" s="257" t="n">
        <f aca="false">(($AA27-$AZ27)*AQ$2)+$AZ27</f>
        <v>-55.9976278384</v>
      </c>
      <c r="AR27" s="257" t="n">
        <f aca="false">(($AA27-$AZ27)*AR$2)+$AZ27</f>
        <v>-54.4463848008</v>
      </c>
      <c r="AS27" s="257" t="n">
        <f aca="false">(($AA27-$AZ27)*AS$2)+$AZ27</f>
        <v>-52.8951417632</v>
      </c>
      <c r="AT27" s="257" t="n">
        <f aca="false">(($AA27-$AZ27)*AT$2)+$AZ27</f>
        <v>-51.3438987256</v>
      </c>
      <c r="AU27" s="257" t="n">
        <f aca="false">(($AA27-$AZ27)*AU$2)+$AZ27</f>
        <v>-49.792655688</v>
      </c>
      <c r="AV27" s="257" t="n">
        <f aca="false">(($AA27-$AZ27)*AV$2)+$AZ27</f>
        <v>-48.2414126504</v>
      </c>
      <c r="AW27" s="257" t="n">
        <f aca="false">(($AA27-$AZ27)*AW$2)+$AZ27</f>
        <v>-46.6901696128</v>
      </c>
      <c r="AX27" s="257" t="n">
        <f aca="false">(($AA27-$AZ27)*AX$2)+$AZ27</f>
        <v>-45.1389265752</v>
      </c>
      <c r="AY27" s="257" t="n">
        <f aca="false">(($AA27-$AZ27)*AY$2)+$AZ27</f>
        <v>-43.5876835376</v>
      </c>
      <c r="AZ27" s="257" t="n">
        <f aca="false">VLOOKUP($A27,GAMMAGRIDS,13,FALSE())</f>
        <v>-42.0364405</v>
      </c>
      <c r="BA27" s="257" t="n">
        <f aca="false">(($AZ27-$BT27)*BA$2)+$BT27</f>
        <v>-40.350785714</v>
      </c>
      <c r="BB27" s="257" t="n">
        <f aca="false">(($AZ27-$BT27)*BB$2)+$BT27</f>
        <v>-38.665130928</v>
      </c>
      <c r="BC27" s="257" t="n">
        <f aca="false">(($AZ27-$BT27)*BC$2)+$BT27</f>
        <v>-36.979476142</v>
      </c>
      <c r="BD27" s="257" t="n">
        <f aca="false">(($AZ27-$BT27)*BD$2)+$BT27</f>
        <v>-35.293821356</v>
      </c>
      <c r="BE27" s="257" t="n">
        <f aca="false">(($AZ27-$BT27)*BE$2)+$BT27</f>
        <v>-33.60816657</v>
      </c>
      <c r="BF27" s="257" t="n">
        <f aca="false">(($AZ27-$BT27)*BF$2)+$BT27</f>
        <v>-31.922511784</v>
      </c>
      <c r="BG27" s="257" t="n">
        <f aca="false">(($AZ27-$BT27)*BG$2)+$BT27</f>
        <v>-30.236856998</v>
      </c>
      <c r="BH27" s="257" t="n">
        <f aca="false">(($AZ27-$BT27)*BH$2)+$BT27</f>
        <v>-28.551202212</v>
      </c>
      <c r="BI27" s="257" t="n">
        <f aca="false">(($AZ27-$BT27)*BI$2)+$BT27</f>
        <v>-26.865547426</v>
      </c>
      <c r="BJ27" s="257" t="n">
        <f aca="false">(($AZ27-$BT27)*BJ$2)+$BT27</f>
        <v>-25.17989264</v>
      </c>
      <c r="BK27" s="257" t="n">
        <f aca="false">(($AZ27-$BT27)*BK$2)+$BT27</f>
        <v>-23.494237854</v>
      </c>
      <c r="BL27" s="257" t="n">
        <f aca="false">(($AZ27-$BT27)*BL$2)+$BT27</f>
        <v>-21.808583068</v>
      </c>
      <c r="BM27" s="257" t="n">
        <f aca="false">(($AZ27-$BT27)*BM$2)+$BT27</f>
        <v>-20.122928282</v>
      </c>
      <c r="BN27" s="257" t="n">
        <f aca="false">(($AZ27-$BT27)*BN$2)+$BT27</f>
        <v>-18.437273496</v>
      </c>
      <c r="BO27" s="257" t="n">
        <f aca="false">(($AZ27-$BT27)*BO$2)+$BT27</f>
        <v>-16.75161871</v>
      </c>
      <c r="BP27" s="257" t="n">
        <f aca="false">(($AZ27-$BT27)*BP$2)+$BT27</f>
        <v>-15.065963924</v>
      </c>
      <c r="BQ27" s="257" t="n">
        <f aca="false">(($AZ27-$BT27)*BQ$2)+$BT27</f>
        <v>-13.380309138</v>
      </c>
      <c r="BR27" s="257" t="n">
        <f aca="false">(($AZ27-$BT27)*BR$2)+$BT27</f>
        <v>-11.694654352</v>
      </c>
      <c r="BS27" s="257" t="n">
        <f aca="false">(($AZ27-$BT27)*BS$2)+$BT27</f>
        <v>-10.008999566</v>
      </c>
      <c r="BT27" s="257" t="n">
        <f aca="false">VLOOKUP($A27,GAMMAGRIDS,14,FALSE())</f>
        <v>-8.32334478</v>
      </c>
      <c r="BU27" s="257" t="n">
        <f aca="false">(($BT27-$BY27)*BU$2)+$BY27</f>
        <v>-6.658675824</v>
      </c>
      <c r="BV27" s="257" t="n">
        <f aca="false">(($BT27-$BY27)*BV$2)+$BY27</f>
        <v>-4.994006868</v>
      </c>
      <c r="BW27" s="257" t="n">
        <f aca="false">(($BT27-$BY27)*BW$2)+$BY27</f>
        <v>-3.329337912</v>
      </c>
      <c r="BX27" s="257" t="n">
        <f aca="false">(($BT27-$BY27)*BX$2)+$BY27</f>
        <v>-1.664668956</v>
      </c>
      <c r="BY27" s="257" t="n">
        <v>0</v>
      </c>
      <c r="BZ27" s="257" t="n">
        <f aca="false">(($CD27-$BY27)*BZ$2)+$BY27</f>
        <v>1.639070978</v>
      </c>
      <c r="CA27" s="257" t="n">
        <f aca="false">(($CD27-$BY27)*CA$2)+$BY27</f>
        <v>3.278141956</v>
      </c>
      <c r="CB27" s="257" t="n">
        <f aca="false">(($CD27-$BY27)*CB$2)+$BY27</f>
        <v>4.917212934</v>
      </c>
      <c r="CC27" s="257" t="n">
        <f aca="false">(($CD27-$BY27)*CC$2)+$BY27</f>
        <v>6.556283912</v>
      </c>
      <c r="CD27" s="257" t="n">
        <f aca="false">VLOOKUP($A27,GAMMAGRIDS,15,FALSE())</f>
        <v>8.19535489</v>
      </c>
      <c r="CE27" s="257" t="n">
        <f aca="false">(($CX27-$CD27)*CE$2)+$CD27</f>
        <v>9.740956058</v>
      </c>
      <c r="CF27" s="257" t="n">
        <f aca="false">(($CX27-$CD27)*CF$2)+$CD27</f>
        <v>11.286557226</v>
      </c>
      <c r="CG27" s="257" t="n">
        <f aca="false">(($CX27-$CD27)*CG$2)+$CD27</f>
        <v>12.832158394</v>
      </c>
      <c r="CH27" s="257" t="n">
        <f aca="false">(($CX27-$CD27)*CH$2)+$CD27</f>
        <v>14.377759562</v>
      </c>
      <c r="CI27" s="257" t="n">
        <f aca="false">(($CX27-$CD27)*CI$2)+$CD27</f>
        <v>15.92336073</v>
      </c>
      <c r="CJ27" s="257" t="n">
        <f aca="false">(($CX27-$CD27)*CJ$2)+$CD27</f>
        <v>17.468961898</v>
      </c>
      <c r="CK27" s="257" t="n">
        <f aca="false">(($CX27-$CD27)*CK$2)+$CD27</f>
        <v>19.014563066</v>
      </c>
      <c r="CL27" s="257" t="n">
        <f aca="false">(($CX27-$CD27)*CL$2)+$CD27</f>
        <v>20.560164234</v>
      </c>
      <c r="CM27" s="257" t="n">
        <f aca="false">(($CX27-$CD27)*CM$2)+$CD27</f>
        <v>22.105765402</v>
      </c>
      <c r="CN27" s="257" t="n">
        <f aca="false">(($CX27-$CD27)*CN$2)+$CD27</f>
        <v>23.65136657</v>
      </c>
      <c r="CO27" s="257" t="n">
        <f aca="false">(($CX27-$CD27)*CO$2)+$CD27</f>
        <v>25.196967738</v>
      </c>
      <c r="CP27" s="257" t="n">
        <f aca="false">(($CX27-$CD27)*CP$2)+$CD27</f>
        <v>26.742568906</v>
      </c>
      <c r="CQ27" s="257" t="n">
        <f aca="false">(($CX27-$CD27)*CQ$2)+$CD27</f>
        <v>28.288170074</v>
      </c>
      <c r="CR27" s="257" t="n">
        <f aca="false">(($CX27-$CD27)*CR$2)+$CD27</f>
        <v>29.833771242</v>
      </c>
      <c r="CS27" s="257" t="n">
        <f aca="false">(($CX27-$CD27)*CS$2)+$CD27</f>
        <v>31.37937241</v>
      </c>
      <c r="CT27" s="257" t="n">
        <f aca="false">(($CX27-$CD27)*CT$2)+$CD27</f>
        <v>32.924973578</v>
      </c>
      <c r="CU27" s="257" t="n">
        <f aca="false">(($CX27-$CD27)*CU$2)+$CD27</f>
        <v>34.470574746</v>
      </c>
      <c r="CV27" s="257" t="n">
        <f aca="false">(($CX27-$CD27)*CV$2)+$CD27</f>
        <v>36.016175914</v>
      </c>
      <c r="CW27" s="257" t="n">
        <f aca="false">(($CX27-$CD27)*CW$2)+$CD27</f>
        <v>37.561777082</v>
      </c>
      <c r="CX27" s="257" t="n">
        <f aca="false">VLOOKUP($A27,GAMMAGRIDS,16,FALSE())</f>
        <v>39.10737825</v>
      </c>
      <c r="CY27" s="257" t="n">
        <f aca="false">(($DW27-$CX27)*CY$2)+$CX27</f>
        <v>40.4398088468</v>
      </c>
      <c r="CZ27" s="257" t="n">
        <f aca="false">(($DW27-$CX27)*CZ$2)+$CX27</f>
        <v>41.7722394436</v>
      </c>
      <c r="DA27" s="257" t="n">
        <f aca="false">(($DW27-$CX27)*DA$2)+$CX27</f>
        <v>43.1046700404</v>
      </c>
      <c r="DB27" s="257" t="n">
        <f aca="false">(($DW27-$CX27)*DB$2)+$CX27</f>
        <v>44.4371006372</v>
      </c>
      <c r="DC27" s="257" t="n">
        <f aca="false">(($DW27-$CX27)*DC$2)+$CX27</f>
        <v>45.769531234</v>
      </c>
      <c r="DD27" s="257" t="n">
        <f aca="false">(($DW27-$CX27)*DD$2)+$CX27</f>
        <v>47.1019618308</v>
      </c>
      <c r="DE27" s="257" t="n">
        <f aca="false">(($DW27-$CX27)*DE$2)+$CX27</f>
        <v>48.4343924276</v>
      </c>
      <c r="DF27" s="257" t="n">
        <f aca="false">(($DW27-$CX27)*DF$2)+$CX27</f>
        <v>49.7668230244</v>
      </c>
      <c r="DG27" s="257" t="n">
        <f aca="false">(($DW27-$CX27)*DG$2)+$CX27</f>
        <v>51.0992536212</v>
      </c>
      <c r="DH27" s="257" t="n">
        <f aca="false">(($DW27-$CX27)*DH$2)+$CX27</f>
        <v>52.431684218</v>
      </c>
      <c r="DI27" s="257" t="n">
        <f aca="false">(($DW27-$CX27)*DI$2)+$CX27</f>
        <v>53.7641148148</v>
      </c>
      <c r="DJ27" s="257" t="n">
        <f aca="false">(($DW27-$CX27)*DJ$2)+$CX27</f>
        <v>55.0965454116</v>
      </c>
      <c r="DK27" s="257" t="n">
        <f aca="false">(($DW27-$CX27)*DK$2)+$CX27</f>
        <v>56.4289760084</v>
      </c>
      <c r="DL27" s="257" t="n">
        <f aca="false">(($DW27-$CX27)*DL$2)+$CX27</f>
        <v>57.7614066052</v>
      </c>
      <c r="DM27" s="257" t="n">
        <f aca="false">(($DW27-$CX27)*DM$2)+$CX27</f>
        <v>59.093837202</v>
      </c>
      <c r="DN27" s="257" t="n">
        <f aca="false">(($DW27-$CX27)*DN$2)+$CX27</f>
        <v>60.4262677988</v>
      </c>
      <c r="DO27" s="257" t="n">
        <f aca="false">(($DW27-$CX27)*DO$2)+$CX27</f>
        <v>61.7586983956</v>
      </c>
      <c r="DP27" s="257" t="n">
        <f aca="false">(($DW27-$CX27)*DP$2)+$CX27</f>
        <v>63.0911289924</v>
      </c>
      <c r="DQ27" s="257" t="n">
        <f aca="false">(($DW27-$CX27)*DQ$2)+$CX27</f>
        <v>64.4235595892</v>
      </c>
      <c r="DR27" s="257" t="n">
        <f aca="false">(($DW27-$CX27)*DR$2)+$CX27</f>
        <v>65.755990186</v>
      </c>
      <c r="DS27" s="257" t="n">
        <f aca="false">(($DW27-$CX27)*DS$2)+$CX27</f>
        <v>67.0884207828</v>
      </c>
      <c r="DT27" s="257" t="n">
        <f aca="false">(($DW27-$CX27)*DT$2)+$CX27</f>
        <v>68.4208513796</v>
      </c>
      <c r="DU27" s="257" t="n">
        <f aca="false">(($DW27-$CX27)*DU$2)+$CX27</f>
        <v>69.7532819764</v>
      </c>
      <c r="DV27" s="257" t="n">
        <f aca="false">(($DW27-$CX27)*DV$2)+$CX27</f>
        <v>71.0857125732</v>
      </c>
      <c r="DW27" s="257" t="n">
        <f aca="false">VLOOKUP($A27,GAMMAGRIDS,17,FALSE())</f>
        <v>72.41814317</v>
      </c>
      <c r="DX27" s="257" t="n">
        <f aca="false">(($EV27-$DW27)*DX$2)+$DW27</f>
        <v>74.3627445988</v>
      </c>
      <c r="DY27" s="257" t="n">
        <f aca="false">(($EV27-$DW27)*DY$2)+$DW27</f>
        <v>76.3073460276</v>
      </c>
      <c r="DZ27" s="257" t="n">
        <f aca="false">(($EV27-$DW27)*DZ$2)+$DW27</f>
        <v>78.2519474564</v>
      </c>
      <c r="EA27" s="257" t="n">
        <f aca="false">(($EV27-$DW27)*EA$2)+$DW27</f>
        <v>80.1965488852</v>
      </c>
      <c r="EB27" s="257" t="n">
        <f aca="false">(($EV27-$DW27)*EB$2)+$DW27</f>
        <v>82.141150314</v>
      </c>
      <c r="EC27" s="257" t="n">
        <f aca="false">(($EV27-$DW27)*EC$2)+$DW27</f>
        <v>84.0857517428</v>
      </c>
      <c r="ED27" s="257" t="n">
        <f aca="false">(($EV27-$DW27)*ED$2)+$DW27</f>
        <v>86.0303531716</v>
      </c>
      <c r="EE27" s="257" t="n">
        <f aca="false">(($EV27-$DW27)*EE$2)+$DW27</f>
        <v>87.9749546004</v>
      </c>
      <c r="EF27" s="257" t="n">
        <f aca="false">(($EV27-$DW27)*EF$2)+$DW27</f>
        <v>89.9195560292</v>
      </c>
      <c r="EG27" s="257" t="n">
        <f aca="false">(($EV27-$DW27)*EG$2)+$DW27</f>
        <v>91.864157458</v>
      </c>
      <c r="EH27" s="257" t="n">
        <f aca="false">(($EV27-$DW27)*EH$2)+$DW27</f>
        <v>93.8087588868</v>
      </c>
      <c r="EI27" s="257" t="n">
        <f aca="false">(($EV27-$DW27)*EI$2)+$DW27</f>
        <v>95.7533603156</v>
      </c>
      <c r="EJ27" s="257" t="n">
        <f aca="false">(($EV27-$DW27)*EJ$2)+$DW27</f>
        <v>97.6979617444</v>
      </c>
      <c r="EK27" s="257" t="n">
        <f aca="false">(($EV27-$DW27)*EK$2)+$DW27</f>
        <v>99.6425631732</v>
      </c>
      <c r="EL27" s="257" t="n">
        <f aca="false">(($EV27-$DW27)*EL$2)+$DW27</f>
        <v>101.587164602</v>
      </c>
      <c r="EM27" s="257" t="n">
        <f aca="false">(($EV27-$DW27)*EM$2)+$DW27</f>
        <v>103.5317660308</v>
      </c>
      <c r="EN27" s="257" t="n">
        <f aca="false">(($EV27-$DW27)*EN$2)+$DW27</f>
        <v>105.4763674596</v>
      </c>
      <c r="EO27" s="257" t="n">
        <f aca="false">(($EV27-$DW27)*EO$2)+$DW27</f>
        <v>107.4209688884</v>
      </c>
      <c r="EP27" s="257" t="n">
        <f aca="false">(($EV27-$DW27)*EP$2)+$DW27</f>
        <v>109.3655703172</v>
      </c>
      <c r="EQ27" s="257" t="n">
        <f aca="false">(($EV27-$DW27)*EQ$2)+$DW27</f>
        <v>111.310171746</v>
      </c>
      <c r="ER27" s="257" t="n">
        <f aca="false">(($EV27-$DW27)*ER$2)+$DW27</f>
        <v>113.2547731748</v>
      </c>
      <c r="ES27" s="257" t="n">
        <f aca="false">(($EV27-$DW27)*ES$2)+$DW27</f>
        <v>115.1993746036</v>
      </c>
      <c r="ET27" s="257" t="n">
        <f aca="false">(($EV27-$DW27)*ET$2)+$DW27</f>
        <v>117.1439760324</v>
      </c>
      <c r="EU27" s="257" t="n">
        <f aca="false">(($EV27-$DW27)*EU$2)+$DW27</f>
        <v>119.0885774612</v>
      </c>
      <c r="EV27" s="257" t="n">
        <f aca="false">VLOOKUP($A27,GAMMAGRIDS,18,FALSE())</f>
        <v>121.03317889</v>
      </c>
    </row>
    <row r="28" customFormat="false" ht="12.75" hidden="false" customHeight="false" outlineLevel="0" collapsed="false">
      <c r="A28" s="36" t="n">
        <v>37773</v>
      </c>
      <c r="B28" s="257" t="n">
        <f aca="false">VLOOKUP($A28,GAMMAGRIDS,11,FALSE())</f>
        <v>-125.82496377</v>
      </c>
      <c r="C28" s="257" t="n">
        <f aca="false">(($B28-$AA28)*C$2)+$AA28</f>
        <v>-124.0325261644</v>
      </c>
      <c r="D28" s="257" t="n">
        <f aca="false">(($B28-$AA28)*D$2)+$AA28</f>
        <v>-122.2400885588</v>
      </c>
      <c r="E28" s="257" t="n">
        <f aca="false">(($B28-$AA28)*E$2)+$AA28</f>
        <v>-120.4476509532</v>
      </c>
      <c r="F28" s="257" t="n">
        <f aca="false">(($B28-$AA28)*F$2)+$AA28</f>
        <v>-118.6552133476</v>
      </c>
      <c r="G28" s="257" t="n">
        <f aca="false">(($B28-$AA28)*G$2)+$AA28</f>
        <v>-116.862775742</v>
      </c>
      <c r="H28" s="257" t="n">
        <f aca="false">(($B28-$AA28)*H$2)+$AA28</f>
        <v>-115.0703381364</v>
      </c>
      <c r="I28" s="257" t="n">
        <f aca="false">(($B28-$AA28)*I$2)+$AA28</f>
        <v>-113.2779005308</v>
      </c>
      <c r="J28" s="257" t="n">
        <f aca="false">(($B28-$AA28)*J$2)+$AA28</f>
        <v>-111.4854629252</v>
      </c>
      <c r="K28" s="257" t="n">
        <f aca="false">(($B28-$AA28)*K$2)+$AA28</f>
        <v>-109.6930253196</v>
      </c>
      <c r="L28" s="257" t="n">
        <f aca="false">(($B28-$AA28)*L$2)+$AA28</f>
        <v>-107.900587714</v>
      </c>
      <c r="M28" s="257" t="n">
        <f aca="false">(($B28-$AA28)*M$2)+$AA28</f>
        <v>-106.1081501084</v>
      </c>
      <c r="N28" s="257" t="n">
        <f aca="false">(($B28-$AA28)*N$2)+$AA28</f>
        <v>-104.3157125028</v>
      </c>
      <c r="O28" s="257" t="n">
        <f aca="false">(($B28-$AA28)*O$2)+$AA28</f>
        <v>-102.5232748972</v>
      </c>
      <c r="P28" s="257" t="n">
        <f aca="false">(($B28-$AA28)*P$2)+$AA28</f>
        <v>-100.7308372916</v>
      </c>
      <c r="Q28" s="257" t="n">
        <f aca="false">(($B28-$AA28)*Q$2)+$AA28</f>
        <v>-98.938399686</v>
      </c>
      <c r="R28" s="257" t="n">
        <f aca="false">(($B28-$AA28)*R$2)+$AA28</f>
        <v>-97.1459620804</v>
      </c>
      <c r="S28" s="257" t="n">
        <f aca="false">(($B28-$AA28)*S$2)+$AA28</f>
        <v>-95.3535244748</v>
      </c>
      <c r="T28" s="257" t="n">
        <f aca="false">(($B28-$AA28)*T$2)+$AA28</f>
        <v>-93.5610868692</v>
      </c>
      <c r="U28" s="257" t="n">
        <f aca="false">(($B28-$AA28)*U$2)+$AA28</f>
        <v>-91.7686492636</v>
      </c>
      <c r="V28" s="257" t="n">
        <f aca="false">(($B28-$AA28)*V$2)+$AA28</f>
        <v>-89.976211658</v>
      </c>
      <c r="W28" s="257" t="n">
        <f aca="false">(($B28-$AA28)*W$2)+$AA28</f>
        <v>-88.1837740524</v>
      </c>
      <c r="X28" s="257" t="n">
        <f aca="false">(($B28-$AA28)*X$2)+$AA28</f>
        <v>-86.3913364468</v>
      </c>
      <c r="Y28" s="257" t="n">
        <f aca="false">(($B28-$AA28)*Y$2)+$AA28</f>
        <v>-84.5988988412</v>
      </c>
      <c r="Z28" s="257" t="n">
        <f aca="false">(($B28-$AA28)*Z$2)+$AA28</f>
        <v>-82.8064612356</v>
      </c>
      <c r="AA28" s="257" t="n">
        <f aca="false">VLOOKUP($A28,GAMMAGRIDS,12,FALSE())</f>
        <v>-81.01402363</v>
      </c>
      <c r="AB28" s="257" t="n">
        <f aca="false">(($AA28-$AZ28)*AB$2)+$AZ28</f>
        <v>-79.4405715456</v>
      </c>
      <c r="AC28" s="257" t="n">
        <f aca="false">(($AA28-$AZ28)*AC$2)+$AZ28</f>
        <v>-77.8671194612</v>
      </c>
      <c r="AD28" s="257" t="n">
        <f aca="false">(($AA28-$AZ28)*AD$2)+$AZ28</f>
        <v>-76.2936673768</v>
      </c>
      <c r="AE28" s="257" t="n">
        <f aca="false">(($AA28-$AZ28)*AE$2)+$AZ28</f>
        <v>-74.7202152924</v>
      </c>
      <c r="AF28" s="257" t="n">
        <f aca="false">(($AA28-$AZ28)*AF$2)+$AZ28</f>
        <v>-73.146763208</v>
      </c>
      <c r="AG28" s="257" t="n">
        <f aca="false">(($AA28-$AZ28)*AG$2)+$AZ28</f>
        <v>-71.5733111236</v>
      </c>
      <c r="AH28" s="257" t="n">
        <f aca="false">(($AA28-$AZ28)*AH$2)+$AZ28</f>
        <v>-69.9998590392</v>
      </c>
      <c r="AI28" s="257" t="n">
        <f aca="false">(($AA28-$AZ28)*AI$2)+$AZ28</f>
        <v>-68.4264069548</v>
      </c>
      <c r="AJ28" s="257" t="n">
        <f aca="false">(($AA28-$AZ28)*AJ$2)+$AZ28</f>
        <v>-66.8529548704</v>
      </c>
      <c r="AK28" s="257" t="n">
        <f aca="false">(($AA28-$AZ28)*AK$2)+$AZ28</f>
        <v>-65.279502786</v>
      </c>
      <c r="AL28" s="257" t="n">
        <f aca="false">(($AA28-$AZ28)*AL$2)+$AZ28</f>
        <v>-63.7060507016</v>
      </c>
      <c r="AM28" s="257" t="n">
        <f aca="false">(($AA28-$AZ28)*AM$2)+$AZ28</f>
        <v>-62.1325986172</v>
      </c>
      <c r="AN28" s="257" t="n">
        <f aca="false">(($AA28-$AZ28)*AN$2)+$AZ28</f>
        <v>-60.5591465328</v>
      </c>
      <c r="AO28" s="257" t="n">
        <f aca="false">(($AA28-$AZ28)*AO$2)+$AZ28</f>
        <v>-58.9856944484</v>
      </c>
      <c r="AP28" s="257" t="n">
        <f aca="false">(($AA28-$AZ28)*AP$2)+$AZ28</f>
        <v>-57.412242364</v>
      </c>
      <c r="AQ28" s="257" t="n">
        <f aca="false">(($AA28-$AZ28)*AQ$2)+$AZ28</f>
        <v>-55.8387902796</v>
      </c>
      <c r="AR28" s="257" t="n">
        <f aca="false">(($AA28-$AZ28)*AR$2)+$AZ28</f>
        <v>-54.2653381952</v>
      </c>
      <c r="AS28" s="257" t="n">
        <f aca="false">(($AA28-$AZ28)*AS$2)+$AZ28</f>
        <v>-52.6918861108</v>
      </c>
      <c r="AT28" s="257" t="n">
        <f aca="false">(($AA28-$AZ28)*AT$2)+$AZ28</f>
        <v>-51.1184340264</v>
      </c>
      <c r="AU28" s="257" t="n">
        <f aca="false">(($AA28-$AZ28)*AU$2)+$AZ28</f>
        <v>-49.544981942</v>
      </c>
      <c r="AV28" s="257" t="n">
        <f aca="false">(($AA28-$AZ28)*AV$2)+$AZ28</f>
        <v>-47.9715298576</v>
      </c>
      <c r="AW28" s="257" t="n">
        <f aca="false">(($AA28-$AZ28)*AW$2)+$AZ28</f>
        <v>-46.3980777732</v>
      </c>
      <c r="AX28" s="257" t="n">
        <f aca="false">(($AA28-$AZ28)*AX$2)+$AZ28</f>
        <v>-44.8246256888</v>
      </c>
      <c r="AY28" s="257" t="n">
        <f aca="false">(($AA28-$AZ28)*AY$2)+$AZ28</f>
        <v>-43.2511736044</v>
      </c>
      <c r="AZ28" s="257" t="n">
        <f aca="false">VLOOKUP($A28,GAMMAGRIDS,13,FALSE())</f>
        <v>-41.67772152</v>
      </c>
      <c r="BA28" s="257" t="n">
        <f aca="false">(($AZ28-$BT28)*BA$2)+$BT28</f>
        <v>-40.00403499</v>
      </c>
      <c r="BB28" s="257" t="n">
        <f aca="false">(($AZ28-$BT28)*BB$2)+$BT28</f>
        <v>-38.33034846</v>
      </c>
      <c r="BC28" s="257" t="n">
        <f aca="false">(($AZ28-$BT28)*BC$2)+$BT28</f>
        <v>-36.65666193</v>
      </c>
      <c r="BD28" s="257" t="n">
        <f aca="false">(($AZ28-$BT28)*BD$2)+$BT28</f>
        <v>-34.9829754</v>
      </c>
      <c r="BE28" s="257" t="n">
        <f aca="false">(($AZ28-$BT28)*BE$2)+$BT28</f>
        <v>-33.30928887</v>
      </c>
      <c r="BF28" s="257" t="n">
        <f aca="false">(($AZ28-$BT28)*BF$2)+$BT28</f>
        <v>-31.63560234</v>
      </c>
      <c r="BG28" s="257" t="n">
        <f aca="false">(($AZ28-$BT28)*BG$2)+$BT28</f>
        <v>-29.96191581</v>
      </c>
      <c r="BH28" s="257" t="n">
        <f aca="false">(($AZ28-$BT28)*BH$2)+$BT28</f>
        <v>-28.28822928</v>
      </c>
      <c r="BI28" s="257" t="n">
        <f aca="false">(($AZ28-$BT28)*BI$2)+$BT28</f>
        <v>-26.61454275</v>
      </c>
      <c r="BJ28" s="257" t="n">
        <f aca="false">(($AZ28-$BT28)*BJ$2)+$BT28</f>
        <v>-24.94085622</v>
      </c>
      <c r="BK28" s="257" t="n">
        <f aca="false">(($AZ28-$BT28)*BK$2)+$BT28</f>
        <v>-23.26716969</v>
      </c>
      <c r="BL28" s="257" t="n">
        <f aca="false">(($AZ28-$BT28)*BL$2)+$BT28</f>
        <v>-21.59348316</v>
      </c>
      <c r="BM28" s="257" t="n">
        <f aca="false">(($AZ28-$BT28)*BM$2)+$BT28</f>
        <v>-19.91979663</v>
      </c>
      <c r="BN28" s="257" t="n">
        <f aca="false">(($AZ28-$BT28)*BN$2)+$BT28</f>
        <v>-18.2461101</v>
      </c>
      <c r="BO28" s="257" t="n">
        <f aca="false">(($AZ28-$BT28)*BO$2)+$BT28</f>
        <v>-16.57242357</v>
      </c>
      <c r="BP28" s="257" t="n">
        <f aca="false">(($AZ28-$BT28)*BP$2)+$BT28</f>
        <v>-14.89873704</v>
      </c>
      <c r="BQ28" s="257" t="n">
        <f aca="false">(($AZ28-$BT28)*BQ$2)+$BT28</f>
        <v>-13.22505051</v>
      </c>
      <c r="BR28" s="257" t="n">
        <f aca="false">(($AZ28-$BT28)*BR$2)+$BT28</f>
        <v>-11.55136398</v>
      </c>
      <c r="BS28" s="257" t="n">
        <f aca="false">(($AZ28-$BT28)*BS$2)+$BT28</f>
        <v>-9.87767744999999</v>
      </c>
      <c r="BT28" s="257" t="n">
        <f aca="false">VLOOKUP($A28,GAMMAGRIDS,14,FALSE())</f>
        <v>-8.20399092</v>
      </c>
      <c r="BU28" s="257" t="n">
        <f aca="false">(($BT28-$BY28)*BU$2)+$BY28</f>
        <v>-6.563192736</v>
      </c>
      <c r="BV28" s="257" t="n">
        <f aca="false">(($BT28-$BY28)*BV$2)+$BY28</f>
        <v>-4.922394552</v>
      </c>
      <c r="BW28" s="257" t="n">
        <f aca="false">(($BT28-$BY28)*BW$2)+$BY28</f>
        <v>-3.281596368</v>
      </c>
      <c r="BX28" s="257" t="n">
        <f aca="false">(($BT28-$BY28)*BX$2)+$BY28</f>
        <v>-1.640798184</v>
      </c>
      <c r="BY28" s="257" t="n">
        <v>0</v>
      </c>
      <c r="BZ28" s="257" t="n">
        <f aca="false">(($CD28-$BY28)*BZ$2)+$BY28</f>
        <v>1.612083026</v>
      </c>
      <c r="CA28" s="257" t="n">
        <f aca="false">(($CD28-$BY28)*CA$2)+$BY28</f>
        <v>3.224166052</v>
      </c>
      <c r="CB28" s="257" t="n">
        <f aca="false">(($CD28-$BY28)*CB$2)+$BY28</f>
        <v>4.836249078</v>
      </c>
      <c r="CC28" s="257" t="n">
        <f aca="false">(($CD28-$BY28)*CC$2)+$BY28</f>
        <v>6.448332104</v>
      </c>
      <c r="CD28" s="257" t="n">
        <f aca="false">VLOOKUP($A28,GAMMAGRIDS,15,FALSE())</f>
        <v>8.06041513</v>
      </c>
      <c r="CE28" s="257" t="n">
        <f aca="false">(($CX28-$CD28)*CE$2)+$CD28</f>
        <v>9.5745346585</v>
      </c>
      <c r="CF28" s="257" t="n">
        <f aca="false">(($CX28-$CD28)*CF$2)+$CD28</f>
        <v>11.088654187</v>
      </c>
      <c r="CG28" s="257" t="n">
        <f aca="false">(($CX28-$CD28)*CG$2)+$CD28</f>
        <v>12.6027737155</v>
      </c>
      <c r="CH28" s="257" t="n">
        <f aca="false">(($CX28-$CD28)*CH$2)+$CD28</f>
        <v>14.116893244</v>
      </c>
      <c r="CI28" s="257" t="n">
        <f aca="false">(($CX28-$CD28)*CI$2)+$CD28</f>
        <v>15.6310127725</v>
      </c>
      <c r="CJ28" s="257" t="n">
        <f aca="false">(($CX28-$CD28)*CJ$2)+$CD28</f>
        <v>17.145132301</v>
      </c>
      <c r="CK28" s="257" t="n">
        <f aca="false">(($CX28-$CD28)*CK$2)+$CD28</f>
        <v>18.6592518295</v>
      </c>
      <c r="CL28" s="257" t="n">
        <f aca="false">(($CX28-$CD28)*CL$2)+$CD28</f>
        <v>20.173371358</v>
      </c>
      <c r="CM28" s="257" t="n">
        <f aca="false">(($CX28-$CD28)*CM$2)+$CD28</f>
        <v>21.6874908865</v>
      </c>
      <c r="CN28" s="257" t="n">
        <f aca="false">(($CX28-$CD28)*CN$2)+$CD28</f>
        <v>23.201610415</v>
      </c>
      <c r="CO28" s="257" t="n">
        <f aca="false">(($CX28-$CD28)*CO$2)+$CD28</f>
        <v>24.7157299435</v>
      </c>
      <c r="CP28" s="257" t="n">
        <f aca="false">(($CX28-$CD28)*CP$2)+$CD28</f>
        <v>26.229849472</v>
      </c>
      <c r="CQ28" s="257" t="n">
        <f aca="false">(($CX28-$CD28)*CQ$2)+$CD28</f>
        <v>27.7439690005</v>
      </c>
      <c r="CR28" s="257" t="n">
        <f aca="false">(($CX28-$CD28)*CR$2)+$CD28</f>
        <v>29.258088529</v>
      </c>
      <c r="CS28" s="257" t="n">
        <f aca="false">(($CX28-$CD28)*CS$2)+$CD28</f>
        <v>30.7722080575</v>
      </c>
      <c r="CT28" s="257" t="n">
        <f aca="false">(($CX28-$CD28)*CT$2)+$CD28</f>
        <v>32.286327586</v>
      </c>
      <c r="CU28" s="257" t="n">
        <f aca="false">(($CX28-$CD28)*CU$2)+$CD28</f>
        <v>33.8004471145</v>
      </c>
      <c r="CV28" s="257" t="n">
        <f aca="false">(($CX28-$CD28)*CV$2)+$CD28</f>
        <v>35.314566643</v>
      </c>
      <c r="CW28" s="257" t="n">
        <f aca="false">(($CX28-$CD28)*CW$2)+$CD28</f>
        <v>36.8286861715</v>
      </c>
      <c r="CX28" s="257" t="n">
        <f aca="false">VLOOKUP($A28,GAMMAGRIDS,16,FALSE())</f>
        <v>38.3428057</v>
      </c>
      <c r="CY28" s="257" t="n">
        <f aca="false">(($DW28-$CX28)*CY$2)+$CX28</f>
        <v>39.6430227684</v>
      </c>
      <c r="CZ28" s="257" t="n">
        <f aca="false">(($DW28-$CX28)*CZ$2)+$CX28</f>
        <v>40.9432398368</v>
      </c>
      <c r="DA28" s="257" t="n">
        <f aca="false">(($DW28-$CX28)*DA$2)+$CX28</f>
        <v>42.2434569052</v>
      </c>
      <c r="DB28" s="257" t="n">
        <f aca="false">(($DW28-$CX28)*DB$2)+$CX28</f>
        <v>43.5436739736</v>
      </c>
      <c r="DC28" s="257" t="n">
        <f aca="false">(($DW28-$CX28)*DC$2)+$CX28</f>
        <v>44.843891042</v>
      </c>
      <c r="DD28" s="257" t="n">
        <f aca="false">(($DW28-$CX28)*DD$2)+$CX28</f>
        <v>46.1441081104</v>
      </c>
      <c r="DE28" s="257" t="n">
        <f aca="false">(($DW28-$CX28)*DE$2)+$CX28</f>
        <v>47.4443251788</v>
      </c>
      <c r="DF28" s="257" t="n">
        <f aca="false">(($DW28-$CX28)*DF$2)+$CX28</f>
        <v>48.7445422472</v>
      </c>
      <c r="DG28" s="257" t="n">
        <f aca="false">(($DW28-$CX28)*DG$2)+$CX28</f>
        <v>50.0447593156</v>
      </c>
      <c r="DH28" s="257" t="n">
        <f aca="false">(($DW28-$CX28)*DH$2)+$CX28</f>
        <v>51.344976384</v>
      </c>
      <c r="DI28" s="257" t="n">
        <f aca="false">(($DW28-$CX28)*DI$2)+$CX28</f>
        <v>52.6451934524</v>
      </c>
      <c r="DJ28" s="257" t="n">
        <f aca="false">(($DW28-$CX28)*DJ$2)+$CX28</f>
        <v>53.9454105208</v>
      </c>
      <c r="DK28" s="257" t="n">
        <f aca="false">(($DW28-$CX28)*DK$2)+$CX28</f>
        <v>55.2456275892</v>
      </c>
      <c r="DL28" s="257" t="n">
        <f aca="false">(($DW28-$CX28)*DL$2)+$CX28</f>
        <v>56.5458446576</v>
      </c>
      <c r="DM28" s="257" t="n">
        <f aca="false">(($DW28-$CX28)*DM$2)+$CX28</f>
        <v>57.846061726</v>
      </c>
      <c r="DN28" s="257" t="n">
        <f aca="false">(($DW28-$CX28)*DN$2)+$CX28</f>
        <v>59.1462787944</v>
      </c>
      <c r="DO28" s="257" t="n">
        <f aca="false">(($DW28-$CX28)*DO$2)+$CX28</f>
        <v>60.4464958628</v>
      </c>
      <c r="DP28" s="257" t="n">
        <f aca="false">(($DW28-$CX28)*DP$2)+$CX28</f>
        <v>61.7467129312</v>
      </c>
      <c r="DQ28" s="257" t="n">
        <f aca="false">(($DW28-$CX28)*DQ$2)+$CX28</f>
        <v>63.0469299996</v>
      </c>
      <c r="DR28" s="257" t="n">
        <f aca="false">(($DW28-$CX28)*DR$2)+$CX28</f>
        <v>64.347147068</v>
      </c>
      <c r="DS28" s="257" t="n">
        <f aca="false">(($DW28-$CX28)*DS$2)+$CX28</f>
        <v>65.6473641364</v>
      </c>
      <c r="DT28" s="257" t="n">
        <f aca="false">(($DW28-$CX28)*DT$2)+$CX28</f>
        <v>66.9475812048</v>
      </c>
      <c r="DU28" s="257" t="n">
        <f aca="false">(($DW28-$CX28)*DU$2)+$CX28</f>
        <v>68.2477982732</v>
      </c>
      <c r="DV28" s="257" t="n">
        <f aca="false">(($DW28-$CX28)*DV$2)+$CX28</f>
        <v>69.5480153416</v>
      </c>
      <c r="DW28" s="257" t="n">
        <f aca="false">VLOOKUP($A28,GAMMAGRIDS,17,FALSE())</f>
        <v>70.84823241</v>
      </c>
      <c r="DX28" s="257" t="n">
        <f aca="false">(($EV28-$DW28)*DX$2)+$DW28</f>
        <v>72.7421432452</v>
      </c>
      <c r="DY28" s="257" t="n">
        <f aca="false">(($EV28-$DW28)*DY$2)+$DW28</f>
        <v>74.6360540804</v>
      </c>
      <c r="DZ28" s="257" t="n">
        <f aca="false">(($EV28-$DW28)*DZ$2)+$DW28</f>
        <v>76.5299649156</v>
      </c>
      <c r="EA28" s="257" t="n">
        <f aca="false">(($EV28-$DW28)*EA$2)+$DW28</f>
        <v>78.4238757508</v>
      </c>
      <c r="EB28" s="257" t="n">
        <f aca="false">(($EV28-$DW28)*EB$2)+$DW28</f>
        <v>80.317786586</v>
      </c>
      <c r="EC28" s="257" t="n">
        <f aca="false">(($EV28-$DW28)*EC$2)+$DW28</f>
        <v>82.2116974212</v>
      </c>
      <c r="ED28" s="257" t="n">
        <f aca="false">(($EV28-$DW28)*ED$2)+$DW28</f>
        <v>84.1056082564</v>
      </c>
      <c r="EE28" s="257" t="n">
        <f aca="false">(($EV28-$DW28)*EE$2)+$DW28</f>
        <v>85.9995190916</v>
      </c>
      <c r="EF28" s="257" t="n">
        <f aca="false">(($EV28-$DW28)*EF$2)+$DW28</f>
        <v>87.8934299268</v>
      </c>
      <c r="EG28" s="257" t="n">
        <f aca="false">(($EV28-$DW28)*EG$2)+$DW28</f>
        <v>89.787340762</v>
      </c>
      <c r="EH28" s="257" t="n">
        <f aca="false">(($EV28-$DW28)*EH$2)+$DW28</f>
        <v>91.6812515972</v>
      </c>
      <c r="EI28" s="257" t="n">
        <f aca="false">(($EV28-$DW28)*EI$2)+$DW28</f>
        <v>93.5751624324</v>
      </c>
      <c r="EJ28" s="257" t="n">
        <f aca="false">(($EV28-$DW28)*EJ$2)+$DW28</f>
        <v>95.4690732676</v>
      </c>
      <c r="EK28" s="257" t="n">
        <f aca="false">(($EV28-$DW28)*EK$2)+$DW28</f>
        <v>97.3629841028</v>
      </c>
      <c r="EL28" s="257" t="n">
        <f aca="false">(($EV28-$DW28)*EL$2)+$DW28</f>
        <v>99.256894938</v>
      </c>
      <c r="EM28" s="257" t="n">
        <f aca="false">(($EV28-$DW28)*EM$2)+$DW28</f>
        <v>101.1508057732</v>
      </c>
      <c r="EN28" s="257" t="n">
        <f aca="false">(($EV28-$DW28)*EN$2)+$DW28</f>
        <v>103.0447166084</v>
      </c>
      <c r="EO28" s="257" t="n">
        <f aca="false">(($EV28-$DW28)*EO$2)+$DW28</f>
        <v>104.9386274436</v>
      </c>
      <c r="EP28" s="257" t="n">
        <f aca="false">(($EV28-$DW28)*EP$2)+$DW28</f>
        <v>106.8325382788</v>
      </c>
      <c r="EQ28" s="257" t="n">
        <f aca="false">(($EV28-$DW28)*EQ$2)+$DW28</f>
        <v>108.726449114</v>
      </c>
      <c r="ER28" s="257" t="n">
        <f aca="false">(($EV28-$DW28)*ER$2)+$DW28</f>
        <v>110.6203599492</v>
      </c>
      <c r="ES28" s="257" t="n">
        <f aca="false">(($EV28-$DW28)*ES$2)+$DW28</f>
        <v>112.5142707844</v>
      </c>
      <c r="ET28" s="257" t="n">
        <f aca="false">(($EV28-$DW28)*ET$2)+$DW28</f>
        <v>114.4081816196</v>
      </c>
      <c r="EU28" s="257" t="n">
        <f aca="false">(($EV28-$DW28)*EU$2)+$DW28</f>
        <v>116.3020924548</v>
      </c>
      <c r="EV28" s="257" t="n">
        <f aca="false">VLOOKUP($A28,GAMMAGRIDS,18,FALSE())</f>
        <v>118.19600329</v>
      </c>
    </row>
    <row r="29" customFormat="false" ht="12.75" hidden="false" customHeight="false" outlineLevel="0" collapsed="false">
      <c r="A29" s="36" t="n">
        <v>37803</v>
      </c>
      <c r="B29" s="257" t="n">
        <f aca="false">VLOOKUP($A29,GAMMAGRIDS,11,FALSE())</f>
        <v>-128.11350425</v>
      </c>
      <c r="C29" s="257" t="n">
        <f aca="false">(($B29-$AA29)*C$2)+$AA29</f>
        <v>-126.1799310356</v>
      </c>
      <c r="D29" s="257" t="n">
        <f aca="false">(($B29-$AA29)*D$2)+$AA29</f>
        <v>-124.2463578212</v>
      </c>
      <c r="E29" s="257" t="n">
        <f aca="false">(($B29-$AA29)*E$2)+$AA29</f>
        <v>-122.3127846068</v>
      </c>
      <c r="F29" s="257" t="n">
        <f aca="false">(($B29-$AA29)*F$2)+$AA29</f>
        <v>-120.3792113924</v>
      </c>
      <c r="G29" s="257" t="n">
        <f aca="false">(($B29-$AA29)*G$2)+$AA29</f>
        <v>-118.445638178</v>
      </c>
      <c r="H29" s="257" t="n">
        <f aca="false">(($B29-$AA29)*H$2)+$AA29</f>
        <v>-116.5120649636</v>
      </c>
      <c r="I29" s="257" t="n">
        <f aca="false">(($B29-$AA29)*I$2)+$AA29</f>
        <v>-114.5784917492</v>
      </c>
      <c r="J29" s="257" t="n">
        <f aca="false">(($B29-$AA29)*J$2)+$AA29</f>
        <v>-112.6449185348</v>
      </c>
      <c r="K29" s="257" t="n">
        <f aca="false">(($B29-$AA29)*K$2)+$AA29</f>
        <v>-110.7113453204</v>
      </c>
      <c r="L29" s="257" t="n">
        <f aca="false">(($B29-$AA29)*L$2)+$AA29</f>
        <v>-108.777772106</v>
      </c>
      <c r="M29" s="257" t="n">
        <f aca="false">(($B29-$AA29)*M$2)+$AA29</f>
        <v>-106.8441988916</v>
      </c>
      <c r="N29" s="257" t="n">
        <f aca="false">(($B29-$AA29)*N$2)+$AA29</f>
        <v>-104.9106256772</v>
      </c>
      <c r="O29" s="257" t="n">
        <f aca="false">(($B29-$AA29)*O$2)+$AA29</f>
        <v>-102.9770524628</v>
      </c>
      <c r="P29" s="257" t="n">
        <f aca="false">(($B29-$AA29)*P$2)+$AA29</f>
        <v>-101.0434792484</v>
      </c>
      <c r="Q29" s="257" t="n">
        <f aca="false">(($B29-$AA29)*Q$2)+$AA29</f>
        <v>-99.109906034</v>
      </c>
      <c r="R29" s="257" t="n">
        <f aca="false">(($B29-$AA29)*R$2)+$AA29</f>
        <v>-97.1763328196</v>
      </c>
      <c r="S29" s="257" t="n">
        <f aca="false">(($B29-$AA29)*S$2)+$AA29</f>
        <v>-95.2427596052</v>
      </c>
      <c r="T29" s="257" t="n">
        <f aca="false">(($B29-$AA29)*T$2)+$AA29</f>
        <v>-93.3091863908</v>
      </c>
      <c r="U29" s="257" t="n">
        <f aca="false">(($B29-$AA29)*U$2)+$AA29</f>
        <v>-91.3756131764</v>
      </c>
      <c r="V29" s="257" t="n">
        <f aca="false">(($B29-$AA29)*V$2)+$AA29</f>
        <v>-89.442039962</v>
      </c>
      <c r="W29" s="257" t="n">
        <f aca="false">(($B29-$AA29)*W$2)+$AA29</f>
        <v>-87.5084667476</v>
      </c>
      <c r="X29" s="257" t="n">
        <f aca="false">(($B29-$AA29)*X$2)+$AA29</f>
        <v>-85.5748935332</v>
      </c>
      <c r="Y29" s="257" t="n">
        <f aca="false">(($B29-$AA29)*Y$2)+$AA29</f>
        <v>-83.6413203188</v>
      </c>
      <c r="Z29" s="257" t="n">
        <f aca="false">(($B29-$AA29)*Z$2)+$AA29</f>
        <v>-81.7077471044</v>
      </c>
      <c r="AA29" s="257" t="n">
        <f aca="false">VLOOKUP($A29,GAMMAGRIDS,12,FALSE())</f>
        <v>-79.77417389</v>
      </c>
      <c r="AB29" s="257" t="n">
        <f aca="false">(($AA29-$AZ29)*AB$2)+$AZ29</f>
        <v>-78.2049667728</v>
      </c>
      <c r="AC29" s="257" t="n">
        <f aca="false">(($AA29-$AZ29)*AC$2)+$AZ29</f>
        <v>-76.6357596556</v>
      </c>
      <c r="AD29" s="257" t="n">
        <f aca="false">(($AA29-$AZ29)*AD$2)+$AZ29</f>
        <v>-75.0665525384</v>
      </c>
      <c r="AE29" s="257" t="n">
        <f aca="false">(($AA29-$AZ29)*AE$2)+$AZ29</f>
        <v>-73.4973454212</v>
      </c>
      <c r="AF29" s="257" t="n">
        <f aca="false">(($AA29-$AZ29)*AF$2)+$AZ29</f>
        <v>-71.928138304</v>
      </c>
      <c r="AG29" s="257" t="n">
        <f aca="false">(($AA29-$AZ29)*AG$2)+$AZ29</f>
        <v>-70.3589311868</v>
      </c>
      <c r="AH29" s="257" t="n">
        <f aca="false">(($AA29-$AZ29)*AH$2)+$AZ29</f>
        <v>-68.7897240696</v>
      </c>
      <c r="AI29" s="257" t="n">
        <f aca="false">(($AA29-$AZ29)*AI$2)+$AZ29</f>
        <v>-67.2205169524</v>
      </c>
      <c r="AJ29" s="257" t="n">
        <f aca="false">(($AA29-$AZ29)*AJ$2)+$AZ29</f>
        <v>-65.6513098352</v>
      </c>
      <c r="AK29" s="257" t="n">
        <f aca="false">(($AA29-$AZ29)*AK$2)+$AZ29</f>
        <v>-64.082102718</v>
      </c>
      <c r="AL29" s="257" t="n">
        <f aca="false">(($AA29-$AZ29)*AL$2)+$AZ29</f>
        <v>-62.5128956008</v>
      </c>
      <c r="AM29" s="257" t="n">
        <f aca="false">(($AA29-$AZ29)*AM$2)+$AZ29</f>
        <v>-60.9436884836</v>
      </c>
      <c r="AN29" s="257" t="n">
        <f aca="false">(($AA29-$AZ29)*AN$2)+$AZ29</f>
        <v>-59.3744813664</v>
      </c>
      <c r="AO29" s="257" t="n">
        <f aca="false">(($AA29-$AZ29)*AO$2)+$AZ29</f>
        <v>-57.8052742492</v>
      </c>
      <c r="AP29" s="257" t="n">
        <f aca="false">(($AA29-$AZ29)*AP$2)+$AZ29</f>
        <v>-56.236067132</v>
      </c>
      <c r="AQ29" s="257" t="n">
        <f aca="false">(($AA29-$AZ29)*AQ$2)+$AZ29</f>
        <v>-54.6668600148</v>
      </c>
      <c r="AR29" s="257" t="n">
        <f aca="false">(($AA29-$AZ29)*AR$2)+$AZ29</f>
        <v>-53.0976528976</v>
      </c>
      <c r="AS29" s="257" t="n">
        <f aca="false">(($AA29-$AZ29)*AS$2)+$AZ29</f>
        <v>-51.5284457804</v>
      </c>
      <c r="AT29" s="257" t="n">
        <f aca="false">(($AA29-$AZ29)*AT$2)+$AZ29</f>
        <v>-49.9592386632</v>
      </c>
      <c r="AU29" s="257" t="n">
        <f aca="false">(($AA29-$AZ29)*AU$2)+$AZ29</f>
        <v>-48.390031546</v>
      </c>
      <c r="AV29" s="257" t="n">
        <f aca="false">(($AA29-$AZ29)*AV$2)+$AZ29</f>
        <v>-46.8208244288</v>
      </c>
      <c r="AW29" s="257" t="n">
        <f aca="false">(($AA29-$AZ29)*AW$2)+$AZ29</f>
        <v>-45.2516173116</v>
      </c>
      <c r="AX29" s="257" t="n">
        <f aca="false">(($AA29-$AZ29)*AX$2)+$AZ29</f>
        <v>-43.6824101944</v>
      </c>
      <c r="AY29" s="257" t="n">
        <f aca="false">(($AA29-$AZ29)*AY$2)+$AZ29</f>
        <v>-42.1132030772</v>
      </c>
      <c r="AZ29" s="257" t="n">
        <f aca="false">VLOOKUP($A29,GAMMAGRIDS,13,FALSE())</f>
        <v>-40.54399596</v>
      </c>
      <c r="BA29" s="257" t="n">
        <f aca="false">(($AZ29-$BT29)*BA$2)+$BT29</f>
        <v>-38.9135029395</v>
      </c>
      <c r="BB29" s="257" t="n">
        <f aca="false">(($AZ29-$BT29)*BB$2)+$BT29</f>
        <v>-37.283009919</v>
      </c>
      <c r="BC29" s="257" t="n">
        <f aca="false">(($AZ29-$BT29)*BC$2)+$BT29</f>
        <v>-35.6525168985</v>
      </c>
      <c r="BD29" s="257" t="n">
        <f aca="false">(($AZ29-$BT29)*BD$2)+$BT29</f>
        <v>-34.022023878</v>
      </c>
      <c r="BE29" s="257" t="n">
        <f aca="false">(($AZ29-$BT29)*BE$2)+$BT29</f>
        <v>-32.3915308575</v>
      </c>
      <c r="BF29" s="257" t="n">
        <f aca="false">(($AZ29-$BT29)*BF$2)+$BT29</f>
        <v>-30.761037837</v>
      </c>
      <c r="BG29" s="257" t="n">
        <f aca="false">(($AZ29-$BT29)*BG$2)+$BT29</f>
        <v>-29.1305448165</v>
      </c>
      <c r="BH29" s="257" t="n">
        <f aca="false">(($AZ29-$BT29)*BH$2)+$BT29</f>
        <v>-27.500051796</v>
      </c>
      <c r="BI29" s="257" t="n">
        <f aca="false">(($AZ29-$BT29)*BI$2)+$BT29</f>
        <v>-25.8695587755</v>
      </c>
      <c r="BJ29" s="257" t="n">
        <f aca="false">(($AZ29-$BT29)*BJ$2)+$BT29</f>
        <v>-24.239065755</v>
      </c>
      <c r="BK29" s="257" t="n">
        <f aca="false">(($AZ29-$BT29)*BK$2)+$BT29</f>
        <v>-22.6085727345</v>
      </c>
      <c r="BL29" s="257" t="n">
        <f aca="false">(($AZ29-$BT29)*BL$2)+$BT29</f>
        <v>-20.978079714</v>
      </c>
      <c r="BM29" s="257" t="n">
        <f aca="false">(($AZ29-$BT29)*BM$2)+$BT29</f>
        <v>-19.3475866935</v>
      </c>
      <c r="BN29" s="257" t="n">
        <f aca="false">(($AZ29-$BT29)*BN$2)+$BT29</f>
        <v>-17.717093673</v>
      </c>
      <c r="BO29" s="257" t="n">
        <f aca="false">(($AZ29-$BT29)*BO$2)+$BT29</f>
        <v>-16.0866006525</v>
      </c>
      <c r="BP29" s="257" t="n">
        <f aca="false">(($AZ29-$BT29)*BP$2)+$BT29</f>
        <v>-14.456107632</v>
      </c>
      <c r="BQ29" s="257" t="n">
        <f aca="false">(($AZ29-$BT29)*BQ$2)+$BT29</f>
        <v>-12.8256146115</v>
      </c>
      <c r="BR29" s="257" t="n">
        <f aca="false">(($AZ29-$BT29)*BR$2)+$BT29</f>
        <v>-11.195121591</v>
      </c>
      <c r="BS29" s="257" t="n">
        <f aca="false">(($AZ29-$BT29)*BS$2)+$BT29</f>
        <v>-9.56462857049999</v>
      </c>
      <c r="BT29" s="257" t="n">
        <f aca="false">VLOOKUP($A29,GAMMAGRIDS,14,FALSE())</f>
        <v>-7.93413555</v>
      </c>
      <c r="BU29" s="257" t="n">
        <f aca="false">(($BT29-$BY29)*BU$2)+$BY29</f>
        <v>-6.34730844</v>
      </c>
      <c r="BV29" s="257" t="n">
        <f aca="false">(($BT29-$BY29)*BV$2)+$BY29</f>
        <v>-4.76048133</v>
      </c>
      <c r="BW29" s="257" t="n">
        <f aca="false">(($BT29-$BY29)*BW$2)+$BY29</f>
        <v>-3.17365422</v>
      </c>
      <c r="BX29" s="257" t="n">
        <f aca="false">(($BT29-$BY29)*BX$2)+$BY29</f>
        <v>-1.58682711</v>
      </c>
      <c r="BY29" s="257" t="n">
        <v>0</v>
      </c>
      <c r="BZ29" s="257" t="n">
        <f aca="false">(($CD29-$BY29)*BZ$2)+$BY29</f>
        <v>1.555835082</v>
      </c>
      <c r="CA29" s="257" t="n">
        <f aca="false">(($CD29-$BY29)*CA$2)+$BY29</f>
        <v>3.111670164</v>
      </c>
      <c r="CB29" s="257" t="n">
        <f aca="false">(($CD29-$BY29)*CB$2)+$BY29</f>
        <v>4.667505246</v>
      </c>
      <c r="CC29" s="257" t="n">
        <f aca="false">(($CD29-$BY29)*CC$2)+$BY29</f>
        <v>6.223340328</v>
      </c>
      <c r="CD29" s="257" t="n">
        <f aca="false">VLOOKUP($A29,GAMMAGRIDS,15,FALSE())</f>
        <v>7.77917541</v>
      </c>
      <c r="CE29" s="257" t="n">
        <f aca="false">(($CX29-$CD29)*CE$2)+$CD29</f>
        <v>9.2362389535</v>
      </c>
      <c r="CF29" s="257" t="n">
        <f aca="false">(($CX29-$CD29)*CF$2)+$CD29</f>
        <v>10.693302497</v>
      </c>
      <c r="CG29" s="257" t="n">
        <f aca="false">(($CX29-$CD29)*CG$2)+$CD29</f>
        <v>12.1503660405</v>
      </c>
      <c r="CH29" s="257" t="n">
        <f aca="false">(($CX29-$CD29)*CH$2)+$CD29</f>
        <v>13.607429584</v>
      </c>
      <c r="CI29" s="257" t="n">
        <f aca="false">(($CX29-$CD29)*CI$2)+$CD29</f>
        <v>15.0644931275</v>
      </c>
      <c r="CJ29" s="257" t="n">
        <f aca="false">(($CX29-$CD29)*CJ$2)+$CD29</f>
        <v>16.521556671</v>
      </c>
      <c r="CK29" s="257" t="n">
        <f aca="false">(($CX29-$CD29)*CK$2)+$CD29</f>
        <v>17.9786202145</v>
      </c>
      <c r="CL29" s="257" t="n">
        <f aca="false">(($CX29-$CD29)*CL$2)+$CD29</f>
        <v>19.435683758</v>
      </c>
      <c r="CM29" s="257" t="n">
        <f aca="false">(($CX29-$CD29)*CM$2)+$CD29</f>
        <v>20.8927473015</v>
      </c>
      <c r="CN29" s="257" t="n">
        <f aca="false">(($CX29-$CD29)*CN$2)+$CD29</f>
        <v>22.349810845</v>
      </c>
      <c r="CO29" s="257" t="n">
        <f aca="false">(($CX29-$CD29)*CO$2)+$CD29</f>
        <v>23.8068743885</v>
      </c>
      <c r="CP29" s="257" t="n">
        <f aca="false">(($CX29-$CD29)*CP$2)+$CD29</f>
        <v>25.263937932</v>
      </c>
      <c r="CQ29" s="257" t="n">
        <f aca="false">(($CX29-$CD29)*CQ$2)+$CD29</f>
        <v>26.7210014755</v>
      </c>
      <c r="CR29" s="257" t="n">
        <f aca="false">(($CX29-$CD29)*CR$2)+$CD29</f>
        <v>28.178065019</v>
      </c>
      <c r="CS29" s="257" t="n">
        <f aca="false">(($CX29-$CD29)*CS$2)+$CD29</f>
        <v>29.6351285625</v>
      </c>
      <c r="CT29" s="257" t="n">
        <f aca="false">(($CX29-$CD29)*CT$2)+$CD29</f>
        <v>31.092192106</v>
      </c>
      <c r="CU29" s="257" t="n">
        <f aca="false">(($CX29-$CD29)*CU$2)+$CD29</f>
        <v>32.5492556495</v>
      </c>
      <c r="CV29" s="257" t="n">
        <f aca="false">(($CX29-$CD29)*CV$2)+$CD29</f>
        <v>34.006319193</v>
      </c>
      <c r="CW29" s="257" t="n">
        <f aca="false">(($CX29-$CD29)*CW$2)+$CD29</f>
        <v>35.4633827365</v>
      </c>
      <c r="CX29" s="257" t="n">
        <f aca="false">VLOOKUP($A29,GAMMAGRIDS,16,FALSE())</f>
        <v>36.92044628</v>
      </c>
      <c r="CY29" s="257" t="n">
        <f aca="false">(($DW29-$CX29)*CY$2)+$CX29</f>
        <v>38.170029396</v>
      </c>
      <c r="CZ29" s="257" t="n">
        <f aca="false">(($DW29-$CX29)*CZ$2)+$CX29</f>
        <v>39.419612512</v>
      </c>
      <c r="DA29" s="257" t="n">
        <f aca="false">(($DW29-$CX29)*DA$2)+$CX29</f>
        <v>40.669195628</v>
      </c>
      <c r="DB29" s="257" t="n">
        <f aca="false">(($DW29-$CX29)*DB$2)+$CX29</f>
        <v>41.918778744</v>
      </c>
      <c r="DC29" s="257" t="n">
        <f aca="false">(($DW29-$CX29)*DC$2)+$CX29</f>
        <v>43.16836186</v>
      </c>
      <c r="DD29" s="257" t="n">
        <f aca="false">(($DW29-$CX29)*DD$2)+$CX29</f>
        <v>44.417944976</v>
      </c>
      <c r="DE29" s="257" t="n">
        <f aca="false">(($DW29-$CX29)*DE$2)+$CX29</f>
        <v>45.667528092</v>
      </c>
      <c r="DF29" s="257" t="n">
        <f aca="false">(($DW29-$CX29)*DF$2)+$CX29</f>
        <v>46.917111208</v>
      </c>
      <c r="DG29" s="257" t="n">
        <f aca="false">(($DW29-$CX29)*DG$2)+$CX29</f>
        <v>48.166694324</v>
      </c>
      <c r="DH29" s="257" t="n">
        <f aca="false">(($DW29-$CX29)*DH$2)+$CX29</f>
        <v>49.41627744</v>
      </c>
      <c r="DI29" s="257" t="n">
        <f aca="false">(($DW29-$CX29)*DI$2)+$CX29</f>
        <v>50.665860556</v>
      </c>
      <c r="DJ29" s="257" t="n">
        <f aca="false">(($DW29-$CX29)*DJ$2)+$CX29</f>
        <v>51.915443672</v>
      </c>
      <c r="DK29" s="257" t="n">
        <f aca="false">(($DW29-$CX29)*DK$2)+$CX29</f>
        <v>53.165026788</v>
      </c>
      <c r="DL29" s="257" t="n">
        <f aca="false">(($DW29-$CX29)*DL$2)+$CX29</f>
        <v>54.414609904</v>
      </c>
      <c r="DM29" s="257" t="n">
        <f aca="false">(($DW29-$CX29)*DM$2)+$CX29</f>
        <v>55.66419302</v>
      </c>
      <c r="DN29" s="257" t="n">
        <f aca="false">(($DW29-$CX29)*DN$2)+$CX29</f>
        <v>56.913776136</v>
      </c>
      <c r="DO29" s="257" t="n">
        <f aca="false">(($DW29-$CX29)*DO$2)+$CX29</f>
        <v>58.163359252</v>
      </c>
      <c r="DP29" s="257" t="n">
        <f aca="false">(($DW29-$CX29)*DP$2)+$CX29</f>
        <v>59.412942368</v>
      </c>
      <c r="DQ29" s="257" t="n">
        <f aca="false">(($DW29-$CX29)*DQ$2)+$CX29</f>
        <v>60.662525484</v>
      </c>
      <c r="DR29" s="257" t="n">
        <f aca="false">(($DW29-$CX29)*DR$2)+$CX29</f>
        <v>61.9121086</v>
      </c>
      <c r="DS29" s="257" t="n">
        <f aca="false">(($DW29-$CX29)*DS$2)+$CX29</f>
        <v>63.161691716</v>
      </c>
      <c r="DT29" s="257" t="n">
        <f aca="false">(($DW29-$CX29)*DT$2)+$CX29</f>
        <v>64.411274832</v>
      </c>
      <c r="DU29" s="257" t="n">
        <f aca="false">(($DW29-$CX29)*DU$2)+$CX29</f>
        <v>65.660857948</v>
      </c>
      <c r="DV29" s="257" t="n">
        <f aca="false">(($DW29-$CX29)*DV$2)+$CX29</f>
        <v>66.910441064</v>
      </c>
      <c r="DW29" s="257" t="n">
        <f aca="false">VLOOKUP($A29,GAMMAGRIDS,17,FALSE())</f>
        <v>68.16002418</v>
      </c>
      <c r="DX29" s="257" t="n">
        <f aca="false">(($EV29-$DW29)*DX$2)+$DW29</f>
        <v>69.9877233988</v>
      </c>
      <c r="DY29" s="257" t="n">
        <f aca="false">(($EV29-$DW29)*DY$2)+$DW29</f>
        <v>71.8154226176</v>
      </c>
      <c r="DZ29" s="257" t="n">
        <f aca="false">(($EV29-$DW29)*DZ$2)+$DW29</f>
        <v>73.6431218364</v>
      </c>
      <c r="EA29" s="257" t="n">
        <f aca="false">(($EV29-$DW29)*EA$2)+$DW29</f>
        <v>75.4708210552</v>
      </c>
      <c r="EB29" s="257" t="n">
        <f aca="false">(($EV29-$DW29)*EB$2)+$DW29</f>
        <v>77.298520274</v>
      </c>
      <c r="EC29" s="257" t="n">
        <f aca="false">(($EV29-$DW29)*EC$2)+$DW29</f>
        <v>79.1262194928</v>
      </c>
      <c r="ED29" s="257" t="n">
        <f aca="false">(($EV29-$DW29)*ED$2)+$DW29</f>
        <v>80.9539187116</v>
      </c>
      <c r="EE29" s="257" t="n">
        <f aca="false">(($EV29-$DW29)*EE$2)+$DW29</f>
        <v>82.7816179304</v>
      </c>
      <c r="EF29" s="257" t="n">
        <f aca="false">(($EV29-$DW29)*EF$2)+$DW29</f>
        <v>84.6093171492</v>
      </c>
      <c r="EG29" s="257" t="n">
        <f aca="false">(($EV29-$DW29)*EG$2)+$DW29</f>
        <v>86.437016368</v>
      </c>
      <c r="EH29" s="257" t="n">
        <f aca="false">(($EV29-$DW29)*EH$2)+$DW29</f>
        <v>88.2647155868</v>
      </c>
      <c r="EI29" s="257" t="n">
        <f aca="false">(($EV29-$DW29)*EI$2)+$DW29</f>
        <v>90.0924148056</v>
      </c>
      <c r="EJ29" s="257" t="n">
        <f aca="false">(($EV29-$DW29)*EJ$2)+$DW29</f>
        <v>91.9201140244</v>
      </c>
      <c r="EK29" s="257" t="n">
        <f aca="false">(($EV29-$DW29)*EK$2)+$DW29</f>
        <v>93.7478132432</v>
      </c>
      <c r="EL29" s="257" t="n">
        <f aca="false">(($EV29-$DW29)*EL$2)+$DW29</f>
        <v>95.575512462</v>
      </c>
      <c r="EM29" s="257" t="n">
        <f aca="false">(($EV29-$DW29)*EM$2)+$DW29</f>
        <v>97.4032116808</v>
      </c>
      <c r="EN29" s="257" t="n">
        <f aca="false">(($EV29-$DW29)*EN$2)+$DW29</f>
        <v>99.2309108996</v>
      </c>
      <c r="EO29" s="257" t="n">
        <f aca="false">(($EV29-$DW29)*EO$2)+$DW29</f>
        <v>101.0586101184</v>
      </c>
      <c r="EP29" s="257" t="n">
        <f aca="false">(($EV29-$DW29)*EP$2)+$DW29</f>
        <v>102.8863093372</v>
      </c>
      <c r="EQ29" s="257" t="n">
        <f aca="false">(($EV29-$DW29)*EQ$2)+$DW29</f>
        <v>104.714008556</v>
      </c>
      <c r="ER29" s="257" t="n">
        <f aca="false">(($EV29-$DW29)*ER$2)+$DW29</f>
        <v>106.5417077748</v>
      </c>
      <c r="ES29" s="257" t="n">
        <f aca="false">(($EV29-$DW29)*ES$2)+$DW29</f>
        <v>108.3694069936</v>
      </c>
      <c r="ET29" s="257" t="n">
        <f aca="false">(($EV29-$DW29)*ET$2)+$DW29</f>
        <v>110.1971062124</v>
      </c>
      <c r="EU29" s="257" t="n">
        <f aca="false">(($EV29-$DW29)*EU$2)+$DW29</f>
        <v>112.0248054312</v>
      </c>
      <c r="EV29" s="257" t="n">
        <f aca="false">VLOOKUP($A29,GAMMAGRIDS,18,FALSE())</f>
        <v>113.85250465</v>
      </c>
    </row>
    <row r="30" customFormat="false" ht="12.75" hidden="false" customHeight="false" outlineLevel="0" collapsed="false">
      <c r="A30" s="36" t="n">
        <v>37834</v>
      </c>
      <c r="B30" s="257" t="n">
        <f aca="false">VLOOKUP($A30,GAMMAGRIDS,11,FALSE())</f>
        <v>-131.0660133</v>
      </c>
      <c r="C30" s="257" t="n">
        <f aca="false">(($B30-$AA30)*C$2)+$AA30</f>
        <v>-128.9743670248</v>
      </c>
      <c r="D30" s="257" t="n">
        <f aca="false">(($B30-$AA30)*D$2)+$AA30</f>
        <v>-126.8827207496</v>
      </c>
      <c r="E30" s="257" t="n">
        <f aca="false">(($B30-$AA30)*E$2)+$AA30</f>
        <v>-124.7910744744</v>
      </c>
      <c r="F30" s="257" t="n">
        <f aca="false">(($B30-$AA30)*F$2)+$AA30</f>
        <v>-122.6994281992</v>
      </c>
      <c r="G30" s="257" t="n">
        <f aca="false">(($B30-$AA30)*G$2)+$AA30</f>
        <v>-120.607781924</v>
      </c>
      <c r="H30" s="257" t="n">
        <f aca="false">(($B30-$AA30)*H$2)+$AA30</f>
        <v>-118.5161356488</v>
      </c>
      <c r="I30" s="257" t="n">
        <f aca="false">(($B30-$AA30)*I$2)+$AA30</f>
        <v>-116.4244893736</v>
      </c>
      <c r="J30" s="257" t="n">
        <f aca="false">(($B30-$AA30)*J$2)+$AA30</f>
        <v>-114.3328430984</v>
      </c>
      <c r="K30" s="257" t="n">
        <f aca="false">(($B30-$AA30)*K$2)+$AA30</f>
        <v>-112.2411968232</v>
      </c>
      <c r="L30" s="257" t="n">
        <f aca="false">(($B30-$AA30)*L$2)+$AA30</f>
        <v>-110.149550548</v>
      </c>
      <c r="M30" s="257" t="n">
        <f aca="false">(($B30-$AA30)*M$2)+$AA30</f>
        <v>-108.0579042728</v>
      </c>
      <c r="N30" s="257" t="n">
        <f aca="false">(($B30-$AA30)*N$2)+$AA30</f>
        <v>-105.9662579976</v>
      </c>
      <c r="O30" s="257" t="n">
        <f aca="false">(($B30-$AA30)*O$2)+$AA30</f>
        <v>-103.8746117224</v>
      </c>
      <c r="P30" s="257" t="n">
        <f aca="false">(($B30-$AA30)*P$2)+$AA30</f>
        <v>-101.7829654472</v>
      </c>
      <c r="Q30" s="257" t="n">
        <f aca="false">(($B30-$AA30)*Q$2)+$AA30</f>
        <v>-99.691319172</v>
      </c>
      <c r="R30" s="257" t="n">
        <f aca="false">(($B30-$AA30)*R$2)+$AA30</f>
        <v>-97.5996728968</v>
      </c>
      <c r="S30" s="257" t="n">
        <f aca="false">(($B30-$AA30)*S$2)+$AA30</f>
        <v>-95.5080266216</v>
      </c>
      <c r="T30" s="257" t="n">
        <f aca="false">(($B30-$AA30)*T$2)+$AA30</f>
        <v>-93.4163803464</v>
      </c>
      <c r="U30" s="257" t="n">
        <f aca="false">(($B30-$AA30)*U$2)+$AA30</f>
        <v>-91.3247340712</v>
      </c>
      <c r="V30" s="257" t="n">
        <f aca="false">(($B30-$AA30)*V$2)+$AA30</f>
        <v>-89.233087796</v>
      </c>
      <c r="W30" s="257" t="n">
        <f aca="false">(($B30-$AA30)*W$2)+$AA30</f>
        <v>-87.1414415208</v>
      </c>
      <c r="X30" s="257" t="n">
        <f aca="false">(($B30-$AA30)*X$2)+$AA30</f>
        <v>-85.0497952456</v>
      </c>
      <c r="Y30" s="257" t="n">
        <f aca="false">(($B30-$AA30)*Y$2)+$AA30</f>
        <v>-82.9581489704</v>
      </c>
      <c r="Z30" s="257" t="n">
        <f aca="false">(($B30-$AA30)*Z$2)+$AA30</f>
        <v>-80.8665026952</v>
      </c>
      <c r="AA30" s="257" t="n">
        <f aca="false">VLOOKUP($A30,GAMMAGRIDS,12,FALSE())</f>
        <v>-78.77485642</v>
      </c>
      <c r="AB30" s="257" t="n">
        <f aca="false">(($AA30-$AZ30)*AB$2)+$AZ30</f>
        <v>-77.2051503268</v>
      </c>
      <c r="AC30" s="257" t="n">
        <f aca="false">(($AA30-$AZ30)*AC$2)+$AZ30</f>
        <v>-75.6354442336</v>
      </c>
      <c r="AD30" s="257" t="n">
        <f aca="false">(($AA30-$AZ30)*AD$2)+$AZ30</f>
        <v>-74.0657381404</v>
      </c>
      <c r="AE30" s="257" t="n">
        <f aca="false">(($AA30-$AZ30)*AE$2)+$AZ30</f>
        <v>-72.4960320472</v>
      </c>
      <c r="AF30" s="257" t="n">
        <f aca="false">(($AA30-$AZ30)*AF$2)+$AZ30</f>
        <v>-70.926325954</v>
      </c>
      <c r="AG30" s="257" t="n">
        <f aca="false">(($AA30-$AZ30)*AG$2)+$AZ30</f>
        <v>-69.3566198608</v>
      </c>
      <c r="AH30" s="257" t="n">
        <f aca="false">(($AA30-$AZ30)*AH$2)+$AZ30</f>
        <v>-67.7869137676</v>
      </c>
      <c r="AI30" s="257" t="n">
        <f aca="false">(($AA30-$AZ30)*AI$2)+$AZ30</f>
        <v>-66.2172076744</v>
      </c>
      <c r="AJ30" s="257" t="n">
        <f aca="false">(($AA30-$AZ30)*AJ$2)+$AZ30</f>
        <v>-64.6475015812</v>
      </c>
      <c r="AK30" s="257" t="n">
        <f aca="false">(($AA30-$AZ30)*AK$2)+$AZ30</f>
        <v>-63.077795488</v>
      </c>
      <c r="AL30" s="257" t="n">
        <f aca="false">(($AA30-$AZ30)*AL$2)+$AZ30</f>
        <v>-61.5080893948</v>
      </c>
      <c r="AM30" s="257" t="n">
        <f aca="false">(($AA30-$AZ30)*AM$2)+$AZ30</f>
        <v>-59.9383833016</v>
      </c>
      <c r="AN30" s="257" t="n">
        <f aca="false">(($AA30-$AZ30)*AN$2)+$AZ30</f>
        <v>-58.3686772084</v>
      </c>
      <c r="AO30" s="257" t="n">
        <f aca="false">(($AA30-$AZ30)*AO$2)+$AZ30</f>
        <v>-56.7989711152</v>
      </c>
      <c r="AP30" s="257" t="n">
        <f aca="false">(($AA30-$AZ30)*AP$2)+$AZ30</f>
        <v>-55.229265022</v>
      </c>
      <c r="AQ30" s="257" t="n">
        <f aca="false">(($AA30-$AZ30)*AQ$2)+$AZ30</f>
        <v>-53.6595589288</v>
      </c>
      <c r="AR30" s="257" t="n">
        <f aca="false">(($AA30-$AZ30)*AR$2)+$AZ30</f>
        <v>-52.0898528356</v>
      </c>
      <c r="AS30" s="257" t="n">
        <f aca="false">(($AA30-$AZ30)*AS$2)+$AZ30</f>
        <v>-50.5201467424</v>
      </c>
      <c r="AT30" s="257" t="n">
        <f aca="false">(($AA30-$AZ30)*AT$2)+$AZ30</f>
        <v>-48.9504406492</v>
      </c>
      <c r="AU30" s="257" t="n">
        <f aca="false">(($AA30-$AZ30)*AU$2)+$AZ30</f>
        <v>-47.380734556</v>
      </c>
      <c r="AV30" s="257" t="n">
        <f aca="false">(($AA30-$AZ30)*AV$2)+$AZ30</f>
        <v>-45.8110284628</v>
      </c>
      <c r="AW30" s="257" t="n">
        <f aca="false">(($AA30-$AZ30)*AW$2)+$AZ30</f>
        <v>-44.2413223696</v>
      </c>
      <c r="AX30" s="257" t="n">
        <f aca="false">(($AA30-$AZ30)*AX$2)+$AZ30</f>
        <v>-42.6716162764</v>
      </c>
      <c r="AY30" s="257" t="n">
        <f aca="false">(($AA30-$AZ30)*AY$2)+$AZ30</f>
        <v>-41.1019101832</v>
      </c>
      <c r="AZ30" s="257" t="n">
        <f aca="false">VLOOKUP($A30,GAMMAGRIDS,13,FALSE())</f>
        <v>-39.53220409</v>
      </c>
      <c r="BA30" s="257" t="n">
        <f aca="false">(($AZ30-$BT30)*BA$2)+$BT30</f>
        <v>-37.9399256065</v>
      </c>
      <c r="BB30" s="257" t="n">
        <f aca="false">(($AZ30-$BT30)*BB$2)+$BT30</f>
        <v>-36.347647123</v>
      </c>
      <c r="BC30" s="257" t="n">
        <f aca="false">(($AZ30-$BT30)*BC$2)+$BT30</f>
        <v>-34.7553686395</v>
      </c>
      <c r="BD30" s="257" t="n">
        <f aca="false">(($AZ30-$BT30)*BD$2)+$BT30</f>
        <v>-33.163090156</v>
      </c>
      <c r="BE30" s="257" t="n">
        <f aca="false">(($AZ30-$BT30)*BE$2)+$BT30</f>
        <v>-31.5708116725</v>
      </c>
      <c r="BF30" s="257" t="n">
        <f aca="false">(($AZ30-$BT30)*BF$2)+$BT30</f>
        <v>-29.978533189</v>
      </c>
      <c r="BG30" s="257" t="n">
        <f aca="false">(($AZ30-$BT30)*BG$2)+$BT30</f>
        <v>-28.3862547055</v>
      </c>
      <c r="BH30" s="257" t="n">
        <f aca="false">(($AZ30-$BT30)*BH$2)+$BT30</f>
        <v>-26.793976222</v>
      </c>
      <c r="BI30" s="257" t="n">
        <f aca="false">(($AZ30-$BT30)*BI$2)+$BT30</f>
        <v>-25.2016977385</v>
      </c>
      <c r="BJ30" s="257" t="n">
        <f aca="false">(($AZ30-$BT30)*BJ$2)+$BT30</f>
        <v>-23.609419255</v>
      </c>
      <c r="BK30" s="257" t="n">
        <f aca="false">(($AZ30-$BT30)*BK$2)+$BT30</f>
        <v>-22.0171407715</v>
      </c>
      <c r="BL30" s="257" t="n">
        <f aca="false">(($AZ30-$BT30)*BL$2)+$BT30</f>
        <v>-20.424862288</v>
      </c>
      <c r="BM30" s="257" t="n">
        <f aca="false">(($AZ30-$BT30)*BM$2)+$BT30</f>
        <v>-18.8325838045</v>
      </c>
      <c r="BN30" s="257" t="n">
        <f aca="false">(($AZ30-$BT30)*BN$2)+$BT30</f>
        <v>-17.240305321</v>
      </c>
      <c r="BO30" s="257" t="n">
        <f aca="false">(($AZ30-$BT30)*BO$2)+$BT30</f>
        <v>-15.6480268375</v>
      </c>
      <c r="BP30" s="257" t="n">
        <f aca="false">(($AZ30-$BT30)*BP$2)+$BT30</f>
        <v>-14.055748354</v>
      </c>
      <c r="BQ30" s="257" t="n">
        <f aca="false">(($AZ30-$BT30)*BQ$2)+$BT30</f>
        <v>-12.4634698705</v>
      </c>
      <c r="BR30" s="257" t="n">
        <f aca="false">(($AZ30-$BT30)*BR$2)+$BT30</f>
        <v>-10.871191387</v>
      </c>
      <c r="BS30" s="257" t="n">
        <f aca="false">(($AZ30-$BT30)*BS$2)+$BT30</f>
        <v>-9.27891290349999</v>
      </c>
      <c r="BT30" s="257" t="n">
        <f aca="false">VLOOKUP($A30,GAMMAGRIDS,14,FALSE())</f>
        <v>-7.68663442</v>
      </c>
      <c r="BU30" s="257" t="n">
        <f aca="false">(($BT30-$BY30)*BU$2)+$BY30</f>
        <v>-6.149307536</v>
      </c>
      <c r="BV30" s="257" t="n">
        <f aca="false">(($BT30-$BY30)*BV$2)+$BY30</f>
        <v>-4.611980652</v>
      </c>
      <c r="BW30" s="257" t="n">
        <f aca="false">(($BT30-$BY30)*BW$2)+$BY30</f>
        <v>-3.074653768</v>
      </c>
      <c r="BX30" s="257" t="n">
        <f aca="false">(($BT30-$BY30)*BX$2)+$BY30</f>
        <v>-1.537326884</v>
      </c>
      <c r="BY30" s="257" t="n">
        <v>0</v>
      </c>
      <c r="BZ30" s="257" t="n">
        <f aca="false">(($CD30-$BY30)*BZ$2)+$BY30</f>
        <v>1.503665274</v>
      </c>
      <c r="CA30" s="257" t="n">
        <f aca="false">(($CD30-$BY30)*CA$2)+$BY30</f>
        <v>3.007330548</v>
      </c>
      <c r="CB30" s="257" t="n">
        <f aca="false">(($CD30-$BY30)*CB$2)+$BY30</f>
        <v>4.510995822</v>
      </c>
      <c r="CC30" s="257" t="n">
        <f aca="false">(($CD30-$BY30)*CC$2)+$BY30</f>
        <v>6.014661096</v>
      </c>
      <c r="CD30" s="257" t="n">
        <f aca="false">VLOOKUP($A30,GAMMAGRIDS,15,FALSE())</f>
        <v>7.51832637</v>
      </c>
      <c r="CE30" s="257" t="n">
        <f aca="false">(($CX30-$CD30)*CE$2)+$CD30</f>
        <v>8.9215875795</v>
      </c>
      <c r="CF30" s="257" t="n">
        <f aca="false">(($CX30-$CD30)*CF$2)+$CD30</f>
        <v>10.324848789</v>
      </c>
      <c r="CG30" s="257" t="n">
        <f aca="false">(($CX30-$CD30)*CG$2)+$CD30</f>
        <v>11.7281099985</v>
      </c>
      <c r="CH30" s="257" t="n">
        <f aca="false">(($CX30-$CD30)*CH$2)+$CD30</f>
        <v>13.131371208</v>
      </c>
      <c r="CI30" s="257" t="n">
        <f aca="false">(($CX30-$CD30)*CI$2)+$CD30</f>
        <v>14.5346324175</v>
      </c>
      <c r="CJ30" s="257" t="n">
        <f aca="false">(($CX30-$CD30)*CJ$2)+$CD30</f>
        <v>15.937893627</v>
      </c>
      <c r="CK30" s="257" t="n">
        <f aca="false">(($CX30-$CD30)*CK$2)+$CD30</f>
        <v>17.3411548365</v>
      </c>
      <c r="CL30" s="257" t="n">
        <f aca="false">(($CX30-$CD30)*CL$2)+$CD30</f>
        <v>18.744416046</v>
      </c>
      <c r="CM30" s="257" t="n">
        <f aca="false">(($CX30-$CD30)*CM$2)+$CD30</f>
        <v>20.1476772555</v>
      </c>
      <c r="CN30" s="257" t="n">
        <f aca="false">(($CX30-$CD30)*CN$2)+$CD30</f>
        <v>21.550938465</v>
      </c>
      <c r="CO30" s="257" t="n">
        <f aca="false">(($CX30-$CD30)*CO$2)+$CD30</f>
        <v>22.9541996745</v>
      </c>
      <c r="CP30" s="257" t="n">
        <f aca="false">(($CX30-$CD30)*CP$2)+$CD30</f>
        <v>24.357460884</v>
      </c>
      <c r="CQ30" s="257" t="n">
        <f aca="false">(($CX30-$CD30)*CQ$2)+$CD30</f>
        <v>25.7607220935</v>
      </c>
      <c r="CR30" s="257" t="n">
        <f aca="false">(($CX30-$CD30)*CR$2)+$CD30</f>
        <v>27.163983303</v>
      </c>
      <c r="CS30" s="257" t="n">
        <f aca="false">(($CX30-$CD30)*CS$2)+$CD30</f>
        <v>28.5672445125</v>
      </c>
      <c r="CT30" s="257" t="n">
        <f aca="false">(($CX30-$CD30)*CT$2)+$CD30</f>
        <v>29.970505722</v>
      </c>
      <c r="CU30" s="257" t="n">
        <f aca="false">(($CX30-$CD30)*CU$2)+$CD30</f>
        <v>31.3737669315</v>
      </c>
      <c r="CV30" s="257" t="n">
        <f aca="false">(($CX30-$CD30)*CV$2)+$CD30</f>
        <v>32.777028141</v>
      </c>
      <c r="CW30" s="257" t="n">
        <f aca="false">(($CX30-$CD30)*CW$2)+$CD30</f>
        <v>34.1802893505</v>
      </c>
      <c r="CX30" s="257" t="n">
        <f aca="false">VLOOKUP($A30,GAMMAGRIDS,16,FALSE())</f>
        <v>35.58355056</v>
      </c>
      <c r="CY30" s="257" t="n">
        <f aca="false">(($DW30-$CX30)*CY$2)+$CX30</f>
        <v>36.7835243056</v>
      </c>
      <c r="CZ30" s="257" t="n">
        <f aca="false">(($DW30-$CX30)*CZ$2)+$CX30</f>
        <v>37.9834980512</v>
      </c>
      <c r="DA30" s="257" t="n">
        <f aca="false">(($DW30-$CX30)*DA$2)+$CX30</f>
        <v>39.1834717968</v>
      </c>
      <c r="DB30" s="257" t="n">
        <f aca="false">(($DW30-$CX30)*DB$2)+$CX30</f>
        <v>40.3834455424</v>
      </c>
      <c r="DC30" s="257" t="n">
        <f aca="false">(($DW30-$CX30)*DC$2)+$CX30</f>
        <v>41.583419288</v>
      </c>
      <c r="DD30" s="257" t="n">
        <f aca="false">(($DW30-$CX30)*DD$2)+$CX30</f>
        <v>42.7833930336</v>
      </c>
      <c r="DE30" s="257" t="n">
        <f aca="false">(($DW30-$CX30)*DE$2)+$CX30</f>
        <v>43.9833667792</v>
      </c>
      <c r="DF30" s="257" t="n">
        <f aca="false">(($DW30-$CX30)*DF$2)+$CX30</f>
        <v>45.1833405248</v>
      </c>
      <c r="DG30" s="257" t="n">
        <f aca="false">(($DW30-$CX30)*DG$2)+$CX30</f>
        <v>46.3833142704</v>
      </c>
      <c r="DH30" s="257" t="n">
        <f aca="false">(($DW30-$CX30)*DH$2)+$CX30</f>
        <v>47.583288016</v>
      </c>
      <c r="DI30" s="257" t="n">
        <f aca="false">(($DW30-$CX30)*DI$2)+$CX30</f>
        <v>48.7832617616</v>
      </c>
      <c r="DJ30" s="257" t="n">
        <f aca="false">(($DW30-$CX30)*DJ$2)+$CX30</f>
        <v>49.9832355072</v>
      </c>
      <c r="DK30" s="257" t="n">
        <f aca="false">(($DW30-$CX30)*DK$2)+$CX30</f>
        <v>51.1832092528</v>
      </c>
      <c r="DL30" s="257" t="n">
        <f aca="false">(($DW30-$CX30)*DL$2)+$CX30</f>
        <v>52.3831829984</v>
      </c>
      <c r="DM30" s="257" t="n">
        <f aca="false">(($DW30-$CX30)*DM$2)+$CX30</f>
        <v>53.583156744</v>
      </c>
      <c r="DN30" s="257" t="n">
        <f aca="false">(($DW30-$CX30)*DN$2)+$CX30</f>
        <v>54.7831304896</v>
      </c>
      <c r="DO30" s="257" t="n">
        <f aca="false">(($DW30-$CX30)*DO$2)+$CX30</f>
        <v>55.9831042352</v>
      </c>
      <c r="DP30" s="257" t="n">
        <f aca="false">(($DW30-$CX30)*DP$2)+$CX30</f>
        <v>57.1830779808</v>
      </c>
      <c r="DQ30" s="257" t="n">
        <f aca="false">(($DW30-$CX30)*DQ$2)+$CX30</f>
        <v>58.3830517264</v>
      </c>
      <c r="DR30" s="257" t="n">
        <f aca="false">(($DW30-$CX30)*DR$2)+$CX30</f>
        <v>59.583025472</v>
      </c>
      <c r="DS30" s="257" t="n">
        <f aca="false">(($DW30-$CX30)*DS$2)+$CX30</f>
        <v>60.7829992176</v>
      </c>
      <c r="DT30" s="257" t="n">
        <f aca="false">(($DW30-$CX30)*DT$2)+$CX30</f>
        <v>61.9829729632</v>
      </c>
      <c r="DU30" s="257" t="n">
        <f aca="false">(($DW30-$CX30)*DU$2)+$CX30</f>
        <v>63.1829467088</v>
      </c>
      <c r="DV30" s="257" t="n">
        <f aca="false">(($DW30-$CX30)*DV$2)+$CX30</f>
        <v>64.3829204544</v>
      </c>
      <c r="DW30" s="257" t="n">
        <f aca="false">VLOOKUP($A30,GAMMAGRIDS,17,FALSE())</f>
        <v>65.5828942</v>
      </c>
      <c r="DX30" s="257" t="n">
        <f aca="false">(($EV30-$DW30)*DX$2)+$DW30</f>
        <v>67.339996336</v>
      </c>
      <c r="DY30" s="257" t="n">
        <f aca="false">(($EV30-$DW30)*DY$2)+$DW30</f>
        <v>69.097098472</v>
      </c>
      <c r="DZ30" s="257" t="n">
        <f aca="false">(($EV30-$DW30)*DZ$2)+$DW30</f>
        <v>70.854200608</v>
      </c>
      <c r="EA30" s="257" t="n">
        <f aca="false">(($EV30-$DW30)*EA$2)+$DW30</f>
        <v>72.611302744</v>
      </c>
      <c r="EB30" s="257" t="n">
        <f aca="false">(($EV30-$DW30)*EB$2)+$DW30</f>
        <v>74.36840488</v>
      </c>
      <c r="EC30" s="257" t="n">
        <f aca="false">(($EV30-$DW30)*EC$2)+$DW30</f>
        <v>76.125507016</v>
      </c>
      <c r="ED30" s="257" t="n">
        <f aca="false">(($EV30-$DW30)*ED$2)+$DW30</f>
        <v>77.882609152</v>
      </c>
      <c r="EE30" s="257" t="n">
        <f aca="false">(($EV30-$DW30)*EE$2)+$DW30</f>
        <v>79.639711288</v>
      </c>
      <c r="EF30" s="257" t="n">
        <f aca="false">(($EV30-$DW30)*EF$2)+$DW30</f>
        <v>81.396813424</v>
      </c>
      <c r="EG30" s="257" t="n">
        <f aca="false">(($EV30-$DW30)*EG$2)+$DW30</f>
        <v>83.15391556</v>
      </c>
      <c r="EH30" s="257" t="n">
        <f aca="false">(($EV30-$DW30)*EH$2)+$DW30</f>
        <v>84.911017696</v>
      </c>
      <c r="EI30" s="257" t="n">
        <f aca="false">(($EV30-$DW30)*EI$2)+$DW30</f>
        <v>86.668119832</v>
      </c>
      <c r="EJ30" s="257" t="n">
        <f aca="false">(($EV30-$DW30)*EJ$2)+$DW30</f>
        <v>88.425221968</v>
      </c>
      <c r="EK30" s="257" t="n">
        <f aca="false">(($EV30-$DW30)*EK$2)+$DW30</f>
        <v>90.182324104</v>
      </c>
      <c r="EL30" s="257" t="n">
        <f aca="false">(($EV30-$DW30)*EL$2)+$DW30</f>
        <v>91.93942624</v>
      </c>
      <c r="EM30" s="257" t="n">
        <f aca="false">(($EV30-$DW30)*EM$2)+$DW30</f>
        <v>93.696528376</v>
      </c>
      <c r="EN30" s="257" t="n">
        <f aca="false">(($EV30-$DW30)*EN$2)+$DW30</f>
        <v>95.453630512</v>
      </c>
      <c r="EO30" s="257" t="n">
        <f aca="false">(($EV30-$DW30)*EO$2)+$DW30</f>
        <v>97.210732648</v>
      </c>
      <c r="EP30" s="257" t="n">
        <f aca="false">(($EV30-$DW30)*EP$2)+$DW30</f>
        <v>98.967834784</v>
      </c>
      <c r="EQ30" s="257" t="n">
        <f aca="false">(($EV30-$DW30)*EQ$2)+$DW30</f>
        <v>100.72493692</v>
      </c>
      <c r="ER30" s="257" t="n">
        <f aca="false">(($EV30-$DW30)*ER$2)+$DW30</f>
        <v>102.482039056</v>
      </c>
      <c r="ES30" s="257" t="n">
        <f aca="false">(($EV30-$DW30)*ES$2)+$DW30</f>
        <v>104.239141192</v>
      </c>
      <c r="ET30" s="257" t="n">
        <f aca="false">(($EV30-$DW30)*ET$2)+$DW30</f>
        <v>105.996243328</v>
      </c>
      <c r="EU30" s="257" t="n">
        <f aca="false">(($EV30-$DW30)*EU$2)+$DW30</f>
        <v>107.753345464</v>
      </c>
      <c r="EV30" s="257" t="n">
        <f aca="false">VLOOKUP($A30,GAMMAGRIDS,18,FALSE())</f>
        <v>109.5104476</v>
      </c>
    </row>
    <row r="31" customFormat="false" ht="12.75" hidden="false" customHeight="false" outlineLevel="0" collapsed="false">
      <c r="A31" s="36" t="n">
        <v>37865</v>
      </c>
      <c r="B31" s="257" t="n">
        <f aca="false">VLOOKUP($A31,GAMMAGRIDS,11,FALSE())</f>
        <v>-132.20760708</v>
      </c>
      <c r="C31" s="257" t="n">
        <f aca="false">(($B31-$AA31)*C$2)+$AA31</f>
        <v>-130.0662380252</v>
      </c>
      <c r="D31" s="257" t="n">
        <f aca="false">(($B31-$AA31)*D$2)+$AA31</f>
        <v>-127.9248689704</v>
      </c>
      <c r="E31" s="257" t="n">
        <f aca="false">(($B31-$AA31)*E$2)+$AA31</f>
        <v>-125.7834999156</v>
      </c>
      <c r="F31" s="257" t="n">
        <f aca="false">(($B31-$AA31)*F$2)+$AA31</f>
        <v>-123.6421308608</v>
      </c>
      <c r="G31" s="257" t="n">
        <f aca="false">(($B31-$AA31)*G$2)+$AA31</f>
        <v>-121.500761806</v>
      </c>
      <c r="H31" s="257" t="n">
        <f aca="false">(($B31-$AA31)*H$2)+$AA31</f>
        <v>-119.3593927512</v>
      </c>
      <c r="I31" s="257" t="n">
        <f aca="false">(($B31-$AA31)*I$2)+$AA31</f>
        <v>-117.2180236964</v>
      </c>
      <c r="J31" s="257" t="n">
        <f aca="false">(($B31-$AA31)*J$2)+$AA31</f>
        <v>-115.0766546416</v>
      </c>
      <c r="K31" s="257" t="n">
        <f aca="false">(($B31-$AA31)*K$2)+$AA31</f>
        <v>-112.9352855868</v>
      </c>
      <c r="L31" s="257" t="n">
        <f aca="false">(($B31-$AA31)*L$2)+$AA31</f>
        <v>-110.793916532</v>
      </c>
      <c r="M31" s="257" t="n">
        <f aca="false">(($B31-$AA31)*M$2)+$AA31</f>
        <v>-108.6525474772</v>
      </c>
      <c r="N31" s="257" t="n">
        <f aca="false">(($B31-$AA31)*N$2)+$AA31</f>
        <v>-106.5111784224</v>
      </c>
      <c r="O31" s="257" t="n">
        <f aca="false">(($B31-$AA31)*O$2)+$AA31</f>
        <v>-104.3698093676</v>
      </c>
      <c r="P31" s="257" t="n">
        <f aca="false">(($B31-$AA31)*P$2)+$AA31</f>
        <v>-102.2284403128</v>
      </c>
      <c r="Q31" s="257" t="n">
        <f aca="false">(($B31-$AA31)*Q$2)+$AA31</f>
        <v>-100.087071258</v>
      </c>
      <c r="R31" s="257" t="n">
        <f aca="false">(($B31-$AA31)*R$2)+$AA31</f>
        <v>-97.9457022032</v>
      </c>
      <c r="S31" s="257" t="n">
        <f aca="false">(($B31-$AA31)*S$2)+$AA31</f>
        <v>-95.8043331484</v>
      </c>
      <c r="T31" s="257" t="n">
        <f aca="false">(($B31-$AA31)*T$2)+$AA31</f>
        <v>-93.6629640936</v>
      </c>
      <c r="U31" s="257" t="n">
        <f aca="false">(($B31-$AA31)*U$2)+$AA31</f>
        <v>-91.5215950388</v>
      </c>
      <c r="V31" s="257" t="n">
        <f aca="false">(($B31-$AA31)*V$2)+$AA31</f>
        <v>-89.380225984</v>
      </c>
      <c r="W31" s="257" t="n">
        <f aca="false">(($B31-$AA31)*W$2)+$AA31</f>
        <v>-87.2388569292</v>
      </c>
      <c r="X31" s="257" t="n">
        <f aca="false">(($B31-$AA31)*X$2)+$AA31</f>
        <v>-85.0974878744</v>
      </c>
      <c r="Y31" s="257" t="n">
        <f aca="false">(($B31-$AA31)*Y$2)+$AA31</f>
        <v>-82.9561188196</v>
      </c>
      <c r="Z31" s="257" t="n">
        <f aca="false">(($B31-$AA31)*Z$2)+$AA31</f>
        <v>-80.8147497648</v>
      </c>
      <c r="AA31" s="257" t="n">
        <f aca="false">VLOOKUP($A31,GAMMAGRIDS,12,FALSE())</f>
        <v>-78.67338071</v>
      </c>
      <c r="AB31" s="257" t="n">
        <f aca="false">(($AA31-$AZ31)*AB$2)+$AZ31</f>
        <v>-77.0986150956</v>
      </c>
      <c r="AC31" s="257" t="n">
        <f aca="false">(($AA31-$AZ31)*AC$2)+$AZ31</f>
        <v>-75.5238494812</v>
      </c>
      <c r="AD31" s="257" t="n">
        <f aca="false">(($AA31-$AZ31)*AD$2)+$AZ31</f>
        <v>-73.9490838668</v>
      </c>
      <c r="AE31" s="257" t="n">
        <f aca="false">(($AA31-$AZ31)*AE$2)+$AZ31</f>
        <v>-72.3743182524</v>
      </c>
      <c r="AF31" s="257" t="n">
        <f aca="false">(($AA31-$AZ31)*AF$2)+$AZ31</f>
        <v>-70.799552638</v>
      </c>
      <c r="AG31" s="257" t="n">
        <f aca="false">(($AA31-$AZ31)*AG$2)+$AZ31</f>
        <v>-69.2247870236</v>
      </c>
      <c r="AH31" s="257" t="n">
        <f aca="false">(($AA31-$AZ31)*AH$2)+$AZ31</f>
        <v>-67.6500214092</v>
      </c>
      <c r="AI31" s="257" t="n">
        <f aca="false">(($AA31-$AZ31)*AI$2)+$AZ31</f>
        <v>-66.0752557948</v>
      </c>
      <c r="AJ31" s="257" t="n">
        <f aca="false">(($AA31-$AZ31)*AJ$2)+$AZ31</f>
        <v>-64.5004901804</v>
      </c>
      <c r="AK31" s="257" t="n">
        <f aca="false">(($AA31-$AZ31)*AK$2)+$AZ31</f>
        <v>-62.925724566</v>
      </c>
      <c r="AL31" s="257" t="n">
        <f aca="false">(($AA31-$AZ31)*AL$2)+$AZ31</f>
        <v>-61.3509589516</v>
      </c>
      <c r="AM31" s="257" t="n">
        <f aca="false">(($AA31-$AZ31)*AM$2)+$AZ31</f>
        <v>-59.7761933372</v>
      </c>
      <c r="AN31" s="257" t="n">
        <f aca="false">(($AA31-$AZ31)*AN$2)+$AZ31</f>
        <v>-58.2014277228</v>
      </c>
      <c r="AO31" s="257" t="n">
        <f aca="false">(($AA31-$AZ31)*AO$2)+$AZ31</f>
        <v>-56.6266621084</v>
      </c>
      <c r="AP31" s="257" t="n">
        <f aca="false">(($AA31-$AZ31)*AP$2)+$AZ31</f>
        <v>-55.051896494</v>
      </c>
      <c r="AQ31" s="257" t="n">
        <f aca="false">(($AA31-$AZ31)*AQ$2)+$AZ31</f>
        <v>-53.4771308796</v>
      </c>
      <c r="AR31" s="257" t="n">
        <f aca="false">(($AA31-$AZ31)*AR$2)+$AZ31</f>
        <v>-51.9023652652</v>
      </c>
      <c r="AS31" s="257" t="n">
        <f aca="false">(($AA31-$AZ31)*AS$2)+$AZ31</f>
        <v>-50.3275996508</v>
      </c>
      <c r="AT31" s="257" t="n">
        <f aca="false">(($AA31-$AZ31)*AT$2)+$AZ31</f>
        <v>-48.7528340364</v>
      </c>
      <c r="AU31" s="257" t="n">
        <f aca="false">(($AA31-$AZ31)*AU$2)+$AZ31</f>
        <v>-47.178068422</v>
      </c>
      <c r="AV31" s="257" t="n">
        <f aca="false">(($AA31-$AZ31)*AV$2)+$AZ31</f>
        <v>-45.6033028076</v>
      </c>
      <c r="AW31" s="257" t="n">
        <f aca="false">(($AA31-$AZ31)*AW$2)+$AZ31</f>
        <v>-44.0285371932</v>
      </c>
      <c r="AX31" s="257" t="n">
        <f aca="false">(($AA31-$AZ31)*AX$2)+$AZ31</f>
        <v>-42.4537715788</v>
      </c>
      <c r="AY31" s="257" t="n">
        <f aca="false">(($AA31-$AZ31)*AY$2)+$AZ31</f>
        <v>-40.8790059644</v>
      </c>
      <c r="AZ31" s="257" t="n">
        <f aca="false">VLOOKUP($A31,GAMMAGRIDS,13,FALSE())</f>
        <v>-39.30424035</v>
      </c>
      <c r="BA31" s="257" t="n">
        <f aca="false">(($AZ31-$BT31)*BA$2)+$BT31</f>
        <v>-37.720262967</v>
      </c>
      <c r="BB31" s="257" t="n">
        <f aca="false">(($AZ31-$BT31)*BB$2)+$BT31</f>
        <v>-36.136285584</v>
      </c>
      <c r="BC31" s="257" t="n">
        <f aca="false">(($AZ31-$BT31)*BC$2)+$BT31</f>
        <v>-34.552308201</v>
      </c>
      <c r="BD31" s="257" t="n">
        <f aca="false">(($AZ31-$BT31)*BD$2)+$BT31</f>
        <v>-32.968330818</v>
      </c>
      <c r="BE31" s="257" t="n">
        <f aca="false">(($AZ31-$BT31)*BE$2)+$BT31</f>
        <v>-31.384353435</v>
      </c>
      <c r="BF31" s="257" t="n">
        <f aca="false">(($AZ31-$BT31)*BF$2)+$BT31</f>
        <v>-29.800376052</v>
      </c>
      <c r="BG31" s="257" t="n">
        <f aca="false">(($AZ31-$BT31)*BG$2)+$BT31</f>
        <v>-28.216398669</v>
      </c>
      <c r="BH31" s="257" t="n">
        <f aca="false">(($AZ31-$BT31)*BH$2)+$BT31</f>
        <v>-26.632421286</v>
      </c>
      <c r="BI31" s="257" t="n">
        <f aca="false">(($AZ31-$BT31)*BI$2)+$BT31</f>
        <v>-25.048443903</v>
      </c>
      <c r="BJ31" s="257" t="n">
        <f aca="false">(($AZ31-$BT31)*BJ$2)+$BT31</f>
        <v>-23.46446652</v>
      </c>
      <c r="BK31" s="257" t="n">
        <f aca="false">(($AZ31-$BT31)*BK$2)+$BT31</f>
        <v>-21.880489137</v>
      </c>
      <c r="BL31" s="257" t="n">
        <f aca="false">(($AZ31-$BT31)*BL$2)+$BT31</f>
        <v>-20.296511754</v>
      </c>
      <c r="BM31" s="257" t="n">
        <f aca="false">(($AZ31-$BT31)*BM$2)+$BT31</f>
        <v>-18.712534371</v>
      </c>
      <c r="BN31" s="257" t="n">
        <f aca="false">(($AZ31-$BT31)*BN$2)+$BT31</f>
        <v>-17.128556988</v>
      </c>
      <c r="BO31" s="257" t="n">
        <f aca="false">(($AZ31-$BT31)*BO$2)+$BT31</f>
        <v>-15.544579605</v>
      </c>
      <c r="BP31" s="257" t="n">
        <f aca="false">(($AZ31-$BT31)*BP$2)+$BT31</f>
        <v>-13.960602222</v>
      </c>
      <c r="BQ31" s="257" t="n">
        <f aca="false">(($AZ31-$BT31)*BQ$2)+$BT31</f>
        <v>-12.376624839</v>
      </c>
      <c r="BR31" s="257" t="n">
        <f aca="false">(($AZ31-$BT31)*BR$2)+$BT31</f>
        <v>-10.792647456</v>
      </c>
      <c r="BS31" s="257" t="n">
        <f aca="false">(($AZ31-$BT31)*BS$2)+$BT31</f>
        <v>-9.20867007299999</v>
      </c>
      <c r="BT31" s="257" t="n">
        <f aca="false">VLOOKUP($A31,GAMMAGRIDS,14,FALSE())</f>
        <v>-7.62469269</v>
      </c>
      <c r="BU31" s="257" t="n">
        <f aca="false">(($BT31-$BY31)*BU$2)+$BY31</f>
        <v>-6.099754152</v>
      </c>
      <c r="BV31" s="257" t="n">
        <f aca="false">(($BT31-$BY31)*BV$2)+$BY31</f>
        <v>-4.574815614</v>
      </c>
      <c r="BW31" s="257" t="n">
        <f aca="false">(($BT31-$BY31)*BW$2)+$BY31</f>
        <v>-3.049877076</v>
      </c>
      <c r="BX31" s="257" t="n">
        <f aca="false">(($BT31-$BY31)*BX$2)+$BY31</f>
        <v>-1.524938538</v>
      </c>
      <c r="BY31" s="257" t="n">
        <v>0</v>
      </c>
      <c r="BZ31" s="257" t="n">
        <f aca="false">(($CD31-$BY31)*BZ$2)+$BY31</f>
        <v>1.490378442</v>
      </c>
      <c r="CA31" s="257" t="n">
        <f aca="false">(($CD31-$BY31)*CA$2)+$BY31</f>
        <v>2.980756884</v>
      </c>
      <c r="CB31" s="257" t="n">
        <f aca="false">(($CD31-$BY31)*CB$2)+$BY31</f>
        <v>4.471135326</v>
      </c>
      <c r="CC31" s="257" t="n">
        <f aca="false">(($CD31-$BY31)*CC$2)+$BY31</f>
        <v>5.961513768</v>
      </c>
      <c r="CD31" s="257" t="n">
        <f aca="false">VLOOKUP($A31,GAMMAGRIDS,15,FALSE())</f>
        <v>7.45189221</v>
      </c>
      <c r="CE31" s="257" t="n">
        <f aca="false">(($CX31-$CD31)*CE$2)+$CD31</f>
        <v>8.8409789335</v>
      </c>
      <c r="CF31" s="257" t="n">
        <f aca="false">(($CX31-$CD31)*CF$2)+$CD31</f>
        <v>10.230065657</v>
      </c>
      <c r="CG31" s="257" t="n">
        <f aca="false">(($CX31-$CD31)*CG$2)+$CD31</f>
        <v>11.6191523805</v>
      </c>
      <c r="CH31" s="257" t="n">
        <f aca="false">(($CX31-$CD31)*CH$2)+$CD31</f>
        <v>13.008239104</v>
      </c>
      <c r="CI31" s="257" t="n">
        <f aca="false">(($CX31-$CD31)*CI$2)+$CD31</f>
        <v>14.3973258275</v>
      </c>
      <c r="CJ31" s="257" t="n">
        <f aca="false">(($CX31-$CD31)*CJ$2)+$CD31</f>
        <v>15.786412551</v>
      </c>
      <c r="CK31" s="257" t="n">
        <f aca="false">(($CX31-$CD31)*CK$2)+$CD31</f>
        <v>17.1754992745</v>
      </c>
      <c r="CL31" s="257" t="n">
        <f aca="false">(($CX31-$CD31)*CL$2)+$CD31</f>
        <v>18.564585998</v>
      </c>
      <c r="CM31" s="257" t="n">
        <f aca="false">(($CX31-$CD31)*CM$2)+$CD31</f>
        <v>19.9536727215</v>
      </c>
      <c r="CN31" s="257" t="n">
        <f aca="false">(($CX31-$CD31)*CN$2)+$CD31</f>
        <v>21.342759445</v>
      </c>
      <c r="CO31" s="257" t="n">
        <f aca="false">(($CX31-$CD31)*CO$2)+$CD31</f>
        <v>22.7318461685</v>
      </c>
      <c r="CP31" s="257" t="n">
        <f aca="false">(($CX31-$CD31)*CP$2)+$CD31</f>
        <v>24.120932892</v>
      </c>
      <c r="CQ31" s="257" t="n">
        <f aca="false">(($CX31-$CD31)*CQ$2)+$CD31</f>
        <v>25.5100196155</v>
      </c>
      <c r="CR31" s="257" t="n">
        <f aca="false">(($CX31-$CD31)*CR$2)+$CD31</f>
        <v>26.899106339</v>
      </c>
      <c r="CS31" s="257" t="n">
        <f aca="false">(($CX31-$CD31)*CS$2)+$CD31</f>
        <v>28.2881930625</v>
      </c>
      <c r="CT31" s="257" t="n">
        <f aca="false">(($CX31-$CD31)*CT$2)+$CD31</f>
        <v>29.677279786</v>
      </c>
      <c r="CU31" s="257" t="n">
        <f aca="false">(($CX31-$CD31)*CU$2)+$CD31</f>
        <v>31.0663665095</v>
      </c>
      <c r="CV31" s="257" t="n">
        <f aca="false">(($CX31-$CD31)*CV$2)+$CD31</f>
        <v>32.455453233</v>
      </c>
      <c r="CW31" s="257" t="n">
        <f aca="false">(($CX31-$CD31)*CW$2)+$CD31</f>
        <v>33.8445399565</v>
      </c>
      <c r="CX31" s="257" t="n">
        <f aca="false">VLOOKUP($A31,GAMMAGRIDS,16,FALSE())</f>
        <v>35.23362668</v>
      </c>
      <c r="CY31" s="257" t="n">
        <f aca="false">(($DW31-$CX31)*CY$2)+$CX31</f>
        <v>36.4202555724</v>
      </c>
      <c r="CZ31" s="257" t="n">
        <f aca="false">(($DW31-$CX31)*CZ$2)+$CX31</f>
        <v>37.6068844648</v>
      </c>
      <c r="DA31" s="257" t="n">
        <f aca="false">(($DW31-$CX31)*DA$2)+$CX31</f>
        <v>38.7935133572</v>
      </c>
      <c r="DB31" s="257" t="n">
        <f aca="false">(($DW31-$CX31)*DB$2)+$CX31</f>
        <v>39.9801422496</v>
      </c>
      <c r="DC31" s="257" t="n">
        <f aca="false">(($DW31-$CX31)*DC$2)+$CX31</f>
        <v>41.166771142</v>
      </c>
      <c r="DD31" s="257" t="n">
        <f aca="false">(($DW31-$CX31)*DD$2)+$CX31</f>
        <v>42.3534000344</v>
      </c>
      <c r="DE31" s="257" t="n">
        <f aca="false">(($DW31-$CX31)*DE$2)+$CX31</f>
        <v>43.5400289268</v>
      </c>
      <c r="DF31" s="257" t="n">
        <f aca="false">(($DW31-$CX31)*DF$2)+$CX31</f>
        <v>44.7266578192</v>
      </c>
      <c r="DG31" s="257" t="n">
        <f aca="false">(($DW31-$CX31)*DG$2)+$CX31</f>
        <v>45.9132867116</v>
      </c>
      <c r="DH31" s="257" t="n">
        <f aca="false">(($DW31-$CX31)*DH$2)+$CX31</f>
        <v>47.099915604</v>
      </c>
      <c r="DI31" s="257" t="n">
        <f aca="false">(($DW31-$CX31)*DI$2)+$CX31</f>
        <v>48.2865444964</v>
      </c>
      <c r="DJ31" s="257" t="n">
        <f aca="false">(($DW31-$CX31)*DJ$2)+$CX31</f>
        <v>49.4731733888</v>
      </c>
      <c r="DK31" s="257" t="n">
        <f aca="false">(($DW31-$CX31)*DK$2)+$CX31</f>
        <v>50.6598022812</v>
      </c>
      <c r="DL31" s="257" t="n">
        <f aca="false">(($DW31-$CX31)*DL$2)+$CX31</f>
        <v>51.8464311736</v>
      </c>
      <c r="DM31" s="257" t="n">
        <f aca="false">(($DW31-$CX31)*DM$2)+$CX31</f>
        <v>53.033060066</v>
      </c>
      <c r="DN31" s="257" t="n">
        <f aca="false">(($DW31-$CX31)*DN$2)+$CX31</f>
        <v>54.2196889584</v>
      </c>
      <c r="DO31" s="257" t="n">
        <f aca="false">(($DW31-$CX31)*DO$2)+$CX31</f>
        <v>55.4063178508</v>
      </c>
      <c r="DP31" s="257" t="n">
        <f aca="false">(($DW31-$CX31)*DP$2)+$CX31</f>
        <v>56.5929467432</v>
      </c>
      <c r="DQ31" s="257" t="n">
        <f aca="false">(($DW31-$CX31)*DQ$2)+$CX31</f>
        <v>57.7795756356</v>
      </c>
      <c r="DR31" s="257" t="n">
        <f aca="false">(($DW31-$CX31)*DR$2)+$CX31</f>
        <v>58.966204528</v>
      </c>
      <c r="DS31" s="257" t="n">
        <f aca="false">(($DW31-$CX31)*DS$2)+$CX31</f>
        <v>60.1528334204</v>
      </c>
      <c r="DT31" s="257" t="n">
        <f aca="false">(($DW31-$CX31)*DT$2)+$CX31</f>
        <v>61.3394623128</v>
      </c>
      <c r="DU31" s="257" t="n">
        <f aca="false">(($DW31-$CX31)*DU$2)+$CX31</f>
        <v>62.5260912052</v>
      </c>
      <c r="DV31" s="257" t="n">
        <f aca="false">(($DW31-$CX31)*DV$2)+$CX31</f>
        <v>63.7127200976</v>
      </c>
      <c r="DW31" s="257" t="n">
        <f aca="false">VLOOKUP($A31,GAMMAGRIDS,17,FALSE())</f>
        <v>64.89934899</v>
      </c>
      <c r="DX31" s="257" t="n">
        <f aca="false">(($EV31-$DW31)*DX$2)+$DW31</f>
        <v>66.6372539416</v>
      </c>
      <c r="DY31" s="257" t="n">
        <f aca="false">(($EV31-$DW31)*DY$2)+$DW31</f>
        <v>68.3751588932</v>
      </c>
      <c r="DZ31" s="257" t="n">
        <f aca="false">(($EV31-$DW31)*DZ$2)+$DW31</f>
        <v>70.1130638448</v>
      </c>
      <c r="EA31" s="257" t="n">
        <f aca="false">(($EV31-$DW31)*EA$2)+$DW31</f>
        <v>71.8509687964</v>
      </c>
      <c r="EB31" s="257" t="n">
        <f aca="false">(($EV31-$DW31)*EB$2)+$DW31</f>
        <v>73.588873748</v>
      </c>
      <c r="EC31" s="257" t="n">
        <f aca="false">(($EV31-$DW31)*EC$2)+$DW31</f>
        <v>75.3267786996</v>
      </c>
      <c r="ED31" s="257" t="n">
        <f aca="false">(($EV31-$DW31)*ED$2)+$DW31</f>
        <v>77.0646836512</v>
      </c>
      <c r="EE31" s="257" t="n">
        <f aca="false">(($EV31-$DW31)*EE$2)+$DW31</f>
        <v>78.8025886028</v>
      </c>
      <c r="EF31" s="257" t="n">
        <f aca="false">(($EV31-$DW31)*EF$2)+$DW31</f>
        <v>80.5404935544</v>
      </c>
      <c r="EG31" s="257" t="n">
        <f aca="false">(($EV31-$DW31)*EG$2)+$DW31</f>
        <v>82.278398506</v>
      </c>
      <c r="EH31" s="257" t="n">
        <f aca="false">(($EV31-$DW31)*EH$2)+$DW31</f>
        <v>84.0163034576</v>
      </c>
      <c r="EI31" s="257" t="n">
        <f aca="false">(($EV31-$DW31)*EI$2)+$DW31</f>
        <v>85.7542084092</v>
      </c>
      <c r="EJ31" s="257" t="n">
        <f aca="false">(($EV31-$DW31)*EJ$2)+$DW31</f>
        <v>87.4921133608</v>
      </c>
      <c r="EK31" s="257" t="n">
        <f aca="false">(($EV31-$DW31)*EK$2)+$DW31</f>
        <v>89.2300183124</v>
      </c>
      <c r="EL31" s="257" t="n">
        <f aca="false">(($EV31-$DW31)*EL$2)+$DW31</f>
        <v>90.967923264</v>
      </c>
      <c r="EM31" s="257" t="n">
        <f aca="false">(($EV31-$DW31)*EM$2)+$DW31</f>
        <v>92.7058282156</v>
      </c>
      <c r="EN31" s="257" t="n">
        <f aca="false">(($EV31-$DW31)*EN$2)+$DW31</f>
        <v>94.4437331672</v>
      </c>
      <c r="EO31" s="257" t="n">
        <f aca="false">(($EV31-$DW31)*EO$2)+$DW31</f>
        <v>96.1816381188</v>
      </c>
      <c r="EP31" s="257" t="n">
        <f aca="false">(($EV31-$DW31)*EP$2)+$DW31</f>
        <v>97.9195430704</v>
      </c>
      <c r="EQ31" s="257" t="n">
        <f aca="false">(($EV31-$DW31)*EQ$2)+$DW31</f>
        <v>99.657448022</v>
      </c>
      <c r="ER31" s="257" t="n">
        <f aca="false">(($EV31-$DW31)*ER$2)+$DW31</f>
        <v>101.3953529736</v>
      </c>
      <c r="ES31" s="257" t="n">
        <f aca="false">(($EV31-$DW31)*ES$2)+$DW31</f>
        <v>103.1332579252</v>
      </c>
      <c r="ET31" s="257" t="n">
        <f aca="false">(($EV31-$DW31)*ET$2)+$DW31</f>
        <v>104.8711628768</v>
      </c>
      <c r="EU31" s="257" t="n">
        <f aca="false">(($EV31-$DW31)*EU$2)+$DW31</f>
        <v>106.6090678284</v>
      </c>
      <c r="EV31" s="257" t="n">
        <f aca="false">VLOOKUP($A31,GAMMAGRIDS,18,FALSE())</f>
        <v>108.34697278</v>
      </c>
    </row>
    <row r="32" customFormat="false" ht="12.75" hidden="false" customHeight="false" outlineLevel="0" collapsed="false">
      <c r="A32" s="36" t="n">
        <v>37895</v>
      </c>
      <c r="B32" s="257" t="n">
        <f aca="false">VLOOKUP($A32,GAMMAGRIDS,11,FALSE())</f>
        <v>-131.21435223</v>
      </c>
      <c r="C32" s="257" t="n">
        <f aca="false">(($B32-$AA32)*C$2)+$AA32</f>
        <v>-128.884528758</v>
      </c>
      <c r="D32" s="257" t="n">
        <f aca="false">(($B32-$AA32)*D$2)+$AA32</f>
        <v>-126.554705286</v>
      </c>
      <c r="E32" s="257" t="n">
        <f aca="false">(($B32-$AA32)*E$2)+$AA32</f>
        <v>-124.224881814</v>
      </c>
      <c r="F32" s="257" t="n">
        <f aca="false">(($B32-$AA32)*F$2)+$AA32</f>
        <v>-121.895058342</v>
      </c>
      <c r="G32" s="257" t="n">
        <f aca="false">(($B32-$AA32)*G$2)+$AA32</f>
        <v>-119.56523487</v>
      </c>
      <c r="H32" s="257" t="n">
        <f aca="false">(($B32-$AA32)*H$2)+$AA32</f>
        <v>-117.235411398</v>
      </c>
      <c r="I32" s="257" t="n">
        <f aca="false">(($B32-$AA32)*I$2)+$AA32</f>
        <v>-114.905587926</v>
      </c>
      <c r="J32" s="257" t="n">
        <f aca="false">(($B32-$AA32)*J$2)+$AA32</f>
        <v>-112.575764454</v>
      </c>
      <c r="K32" s="257" t="n">
        <f aca="false">(($B32-$AA32)*K$2)+$AA32</f>
        <v>-110.245940982</v>
      </c>
      <c r="L32" s="257" t="n">
        <f aca="false">(($B32-$AA32)*L$2)+$AA32</f>
        <v>-107.91611751</v>
      </c>
      <c r="M32" s="257" t="n">
        <f aca="false">(($B32-$AA32)*M$2)+$AA32</f>
        <v>-105.586294038</v>
      </c>
      <c r="N32" s="257" t="n">
        <f aca="false">(($B32-$AA32)*N$2)+$AA32</f>
        <v>-103.256470566</v>
      </c>
      <c r="O32" s="257" t="n">
        <f aca="false">(($B32-$AA32)*O$2)+$AA32</f>
        <v>-100.926647094</v>
      </c>
      <c r="P32" s="257" t="n">
        <f aca="false">(($B32-$AA32)*P$2)+$AA32</f>
        <v>-98.596823622</v>
      </c>
      <c r="Q32" s="257" t="n">
        <f aca="false">(($B32-$AA32)*Q$2)+$AA32</f>
        <v>-96.26700015</v>
      </c>
      <c r="R32" s="257" t="n">
        <f aca="false">(($B32-$AA32)*R$2)+$AA32</f>
        <v>-93.937176678</v>
      </c>
      <c r="S32" s="257" t="n">
        <f aca="false">(($B32-$AA32)*S$2)+$AA32</f>
        <v>-91.607353206</v>
      </c>
      <c r="T32" s="257" t="n">
        <f aca="false">(($B32-$AA32)*T$2)+$AA32</f>
        <v>-89.277529734</v>
      </c>
      <c r="U32" s="257" t="n">
        <f aca="false">(($B32-$AA32)*U$2)+$AA32</f>
        <v>-86.947706262</v>
      </c>
      <c r="V32" s="257" t="n">
        <f aca="false">(($B32-$AA32)*V$2)+$AA32</f>
        <v>-84.61788279</v>
      </c>
      <c r="W32" s="257" t="n">
        <f aca="false">(($B32-$AA32)*W$2)+$AA32</f>
        <v>-82.288059318</v>
      </c>
      <c r="X32" s="257" t="n">
        <f aca="false">(($B32-$AA32)*X$2)+$AA32</f>
        <v>-79.958235846</v>
      </c>
      <c r="Y32" s="257" t="n">
        <f aca="false">(($B32-$AA32)*Y$2)+$AA32</f>
        <v>-77.628412374</v>
      </c>
      <c r="Z32" s="257" t="n">
        <f aca="false">(($B32-$AA32)*Z$2)+$AA32</f>
        <v>-75.298588902</v>
      </c>
      <c r="AA32" s="257" t="n">
        <f aca="false">VLOOKUP($A32,GAMMAGRIDS,12,FALSE())</f>
        <v>-72.96876543</v>
      </c>
      <c r="AB32" s="257" t="n">
        <f aca="false">(($AA32-$AZ32)*AB$2)+$AZ32</f>
        <v>-71.4671256644</v>
      </c>
      <c r="AC32" s="257" t="n">
        <f aca="false">(($AA32-$AZ32)*AC$2)+$AZ32</f>
        <v>-69.9654858988</v>
      </c>
      <c r="AD32" s="257" t="n">
        <f aca="false">(($AA32-$AZ32)*AD$2)+$AZ32</f>
        <v>-68.4638461332</v>
      </c>
      <c r="AE32" s="257" t="n">
        <f aca="false">(($AA32-$AZ32)*AE$2)+$AZ32</f>
        <v>-66.9622063676</v>
      </c>
      <c r="AF32" s="257" t="n">
        <f aca="false">(($AA32-$AZ32)*AF$2)+$AZ32</f>
        <v>-65.460566602</v>
      </c>
      <c r="AG32" s="257" t="n">
        <f aca="false">(($AA32-$AZ32)*AG$2)+$AZ32</f>
        <v>-63.9589268364</v>
      </c>
      <c r="AH32" s="257" t="n">
        <f aca="false">(($AA32-$AZ32)*AH$2)+$AZ32</f>
        <v>-62.4572870708</v>
      </c>
      <c r="AI32" s="257" t="n">
        <f aca="false">(($AA32-$AZ32)*AI$2)+$AZ32</f>
        <v>-60.9556473052</v>
      </c>
      <c r="AJ32" s="257" t="n">
        <f aca="false">(($AA32-$AZ32)*AJ$2)+$AZ32</f>
        <v>-59.4540075396</v>
      </c>
      <c r="AK32" s="257" t="n">
        <f aca="false">(($AA32-$AZ32)*AK$2)+$AZ32</f>
        <v>-57.952367774</v>
      </c>
      <c r="AL32" s="257" t="n">
        <f aca="false">(($AA32-$AZ32)*AL$2)+$AZ32</f>
        <v>-56.4507280084</v>
      </c>
      <c r="AM32" s="257" t="n">
        <f aca="false">(($AA32-$AZ32)*AM$2)+$AZ32</f>
        <v>-54.9490882428</v>
      </c>
      <c r="AN32" s="257" t="n">
        <f aca="false">(($AA32-$AZ32)*AN$2)+$AZ32</f>
        <v>-53.4474484772</v>
      </c>
      <c r="AO32" s="257" t="n">
        <f aca="false">(($AA32-$AZ32)*AO$2)+$AZ32</f>
        <v>-51.9458087116</v>
      </c>
      <c r="AP32" s="257" t="n">
        <f aca="false">(($AA32-$AZ32)*AP$2)+$AZ32</f>
        <v>-50.444168946</v>
      </c>
      <c r="AQ32" s="257" t="n">
        <f aca="false">(($AA32-$AZ32)*AQ$2)+$AZ32</f>
        <v>-48.9425291804</v>
      </c>
      <c r="AR32" s="257" t="n">
        <f aca="false">(($AA32-$AZ32)*AR$2)+$AZ32</f>
        <v>-47.4408894148</v>
      </c>
      <c r="AS32" s="257" t="n">
        <f aca="false">(($AA32-$AZ32)*AS$2)+$AZ32</f>
        <v>-45.9392496492</v>
      </c>
      <c r="AT32" s="257" t="n">
        <f aca="false">(($AA32-$AZ32)*AT$2)+$AZ32</f>
        <v>-44.4376098836</v>
      </c>
      <c r="AU32" s="257" t="n">
        <f aca="false">(($AA32-$AZ32)*AU$2)+$AZ32</f>
        <v>-42.935970118</v>
      </c>
      <c r="AV32" s="257" t="n">
        <f aca="false">(($AA32-$AZ32)*AV$2)+$AZ32</f>
        <v>-41.4343303524</v>
      </c>
      <c r="AW32" s="257" t="n">
        <f aca="false">(($AA32-$AZ32)*AW$2)+$AZ32</f>
        <v>-39.9326905868</v>
      </c>
      <c r="AX32" s="257" t="n">
        <f aca="false">(($AA32-$AZ32)*AX$2)+$AZ32</f>
        <v>-38.4310508212</v>
      </c>
      <c r="AY32" s="257" t="n">
        <f aca="false">(($AA32-$AZ32)*AY$2)+$AZ32</f>
        <v>-36.9294110556</v>
      </c>
      <c r="AZ32" s="257" t="n">
        <f aca="false">VLOOKUP($A32,GAMMAGRIDS,13,FALSE())</f>
        <v>-35.42777129</v>
      </c>
      <c r="BA32" s="257" t="n">
        <f aca="false">(($AZ32-$BT32)*BA$2)+$BT32</f>
        <v>-33.993306371</v>
      </c>
      <c r="BB32" s="257" t="n">
        <f aca="false">(($AZ32-$BT32)*BB$2)+$BT32</f>
        <v>-32.558841452</v>
      </c>
      <c r="BC32" s="257" t="n">
        <f aca="false">(($AZ32-$BT32)*BC$2)+$BT32</f>
        <v>-31.124376533</v>
      </c>
      <c r="BD32" s="257" t="n">
        <f aca="false">(($AZ32-$BT32)*BD$2)+$BT32</f>
        <v>-29.689911614</v>
      </c>
      <c r="BE32" s="257" t="n">
        <f aca="false">(($AZ32-$BT32)*BE$2)+$BT32</f>
        <v>-28.255446695</v>
      </c>
      <c r="BF32" s="257" t="n">
        <f aca="false">(($AZ32-$BT32)*BF$2)+$BT32</f>
        <v>-26.820981776</v>
      </c>
      <c r="BG32" s="257" t="n">
        <f aca="false">(($AZ32-$BT32)*BG$2)+$BT32</f>
        <v>-25.386516857</v>
      </c>
      <c r="BH32" s="257" t="n">
        <f aca="false">(($AZ32-$BT32)*BH$2)+$BT32</f>
        <v>-23.952051938</v>
      </c>
      <c r="BI32" s="257" t="n">
        <f aca="false">(($AZ32-$BT32)*BI$2)+$BT32</f>
        <v>-22.517587019</v>
      </c>
      <c r="BJ32" s="257" t="n">
        <f aca="false">(($AZ32-$BT32)*BJ$2)+$BT32</f>
        <v>-21.0831221</v>
      </c>
      <c r="BK32" s="257" t="n">
        <f aca="false">(($AZ32-$BT32)*BK$2)+$BT32</f>
        <v>-19.648657181</v>
      </c>
      <c r="BL32" s="257" t="n">
        <f aca="false">(($AZ32-$BT32)*BL$2)+$BT32</f>
        <v>-18.214192262</v>
      </c>
      <c r="BM32" s="257" t="n">
        <f aca="false">(($AZ32-$BT32)*BM$2)+$BT32</f>
        <v>-16.779727343</v>
      </c>
      <c r="BN32" s="257" t="n">
        <f aca="false">(($AZ32-$BT32)*BN$2)+$BT32</f>
        <v>-15.345262424</v>
      </c>
      <c r="BO32" s="257" t="n">
        <f aca="false">(($AZ32-$BT32)*BO$2)+$BT32</f>
        <v>-13.910797505</v>
      </c>
      <c r="BP32" s="257" t="n">
        <f aca="false">(($AZ32-$BT32)*BP$2)+$BT32</f>
        <v>-12.476332586</v>
      </c>
      <c r="BQ32" s="257" t="n">
        <f aca="false">(($AZ32-$BT32)*BQ$2)+$BT32</f>
        <v>-11.041867667</v>
      </c>
      <c r="BR32" s="257" t="n">
        <f aca="false">(($AZ32-$BT32)*BR$2)+$BT32</f>
        <v>-9.60740274799999</v>
      </c>
      <c r="BS32" s="257" t="n">
        <f aca="false">(($AZ32-$BT32)*BS$2)+$BT32</f>
        <v>-8.17293782899999</v>
      </c>
      <c r="BT32" s="257" t="n">
        <f aca="false">VLOOKUP($A32,GAMMAGRIDS,14,FALSE())</f>
        <v>-6.73847291</v>
      </c>
      <c r="BU32" s="257" t="n">
        <f aca="false">(($BT32-$BY32)*BU$2)+$BY32</f>
        <v>-5.390778328</v>
      </c>
      <c r="BV32" s="257" t="n">
        <f aca="false">(($BT32-$BY32)*BV$2)+$BY32</f>
        <v>-4.043083746</v>
      </c>
      <c r="BW32" s="257" t="n">
        <f aca="false">(($BT32-$BY32)*BW$2)+$BY32</f>
        <v>-2.695389164</v>
      </c>
      <c r="BX32" s="257" t="n">
        <f aca="false">(($BT32-$BY32)*BX$2)+$BY32</f>
        <v>-1.347694582</v>
      </c>
      <c r="BY32" s="257" t="n">
        <v>0</v>
      </c>
      <c r="BZ32" s="257" t="n">
        <f aca="false">(($CD32-$BY32)*BZ$2)+$BY32</f>
        <v>1.305348676</v>
      </c>
      <c r="CA32" s="257" t="n">
        <f aca="false">(($CD32-$BY32)*CA$2)+$BY32</f>
        <v>2.610697352</v>
      </c>
      <c r="CB32" s="257" t="n">
        <f aca="false">(($CD32-$BY32)*CB$2)+$BY32</f>
        <v>3.916046028</v>
      </c>
      <c r="CC32" s="257" t="n">
        <f aca="false">(($CD32-$BY32)*CC$2)+$BY32</f>
        <v>5.221394704</v>
      </c>
      <c r="CD32" s="257" t="n">
        <f aca="false">VLOOKUP($A32,GAMMAGRIDS,15,FALSE())</f>
        <v>6.52674338</v>
      </c>
      <c r="CE32" s="257" t="n">
        <f aca="false">(($CX32-$CD32)*CE$2)+$CD32</f>
        <v>7.7175947575</v>
      </c>
      <c r="CF32" s="257" t="n">
        <f aca="false">(($CX32-$CD32)*CF$2)+$CD32</f>
        <v>8.908446135</v>
      </c>
      <c r="CG32" s="257" t="n">
        <f aca="false">(($CX32-$CD32)*CG$2)+$CD32</f>
        <v>10.0992975125</v>
      </c>
      <c r="CH32" s="257" t="n">
        <f aca="false">(($CX32-$CD32)*CH$2)+$CD32</f>
        <v>11.29014889</v>
      </c>
      <c r="CI32" s="257" t="n">
        <f aca="false">(($CX32-$CD32)*CI$2)+$CD32</f>
        <v>12.4810002675</v>
      </c>
      <c r="CJ32" s="257" t="n">
        <f aca="false">(($CX32-$CD32)*CJ$2)+$CD32</f>
        <v>13.671851645</v>
      </c>
      <c r="CK32" s="257" t="n">
        <f aca="false">(($CX32-$CD32)*CK$2)+$CD32</f>
        <v>14.8627030225</v>
      </c>
      <c r="CL32" s="257" t="n">
        <f aca="false">(($CX32-$CD32)*CL$2)+$CD32</f>
        <v>16.0535544</v>
      </c>
      <c r="CM32" s="257" t="n">
        <f aca="false">(($CX32-$CD32)*CM$2)+$CD32</f>
        <v>17.2444057775</v>
      </c>
      <c r="CN32" s="257" t="n">
        <f aca="false">(($CX32-$CD32)*CN$2)+$CD32</f>
        <v>18.435257155</v>
      </c>
      <c r="CO32" s="257" t="n">
        <f aca="false">(($CX32-$CD32)*CO$2)+$CD32</f>
        <v>19.6261085325</v>
      </c>
      <c r="CP32" s="257" t="n">
        <f aca="false">(($CX32-$CD32)*CP$2)+$CD32</f>
        <v>20.81695991</v>
      </c>
      <c r="CQ32" s="257" t="n">
        <f aca="false">(($CX32-$CD32)*CQ$2)+$CD32</f>
        <v>22.0078112875</v>
      </c>
      <c r="CR32" s="257" t="n">
        <f aca="false">(($CX32-$CD32)*CR$2)+$CD32</f>
        <v>23.198662665</v>
      </c>
      <c r="CS32" s="257" t="n">
        <f aca="false">(($CX32-$CD32)*CS$2)+$CD32</f>
        <v>24.3895140425</v>
      </c>
      <c r="CT32" s="257" t="n">
        <f aca="false">(($CX32-$CD32)*CT$2)+$CD32</f>
        <v>25.58036542</v>
      </c>
      <c r="CU32" s="257" t="n">
        <f aca="false">(($CX32-$CD32)*CU$2)+$CD32</f>
        <v>26.7712167975</v>
      </c>
      <c r="CV32" s="257" t="n">
        <f aca="false">(($CX32-$CD32)*CV$2)+$CD32</f>
        <v>27.962068175</v>
      </c>
      <c r="CW32" s="257" t="n">
        <f aca="false">(($CX32-$CD32)*CW$2)+$CD32</f>
        <v>29.1529195525</v>
      </c>
      <c r="CX32" s="257" t="n">
        <f aca="false">VLOOKUP($A32,GAMMAGRIDS,16,FALSE())</f>
        <v>30.34377093</v>
      </c>
      <c r="CY32" s="257" t="n">
        <f aca="false">(($DW32-$CX32)*CY$2)+$CX32</f>
        <v>31.3224473268</v>
      </c>
      <c r="CZ32" s="257" t="n">
        <f aca="false">(($DW32-$CX32)*CZ$2)+$CX32</f>
        <v>32.3011237236</v>
      </c>
      <c r="DA32" s="257" t="n">
        <f aca="false">(($DW32-$CX32)*DA$2)+$CX32</f>
        <v>33.2798001204</v>
      </c>
      <c r="DB32" s="257" t="n">
        <f aca="false">(($DW32-$CX32)*DB$2)+$CX32</f>
        <v>34.2584765172</v>
      </c>
      <c r="DC32" s="257" t="n">
        <f aca="false">(($DW32-$CX32)*DC$2)+$CX32</f>
        <v>35.237152914</v>
      </c>
      <c r="DD32" s="257" t="n">
        <f aca="false">(($DW32-$CX32)*DD$2)+$CX32</f>
        <v>36.2158293108</v>
      </c>
      <c r="DE32" s="257" t="n">
        <f aca="false">(($DW32-$CX32)*DE$2)+$CX32</f>
        <v>37.1945057076</v>
      </c>
      <c r="DF32" s="257" t="n">
        <f aca="false">(($DW32-$CX32)*DF$2)+$CX32</f>
        <v>38.1731821044</v>
      </c>
      <c r="DG32" s="257" t="n">
        <f aca="false">(($DW32-$CX32)*DG$2)+$CX32</f>
        <v>39.1518585012</v>
      </c>
      <c r="DH32" s="257" t="n">
        <f aca="false">(($DW32-$CX32)*DH$2)+$CX32</f>
        <v>40.130534898</v>
      </c>
      <c r="DI32" s="257" t="n">
        <f aca="false">(($DW32-$CX32)*DI$2)+$CX32</f>
        <v>41.1092112948</v>
      </c>
      <c r="DJ32" s="257" t="n">
        <f aca="false">(($DW32-$CX32)*DJ$2)+$CX32</f>
        <v>42.0878876916</v>
      </c>
      <c r="DK32" s="257" t="n">
        <f aca="false">(($DW32-$CX32)*DK$2)+$CX32</f>
        <v>43.0665640884</v>
      </c>
      <c r="DL32" s="257" t="n">
        <f aca="false">(($DW32-$CX32)*DL$2)+$CX32</f>
        <v>44.0452404852</v>
      </c>
      <c r="DM32" s="257" t="n">
        <f aca="false">(($DW32-$CX32)*DM$2)+$CX32</f>
        <v>45.023916882</v>
      </c>
      <c r="DN32" s="257" t="n">
        <f aca="false">(($DW32-$CX32)*DN$2)+$CX32</f>
        <v>46.0025932788</v>
      </c>
      <c r="DO32" s="257" t="n">
        <f aca="false">(($DW32-$CX32)*DO$2)+$CX32</f>
        <v>46.9812696756</v>
      </c>
      <c r="DP32" s="257" t="n">
        <f aca="false">(($DW32-$CX32)*DP$2)+$CX32</f>
        <v>47.9599460724</v>
      </c>
      <c r="DQ32" s="257" t="n">
        <f aca="false">(($DW32-$CX32)*DQ$2)+$CX32</f>
        <v>48.9386224692</v>
      </c>
      <c r="DR32" s="257" t="n">
        <f aca="false">(($DW32-$CX32)*DR$2)+$CX32</f>
        <v>49.917298866</v>
      </c>
      <c r="DS32" s="257" t="n">
        <f aca="false">(($DW32-$CX32)*DS$2)+$CX32</f>
        <v>50.8959752628</v>
      </c>
      <c r="DT32" s="257" t="n">
        <f aca="false">(($DW32-$CX32)*DT$2)+$CX32</f>
        <v>51.8746516596</v>
      </c>
      <c r="DU32" s="257" t="n">
        <f aca="false">(($DW32-$CX32)*DU$2)+$CX32</f>
        <v>52.8533280564</v>
      </c>
      <c r="DV32" s="257" t="n">
        <f aca="false">(($DW32-$CX32)*DV$2)+$CX32</f>
        <v>53.8320044532</v>
      </c>
      <c r="DW32" s="257" t="n">
        <f aca="false">VLOOKUP($A32,GAMMAGRIDS,17,FALSE())</f>
        <v>54.81068085</v>
      </c>
      <c r="DX32" s="257" t="n">
        <f aca="false">(($EV32-$DW32)*DX$2)+$DW32</f>
        <v>56.1510245168</v>
      </c>
      <c r="DY32" s="257" t="n">
        <f aca="false">(($EV32-$DW32)*DY$2)+$DW32</f>
        <v>57.4913681836</v>
      </c>
      <c r="DZ32" s="257" t="n">
        <f aca="false">(($EV32-$DW32)*DZ$2)+$DW32</f>
        <v>58.8317118504</v>
      </c>
      <c r="EA32" s="257" t="n">
        <f aca="false">(($EV32-$DW32)*EA$2)+$DW32</f>
        <v>60.1720555172</v>
      </c>
      <c r="EB32" s="257" t="n">
        <f aca="false">(($EV32-$DW32)*EB$2)+$DW32</f>
        <v>61.512399184</v>
      </c>
      <c r="EC32" s="257" t="n">
        <f aca="false">(($EV32-$DW32)*EC$2)+$DW32</f>
        <v>62.8527428508</v>
      </c>
      <c r="ED32" s="257" t="n">
        <f aca="false">(($EV32-$DW32)*ED$2)+$DW32</f>
        <v>64.1930865176</v>
      </c>
      <c r="EE32" s="257" t="n">
        <f aca="false">(($EV32-$DW32)*EE$2)+$DW32</f>
        <v>65.5334301844</v>
      </c>
      <c r="EF32" s="257" t="n">
        <f aca="false">(($EV32-$DW32)*EF$2)+$DW32</f>
        <v>66.8737738512</v>
      </c>
      <c r="EG32" s="257" t="n">
        <f aca="false">(($EV32-$DW32)*EG$2)+$DW32</f>
        <v>68.214117518</v>
      </c>
      <c r="EH32" s="257" t="n">
        <f aca="false">(($EV32-$DW32)*EH$2)+$DW32</f>
        <v>69.5544611848</v>
      </c>
      <c r="EI32" s="257" t="n">
        <f aca="false">(($EV32-$DW32)*EI$2)+$DW32</f>
        <v>70.8948048516</v>
      </c>
      <c r="EJ32" s="257" t="n">
        <f aca="false">(($EV32-$DW32)*EJ$2)+$DW32</f>
        <v>72.2351485184</v>
      </c>
      <c r="EK32" s="257" t="n">
        <f aca="false">(($EV32-$DW32)*EK$2)+$DW32</f>
        <v>73.5754921852</v>
      </c>
      <c r="EL32" s="257" t="n">
        <f aca="false">(($EV32-$DW32)*EL$2)+$DW32</f>
        <v>74.915835852</v>
      </c>
      <c r="EM32" s="257" t="n">
        <f aca="false">(($EV32-$DW32)*EM$2)+$DW32</f>
        <v>76.2561795188</v>
      </c>
      <c r="EN32" s="257" t="n">
        <f aca="false">(($EV32-$DW32)*EN$2)+$DW32</f>
        <v>77.5965231856</v>
      </c>
      <c r="EO32" s="257" t="n">
        <f aca="false">(($EV32-$DW32)*EO$2)+$DW32</f>
        <v>78.9368668524</v>
      </c>
      <c r="EP32" s="257" t="n">
        <f aca="false">(($EV32-$DW32)*EP$2)+$DW32</f>
        <v>80.2772105192</v>
      </c>
      <c r="EQ32" s="257" t="n">
        <f aca="false">(($EV32-$DW32)*EQ$2)+$DW32</f>
        <v>81.617554186</v>
      </c>
      <c r="ER32" s="257" t="n">
        <f aca="false">(($EV32-$DW32)*ER$2)+$DW32</f>
        <v>82.9578978528</v>
      </c>
      <c r="ES32" s="257" t="n">
        <f aca="false">(($EV32-$DW32)*ES$2)+$DW32</f>
        <v>84.2982415196</v>
      </c>
      <c r="ET32" s="257" t="n">
        <f aca="false">(($EV32-$DW32)*ET$2)+$DW32</f>
        <v>85.6385851864</v>
      </c>
      <c r="EU32" s="257" t="n">
        <f aca="false">(($EV32-$DW32)*EU$2)+$DW32</f>
        <v>86.9789288532</v>
      </c>
      <c r="EV32" s="257" t="n">
        <f aca="false">VLOOKUP($A32,GAMMAGRIDS,18,FALSE())</f>
        <v>88.31927252</v>
      </c>
    </row>
    <row r="33" customFormat="false" ht="12.75" hidden="false" customHeight="false" outlineLevel="0" collapsed="false">
      <c r="A33" s="36" t="n">
        <v>37926</v>
      </c>
      <c r="B33" s="257" t="n">
        <f aca="false">VLOOKUP($A33,GAMMAGRIDS,11,FALSE())</f>
        <v>-77.8372317</v>
      </c>
      <c r="C33" s="257" t="n">
        <f aca="false">(($B33-$AA33)*C$2)+$AA33</f>
        <v>-77.308159702</v>
      </c>
      <c r="D33" s="257" t="n">
        <f aca="false">(($B33-$AA33)*D$2)+$AA33</f>
        <v>-76.779087704</v>
      </c>
      <c r="E33" s="257" t="n">
        <f aca="false">(($B33-$AA33)*E$2)+$AA33</f>
        <v>-76.250015706</v>
      </c>
      <c r="F33" s="257" t="n">
        <f aca="false">(($B33-$AA33)*F$2)+$AA33</f>
        <v>-75.720943708</v>
      </c>
      <c r="G33" s="257" t="n">
        <f aca="false">(($B33-$AA33)*G$2)+$AA33</f>
        <v>-75.19187171</v>
      </c>
      <c r="H33" s="257" t="n">
        <f aca="false">(($B33-$AA33)*H$2)+$AA33</f>
        <v>-74.662799712</v>
      </c>
      <c r="I33" s="257" t="n">
        <f aca="false">(($B33-$AA33)*I$2)+$AA33</f>
        <v>-74.133727714</v>
      </c>
      <c r="J33" s="257" t="n">
        <f aca="false">(($B33-$AA33)*J$2)+$AA33</f>
        <v>-73.604655716</v>
      </c>
      <c r="K33" s="257" t="n">
        <f aca="false">(($B33-$AA33)*K$2)+$AA33</f>
        <v>-73.075583718</v>
      </c>
      <c r="L33" s="257" t="n">
        <f aca="false">(($B33-$AA33)*L$2)+$AA33</f>
        <v>-72.54651172</v>
      </c>
      <c r="M33" s="257" t="n">
        <f aca="false">(($B33-$AA33)*M$2)+$AA33</f>
        <v>-72.017439722</v>
      </c>
      <c r="N33" s="257" t="n">
        <f aca="false">(($B33-$AA33)*N$2)+$AA33</f>
        <v>-71.488367724</v>
      </c>
      <c r="O33" s="257" t="n">
        <f aca="false">(($B33-$AA33)*O$2)+$AA33</f>
        <v>-70.959295726</v>
      </c>
      <c r="P33" s="257" t="n">
        <f aca="false">(($B33-$AA33)*P$2)+$AA33</f>
        <v>-70.430223728</v>
      </c>
      <c r="Q33" s="257" t="n">
        <f aca="false">(($B33-$AA33)*Q$2)+$AA33</f>
        <v>-69.90115173</v>
      </c>
      <c r="R33" s="257" t="n">
        <f aca="false">(($B33-$AA33)*R$2)+$AA33</f>
        <v>-69.372079732</v>
      </c>
      <c r="S33" s="257" t="n">
        <f aca="false">(($B33-$AA33)*S$2)+$AA33</f>
        <v>-68.843007734</v>
      </c>
      <c r="T33" s="257" t="n">
        <f aca="false">(($B33-$AA33)*T$2)+$AA33</f>
        <v>-68.313935736</v>
      </c>
      <c r="U33" s="257" t="n">
        <f aca="false">(($B33-$AA33)*U$2)+$AA33</f>
        <v>-67.784863738</v>
      </c>
      <c r="V33" s="257" t="n">
        <f aca="false">(($B33-$AA33)*V$2)+$AA33</f>
        <v>-67.25579174</v>
      </c>
      <c r="W33" s="257" t="n">
        <f aca="false">(($B33-$AA33)*W$2)+$AA33</f>
        <v>-66.726719742</v>
      </c>
      <c r="X33" s="257" t="n">
        <f aca="false">(($B33-$AA33)*X$2)+$AA33</f>
        <v>-66.197647744</v>
      </c>
      <c r="Y33" s="257" t="n">
        <f aca="false">(($B33-$AA33)*Y$2)+$AA33</f>
        <v>-65.668575746</v>
      </c>
      <c r="Z33" s="257" t="n">
        <f aca="false">(($B33-$AA33)*Z$2)+$AA33</f>
        <v>-65.139503748</v>
      </c>
      <c r="AA33" s="257" t="n">
        <f aca="false">VLOOKUP($A33,GAMMAGRIDS,12,FALSE())</f>
        <v>-64.61043175</v>
      </c>
      <c r="AB33" s="257" t="n">
        <f aca="false">(($AA33-$AZ33)*AB$2)+$AZ33</f>
        <v>-63.47338245</v>
      </c>
      <c r="AC33" s="257" t="n">
        <f aca="false">(($AA33-$AZ33)*AC$2)+$AZ33</f>
        <v>-62.33633315</v>
      </c>
      <c r="AD33" s="257" t="n">
        <f aca="false">(($AA33-$AZ33)*AD$2)+$AZ33</f>
        <v>-61.19928385</v>
      </c>
      <c r="AE33" s="257" t="n">
        <f aca="false">(($AA33-$AZ33)*AE$2)+$AZ33</f>
        <v>-60.06223455</v>
      </c>
      <c r="AF33" s="257" t="n">
        <f aca="false">(($AA33-$AZ33)*AF$2)+$AZ33</f>
        <v>-58.92518525</v>
      </c>
      <c r="AG33" s="257" t="n">
        <f aca="false">(($AA33-$AZ33)*AG$2)+$AZ33</f>
        <v>-57.78813595</v>
      </c>
      <c r="AH33" s="257" t="n">
        <f aca="false">(($AA33-$AZ33)*AH$2)+$AZ33</f>
        <v>-56.65108665</v>
      </c>
      <c r="AI33" s="257" t="n">
        <f aca="false">(($AA33-$AZ33)*AI$2)+$AZ33</f>
        <v>-55.51403735</v>
      </c>
      <c r="AJ33" s="257" t="n">
        <f aca="false">(($AA33-$AZ33)*AJ$2)+$AZ33</f>
        <v>-54.37698805</v>
      </c>
      <c r="AK33" s="257" t="n">
        <f aca="false">(($AA33-$AZ33)*AK$2)+$AZ33</f>
        <v>-53.23993875</v>
      </c>
      <c r="AL33" s="257" t="n">
        <f aca="false">(($AA33-$AZ33)*AL$2)+$AZ33</f>
        <v>-52.10288945</v>
      </c>
      <c r="AM33" s="257" t="n">
        <f aca="false">(($AA33-$AZ33)*AM$2)+$AZ33</f>
        <v>-50.96584015</v>
      </c>
      <c r="AN33" s="257" t="n">
        <f aca="false">(($AA33-$AZ33)*AN$2)+$AZ33</f>
        <v>-49.82879085</v>
      </c>
      <c r="AO33" s="257" t="n">
        <f aca="false">(($AA33-$AZ33)*AO$2)+$AZ33</f>
        <v>-48.69174155</v>
      </c>
      <c r="AP33" s="257" t="n">
        <f aca="false">(($AA33-$AZ33)*AP$2)+$AZ33</f>
        <v>-47.55469225</v>
      </c>
      <c r="AQ33" s="257" t="n">
        <f aca="false">(($AA33-$AZ33)*AQ$2)+$AZ33</f>
        <v>-46.41764295</v>
      </c>
      <c r="AR33" s="257" t="n">
        <f aca="false">(($AA33-$AZ33)*AR$2)+$AZ33</f>
        <v>-45.28059365</v>
      </c>
      <c r="AS33" s="257" t="n">
        <f aca="false">(($AA33-$AZ33)*AS$2)+$AZ33</f>
        <v>-44.14354435</v>
      </c>
      <c r="AT33" s="257" t="n">
        <f aca="false">(($AA33-$AZ33)*AT$2)+$AZ33</f>
        <v>-43.00649505</v>
      </c>
      <c r="AU33" s="257" t="n">
        <f aca="false">(($AA33-$AZ33)*AU$2)+$AZ33</f>
        <v>-41.86944575</v>
      </c>
      <c r="AV33" s="257" t="n">
        <f aca="false">(($AA33-$AZ33)*AV$2)+$AZ33</f>
        <v>-40.73239645</v>
      </c>
      <c r="AW33" s="257" t="n">
        <f aca="false">(($AA33-$AZ33)*AW$2)+$AZ33</f>
        <v>-39.59534715</v>
      </c>
      <c r="AX33" s="257" t="n">
        <f aca="false">(($AA33-$AZ33)*AX$2)+$AZ33</f>
        <v>-38.45829785</v>
      </c>
      <c r="AY33" s="257" t="n">
        <f aca="false">(($AA33-$AZ33)*AY$2)+$AZ33</f>
        <v>-37.32124855</v>
      </c>
      <c r="AZ33" s="257" t="n">
        <f aca="false">VLOOKUP($A33,GAMMAGRIDS,13,FALSE())</f>
        <v>-36.18419925</v>
      </c>
      <c r="BA33" s="257" t="n">
        <f aca="false">(($AZ33-$BT33)*BA$2)+$BT33</f>
        <v>-34.7511788275</v>
      </c>
      <c r="BB33" s="257" t="n">
        <f aca="false">(($AZ33-$BT33)*BB$2)+$BT33</f>
        <v>-33.318158405</v>
      </c>
      <c r="BC33" s="257" t="n">
        <f aca="false">(($AZ33-$BT33)*BC$2)+$BT33</f>
        <v>-31.8851379825</v>
      </c>
      <c r="BD33" s="257" t="n">
        <f aca="false">(($AZ33-$BT33)*BD$2)+$BT33</f>
        <v>-30.45211756</v>
      </c>
      <c r="BE33" s="257" t="n">
        <f aca="false">(($AZ33-$BT33)*BE$2)+$BT33</f>
        <v>-29.0190971375</v>
      </c>
      <c r="BF33" s="257" t="n">
        <f aca="false">(($AZ33-$BT33)*BF$2)+$BT33</f>
        <v>-27.586076715</v>
      </c>
      <c r="BG33" s="257" t="n">
        <f aca="false">(($AZ33-$BT33)*BG$2)+$BT33</f>
        <v>-26.1530562925</v>
      </c>
      <c r="BH33" s="257" t="n">
        <f aca="false">(($AZ33-$BT33)*BH$2)+$BT33</f>
        <v>-24.72003587</v>
      </c>
      <c r="BI33" s="257" t="n">
        <f aca="false">(($AZ33-$BT33)*BI$2)+$BT33</f>
        <v>-23.2870154475</v>
      </c>
      <c r="BJ33" s="257" t="n">
        <f aca="false">(($AZ33-$BT33)*BJ$2)+$BT33</f>
        <v>-21.853995025</v>
      </c>
      <c r="BK33" s="257" t="n">
        <f aca="false">(($AZ33-$BT33)*BK$2)+$BT33</f>
        <v>-20.4209746025</v>
      </c>
      <c r="BL33" s="257" t="n">
        <f aca="false">(($AZ33-$BT33)*BL$2)+$BT33</f>
        <v>-18.98795418</v>
      </c>
      <c r="BM33" s="257" t="n">
        <f aca="false">(($AZ33-$BT33)*BM$2)+$BT33</f>
        <v>-17.5549337575</v>
      </c>
      <c r="BN33" s="257" t="n">
        <f aca="false">(($AZ33-$BT33)*BN$2)+$BT33</f>
        <v>-16.121913335</v>
      </c>
      <c r="BO33" s="257" t="n">
        <f aca="false">(($AZ33-$BT33)*BO$2)+$BT33</f>
        <v>-14.6888929125</v>
      </c>
      <c r="BP33" s="257" t="n">
        <f aca="false">(($AZ33-$BT33)*BP$2)+$BT33</f>
        <v>-13.25587249</v>
      </c>
      <c r="BQ33" s="257" t="n">
        <f aca="false">(($AZ33-$BT33)*BQ$2)+$BT33</f>
        <v>-11.8228520675</v>
      </c>
      <c r="BR33" s="257" t="n">
        <f aca="false">(($AZ33-$BT33)*BR$2)+$BT33</f>
        <v>-10.389831645</v>
      </c>
      <c r="BS33" s="257" t="n">
        <f aca="false">(($AZ33-$BT33)*BS$2)+$BT33</f>
        <v>-8.95681122249999</v>
      </c>
      <c r="BT33" s="257" t="n">
        <f aca="false">VLOOKUP($A33,GAMMAGRIDS,14,FALSE())</f>
        <v>-7.5237908</v>
      </c>
      <c r="BU33" s="257" t="n">
        <f aca="false">(($BT33-$BY33)*BU$2)+$BY33</f>
        <v>-6.01903264</v>
      </c>
      <c r="BV33" s="257" t="n">
        <f aca="false">(($BT33-$BY33)*BV$2)+$BY33</f>
        <v>-4.51427448</v>
      </c>
      <c r="BW33" s="257" t="n">
        <f aca="false">(($BT33-$BY33)*BW$2)+$BY33</f>
        <v>-3.00951632</v>
      </c>
      <c r="BX33" s="257" t="n">
        <f aca="false">(($BT33-$BY33)*BX$2)+$BY33</f>
        <v>-1.50475816</v>
      </c>
      <c r="BY33" s="257" t="n">
        <v>0</v>
      </c>
      <c r="BZ33" s="257" t="n">
        <f aca="false">(($CD33-$BY33)*BZ$2)+$BY33</f>
        <v>1.51500173</v>
      </c>
      <c r="CA33" s="257" t="n">
        <f aca="false">(($CD33-$BY33)*CA$2)+$BY33</f>
        <v>3.03000346</v>
      </c>
      <c r="CB33" s="257" t="n">
        <f aca="false">(($CD33-$BY33)*CB$2)+$BY33</f>
        <v>4.54500519</v>
      </c>
      <c r="CC33" s="257" t="n">
        <f aca="false">(($CD33-$BY33)*CC$2)+$BY33</f>
        <v>6.06000692</v>
      </c>
      <c r="CD33" s="257" t="n">
        <f aca="false">VLOOKUP($A33,GAMMAGRIDS,15,FALSE())</f>
        <v>7.57500865</v>
      </c>
      <c r="CE33" s="257" t="n">
        <f aca="false">(($CX33-$CD33)*CE$2)+$CD33</f>
        <v>9.077035073</v>
      </c>
      <c r="CF33" s="257" t="n">
        <f aca="false">(($CX33-$CD33)*CF$2)+$CD33</f>
        <v>10.579061496</v>
      </c>
      <c r="CG33" s="257" t="n">
        <f aca="false">(($CX33-$CD33)*CG$2)+$CD33</f>
        <v>12.081087919</v>
      </c>
      <c r="CH33" s="257" t="n">
        <f aca="false">(($CX33-$CD33)*CH$2)+$CD33</f>
        <v>13.583114342</v>
      </c>
      <c r="CI33" s="257" t="n">
        <f aca="false">(($CX33-$CD33)*CI$2)+$CD33</f>
        <v>15.085140765</v>
      </c>
      <c r="CJ33" s="257" t="n">
        <f aca="false">(($CX33-$CD33)*CJ$2)+$CD33</f>
        <v>16.587167188</v>
      </c>
      <c r="CK33" s="257" t="n">
        <f aca="false">(($CX33-$CD33)*CK$2)+$CD33</f>
        <v>18.089193611</v>
      </c>
      <c r="CL33" s="257" t="n">
        <f aca="false">(($CX33-$CD33)*CL$2)+$CD33</f>
        <v>19.591220034</v>
      </c>
      <c r="CM33" s="257" t="n">
        <f aca="false">(($CX33-$CD33)*CM$2)+$CD33</f>
        <v>21.093246457</v>
      </c>
      <c r="CN33" s="257" t="n">
        <f aca="false">(($CX33-$CD33)*CN$2)+$CD33</f>
        <v>22.59527288</v>
      </c>
      <c r="CO33" s="257" t="n">
        <f aca="false">(($CX33-$CD33)*CO$2)+$CD33</f>
        <v>24.097299303</v>
      </c>
      <c r="CP33" s="257" t="n">
        <f aca="false">(($CX33-$CD33)*CP$2)+$CD33</f>
        <v>25.599325726</v>
      </c>
      <c r="CQ33" s="257" t="n">
        <f aca="false">(($CX33-$CD33)*CQ$2)+$CD33</f>
        <v>27.101352149</v>
      </c>
      <c r="CR33" s="257" t="n">
        <f aca="false">(($CX33-$CD33)*CR$2)+$CD33</f>
        <v>28.603378572</v>
      </c>
      <c r="CS33" s="257" t="n">
        <f aca="false">(($CX33-$CD33)*CS$2)+$CD33</f>
        <v>30.105404995</v>
      </c>
      <c r="CT33" s="257" t="n">
        <f aca="false">(($CX33-$CD33)*CT$2)+$CD33</f>
        <v>31.607431418</v>
      </c>
      <c r="CU33" s="257" t="n">
        <f aca="false">(($CX33-$CD33)*CU$2)+$CD33</f>
        <v>33.109457841</v>
      </c>
      <c r="CV33" s="257" t="n">
        <f aca="false">(($CX33-$CD33)*CV$2)+$CD33</f>
        <v>34.611484264</v>
      </c>
      <c r="CW33" s="257" t="n">
        <f aca="false">(($CX33-$CD33)*CW$2)+$CD33</f>
        <v>36.113510687</v>
      </c>
      <c r="CX33" s="257" t="n">
        <f aca="false">VLOOKUP($A33,GAMMAGRIDS,16,FALSE())</f>
        <v>37.61553711</v>
      </c>
      <c r="CY33" s="257" t="n">
        <f aca="false">(($DW33-$CX33)*CY$2)+$CX33</f>
        <v>39.016816024</v>
      </c>
      <c r="CZ33" s="257" t="n">
        <f aca="false">(($DW33-$CX33)*CZ$2)+$CX33</f>
        <v>40.418094938</v>
      </c>
      <c r="DA33" s="257" t="n">
        <f aca="false">(($DW33-$CX33)*DA$2)+$CX33</f>
        <v>41.819373852</v>
      </c>
      <c r="DB33" s="257" t="n">
        <f aca="false">(($DW33-$CX33)*DB$2)+$CX33</f>
        <v>43.220652766</v>
      </c>
      <c r="DC33" s="257" t="n">
        <f aca="false">(($DW33-$CX33)*DC$2)+$CX33</f>
        <v>44.62193168</v>
      </c>
      <c r="DD33" s="257" t="n">
        <f aca="false">(($DW33-$CX33)*DD$2)+$CX33</f>
        <v>46.023210594</v>
      </c>
      <c r="DE33" s="257" t="n">
        <f aca="false">(($DW33-$CX33)*DE$2)+$CX33</f>
        <v>47.424489508</v>
      </c>
      <c r="DF33" s="257" t="n">
        <f aca="false">(($DW33-$CX33)*DF$2)+$CX33</f>
        <v>48.825768422</v>
      </c>
      <c r="DG33" s="257" t="n">
        <f aca="false">(($DW33-$CX33)*DG$2)+$CX33</f>
        <v>50.227047336</v>
      </c>
      <c r="DH33" s="257" t="n">
        <f aca="false">(($DW33-$CX33)*DH$2)+$CX33</f>
        <v>51.62832625</v>
      </c>
      <c r="DI33" s="257" t="n">
        <f aca="false">(($DW33-$CX33)*DI$2)+$CX33</f>
        <v>53.029605164</v>
      </c>
      <c r="DJ33" s="257" t="n">
        <f aca="false">(($DW33-$CX33)*DJ$2)+$CX33</f>
        <v>54.430884078</v>
      </c>
      <c r="DK33" s="257" t="n">
        <f aca="false">(($DW33-$CX33)*DK$2)+$CX33</f>
        <v>55.832162992</v>
      </c>
      <c r="DL33" s="257" t="n">
        <f aca="false">(($DW33-$CX33)*DL$2)+$CX33</f>
        <v>57.233441906</v>
      </c>
      <c r="DM33" s="257" t="n">
        <f aca="false">(($DW33-$CX33)*DM$2)+$CX33</f>
        <v>58.63472082</v>
      </c>
      <c r="DN33" s="257" t="n">
        <f aca="false">(($DW33-$CX33)*DN$2)+$CX33</f>
        <v>60.035999734</v>
      </c>
      <c r="DO33" s="257" t="n">
        <f aca="false">(($DW33-$CX33)*DO$2)+$CX33</f>
        <v>61.437278648</v>
      </c>
      <c r="DP33" s="257" t="n">
        <f aca="false">(($DW33-$CX33)*DP$2)+$CX33</f>
        <v>62.838557562</v>
      </c>
      <c r="DQ33" s="257" t="n">
        <f aca="false">(($DW33-$CX33)*DQ$2)+$CX33</f>
        <v>64.239836476</v>
      </c>
      <c r="DR33" s="257" t="n">
        <f aca="false">(($DW33-$CX33)*DR$2)+$CX33</f>
        <v>65.64111539</v>
      </c>
      <c r="DS33" s="257" t="n">
        <f aca="false">(($DW33-$CX33)*DS$2)+$CX33</f>
        <v>67.042394304</v>
      </c>
      <c r="DT33" s="257" t="n">
        <f aca="false">(($DW33-$CX33)*DT$2)+$CX33</f>
        <v>68.443673218</v>
      </c>
      <c r="DU33" s="257" t="n">
        <f aca="false">(($DW33-$CX33)*DU$2)+$CX33</f>
        <v>69.844952132</v>
      </c>
      <c r="DV33" s="257" t="n">
        <f aca="false">(($DW33-$CX33)*DV$2)+$CX33</f>
        <v>71.246231046</v>
      </c>
      <c r="DW33" s="257" t="n">
        <f aca="false">VLOOKUP($A33,GAMMAGRIDS,17,FALSE())</f>
        <v>72.64750996</v>
      </c>
      <c r="DX33" s="257" t="n">
        <f aca="false">(($EV33-$DW33)*DX$2)+$DW33</f>
        <v>74.9001980156</v>
      </c>
      <c r="DY33" s="257" t="n">
        <f aca="false">(($EV33-$DW33)*DY$2)+$DW33</f>
        <v>77.1528860712</v>
      </c>
      <c r="DZ33" s="257" t="n">
        <f aca="false">(($EV33-$DW33)*DZ$2)+$DW33</f>
        <v>79.4055741268</v>
      </c>
      <c r="EA33" s="257" t="n">
        <f aca="false">(($EV33-$DW33)*EA$2)+$DW33</f>
        <v>81.6582621824</v>
      </c>
      <c r="EB33" s="257" t="n">
        <f aca="false">(($EV33-$DW33)*EB$2)+$DW33</f>
        <v>83.910950238</v>
      </c>
      <c r="EC33" s="257" t="n">
        <f aca="false">(($EV33-$DW33)*EC$2)+$DW33</f>
        <v>86.1636382936</v>
      </c>
      <c r="ED33" s="257" t="n">
        <f aca="false">(($EV33-$DW33)*ED$2)+$DW33</f>
        <v>88.4163263492</v>
      </c>
      <c r="EE33" s="257" t="n">
        <f aca="false">(($EV33-$DW33)*EE$2)+$DW33</f>
        <v>90.6690144048</v>
      </c>
      <c r="EF33" s="257" t="n">
        <f aca="false">(($EV33-$DW33)*EF$2)+$DW33</f>
        <v>92.9217024604</v>
      </c>
      <c r="EG33" s="257" t="n">
        <f aca="false">(($EV33-$DW33)*EG$2)+$DW33</f>
        <v>95.174390516</v>
      </c>
      <c r="EH33" s="257" t="n">
        <f aca="false">(($EV33-$DW33)*EH$2)+$DW33</f>
        <v>97.4270785716</v>
      </c>
      <c r="EI33" s="257" t="n">
        <f aca="false">(($EV33-$DW33)*EI$2)+$DW33</f>
        <v>99.6797666272</v>
      </c>
      <c r="EJ33" s="257" t="n">
        <f aca="false">(($EV33-$DW33)*EJ$2)+$DW33</f>
        <v>101.9324546828</v>
      </c>
      <c r="EK33" s="257" t="n">
        <f aca="false">(($EV33-$DW33)*EK$2)+$DW33</f>
        <v>104.1851427384</v>
      </c>
      <c r="EL33" s="257" t="n">
        <f aca="false">(($EV33-$DW33)*EL$2)+$DW33</f>
        <v>106.437830794</v>
      </c>
      <c r="EM33" s="257" t="n">
        <f aca="false">(($EV33-$DW33)*EM$2)+$DW33</f>
        <v>108.6905188496</v>
      </c>
      <c r="EN33" s="257" t="n">
        <f aca="false">(($EV33-$DW33)*EN$2)+$DW33</f>
        <v>110.9432069052</v>
      </c>
      <c r="EO33" s="257" t="n">
        <f aca="false">(($EV33-$DW33)*EO$2)+$DW33</f>
        <v>113.1958949608</v>
      </c>
      <c r="EP33" s="257" t="n">
        <f aca="false">(($EV33-$DW33)*EP$2)+$DW33</f>
        <v>115.4485830164</v>
      </c>
      <c r="EQ33" s="257" t="n">
        <f aca="false">(($EV33-$DW33)*EQ$2)+$DW33</f>
        <v>117.701271072</v>
      </c>
      <c r="ER33" s="257" t="n">
        <f aca="false">(($EV33-$DW33)*ER$2)+$DW33</f>
        <v>119.9539591276</v>
      </c>
      <c r="ES33" s="257" t="n">
        <f aca="false">(($EV33-$DW33)*ES$2)+$DW33</f>
        <v>122.2066471832</v>
      </c>
      <c r="ET33" s="257" t="n">
        <f aca="false">(($EV33-$DW33)*ET$2)+$DW33</f>
        <v>124.4593352388</v>
      </c>
      <c r="EU33" s="257" t="n">
        <f aca="false">(($EV33-$DW33)*EU$2)+$DW33</f>
        <v>126.7120232944</v>
      </c>
      <c r="EV33" s="257" t="n">
        <f aca="false">VLOOKUP($A33,GAMMAGRIDS,18,FALSE())</f>
        <v>128.96471135</v>
      </c>
    </row>
    <row r="34" customFormat="false" ht="12.75" hidden="false" customHeight="false" outlineLevel="0" collapsed="false">
      <c r="A34" s="36" t="n">
        <v>37956</v>
      </c>
      <c r="B34" s="257" t="n">
        <f aca="false">VLOOKUP($A34,GAMMAGRIDS,11,FALSE())</f>
        <v>-148.2396986</v>
      </c>
      <c r="C34" s="257" t="n">
        <f aca="false">(($B34-$AA34)*C$2)+$AA34</f>
        <v>-145.2311434744</v>
      </c>
      <c r="D34" s="257" t="n">
        <f aca="false">(($B34-$AA34)*D$2)+$AA34</f>
        <v>-142.2225883488</v>
      </c>
      <c r="E34" s="257" t="n">
        <f aca="false">(($B34-$AA34)*E$2)+$AA34</f>
        <v>-139.2140332232</v>
      </c>
      <c r="F34" s="257" t="n">
        <f aca="false">(($B34-$AA34)*F$2)+$AA34</f>
        <v>-136.2054780976</v>
      </c>
      <c r="G34" s="257" t="n">
        <f aca="false">(($B34-$AA34)*G$2)+$AA34</f>
        <v>-133.196922972</v>
      </c>
      <c r="H34" s="257" t="n">
        <f aca="false">(($B34-$AA34)*H$2)+$AA34</f>
        <v>-130.1883678464</v>
      </c>
      <c r="I34" s="257" t="n">
        <f aca="false">(($B34-$AA34)*I$2)+$AA34</f>
        <v>-127.1798127208</v>
      </c>
      <c r="J34" s="257" t="n">
        <f aca="false">(($B34-$AA34)*J$2)+$AA34</f>
        <v>-124.1712575952</v>
      </c>
      <c r="K34" s="257" t="n">
        <f aca="false">(($B34-$AA34)*K$2)+$AA34</f>
        <v>-121.1627024696</v>
      </c>
      <c r="L34" s="257" t="n">
        <f aca="false">(($B34-$AA34)*L$2)+$AA34</f>
        <v>-118.154147344</v>
      </c>
      <c r="M34" s="257" t="n">
        <f aca="false">(($B34-$AA34)*M$2)+$AA34</f>
        <v>-115.1455922184</v>
      </c>
      <c r="N34" s="257" t="n">
        <f aca="false">(($B34-$AA34)*N$2)+$AA34</f>
        <v>-112.1370370928</v>
      </c>
      <c r="O34" s="257" t="n">
        <f aca="false">(($B34-$AA34)*O$2)+$AA34</f>
        <v>-109.1284819672</v>
      </c>
      <c r="P34" s="257" t="n">
        <f aca="false">(($B34-$AA34)*P$2)+$AA34</f>
        <v>-106.1199268416</v>
      </c>
      <c r="Q34" s="257" t="n">
        <f aca="false">(($B34-$AA34)*Q$2)+$AA34</f>
        <v>-103.111371716</v>
      </c>
      <c r="R34" s="257" t="n">
        <f aca="false">(($B34-$AA34)*R$2)+$AA34</f>
        <v>-100.1028165904</v>
      </c>
      <c r="S34" s="257" t="n">
        <f aca="false">(($B34-$AA34)*S$2)+$AA34</f>
        <v>-97.0942614648</v>
      </c>
      <c r="T34" s="257" t="n">
        <f aca="false">(($B34-$AA34)*T$2)+$AA34</f>
        <v>-94.0857063392</v>
      </c>
      <c r="U34" s="257" t="n">
        <f aca="false">(($B34-$AA34)*U$2)+$AA34</f>
        <v>-91.0771512136</v>
      </c>
      <c r="V34" s="257" t="n">
        <f aca="false">(($B34-$AA34)*V$2)+$AA34</f>
        <v>-88.068596088</v>
      </c>
      <c r="W34" s="257" t="n">
        <f aca="false">(($B34-$AA34)*W$2)+$AA34</f>
        <v>-85.0600409624</v>
      </c>
      <c r="X34" s="257" t="n">
        <f aca="false">(($B34-$AA34)*X$2)+$AA34</f>
        <v>-82.0514858368</v>
      </c>
      <c r="Y34" s="257" t="n">
        <f aca="false">(($B34-$AA34)*Y$2)+$AA34</f>
        <v>-79.0429307112</v>
      </c>
      <c r="Z34" s="257" t="n">
        <f aca="false">(($B34-$AA34)*Z$2)+$AA34</f>
        <v>-76.0343755856</v>
      </c>
      <c r="AA34" s="257" t="n">
        <f aca="false">VLOOKUP($A34,GAMMAGRIDS,12,FALSE())</f>
        <v>-73.02582046</v>
      </c>
      <c r="AB34" s="257" t="n">
        <f aca="false">(($AA34-$AZ34)*AB$2)+$AZ34</f>
        <v>-71.4695169448</v>
      </c>
      <c r="AC34" s="257" t="n">
        <f aca="false">(($AA34-$AZ34)*AC$2)+$AZ34</f>
        <v>-69.9132134296</v>
      </c>
      <c r="AD34" s="257" t="n">
        <f aca="false">(($AA34-$AZ34)*AD$2)+$AZ34</f>
        <v>-68.3569099144</v>
      </c>
      <c r="AE34" s="257" t="n">
        <f aca="false">(($AA34-$AZ34)*AE$2)+$AZ34</f>
        <v>-66.8006063992</v>
      </c>
      <c r="AF34" s="257" t="n">
        <f aca="false">(($AA34-$AZ34)*AF$2)+$AZ34</f>
        <v>-65.244302884</v>
      </c>
      <c r="AG34" s="257" t="n">
        <f aca="false">(($AA34-$AZ34)*AG$2)+$AZ34</f>
        <v>-63.6879993688</v>
      </c>
      <c r="AH34" s="257" t="n">
        <f aca="false">(($AA34-$AZ34)*AH$2)+$AZ34</f>
        <v>-62.1316958536</v>
      </c>
      <c r="AI34" s="257" t="n">
        <f aca="false">(($AA34-$AZ34)*AI$2)+$AZ34</f>
        <v>-60.5753923384</v>
      </c>
      <c r="AJ34" s="257" t="n">
        <f aca="false">(($AA34-$AZ34)*AJ$2)+$AZ34</f>
        <v>-59.0190888232</v>
      </c>
      <c r="AK34" s="257" t="n">
        <f aca="false">(($AA34-$AZ34)*AK$2)+$AZ34</f>
        <v>-57.462785308</v>
      </c>
      <c r="AL34" s="257" t="n">
        <f aca="false">(($AA34-$AZ34)*AL$2)+$AZ34</f>
        <v>-55.9064817928</v>
      </c>
      <c r="AM34" s="257" t="n">
        <f aca="false">(($AA34-$AZ34)*AM$2)+$AZ34</f>
        <v>-54.3501782776</v>
      </c>
      <c r="AN34" s="257" t="n">
        <f aca="false">(($AA34-$AZ34)*AN$2)+$AZ34</f>
        <v>-52.7938747624</v>
      </c>
      <c r="AO34" s="257" t="n">
        <f aca="false">(($AA34-$AZ34)*AO$2)+$AZ34</f>
        <v>-51.2375712472</v>
      </c>
      <c r="AP34" s="257" t="n">
        <f aca="false">(($AA34-$AZ34)*AP$2)+$AZ34</f>
        <v>-49.681267732</v>
      </c>
      <c r="AQ34" s="257" t="n">
        <f aca="false">(($AA34-$AZ34)*AQ$2)+$AZ34</f>
        <v>-48.1249642168</v>
      </c>
      <c r="AR34" s="257" t="n">
        <f aca="false">(($AA34-$AZ34)*AR$2)+$AZ34</f>
        <v>-46.5686607016</v>
      </c>
      <c r="AS34" s="257" t="n">
        <f aca="false">(($AA34-$AZ34)*AS$2)+$AZ34</f>
        <v>-45.0123571864</v>
      </c>
      <c r="AT34" s="257" t="n">
        <f aca="false">(($AA34-$AZ34)*AT$2)+$AZ34</f>
        <v>-43.4560536712</v>
      </c>
      <c r="AU34" s="257" t="n">
        <f aca="false">(($AA34-$AZ34)*AU$2)+$AZ34</f>
        <v>-41.899750156</v>
      </c>
      <c r="AV34" s="257" t="n">
        <f aca="false">(($AA34-$AZ34)*AV$2)+$AZ34</f>
        <v>-40.3434466408</v>
      </c>
      <c r="AW34" s="257" t="n">
        <f aca="false">(($AA34-$AZ34)*AW$2)+$AZ34</f>
        <v>-38.7871431256</v>
      </c>
      <c r="AX34" s="257" t="n">
        <f aca="false">(($AA34-$AZ34)*AX$2)+$AZ34</f>
        <v>-37.2308396104</v>
      </c>
      <c r="AY34" s="257" t="n">
        <f aca="false">(($AA34-$AZ34)*AY$2)+$AZ34</f>
        <v>-35.6745360952</v>
      </c>
      <c r="AZ34" s="257" t="n">
        <f aca="false">VLOOKUP($A34,GAMMAGRIDS,13,FALSE())</f>
        <v>-34.11823258</v>
      </c>
      <c r="BA34" s="257" t="n">
        <f aca="false">(($AZ34-$BT34)*BA$2)+$BT34</f>
        <v>-32.729808107</v>
      </c>
      <c r="BB34" s="257" t="n">
        <f aca="false">(($AZ34-$BT34)*BB$2)+$BT34</f>
        <v>-31.341383634</v>
      </c>
      <c r="BC34" s="257" t="n">
        <f aca="false">(($AZ34-$BT34)*BC$2)+$BT34</f>
        <v>-29.952959161</v>
      </c>
      <c r="BD34" s="257" t="n">
        <f aca="false">(($AZ34-$BT34)*BD$2)+$BT34</f>
        <v>-28.564534688</v>
      </c>
      <c r="BE34" s="257" t="n">
        <f aca="false">(($AZ34-$BT34)*BE$2)+$BT34</f>
        <v>-27.176110215</v>
      </c>
      <c r="BF34" s="257" t="n">
        <f aca="false">(($AZ34-$BT34)*BF$2)+$BT34</f>
        <v>-25.787685742</v>
      </c>
      <c r="BG34" s="257" t="n">
        <f aca="false">(($AZ34-$BT34)*BG$2)+$BT34</f>
        <v>-24.399261269</v>
      </c>
      <c r="BH34" s="257" t="n">
        <f aca="false">(($AZ34-$BT34)*BH$2)+$BT34</f>
        <v>-23.010836796</v>
      </c>
      <c r="BI34" s="257" t="n">
        <f aca="false">(($AZ34-$BT34)*BI$2)+$BT34</f>
        <v>-21.622412323</v>
      </c>
      <c r="BJ34" s="257" t="n">
        <f aca="false">(($AZ34-$BT34)*BJ$2)+$BT34</f>
        <v>-20.23398785</v>
      </c>
      <c r="BK34" s="257" t="n">
        <f aca="false">(($AZ34-$BT34)*BK$2)+$BT34</f>
        <v>-18.845563377</v>
      </c>
      <c r="BL34" s="257" t="n">
        <f aca="false">(($AZ34-$BT34)*BL$2)+$BT34</f>
        <v>-17.457138904</v>
      </c>
      <c r="BM34" s="257" t="n">
        <f aca="false">(($AZ34-$BT34)*BM$2)+$BT34</f>
        <v>-16.068714431</v>
      </c>
      <c r="BN34" s="257" t="n">
        <f aca="false">(($AZ34-$BT34)*BN$2)+$BT34</f>
        <v>-14.680289958</v>
      </c>
      <c r="BO34" s="257" t="n">
        <f aca="false">(($AZ34-$BT34)*BO$2)+$BT34</f>
        <v>-13.291865485</v>
      </c>
      <c r="BP34" s="257" t="n">
        <f aca="false">(($AZ34-$BT34)*BP$2)+$BT34</f>
        <v>-11.903441012</v>
      </c>
      <c r="BQ34" s="257" t="n">
        <f aca="false">(($AZ34-$BT34)*BQ$2)+$BT34</f>
        <v>-10.515016539</v>
      </c>
      <c r="BR34" s="257" t="n">
        <f aca="false">(($AZ34-$BT34)*BR$2)+$BT34</f>
        <v>-9.12659206599999</v>
      </c>
      <c r="BS34" s="257" t="n">
        <f aca="false">(($AZ34-$BT34)*BS$2)+$BT34</f>
        <v>-7.73816759299999</v>
      </c>
      <c r="BT34" s="257" t="n">
        <f aca="false">VLOOKUP($A34,GAMMAGRIDS,14,FALSE())</f>
        <v>-6.34974312</v>
      </c>
      <c r="BU34" s="257" t="n">
        <f aca="false">(($BT34-$BY34)*BU$2)+$BY34</f>
        <v>-5.079794496</v>
      </c>
      <c r="BV34" s="257" t="n">
        <f aca="false">(($BT34-$BY34)*BV$2)+$BY34</f>
        <v>-3.809845872</v>
      </c>
      <c r="BW34" s="257" t="n">
        <f aca="false">(($BT34-$BY34)*BW$2)+$BY34</f>
        <v>-2.539897248</v>
      </c>
      <c r="BX34" s="257" t="n">
        <f aca="false">(($BT34-$BY34)*BX$2)+$BY34</f>
        <v>-1.269948624</v>
      </c>
      <c r="BY34" s="257" t="n">
        <v>0</v>
      </c>
      <c r="BZ34" s="257" t="n">
        <f aca="false">(($CD34-$BY34)*BZ$2)+$BY34</f>
        <v>1.220150346</v>
      </c>
      <c r="CA34" s="257" t="n">
        <f aca="false">(($CD34-$BY34)*CA$2)+$BY34</f>
        <v>2.440300692</v>
      </c>
      <c r="CB34" s="257" t="n">
        <f aca="false">(($CD34-$BY34)*CB$2)+$BY34</f>
        <v>3.660451038</v>
      </c>
      <c r="CC34" s="257" t="n">
        <f aca="false">(($CD34-$BY34)*CC$2)+$BY34</f>
        <v>4.880601384</v>
      </c>
      <c r="CD34" s="257" t="n">
        <f aca="false">VLOOKUP($A34,GAMMAGRIDS,15,FALSE())</f>
        <v>6.10075173</v>
      </c>
      <c r="CE34" s="257" t="n">
        <f aca="false">(($CX34-$CD34)*CE$2)+$CD34</f>
        <v>7.195853393</v>
      </c>
      <c r="CF34" s="257" t="n">
        <f aca="false">(($CX34-$CD34)*CF$2)+$CD34</f>
        <v>8.290955056</v>
      </c>
      <c r="CG34" s="257" t="n">
        <f aca="false">(($CX34-$CD34)*CG$2)+$CD34</f>
        <v>9.386056719</v>
      </c>
      <c r="CH34" s="257" t="n">
        <f aca="false">(($CX34-$CD34)*CH$2)+$CD34</f>
        <v>10.481158382</v>
      </c>
      <c r="CI34" s="257" t="n">
        <f aca="false">(($CX34-$CD34)*CI$2)+$CD34</f>
        <v>11.576260045</v>
      </c>
      <c r="CJ34" s="257" t="n">
        <f aca="false">(($CX34-$CD34)*CJ$2)+$CD34</f>
        <v>12.671361708</v>
      </c>
      <c r="CK34" s="257" t="n">
        <f aca="false">(($CX34-$CD34)*CK$2)+$CD34</f>
        <v>13.766463371</v>
      </c>
      <c r="CL34" s="257" t="n">
        <f aca="false">(($CX34-$CD34)*CL$2)+$CD34</f>
        <v>14.861565034</v>
      </c>
      <c r="CM34" s="257" t="n">
        <f aca="false">(($CX34-$CD34)*CM$2)+$CD34</f>
        <v>15.956666697</v>
      </c>
      <c r="CN34" s="257" t="n">
        <f aca="false">(($CX34-$CD34)*CN$2)+$CD34</f>
        <v>17.05176836</v>
      </c>
      <c r="CO34" s="257" t="n">
        <f aca="false">(($CX34-$CD34)*CO$2)+$CD34</f>
        <v>18.146870023</v>
      </c>
      <c r="CP34" s="257" t="n">
        <f aca="false">(($CX34-$CD34)*CP$2)+$CD34</f>
        <v>19.241971686</v>
      </c>
      <c r="CQ34" s="257" t="n">
        <f aca="false">(($CX34-$CD34)*CQ$2)+$CD34</f>
        <v>20.337073349</v>
      </c>
      <c r="CR34" s="257" t="n">
        <f aca="false">(($CX34-$CD34)*CR$2)+$CD34</f>
        <v>21.432175012</v>
      </c>
      <c r="CS34" s="257" t="n">
        <f aca="false">(($CX34-$CD34)*CS$2)+$CD34</f>
        <v>22.527276675</v>
      </c>
      <c r="CT34" s="257" t="n">
        <f aca="false">(($CX34-$CD34)*CT$2)+$CD34</f>
        <v>23.622378338</v>
      </c>
      <c r="CU34" s="257" t="n">
        <f aca="false">(($CX34-$CD34)*CU$2)+$CD34</f>
        <v>24.717480001</v>
      </c>
      <c r="CV34" s="257" t="n">
        <f aca="false">(($CX34-$CD34)*CV$2)+$CD34</f>
        <v>25.812581664</v>
      </c>
      <c r="CW34" s="257" t="n">
        <f aca="false">(($CX34-$CD34)*CW$2)+$CD34</f>
        <v>26.907683327</v>
      </c>
      <c r="CX34" s="257" t="n">
        <f aca="false">VLOOKUP($A34,GAMMAGRIDS,16,FALSE())</f>
        <v>28.00278499</v>
      </c>
      <c r="CY34" s="257" t="n">
        <f aca="false">(($DW34-$CX34)*CY$2)+$CX34</f>
        <v>28.8836348648</v>
      </c>
      <c r="CZ34" s="257" t="n">
        <f aca="false">(($DW34-$CX34)*CZ$2)+$CX34</f>
        <v>29.7644847396</v>
      </c>
      <c r="DA34" s="257" t="n">
        <f aca="false">(($DW34-$CX34)*DA$2)+$CX34</f>
        <v>30.6453346144</v>
      </c>
      <c r="DB34" s="257" t="n">
        <f aca="false">(($DW34-$CX34)*DB$2)+$CX34</f>
        <v>31.5261844892</v>
      </c>
      <c r="DC34" s="257" t="n">
        <f aca="false">(($DW34-$CX34)*DC$2)+$CX34</f>
        <v>32.407034364</v>
      </c>
      <c r="DD34" s="257" t="n">
        <f aca="false">(($DW34-$CX34)*DD$2)+$CX34</f>
        <v>33.2878842388</v>
      </c>
      <c r="DE34" s="257" t="n">
        <f aca="false">(($DW34-$CX34)*DE$2)+$CX34</f>
        <v>34.1687341136</v>
      </c>
      <c r="DF34" s="257" t="n">
        <f aca="false">(($DW34-$CX34)*DF$2)+$CX34</f>
        <v>35.0495839884</v>
      </c>
      <c r="DG34" s="257" t="n">
        <f aca="false">(($DW34-$CX34)*DG$2)+$CX34</f>
        <v>35.9304338632</v>
      </c>
      <c r="DH34" s="257" t="n">
        <f aca="false">(($DW34-$CX34)*DH$2)+$CX34</f>
        <v>36.811283738</v>
      </c>
      <c r="DI34" s="257" t="n">
        <f aca="false">(($DW34-$CX34)*DI$2)+$CX34</f>
        <v>37.6921336128</v>
      </c>
      <c r="DJ34" s="257" t="n">
        <f aca="false">(($DW34-$CX34)*DJ$2)+$CX34</f>
        <v>38.5729834876</v>
      </c>
      <c r="DK34" s="257" t="n">
        <f aca="false">(($DW34-$CX34)*DK$2)+$CX34</f>
        <v>39.4538333624</v>
      </c>
      <c r="DL34" s="257" t="n">
        <f aca="false">(($DW34-$CX34)*DL$2)+$CX34</f>
        <v>40.3346832372</v>
      </c>
      <c r="DM34" s="257" t="n">
        <f aca="false">(($DW34-$CX34)*DM$2)+$CX34</f>
        <v>41.215533112</v>
      </c>
      <c r="DN34" s="257" t="n">
        <f aca="false">(($DW34-$CX34)*DN$2)+$CX34</f>
        <v>42.0963829868</v>
      </c>
      <c r="DO34" s="257" t="n">
        <f aca="false">(($DW34-$CX34)*DO$2)+$CX34</f>
        <v>42.9772328616</v>
      </c>
      <c r="DP34" s="257" t="n">
        <f aca="false">(($DW34-$CX34)*DP$2)+$CX34</f>
        <v>43.8580827364</v>
      </c>
      <c r="DQ34" s="257" t="n">
        <f aca="false">(($DW34-$CX34)*DQ$2)+$CX34</f>
        <v>44.7389326112</v>
      </c>
      <c r="DR34" s="257" t="n">
        <f aca="false">(($DW34-$CX34)*DR$2)+$CX34</f>
        <v>45.619782486</v>
      </c>
      <c r="DS34" s="257" t="n">
        <f aca="false">(($DW34-$CX34)*DS$2)+$CX34</f>
        <v>46.5006323608</v>
      </c>
      <c r="DT34" s="257" t="n">
        <f aca="false">(($DW34-$CX34)*DT$2)+$CX34</f>
        <v>47.3814822356</v>
      </c>
      <c r="DU34" s="257" t="n">
        <f aca="false">(($DW34-$CX34)*DU$2)+$CX34</f>
        <v>48.2623321104</v>
      </c>
      <c r="DV34" s="257" t="n">
        <f aca="false">(($DW34-$CX34)*DV$2)+$CX34</f>
        <v>49.1431819852</v>
      </c>
      <c r="DW34" s="257" t="n">
        <f aca="false">VLOOKUP($A34,GAMMAGRIDS,17,FALSE())</f>
        <v>50.02403186</v>
      </c>
      <c r="DX34" s="257" t="n">
        <f aca="false">(($EV34-$DW34)*DX$2)+$DW34</f>
        <v>51.2081691916</v>
      </c>
      <c r="DY34" s="257" t="n">
        <f aca="false">(($EV34-$DW34)*DY$2)+$DW34</f>
        <v>52.3923065232</v>
      </c>
      <c r="DZ34" s="257" t="n">
        <f aca="false">(($EV34-$DW34)*DZ$2)+$DW34</f>
        <v>53.5764438548</v>
      </c>
      <c r="EA34" s="257" t="n">
        <f aca="false">(($EV34-$DW34)*EA$2)+$DW34</f>
        <v>54.7605811864</v>
      </c>
      <c r="EB34" s="257" t="n">
        <f aca="false">(($EV34-$DW34)*EB$2)+$DW34</f>
        <v>55.944718518</v>
      </c>
      <c r="EC34" s="257" t="n">
        <f aca="false">(($EV34-$DW34)*EC$2)+$DW34</f>
        <v>57.1288558496</v>
      </c>
      <c r="ED34" s="257" t="n">
        <f aca="false">(($EV34-$DW34)*ED$2)+$DW34</f>
        <v>58.3129931812</v>
      </c>
      <c r="EE34" s="257" t="n">
        <f aca="false">(($EV34-$DW34)*EE$2)+$DW34</f>
        <v>59.4971305128</v>
      </c>
      <c r="EF34" s="257" t="n">
        <f aca="false">(($EV34-$DW34)*EF$2)+$DW34</f>
        <v>60.6812678444</v>
      </c>
      <c r="EG34" s="257" t="n">
        <f aca="false">(($EV34-$DW34)*EG$2)+$DW34</f>
        <v>61.865405176</v>
      </c>
      <c r="EH34" s="257" t="n">
        <f aca="false">(($EV34-$DW34)*EH$2)+$DW34</f>
        <v>63.0495425076</v>
      </c>
      <c r="EI34" s="257" t="n">
        <f aca="false">(($EV34-$DW34)*EI$2)+$DW34</f>
        <v>64.2336798392</v>
      </c>
      <c r="EJ34" s="257" t="n">
        <f aca="false">(($EV34-$DW34)*EJ$2)+$DW34</f>
        <v>65.4178171708</v>
      </c>
      <c r="EK34" s="257" t="n">
        <f aca="false">(($EV34-$DW34)*EK$2)+$DW34</f>
        <v>66.6019545024</v>
      </c>
      <c r="EL34" s="257" t="n">
        <f aca="false">(($EV34-$DW34)*EL$2)+$DW34</f>
        <v>67.786091834</v>
      </c>
      <c r="EM34" s="257" t="n">
        <f aca="false">(($EV34-$DW34)*EM$2)+$DW34</f>
        <v>68.9702291656</v>
      </c>
      <c r="EN34" s="257" t="n">
        <f aca="false">(($EV34-$DW34)*EN$2)+$DW34</f>
        <v>70.1543664972</v>
      </c>
      <c r="EO34" s="257" t="n">
        <f aca="false">(($EV34-$DW34)*EO$2)+$DW34</f>
        <v>71.3385038288</v>
      </c>
      <c r="EP34" s="257" t="n">
        <f aca="false">(($EV34-$DW34)*EP$2)+$DW34</f>
        <v>72.5226411604</v>
      </c>
      <c r="EQ34" s="257" t="n">
        <f aca="false">(($EV34-$DW34)*EQ$2)+$DW34</f>
        <v>73.706778492</v>
      </c>
      <c r="ER34" s="257" t="n">
        <f aca="false">(($EV34-$DW34)*ER$2)+$DW34</f>
        <v>74.8909158236</v>
      </c>
      <c r="ES34" s="257" t="n">
        <f aca="false">(($EV34-$DW34)*ES$2)+$DW34</f>
        <v>76.0750531552</v>
      </c>
      <c r="ET34" s="257" t="n">
        <f aca="false">(($EV34-$DW34)*ET$2)+$DW34</f>
        <v>77.2591904868</v>
      </c>
      <c r="EU34" s="257" t="n">
        <f aca="false">(($EV34-$DW34)*EU$2)+$DW34</f>
        <v>78.4433278184</v>
      </c>
      <c r="EV34" s="257" t="n">
        <f aca="false">VLOOKUP($A34,GAMMAGRIDS,18,FALSE())</f>
        <v>79.62746515</v>
      </c>
    </row>
    <row r="35" customFormat="false" ht="12.75" hidden="false" customHeight="false" outlineLevel="0" collapsed="false">
      <c r="A35" s="36" t="n">
        <v>37987</v>
      </c>
      <c r="B35" s="257" t="n">
        <f aca="false">VLOOKUP($A35,GAMMAGRIDS,11,FALSE())</f>
        <v>8.92233345</v>
      </c>
      <c r="C35" s="257" t="n">
        <f aca="false">(($B35-$AA35)*C$2)+$AA35</f>
        <v>8.6619680048</v>
      </c>
      <c r="D35" s="257" t="n">
        <f aca="false">(($B35-$AA35)*D$2)+$AA35</f>
        <v>8.4016025596</v>
      </c>
      <c r="E35" s="257" t="n">
        <f aca="false">(($B35-$AA35)*E$2)+$AA35</f>
        <v>8.1412371144</v>
      </c>
      <c r="F35" s="257" t="n">
        <f aca="false">(($B35-$AA35)*F$2)+$AA35</f>
        <v>7.8808716692</v>
      </c>
      <c r="G35" s="257" t="n">
        <f aca="false">(($B35-$AA35)*G$2)+$AA35</f>
        <v>7.620506224</v>
      </c>
      <c r="H35" s="257" t="n">
        <f aca="false">(($B35-$AA35)*H$2)+$AA35</f>
        <v>7.3601407788</v>
      </c>
      <c r="I35" s="257" t="n">
        <f aca="false">(($B35-$AA35)*I$2)+$AA35</f>
        <v>7.0997753336</v>
      </c>
      <c r="J35" s="257" t="n">
        <f aca="false">(($B35-$AA35)*J$2)+$AA35</f>
        <v>6.8394098884</v>
      </c>
      <c r="K35" s="257" t="n">
        <f aca="false">(($B35-$AA35)*K$2)+$AA35</f>
        <v>6.5790444432</v>
      </c>
      <c r="L35" s="257" t="n">
        <f aca="false">(($B35-$AA35)*L$2)+$AA35</f>
        <v>6.318678998</v>
      </c>
      <c r="M35" s="257" t="n">
        <f aca="false">(($B35-$AA35)*M$2)+$AA35</f>
        <v>6.0583135528</v>
      </c>
      <c r="N35" s="257" t="n">
        <f aca="false">(($B35-$AA35)*N$2)+$AA35</f>
        <v>5.7979481076</v>
      </c>
      <c r="O35" s="257" t="n">
        <f aca="false">(($B35-$AA35)*O$2)+$AA35</f>
        <v>5.5375826624</v>
      </c>
      <c r="P35" s="257" t="n">
        <f aca="false">(($B35-$AA35)*P$2)+$AA35</f>
        <v>5.2772172172</v>
      </c>
      <c r="Q35" s="257" t="n">
        <f aca="false">(($B35-$AA35)*Q$2)+$AA35</f>
        <v>5.016851772</v>
      </c>
      <c r="R35" s="257" t="n">
        <f aca="false">(($B35-$AA35)*R$2)+$AA35</f>
        <v>4.7564863268</v>
      </c>
      <c r="S35" s="257" t="n">
        <f aca="false">(($B35-$AA35)*S$2)+$AA35</f>
        <v>4.4961208816</v>
      </c>
      <c r="T35" s="257" t="n">
        <f aca="false">(($B35-$AA35)*T$2)+$AA35</f>
        <v>4.2357554364</v>
      </c>
      <c r="U35" s="257" t="n">
        <f aca="false">(($B35-$AA35)*U$2)+$AA35</f>
        <v>3.9753899912</v>
      </c>
      <c r="V35" s="257" t="n">
        <f aca="false">(($B35-$AA35)*V$2)+$AA35</f>
        <v>3.715024546</v>
      </c>
      <c r="W35" s="257" t="n">
        <f aca="false">(($B35-$AA35)*W$2)+$AA35</f>
        <v>3.4546591008</v>
      </c>
      <c r="X35" s="257" t="n">
        <f aca="false">(($B35-$AA35)*X$2)+$AA35</f>
        <v>3.1942936556</v>
      </c>
      <c r="Y35" s="257" t="n">
        <f aca="false">(($B35-$AA35)*Y$2)+$AA35</f>
        <v>2.9339282104</v>
      </c>
      <c r="Z35" s="257" t="n">
        <f aca="false">(($B35-$AA35)*Z$2)+$AA35</f>
        <v>2.6735627652</v>
      </c>
      <c r="AA35" s="257" t="n">
        <f aca="false">VLOOKUP($A35,GAMMAGRIDS,12,FALSE())</f>
        <v>2.41319732</v>
      </c>
      <c r="AB35" s="257" t="n">
        <f aca="false">(($AA35-$AZ35)*AB$2)+$AZ35</f>
        <v>2.34114446</v>
      </c>
      <c r="AC35" s="257" t="n">
        <f aca="false">(($AA35-$AZ35)*AC$2)+$AZ35</f>
        <v>2.2690916</v>
      </c>
      <c r="AD35" s="257" t="n">
        <f aca="false">(($AA35-$AZ35)*AD$2)+$AZ35</f>
        <v>2.19703874</v>
      </c>
      <c r="AE35" s="257" t="n">
        <f aca="false">(($AA35-$AZ35)*AE$2)+$AZ35</f>
        <v>2.12498588</v>
      </c>
      <c r="AF35" s="257" t="n">
        <f aca="false">(($AA35-$AZ35)*AF$2)+$AZ35</f>
        <v>2.05293302</v>
      </c>
      <c r="AG35" s="257" t="n">
        <f aca="false">(($AA35-$AZ35)*AG$2)+$AZ35</f>
        <v>1.98088016</v>
      </c>
      <c r="AH35" s="257" t="n">
        <f aca="false">(($AA35-$AZ35)*AH$2)+$AZ35</f>
        <v>1.9088273</v>
      </c>
      <c r="AI35" s="257" t="n">
        <f aca="false">(($AA35-$AZ35)*AI$2)+$AZ35</f>
        <v>1.83677444</v>
      </c>
      <c r="AJ35" s="257" t="n">
        <f aca="false">(($AA35-$AZ35)*AJ$2)+$AZ35</f>
        <v>1.76472158</v>
      </c>
      <c r="AK35" s="257" t="n">
        <f aca="false">(($AA35-$AZ35)*AK$2)+$AZ35</f>
        <v>1.69266872</v>
      </c>
      <c r="AL35" s="257" t="n">
        <f aca="false">(($AA35-$AZ35)*AL$2)+$AZ35</f>
        <v>1.62061586</v>
      </c>
      <c r="AM35" s="257" t="n">
        <f aca="false">(($AA35-$AZ35)*AM$2)+$AZ35</f>
        <v>1.548563</v>
      </c>
      <c r="AN35" s="257" t="n">
        <f aca="false">(($AA35-$AZ35)*AN$2)+$AZ35</f>
        <v>1.47651014</v>
      </c>
      <c r="AO35" s="257" t="n">
        <f aca="false">(($AA35-$AZ35)*AO$2)+$AZ35</f>
        <v>1.40445728</v>
      </c>
      <c r="AP35" s="257" t="n">
        <f aca="false">(($AA35-$AZ35)*AP$2)+$AZ35</f>
        <v>1.33240442</v>
      </c>
      <c r="AQ35" s="257" t="n">
        <f aca="false">(($AA35-$AZ35)*AQ$2)+$AZ35</f>
        <v>1.26035156</v>
      </c>
      <c r="AR35" s="257" t="n">
        <f aca="false">(($AA35-$AZ35)*AR$2)+$AZ35</f>
        <v>1.1882987</v>
      </c>
      <c r="AS35" s="257" t="n">
        <f aca="false">(($AA35-$AZ35)*AS$2)+$AZ35</f>
        <v>1.11624584</v>
      </c>
      <c r="AT35" s="257" t="n">
        <f aca="false">(($AA35-$AZ35)*AT$2)+$AZ35</f>
        <v>1.04419298</v>
      </c>
      <c r="AU35" s="257" t="n">
        <f aca="false">(($AA35-$AZ35)*AU$2)+$AZ35</f>
        <v>0.972140119999999</v>
      </c>
      <c r="AV35" s="257" t="n">
        <f aca="false">(($AA35-$AZ35)*AV$2)+$AZ35</f>
        <v>0.900087259999999</v>
      </c>
      <c r="AW35" s="257" t="n">
        <f aca="false">(($AA35-$AZ35)*AW$2)+$AZ35</f>
        <v>0.828034399999999</v>
      </c>
      <c r="AX35" s="257" t="n">
        <f aca="false">(($AA35-$AZ35)*AX$2)+$AZ35</f>
        <v>0.755981539999999</v>
      </c>
      <c r="AY35" s="257" t="n">
        <f aca="false">(($AA35-$AZ35)*AY$2)+$AZ35</f>
        <v>0.683928679999999</v>
      </c>
      <c r="AZ35" s="257" t="n">
        <f aca="false">VLOOKUP($A35,GAMMAGRIDS,13,FALSE())</f>
        <v>0.61187582</v>
      </c>
      <c r="BA35" s="257" t="n">
        <f aca="false">(($AZ35-$BT35)*BA$2)+$BT35</f>
        <v>0.5841282925</v>
      </c>
      <c r="BB35" s="257" t="n">
        <f aca="false">(($AZ35-$BT35)*BB$2)+$BT35</f>
        <v>0.556380765</v>
      </c>
      <c r="BC35" s="257" t="n">
        <f aca="false">(($AZ35-$BT35)*BC$2)+$BT35</f>
        <v>0.5286332375</v>
      </c>
      <c r="BD35" s="257" t="n">
        <f aca="false">(($AZ35-$BT35)*BD$2)+$BT35</f>
        <v>0.50088571</v>
      </c>
      <c r="BE35" s="257" t="n">
        <f aca="false">(($AZ35-$BT35)*BE$2)+$BT35</f>
        <v>0.4731381825</v>
      </c>
      <c r="BF35" s="257" t="n">
        <f aca="false">(($AZ35-$BT35)*BF$2)+$BT35</f>
        <v>0.445390655</v>
      </c>
      <c r="BG35" s="257" t="n">
        <f aca="false">(($AZ35-$BT35)*BG$2)+$BT35</f>
        <v>0.4176431275</v>
      </c>
      <c r="BH35" s="257" t="n">
        <f aca="false">(($AZ35-$BT35)*BH$2)+$BT35</f>
        <v>0.3898956</v>
      </c>
      <c r="BI35" s="257" t="n">
        <f aca="false">(($AZ35-$BT35)*BI$2)+$BT35</f>
        <v>0.3621480725</v>
      </c>
      <c r="BJ35" s="257" t="n">
        <f aca="false">(($AZ35-$BT35)*BJ$2)+$BT35</f>
        <v>0.334400545</v>
      </c>
      <c r="BK35" s="257" t="n">
        <f aca="false">(($AZ35-$BT35)*BK$2)+$BT35</f>
        <v>0.3066530175</v>
      </c>
      <c r="BL35" s="257" t="n">
        <f aca="false">(($AZ35-$BT35)*BL$2)+$BT35</f>
        <v>0.27890549</v>
      </c>
      <c r="BM35" s="257" t="n">
        <f aca="false">(($AZ35-$BT35)*BM$2)+$BT35</f>
        <v>0.2511579625</v>
      </c>
      <c r="BN35" s="257" t="n">
        <f aca="false">(($AZ35-$BT35)*BN$2)+$BT35</f>
        <v>0.223410435</v>
      </c>
      <c r="BO35" s="257" t="n">
        <f aca="false">(($AZ35-$BT35)*BO$2)+$BT35</f>
        <v>0.1956629075</v>
      </c>
      <c r="BP35" s="257" t="n">
        <f aca="false">(($AZ35-$BT35)*BP$2)+$BT35</f>
        <v>0.16791538</v>
      </c>
      <c r="BQ35" s="257" t="n">
        <f aca="false">(($AZ35-$BT35)*BQ$2)+$BT35</f>
        <v>0.1401678525</v>
      </c>
      <c r="BR35" s="257" t="n">
        <f aca="false">(($AZ35-$BT35)*BR$2)+$BT35</f>
        <v>0.112420325</v>
      </c>
      <c r="BS35" s="257" t="n">
        <f aca="false">(($AZ35-$BT35)*BS$2)+$BT35</f>
        <v>0.0846727974999998</v>
      </c>
      <c r="BT35" s="257" t="n">
        <f aca="false">VLOOKUP($A35,GAMMAGRIDS,14,FALSE())</f>
        <v>0.05692527</v>
      </c>
      <c r="BU35" s="257" t="n">
        <f aca="false">(($BT35-$BY35)*BU$2)+$BY35</f>
        <v>0.045540216</v>
      </c>
      <c r="BV35" s="257" t="n">
        <f aca="false">(($BT35-$BY35)*BV$2)+$BY35</f>
        <v>0.034155162</v>
      </c>
      <c r="BW35" s="257" t="n">
        <f aca="false">(($BT35-$BY35)*BW$2)+$BY35</f>
        <v>0.022770108</v>
      </c>
      <c r="BX35" s="257" t="n">
        <f aca="false">(($BT35-$BY35)*BX$2)+$BY35</f>
        <v>0.011385054</v>
      </c>
      <c r="BY35" s="257" t="n">
        <v>0</v>
      </c>
      <c r="BZ35" s="257" t="n">
        <f aca="false">(($CD35-$BY35)*BZ$2)+$BY35</f>
        <v>-0.00700128999999999</v>
      </c>
      <c r="CA35" s="257" t="n">
        <f aca="false">(($CD35-$BY35)*CA$2)+$BY35</f>
        <v>-0.01400258</v>
      </c>
      <c r="CB35" s="257" t="n">
        <f aca="false">(($CD35-$BY35)*CB$2)+$BY35</f>
        <v>-0.02100387</v>
      </c>
      <c r="CC35" s="257" t="n">
        <f aca="false">(($CD35-$BY35)*CC$2)+$BY35</f>
        <v>-0.02800516</v>
      </c>
      <c r="CD35" s="257" t="n">
        <f aca="false">VLOOKUP($A35,GAMMAGRIDS,15,FALSE())</f>
        <v>-0.03500645</v>
      </c>
      <c r="CE35" s="257" t="n">
        <f aca="false">(($CX35-$CD35)*CE$2)+$CD35</f>
        <v>-0.035563854</v>
      </c>
      <c r="CF35" s="257" t="n">
        <f aca="false">(($CX35-$CD35)*CF$2)+$CD35</f>
        <v>-0.036121258</v>
      </c>
      <c r="CG35" s="257" t="n">
        <f aca="false">(($CX35-$CD35)*CG$2)+$CD35</f>
        <v>-0.036678662</v>
      </c>
      <c r="CH35" s="257" t="n">
        <f aca="false">(($CX35-$CD35)*CH$2)+$CD35</f>
        <v>-0.037236066</v>
      </c>
      <c r="CI35" s="257" t="n">
        <f aca="false">(($CX35-$CD35)*CI$2)+$CD35</f>
        <v>-0.03779347</v>
      </c>
      <c r="CJ35" s="257" t="n">
        <f aca="false">(($CX35-$CD35)*CJ$2)+$CD35</f>
        <v>-0.038350874</v>
      </c>
      <c r="CK35" s="257" t="n">
        <f aca="false">(($CX35-$CD35)*CK$2)+$CD35</f>
        <v>-0.038908278</v>
      </c>
      <c r="CL35" s="257" t="n">
        <f aca="false">(($CX35-$CD35)*CL$2)+$CD35</f>
        <v>-0.0394656819999999</v>
      </c>
      <c r="CM35" s="257" t="n">
        <f aca="false">(($CX35-$CD35)*CM$2)+$CD35</f>
        <v>-0.0400230859999999</v>
      </c>
      <c r="CN35" s="257" t="n">
        <f aca="false">(($CX35-$CD35)*CN$2)+$CD35</f>
        <v>-0.0405804899999999</v>
      </c>
      <c r="CO35" s="257" t="n">
        <f aca="false">(($CX35-$CD35)*CO$2)+$CD35</f>
        <v>-0.0411378939999999</v>
      </c>
      <c r="CP35" s="257" t="n">
        <f aca="false">(($CX35-$CD35)*CP$2)+$CD35</f>
        <v>-0.0416952979999999</v>
      </c>
      <c r="CQ35" s="257" t="n">
        <f aca="false">(($CX35-$CD35)*CQ$2)+$CD35</f>
        <v>-0.0422527019999999</v>
      </c>
      <c r="CR35" s="257" t="n">
        <f aca="false">(($CX35-$CD35)*CR$2)+$CD35</f>
        <v>-0.0428101059999999</v>
      </c>
      <c r="CS35" s="257" t="n">
        <f aca="false">(($CX35-$CD35)*CS$2)+$CD35</f>
        <v>-0.0433675099999999</v>
      </c>
      <c r="CT35" s="257" t="n">
        <f aca="false">(($CX35-$CD35)*CT$2)+$CD35</f>
        <v>-0.0439249139999999</v>
      </c>
      <c r="CU35" s="257" t="n">
        <f aca="false">(($CX35-$CD35)*CU$2)+$CD35</f>
        <v>-0.0444823179999999</v>
      </c>
      <c r="CV35" s="257" t="n">
        <f aca="false">(($CX35-$CD35)*CV$2)+$CD35</f>
        <v>-0.0450397219999999</v>
      </c>
      <c r="CW35" s="257" t="n">
        <f aca="false">(($CX35-$CD35)*CW$2)+$CD35</f>
        <v>-0.0455971259999999</v>
      </c>
      <c r="CX35" s="257" t="n">
        <f aca="false">VLOOKUP($A35,GAMMAGRIDS,16,FALSE())</f>
        <v>-0.0461545299999999</v>
      </c>
      <c r="CY35" s="257" t="n">
        <f aca="false">(($DW35-$CX35)*CY$2)+$CX35</f>
        <v>-0.0444923855999999</v>
      </c>
      <c r="CZ35" s="257" t="n">
        <f aca="false">(($DW35-$CX35)*CZ$2)+$CX35</f>
        <v>-0.0428302411999999</v>
      </c>
      <c r="DA35" s="257" t="n">
        <f aca="false">(($DW35-$CX35)*DA$2)+$CX35</f>
        <v>-0.0411680967999999</v>
      </c>
      <c r="DB35" s="257" t="n">
        <f aca="false">(($DW35-$CX35)*DB$2)+$CX35</f>
        <v>-0.0395059523999999</v>
      </c>
      <c r="DC35" s="257" t="n">
        <f aca="false">(($DW35-$CX35)*DC$2)+$CX35</f>
        <v>-0.0378438079999999</v>
      </c>
      <c r="DD35" s="257" t="n">
        <f aca="false">(($DW35-$CX35)*DD$2)+$CX35</f>
        <v>-0.0361816635999999</v>
      </c>
      <c r="DE35" s="257" t="n">
        <f aca="false">(($DW35-$CX35)*DE$2)+$CX35</f>
        <v>-0.0345195191999999</v>
      </c>
      <c r="DF35" s="257" t="n">
        <f aca="false">(($DW35-$CX35)*DF$2)+$CX35</f>
        <v>-0.0328573747999998</v>
      </c>
      <c r="DG35" s="257" t="n">
        <f aca="false">(($DW35-$CX35)*DG$2)+$CX35</f>
        <v>-0.0311952303999998</v>
      </c>
      <c r="DH35" s="257" t="n">
        <f aca="false">(($DW35-$CX35)*DH$2)+$CX35</f>
        <v>-0.0295330859999998</v>
      </c>
      <c r="DI35" s="257" t="n">
        <f aca="false">(($DW35-$CX35)*DI$2)+$CX35</f>
        <v>-0.0278709415999998</v>
      </c>
      <c r="DJ35" s="257" t="n">
        <f aca="false">(($DW35-$CX35)*DJ$2)+$CX35</f>
        <v>-0.0262087971999998</v>
      </c>
      <c r="DK35" s="257" t="n">
        <f aca="false">(($DW35-$CX35)*DK$2)+$CX35</f>
        <v>-0.0245466527999998</v>
      </c>
      <c r="DL35" s="257" t="n">
        <f aca="false">(($DW35-$CX35)*DL$2)+$CX35</f>
        <v>-0.0228845083999998</v>
      </c>
      <c r="DM35" s="257" t="n">
        <f aca="false">(($DW35-$CX35)*DM$2)+$CX35</f>
        <v>-0.0212223639999998</v>
      </c>
      <c r="DN35" s="257" t="n">
        <f aca="false">(($DW35-$CX35)*DN$2)+$CX35</f>
        <v>-0.0195602195999998</v>
      </c>
      <c r="DO35" s="257" t="n">
        <f aca="false">(($DW35-$CX35)*DO$2)+$CX35</f>
        <v>-0.0178980751999998</v>
      </c>
      <c r="DP35" s="257" t="n">
        <f aca="false">(($DW35-$CX35)*DP$2)+$CX35</f>
        <v>-0.0162359307999997</v>
      </c>
      <c r="DQ35" s="257" t="n">
        <f aca="false">(($DW35-$CX35)*DQ$2)+$CX35</f>
        <v>-0.0145737863999997</v>
      </c>
      <c r="DR35" s="257" t="n">
        <f aca="false">(($DW35-$CX35)*DR$2)+$CX35</f>
        <v>-0.0129116419999997</v>
      </c>
      <c r="DS35" s="257" t="n">
        <f aca="false">(($DW35-$CX35)*DS$2)+$CX35</f>
        <v>-0.0112494975999997</v>
      </c>
      <c r="DT35" s="257" t="n">
        <f aca="false">(($DW35-$CX35)*DT$2)+$CX35</f>
        <v>-0.0095873531999997</v>
      </c>
      <c r="DU35" s="257" t="n">
        <f aca="false">(($DW35-$CX35)*DU$2)+$CX35</f>
        <v>-0.00792520879999968</v>
      </c>
      <c r="DV35" s="257" t="n">
        <f aca="false">(($DW35-$CX35)*DV$2)+$CX35</f>
        <v>-0.00626306439999967</v>
      </c>
      <c r="DW35" s="257" t="n">
        <f aca="false">VLOOKUP($A35,GAMMAGRIDS,17,FALSE())</f>
        <v>-0.00460091999999968</v>
      </c>
      <c r="DX35" s="257" t="n">
        <f aca="false">(($EV35-$DW35)*DX$2)+$DW35</f>
        <v>-0.0149090659999997</v>
      </c>
      <c r="DY35" s="257" t="n">
        <f aca="false">(($EV35-$DW35)*DY$2)+$DW35</f>
        <v>-0.0252172119999997</v>
      </c>
      <c r="DZ35" s="257" t="n">
        <f aca="false">(($EV35-$DW35)*DZ$2)+$DW35</f>
        <v>-0.0355253579999998</v>
      </c>
      <c r="EA35" s="257" t="n">
        <f aca="false">(($EV35-$DW35)*EA$2)+$DW35</f>
        <v>-0.0458335039999998</v>
      </c>
      <c r="EB35" s="257" t="n">
        <f aca="false">(($EV35-$DW35)*EB$2)+$DW35</f>
        <v>-0.0561416499999998</v>
      </c>
      <c r="EC35" s="257" t="n">
        <f aca="false">(($EV35-$DW35)*EC$2)+$DW35</f>
        <v>-0.0664497959999999</v>
      </c>
      <c r="ED35" s="257" t="n">
        <f aca="false">(($EV35-$DW35)*ED$2)+$DW35</f>
        <v>-0.0767579419999999</v>
      </c>
      <c r="EE35" s="257" t="n">
        <f aca="false">(($EV35-$DW35)*EE$2)+$DW35</f>
        <v>-0.0870660879999999</v>
      </c>
      <c r="EF35" s="257" t="n">
        <f aca="false">(($EV35-$DW35)*EF$2)+$DW35</f>
        <v>-0.0973742339999999</v>
      </c>
      <c r="EG35" s="257" t="n">
        <f aca="false">(($EV35-$DW35)*EG$2)+$DW35</f>
        <v>-0.10768238</v>
      </c>
      <c r="EH35" s="257" t="n">
        <f aca="false">(($EV35-$DW35)*EH$2)+$DW35</f>
        <v>-0.117990526</v>
      </c>
      <c r="EI35" s="257" t="n">
        <f aca="false">(($EV35-$DW35)*EI$2)+$DW35</f>
        <v>-0.128298672</v>
      </c>
      <c r="EJ35" s="257" t="n">
        <f aca="false">(($EV35-$DW35)*EJ$2)+$DW35</f>
        <v>-0.138606818</v>
      </c>
      <c r="EK35" s="257" t="n">
        <f aca="false">(($EV35-$DW35)*EK$2)+$DW35</f>
        <v>-0.148914964</v>
      </c>
      <c r="EL35" s="257" t="n">
        <f aca="false">(($EV35-$DW35)*EL$2)+$DW35</f>
        <v>-0.15922311</v>
      </c>
      <c r="EM35" s="257" t="n">
        <f aca="false">(($EV35-$DW35)*EM$2)+$DW35</f>
        <v>-0.169531256</v>
      </c>
      <c r="EN35" s="257" t="n">
        <f aca="false">(($EV35-$DW35)*EN$2)+$DW35</f>
        <v>-0.179839402</v>
      </c>
      <c r="EO35" s="257" t="n">
        <f aca="false">(($EV35-$DW35)*EO$2)+$DW35</f>
        <v>-0.190147548</v>
      </c>
      <c r="EP35" s="257" t="n">
        <f aca="false">(($EV35-$DW35)*EP$2)+$DW35</f>
        <v>-0.200455694</v>
      </c>
      <c r="EQ35" s="257" t="n">
        <f aca="false">(($EV35-$DW35)*EQ$2)+$DW35</f>
        <v>-0.21076384</v>
      </c>
      <c r="ER35" s="257" t="n">
        <f aca="false">(($EV35-$DW35)*ER$2)+$DW35</f>
        <v>-0.221071986</v>
      </c>
      <c r="ES35" s="257" t="n">
        <f aca="false">(($EV35-$DW35)*ES$2)+$DW35</f>
        <v>-0.231380132</v>
      </c>
      <c r="ET35" s="257" t="n">
        <f aca="false">(($EV35-$DW35)*ET$2)+$DW35</f>
        <v>-0.241688278</v>
      </c>
      <c r="EU35" s="257" t="n">
        <f aca="false">(($EV35-$DW35)*EU$2)+$DW35</f>
        <v>-0.251996424</v>
      </c>
      <c r="EV35" s="257" t="n">
        <f aca="false">VLOOKUP($A35,GAMMAGRIDS,18,FALSE())</f>
        <v>-0.26230457</v>
      </c>
    </row>
    <row r="36" customFormat="false" ht="12.75" hidden="false" customHeight="false" outlineLevel="0" collapsed="false">
      <c r="A36" s="36" t="n">
        <v>38018</v>
      </c>
      <c r="B36" s="257" t="n">
        <f aca="false">VLOOKUP($A36,GAMMAGRIDS,11,FALSE())</f>
        <v>8.84405379</v>
      </c>
      <c r="C36" s="257" t="n">
        <f aca="false">(($B36-$AA36)*C$2)+$AA36</f>
        <v>8.5933496336</v>
      </c>
      <c r="D36" s="257" t="n">
        <f aca="false">(($B36-$AA36)*D$2)+$AA36</f>
        <v>8.3426454772</v>
      </c>
      <c r="E36" s="257" t="n">
        <f aca="false">(($B36-$AA36)*E$2)+$AA36</f>
        <v>8.0919413208</v>
      </c>
      <c r="F36" s="257" t="n">
        <f aca="false">(($B36-$AA36)*F$2)+$AA36</f>
        <v>7.8412371644</v>
      </c>
      <c r="G36" s="257" t="n">
        <f aca="false">(($B36-$AA36)*G$2)+$AA36</f>
        <v>7.590533008</v>
      </c>
      <c r="H36" s="257" t="n">
        <f aca="false">(($B36-$AA36)*H$2)+$AA36</f>
        <v>7.3398288516</v>
      </c>
      <c r="I36" s="257" t="n">
        <f aca="false">(($B36-$AA36)*I$2)+$AA36</f>
        <v>7.0891246952</v>
      </c>
      <c r="J36" s="257" t="n">
        <f aca="false">(($B36-$AA36)*J$2)+$AA36</f>
        <v>6.8384205388</v>
      </c>
      <c r="K36" s="257" t="n">
        <f aca="false">(($B36-$AA36)*K$2)+$AA36</f>
        <v>6.5877163824</v>
      </c>
      <c r="L36" s="257" t="n">
        <f aca="false">(($B36-$AA36)*L$2)+$AA36</f>
        <v>6.337012226</v>
      </c>
      <c r="M36" s="257" t="n">
        <f aca="false">(($B36-$AA36)*M$2)+$AA36</f>
        <v>6.0863080696</v>
      </c>
      <c r="N36" s="257" t="n">
        <f aca="false">(($B36-$AA36)*N$2)+$AA36</f>
        <v>5.8356039132</v>
      </c>
      <c r="O36" s="257" t="n">
        <f aca="false">(($B36-$AA36)*O$2)+$AA36</f>
        <v>5.5848997568</v>
      </c>
      <c r="P36" s="257" t="n">
        <f aca="false">(($B36-$AA36)*P$2)+$AA36</f>
        <v>5.3341956004</v>
      </c>
      <c r="Q36" s="257" t="n">
        <f aca="false">(($B36-$AA36)*Q$2)+$AA36</f>
        <v>5.083491444</v>
      </c>
      <c r="R36" s="257" t="n">
        <f aca="false">(($B36-$AA36)*R$2)+$AA36</f>
        <v>4.8327872876</v>
      </c>
      <c r="S36" s="257" t="n">
        <f aca="false">(($B36-$AA36)*S$2)+$AA36</f>
        <v>4.5820831312</v>
      </c>
      <c r="T36" s="257" t="n">
        <f aca="false">(($B36-$AA36)*T$2)+$AA36</f>
        <v>4.3313789748</v>
      </c>
      <c r="U36" s="257" t="n">
        <f aca="false">(($B36-$AA36)*U$2)+$AA36</f>
        <v>4.0806748184</v>
      </c>
      <c r="V36" s="257" t="n">
        <f aca="false">(($B36-$AA36)*V$2)+$AA36</f>
        <v>3.829970662</v>
      </c>
      <c r="W36" s="257" t="n">
        <f aca="false">(($B36-$AA36)*W$2)+$AA36</f>
        <v>3.5792665056</v>
      </c>
      <c r="X36" s="257" t="n">
        <f aca="false">(($B36-$AA36)*X$2)+$AA36</f>
        <v>3.3285623492</v>
      </c>
      <c r="Y36" s="257" t="n">
        <f aca="false">(($B36-$AA36)*Y$2)+$AA36</f>
        <v>3.0778581928</v>
      </c>
      <c r="Z36" s="257" t="n">
        <f aca="false">(($B36-$AA36)*Z$2)+$AA36</f>
        <v>2.8271540364</v>
      </c>
      <c r="AA36" s="257" t="n">
        <f aca="false">VLOOKUP($A36,GAMMAGRIDS,12,FALSE())</f>
        <v>2.57644988</v>
      </c>
      <c r="AB36" s="257" t="n">
        <f aca="false">(($AA36-$AZ36)*AB$2)+$AZ36</f>
        <v>2.5017089512</v>
      </c>
      <c r="AC36" s="257" t="n">
        <f aca="false">(($AA36-$AZ36)*AC$2)+$AZ36</f>
        <v>2.4269680224</v>
      </c>
      <c r="AD36" s="257" t="n">
        <f aca="false">(($AA36-$AZ36)*AD$2)+$AZ36</f>
        <v>2.3522270936</v>
      </c>
      <c r="AE36" s="257" t="n">
        <f aca="false">(($AA36-$AZ36)*AE$2)+$AZ36</f>
        <v>2.2774861648</v>
      </c>
      <c r="AF36" s="257" t="n">
        <f aca="false">(($AA36-$AZ36)*AF$2)+$AZ36</f>
        <v>2.202745236</v>
      </c>
      <c r="AG36" s="257" t="n">
        <f aca="false">(($AA36-$AZ36)*AG$2)+$AZ36</f>
        <v>2.1280043072</v>
      </c>
      <c r="AH36" s="257" t="n">
        <f aca="false">(($AA36-$AZ36)*AH$2)+$AZ36</f>
        <v>2.0532633784</v>
      </c>
      <c r="AI36" s="257" t="n">
        <f aca="false">(($AA36-$AZ36)*AI$2)+$AZ36</f>
        <v>1.9785224496</v>
      </c>
      <c r="AJ36" s="257" t="n">
        <f aca="false">(($AA36-$AZ36)*AJ$2)+$AZ36</f>
        <v>1.9037815208</v>
      </c>
      <c r="AK36" s="257" t="n">
        <f aca="false">(($AA36-$AZ36)*AK$2)+$AZ36</f>
        <v>1.829040592</v>
      </c>
      <c r="AL36" s="257" t="n">
        <f aca="false">(($AA36-$AZ36)*AL$2)+$AZ36</f>
        <v>1.7542996632</v>
      </c>
      <c r="AM36" s="257" t="n">
        <f aca="false">(($AA36-$AZ36)*AM$2)+$AZ36</f>
        <v>1.6795587344</v>
      </c>
      <c r="AN36" s="257" t="n">
        <f aca="false">(($AA36-$AZ36)*AN$2)+$AZ36</f>
        <v>1.6048178056</v>
      </c>
      <c r="AO36" s="257" t="n">
        <f aca="false">(($AA36-$AZ36)*AO$2)+$AZ36</f>
        <v>1.5300768768</v>
      </c>
      <c r="AP36" s="257" t="n">
        <f aca="false">(($AA36-$AZ36)*AP$2)+$AZ36</f>
        <v>1.455335948</v>
      </c>
      <c r="AQ36" s="257" t="n">
        <f aca="false">(($AA36-$AZ36)*AQ$2)+$AZ36</f>
        <v>1.3805950192</v>
      </c>
      <c r="AR36" s="257" t="n">
        <f aca="false">(($AA36-$AZ36)*AR$2)+$AZ36</f>
        <v>1.3058540904</v>
      </c>
      <c r="AS36" s="257" t="n">
        <f aca="false">(($AA36-$AZ36)*AS$2)+$AZ36</f>
        <v>1.2311131616</v>
      </c>
      <c r="AT36" s="257" t="n">
        <f aca="false">(($AA36-$AZ36)*AT$2)+$AZ36</f>
        <v>1.1563722328</v>
      </c>
      <c r="AU36" s="257" t="n">
        <f aca="false">(($AA36-$AZ36)*AU$2)+$AZ36</f>
        <v>1.081631304</v>
      </c>
      <c r="AV36" s="257" t="n">
        <f aca="false">(($AA36-$AZ36)*AV$2)+$AZ36</f>
        <v>1.0068903752</v>
      </c>
      <c r="AW36" s="257" t="n">
        <f aca="false">(($AA36-$AZ36)*AW$2)+$AZ36</f>
        <v>0.932149446399999</v>
      </c>
      <c r="AX36" s="257" t="n">
        <f aca="false">(($AA36-$AZ36)*AX$2)+$AZ36</f>
        <v>0.8574085176</v>
      </c>
      <c r="AY36" s="257" t="n">
        <f aca="false">(($AA36-$AZ36)*AY$2)+$AZ36</f>
        <v>0.782667588799999</v>
      </c>
      <c r="AZ36" s="257" t="n">
        <f aca="false">VLOOKUP($A36,GAMMAGRIDS,13,FALSE())</f>
        <v>0.70792666</v>
      </c>
      <c r="BA36" s="257" t="n">
        <f aca="false">(($AZ36-$BT36)*BA$2)+$BT36</f>
        <v>0.6763393605</v>
      </c>
      <c r="BB36" s="257" t="n">
        <f aca="false">(($AZ36-$BT36)*BB$2)+$BT36</f>
        <v>0.644752061</v>
      </c>
      <c r="BC36" s="257" t="n">
        <f aca="false">(($AZ36-$BT36)*BC$2)+$BT36</f>
        <v>0.6131647615</v>
      </c>
      <c r="BD36" s="257" t="n">
        <f aca="false">(($AZ36-$BT36)*BD$2)+$BT36</f>
        <v>0.581577462</v>
      </c>
      <c r="BE36" s="257" t="n">
        <f aca="false">(($AZ36-$BT36)*BE$2)+$BT36</f>
        <v>0.5499901625</v>
      </c>
      <c r="BF36" s="257" t="n">
        <f aca="false">(($AZ36-$BT36)*BF$2)+$BT36</f>
        <v>0.518402863</v>
      </c>
      <c r="BG36" s="257" t="n">
        <f aca="false">(($AZ36-$BT36)*BG$2)+$BT36</f>
        <v>0.4868155635</v>
      </c>
      <c r="BH36" s="257" t="n">
        <f aca="false">(($AZ36-$BT36)*BH$2)+$BT36</f>
        <v>0.455228264</v>
      </c>
      <c r="BI36" s="257" t="n">
        <f aca="false">(($AZ36-$BT36)*BI$2)+$BT36</f>
        <v>0.4236409645</v>
      </c>
      <c r="BJ36" s="257" t="n">
        <f aca="false">(($AZ36-$BT36)*BJ$2)+$BT36</f>
        <v>0.392053665</v>
      </c>
      <c r="BK36" s="257" t="n">
        <f aca="false">(($AZ36-$BT36)*BK$2)+$BT36</f>
        <v>0.3604663655</v>
      </c>
      <c r="BL36" s="257" t="n">
        <f aca="false">(($AZ36-$BT36)*BL$2)+$BT36</f>
        <v>0.328879066</v>
      </c>
      <c r="BM36" s="257" t="n">
        <f aca="false">(($AZ36-$BT36)*BM$2)+$BT36</f>
        <v>0.2972917665</v>
      </c>
      <c r="BN36" s="257" t="n">
        <f aca="false">(($AZ36-$BT36)*BN$2)+$BT36</f>
        <v>0.265704467</v>
      </c>
      <c r="BO36" s="257" t="n">
        <f aca="false">(($AZ36-$BT36)*BO$2)+$BT36</f>
        <v>0.2341171675</v>
      </c>
      <c r="BP36" s="257" t="n">
        <f aca="false">(($AZ36-$BT36)*BP$2)+$BT36</f>
        <v>0.202529868</v>
      </c>
      <c r="BQ36" s="257" t="n">
        <f aca="false">(($AZ36-$BT36)*BQ$2)+$BT36</f>
        <v>0.1709425685</v>
      </c>
      <c r="BR36" s="257" t="n">
        <f aca="false">(($AZ36-$BT36)*BR$2)+$BT36</f>
        <v>0.139355269</v>
      </c>
      <c r="BS36" s="257" t="n">
        <f aca="false">(($AZ36-$BT36)*BS$2)+$BT36</f>
        <v>0.1077679695</v>
      </c>
      <c r="BT36" s="257" t="n">
        <f aca="false">VLOOKUP($A36,GAMMAGRIDS,14,FALSE())</f>
        <v>0.07618067</v>
      </c>
      <c r="BU36" s="257" t="n">
        <f aca="false">(($BT36-$BY36)*BU$2)+$BY36</f>
        <v>0.060944536</v>
      </c>
      <c r="BV36" s="257" t="n">
        <f aca="false">(($BT36-$BY36)*BV$2)+$BY36</f>
        <v>0.045708402</v>
      </c>
      <c r="BW36" s="257" t="n">
        <f aca="false">(($BT36-$BY36)*BW$2)+$BY36</f>
        <v>0.030472268</v>
      </c>
      <c r="BX36" s="257" t="n">
        <f aca="false">(($BT36-$BY36)*BX$2)+$BY36</f>
        <v>0.015236134</v>
      </c>
      <c r="BY36" s="257" t="n">
        <v>0</v>
      </c>
      <c r="BZ36" s="257" t="n">
        <f aca="false">(($CD36-$BY36)*BZ$2)+$BY36</f>
        <v>-0.010743094</v>
      </c>
      <c r="CA36" s="257" t="n">
        <f aca="false">(($CD36-$BY36)*CA$2)+$BY36</f>
        <v>-0.021486188</v>
      </c>
      <c r="CB36" s="257" t="n">
        <f aca="false">(($CD36-$BY36)*CB$2)+$BY36</f>
        <v>-0.032229282</v>
      </c>
      <c r="CC36" s="257" t="n">
        <f aca="false">(($CD36-$BY36)*CC$2)+$BY36</f>
        <v>-0.042972376</v>
      </c>
      <c r="CD36" s="257" t="n">
        <f aca="false">VLOOKUP($A36,GAMMAGRIDS,15,FALSE())</f>
        <v>-0.05371547</v>
      </c>
      <c r="CE36" s="257" t="n">
        <f aca="false">(($CX36-$CD36)*CE$2)+$CD36</f>
        <v>-0.057557038</v>
      </c>
      <c r="CF36" s="257" t="n">
        <f aca="false">(($CX36-$CD36)*CF$2)+$CD36</f>
        <v>-0.0613986060000001</v>
      </c>
      <c r="CG36" s="257" t="n">
        <f aca="false">(($CX36-$CD36)*CG$2)+$CD36</f>
        <v>-0.0652401740000001</v>
      </c>
      <c r="CH36" s="257" t="n">
        <f aca="false">(($CX36-$CD36)*CH$2)+$CD36</f>
        <v>-0.0690817420000001</v>
      </c>
      <c r="CI36" s="257" t="n">
        <f aca="false">(($CX36-$CD36)*CI$2)+$CD36</f>
        <v>-0.0729233100000001</v>
      </c>
      <c r="CJ36" s="257" t="n">
        <f aca="false">(($CX36-$CD36)*CJ$2)+$CD36</f>
        <v>-0.0767648780000001</v>
      </c>
      <c r="CK36" s="257" t="n">
        <f aca="false">(($CX36-$CD36)*CK$2)+$CD36</f>
        <v>-0.0806064460000001</v>
      </c>
      <c r="CL36" s="257" t="n">
        <f aca="false">(($CX36-$CD36)*CL$2)+$CD36</f>
        <v>-0.0844480140000001</v>
      </c>
      <c r="CM36" s="257" t="n">
        <f aca="false">(($CX36-$CD36)*CM$2)+$CD36</f>
        <v>-0.0882895820000001</v>
      </c>
      <c r="CN36" s="257" t="n">
        <f aca="false">(($CX36-$CD36)*CN$2)+$CD36</f>
        <v>-0.0921311500000001</v>
      </c>
      <c r="CO36" s="257" t="n">
        <f aca="false">(($CX36-$CD36)*CO$2)+$CD36</f>
        <v>-0.0959727180000001</v>
      </c>
      <c r="CP36" s="257" t="n">
        <f aca="false">(($CX36-$CD36)*CP$2)+$CD36</f>
        <v>-0.0998142860000001</v>
      </c>
      <c r="CQ36" s="257" t="n">
        <f aca="false">(($CX36-$CD36)*CQ$2)+$CD36</f>
        <v>-0.103655854</v>
      </c>
      <c r="CR36" s="257" t="n">
        <f aca="false">(($CX36-$CD36)*CR$2)+$CD36</f>
        <v>-0.107497422</v>
      </c>
      <c r="CS36" s="257" t="n">
        <f aca="false">(($CX36-$CD36)*CS$2)+$CD36</f>
        <v>-0.11133899</v>
      </c>
      <c r="CT36" s="257" t="n">
        <f aca="false">(($CX36-$CD36)*CT$2)+$CD36</f>
        <v>-0.115180558</v>
      </c>
      <c r="CU36" s="257" t="n">
        <f aca="false">(($CX36-$CD36)*CU$2)+$CD36</f>
        <v>-0.119022126</v>
      </c>
      <c r="CV36" s="257" t="n">
        <f aca="false">(($CX36-$CD36)*CV$2)+$CD36</f>
        <v>-0.122863694</v>
      </c>
      <c r="CW36" s="257" t="n">
        <f aca="false">(($CX36-$CD36)*CW$2)+$CD36</f>
        <v>-0.126705262</v>
      </c>
      <c r="CX36" s="257" t="n">
        <f aca="false">VLOOKUP($A36,GAMMAGRIDS,16,FALSE())</f>
        <v>-0.13054683</v>
      </c>
      <c r="CY36" s="257" t="n">
        <f aca="false">(($DW36-$CX36)*CY$2)+$CX36</f>
        <v>-0.1310805972</v>
      </c>
      <c r="CZ36" s="257" t="n">
        <f aca="false">(($DW36-$CX36)*CZ$2)+$CX36</f>
        <v>-0.1316143644</v>
      </c>
      <c r="DA36" s="257" t="n">
        <f aca="false">(($DW36-$CX36)*DA$2)+$CX36</f>
        <v>-0.1321481316</v>
      </c>
      <c r="DB36" s="257" t="n">
        <f aca="false">(($DW36-$CX36)*DB$2)+$CX36</f>
        <v>-0.1326818988</v>
      </c>
      <c r="DC36" s="257" t="n">
        <f aca="false">(($DW36-$CX36)*DC$2)+$CX36</f>
        <v>-0.133215666</v>
      </c>
      <c r="DD36" s="257" t="n">
        <f aca="false">(($DW36-$CX36)*DD$2)+$CX36</f>
        <v>-0.1337494332</v>
      </c>
      <c r="DE36" s="257" t="n">
        <f aca="false">(($DW36-$CX36)*DE$2)+$CX36</f>
        <v>-0.1342832004</v>
      </c>
      <c r="DF36" s="257" t="n">
        <f aca="false">(($DW36-$CX36)*DF$2)+$CX36</f>
        <v>-0.1348169676</v>
      </c>
      <c r="DG36" s="257" t="n">
        <f aca="false">(($DW36-$CX36)*DG$2)+$CX36</f>
        <v>-0.1353507348</v>
      </c>
      <c r="DH36" s="257" t="n">
        <f aca="false">(($DW36-$CX36)*DH$2)+$CX36</f>
        <v>-0.135884502</v>
      </c>
      <c r="DI36" s="257" t="n">
        <f aca="false">(($DW36-$CX36)*DI$2)+$CX36</f>
        <v>-0.1364182692</v>
      </c>
      <c r="DJ36" s="257" t="n">
        <f aca="false">(($DW36-$CX36)*DJ$2)+$CX36</f>
        <v>-0.1369520364</v>
      </c>
      <c r="DK36" s="257" t="n">
        <f aca="false">(($DW36-$CX36)*DK$2)+$CX36</f>
        <v>-0.1374858036</v>
      </c>
      <c r="DL36" s="257" t="n">
        <f aca="false">(($DW36-$CX36)*DL$2)+$CX36</f>
        <v>-0.1380195708</v>
      </c>
      <c r="DM36" s="257" t="n">
        <f aca="false">(($DW36-$CX36)*DM$2)+$CX36</f>
        <v>-0.138553338</v>
      </c>
      <c r="DN36" s="257" t="n">
        <f aca="false">(($DW36-$CX36)*DN$2)+$CX36</f>
        <v>-0.1390871052</v>
      </c>
      <c r="DO36" s="257" t="n">
        <f aca="false">(($DW36-$CX36)*DO$2)+$CX36</f>
        <v>-0.1396208724</v>
      </c>
      <c r="DP36" s="257" t="n">
        <f aca="false">(($DW36-$CX36)*DP$2)+$CX36</f>
        <v>-0.1401546396</v>
      </c>
      <c r="DQ36" s="257" t="n">
        <f aca="false">(($DW36-$CX36)*DQ$2)+$CX36</f>
        <v>-0.1406884068</v>
      </c>
      <c r="DR36" s="257" t="n">
        <f aca="false">(($DW36-$CX36)*DR$2)+$CX36</f>
        <v>-0.141222174</v>
      </c>
      <c r="DS36" s="257" t="n">
        <f aca="false">(($DW36-$CX36)*DS$2)+$CX36</f>
        <v>-0.1417559412</v>
      </c>
      <c r="DT36" s="257" t="n">
        <f aca="false">(($DW36-$CX36)*DT$2)+$CX36</f>
        <v>-0.1422897084</v>
      </c>
      <c r="DU36" s="257" t="n">
        <f aca="false">(($DW36-$CX36)*DU$2)+$CX36</f>
        <v>-0.1428234756</v>
      </c>
      <c r="DV36" s="257" t="n">
        <f aca="false">(($DW36-$CX36)*DV$2)+$CX36</f>
        <v>-0.1433572428</v>
      </c>
      <c r="DW36" s="257" t="n">
        <f aca="false">VLOOKUP($A36,GAMMAGRIDS,17,FALSE())</f>
        <v>-0.14389101</v>
      </c>
      <c r="DX36" s="257" t="n">
        <f aca="false">(($EV36-$DW36)*DX$2)+$DW36</f>
        <v>-0.1554073936</v>
      </c>
      <c r="DY36" s="257" t="n">
        <f aca="false">(($EV36-$DW36)*DY$2)+$DW36</f>
        <v>-0.1669237772</v>
      </c>
      <c r="DZ36" s="257" t="n">
        <f aca="false">(($EV36-$DW36)*DZ$2)+$DW36</f>
        <v>-0.1784401608</v>
      </c>
      <c r="EA36" s="257" t="n">
        <f aca="false">(($EV36-$DW36)*EA$2)+$DW36</f>
        <v>-0.1899565444</v>
      </c>
      <c r="EB36" s="257" t="n">
        <f aca="false">(($EV36-$DW36)*EB$2)+$DW36</f>
        <v>-0.201472928</v>
      </c>
      <c r="EC36" s="257" t="n">
        <f aca="false">(($EV36-$DW36)*EC$2)+$DW36</f>
        <v>-0.2129893116</v>
      </c>
      <c r="ED36" s="257" t="n">
        <f aca="false">(($EV36-$DW36)*ED$2)+$DW36</f>
        <v>-0.2245056952</v>
      </c>
      <c r="EE36" s="257" t="n">
        <f aca="false">(($EV36-$DW36)*EE$2)+$DW36</f>
        <v>-0.2360220788</v>
      </c>
      <c r="EF36" s="257" t="n">
        <f aca="false">(($EV36-$DW36)*EF$2)+$DW36</f>
        <v>-0.2475384624</v>
      </c>
      <c r="EG36" s="257" t="n">
        <f aca="false">(($EV36-$DW36)*EG$2)+$DW36</f>
        <v>-0.259054846</v>
      </c>
      <c r="EH36" s="257" t="n">
        <f aca="false">(($EV36-$DW36)*EH$2)+$DW36</f>
        <v>-0.2705712296</v>
      </c>
      <c r="EI36" s="257" t="n">
        <f aca="false">(($EV36-$DW36)*EI$2)+$DW36</f>
        <v>-0.2820876132</v>
      </c>
      <c r="EJ36" s="257" t="n">
        <f aca="false">(($EV36-$DW36)*EJ$2)+$DW36</f>
        <v>-0.2936039968</v>
      </c>
      <c r="EK36" s="257" t="n">
        <f aca="false">(($EV36-$DW36)*EK$2)+$DW36</f>
        <v>-0.3051203804</v>
      </c>
      <c r="EL36" s="257" t="n">
        <f aca="false">(($EV36-$DW36)*EL$2)+$DW36</f>
        <v>-0.316636764</v>
      </c>
      <c r="EM36" s="257" t="n">
        <f aca="false">(($EV36-$DW36)*EM$2)+$DW36</f>
        <v>-0.3281531476</v>
      </c>
      <c r="EN36" s="257" t="n">
        <f aca="false">(($EV36-$DW36)*EN$2)+$DW36</f>
        <v>-0.3396695312</v>
      </c>
      <c r="EO36" s="257" t="n">
        <f aca="false">(($EV36-$DW36)*EO$2)+$DW36</f>
        <v>-0.3511859148</v>
      </c>
      <c r="EP36" s="257" t="n">
        <f aca="false">(($EV36-$DW36)*EP$2)+$DW36</f>
        <v>-0.3627022984</v>
      </c>
      <c r="EQ36" s="257" t="n">
        <f aca="false">(($EV36-$DW36)*EQ$2)+$DW36</f>
        <v>-0.374218682</v>
      </c>
      <c r="ER36" s="257" t="n">
        <f aca="false">(($EV36-$DW36)*ER$2)+$DW36</f>
        <v>-0.3857350656</v>
      </c>
      <c r="ES36" s="257" t="n">
        <f aca="false">(($EV36-$DW36)*ES$2)+$DW36</f>
        <v>-0.3972514492</v>
      </c>
      <c r="ET36" s="257" t="n">
        <f aca="false">(($EV36-$DW36)*ET$2)+$DW36</f>
        <v>-0.4087678328</v>
      </c>
      <c r="EU36" s="257" t="n">
        <f aca="false">(($EV36-$DW36)*EU$2)+$DW36</f>
        <v>-0.4202842164</v>
      </c>
      <c r="EV36" s="257" t="n">
        <f aca="false">VLOOKUP($A36,GAMMAGRIDS,18,FALSE())</f>
        <v>-0.4318006</v>
      </c>
    </row>
    <row r="37" customFormat="false" ht="12.75" hidden="false" customHeight="false" outlineLevel="0" collapsed="false">
      <c r="A37" s="36" t="n">
        <v>38047</v>
      </c>
      <c r="B37" s="257" t="n">
        <f aca="false">VLOOKUP($A37,GAMMAGRIDS,11,FALSE())</f>
        <v>8.06218875</v>
      </c>
      <c r="C37" s="257" t="n">
        <f aca="false">(($B37-$AA37)*C$2)+$AA37</f>
        <v>7.8343105556</v>
      </c>
      <c r="D37" s="257" t="n">
        <f aca="false">(($B37-$AA37)*D$2)+$AA37</f>
        <v>7.6064323612</v>
      </c>
      <c r="E37" s="257" t="n">
        <f aca="false">(($B37-$AA37)*E$2)+$AA37</f>
        <v>7.3785541668</v>
      </c>
      <c r="F37" s="257" t="n">
        <f aca="false">(($B37-$AA37)*F$2)+$AA37</f>
        <v>7.1506759724</v>
      </c>
      <c r="G37" s="257" t="n">
        <f aca="false">(($B37-$AA37)*G$2)+$AA37</f>
        <v>6.922797778</v>
      </c>
      <c r="H37" s="257" t="n">
        <f aca="false">(($B37-$AA37)*H$2)+$AA37</f>
        <v>6.6949195836</v>
      </c>
      <c r="I37" s="257" t="n">
        <f aca="false">(($B37-$AA37)*I$2)+$AA37</f>
        <v>6.4670413892</v>
      </c>
      <c r="J37" s="257" t="n">
        <f aca="false">(($B37-$AA37)*J$2)+$AA37</f>
        <v>6.2391631948</v>
      </c>
      <c r="K37" s="257" t="n">
        <f aca="false">(($B37-$AA37)*K$2)+$AA37</f>
        <v>6.0112850004</v>
      </c>
      <c r="L37" s="257" t="n">
        <f aca="false">(($B37-$AA37)*L$2)+$AA37</f>
        <v>5.783406806</v>
      </c>
      <c r="M37" s="257" t="n">
        <f aca="false">(($B37-$AA37)*M$2)+$AA37</f>
        <v>5.5555286116</v>
      </c>
      <c r="N37" s="257" t="n">
        <f aca="false">(($B37-$AA37)*N$2)+$AA37</f>
        <v>5.3276504172</v>
      </c>
      <c r="O37" s="257" t="n">
        <f aca="false">(($B37-$AA37)*O$2)+$AA37</f>
        <v>5.0997722228</v>
      </c>
      <c r="P37" s="257" t="n">
        <f aca="false">(($B37-$AA37)*P$2)+$AA37</f>
        <v>4.8718940284</v>
      </c>
      <c r="Q37" s="257" t="n">
        <f aca="false">(($B37-$AA37)*Q$2)+$AA37</f>
        <v>4.644015834</v>
      </c>
      <c r="R37" s="257" t="n">
        <f aca="false">(($B37-$AA37)*R$2)+$AA37</f>
        <v>4.4161376396</v>
      </c>
      <c r="S37" s="257" t="n">
        <f aca="false">(($B37-$AA37)*S$2)+$AA37</f>
        <v>4.1882594452</v>
      </c>
      <c r="T37" s="257" t="n">
        <f aca="false">(($B37-$AA37)*T$2)+$AA37</f>
        <v>3.9603812508</v>
      </c>
      <c r="U37" s="257" t="n">
        <f aca="false">(($B37-$AA37)*U$2)+$AA37</f>
        <v>3.7325030564</v>
      </c>
      <c r="V37" s="257" t="n">
        <f aca="false">(($B37-$AA37)*V$2)+$AA37</f>
        <v>3.504624862</v>
      </c>
      <c r="W37" s="257" t="n">
        <f aca="false">(($B37-$AA37)*W$2)+$AA37</f>
        <v>3.2767466676</v>
      </c>
      <c r="X37" s="257" t="n">
        <f aca="false">(($B37-$AA37)*X$2)+$AA37</f>
        <v>3.0488684732</v>
      </c>
      <c r="Y37" s="257" t="n">
        <f aca="false">(($B37-$AA37)*Y$2)+$AA37</f>
        <v>2.8209902788</v>
      </c>
      <c r="Z37" s="257" t="n">
        <f aca="false">(($B37-$AA37)*Z$2)+$AA37</f>
        <v>2.5931120844</v>
      </c>
      <c r="AA37" s="257" t="n">
        <f aca="false">VLOOKUP($A37,GAMMAGRIDS,12,FALSE())</f>
        <v>2.36523389</v>
      </c>
      <c r="AB37" s="257" t="n">
        <f aca="false">(($AA37-$AZ37)*AB$2)+$AZ37</f>
        <v>2.2910907104</v>
      </c>
      <c r="AC37" s="257" t="n">
        <f aca="false">(($AA37-$AZ37)*AC$2)+$AZ37</f>
        <v>2.2169475308</v>
      </c>
      <c r="AD37" s="257" t="n">
        <f aca="false">(($AA37-$AZ37)*AD$2)+$AZ37</f>
        <v>2.1428043512</v>
      </c>
      <c r="AE37" s="257" t="n">
        <f aca="false">(($AA37-$AZ37)*AE$2)+$AZ37</f>
        <v>2.0686611716</v>
      </c>
      <c r="AF37" s="257" t="n">
        <f aca="false">(($AA37-$AZ37)*AF$2)+$AZ37</f>
        <v>1.994517992</v>
      </c>
      <c r="AG37" s="257" t="n">
        <f aca="false">(($AA37-$AZ37)*AG$2)+$AZ37</f>
        <v>1.9203748124</v>
      </c>
      <c r="AH37" s="257" t="n">
        <f aca="false">(($AA37-$AZ37)*AH$2)+$AZ37</f>
        <v>1.8462316328</v>
      </c>
      <c r="AI37" s="257" t="n">
        <f aca="false">(($AA37-$AZ37)*AI$2)+$AZ37</f>
        <v>1.7720884532</v>
      </c>
      <c r="AJ37" s="257" t="n">
        <f aca="false">(($AA37-$AZ37)*AJ$2)+$AZ37</f>
        <v>1.6979452736</v>
      </c>
      <c r="AK37" s="257" t="n">
        <f aca="false">(($AA37-$AZ37)*AK$2)+$AZ37</f>
        <v>1.623802094</v>
      </c>
      <c r="AL37" s="257" t="n">
        <f aca="false">(($AA37-$AZ37)*AL$2)+$AZ37</f>
        <v>1.5496589144</v>
      </c>
      <c r="AM37" s="257" t="n">
        <f aca="false">(($AA37-$AZ37)*AM$2)+$AZ37</f>
        <v>1.4755157348</v>
      </c>
      <c r="AN37" s="257" t="n">
        <f aca="false">(($AA37-$AZ37)*AN$2)+$AZ37</f>
        <v>1.4013725552</v>
      </c>
      <c r="AO37" s="257" t="n">
        <f aca="false">(($AA37-$AZ37)*AO$2)+$AZ37</f>
        <v>1.3272293756</v>
      </c>
      <c r="AP37" s="257" t="n">
        <f aca="false">(($AA37-$AZ37)*AP$2)+$AZ37</f>
        <v>1.253086196</v>
      </c>
      <c r="AQ37" s="257" t="n">
        <f aca="false">(($AA37-$AZ37)*AQ$2)+$AZ37</f>
        <v>1.1789430164</v>
      </c>
      <c r="AR37" s="257" t="n">
        <f aca="false">(($AA37-$AZ37)*AR$2)+$AZ37</f>
        <v>1.1047998368</v>
      </c>
      <c r="AS37" s="257" t="n">
        <f aca="false">(($AA37-$AZ37)*AS$2)+$AZ37</f>
        <v>1.0306566572</v>
      </c>
      <c r="AT37" s="257" t="n">
        <f aca="false">(($AA37-$AZ37)*AT$2)+$AZ37</f>
        <v>0.9565134776</v>
      </c>
      <c r="AU37" s="257" t="n">
        <f aca="false">(($AA37-$AZ37)*AU$2)+$AZ37</f>
        <v>0.882370298</v>
      </c>
      <c r="AV37" s="257" t="n">
        <f aca="false">(($AA37-$AZ37)*AV$2)+$AZ37</f>
        <v>0.8082271184</v>
      </c>
      <c r="AW37" s="257" t="n">
        <f aca="false">(($AA37-$AZ37)*AW$2)+$AZ37</f>
        <v>0.7340839388</v>
      </c>
      <c r="AX37" s="257" t="n">
        <f aca="false">(($AA37-$AZ37)*AX$2)+$AZ37</f>
        <v>0.6599407592</v>
      </c>
      <c r="AY37" s="257" t="n">
        <f aca="false">(($AA37-$AZ37)*AY$2)+$AZ37</f>
        <v>0.5857975796</v>
      </c>
      <c r="AZ37" s="257" t="n">
        <f aca="false">VLOOKUP($A37,GAMMAGRIDS,13,FALSE())</f>
        <v>0.5116544</v>
      </c>
      <c r="BA37" s="257" t="n">
        <f aca="false">(($AZ37-$BT37)*BA$2)+$BT37</f>
        <v>0.487278943</v>
      </c>
      <c r="BB37" s="257" t="n">
        <f aca="false">(($AZ37-$BT37)*BB$2)+$BT37</f>
        <v>0.462903486</v>
      </c>
      <c r="BC37" s="257" t="n">
        <f aca="false">(($AZ37-$BT37)*BC$2)+$BT37</f>
        <v>0.438528029</v>
      </c>
      <c r="BD37" s="257" t="n">
        <f aca="false">(($AZ37-$BT37)*BD$2)+$BT37</f>
        <v>0.414152572</v>
      </c>
      <c r="BE37" s="257" t="n">
        <f aca="false">(($AZ37-$BT37)*BE$2)+$BT37</f>
        <v>0.389777115</v>
      </c>
      <c r="BF37" s="257" t="n">
        <f aca="false">(($AZ37-$BT37)*BF$2)+$BT37</f>
        <v>0.365401658</v>
      </c>
      <c r="BG37" s="257" t="n">
        <f aca="false">(($AZ37-$BT37)*BG$2)+$BT37</f>
        <v>0.341026201</v>
      </c>
      <c r="BH37" s="257" t="n">
        <f aca="false">(($AZ37-$BT37)*BH$2)+$BT37</f>
        <v>0.316650744</v>
      </c>
      <c r="BI37" s="257" t="n">
        <f aca="false">(($AZ37-$BT37)*BI$2)+$BT37</f>
        <v>0.292275287</v>
      </c>
      <c r="BJ37" s="257" t="n">
        <f aca="false">(($AZ37-$BT37)*BJ$2)+$BT37</f>
        <v>0.26789983</v>
      </c>
      <c r="BK37" s="257" t="n">
        <f aca="false">(($AZ37-$BT37)*BK$2)+$BT37</f>
        <v>0.243524373</v>
      </c>
      <c r="BL37" s="257" t="n">
        <f aca="false">(($AZ37-$BT37)*BL$2)+$BT37</f>
        <v>0.219148916</v>
      </c>
      <c r="BM37" s="257" t="n">
        <f aca="false">(($AZ37-$BT37)*BM$2)+$BT37</f>
        <v>0.194773459</v>
      </c>
      <c r="BN37" s="257" t="n">
        <f aca="false">(($AZ37-$BT37)*BN$2)+$BT37</f>
        <v>0.170398002</v>
      </c>
      <c r="BO37" s="257" t="n">
        <f aca="false">(($AZ37-$BT37)*BO$2)+$BT37</f>
        <v>0.146022545</v>
      </c>
      <c r="BP37" s="257" t="n">
        <f aca="false">(($AZ37-$BT37)*BP$2)+$BT37</f>
        <v>0.121647088</v>
      </c>
      <c r="BQ37" s="257" t="n">
        <f aca="false">(($AZ37-$BT37)*BQ$2)+$BT37</f>
        <v>0.0972716309999999</v>
      </c>
      <c r="BR37" s="257" t="n">
        <f aca="false">(($AZ37-$BT37)*BR$2)+$BT37</f>
        <v>0.0728961739999999</v>
      </c>
      <c r="BS37" s="257" t="n">
        <f aca="false">(($AZ37-$BT37)*BS$2)+$BT37</f>
        <v>0.0485207169999999</v>
      </c>
      <c r="BT37" s="257" t="n">
        <f aca="false">VLOOKUP($A37,GAMMAGRIDS,14,FALSE())</f>
        <v>0.02414526</v>
      </c>
      <c r="BU37" s="257" t="n">
        <f aca="false">(($BT37-$BY37)*BU$2)+$BY37</f>
        <v>0.019316208</v>
      </c>
      <c r="BV37" s="257" t="n">
        <f aca="false">(($BT37-$BY37)*BV$2)+$BY37</f>
        <v>0.014487156</v>
      </c>
      <c r="BW37" s="257" t="n">
        <f aca="false">(($BT37-$BY37)*BW$2)+$BY37</f>
        <v>0.009658104</v>
      </c>
      <c r="BX37" s="257" t="n">
        <f aca="false">(($BT37-$BY37)*BX$2)+$BY37</f>
        <v>0.004829052</v>
      </c>
      <c r="BY37" s="257" t="n">
        <v>0</v>
      </c>
      <c r="BZ37" s="257" t="n">
        <f aca="false">(($CD37-$BY37)*BZ$2)+$BY37</f>
        <v>0.000662856000000001</v>
      </c>
      <c r="CA37" s="257" t="n">
        <f aca="false">(($CD37-$BY37)*CA$2)+$BY37</f>
        <v>0.001325712</v>
      </c>
      <c r="CB37" s="257" t="n">
        <f aca="false">(($CD37-$BY37)*CB$2)+$BY37</f>
        <v>0.001988568</v>
      </c>
      <c r="CC37" s="257" t="n">
        <f aca="false">(($CD37-$BY37)*CC$2)+$BY37</f>
        <v>0.002651424</v>
      </c>
      <c r="CD37" s="257" t="n">
        <f aca="false">VLOOKUP($A37,GAMMAGRIDS,15,FALSE())</f>
        <v>0.00331428</v>
      </c>
      <c r="CE37" s="257" t="n">
        <f aca="false">(($CX37-$CD37)*CE$2)+$CD37</f>
        <v>0.0126284375</v>
      </c>
      <c r="CF37" s="257" t="n">
        <f aca="false">(($CX37-$CD37)*CF$2)+$CD37</f>
        <v>0.021942595</v>
      </c>
      <c r="CG37" s="257" t="n">
        <f aca="false">(($CX37-$CD37)*CG$2)+$CD37</f>
        <v>0.0312567525</v>
      </c>
      <c r="CH37" s="257" t="n">
        <f aca="false">(($CX37-$CD37)*CH$2)+$CD37</f>
        <v>0.04057091</v>
      </c>
      <c r="CI37" s="257" t="n">
        <f aca="false">(($CX37-$CD37)*CI$2)+$CD37</f>
        <v>0.0498850675</v>
      </c>
      <c r="CJ37" s="257" t="n">
        <f aca="false">(($CX37-$CD37)*CJ$2)+$CD37</f>
        <v>0.059199225</v>
      </c>
      <c r="CK37" s="257" t="n">
        <f aca="false">(($CX37-$CD37)*CK$2)+$CD37</f>
        <v>0.0685133825</v>
      </c>
      <c r="CL37" s="257" t="n">
        <f aca="false">(($CX37-$CD37)*CL$2)+$CD37</f>
        <v>0.07782754</v>
      </c>
      <c r="CM37" s="257" t="n">
        <f aca="false">(($CX37-$CD37)*CM$2)+$CD37</f>
        <v>0.0871416975</v>
      </c>
      <c r="CN37" s="257" t="n">
        <f aca="false">(($CX37-$CD37)*CN$2)+$CD37</f>
        <v>0.096455855</v>
      </c>
      <c r="CO37" s="257" t="n">
        <f aca="false">(($CX37-$CD37)*CO$2)+$CD37</f>
        <v>0.1057700125</v>
      </c>
      <c r="CP37" s="257" t="n">
        <f aca="false">(($CX37-$CD37)*CP$2)+$CD37</f>
        <v>0.11508417</v>
      </c>
      <c r="CQ37" s="257" t="n">
        <f aca="false">(($CX37-$CD37)*CQ$2)+$CD37</f>
        <v>0.1243983275</v>
      </c>
      <c r="CR37" s="257" t="n">
        <f aca="false">(($CX37-$CD37)*CR$2)+$CD37</f>
        <v>0.133712485</v>
      </c>
      <c r="CS37" s="257" t="n">
        <f aca="false">(($CX37-$CD37)*CS$2)+$CD37</f>
        <v>0.1430266425</v>
      </c>
      <c r="CT37" s="257" t="n">
        <f aca="false">(($CX37-$CD37)*CT$2)+$CD37</f>
        <v>0.1523408</v>
      </c>
      <c r="CU37" s="257" t="n">
        <f aca="false">(($CX37-$CD37)*CU$2)+$CD37</f>
        <v>0.1616549575</v>
      </c>
      <c r="CV37" s="257" t="n">
        <f aca="false">(($CX37-$CD37)*CV$2)+$CD37</f>
        <v>0.170969115</v>
      </c>
      <c r="CW37" s="257" t="n">
        <f aca="false">(($CX37-$CD37)*CW$2)+$CD37</f>
        <v>0.1802832725</v>
      </c>
      <c r="CX37" s="257" t="n">
        <f aca="false">VLOOKUP($A37,GAMMAGRIDS,16,FALSE())</f>
        <v>0.18959743</v>
      </c>
      <c r="CY37" s="257" t="n">
        <f aca="false">(($DW37-$CX37)*CY$2)+$CX37</f>
        <v>0.2034859508</v>
      </c>
      <c r="CZ37" s="257" t="n">
        <f aca="false">(($DW37-$CX37)*CZ$2)+$CX37</f>
        <v>0.2173744716</v>
      </c>
      <c r="DA37" s="257" t="n">
        <f aca="false">(($DW37-$CX37)*DA$2)+$CX37</f>
        <v>0.2312629924</v>
      </c>
      <c r="DB37" s="257" t="n">
        <f aca="false">(($DW37-$CX37)*DB$2)+$CX37</f>
        <v>0.2451515132</v>
      </c>
      <c r="DC37" s="257" t="n">
        <f aca="false">(($DW37-$CX37)*DC$2)+$CX37</f>
        <v>0.259040034</v>
      </c>
      <c r="DD37" s="257" t="n">
        <f aca="false">(($DW37-$CX37)*DD$2)+$CX37</f>
        <v>0.2729285548</v>
      </c>
      <c r="DE37" s="257" t="n">
        <f aca="false">(($DW37-$CX37)*DE$2)+$CX37</f>
        <v>0.2868170756</v>
      </c>
      <c r="DF37" s="257" t="n">
        <f aca="false">(($DW37-$CX37)*DF$2)+$CX37</f>
        <v>0.3007055964</v>
      </c>
      <c r="DG37" s="257" t="n">
        <f aca="false">(($DW37-$CX37)*DG$2)+$CX37</f>
        <v>0.3145941172</v>
      </c>
      <c r="DH37" s="257" t="n">
        <f aca="false">(($DW37-$CX37)*DH$2)+$CX37</f>
        <v>0.328482638</v>
      </c>
      <c r="DI37" s="257" t="n">
        <f aca="false">(($DW37-$CX37)*DI$2)+$CX37</f>
        <v>0.3423711588</v>
      </c>
      <c r="DJ37" s="257" t="n">
        <f aca="false">(($DW37-$CX37)*DJ$2)+$CX37</f>
        <v>0.3562596796</v>
      </c>
      <c r="DK37" s="257" t="n">
        <f aca="false">(($DW37-$CX37)*DK$2)+$CX37</f>
        <v>0.3701482004</v>
      </c>
      <c r="DL37" s="257" t="n">
        <f aca="false">(($DW37-$CX37)*DL$2)+$CX37</f>
        <v>0.3840367212</v>
      </c>
      <c r="DM37" s="257" t="n">
        <f aca="false">(($DW37-$CX37)*DM$2)+$CX37</f>
        <v>0.397925242</v>
      </c>
      <c r="DN37" s="257" t="n">
        <f aca="false">(($DW37-$CX37)*DN$2)+$CX37</f>
        <v>0.4118137628</v>
      </c>
      <c r="DO37" s="257" t="n">
        <f aca="false">(($DW37-$CX37)*DO$2)+$CX37</f>
        <v>0.4257022836</v>
      </c>
      <c r="DP37" s="257" t="n">
        <f aca="false">(($DW37-$CX37)*DP$2)+$CX37</f>
        <v>0.4395908044</v>
      </c>
      <c r="DQ37" s="257" t="n">
        <f aca="false">(($DW37-$CX37)*DQ$2)+$CX37</f>
        <v>0.4534793252</v>
      </c>
      <c r="DR37" s="257" t="n">
        <f aca="false">(($DW37-$CX37)*DR$2)+$CX37</f>
        <v>0.467367846</v>
      </c>
      <c r="DS37" s="257" t="n">
        <f aca="false">(($DW37-$CX37)*DS$2)+$CX37</f>
        <v>0.4812563668</v>
      </c>
      <c r="DT37" s="257" t="n">
        <f aca="false">(($DW37-$CX37)*DT$2)+$CX37</f>
        <v>0.4951448876</v>
      </c>
      <c r="DU37" s="257" t="n">
        <f aca="false">(($DW37-$CX37)*DU$2)+$CX37</f>
        <v>0.5090334084</v>
      </c>
      <c r="DV37" s="257" t="n">
        <f aca="false">(($DW37-$CX37)*DV$2)+$CX37</f>
        <v>0.5229219292</v>
      </c>
      <c r="DW37" s="257" t="n">
        <f aca="false">VLOOKUP($A37,GAMMAGRIDS,17,FALSE())</f>
        <v>0.53681045</v>
      </c>
      <c r="DX37" s="257" t="n">
        <f aca="false">(($EV37-$DW37)*DX$2)+$DW37</f>
        <v>0.5515052952</v>
      </c>
      <c r="DY37" s="257" t="n">
        <f aca="false">(($EV37-$DW37)*DY$2)+$DW37</f>
        <v>0.5662001404</v>
      </c>
      <c r="DZ37" s="257" t="n">
        <f aca="false">(($EV37-$DW37)*DZ$2)+$DW37</f>
        <v>0.5808949856</v>
      </c>
      <c r="EA37" s="257" t="n">
        <f aca="false">(($EV37-$DW37)*EA$2)+$DW37</f>
        <v>0.5955898308</v>
      </c>
      <c r="EB37" s="257" t="n">
        <f aca="false">(($EV37-$DW37)*EB$2)+$DW37</f>
        <v>0.610284676</v>
      </c>
      <c r="EC37" s="257" t="n">
        <f aca="false">(($EV37-$DW37)*EC$2)+$DW37</f>
        <v>0.6249795212</v>
      </c>
      <c r="ED37" s="257" t="n">
        <f aca="false">(($EV37-$DW37)*ED$2)+$DW37</f>
        <v>0.6396743664</v>
      </c>
      <c r="EE37" s="257" t="n">
        <f aca="false">(($EV37-$DW37)*EE$2)+$DW37</f>
        <v>0.6543692116</v>
      </c>
      <c r="EF37" s="257" t="n">
        <f aca="false">(($EV37-$DW37)*EF$2)+$DW37</f>
        <v>0.6690640568</v>
      </c>
      <c r="EG37" s="257" t="n">
        <f aca="false">(($EV37-$DW37)*EG$2)+$DW37</f>
        <v>0.683758902</v>
      </c>
      <c r="EH37" s="257" t="n">
        <f aca="false">(($EV37-$DW37)*EH$2)+$DW37</f>
        <v>0.6984537472</v>
      </c>
      <c r="EI37" s="257" t="n">
        <f aca="false">(($EV37-$DW37)*EI$2)+$DW37</f>
        <v>0.7131485924</v>
      </c>
      <c r="EJ37" s="257" t="n">
        <f aca="false">(($EV37-$DW37)*EJ$2)+$DW37</f>
        <v>0.7278434376</v>
      </c>
      <c r="EK37" s="257" t="n">
        <f aca="false">(($EV37-$DW37)*EK$2)+$DW37</f>
        <v>0.7425382828</v>
      </c>
      <c r="EL37" s="257" t="n">
        <f aca="false">(($EV37-$DW37)*EL$2)+$DW37</f>
        <v>0.757233128</v>
      </c>
      <c r="EM37" s="257" t="n">
        <f aca="false">(($EV37-$DW37)*EM$2)+$DW37</f>
        <v>0.7719279732</v>
      </c>
      <c r="EN37" s="257" t="n">
        <f aca="false">(($EV37-$DW37)*EN$2)+$DW37</f>
        <v>0.7866228184</v>
      </c>
      <c r="EO37" s="257" t="n">
        <f aca="false">(($EV37-$DW37)*EO$2)+$DW37</f>
        <v>0.8013176636</v>
      </c>
      <c r="EP37" s="257" t="n">
        <f aca="false">(($EV37-$DW37)*EP$2)+$DW37</f>
        <v>0.8160125088</v>
      </c>
      <c r="EQ37" s="257" t="n">
        <f aca="false">(($EV37-$DW37)*EQ$2)+$DW37</f>
        <v>0.830707354</v>
      </c>
      <c r="ER37" s="257" t="n">
        <f aca="false">(($EV37-$DW37)*ER$2)+$DW37</f>
        <v>0.8454021992</v>
      </c>
      <c r="ES37" s="257" t="n">
        <f aca="false">(($EV37-$DW37)*ES$2)+$DW37</f>
        <v>0.860097044400001</v>
      </c>
      <c r="ET37" s="257" t="n">
        <f aca="false">(($EV37-$DW37)*ET$2)+$DW37</f>
        <v>0.8747918896</v>
      </c>
      <c r="EU37" s="257" t="n">
        <f aca="false">(($EV37-$DW37)*EU$2)+$DW37</f>
        <v>0.8894867348</v>
      </c>
      <c r="EV37" s="257" t="n">
        <f aca="false">VLOOKUP($A37,GAMMAGRIDS,18,FALSE())</f>
        <v>0.90418158</v>
      </c>
    </row>
    <row r="38" customFormat="false" ht="12.75" hidden="false" customHeight="false" outlineLevel="0" collapsed="false">
      <c r="A38" s="36" t="n">
        <v>38078</v>
      </c>
      <c r="B38" s="257" t="n">
        <f aca="false">VLOOKUP($A38,GAMMAGRIDS,11,FALSE())</f>
        <v>7.745782</v>
      </c>
      <c r="C38" s="257" t="n">
        <f aca="false">(($B38-$AA38)*C$2)+$AA38</f>
        <v>7.5638616024</v>
      </c>
      <c r="D38" s="257" t="n">
        <f aca="false">(($B38-$AA38)*D$2)+$AA38</f>
        <v>7.3819412048</v>
      </c>
      <c r="E38" s="257" t="n">
        <f aca="false">(($B38-$AA38)*E$2)+$AA38</f>
        <v>7.2000208072</v>
      </c>
      <c r="F38" s="257" t="n">
        <f aca="false">(($B38-$AA38)*F$2)+$AA38</f>
        <v>7.0181004096</v>
      </c>
      <c r="G38" s="257" t="n">
        <f aca="false">(($B38-$AA38)*G$2)+$AA38</f>
        <v>6.836180012</v>
      </c>
      <c r="H38" s="257" t="n">
        <f aca="false">(($B38-$AA38)*H$2)+$AA38</f>
        <v>6.6542596144</v>
      </c>
      <c r="I38" s="257" t="n">
        <f aca="false">(($B38-$AA38)*I$2)+$AA38</f>
        <v>6.4723392168</v>
      </c>
      <c r="J38" s="257" t="n">
        <f aca="false">(($B38-$AA38)*J$2)+$AA38</f>
        <v>6.2904188192</v>
      </c>
      <c r="K38" s="257" t="n">
        <f aca="false">(($B38-$AA38)*K$2)+$AA38</f>
        <v>6.1084984216</v>
      </c>
      <c r="L38" s="257" t="n">
        <f aca="false">(($B38-$AA38)*L$2)+$AA38</f>
        <v>5.926578024</v>
      </c>
      <c r="M38" s="257" t="n">
        <f aca="false">(($B38-$AA38)*M$2)+$AA38</f>
        <v>5.7446576264</v>
      </c>
      <c r="N38" s="257" t="n">
        <f aca="false">(($B38-$AA38)*N$2)+$AA38</f>
        <v>5.5627372288</v>
      </c>
      <c r="O38" s="257" t="n">
        <f aca="false">(($B38-$AA38)*O$2)+$AA38</f>
        <v>5.3808168312</v>
      </c>
      <c r="P38" s="257" t="n">
        <f aca="false">(($B38-$AA38)*P$2)+$AA38</f>
        <v>5.1988964336</v>
      </c>
      <c r="Q38" s="257" t="n">
        <f aca="false">(($B38-$AA38)*Q$2)+$AA38</f>
        <v>5.016976036</v>
      </c>
      <c r="R38" s="257" t="n">
        <f aca="false">(($B38-$AA38)*R$2)+$AA38</f>
        <v>4.8350556384</v>
      </c>
      <c r="S38" s="257" t="n">
        <f aca="false">(($B38-$AA38)*S$2)+$AA38</f>
        <v>4.6531352408</v>
      </c>
      <c r="T38" s="257" t="n">
        <f aca="false">(($B38-$AA38)*T$2)+$AA38</f>
        <v>4.4712148432</v>
      </c>
      <c r="U38" s="257" t="n">
        <f aca="false">(($B38-$AA38)*U$2)+$AA38</f>
        <v>4.2892944456</v>
      </c>
      <c r="V38" s="257" t="n">
        <f aca="false">(($B38-$AA38)*V$2)+$AA38</f>
        <v>4.107374048</v>
      </c>
      <c r="W38" s="257" t="n">
        <f aca="false">(($B38-$AA38)*W$2)+$AA38</f>
        <v>3.9254536504</v>
      </c>
      <c r="X38" s="257" t="n">
        <f aca="false">(($B38-$AA38)*X$2)+$AA38</f>
        <v>3.7435332528</v>
      </c>
      <c r="Y38" s="257" t="n">
        <f aca="false">(($B38-$AA38)*Y$2)+$AA38</f>
        <v>3.5616128552</v>
      </c>
      <c r="Z38" s="257" t="n">
        <f aca="false">(($B38-$AA38)*Z$2)+$AA38</f>
        <v>3.3796924576</v>
      </c>
      <c r="AA38" s="257" t="n">
        <f aca="false">VLOOKUP($A38,GAMMAGRIDS,12,FALSE())</f>
        <v>3.19777206</v>
      </c>
      <c r="AB38" s="257" t="n">
        <f aca="false">(($AA38-$AZ38)*AB$2)+$AZ38</f>
        <v>3.1057300504</v>
      </c>
      <c r="AC38" s="257" t="n">
        <f aca="false">(($AA38-$AZ38)*AC$2)+$AZ38</f>
        <v>3.0136880408</v>
      </c>
      <c r="AD38" s="257" t="n">
        <f aca="false">(($AA38-$AZ38)*AD$2)+$AZ38</f>
        <v>2.9216460312</v>
      </c>
      <c r="AE38" s="257" t="n">
        <f aca="false">(($AA38-$AZ38)*AE$2)+$AZ38</f>
        <v>2.8296040216</v>
      </c>
      <c r="AF38" s="257" t="n">
        <f aca="false">(($AA38-$AZ38)*AF$2)+$AZ38</f>
        <v>2.737562012</v>
      </c>
      <c r="AG38" s="257" t="n">
        <f aca="false">(($AA38-$AZ38)*AG$2)+$AZ38</f>
        <v>2.6455200024</v>
      </c>
      <c r="AH38" s="257" t="n">
        <f aca="false">(($AA38-$AZ38)*AH$2)+$AZ38</f>
        <v>2.5534779928</v>
      </c>
      <c r="AI38" s="257" t="n">
        <f aca="false">(($AA38-$AZ38)*AI$2)+$AZ38</f>
        <v>2.4614359832</v>
      </c>
      <c r="AJ38" s="257" t="n">
        <f aca="false">(($AA38-$AZ38)*AJ$2)+$AZ38</f>
        <v>2.3693939736</v>
      </c>
      <c r="AK38" s="257" t="n">
        <f aca="false">(($AA38-$AZ38)*AK$2)+$AZ38</f>
        <v>2.277351964</v>
      </c>
      <c r="AL38" s="257" t="n">
        <f aca="false">(($AA38-$AZ38)*AL$2)+$AZ38</f>
        <v>2.1853099544</v>
      </c>
      <c r="AM38" s="257" t="n">
        <f aca="false">(($AA38-$AZ38)*AM$2)+$AZ38</f>
        <v>2.0932679448</v>
      </c>
      <c r="AN38" s="257" t="n">
        <f aca="false">(($AA38-$AZ38)*AN$2)+$AZ38</f>
        <v>2.0012259352</v>
      </c>
      <c r="AO38" s="257" t="n">
        <f aca="false">(($AA38-$AZ38)*AO$2)+$AZ38</f>
        <v>1.9091839256</v>
      </c>
      <c r="AP38" s="257" t="n">
        <f aca="false">(($AA38-$AZ38)*AP$2)+$AZ38</f>
        <v>1.817141916</v>
      </c>
      <c r="AQ38" s="257" t="n">
        <f aca="false">(($AA38-$AZ38)*AQ$2)+$AZ38</f>
        <v>1.7250999064</v>
      </c>
      <c r="AR38" s="257" t="n">
        <f aca="false">(($AA38-$AZ38)*AR$2)+$AZ38</f>
        <v>1.6330578968</v>
      </c>
      <c r="AS38" s="257" t="n">
        <f aca="false">(($AA38-$AZ38)*AS$2)+$AZ38</f>
        <v>1.5410158872</v>
      </c>
      <c r="AT38" s="257" t="n">
        <f aca="false">(($AA38-$AZ38)*AT$2)+$AZ38</f>
        <v>1.4489738776</v>
      </c>
      <c r="AU38" s="257" t="n">
        <f aca="false">(($AA38-$AZ38)*AU$2)+$AZ38</f>
        <v>1.356931868</v>
      </c>
      <c r="AV38" s="257" t="n">
        <f aca="false">(($AA38-$AZ38)*AV$2)+$AZ38</f>
        <v>1.2648898584</v>
      </c>
      <c r="AW38" s="257" t="n">
        <f aca="false">(($AA38-$AZ38)*AW$2)+$AZ38</f>
        <v>1.1728478488</v>
      </c>
      <c r="AX38" s="257" t="n">
        <f aca="false">(($AA38-$AZ38)*AX$2)+$AZ38</f>
        <v>1.0808058392</v>
      </c>
      <c r="AY38" s="257" t="n">
        <f aca="false">(($AA38-$AZ38)*AY$2)+$AZ38</f>
        <v>0.988763829599999</v>
      </c>
      <c r="AZ38" s="257" t="n">
        <f aca="false">VLOOKUP($A38,GAMMAGRIDS,13,FALSE())</f>
        <v>0.89672182</v>
      </c>
      <c r="BA38" s="257" t="n">
        <f aca="false">(($AZ38-$BT38)*BA$2)+$BT38</f>
        <v>0.8563454085</v>
      </c>
      <c r="BB38" s="257" t="n">
        <f aca="false">(($AZ38-$BT38)*BB$2)+$BT38</f>
        <v>0.815968997</v>
      </c>
      <c r="BC38" s="257" t="n">
        <f aca="false">(($AZ38-$BT38)*BC$2)+$BT38</f>
        <v>0.7755925855</v>
      </c>
      <c r="BD38" s="257" t="n">
        <f aca="false">(($AZ38-$BT38)*BD$2)+$BT38</f>
        <v>0.735216174</v>
      </c>
      <c r="BE38" s="257" t="n">
        <f aca="false">(($AZ38-$BT38)*BE$2)+$BT38</f>
        <v>0.6948397625</v>
      </c>
      <c r="BF38" s="257" t="n">
        <f aca="false">(($AZ38-$BT38)*BF$2)+$BT38</f>
        <v>0.654463351</v>
      </c>
      <c r="BG38" s="257" t="n">
        <f aca="false">(($AZ38-$BT38)*BG$2)+$BT38</f>
        <v>0.6140869395</v>
      </c>
      <c r="BH38" s="257" t="n">
        <f aca="false">(($AZ38-$BT38)*BH$2)+$BT38</f>
        <v>0.573710528</v>
      </c>
      <c r="BI38" s="257" t="n">
        <f aca="false">(($AZ38-$BT38)*BI$2)+$BT38</f>
        <v>0.5333341165</v>
      </c>
      <c r="BJ38" s="257" t="n">
        <f aca="false">(($AZ38-$BT38)*BJ$2)+$BT38</f>
        <v>0.492957705</v>
      </c>
      <c r="BK38" s="257" t="n">
        <f aca="false">(($AZ38-$BT38)*BK$2)+$BT38</f>
        <v>0.4525812935</v>
      </c>
      <c r="BL38" s="257" t="n">
        <f aca="false">(($AZ38-$BT38)*BL$2)+$BT38</f>
        <v>0.412204882</v>
      </c>
      <c r="BM38" s="257" t="n">
        <f aca="false">(($AZ38-$BT38)*BM$2)+$BT38</f>
        <v>0.3718284705</v>
      </c>
      <c r="BN38" s="257" t="n">
        <f aca="false">(($AZ38-$BT38)*BN$2)+$BT38</f>
        <v>0.331452059</v>
      </c>
      <c r="BO38" s="257" t="n">
        <f aca="false">(($AZ38-$BT38)*BO$2)+$BT38</f>
        <v>0.2910756475</v>
      </c>
      <c r="BP38" s="257" t="n">
        <f aca="false">(($AZ38-$BT38)*BP$2)+$BT38</f>
        <v>0.250699236</v>
      </c>
      <c r="BQ38" s="257" t="n">
        <f aca="false">(($AZ38-$BT38)*BQ$2)+$BT38</f>
        <v>0.2103228245</v>
      </c>
      <c r="BR38" s="257" t="n">
        <f aca="false">(($AZ38-$BT38)*BR$2)+$BT38</f>
        <v>0.169946413</v>
      </c>
      <c r="BS38" s="257" t="n">
        <f aca="false">(($AZ38-$BT38)*BS$2)+$BT38</f>
        <v>0.1295700015</v>
      </c>
      <c r="BT38" s="257" t="n">
        <f aca="false">VLOOKUP($A38,GAMMAGRIDS,14,FALSE())</f>
        <v>0.08919359</v>
      </c>
      <c r="BU38" s="257" t="n">
        <f aca="false">(($BT38-$BY38)*BU$2)+$BY38</f>
        <v>0.071354872</v>
      </c>
      <c r="BV38" s="257" t="n">
        <f aca="false">(($BT38-$BY38)*BV$2)+$BY38</f>
        <v>0.053516154</v>
      </c>
      <c r="BW38" s="257" t="n">
        <f aca="false">(($BT38-$BY38)*BW$2)+$BY38</f>
        <v>0.035677436</v>
      </c>
      <c r="BX38" s="257" t="n">
        <f aca="false">(($BT38-$BY38)*BX$2)+$BY38</f>
        <v>0.017838718</v>
      </c>
      <c r="BY38" s="257" t="n">
        <v>0</v>
      </c>
      <c r="BZ38" s="257" t="n">
        <f aca="false">(($CD38-$BY38)*BZ$2)+$BY38</f>
        <v>-0.011105522</v>
      </c>
      <c r="CA38" s="257" t="n">
        <f aca="false">(($CD38-$BY38)*CA$2)+$BY38</f>
        <v>-0.022211044</v>
      </c>
      <c r="CB38" s="257" t="n">
        <f aca="false">(($CD38-$BY38)*CB$2)+$BY38</f>
        <v>-0.033316566</v>
      </c>
      <c r="CC38" s="257" t="n">
        <f aca="false">(($CD38-$BY38)*CC$2)+$BY38</f>
        <v>-0.044422088</v>
      </c>
      <c r="CD38" s="257" t="n">
        <f aca="false">VLOOKUP($A38,GAMMAGRIDS,15,FALSE())</f>
        <v>-0.05552761</v>
      </c>
      <c r="CE38" s="257" t="n">
        <f aca="false">(($CX38-$CD38)*CE$2)+$CD38</f>
        <v>-0.055145311</v>
      </c>
      <c r="CF38" s="257" t="n">
        <f aca="false">(($CX38-$CD38)*CF$2)+$CD38</f>
        <v>-0.054763012</v>
      </c>
      <c r="CG38" s="257" t="n">
        <f aca="false">(($CX38-$CD38)*CG$2)+$CD38</f>
        <v>-0.054380713</v>
      </c>
      <c r="CH38" s="257" t="n">
        <f aca="false">(($CX38-$CD38)*CH$2)+$CD38</f>
        <v>-0.053998414</v>
      </c>
      <c r="CI38" s="257" t="n">
        <f aca="false">(($CX38-$CD38)*CI$2)+$CD38</f>
        <v>-0.053616115</v>
      </c>
      <c r="CJ38" s="257" t="n">
        <f aca="false">(($CX38-$CD38)*CJ$2)+$CD38</f>
        <v>-0.053233816</v>
      </c>
      <c r="CK38" s="257" t="n">
        <f aca="false">(($CX38-$CD38)*CK$2)+$CD38</f>
        <v>-0.052851517</v>
      </c>
      <c r="CL38" s="257" t="n">
        <f aca="false">(($CX38-$CD38)*CL$2)+$CD38</f>
        <v>-0.052469218</v>
      </c>
      <c r="CM38" s="257" t="n">
        <f aca="false">(($CX38-$CD38)*CM$2)+$CD38</f>
        <v>-0.052086919</v>
      </c>
      <c r="CN38" s="257" t="n">
        <f aca="false">(($CX38-$CD38)*CN$2)+$CD38</f>
        <v>-0.05170462</v>
      </c>
      <c r="CO38" s="257" t="n">
        <f aca="false">(($CX38-$CD38)*CO$2)+$CD38</f>
        <v>-0.051322321</v>
      </c>
      <c r="CP38" s="257" t="n">
        <f aca="false">(($CX38-$CD38)*CP$2)+$CD38</f>
        <v>-0.050940022</v>
      </c>
      <c r="CQ38" s="257" t="n">
        <f aca="false">(($CX38-$CD38)*CQ$2)+$CD38</f>
        <v>-0.050557723</v>
      </c>
      <c r="CR38" s="257" t="n">
        <f aca="false">(($CX38-$CD38)*CR$2)+$CD38</f>
        <v>-0.050175424</v>
      </c>
      <c r="CS38" s="257" t="n">
        <f aca="false">(($CX38-$CD38)*CS$2)+$CD38</f>
        <v>-0.049793125</v>
      </c>
      <c r="CT38" s="257" t="n">
        <f aca="false">(($CX38-$CD38)*CT$2)+$CD38</f>
        <v>-0.049410826</v>
      </c>
      <c r="CU38" s="257" t="n">
        <f aca="false">(($CX38-$CD38)*CU$2)+$CD38</f>
        <v>-0.049028527</v>
      </c>
      <c r="CV38" s="257" t="n">
        <f aca="false">(($CX38-$CD38)*CV$2)+$CD38</f>
        <v>-0.048646228</v>
      </c>
      <c r="CW38" s="257" t="n">
        <f aca="false">(($CX38-$CD38)*CW$2)+$CD38</f>
        <v>-0.048263929</v>
      </c>
      <c r="CX38" s="257" t="n">
        <f aca="false">VLOOKUP($A38,GAMMAGRIDS,16,FALSE())</f>
        <v>-0.04788163</v>
      </c>
      <c r="CY38" s="257" t="n">
        <f aca="false">(($DW38-$CX38)*CY$2)+$CX38</f>
        <v>-0.0391445164</v>
      </c>
      <c r="CZ38" s="257" t="n">
        <f aca="false">(($DW38-$CX38)*CZ$2)+$CX38</f>
        <v>-0.0304074028000001</v>
      </c>
      <c r="DA38" s="257" t="n">
        <f aca="false">(($DW38-$CX38)*DA$2)+$CX38</f>
        <v>-0.0216702892000001</v>
      </c>
      <c r="DB38" s="257" t="n">
        <f aca="false">(($DW38-$CX38)*DB$2)+$CX38</f>
        <v>-0.0129331756000001</v>
      </c>
      <c r="DC38" s="257" t="n">
        <f aca="false">(($DW38-$CX38)*DC$2)+$CX38</f>
        <v>-0.00419606200000011</v>
      </c>
      <c r="DD38" s="257" t="n">
        <f aca="false">(($DW38-$CX38)*DD$2)+$CX38</f>
        <v>0.00454105159999987</v>
      </c>
      <c r="DE38" s="257" t="n">
        <f aca="false">(($DW38-$CX38)*DE$2)+$CX38</f>
        <v>0.0132781651999999</v>
      </c>
      <c r="DF38" s="257" t="n">
        <f aca="false">(($DW38-$CX38)*DF$2)+$CX38</f>
        <v>0.0220152787999998</v>
      </c>
      <c r="DG38" s="257" t="n">
        <f aca="false">(($DW38-$CX38)*DG$2)+$CX38</f>
        <v>0.0307523923999998</v>
      </c>
      <c r="DH38" s="257" t="n">
        <f aca="false">(($DW38-$CX38)*DH$2)+$CX38</f>
        <v>0.0394895059999998</v>
      </c>
      <c r="DI38" s="257" t="n">
        <f aca="false">(($DW38-$CX38)*DI$2)+$CX38</f>
        <v>0.0482266195999998</v>
      </c>
      <c r="DJ38" s="257" t="n">
        <f aca="false">(($DW38-$CX38)*DJ$2)+$CX38</f>
        <v>0.0569637331999997</v>
      </c>
      <c r="DK38" s="257" t="n">
        <f aca="false">(($DW38-$CX38)*DK$2)+$CX38</f>
        <v>0.0657008467999997</v>
      </c>
      <c r="DL38" s="257" t="n">
        <f aca="false">(($DW38-$CX38)*DL$2)+$CX38</f>
        <v>0.0744379603999997</v>
      </c>
      <c r="DM38" s="257" t="n">
        <f aca="false">(($DW38-$CX38)*DM$2)+$CX38</f>
        <v>0.0831750739999997</v>
      </c>
      <c r="DN38" s="257" t="n">
        <f aca="false">(($DW38-$CX38)*DN$2)+$CX38</f>
        <v>0.0919121875999997</v>
      </c>
      <c r="DO38" s="257" t="n">
        <f aca="false">(($DW38-$CX38)*DO$2)+$CX38</f>
        <v>0.1006493012</v>
      </c>
      <c r="DP38" s="257" t="n">
        <f aca="false">(($DW38-$CX38)*DP$2)+$CX38</f>
        <v>0.1093864148</v>
      </c>
      <c r="DQ38" s="257" t="n">
        <f aca="false">(($DW38-$CX38)*DQ$2)+$CX38</f>
        <v>0.1181235284</v>
      </c>
      <c r="DR38" s="257" t="n">
        <f aca="false">(($DW38-$CX38)*DR$2)+$CX38</f>
        <v>0.126860642</v>
      </c>
      <c r="DS38" s="257" t="n">
        <f aca="false">(($DW38-$CX38)*DS$2)+$CX38</f>
        <v>0.1355977556</v>
      </c>
      <c r="DT38" s="257" t="n">
        <f aca="false">(($DW38-$CX38)*DT$2)+$CX38</f>
        <v>0.1443348692</v>
      </c>
      <c r="DU38" s="257" t="n">
        <f aca="false">(($DW38-$CX38)*DU$2)+$CX38</f>
        <v>0.1530719828</v>
      </c>
      <c r="DV38" s="257" t="n">
        <f aca="false">(($DW38-$CX38)*DV$2)+$CX38</f>
        <v>0.1618090964</v>
      </c>
      <c r="DW38" s="257" t="n">
        <f aca="false">VLOOKUP($A38,GAMMAGRIDS,17,FALSE())</f>
        <v>0.170546209999999</v>
      </c>
      <c r="DX38" s="257" t="n">
        <f aca="false">(($EV38-$DW38)*DX$2)+$DW38</f>
        <v>0.1807814084</v>
      </c>
      <c r="DY38" s="257" t="n">
        <f aca="false">(($EV38-$DW38)*DY$2)+$DW38</f>
        <v>0.1910166068</v>
      </c>
      <c r="DZ38" s="257" t="n">
        <f aca="false">(($EV38-$DW38)*DZ$2)+$DW38</f>
        <v>0.2012518052</v>
      </c>
      <c r="EA38" s="257" t="n">
        <f aca="false">(($EV38-$DW38)*EA$2)+$DW38</f>
        <v>0.2114870036</v>
      </c>
      <c r="EB38" s="257" t="n">
        <f aca="false">(($EV38-$DW38)*EB$2)+$DW38</f>
        <v>0.221722202</v>
      </c>
      <c r="EC38" s="257" t="n">
        <f aca="false">(($EV38-$DW38)*EC$2)+$DW38</f>
        <v>0.2319574004</v>
      </c>
      <c r="ED38" s="257" t="n">
        <f aca="false">(($EV38-$DW38)*ED$2)+$DW38</f>
        <v>0.2421925988</v>
      </c>
      <c r="EE38" s="257" t="n">
        <f aca="false">(($EV38-$DW38)*EE$2)+$DW38</f>
        <v>0.2524277972</v>
      </c>
      <c r="EF38" s="257" t="n">
        <f aca="false">(($EV38-$DW38)*EF$2)+$DW38</f>
        <v>0.2626629956</v>
      </c>
      <c r="EG38" s="257" t="n">
        <f aca="false">(($EV38-$DW38)*EG$2)+$DW38</f>
        <v>0.272898194</v>
      </c>
      <c r="EH38" s="257" t="n">
        <f aca="false">(($EV38-$DW38)*EH$2)+$DW38</f>
        <v>0.2831333924</v>
      </c>
      <c r="EI38" s="257" t="n">
        <f aca="false">(($EV38-$DW38)*EI$2)+$DW38</f>
        <v>0.2933685908</v>
      </c>
      <c r="EJ38" s="257" t="n">
        <f aca="false">(($EV38-$DW38)*EJ$2)+$DW38</f>
        <v>0.3036037892</v>
      </c>
      <c r="EK38" s="257" t="n">
        <f aca="false">(($EV38-$DW38)*EK$2)+$DW38</f>
        <v>0.3138389876</v>
      </c>
      <c r="EL38" s="257" t="n">
        <f aca="false">(($EV38-$DW38)*EL$2)+$DW38</f>
        <v>0.324074186</v>
      </c>
      <c r="EM38" s="257" t="n">
        <f aca="false">(($EV38-$DW38)*EM$2)+$DW38</f>
        <v>0.3343093844</v>
      </c>
      <c r="EN38" s="257" t="n">
        <f aca="false">(($EV38-$DW38)*EN$2)+$DW38</f>
        <v>0.3445445828</v>
      </c>
      <c r="EO38" s="257" t="n">
        <f aca="false">(($EV38-$DW38)*EO$2)+$DW38</f>
        <v>0.3547797812</v>
      </c>
      <c r="EP38" s="257" t="n">
        <f aca="false">(($EV38-$DW38)*EP$2)+$DW38</f>
        <v>0.3650149796</v>
      </c>
      <c r="EQ38" s="257" t="n">
        <f aca="false">(($EV38-$DW38)*EQ$2)+$DW38</f>
        <v>0.375250178</v>
      </c>
      <c r="ER38" s="257" t="n">
        <f aca="false">(($EV38-$DW38)*ER$2)+$DW38</f>
        <v>0.3854853764</v>
      </c>
      <c r="ES38" s="257" t="n">
        <f aca="false">(($EV38-$DW38)*ES$2)+$DW38</f>
        <v>0.3957205748</v>
      </c>
      <c r="ET38" s="257" t="n">
        <f aca="false">(($EV38-$DW38)*ET$2)+$DW38</f>
        <v>0.4059557732</v>
      </c>
      <c r="EU38" s="257" t="n">
        <f aca="false">(($EV38-$DW38)*EU$2)+$DW38</f>
        <v>0.4161909716</v>
      </c>
      <c r="EV38" s="257" t="n">
        <f aca="false">VLOOKUP($A38,GAMMAGRIDS,18,FALSE())</f>
        <v>0.42642617</v>
      </c>
    </row>
    <row r="39" customFormat="false" ht="12.75" hidden="false" customHeight="false" outlineLevel="0" collapsed="false">
      <c r="A39" s="36" t="n">
        <v>38108</v>
      </c>
      <c r="B39" s="257" t="n">
        <f aca="false">VLOOKUP($A39,GAMMAGRIDS,11,FALSE())</f>
        <v>7.9243242</v>
      </c>
      <c r="C39" s="257" t="n">
        <f aca="false">(($B39-$AA39)*C$2)+$AA39</f>
        <v>7.7404135016</v>
      </c>
      <c r="D39" s="257" t="n">
        <f aca="false">(($B39-$AA39)*D$2)+$AA39</f>
        <v>7.5565028032</v>
      </c>
      <c r="E39" s="257" t="n">
        <f aca="false">(($B39-$AA39)*E$2)+$AA39</f>
        <v>7.3725921048</v>
      </c>
      <c r="F39" s="257" t="n">
        <f aca="false">(($B39-$AA39)*F$2)+$AA39</f>
        <v>7.1886814064</v>
      </c>
      <c r="G39" s="257" t="n">
        <f aca="false">(($B39-$AA39)*G$2)+$AA39</f>
        <v>7.004770708</v>
      </c>
      <c r="H39" s="257" t="n">
        <f aca="false">(($B39-$AA39)*H$2)+$AA39</f>
        <v>6.8208600096</v>
      </c>
      <c r="I39" s="257" t="n">
        <f aca="false">(($B39-$AA39)*I$2)+$AA39</f>
        <v>6.6369493112</v>
      </c>
      <c r="J39" s="257" t="n">
        <f aca="false">(($B39-$AA39)*J$2)+$AA39</f>
        <v>6.4530386128</v>
      </c>
      <c r="K39" s="257" t="n">
        <f aca="false">(($B39-$AA39)*K$2)+$AA39</f>
        <v>6.2691279144</v>
      </c>
      <c r="L39" s="257" t="n">
        <f aca="false">(($B39-$AA39)*L$2)+$AA39</f>
        <v>6.085217216</v>
      </c>
      <c r="M39" s="257" t="n">
        <f aca="false">(($B39-$AA39)*M$2)+$AA39</f>
        <v>5.9013065176</v>
      </c>
      <c r="N39" s="257" t="n">
        <f aca="false">(($B39-$AA39)*N$2)+$AA39</f>
        <v>5.7173958192</v>
      </c>
      <c r="O39" s="257" t="n">
        <f aca="false">(($B39-$AA39)*O$2)+$AA39</f>
        <v>5.5334851208</v>
      </c>
      <c r="P39" s="257" t="n">
        <f aca="false">(($B39-$AA39)*P$2)+$AA39</f>
        <v>5.3495744224</v>
      </c>
      <c r="Q39" s="257" t="n">
        <f aca="false">(($B39-$AA39)*Q$2)+$AA39</f>
        <v>5.165663724</v>
      </c>
      <c r="R39" s="257" t="n">
        <f aca="false">(($B39-$AA39)*R$2)+$AA39</f>
        <v>4.9817530256</v>
      </c>
      <c r="S39" s="257" t="n">
        <f aca="false">(($B39-$AA39)*S$2)+$AA39</f>
        <v>4.7978423272</v>
      </c>
      <c r="T39" s="257" t="n">
        <f aca="false">(($B39-$AA39)*T$2)+$AA39</f>
        <v>4.6139316288</v>
      </c>
      <c r="U39" s="257" t="n">
        <f aca="false">(($B39-$AA39)*U$2)+$AA39</f>
        <v>4.4300209304</v>
      </c>
      <c r="V39" s="257" t="n">
        <f aca="false">(($B39-$AA39)*V$2)+$AA39</f>
        <v>4.246110232</v>
      </c>
      <c r="W39" s="257" t="n">
        <f aca="false">(($B39-$AA39)*W$2)+$AA39</f>
        <v>4.0621995336</v>
      </c>
      <c r="X39" s="257" t="n">
        <f aca="false">(($B39-$AA39)*X$2)+$AA39</f>
        <v>3.8782888352</v>
      </c>
      <c r="Y39" s="257" t="n">
        <f aca="false">(($B39-$AA39)*Y$2)+$AA39</f>
        <v>3.6943781368</v>
      </c>
      <c r="Z39" s="257" t="n">
        <f aca="false">(($B39-$AA39)*Z$2)+$AA39</f>
        <v>3.5104674384</v>
      </c>
      <c r="AA39" s="257" t="n">
        <f aca="false">VLOOKUP($A39,GAMMAGRIDS,12,FALSE())</f>
        <v>3.32655674</v>
      </c>
      <c r="AB39" s="257" t="n">
        <f aca="false">(($AA39-$AZ39)*AB$2)+$AZ39</f>
        <v>3.231484</v>
      </c>
      <c r="AC39" s="257" t="n">
        <f aca="false">(($AA39-$AZ39)*AC$2)+$AZ39</f>
        <v>3.13641126</v>
      </c>
      <c r="AD39" s="257" t="n">
        <f aca="false">(($AA39-$AZ39)*AD$2)+$AZ39</f>
        <v>3.04133852</v>
      </c>
      <c r="AE39" s="257" t="n">
        <f aca="false">(($AA39-$AZ39)*AE$2)+$AZ39</f>
        <v>2.94626578</v>
      </c>
      <c r="AF39" s="257" t="n">
        <f aca="false">(($AA39-$AZ39)*AF$2)+$AZ39</f>
        <v>2.85119304</v>
      </c>
      <c r="AG39" s="257" t="n">
        <f aca="false">(($AA39-$AZ39)*AG$2)+$AZ39</f>
        <v>2.7561203</v>
      </c>
      <c r="AH39" s="257" t="n">
        <f aca="false">(($AA39-$AZ39)*AH$2)+$AZ39</f>
        <v>2.66104756</v>
      </c>
      <c r="AI39" s="257" t="n">
        <f aca="false">(($AA39-$AZ39)*AI$2)+$AZ39</f>
        <v>2.56597482</v>
      </c>
      <c r="AJ39" s="257" t="n">
        <f aca="false">(($AA39-$AZ39)*AJ$2)+$AZ39</f>
        <v>2.47090208</v>
      </c>
      <c r="AK39" s="257" t="n">
        <f aca="false">(($AA39-$AZ39)*AK$2)+$AZ39</f>
        <v>2.37582934</v>
      </c>
      <c r="AL39" s="257" t="n">
        <f aca="false">(($AA39-$AZ39)*AL$2)+$AZ39</f>
        <v>2.2807566</v>
      </c>
      <c r="AM39" s="257" t="n">
        <f aca="false">(($AA39-$AZ39)*AM$2)+$AZ39</f>
        <v>2.18568386</v>
      </c>
      <c r="AN39" s="257" t="n">
        <f aca="false">(($AA39-$AZ39)*AN$2)+$AZ39</f>
        <v>2.09061112</v>
      </c>
      <c r="AO39" s="257" t="n">
        <f aca="false">(($AA39-$AZ39)*AO$2)+$AZ39</f>
        <v>1.99553838</v>
      </c>
      <c r="AP39" s="257" t="n">
        <f aca="false">(($AA39-$AZ39)*AP$2)+$AZ39</f>
        <v>1.90046564</v>
      </c>
      <c r="AQ39" s="257" t="n">
        <f aca="false">(($AA39-$AZ39)*AQ$2)+$AZ39</f>
        <v>1.8053929</v>
      </c>
      <c r="AR39" s="257" t="n">
        <f aca="false">(($AA39-$AZ39)*AR$2)+$AZ39</f>
        <v>1.71032016</v>
      </c>
      <c r="AS39" s="257" t="n">
        <f aca="false">(($AA39-$AZ39)*AS$2)+$AZ39</f>
        <v>1.61524742</v>
      </c>
      <c r="AT39" s="257" t="n">
        <f aca="false">(($AA39-$AZ39)*AT$2)+$AZ39</f>
        <v>1.52017468</v>
      </c>
      <c r="AU39" s="257" t="n">
        <f aca="false">(($AA39-$AZ39)*AU$2)+$AZ39</f>
        <v>1.42510194</v>
      </c>
      <c r="AV39" s="257" t="n">
        <f aca="false">(($AA39-$AZ39)*AV$2)+$AZ39</f>
        <v>1.3300292</v>
      </c>
      <c r="AW39" s="257" t="n">
        <f aca="false">(($AA39-$AZ39)*AW$2)+$AZ39</f>
        <v>1.23495646</v>
      </c>
      <c r="AX39" s="257" t="n">
        <f aca="false">(($AA39-$AZ39)*AX$2)+$AZ39</f>
        <v>1.13988372</v>
      </c>
      <c r="AY39" s="257" t="n">
        <f aca="false">(($AA39-$AZ39)*AY$2)+$AZ39</f>
        <v>1.04481098</v>
      </c>
      <c r="AZ39" s="257" t="n">
        <f aca="false">VLOOKUP($A39,GAMMAGRIDS,13,FALSE())</f>
        <v>0.94973824</v>
      </c>
      <c r="BA39" s="257" t="n">
        <f aca="false">(($AZ39-$BT39)*BA$2)+$BT39</f>
        <v>0.907161177</v>
      </c>
      <c r="BB39" s="257" t="n">
        <f aca="false">(($AZ39-$BT39)*BB$2)+$BT39</f>
        <v>0.864584114</v>
      </c>
      <c r="BC39" s="257" t="n">
        <f aca="false">(($AZ39-$BT39)*BC$2)+$BT39</f>
        <v>0.822007051</v>
      </c>
      <c r="BD39" s="257" t="n">
        <f aca="false">(($AZ39-$BT39)*BD$2)+$BT39</f>
        <v>0.779429988</v>
      </c>
      <c r="BE39" s="257" t="n">
        <f aca="false">(($AZ39-$BT39)*BE$2)+$BT39</f>
        <v>0.736852925</v>
      </c>
      <c r="BF39" s="257" t="n">
        <f aca="false">(($AZ39-$BT39)*BF$2)+$BT39</f>
        <v>0.694275862</v>
      </c>
      <c r="BG39" s="257" t="n">
        <f aca="false">(($AZ39-$BT39)*BG$2)+$BT39</f>
        <v>0.651698799</v>
      </c>
      <c r="BH39" s="257" t="n">
        <f aca="false">(($AZ39-$BT39)*BH$2)+$BT39</f>
        <v>0.609121736</v>
      </c>
      <c r="BI39" s="257" t="n">
        <f aca="false">(($AZ39-$BT39)*BI$2)+$BT39</f>
        <v>0.566544673</v>
      </c>
      <c r="BJ39" s="257" t="n">
        <f aca="false">(($AZ39-$BT39)*BJ$2)+$BT39</f>
        <v>0.52396761</v>
      </c>
      <c r="BK39" s="257" t="n">
        <f aca="false">(($AZ39-$BT39)*BK$2)+$BT39</f>
        <v>0.481390547</v>
      </c>
      <c r="BL39" s="257" t="n">
        <f aca="false">(($AZ39-$BT39)*BL$2)+$BT39</f>
        <v>0.438813484</v>
      </c>
      <c r="BM39" s="257" t="n">
        <f aca="false">(($AZ39-$BT39)*BM$2)+$BT39</f>
        <v>0.396236421</v>
      </c>
      <c r="BN39" s="257" t="n">
        <f aca="false">(($AZ39-$BT39)*BN$2)+$BT39</f>
        <v>0.353659358</v>
      </c>
      <c r="BO39" s="257" t="n">
        <f aca="false">(($AZ39-$BT39)*BO$2)+$BT39</f>
        <v>0.311082295</v>
      </c>
      <c r="BP39" s="257" t="n">
        <f aca="false">(($AZ39-$BT39)*BP$2)+$BT39</f>
        <v>0.268505232</v>
      </c>
      <c r="BQ39" s="257" t="n">
        <f aca="false">(($AZ39-$BT39)*BQ$2)+$BT39</f>
        <v>0.225928169</v>
      </c>
      <c r="BR39" s="257" t="n">
        <f aca="false">(($AZ39-$BT39)*BR$2)+$BT39</f>
        <v>0.183351106</v>
      </c>
      <c r="BS39" s="257" t="n">
        <f aca="false">(($AZ39-$BT39)*BS$2)+$BT39</f>
        <v>0.140774043</v>
      </c>
      <c r="BT39" s="257" t="n">
        <f aca="false">VLOOKUP($A39,GAMMAGRIDS,14,FALSE())</f>
        <v>0.09819698</v>
      </c>
      <c r="BU39" s="257" t="n">
        <f aca="false">(($BT39-$BY39)*BU$2)+$BY39</f>
        <v>0.078557584</v>
      </c>
      <c r="BV39" s="257" t="n">
        <f aca="false">(($BT39-$BY39)*BV$2)+$BY39</f>
        <v>0.058918188</v>
      </c>
      <c r="BW39" s="257" t="n">
        <f aca="false">(($BT39-$BY39)*BW$2)+$BY39</f>
        <v>0.039278792</v>
      </c>
      <c r="BX39" s="257" t="n">
        <f aca="false">(($BT39-$BY39)*BX$2)+$BY39</f>
        <v>0.019639396</v>
      </c>
      <c r="BY39" s="257" t="n">
        <v>0</v>
      </c>
      <c r="BZ39" s="257" t="n">
        <f aca="false">(($CD39-$BY39)*BZ$2)+$BY39</f>
        <v>-0.012783176</v>
      </c>
      <c r="CA39" s="257" t="n">
        <f aca="false">(($CD39-$BY39)*CA$2)+$BY39</f>
        <v>-0.025566352</v>
      </c>
      <c r="CB39" s="257" t="n">
        <f aca="false">(($CD39-$BY39)*CB$2)+$BY39</f>
        <v>-0.038349528</v>
      </c>
      <c r="CC39" s="257" t="n">
        <f aca="false">(($CD39-$BY39)*CC$2)+$BY39</f>
        <v>-0.051132704</v>
      </c>
      <c r="CD39" s="257" t="n">
        <f aca="false">VLOOKUP($A39,GAMMAGRIDS,15,FALSE())</f>
        <v>-0.06391588</v>
      </c>
      <c r="CE39" s="257" t="n">
        <f aca="false">(($CX39-$CD39)*CE$2)+$CD39</f>
        <v>-0.064976262</v>
      </c>
      <c r="CF39" s="257" t="n">
        <f aca="false">(($CX39-$CD39)*CF$2)+$CD39</f>
        <v>-0.066036644</v>
      </c>
      <c r="CG39" s="257" t="n">
        <f aca="false">(($CX39-$CD39)*CG$2)+$CD39</f>
        <v>-0.067097026</v>
      </c>
      <c r="CH39" s="257" t="n">
        <f aca="false">(($CX39-$CD39)*CH$2)+$CD39</f>
        <v>-0.068157408</v>
      </c>
      <c r="CI39" s="257" t="n">
        <f aca="false">(($CX39-$CD39)*CI$2)+$CD39</f>
        <v>-0.0692177899999999</v>
      </c>
      <c r="CJ39" s="257" t="n">
        <f aca="false">(($CX39-$CD39)*CJ$2)+$CD39</f>
        <v>-0.0702781719999999</v>
      </c>
      <c r="CK39" s="257" t="n">
        <f aca="false">(($CX39-$CD39)*CK$2)+$CD39</f>
        <v>-0.0713385539999999</v>
      </c>
      <c r="CL39" s="257" t="n">
        <f aca="false">(($CX39-$CD39)*CL$2)+$CD39</f>
        <v>-0.0723989359999999</v>
      </c>
      <c r="CM39" s="257" t="n">
        <f aca="false">(($CX39-$CD39)*CM$2)+$CD39</f>
        <v>-0.0734593179999999</v>
      </c>
      <c r="CN39" s="257" t="n">
        <f aca="false">(($CX39-$CD39)*CN$2)+$CD39</f>
        <v>-0.0745196999999999</v>
      </c>
      <c r="CO39" s="257" t="n">
        <f aca="false">(($CX39-$CD39)*CO$2)+$CD39</f>
        <v>-0.0755800819999999</v>
      </c>
      <c r="CP39" s="257" t="n">
        <f aca="false">(($CX39-$CD39)*CP$2)+$CD39</f>
        <v>-0.0766404639999999</v>
      </c>
      <c r="CQ39" s="257" t="n">
        <f aca="false">(($CX39-$CD39)*CQ$2)+$CD39</f>
        <v>-0.0777008459999999</v>
      </c>
      <c r="CR39" s="257" t="n">
        <f aca="false">(($CX39-$CD39)*CR$2)+$CD39</f>
        <v>-0.0787612279999999</v>
      </c>
      <c r="CS39" s="257" t="n">
        <f aca="false">(($CX39-$CD39)*CS$2)+$CD39</f>
        <v>-0.0798216099999998</v>
      </c>
      <c r="CT39" s="257" t="n">
        <f aca="false">(($CX39-$CD39)*CT$2)+$CD39</f>
        <v>-0.0808819919999998</v>
      </c>
      <c r="CU39" s="257" t="n">
        <f aca="false">(($CX39-$CD39)*CU$2)+$CD39</f>
        <v>-0.0819423739999998</v>
      </c>
      <c r="CV39" s="257" t="n">
        <f aca="false">(($CX39-$CD39)*CV$2)+$CD39</f>
        <v>-0.0830027559999998</v>
      </c>
      <c r="CW39" s="257" t="n">
        <f aca="false">(($CX39-$CD39)*CW$2)+$CD39</f>
        <v>-0.0840631379999998</v>
      </c>
      <c r="CX39" s="257" t="n">
        <f aca="false">VLOOKUP($A39,GAMMAGRIDS,16,FALSE())</f>
        <v>-0.0851235199999998</v>
      </c>
      <c r="CY39" s="257" t="n">
        <f aca="false">(($DW39-$CX39)*CY$2)+$CX39</f>
        <v>-0.0776298959999998</v>
      </c>
      <c r="CZ39" s="257" t="n">
        <f aca="false">(($DW39-$CX39)*CZ$2)+$CX39</f>
        <v>-0.0701362719999998</v>
      </c>
      <c r="DA39" s="257" t="n">
        <f aca="false">(($DW39-$CX39)*DA$2)+$CX39</f>
        <v>-0.0626426479999998</v>
      </c>
      <c r="DB39" s="257" t="n">
        <f aca="false">(($DW39-$CX39)*DB$2)+$CX39</f>
        <v>-0.0551490239999998</v>
      </c>
      <c r="DC39" s="257" t="n">
        <f aca="false">(($DW39-$CX39)*DC$2)+$CX39</f>
        <v>-0.0476553999999998</v>
      </c>
      <c r="DD39" s="257" t="n">
        <f aca="false">(($DW39-$CX39)*DD$2)+$CX39</f>
        <v>-0.0401617759999998</v>
      </c>
      <c r="DE39" s="257" t="n">
        <f aca="false">(($DW39-$CX39)*DE$2)+$CX39</f>
        <v>-0.0326681519999999</v>
      </c>
      <c r="DF39" s="257" t="n">
        <f aca="false">(($DW39-$CX39)*DF$2)+$CX39</f>
        <v>-0.0251745279999999</v>
      </c>
      <c r="DG39" s="257" t="n">
        <f aca="false">(($DW39-$CX39)*DG$2)+$CX39</f>
        <v>-0.0176809039999999</v>
      </c>
      <c r="DH39" s="257" t="n">
        <f aca="false">(($DW39-$CX39)*DH$2)+$CX39</f>
        <v>-0.0101872799999999</v>
      </c>
      <c r="DI39" s="257" t="n">
        <f aca="false">(($DW39-$CX39)*DI$2)+$CX39</f>
        <v>-0.00269365599999991</v>
      </c>
      <c r="DJ39" s="257" t="n">
        <f aca="false">(($DW39-$CX39)*DJ$2)+$CX39</f>
        <v>0.00479996800000009</v>
      </c>
      <c r="DK39" s="257" t="n">
        <f aca="false">(($DW39-$CX39)*DK$2)+$CX39</f>
        <v>0.0122935920000001</v>
      </c>
      <c r="DL39" s="257" t="n">
        <f aca="false">(($DW39-$CX39)*DL$2)+$CX39</f>
        <v>0.0197872160000001</v>
      </c>
      <c r="DM39" s="257" t="n">
        <f aca="false">(($DW39-$CX39)*DM$2)+$CX39</f>
        <v>0.0272808400000001</v>
      </c>
      <c r="DN39" s="257" t="n">
        <f aca="false">(($DW39-$CX39)*DN$2)+$CX39</f>
        <v>0.0347744640000001</v>
      </c>
      <c r="DO39" s="257" t="n">
        <f aca="false">(($DW39-$CX39)*DO$2)+$CX39</f>
        <v>0.042268088</v>
      </c>
      <c r="DP39" s="257" t="n">
        <f aca="false">(($DW39-$CX39)*DP$2)+$CX39</f>
        <v>0.049761712</v>
      </c>
      <c r="DQ39" s="257" t="n">
        <f aca="false">(($DW39-$CX39)*DQ$2)+$CX39</f>
        <v>0.057255336</v>
      </c>
      <c r="DR39" s="257" t="n">
        <f aca="false">(($DW39-$CX39)*DR$2)+$CX39</f>
        <v>0.0647489600000001</v>
      </c>
      <c r="DS39" s="257" t="n">
        <f aca="false">(($DW39-$CX39)*DS$2)+$CX39</f>
        <v>0.072242584</v>
      </c>
      <c r="DT39" s="257" t="n">
        <f aca="false">(($DW39-$CX39)*DT$2)+$CX39</f>
        <v>0.079736208</v>
      </c>
      <c r="DU39" s="257" t="n">
        <f aca="false">(($DW39-$CX39)*DU$2)+$CX39</f>
        <v>0.087229832</v>
      </c>
      <c r="DV39" s="257" t="n">
        <f aca="false">(($DW39-$CX39)*DV$2)+$CX39</f>
        <v>0.094723456</v>
      </c>
      <c r="DW39" s="257" t="n">
        <f aca="false">VLOOKUP($A39,GAMMAGRIDS,17,FALSE())</f>
        <v>0.10221708</v>
      </c>
      <c r="DX39" s="257" t="n">
        <f aca="false">(($EV39-$DW39)*DX$2)+$DW39</f>
        <v>0.110134048</v>
      </c>
      <c r="DY39" s="257" t="n">
        <f aca="false">(($EV39-$DW39)*DY$2)+$DW39</f>
        <v>0.118051016</v>
      </c>
      <c r="DZ39" s="257" t="n">
        <f aca="false">(($EV39-$DW39)*DZ$2)+$DW39</f>
        <v>0.125967984</v>
      </c>
      <c r="EA39" s="257" t="n">
        <f aca="false">(($EV39-$DW39)*EA$2)+$DW39</f>
        <v>0.133884952</v>
      </c>
      <c r="EB39" s="257" t="n">
        <f aca="false">(($EV39-$DW39)*EB$2)+$DW39</f>
        <v>0.14180192</v>
      </c>
      <c r="EC39" s="257" t="n">
        <f aca="false">(($EV39-$DW39)*EC$2)+$DW39</f>
        <v>0.149718888</v>
      </c>
      <c r="ED39" s="257" t="n">
        <f aca="false">(($EV39-$DW39)*ED$2)+$DW39</f>
        <v>0.157635856</v>
      </c>
      <c r="EE39" s="257" t="n">
        <f aca="false">(($EV39-$DW39)*EE$2)+$DW39</f>
        <v>0.165552824</v>
      </c>
      <c r="EF39" s="257" t="n">
        <f aca="false">(($EV39-$DW39)*EF$2)+$DW39</f>
        <v>0.173469792</v>
      </c>
      <c r="EG39" s="257" t="n">
        <f aca="false">(($EV39-$DW39)*EG$2)+$DW39</f>
        <v>0.18138676</v>
      </c>
      <c r="EH39" s="257" t="n">
        <f aca="false">(($EV39-$DW39)*EH$2)+$DW39</f>
        <v>0.189303728</v>
      </c>
      <c r="EI39" s="257" t="n">
        <f aca="false">(($EV39-$DW39)*EI$2)+$DW39</f>
        <v>0.197220696</v>
      </c>
      <c r="EJ39" s="257" t="n">
        <f aca="false">(($EV39-$DW39)*EJ$2)+$DW39</f>
        <v>0.205137664</v>
      </c>
      <c r="EK39" s="257" t="n">
        <f aca="false">(($EV39-$DW39)*EK$2)+$DW39</f>
        <v>0.213054632</v>
      </c>
      <c r="EL39" s="257" t="n">
        <f aca="false">(($EV39-$DW39)*EL$2)+$DW39</f>
        <v>0.2209716</v>
      </c>
      <c r="EM39" s="257" t="n">
        <f aca="false">(($EV39-$DW39)*EM$2)+$DW39</f>
        <v>0.228888568</v>
      </c>
      <c r="EN39" s="257" t="n">
        <f aca="false">(($EV39-$DW39)*EN$2)+$DW39</f>
        <v>0.236805536</v>
      </c>
      <c r="EO39" s="257" t="n">
        <f aca="false">(($EV39-$DW39)*EO$2)+$DW39</f>
        <v>0.244722504</v>
      </c>
      <c r="EP39" s="257" t="n">
        <f aca="false">(($EV39-$DW39)*EP$2)+$DW39</f>
        <v>0.252639472</v>
      </c>
      <c r="EQ39" s="257" t="n">
        <f aca="false">(($EV39-$DW39)*EQ$2)+$DW39</f>
        <v>0.26055644</v>
      </c>
      <c r="ER39" s="257" t="n">
        <f aca="false">(($EV39-$DW39)*ER$2)+$DW39</f>
        <v>0.268473408</v>
      </c>
      <c r="ES39" s="257" t="n">
        <f aca="false">(($EV39-$DW39)*ES$2)+$DW39</f>
        <v>0.276390376</v>
      </c>
      <c r="ET39" s="257" t="n">
        <f aca="false">(($EV39-$DW39)*ET$2)+$DW39</f>
        <v>0.284307344</v>
      </c>
      <c r="EU39" s="257" t="n">
        <f aca="false">(($EV39-$DW39)*EU$2)+$DW39</f>
        <v>0.292224312</v>
      </c>
      <c r="EV39" s="257" t="n">
        <f aca="false">VLOOKUP($A39,GAMMAGRIDS,18,FALSE())</f>
        <v>0.30014128</v>
      </c>
    </row>
    <row r="40" customFormat="false" ht="12.75" hidden="false" customHeight="false" outlineLevel="0" collapsed="false">
      <c r="A40" s="36" t="n">
        <v>38139</v>
      </c>
      <c r="B40" s="257" t="n">
        <f aca="false">VLOOKUP($A40,GAMMAGRIDS,11,FALSE())</f>
        <v>7.76241672</v>
      </c>
      <c r="C40" s="257" t="n">
        <f aca="false">(($B40-$AA40)*C$2)+$AA40</f>
        <v>7.5742401092</v>
      </c>
      <c r="D40" s="257" t="n">
        <f aca="false">(($B40-$AA40)*D$2)+$AA40</f>
        <v>7.3860634984</v>
      </c>
      <c r="E40" s="257" t="n">
        <f aca="false">(($B40-$AA40)*E$2)+$AA40</f>
        <v>7.1978868876</v>
      </c>
      <c r="F40" s="257" t="n">
        <f aca="false">(($B40-$AA40)*F$2)+$AA40</f>
        <v>7.0097102768</v>
      </c>
      <c r="G40" s="257" t="n">
        <f aca="false">(($B40-$AA40)*G$2)+$AA40</f>
        <v>6.821533666</v>
      </c>
      <c r="H40" s="257" t="n">
        <f aca="false">(($B40-$AA40)*H$2)+$AA40</f>
        <v>6.6333570552</v>
      </c>
      <c r="I40" s="257" t="n">
        <f aca="false">(($B40-$AA40)*I$2)+$AA40</f>
        <v>6.4451804444</v>
      </c>
      <c r="J40" s="257" t="n">
        <f aca="false">(($B40-$AA40)*J$2)+$AA40</f>
        <v>6.2570038336</v>
      </c>
      <c r="K40" s="257" t="n">
        <f aca="false">(($B40-$AA40)*K$2)+$AA40</f>
        <v>6.0688272228</v>
      </c>
      <c r="L40" s="257" t="n">
        <f aca="false">(($B40-$AA40)*L$2)+$AA40</f>
        <v>5.880650612</v>
      </c>
      <c r="M40" s="257" t="n">
        <f aca="false">(($B40-$AA40)*M$2)+$AA40</f>
        <v>5.6924740012</v>
      </c>
      <c r="N40" s="257" t="n">
        <f aca="false">(($B40-$AA40)*N$2)+$AA40</f>
        <v>5.5042973904</v>
      </c>
      <c r="O40" s="257" t="n">
        <f aca="false">(($B40-$AA40)*O$2)+$AA40</f>
        <v>5.3161207796</v>
      </c>
      <c r="P40" s="257" t="n">
        <f aca="false">(($B40-$AA40)*P$2)+$AA40</f>
        <v>5.1279441688</v>
      </c>
      <c r="Q40" s="257" t="n">
        <f aca="false">(($B40-$AA40)*Q$2)+$AA40</f>
        <v>4.939767558</v>
      </c>
      <c r="R40" s="257" t="n">
        <f aca="false">(($B40-$AA40)*R$2)+$AA40</f>
        <v>4.7515909472</v>
      </c>
      <c r="S40" s="257" t="n">
        <f aca="false">(($B40-$AA40)*S$2)+$AA40</f>
        <v>4.5634143364</v>
      </c>
      <c r="T40" s="257" t="n">
        <f aca="false">(($B40-$AA40)*T$2)+$AA40</f>
        <v>4.3752377256</v>
      </c>
      <c r="U40" s="257" t="n">
        <f aca="false">(($B40-$AA40)*U$2)+$AA40</f>
        <v>4.1870611148</v>
      </c>
      <c r="V40" s="257" t="n">
        <f aca="false">(($B40-$AA40)*V$2)+$AA40</f>
        <v>3.998884504</v>
      </c>
      <c r="W40" s="257" t="n">
        <f aca="false">(($B40-$AA40)*W$2)+$AA40</f>
        <v>3.8107078932</v>
      </c>
      <c r="X40" s="257" t="n">
        <f aca="false">(($B40-$AA40)*X$2)+$AA40</f>
        <v>3.6225312824</v>
      </c>
      <c r="Y40" s="257" t="n">
        <f aca="false">(($B40-$AA40)*Y$2)+$AA40</f>
        <v>3.4343546716</v>
      </c>
      <c r="Z40" s="257" t="n">
        <f aca="false">(($B40-$AA40)*Z$2)+$AA40</f>
        <v>3.2461780608</v>
      </c>
      <c r="AA40" s="257" t="n">
        <f aca="false">VLOOKUP($A40,GAMMAGRIDS,12,FALSE())</f>
        <v>3.05800145</v>
      </c>
      <c r="AB40" s="257" t="n">
        <f aca="false">(($AA40-$AZ40)*AB$2)+$AZ40</f>
        <v>2.9695504304</v>
      </c>
      <c r="AC40" s="257" t="n">
        <f aca="false">(($AA40-$AZ40)*AC$2)+$AZ40</f>
        <v>2.8810994108</v>
      </c>
      <c r="AD40" s="257" t="n">
        <f aca="false">(($AA40-$AZ40)*AD$2)+$AZ40</f>
        <v>2.7926483912</v>
      </c>
      <c r="AE40" s="257" t="n">
        <f aca="false">(($AA40-$AZ40)*AE$2)+$AZ40</f>
        <v>2.7041973716</v>
      </c>
      <c r="AF40" s="257" t="n">
        <f aca="false">(($AA40-$AZ40)*AF$2)+$AZ40</f>
        <v>2.615746352</v>
      </c>
      <c r="AG40" s="257" t="n">
        <f aca="false">(($AA40-$AZ40)*AG$2)+$AZ40</f>
        <v>2.5272953324</v>
      </c>
      <c r="AH40" s="257" t="n">
        <f aca="false">(($AA40-$AZ40)*AH$2)+$AZ40</f>
        <v>2.4388443128</v>
      </c>
      <c r="AI40" s="257" t="n">
        <f aca="false">(($AA40-$AZ40)*AI$2)+$AZ40</f>
        <v>2.3503932932</v>
      </c>
      <c r="AJ40" s="257" t="n">
        <f aca="false">(($AA40-$AZ40)*AJ$2)+$AZ40</f>
        <v>2.2619422736</v>
      </c>
      <c r="AK40" s="257" t="n">
        <f aca="false">(($AA40-$AZ40)*AK$2)+$AZ40</f>
        <v>2.173491254</v>
      </c>
      <c r="AL40" s="257" t="n">
        <f aca="false">(($AA40-$AZ40)*AL$2)+$AZ40</f>
        <v>2.0850402344</v>
      </c>
      <c r="AM40" s="257" t="n">
        <f aca="false">(($AA40-$AZ40)*AM$2)+$AZ40</f>
        <v>1.9965892148</v>
      </c>
      <c r="AN40" s="257" t="n">
        <f aca="false">(($AA40-$AZ40)*AN$2)+$AZ40</f>
        <v>1.9081381952</v>
      </c>
      <c r="AO40" s="257" t="n">
        <f aca="false">(($AA40-$AZ40)*AO$2)+$AZ40</f>
        <v>1.8196871756</v>
      </c>
      <c r="AP40" s="257" t="n">
        <f aca="false">(($AA40-$AZ40)*AP$2)+$AZ40</f>
        <v>1.731236156</v>
      </c>
      <c r="AQ40" s="257" t="n">
        <f aca="false">(($AA40-$AZ40)*AQ$2)+$AZ40</f>
        <v>1.6427851364</v>
      </c>
      <c r="AR40" s="257" t="n">
        <f aca="false">(($AA40-$AZ40)*AR$2)+$AZ40</f>
        <v>1.5543341168</v>
      </c>
      <c r="AS40" s="257" t="n">
        <f aca="false">(($AA40-$AZ40)*AS$2)+$AZ40</f>
        <v>1.4658830972</v>
      </c>
      <c r="AT40" s="257" t="n">
        <f aca="false">(($AA40-$AZ40)*AT$2)+$AZ40</f>
        <v>1.3774320776</v>
      </c>
      <c r="AU40" s="257" t="n">
        <f aca="false">(($AA40-$AZ40)*AU$2)+$AZ40</f>
        <v>1.288981058</v>
      </c>
      <c r="AV40" s="257" t="n">
        <f aca="false">(($AA40-$AZ40)*AV$2)+$AZ40</f>
        <v>1.2005300384</v>
      </c>
      <c r="AW40" s="257" t="n">
        <f aca="false">(($AA40-$AZ40)*AW$2)+$AZ40</f>
        <v>1.1120790188</v>
      </c>
      <c r="AX40" s="257" t="n">
        <f aca="false">(($AA40-$AZ40)*AX$2)+$AZ40</f>
        <v>1.0236279992</v>
      </c>
      <c r="AY40" s="257" t="n">
        <f aca="false">(($AA40-$AZ40)*AY$2)+$AZ40</f>
        <v>0.935176979599999</v>
      </c>
      <c r="AZ40" s="257" t="n">
        <f aca="false">VLOOKUP($A40,GAMMAGRIDS,13,FALSE())</f>
        <v>0.84672596</v>
      </c>
      <c r="BA40" s="257" t="n">
        <f aca="false">(($AZ40-$BT40)*BA$2)+$BT40</f>
        <v>0.808570767</v>
      </c>
      <c r="BB40" s="257" t="n">
        <f aca="false">(($AZ40-$BT40)*BB$2)+$BT40</f>
        <v>0.770415574</v>
      </c>
      <c r="BC40" s="257" t="n">
        <f aca="false">(($AZ40-$BT40)*BC$2)+$BT40</f>
        <v>0.732260381</v>
      </c>
      <c r="BD40" s="257" t="n">
        <f aca="false">(($AZ40-$BT40)*BD$2)+$BT40</f>
        <v>0.694105188</v>
      </c>
      <c r="BE40" s="257" t="n">
        <f aca="false">(($AZ40-$BT40)*BE$2)+$BT40</f>
        <v>0.655949995</v>
      </c>
      <c r="BF40" s="257" t="n">
        <f aca="false">(($AZ40-$BT40)*BF$2)+$BT40</f>
        <v>0.617794802</v>
      </c>
      <c r="BG40" s="257" t="n">
        <f aca="false">(($AZ40-$BT40)*BG$2)+$BT40</f>
        <v>0.579639609</v>
      </c>
      <c r="BH40" s="257" t="n">
        <f aca="false">(($AZ40-$BT40)*BH$2)+$BT40</f>
        <v>0.541484416</v>
      </c>
      <c r="BI40" s="257" t="n">
        <f aca="false">(($AZ40-$BT40)*BI$2)+$BT40</f>
        <v>0.503329223</v>
      </c>
      <c r="BJ40" s="257" t="n">
        <f aca="false">(($AZ40-$BT40)*BJ$2)+$BT40</f>
        <v>0.46517403</v>
      </c>
      <c r="BK40" s="257" t="n">
        <f aca="false">(($AZ40-$BT40)*BK$2)+$BT40</f>
        <v>0.427018837</v>
      </c>
      <c r="BL40" s="257" t="n">
        <f aca="false">(($AZ40-$BT40)*BL$2)+$BT40</f>
        <v>0.388863644</v>
      </c>
      <c r="BM40" s="257" t="n">
        <f aca="false">(($AZ40-$BT40)*BM$2)+$BT40</f>
        <v>0.350708451</v>
      </c>
      <c r="BN40" s="257" t="n">
        <f aca="false">(($AZ40-$BT40)*BN$2)+$BT40</f>
        <v>0.312553258</v>
      </c>
      <c r="BO40" s="257" t="n">
        <f aca="false">(($AZ40-$BT40)*BO$2)+$BT40</f>
        <v>0.274398065</v>
      </c>
      <c r="BP40" s="257" t="n">
        <f aca="false">(($AZ40-$BT40)*BP$2)+$BT40</f>
        <v>0.236242872</v>
      </c>
      <c r="BQ40" s="257" t="n">
        <f aca="false">(($AZ40-$BT40)*BQ$2)+$BT40</f>
        <v>0.198087679</v>
      </c>
      <c r="BR40" s="257" t="n">
        <f aca="false">(($AZ40-$BT40)*BR$2)+$BT40</f>
        <v>0.159932486</v>
      </c>
      <c r="BS40" s="257" t="n">
        <f aca="false">(($AZ40-$BT40)*BS$2)+$BT40</f>
        <v>0.121777293</v>
      </c>
      <c r="BT40" s="257" t="n">
        <f aca="false">VLOOKUP($A40,GAMMAGRIDS,14,FALSE())</f>
        <v>0.0836220999999999</v>
      </c>
      <c r="BU40" s="257" t="n">
        <f aca="false">(($BT40-$BY40)*BU$2)+$BY40</f>
        <v>0.06689768</v>
      </c>
      <c r="BV40" s="257" t="n">
        <f aca="false">(($BT40-$BY40)*BV$2)+$BY40</f>
        <v>0.05017326</v>
      </c>
      <c r="BW40" s="257" t="n">
        <f aca="false">(($BT40-$BY40)*BW$2)+$BY40</f>
        <v>0.03344884</v>
      </c>
      <c r="BX40" s="257" t="n">
        <f aca="false">(($BT40-$BY40)*BX$2)+$BY40</f>
        <v>0.01672442</v>
      </c>
      <c r="BY40" s="257" t="n">
        <v>0</v>
      </c>
      <c r="BZ40" s="257" t="n">
        <f aca="false">(($CD40-$BY40)*BZ$2)+$BY40</f>
        <v>-0.010345474</v>
      </c>
      <c r="CA40" s="257" t="n">
        <f aca="false">(($CD40-$BY40)*CA$2)+$BY40</f>
        <v>-0.020690948</v>
      </c>
      <c r="CB40" s="257" t="n">
        <f aca="false">(($CD40-$BY40)*CB$2)+$BY40</f>
        <v>-0.031036422</v>
      </c>
      <c r="CC40" s="257" t="n">
        <f aca="false">(($CD40-$BY40)*CC$2)+$BY40</f>
        <v>-0.041381896</v>
      </c>
      <c r="CD40" s="257" t="n">
        <f aca="false">VLOOKUP($A40,GAMMAGRIDS,15,FALSE())</f>
        <v>-0.0517273700000001</v>
      </c>
      <c r="CE40" s="257" t="n">
        <f aca="false">(($CX40-$CD40)*CE$2)+$CD40</f>
        <v>-0.0513503090000001</v>
      </c>
      <c r="CF40" s="257" t="n">
        <f aca="false">(($CX40-$CD40)*CF$2)+$CD40</f>
        <v>-0.0509732480000001</v>
      </c>
      <c r="CG40" s="257" t="n">
        <f aca="false">(($CX40-$CD40)*CG$2)+$CD40</f>
        <v>-0.0505961870000001</v>
      </c>
      <c r="CH40" s="257" t="n">
        <f aca="false">(($CX40-$CD40)*CH$2)+$CD40</f>
        <v>-0.0502191260000001</v>
      </c>
      <c r="CI40" s="257" t="n">
        <f aca="false">(($CX40-$CD40)*CI$2)+$CD40</f>
        <v>-0.0498420650000001</v>
      </c>
      <c r="CJ40" s="257" t="n">
        <f aca="false">(($CX40-$CD40)*CJ$2)+$CD40</f>
        <v>-0.0494650040000001</v>
      </c>
      <c r="CK40" s="257" t="n">
        <f aca="false">(($CX40-$CD40)*CK$2)+$CD40</f>
        <v>-0.0490879430000001</v>
      </c>
      <c r="CL40" s="257" t="n">
        <f aca="false">(($CX40-$CD40)*CL$2)+$CD40</f>
        <v>-0.0487108820000001</v>
      </c>
      <c r="CM40" s="257" t="n">
        <f aca="false">(($CX40-$CD40)*CM$2)+$CD40</f>
        <v>-0.0483338210000001</v>
      </c>
      <c r="CN40" s="257" t="n">
        <f aca="false">(($CX40-$CD40)*CN$2)+$CD40</f>
        <v>-0.0479567600000002</v>
      </c>
      <c r="CO40" s="257" t="n">
        <f aca="false">(($CX40-$CD40)*CO$2)+$CD40</f>
        <v>-0.0475796990000002</v>
      </c>
      <c r="CP40" s="257" t="n">
        <f aca="false">(($CX40-$CD40)*CP$2)+$CD40</f>
        <v>-0.0472026380000002</v>
      </c>
      <c r="CQ40" s="257" t="n">
        <f aca="false">(($CX40-$CD40)*CQ$2)+$CD40</f>
        <v>-0.0468255770000002</v>
      </c>
      <c r="CR40" s="257" t="n">
        <f aca="false">(($CX40-$CD40)*CR$2)+$CD40</f>
        <v>-0.0464485160000002</v>
      </c>
      <c r="CS40" s="257" t="n">
        <f aca="false">(($CX40-$CD40)*CS$2)+$CD40</f>
        <v>-0.0460714550000002</v>
      </c>
      <c r="CT40" s="257" t="n">
        <f aca="false">(($CX40-$CD40)*CT$2)+$CD40</f>
        <v>-0.0456943940000002</v>
      </c>
      <c r="CU40" s="257" t="n">
        <f aca="false">(($CX40-$CD40)*CU$2)+$CD40</f>
        <v>-0.0453173330000002</v>
      </c>
      <c r="CV40" s="257" t="n">
        <f aca="false">(($CX40-$CD40)*CV$2)+$CD40</f>
        <v>-0.0449402720000002</v>
      </c>
      <c r="CW40" s="257" t="n">
        <f aca="false">(($CX40-$CD40)*CW$2)+$CD40</f>
        <v>-0.0445632110000002</v>
      </c>
      <c r="CX40" s="257" t="n">
        <f aca="false">VLOOKUP($A40,GAMMAGRIDS,16,FALSE())</f>
        <v>-0.0441861500000003</v>
      </c>
      <c r="CY40" s="257" t="n">
        <f aca="false">(($DW40-$CX40)*CY$2)+$CX40</f>
        <v>-0.0362638408000003</v>
      </c>
      <c r="CZ40" s="257" t="n">
        <f aca="false">(($DW40-$CX40)*CZ$2)+$CX40</f>
        <v>-0.0283415316000003</v>
      </c>
      <c r="DA40" s="257" t="n">
        <f aca="false">(($DW40-$CX40)*DA$2)+$CX40</f>
        <v>-0.0204192224000003</v>
      </c>
      <c r="DB40" s="257" t="n">
        <f aca="false">(($DW40-$CX40)*DB$2)+$CX40</f>
        <v>-0.0124969132000003</v>
      </c>
      <c r="DC40" s="257" t="n">
        <f aca="false">(($DW40-$CX40)*DC$2)+$CX40</f>
        <v>-0.00457460400000027</v>
      </c>
      <c r="DD40" s="257" t="n">
        <f aca="false">(($DW40-$CX40)*DD$2)+$CX40</f>
        <v>0.00334770519999973</v>
      </c>
      <c r="DE40" s="257" t="n">
        <f aca="false">(($DW40-$CX40)*DE$2)+$CX40</f>
        <v>0.0112700143999997</v>
      </c>
      <c r="DF40" s="257" t="n">
        <f aca="false">(($DW40-$CX40)*DF$2)+$CX40</f>
        <v>0.0191923235999997</v>
      </c>
      <c r="DG40" s="257" t="n">
        <f aca="false">(($DW40-$CX40)*DG$2)+$CX40</f>
        <v>0.0271146327999997</v>
      </c>
      <c r="DH40" s="257" t="n">
        <f aca="false">(($DW40-$CX40)*DH$2)+$CX40</f>
        <v>0.0350369419999997</v>
      </c>
      <c r="DI40" s="257" t="n">
        <f aca="false">(($DW40-$CX40)*DI$2)+$CX40</f>
        <v>0.0429592511999997</v>
      </c>
      <c r="DJ40" s="257" t="n">
        <f aca="false">(($DW40-$CX40)*DJ$2)+$CX40</f>
        <v>0.0508815603999997</v>
      </c>
      <c r="DK40" s="257" t="n">
        <f aca="false">(($DW40-$CX40)*DK$2)+$CX40</f>
        <v>0.0588038695999997</v>
      </c>
      <c r="DL40" s="257" t="n">
        <f aca="false">(($DW40-$CX40)*DL$2)+$CX40</f>
        <v>0.0667261787999997</v>
      </c>
      <c r="DM40" s="257" t="n">
        <f aca="false">(($DW40-$CX40)*DM$2)+$CX40</f>
        <v>0.0746484879999997</v>
      </c>
      <c r="DN40" s="257" t="n">
        <f aca="false">(($DW40-$CX40)*DN$2)+$CX40</f>
        <v>0.0825707971999997</v>
      </c>
      <c r="DO40" s="257" t="n">
        <f aca="false">(($DW40-$CX40)*DO$2)+$CX40</f>
        <v>0.0904931063999997</v>
      </c>
      <c r="DP40" s="257" t="n">
        <f aca="false">(($DW40-$CX40)*DP$2)+$CX40</f>
        <v>0.0984154155999997</v>
      </c>
      <c r="DQ40" s="257" t="n">
        <f aca="false">(($DW40-$CX40)*DQ$2)+$CX40</f>
        <v>0.1063377248</v>
      </c>
      <c r="DR40" s="257" t="n">
        <f aca="false">(($DW40-$CX40)*DR$2)+$CX40</f>
        <v>0.114260034</v>
      </c>
      <c r="DS40" s="257" t="n">
        <f aca="false">(($DW40-$CX40)*DS$2)+$CX40</f>
        <v>0.1221823432</v>
      </c>
      <c r="DT40" s="257" t="n">
        <f aca="false">(($DW40-$CX40)*DT$2)+$CX40</f>
        <v>0.1301046524</v>
      </c>
      <c r="DU40" s="257" t="n">
        <f aca="false">(($DW40-$CX40)*DU$2)+$CX40</f>
        <v>0.1380269616</v>
      </c>
      <c r="DV40" s="257" t="n">
        <f aca="false">(($DW40-$CX40)*DV$2)+$CX40</f>
        <v>0.1459492708</v>
      </c>
      <c r="DW40" s="257" t="n">
        <f aca="false">VLOOKUP($A40,GAMMAGRIDS,17,FALSE())</f>
        <v>0.15387158</v>
      </c>
      <c r="DX40" s="257" t="n">
        <f aca="false">(($EV40-$DW40)*DX$2)+$DW40</f>
        <v>0.162078774</v>
      </c>
      <c r="DY40" s="257" t="n">
        <f aca="false">(($EV40-$DW40)*DY$2)+$DW40</f>
        <v>0.170285968</v>
      </c>
      <c r="DZ40" s="257" t="n">
        <f aca="false">(($EV40-$DW40)*DZ$2)+$DW40</f>
        <v>0.178493162</v>
      </c>
      <c r="EA40" s="257" t="n">
        <f aca="false">(($EV40-$DW40)*EA$2)+$DW40</f>
        <v>0.186700356</v>
      </c>
      <c r="EB40" s="257" t="n">
        <f aca="false">(($EV40-$DW40)*EB$2)+$DW40</f>
        <v>0.19490755</v>
      </c>
      <c r="EC40" s="257" t="n">
        <f aca="false">(($EV40-$DW40)*EC$2)+$DW40</f>
        <v>0.203114744</v>
      </c>
      <c r="ED40" s="257" t="n">
        <f aca="false">(($EV40-$DW40)*ED$2)+$DW40</f>
        <v>0.211321938</v>
      </c>
      <c r="EE40" s="257" t="n">
        <f aca="false">(($EV40-$DW40)*EE$2)+$DW40</f>
        <v>0.219529132</v>
      </c>
      <c r="EF40" s="257" t="n">
        <f aca="false">(($EV40-$DW40)*EF$2)+$DW40</f>
        <v>0.227736326</v>
      </c>
      <c r="EG40" s="257" t="n">
        <f aca="false">(($EV40-$DW40)*EG$2)+$DW40</f>
        <v>0.23594352</v>
      </c>
      <c r="EH40" s="257" t="n">
        <f aca="false">(($EV40-$DW40)*EH$2)+$DW40</f>
        <v>0.244150714</v>
      </c>
      <c r="EI40" s="257" t="n">
        <f aca="false">(($EV40-$DW40)*EI$2)+$DW40</f>
        <v>0.252357908</v>
      </c>
      <c r="EJ40" s="257" t="n">
        <f aca="false">(($EV40-$DW40)*EJ$2)+$DW40</f>
        <v>0.260565102</v>
      </c>
      <c r="EK40" s="257" t="n">
        <f aca="false">(($EV40-$DW40)*EK$2)+$DW40</f>
        <v>0.268772296</v>
      </c>
      <c r="EL40" s="257" t="n">
        <f aca="false">(($EV40-$DW40)*EL$2)+$DW40</f>
        <v>0.27697949</v>
      </c>
      <c r="EM40" s="257" t="n">
        <f aca="false">(($EV40-$DW40)*EM$2)+$DW40</f>
        <v>0.285186684</v>
      </c>
      <c r="EN40" s="257" t="n">
        <f aca="false">(($EV40-$DW40)*EN$2)+$DW40</f>
        <v>0.293393878</v>
      </c>
      <c r="EO40" s="257" t="n">
        <f aca="false">(($EV40-$DW40)*EO$2)+$DW40</f>
        <v>0.301601072</v>
      </c>
      <c r="EP40" s="257" t="n">
        <f aca="false">(($EV40-$DW40)*EP$2)+$DW40</f>
        <v>0.309808266</v>
      </c>
      <c r="EQ40" s="257" t="n">
        <f aca="false">(($EV40-$DW40)*EQ$2)+$DW40</f>
        <v>0.31801546</v>
      </c>
      <c r="ER40" s="257" t="n">
        <f aca="false">(($EV40-$DW40)*ER$2)+$DW40</f>
        <v>0.326222654</v>
      </c>
      <c r="ES40" s="257" t="n">
        <f aca="false">(($EV40-$DW40)*ES$2)+$DW40</f>
        <v>0.334429848</v>
      </c>
      <c r="ET40" s="257" t="n">
        <f aca="false">(($EV40-$DW40)*ET$2)+$DW40</f>
        <v>0.342637042</v>
      </c>
      <c r="EU40" s="257" t="n">
        <f aca="false">(($EV40-$DW40)*EU$2)+$DW40</f>
        <v>0.350844236</v>
      </c>
      <c r="EV40" s="257" t="n">
        <f aca="false">VLOOKUP($A40,GAMMAGRIDS,18,FALSE())</f>
        <v>0.35905143</v>
      </c>
    </row>
    <row r="41" customFormat="false" ht="12.75" hidden="false" customHeight="false" outlineLevel="0" collapsed="false">
      <c r="A41" s="36" t="n">
        <v>38169</v>
      </c>
      <c r="B41" s="257" t="n">
        <f aca="false">VLOOKUP($A41,GAMMAGRIDS,11,FALSE())</f>
        <v>7.70123893</v>
      </c>
      <c r="C41" s="257" t="n">
        <f aca="false">(($B41-$AA41)*C$2)+$AA41</f>
        <v>7.5052183624</v>
      </c>
      <c r="D41" s="257" t="n">
        <f aca="false">(($B41-$AA41)*D$2)+$AA41</f>
        <v>7.3091977948</v>
      </c>
      <c r="E41" s="257" t="n">
        <f aca="false">(($B41-$AA41)*E$2)+$AA41</f>
        <v>7.1131772272</v>
      </c>
      <c r="F41" s="257" t="n">
        <f aca="false">(($B41-$AA41)*F$2)+$AA41</f>
        <v>6.9171566596</v>
      </c>
      <c r="G41" s="257" t="n">
        <f aca="false">(($B41-$AA41)*G$2)+$AA41</f>
        <v>6.721136092</v>
      </c>
      <c r="H41" s="257" t="n">
        <f aca="false">(($B41-$AA41)*H$2)+$AA41</f>
        <v>6.5251155244</v>
      </c>
      <c r="I41" s="257" t="n">
        <f aca="false">(($B41-$AA41)*I$2)+$AA41</f>
        <v>6.3290949568</v>
      </c>
      <c r="J41" s="257" t="n">
        <f aca="false">(($B41-$AA41)*J$2)+$AA41</f>
        <v>6.1330743892</v>
      </c>
      <c r="K41" s="257" t="n">
        <f aca="false">(($B41-$AA41)*K$2)+$AA41</f>
        <v>5.9370538216</v>
      </c>
      <c r="L41" s="257" t="n">
        <f aca="false">(($B41-$AA41)*L$2)+$AA41</f>
        <v>5.741033254</v>
      </c>
      <c r="M41" s="257" t="n">
        <f aca="false">(($B41-$AA41)*M$2)+$AA41</f>
        <v>5.5450126864</v>
      </c>
      <c r="N41" s="257" t="n">
        <f aca="false">(($B41-$AA41)*N$2)+$AA41</f>
        <v>5.3489921188</v>
      </c>
      <c r="O41" s="257" t="n">
        <f aca="false">(($B41-$AA41)*O$2)+$AA41</f>
        <v>5.1529715512</v>
      </c>
      <c r="P41" s="257" t="n">
        <f aca="false">(($B41-$AA41)*P$2)+$AA41</f>
        <v>4.9569509836</v>
      </c>
      <c r="Q41" s="257" t="n">
        <f aca="false">(($B41-$AA41)*Q$2)+$AA41</f>
        <v>4.760930416</v>
      </c>
      <c r="R41" s="257" t="n">
        <f aca="false">(($B41-$AA41)*R$2)+$AA41</f>
        <v>4.5649098484</v>
      </c>
      <c r="S41" s="257" t="n">
        <f aca="false">(($B41-$AA41)*S$2)+$AA41</f>
        <v>4.3688892808</v>
      </c>
      <c r="T41" s="257" t="n">
        <f aca="false">(($B41-$AA41)*T$2)+$AA41</f>
        <v>4.1728687132</v>
      </c>
      <c r="U41" s="257" t="n">
        <f aca="false">(($B41-$AA41)*U$2)+$AA41</f>
        <v>3.9768481456</v>
      </c>
      <c r="V41" s="257" t="n">
        <f aca="false">(($B41-$AA41)*V$2)+$AA41</f>
        <v>3.780827578</v>
      </c>
      <c r="W41" s="257" t="n">
        <f aca="false">(($B41-$AA41)*W$2)+$AA41</f>
        <v>3.5848070104</v>
      </c>
      <c r="X41" s="257" t="n">
        <f aca="false">(($B41-$AA41)*X$2)+$AA41</f>
        <v>3.3887864428</v>
      </c>
      <c r="Y41" s="257" t="n">
        <f aca="false">(($B41-$AA41)*Y$2)+$AA41</f>
        <v>3.1927658752</v>
      </c>
      <c r="Z41" s="257" t="n">
        <f aca="false">(($B41-$AA41)*Z$2)+$AA41</f>
        <v>2.9967453076</v>
      </c>
      <c r="AA41" s="257" t="n">
        <f aca="false">VLOOKUP($A41,GAMMAGRIDS,12,FALSE())</f>
        <v>2.80072474</v>
      </c>
      <c r="AB41" s="257" t="n">
        <f aca="false">(($AA41-$AZ41)*AB$2)+$AZ41</f>
        <v>2.7178783748</v>
      </c>
      <c r="AC41" s="257" t="n">
        <f aca="false">(($AA41-$AZ41)*AC$2)+$AZ41</f>
        <v>2.6350320096</v>
      </c>
      <c r="AD41" s="257" t="n">
        <f aca="false">(($AA41-$AZ41)*AD$2)+$AZ41</f>
        <v>2.5521856444</v>
      </c>
      <c r="AE41" s="257" t="n">
        <f aca="false">(($AA41-$AZ41)*AE$2)+$AZ41</f>
        <v>2.4693392792</v>
      </c>
      <c r="AF41" s="257" t="n">
        <f aca="false">(($AA41-$AZ41)*AF$2)+$AZ41</f>
        <v>2.386492914</v>
      </c>
      <c r="AG41" s="257" t="n">
        <f aca="false">(($AA41-$AZ41)*AG$2)+$AZ41</f>
        <v>2.3036465488</v>
      </c>
      <c r="AH41" s="257" t="n">
        <f aca="false">(($AA41-$AZ41)*AH$2)+$AZ41</f>
        <v>2.2208001836</v>
      </c>
      <c r="AI41" s="257" t="n">
        <f aca="false">(($AA41-$AZ41)*AI$2)+$AZ41</f>
        <v>2.1379538184</v>
      </c>
      <c r="AJ41" s="257" t="n">
        <f aca="false">(($AA41-$AZ41)*AJ$2)+$AZ41</f>
        <v>2.0551074532</v>
      </c>
      <c r="AK41" s="257" t="n">
        <f aca="false">(($AA41-$AZ41)*AK$2)+$AZ41</f>
        <v>1.972261088</v>
      </c>
      <c r="AL41" s="257" t="n">
        <f aca="false">(($AA41-$AZ41)*AL$2)+$AZ41</f>
        <v>1.8894147228</v>
      </c>
      <c r="AM41" s="257" t="n">
        <f aca="false">(($AA41-$AZ41)*AM$2)+$AZ41</f>
        <v>1.8065683576</v>
      </c>
      <c r="AN41" s="257" t="n">
        <f aca="false">(($AA41-$AZ41)*AN$2)+$AZ41</f>
        <v>1.7237219924</v>
      </c>
      <c r="AO41" s="257" t="n">
        <f aca="false">(($AA41-$AZ41)*AO$2)+$AZ41</f>
        <v>1.6408756272</v>
      </c>
      <c r="AP41" s="257" t="n">
        <f aca="false">(($AA41-$AZ41)*AP$2)+$AZ41</f>
        <v>1.558029262</v>
      </c>
      <c r="AQ41" s="257" t="n">
        <f aca="false">(($AA41-$AZ41)*AQ$2)+$AZ41</f>
        <v>1.4751828968</v>
      </c>
      <c r="AR41" s="257" t="n">
        <f aca="false">(($AA41-$AZ41)*AR$2)+$AZ41</f>
        <v>1.3923365316</v>
      </c>
      <c r="AS41" s="257" t="n">
        <f aca="false">(($AA41-$AZ41)*AS$2)+$AZ41</f>
        <v>1.3094901664</v>
      </c>
      <c r="AT41" s="257" t="n">
        <f aca="false">(($AA41-$AZ41)*AT$2)+$AZ41</f>
        <v>1.2266438012</v>
      </c>
      <c r="AU41" s="257" t="n">
        <f aca="false">(($AA41-$AZ41)*AU$2)+$AZ41</f>
        <v>1.143797436</v>
      </c>
      <c r="AV41" s="257" t="n">
        <f aca="false">(($AA41-$AZ41)*AV$2)+$AZ41</f>
        <v>1.0609510708</v>
      </c>
      <c r="AW41" s="257" t="n">
        <f aca="false">(($AA41-$AZ41)*AW$2)+$AZ41</f>
        <v>0.978104705599999</v>
      </c>
      <c r="AX41" s="257" t="n">
        <f aca="false">(($AA41-$AZ41)*AX$2)+$AZ41</f>
        <v>0.895258340399999</v>
      </c>
      <c r="AY41" s="257" t="n">
        <f aca="false">(($AA41-$AZ41)*AY$2)+$AZ41</f>
        <v>0.812411975199999</v>
      </c>
      <c r="AZ41" s="257" t="n">
        <f aca="false">VLOOKUP($A41,GAMMAGRIDS,13,FALSE())</f>
        <v>0.72956561</v>
      </c>
      <c r="BA41" s="257" t="n">
        <f aca="false">(($AZ41-$BT41)*BA$2)+$BT41</f>
        <v>0.6962764325</v>
      </c>
      <c r="BB41" s="257" t="n">
        <f aca="false">(($AZ41-$BT41)*BB$2)+$BT41</f>
        <v>0.662987255</v>
      </c>
      <c r="BC41" s="257" t="n">
        <f aca="false">(($AZ41-$BT41)*BC$2)+$BT41</f>
        <v>0.6296980775</v>
      </c>
      <c r="BD41" s="257" t="n">
        <f aca="false">(($AZ41-$BT41)*BD$2)+$BT41</f>
        <v>0.5964089</v>
      </c>
      <c r="BE41" s="257" t="n">
        <f aca="false">(($AZ41-$BT41)*BE$2)+$BT41</f>
        <v>0.5631197225</v>
      </c>
      <c r="BF41" s="257" t="n">
        <f aca="false">(($AZ41-$BT41)*BF$2)+$BT41</f>
        <v>0.529830545</v>
      </c>
      <c r="BG41" s="257" t="n">
        <f aca="false">(($AZ41-$BT41)*BG$2)+$BT41</f>
        <v>0.4965413675</v>
      </c>
      <c r="BH41" s="257" t="n">
        <f aca="false">(($AZ41-$BT41)*BH$2)+$BT41</f>
        <v>0.46325219</v>
      </c>
      <c r="BI41" s="257" t="n">
        <f aca="false">(($AZ41-$BT41)*BI$2)+$BT41</f>
        <v>0.4299630125</v>
      </c>
      <c r="BJ41" s="257" t="n">
        <f aca="false">(($AZ41-$BT41)*BJ$2)+$BT41</f>
        <v>0.396673835</v>
      </c>
      <c r="BK41" s="257" t="n">
        <f aca="false">(($AZ41-$BT41)*BK$2)+$BT41</f>
        <v>0.3633846575</v>
      </c>
      <c r="BL41" s="257" t="n">
        <f aca="false">(($AZ41-$BT41)*BL$2)+$BT41</f>
        <v>0.33009548</v>
      </c>
      <c r="BM41" s="257" t="n">
        <f aca="false">(($AZ41-$BT41)*BM$2)+$BT41</f>
        <v>0.2968063025</v>
      </c>
      <c r="BN41" s="257" t="n">
        <f aca="false">(($AZ41-$BT41)*BN$2)+$BT41</f>
        <v>0.263517125</v>
      </c>
      <c r="BO41" s="257" t="n">
        <f aca="false">(($AZ41-$BT41)*BO$2)+$BT41</f>
        <v>0.2302279475</v>
      </c>
      <c r="BP41" s="257" t="n">
        <f aca="false">(($AZ41-$BT41)*BP$2)+$BT41</f>
        <v>0.19693877</v>
      </c>
      <c r="BQ41" s="257" t="n">
        <f aca="false">(($AZ41-$BT41)*BQ$2)+$BT41</f>
        <v>0.1636495925</v>
      </c>
      <c r="BR41" s="257" t="n">
        <f aca="false">(($AZ41-$BT41)*BR$2)+$BT41</f>
        <v>0.130360415</v>
      </c>
      <c r="BS41" s="257" t="n">
        <f aca="false">(($AZ41-$BT41)*BS$2)+$BT41</f>
        <v>0.0970712374999998</v>
      </c>
      <c r="BT41" s="257" t="n">
        <f aca="false">VLOOKUP($A41,GAMMAGRIDS,14,FALSE())</f>
        <v>0.06378206</v>
      </c>
      <c r="BU41" s="257" t="n">
        <f aca="false">(($BT41-$BY41)*BU$2)+$BY41</f>
        <v>0.051025648</v>
      </c>
      <c r="BV41" s="257" t="n">
        <f aca="false">(($BT41-$BY41)*BV$2)+$BY41</f>
        <v>0.038269236</v>
      </c>
      <c r="BW41" s="257" t="n">
        <f aca="false">(($BT41-$BY41)*BW$2)+$BY41</f>
        <v>0.025512824</v>
      </c>
      <c r="BX41" s="257" t="n">
        <f aca="false">(($BT41-$BY41)*BX$2)+$BY41</f>
        <v>0.012756412</v>
      </c>
      <c r="BY41" s="257" t="n">
        <v>0</v>
      </c>
      <c r="BZ41" s="257" t="n">
        <f aca="false">(($CD41-$BY41)*BZ$2)+$BY41</f>
        <v>-0.006759712</v>
      </c>
      <c r="CA41" s="257" t="n">
        <f aca="false">(($CD41-$BY41)*CA$2)+$BY41</f>
        <v>-0.013519424</v>
      </c>
      <c r="CB41" s="257" t="n">
        <f aca="false">(($CD41-$BY41)*CB$2)+$BY41</f>
        <v>-0.020279136</v>
      </c>
      <c r="CC41" s="257" t="n">
        <f aca="false">(($CD41-$BY41)*CC$2)+$BY41</f>
        <v>-0.027038848</v>
      </c>
      <c r="CD41" s="257" t="n">
        <f aca="false">VLOOKUP($A41,GAMMAGRIDS,15,FALSE())</f>
        <v>-0.03379856</v>
      </c>
      <c r="CE41" s="257" t="n">
        <f aca="false">(($CX41-$CD41)*CE$2)+$CD41</f>
        <v>-0.0307179435</v>
      </c>
      <c r="CF41" s="257" t="n">
        <f aca="false">(($CX41-$CD41)*CF$2)+$CD41</f>
        <v>-0.027637327</v>
      </c>
      <c r="CG41" s="257" t="n">
        <f aca="false">(($CX41-$CD41)*CG$2)+$CD41</f>
        <v>-0.0245567105</v>
      </c>
      <c r="CH41" s="257" t="n">
        <f aca="false">(($CX41-$CD41)*CH$2)+$CD41</f>
        <v>-0.021476094</v>
      </c>
      <c r="CI41" s="257" t="n">
        <f aca="false">(($CX41-$CD41)*CI$2)+$CD41</f>
        <v>-0.0183954775</v>
      </c>
      <c r="CJ41" s="257" t="n">
        <f aca="false">(($CX41-$CD41)*CJ$2)+$CD41</f>
        <v>-0.015314861</v>
      </c>
      <c r="CK41" s="257" t="n">
        <f aca="false">(($CX41-$CD41)*CK$2)+$CD41</f>
        <v>-0.0122342445</v>
      </c>
      <c r="CL41" s="257" t="n">
        <f aca="false">(($CX41-$CD41)*CL$2)+$CD41</f>
        <v>-0.00915362800000005</v>
      </c>
      <c r="CM41" s="257" t="n">
        <f aca="false">(($CX41-$CD41)*CM$2)+$CD41</f>
        <v>-0.00607301150000006</v>
      </c>
      <c r="CN41" s="257" t="n">
        <f aca="false">(($CX41-$CD41)*CN$2)+$CD41</f>
        <v>-0.00299239500000007</v>
      </c>
      <c r="CO41" s="257" t="n">
        <f aca="false">(($CX41-$CD41)*CO$2)+$CD41</f>
        <v>8.82214999999229E-005</v>
      </c>
      <c r="CP41" s="257" t="n">
        <f aca="false">(($CX41-$CD41)*CP$2)+$CD41</f>
        <v>0.00316883799999992</v>
      </c>
      <c r="CQ41" s="257" t="n">
        <f aca="false">(($CX41-$CD41)*CQ$2)+$CD41</f>
        <v>0.00624945449999991</v>
      </c>
      <c r="CR41" s="257" t="n">
        <f aca="false">(($CX41-$CD41)*CR$2)+$CD41</f>
        <v>0.00933007099999991</v>
      </c>
      <c r="CS41" s="257" t="n">
        <f aca="false">(($CX41-$CD41)*CS$2)+$CD41</f>
        <v>0.0124106874999999</v>
      </c>
      <c r="CT41" s="257" t="n">
        <f aca="false">(($CX41-$CD41)*CT$2)+$CD41</f>
        <v>0.0154913039999999</v>
      </c>
      <c r="CU41" s="257" t="n">
        <f aca="false">(($CX41-$CD41)*CU$2)+$CD41</f>
        <v>0.0185719204999999</v>
      </c>
      <c r="CV41" s="257" t="n">
        <f aca="false">(($CX41-$CD41)*CV$2)+$CD41</f>
        <v>0.0216525369999999</v>
      </c>
      <c r="CW41" s="257" t="n">
        <f aca="false">(($CX41-$CD41)*CW$2)+$CD41</f>
        <v>0.0247331534999999</v>
      </c>
      <c r="CX41" s="257" t="n">
        <f aca="false">VLOOKUP($A41,GAMMAGRIDS,16,FALSE())</f>
        <v>0.0278137699999999</v>
      </c>
      <c r="CY41" s="257" t="n">
        <f aca="false">(($DW41-$CX41)*CY$2)+$CX41</f>
        <v>0.0371895679999999</v>
      </c>
      <c r="CZ41" s="257" t="n">
        <f aca="false">(($DW41-$CX41)*CZ$2)+$CX41</f>
        <v>0.0465653659999998</v>
      </c>
      <c r="DA41" s="257" t="n">
        <f aca="false">(($DW41-$CX41)*DA$2)+$CX41</f>
        <v>0.0559411639999999</v>
      </c>
      <c r="DB41" s="257" t="n">
        <f aca="false">(($DW41-$CX41)*DB$2)+$CX41</f>
        <v>0.0653169619999998</v>
      </c>
      <c r="DC41" s="257" t="n">
        <f aca="false">(($DW41-$CX41)*DC$2)+$CX41</f>
        <v>0.0746927599999999</v>
      </c>
      <c r="DD41" s="257" t="n">
        <f aca="false">(($DW41-$CX41)*DD$2)+$CX41</f>
        <v>0.0840685579999999</v>
      </c>
      <c r="DE41" s="257" t="n">
        <f aca="false">(($DW41-$CX41)*DE$2)+$CX41</f>
        <v>0.0934443559999999</v>
      </c>
      <c r="DF41" s="257" t="n">
        <f aca="false">(($DW41-$CX41)*DF$2)+$CX41</f>
        <v>0.102820154</v>
      </c>
      <c r="DG41" s="257" t="n">
        <f aca="false">(($DW41-$CX41)*DG$2)+$CX41</f>
        <v>0.112195952</v>
      </c>
      <c r="DH41" s="257" t="n">
        <f aca="false">(($DW41-$CX41)*DH$2)+$CX41</f>
        <v>0.12157175</v>
      </c>
      <c r="DI41" s="257" t="n">
        <f aca="false">(($DW41-$CX41)*DI$2)+$CX41</f>
        <v>0.130947548</v>
      </c>
      <c r="DJ41" s="257" t="n">
        <f aca="false">(($DW41-$CX41)*DJ$2)+$CX41</f>
        <v>0.140323346</v>
      </c>
      <c r="DK41" s="257" t="n">
        <f aca="false">(($DW41-$CX41)*DK$2)+$CX41</f>
        <v>0.149699144</v>
      </c>
      <c r="DL41" s="257" t="n">
        <f aca="false">(($DW41-$CX41)*DL$2)+$CX41</f>
        <v>0.159074942</v>
      </c>
      <c r="DM41" s="257" t="n">
        <f aca="false">(($DW41-$CX41)*DM$2)+$CX41</f>
        <v>0.16845074</v>
      </c>
      <c r="DN41" s="257" t="n">
        <f aca="false">(($DW41-$CX41)*DN$2)+$CX41</f>
        <v>0.177826538</v>
      </c>
      <c r="DO41" s="257" t="n">
        <f aca="false">(($DW41-$CX41)*DO$2)+$CX41</f>
        <v>0.187202336</v>
      </c>
      <c r="DP41" s="257" t="n">
        <f aca="false">(($DW41-$CX41)*DP$2)+$CX41</f>
        <v>0.196578134</v>
      </c>
      <c r="DQ41" s="257" t="n">
        <f aca="false">(($DW41-$CX41)*DQ$2)+$CX41</f>
        <v>0.205953932</v>
      </c>
      <c r="DR41" s="257" t="n">
        <f aca="false">(($DW41-$CX41)*DR$2)+$CX41</f>
        <v>0.21532973</v>
      </c>
      <c r="DS41" s="257" t="n">
        <f aca="false">(($DW41-$CX41)*DS$2)+$CX41</f>
        <v>0.224705528</v>
      </c>
      <c r="DT41" s="257" t="n">
        <f aca="false">(($DW41-$CX41)*DT$2)+$CX41</f>
        <v>0.234081326</v>
      </c>
      <c r="DU41" s="257" t="n">
        <f aca="false">(($DW41-$CX41)*DU$2)+$CX41</f>
        <v>0.243457124</v>
      </c>
      <c r="DV41" s="257" t="n">
        <f aca="false">(($DW41-$CX41)*DV$2)+$CX41</f>
        <v>0.252832922</v>
      </c>
      <c r="DW41" s="257" t="n">
        <f aca="false">VLOOKUP($A41,GAMMAGRIDS,17,FALSE())</f>
        <v>0.26220872</v>
      </c>
      <c r="DX41" s="257" t="n">
        <f aca="false">(($EV41-$DW41)*DX$2)+$DW41</f>
        <v>0.2711397636</v>
      </c>
      <c r="DY41" s="257" t="n">
        <f aca="false">(($EV41-$DW41)*DY$2)+$DW41</f>
        <v>0.2800708072</v>
      </c>
      <c r="DZ41" s="257" t="n">
        <f aca="false">(($EV41-$DW41)*DZ$2)+$DW41</f>
        <v>0.2890018508</v>
      </c>
      <c r="EA41" s="257" t="n">
        <f aca="false">(($EV41-$DW41)*EA$2)+$DW41</f>
        <v>0.2979328944</v>
      </c>
      <c r="EB41" s="257" t="n">
        <f aca="false">(($EV41-$DW41)*EB$2)+$DW41</f>
        <v>0.306863938</v>
      </c>
      <c r="EC41" s="257" t="n">
        <f aca="false">(($EV41-$DW41)*EC$2)+$DW41</f>
        <v>0.3157949816</v>
      </c>
      <c r="ED41" s="257" t="n">
        <f aca="false">(($EV41-$DW41)*ED$2)+$DW41</f>
        <v>0.3247260252</v>
      </c>
      <c r="EE41" s="257" t="n">
        <f aca="false">(($EV41-$DW41)*EE$2)+$DW41</f>
        <v>0.3336570688</v>
      </c>
      <c r="EF41" s="257" t="n">
        <f aca="false">(($EV41-$DW41)*EF$2)+$DW41</f>
        <v>0.3425881124</v>
      </c>
      <c r="EG41" s="257" t="n">
        <f aca="false">(($EV41-$DW41)*EG$2)+$DW41</f>
        <v>0.351519156</v>
      </c>
      <c r="EH41" s="257" t="n">
        <f aca="false">(($EV41-$DW41)*EH$2)+$DW41</f>
        <v>0.3604501996</v>
      </c>
      <c r="EI41" s="257" t="n">
        <f aca="false">(($EV41-$DW41)*EI$2)+$DW41</f>
        <v>0.3693812432</v>
      </c>
      <c r="EJ41" s="257" t="n">
        <f aca="false">(($EV41-$DW41)*EJ$2)+$DW41</f>
        <v>0.3783122868</v>
      </c>
      <c r="EK41" s="257" t="n">
        <f aca="false">(($EV41-$DW41)*EK$2)+$DW41</f>
        <v>0.3872433304</v>
      </c>
      <c r="EL41" s="257" t="n">
        <f aca="false">(($EV41-$DW41)*EL$2)+$DW41</f>
        <v>0.396174374</v>
      </c>
      <c r="EM41" s="257" t="n">
        <f aca="false">(($EV41-$DW41)*EM$2)+$DW41</f>
        <v>0.4051054176</v>
      </c>
      <c r="EN41" s="257" t="n">
        <f aca="false">(($EV41-$DW41)*EN$2)+$DW41</f>
        <v>0.4140364612</v>
      </c>
      <c r="EO41" s="257" t="n">
        <f aca="false">(($EV41-$DW41)*EO$2)+$DW41</f>
        <v>0.4229675048</v>
      </c>
      <c r="EP41" s="257" t="n">
        <f aca="false">(($EV41-$DW41)*EP$2)+$DW41</f>
        <v>0.4318985484</v>
      </c>
      <c r="EQ41" s="257" t="n">
        <f aca="false">(($EV41-$DW41)*EQ$2)+$DW41</f>
        <v>0.440829592</v>
      </c>
      <c r="ER41" s="257" t="n">
        <f aca="false">(($EV41-$DW41)*ER$2)+$DW41</f>
        <v>0.4497606356</v>
      </c>
      <c r="ES41" s="257" t="n">
        <f aca="false">(($EV41-$DW41)*ES$2)+$DW41</f>
        <v>0.4586916792</v>
      </c>
      <c r="ET41" s="257" t="n">
        <f aca="false">(($EV41-$DW41)*ET$2)+$DW41</f>
        <v>0.4676227228</v>
      </c>
      <c r="EU41" s="257" t="n">
        <f aca="false">(($EV41-$DW41)*EU$2)+$DW41</f>
        <v>0.4765537664</v>
      </c>
      <c r="EV41" s="257" t="n">
        <f aca="false">VLOOKUP($A41,GAMMAGRIDS,18,FALSE())</f>
        <v>0.48548481</v>
      </c>
    </row>
    <row r="42" customFormat="false" ht="12.75" hidden="false" customHeight="false" outlineLevel="0" collapsed="false">
      <c r="A42" s="36" t="n">
        <v>38200</v>
      </c>
      <c r="B42" s="257" t="n">
        <f aca="false">VLOOKUP($A42,GAMMAGRIDS,11,FALSE())</f>
        <v>7.60626727</v>
      </c>
      <c r="C42" s="257" t="n">
        <f aca="false">(($B42-$AA42)*C$2)+$AA42</f>
        <v>7.4038604872</v>
      </c>
      <c r="D42" s="257" t="n">
        <f aca="false">(($B42-$AA42)*D$2)+$AA42</f>
        <v>7.2014537044</v>
      </c>
      <c r="E42" s="257" t="n">
        <f aca="false">(($B42-$AA42)*E$2)+$AA42</f>
        <v>6.9990469216</v>
      </c>
      <c r="F42" s="257" t="n">
        <f aca="false">(($B42-$AA42)*F$2)+$AA42</f>
        <v>6.7966401388</v>
      </c>
      <c r="G42" s="257" t="n">
        <f aca="false">(($B42-$AA42)*G$2)+$AA42</f>
        <v>6.594233356</v>
      </c>
      <c r="H42" s="257" t="n">
        <f aca="false">(($B42-$AA42)*H$2)+$AA42</f>
        <v>6.3918265732</v>
      </c>
      <c r="I42" s="257" t="n">
        <f aca="false">(($B42-$AA42)*I$2)+$AA42</f>
        <v>6.1894197904</v>
      </c>
      <c r="J42" s="257" t="n">
        <f aca="false">(($B42-$AA42)*J$2)+$AA42</f>
        <v>5.9870130076</v>
      </c>
      <c r="K42" s="257" t="n">
        <f aca="false">(($B42-$AA42)*K$2)+$AA42</f>
        <v>5.7846062248</v>
      </c>
      <c r="L42" s="257" t="n">
        <f aca="false">(($B42-$AA42)*L$2)+$AA42</f>
        <v>5.582199442</v>
      </c>
      <c r="M42" s="257" t="n">
        <f aca="false">(($B42-$AA42)*M$2)+$AA42</f>
        <v>5.3797926592</v>
      </c>
      <c r="N42" s="257" t="n">
        <f aca="false">(($B42-$AA42)*N$2)+$AA42</f>
        <v>5.1773858764</v>
      </c>
      <c r="O42" s="257" t="n">
        <f aca="false">(($B42-$AA42)*O$2)+$AA42</f>
        <v>4.9749790936</v>
      </c>
      <c r="P42" s="257" t="n">
        <f aca="false">(($B42-$AA42)*P$2)+$AA42</f>
        <v>4.7725723108</v>
      </c>
      <c r="Q42" s="257" t="n">
        <f aca="false">(($B42-$AA42)*Q$2)+$AA42</f>
        <v>4.570165528</v>
      </c>
      <c r="R42" s="257" t="n">
        <f aca="false">(($B42-$AA42)*R$2)+$AA42</f>
        <v>4.3677587452</v>
      </c>
      <c r="S42" s="257" t="n">
        <f aca="false">(($B42-$AA42)*S$2)+$AA42</f>
        <v>4.1653519624</v>
      </c>
      <c r="T42" s="257" t="n">
        <f aca="false">(($B42-$AA42)*T$2)+$AA42</f>
        <v>3.9629451796</v>
      </c>
      <c r="U42" s="257" t="n">
        <f aca="false">(($B42-$AA42)*U$2)+$AA42</f>
        <v>3.7605383968</v>
      </c>
      <c r="V42" s="257" t="n">
        <f aca="false">(($B42-$AA42)*V$2)+$AA42</f>
        <v>3.558131614</v>
      </c>
      <c r="W42" s="257" t="n">
        <f aca="false">(($B42-$AA42)*W$2)+$AA42</f>
        <v>3.3557248312</v>
      </c>
      <c r="X42" s="257" t="n">
        <f aca="false">(($B42-$AA42)*X$2)+$AA42</f>
        <v>3.1533180484</v>
      </c>
      <c r="Y42" s="257" t="n">
        <f aca="false">(($B42-$AA42)*Y$2)+$AA42</f>
        <v>2.9509112656</v>
      </c>
      <c r="Z42" s="257" t="n">
        <f aca="false">(($B42-$AA42)*Z$2)+$AA42</f>
        <v>2.7485044828</v>
      </c>
      <c r="AA42" s="257" t="n">
        <f aca="false">VLOOKUP($A42,GAMMAGRIDS,12,FALSE())</f>
        <v>2.5460977</v>
      </c>
      <c r="AB42" s="257" t="n">
        <f aca="false">(($AA42-$AZ42)*AB$2)+$AZ42</f>
        <v>2.4691750296</v>
      </c>
      <c r="AC42" s="257" t="n">
        <f aca="false">(($AA42-$AZ42)*AC$2)+$AZ42</f>
        <v>2.3922523592</v>
      </c>
      <c r="AD42" s="257" t="n">
        <f aca="false">(($AA42-$AZ42)*AD$2)+$AZ42</f>
        <v>2.3153296888</v>
      </c>
      <c r="AE42" s="257" t="n">
        <f aca="false">(($AA42-$AZ42)*AE$2)+$AZ42</f>
        <v>2.2384070184</v>
      </c>
      <c r="AF42" s="257" t="n">
        <f aca="false">(($AA42-$AZ42)*AF$2)+$AZ42</f>
        <v>2.161484348</v>
      </c>
      <c r="AG42" s="257" t="n">
        <f aca="false">(($AA42-$AZ42)*AG$2)+$AZ42</f>
        <v>2.0845616776</v>
      </c>
      <c r="AH42" s="257" t="n">
        <f aca="false">(($AA42-$AZ42)*AH$2)+$AZ42</f>
        <v>2.0076390072</v>
      </c>
      <c r="AI42" s="257" t="n">
        <f aca="false">(($AA42-$AZ42)*AI$2)+$AZ42</f>
        <v>1.9307163368</v>
      </c>
      <c r="AJ42" s="257" t="n">
        <f aca="false">(($AA42-$AZ42)*AJ$2)+$AZ42</f>
        <v>1.8537936664</v>
      </c>
      <c r="AK42" s="257" t="n">
        <f aca="false">(($AA42-$AZ42)*AK$2)+$AZ42</f>
        <v>1.776870996</v>
      </c>
      <c r="AL42" s="257" t="n">
        <f aca="false">(($AA42-$AZ42)*AL$2)+$AZ42</f>
        <v>1.6999483256</v>
      </c>
      <c r="AM42" s="257" t="n">
        <f aca="false">(($AA42-$AZ42)*AM$2)+$AZ42</f>
        <v>1.6230256552</v>
      </c>
      <c r="AN42" s="257" t="n">
        <f aca="false">(($AA42-$AZ42)*AN$2)+$AZ42</f>
        <v>1.5461029848</v>
      </c>
      <c r="AO42" s="257" t="n">
        <f aca="false">(($AA42-$AZ42)*AO$2)+$AZ42</f>
        <v>1.4691803144</v>
      </c>
      <c r="AP42" s="257" t="n">
        <f aca="false">(($AA42-$AZ42)*AP$2)+$AZ42</f>
        <v>1.392257644</v>
      </c>
      <c r="AQ42" s="257" t="n">
        <f aca="false">(($AA42-$AZ42)*AQ$2)+$AZ42</f>
        <v>1.3153349736</v>
      </c>
      <c r="AR42" s="257" t="n">
        <f aca="false">(($AA42-$AZ42)*AR$2)+$AZ42</f>
        <v>1.2384123032</v>
      </c>
      <c r="AS42" s="257" t="n">
        <f aca="false">(($AA42-$AZ42)*AS$2)+$AZ42</f>
        <v>1.1614896328</v>
      </c>
      <c r="AT42" s="257" t="n">
        <f aca="false">(($AA42-$AZ42)*AT$2)+$AZ42</f>
        <v>1.0845669624</v>
      </c>
      <c r="AU42" s="257" t="n">
        <f aca="false">(($AA42-$AZ42)*AU$2)+$AZ42</f>
        <v>1.007644292</v>
      </c>
      <c r="AV42" s="257" t="n">
        <f aca="false">(($AA42-$AZ42)*AV$2)+$AZ42</f>
        <v>0.930721621599999</v>
      </c>
      <c r="AW42" s="257" t="n">
        <f aca="false">(($AA42-$AZ42)*AW$2)+$AZ42</f>
        <v>0.853798951199999</v>
      </c>
      <c r="AX42" s="257" t="n">
        <f aca="false">(($AA42-$AZ42)*AX$2)+$AZ42</f>
        <v>0.776876280799999</v>
      </c>
      <c r="AY42" s="257" t="n">
        <f aca="false">(($AA42-$AZ42)*AY$2)+$AZ42</f>
        <v>0.699953610399999</v>
      </c>
      <c r="AZ42" s="257" t="n">
        <f aca="false">VLOOKUP($A42,GAMMAGRIDS,13,FALSE())</f>
        <v>0.62303094</v>
      </c>
      <c r="BA42" s="257" t="n">
        <f aca="false">(($AZ42-$BT42)*BA$2)+$BT42</f>
        <v>0.5942205855</v>
      </c>
      <c r="BB42" s="257" t="n">
        <f aca="false">(($AZ42-$BT42)*BB$2)+$BT42</f>
        <v>0.565410231</v>
      </c>
      <c r="BC42" s="257" t="n">
        <f aca="false">(($AZ42-$BT42)*BC$2)+$BT42</f>
        <v>0.5365998765</v>
      </c>
      <c r="BD42" s="257" t="n">
        <f aca="false">(($AZ42-$BT42)*BD$2)+$BT42</f>
        <v>0.507789522</v>
      </c>
      <c r="BE42" s="257" t="n">
        <f aca="false">(($AZ42-$BT42)*BE$2)+$BT42</f>
        <v>0.4789791675</v>
      </c>
      <c r="BF42" s="257" t="n">
        <f aca="false">(($AZ42-$BT42)*BF$2)+$BT42</f>
        <v>0.450168813</v>
      </c>
      <c r="BG42" s="257" t="n">
        <f aca="false">(($AZ42-$BT42)*BG$2)+$BT42</f>
        <v>0.4213584585</v>
      </c>
      <c r="BH42" s="257" t="n">
        <f aca="false">(($AZ42-$BT42)*BH$2)+$BT42</f>
        <v>0.392548104</v>
      </c>
      <c r="BI42" s="257" t="n">
        <f aca="false">(($AZ42-$BT42)*BI$2)+$BT42</f>
        <v>0.3637377495</v>
      </c>
      <c r="BJ42" s="257" t="n">
        <f aca="false">(($AZ42-$BT42)*BJ$2)+$BT42</f>
        <v>0.334927395</v>
      </c>
      <c r="BK42" s="257" t="n">
        <f aca="false">(($AZ42-$BT42)*BK$2)+$BT42</f>
        <v>0.3061170405</v>
      </c>
      <c r="BL42" s="257" t="n">
        <f aca="false">(($AZ42-$BT42)*BL$2)+$BT42</f>
        <v>0.277306686</v>
      </c>
      <c r="BM42" s="257" t="n">
        <f aca="false">(($AZ42-$BT42)*BM$2)+$BT42</f>
        <v>0.2484963315</v>
      </c>
      <c r="BN42" s="257" t="n">
        <f aca="false">(($AZ42-$BT42)*BN$2)+$BT42</f>
        <v>0.219685977</v>
      </c>
      <c r="BO42" s="257" t="n">
        <f aca="false">(($AZ42-$BT42)*BO$2)+$BT42</f>
        <v>0.1908756225</v>
      </c>
      <c r="BP42" s="257" t="n">
        <f aca="false">(($AZ42-$BT42)*BP$2)+$BT42</f>
        <v>0.162065268</v>
      </c>
      <c r="BQ42" s="257" t="n">
        <f aca="false">(($AZ42-$BT42)*BQ$2)+$BT42</f>
        <v>0.1332549135</v>
      </c>
      <c r="BR42" s="257" t="n">
        <f aca="false">(($AZ42-$BT42)*BR$2)+$BT42</f>
        <v>0.104444559</v>
      </c>
      <c r="BS42" s="257" t="n">
        <f aca="false">(($AZ42-$BT42)*BS$2)+$BT42</f>
        <v>0.0756342044999998</v>
      </c>
      <c r="BT42" s="257" t="n">
        <f aca="false">VLOOKUP($A42,GAMMAGRIDS,14,FALSE())</f>
        <v>0.0468238499999999</v>
      </c>
      <c r="BU42" s="257" t="n">
        <f aca="false">(($BT42-$BY42)*BU$2)+$BY42</f>
        <v>0.03745908</v>
      </c>
      <c r="BV42" s="257" t="n">
        <f aca="false">(($BT42-$BY42)*BV$2)+$BY42</f>
        <v>0.02809431</v>
      </c>
      <c r="BW42" s="257" t="n">
        <f aca="false">(($BT42-$BY42)*BW$2)+$BY42</f>
        <v>0.01872954</v>
      </c>
      <c r="BX42" s="257" t="n">
        <f aca="false">(($BT42-$BY42)*BX$2)+$BY42</f>
        <v>0.00936476999999999</v>
      </c>
      <c r="BY42" s="257" t="n">
        <v>0</v>
      </c>
      <c r="BZ42" s="257" t="n">
        <f aca="false">(($CD42-$BY42)*BZ$2)+$BY42</f>
        <v>-0.003780848</v>
      </c>
      <c r="CA42" s="257" t="n">
        <f aca="false">(($CD42-$BY42)*CA$2)+$BY42</f>
        <v>-0.00756169600000001</v>
      </c>
      <c r="CB42" s="257" t="n">
        <f aca="false">(($CD42-$BY42)*CB$2)+$BY42</f>
        <v>-0.011342544</v>
      </c>
      <c r="CC42" s="257" t="n">
        <f aca="false">(($CD42-$BY42)*CC$2)+$BY42</f>
        <v>-0.015123392</v>
      </c>
      <c r="CD42" s="257" t="n">
        <f aca="false">VLOOKUP($A42,GAMMAGRIDS,15,FALSE())</f>
        <v>-0.01890424</v>
      </c>
      <c r="CE42" s="257" t="n">
        <f aca="false">(($CX42-$CD42)*CE$2)+$CD42</f>
        <v>-0.0137118125</v>
      </c>
      <c r="CF42" s="257" t="n">
        <f aca="false">(($CX42-$CD42)*CF$2)+$CD42</f>
        <v>-0.00851938500000001</v>
      </c>
      <c r="CG42" s="257" t="n">
        <f aca="false">(($CX42-$CD42)*CG$2)+$CD42</f>
        <v>-0.00332695750000001</v>
      </c>
      <c r="CH42" s="257" t="n">
        <f aca="false">(($CX42-$CD42)*CH$2)+$CD42</f>
        <v>0.00186546999999999</v>
      </c>
      <c r="CI42" s="257" t="n">
        <f aca="false">(($CX42-$CD42)*CI$2)+$CD42</f>
        <v>0.00705789749999999</v>
      </c>
      <c r="CJ42" s="257" t="n">
        <f aca="false">(($CX42-$CD42)*CJ$2)+$CD42</f>
        <v>0.012250325</v>
      </c>
      <c r="CK42" s="257" t="n">
        <f aca="false">(($CX42-$CD42)*CK$2)+$CD42</f>
        <v>0.0174427525</v>
      </c>
      <c r="CL42" s="257" t="n">
        <f aca="false">(($CX42-$CD42)*CL$2)+$CD42</f>
        <v>0.02263518</v>
      </c>
      <c r="CM42" s="257" t="n">
        <f aca="false">(($CX42-$CD42)*CM$2)+$CD42</f>
        <v>0.0278276075</v>
      </c>
      <c r="CN42" s="257" t="n">
        <f aca="false">(($CX42-$CD42)*CN$2)+$CD42</f>
        <v>0.033020035</v>
      </c>
      <c r="CO42" s="257" t="n">
        <f aca="false">(($CX42-$CD42)*CO$2)+$CD42</f>
        <v>0.0382124625</v>
      </c>
      <c r="CP42" s="257" t="n">
        <f aca="false">(($CX42-$CD42)*CP$2)+$CD42</f>
        <v>0.04340489</v>
      </c>
      <c r="CQ42" s="257" t="n">
        <f aca="false">(($CX42-$CD42)*CQ$2)+$CD42</f>
        <v>0.0485973175</v>
      </c>
      <c r="CR42" s="257" t="n">
        <f aca="false">(($CX42-$CD42)*CR$2)+$CD42</f>
        <v>0.053789745</v>
      </c>
      <c r="CS42" s="257" t="n">
        <f aca="false">(($CX42-$CD42)*CS$2)+$CD42</f>
        <v>0.0589821725</v>
      </c>
      <c r="CT42" s="257" t="n">
        <f aca="false">(($CX42-$CD42)*CT$2)+$CD42</f>
        <v>0.0641746</v>
      </c>
      <c r="CU42" s="257" t="n">
        <f aca="false">(($CX42-$CD42)*CU$2)+$CD42</f>
        <v>0.0693670275</v>
      </c>
      <c r="CV42" s="257" t="n">
        <f aca="false">(($CX42-$CD42)*CV$2)+$CD42</f>
        <v>0.074559455</v>
      </c>
      <c r="CW42" s="257" t="n">
        <f aca="false">(($CX42-$CD42)*CW$2)+$CD42</f>
        <v>0.0797518825000001</v>
      </c>
      <c r="CX42" s="257" t="n">
        <f aca="false">VLOOKUP($A42,GAMMAGRIDS,16,FALSE())</f>
        <v>0.08494431</v>
      </c>
      <c r="CY42" s="257" t="n">
        <f aca="false">(($DW42-$CX42)*CY$2)+$CX42</f>
        <v>0.0953697224</v>
      </c>
      <c r="CZ42" s="257" t="n">
        <f aca="false">(($DW42-$CX42)*CZ$2)+$CX42</f>
        <v>0.1057951348</v>
      </c>
      <c r="DA42" s="257" t="n">
        <f aca="false">(($DW42-$CX42)*DA$2)+$CX42</f>
        <v>0.1162205472</v>
      </c>
      <c r="DB42" s="257" t="n">
        <f aca="false">(($DW42-$CX42)*DB$2)+$CX42</f>
        <v>0.1266459596</v>
      </c>
      <c r="DC42" s="257" t="n">
        <f aca="false">(($DW42-$CX42)*DC$2)+$CX42</f>
        <v>0.137071372</v>
      </c>
      <c r="DD42" s="257" t="n">
        <f aca="false">(($DW42-$CX42)*DD$2)+$CX42</f>
        <v>0.1474967844</v>
      </c>
      <c r="DE42" s="257" t="n">
        <f aca="false">(($DW42-$CX42)*DE$2)+$CX42</f>
        <v>0.1579221968</v>
      </c>
      <c r="DF42" s="257" t="n">
        <f aca="false">(($DW42-$CX42)*DF$2)+$CX42</f>
        <v>0.1683476092</v>
      </c>
      <c r="DG42" s="257" t="n">
        <f aca="false">(($DW42-$CX42)*DG$2)+$CX42</f>
        <v>0.1787730216</v>
      </c>
      <c r="DH42" s="257" t="n">
        <f aca="false">(($DW42-$CX42)*DH$2)+$CX42</f>
        <v>0.189198434</v>
      </c>
      <c r="DI42" s="257" t="n">
        <f aca="false">(($DW42-$CX42)*DI$2)+$CX42</f>
        <v>0.1996238464</v>
      </c>
      <c r="DJ42" s="257" t="n">
        <f aca="false">(($DW42-$CX42)*DJ$2)+$CX42</f>
        <v>0.2100492588</v>
      </c>
      <c r="DK42" s="257" t="n">
        <f aca="false">(($DW42-$CX42)*DK$2)+$CX42</f>
        <v>0.2204746712</v>
      </c>
      <c r="DL42" s="257" t="n">
        <f aca="false">(($DW42-$CX42)*DL$2)+$CX42</f>
        <v>0.2309000836</v>
      </c>
      <c r="DM42" s="257" t="n">
        <f aca="false">(($DW42-$CX42)*DM$2)+$CX42</f>
        <v>0.241325496</v>
      </c>
      <c r="DN42" s="257" t="n">
        <f aca="false">(($DW42-$CX42)*DN$2)+$CX42</f>
        <v>0.2517509084</v>
      </c>
      <c r="DO42" s="257" t="n">
        <f aca="false">(($DW42-$CX42)*DO$2)+$CX42</f>
        <v>0.2621763208</v>
      </c>
      <c r="DP42" s="257" t="n">
        <f aca="false">(($DW42-$CX42)*DP$2)+$CX42</f>
        <v>0.2726017332</v>
      </c>
      <c r="DQ42" s="257" t="n">
        <f aca="false">(($DW42-$CX42)*DQ$2)+$CX42</f>
        <v>0.2830271456</v>
      </c>
      <c r="DR42" s="257" t="n">
        <f aca="false">(($DW42-$CX42)*DR$2)+$CX42</f>
        <v>0.293452558</v>
      </c>
      <c r="DS42" s="257" t="n">
        <f aca="false">(($DW42-$CX42)*DS$2)+$CX42</f>
        <v>0.3038779704</v>
      </c>
      <c r="DT42" s="257" t="n">
        <f aca="false">(($DW42-$CX42)*DT$2)+$CX42</f>
        <v>0.3143033828</v>
      </c>
      <c r="DU42" s="257" t="n">
        <f aca="false">(($DW42-$CX42)*DU$2)+$CX42</f>
        <v>0.3247287952</v>
      </c>
      <c r="DV42" s="257" t="n">
        <f aca="false">(($DW42-$CX42)*DV$2)+$CX42</f>
        <v>0.3351542076</v>
      </c>
      <c r="DW42" s="257" t="n">
        <f aca="false">VLOOKUP($A42,GAMMAGRIDS,17,FALSE())</f>
        <v>0.34557962</v>
      </c>
      <c r="DX42" s="257" t="n">
        <f aca="false">(($EV42-$DW42)*DX$2)+$DW42</f>
        <v>0.3552092112</v>
      </c>
      <c r="DY42" s="257" t="n">
        <f aca="false">(($EV42-$DW42)*DY$2)+$DW42</f>
        <v>0.3648388024</v>
      </c>
      <c r="DZ42" s="257" t="n">
        <f aca="false">(($EV42-$DW42)*DZ$2)+$DW42</f>
        <v>0.3744683936</v>
      </c>
      <c r="EA42" s="257" t="n">
        <f aca="false">(($EV42-$DW42)*EA$2)+$DW42</f>
        <v>0.3840979848</v>
      </c>
      <c r="EB42" s="257" t="n">
        <f aca="false">(($EV42-$DW42)*EB$2)+$DW42</f>
        <v>0.393727576</v>
      </c>
      <c r="EC42" s="257" t="n">
        <f aca="false">(($EV42-$DW42)*EC$2)+$DW42</f>
        <v>0.4033571672</v>
      </c>
      <c r="ED42" s="257" t="n">
        <f aca="false">(($EV42-$DW42)*ED$2)+$DW42</f>
        <v>0.4129867584</v>
      </c>
      <c r="EE42" s="257" t="n">
        <f aca="false">(($EV42-$DW42)*EE$2)+$DW42</f>
        <v>0.4226163496</v>
      </c>
      <c r="EF42" s="257" t="n">
        <f aca="false">(($EV42-$DW42)*EF$2)+$DW42</f>
        <v>0.4322459408</v>
      </c>
      <c r="EG42" s="257" t="n">
        <f aca="false">(($EV42-$DW42)*EG$2)+$DW42</f>
        <v>0.441875532</v>
      </c>
      <c r="EH42" s="257" t="n">
        <f aca="false">(($EV42-$DW42)*EH$2)+$DW42</f>
        <v>0.4515051232</v>
      </c>
      <c r="EI42" s="257" t="n">
        <f aca="false">(($EV42-$DW42)*EI$2)+$DW42</f>
        <v>0.4611347144</v>
      </c>
      <c r="EJ42" s="257" t="n">
        <f aca="false">(($EV42-$DW42)*EJ$2)+$DW42</f>
        <v>0.4707643056</v>
      </c>
      <c r="EK42" s="257" t="n">
        <f aca="false">(($EV42-$DW42)*EK$2)+$DW42</f>
        <v>0.4803938968</v>
      </c>
      <c r="EL42" s="257" t="n">
        <f aca="false">(($EV42-$DW42)*EL$2)+$DW42</f>
        <v>0.490023488</v>
      </c>
      <c r="EM42" s="257" t="n">
        <f aca="false">(($EV42-$DW42)*EM$2)+$DW42</f>
        <v>0.4996530792</v>
      </c>
      <c r="EN42" s="257" t="n">
        <f aca="false">(($EV42-$DW42)*EN$2)+$DW42</f>
        <v>0.5092826704</v>
      </c>
      <c r="EO42" s="257" t="n">
        <f aca="false">(($EV42-$DW42)*EO$2)+$DW42</f>
        <v>0.5189122616</v>
      </c>
      <c r="EP42" s="257" t="n">
        <f aca="false">(($EV42-$DW42)*EP$2)+$DW42</f>
        <v>0.5285418528</v>
      </c>
      <c r="EQ42" s="257" t="n">
        <f aca="false">(($EV42-$DW42)*EQ$2)+$DW42</f>
        <v>0.538171444</v>
      </c>
      <c r="ER42" s="257" t="n">
        <f aca="false">(($EV42-$DW42)*ER$2)+$DW42</f>
        <v>0.5478010352</v>
      </c>
      <c r="ES42" s="257" t="n">
        <f aca="false">(($EV42-$DW42)*ES$2)+$DW42</f>
        <v>0.5574306264</v>
      </c>
      <c r="ET42" s="257" t="n">
        <f aca="false">(($EV42-$DW42)*ET$2)+$DW42</f>
        <v>0.5670602176</v>
      </c>
      <c r="EU42" s="257" t="n">
        <f aca="false">(($EV42-$DW42)*EU$2)+$DW42</f>
        <v>0.5766898088</v>
      </c>
      <c r="EV42" s="257" t="n">
        <f aca="false">VLOOKUP($A42,GAMMAGRIDS,18,FALSE())</f>
        <v>0.5863194</v>
      </c>
    </row>
    <row r="43" customFormat="false" ht="12.75" hidden="false" customHeight="false" outlineLevel="0" collapsed="false">
      <c r="A43" s="36" t="n">
        <v>38231</v>
      </c>
      <c r="B43" s="257" t="n">
        <f aca="false">VLOOKUP($A43,GAMMAGRIDS,11,FALSE())</f>
        <v>7.0679927</v>
      </c>
      <c r="C43" s="257" t="n">
        <f aca="false">(($B43-$AA43)*C$2)+$AA43</f>
        <v>6.875770238</v>
      </c>
      <c r="D43" s="257" t="n">
        <f aca="false">(($B43-$AA43)*D$2)+$AA43</f>
        <v>6.683547776</v>
      </c>
      <c r="E43" s="257" t="n">
        <f aca="false">(($B43-$AA43)*E$2)+$AA43</f>
        <v>6.491325314</v>
      </c>
      <c r="F43" s="257" t="n">
        <f aca="false">(($B43-$AA43)*F$2)+$AA43</f>
        <v>6.299102852</v>
      </c>
      <c r="G43" s="257" t="n">
        <f aca="false">(($B43-$AA43)*G$2)+$AA43</f>
        <v>6.10688039</v>
      </c>
      <c r="H43" s="257" t="n">
        <f aca="false">(($B43-$AA43)*H$2)+$AA43</f>
        <v>5.914657928</v>
      </c>
      <c r="I43" s="257" t="n">
        <f aca="false">(($B43-$AA43)*I$2)+$AA43</f>
        <v>5.722435466</v>
      </c>
      <c r="J43" s="257" t="n">
        <f aca="false">(($B43-$AA43)*J$2)+$AA43</f>
        <v>5.530213004</v>
      </c>
      <c r="K43" s="257" t="n">
        <f aca="false">(($B43-$AA43)*K$2)+$AA43</f>
        <v>5.337990542</v>
      </c>
      <c r="L43" s="257" t="n">
        <f aca="false">(($B43-$AA43)*L$2)+$AA43</f>
        <v>5.14576808</v>
      </c>
      <c r="M43" s="257" t="n">
        <f aca="false">(($B43-$AA43)*M$2)+$AA43</f>
        <v>4.953545618</v>
      </c>
      <c r="N43" s="257" t="n">
        <f aca="false">(($B43-$AA43)*N$2)+$AA43</f>
        <v>4.761323156</v>
      </c>
      <c r="O43" s="257" t="n">
        <f aca="false">(($B43-$AA43)*O$2)+$AA43</f>
        <v>4.569100694</v>
      </c>
      <c r="P43" s="257" t="n">
        <f aca="false">(($B43-$AA43)*P$2)+$AA43</f>
        <v>4.376878232</v>
      </c>
      <c r="Q43" s="257" t="n">
        <f aca="false">(($B43-$AA43)*Q$2)+$AA43</f>
        <v>4.18465577</v>
      </c>
      <c r="R43" s="257" t="n">
        <f aca="false">(($B43-$AA43)*R$2)+$AA43</f>
        <v>3.992433308</v>
      </c>
      <c r="S43" s="257" t="n">
        <f aca="false">(($B43-$AA43)*S$2)+$AA43</f>
        <v>3.800210846</v>
      </c>
      <c r="T43" s="257" t="n">
        <f aca="false">(($B43-$AA43)*T$2)+$AA43</f>
        <v>3.607988384</v>
      </c>
      <c r="U43" s="257" t="n">
        <f aca="false">(($B43-$AA43)*U$2)+$AA43</f>
        <v>3.415765922</v>
      </c>
      <c r="V43" s="257" t="n">
        <f aca="false">(($B43-$AA43)*V$2)+$AA43</f>
        <v>3.22354346</v>
      </c>
      <c r="W43" s="257" t="n">
        <f aca="false">(($B43-$AA43)*W$2)+$AA43</f>
        <v>3.031320998</v>
      </c>
      <c r="X43" s="257" t="n">
        <f aca="false">(($B43-$AA43)*X$2)+$AA43</f>
        <v>2.839098536</v>
      </c>
      <c r="Y43" s="257" t="n">
        <f aca="false">(($B43-$AA43)*Y$2)+$AA43</f>
        <v>2.646876074</v>
      </c>
      <c r="Z43" s="257" t="n">
        <f aca="false">(($B43-$AA43)*Z$2)+$AA43</f>
        <v>2.454653612</v>
      </c>
      <c r="AA43" s="257" t="n">
        <f aca="false">VLOOKUP($A43,GAMMAGRIDS,12,FALSE())</f>
        <v>2.26243115</v>
      </c>
      <c r="AB43" s="257" t="n">
        <f aca="false">(($AA43-$AZ43)*AB$2)+$AZ43</f>
        <v>2.1929881024</v>
      </c>
      <c r="AC43" s="257" t="n">
        <f aca="false">(($AA43-$AZ43)*AC$2)+$AZ43</f>
        <v>2.1235450548</v>
      </c>
      <c r="AD43" s="257" t="n">
        <f aca="false">(($AA43-$AZ43)*AD$2)+$AZ43</f>
        <v>2.0541020072</v>
      </c>
      <c r="AE43" s="257" t="n">
        <f aca="false">(($AA43-$AZ43)*AE$2)+$AZ43</f>
        <v>1.9846589596</v>
      </c>
      <c r="AF43" s="257" t="n">
        <f aca="false">(($AA43-$AZ43)*AF$2)+$AZ43</f>
        <v>1.915215912</v>
      </c>
      <c r="AG43" s="257" t="n">
        <f aca="false">(($AA43-$AZ43)*AG$2)+$AZ43</f>
        <v>1.8457728644</v>
      </c>
      <c r="AH43" s="257" t="n">
        <f aca="false">(($AA43-$AZ43)*AH$2)+$AZ43</f>
        <v>1.7763298168</v>
      </c>
      <c r="AI43" s="257" t="n">
        <f aca="false">(($AA43-$AZ43)*AI$2)+$AZ43</f>
        <v>1.7068867692</v>
      </c>
      <c r="AJ43" s="257" t="n">
        <f aca="false">(($AA43-$AZ43)*AJ$2)+$AZ43</f>
        <v>1.6374437216</v>
      </c>
      <c r="AK43" s="257" t="n">
        <f aca="false">(($AA43-$AZ43)*AK$2)+$AZ43</f>
        <v>1.568000674</v>
      </c>
      <c r="AL43" s="257" t="n">
        <f aca="false">(($AA43-$AZ43)*AL$2)+$AZ43</f>
        <v>1.4985576264</v>
      </c>
      <c r="AM43" s="257" t="n">
        <f aca="false">(($AA43-$AZ43)*AM$2)+$AZ43</f>
        <v>1.4291145788</v>
      </c>
      <c r="AN43" s="257" t="n">
        <f aca="false">(($AA43-$AZ43)*AN$2)+$AZ43</f>
        <v>1.3596715312</v>
      </c>
      <c r="AO43" s="257" t="n">
        <f aca="false">(($AA43-$AZ43)*AO$2)+$AZ43</f>
        <v>1.2902284836</v>
      </c>
      <c r="AP43" s="257" t="n">
        <f aca="false">(($AA43-$AZ43)*AP$2)+$AZ43</f>
        <v>1.220785436</v>
      </c>
      <c r="AQ43" s="257" t="n">
        <f aca="false">(($AA43-$AZ43)*AQ$2)+$AZ43</f>
        <v>1.1513423884</v>
      </c>
      <c r="AR43" s="257" t="n">
        <f aca="false">(($AA43-$AZ43)*AR$2)+$AZ43</f>
        <v>1.0818993408</v>
      </c>
      <c r="AS43" s="257" t="n">
        <f aca="false">(($AA43-$AZ43)*AS$2)+$AZ43</f>
        <v>1.0124562932</v>
      </c>
      <c r="AT43" s="257" t="n">
        <f aca="false">(($AA43-$AZ43)*AT$2)+$AZ43</f>
        <v>0.943013245599999</v>
      </c>
      <c r="AU43" s="257" t="n">
        <f aca="false">(($AA43-$AZ43)*AU$2)+$AZ43</f>
        <v>0.873570198</v>
      </c>
      <c r="AV43" s="257" t="n">
        <f aca="false">(($AA43-$AZ43)*AV$2)+$AZ43</f>
        <v>0.804127150399999</v>
      </c>
      <c r="AW43" s="257" t="n">
        <f aca="false">(($AA43-$AZ43)*AW$2)+$AZ43</f>
        <v>0.734684102799999</v>
      </c>
      <c r="AX43" s="257" t="n">
        <f aca="false">(($AA43-$AZ43)*AX$2)+$AZ43</f>
        <v>0.665241055199999</v>
      </c>
      <c r="AY43" s="257" t="n">
        <f aca="false">(($AA43-$AZ43)*AY$2)+$AZ43</f>
        <v>0.595798007599999</v>
      </c>
      <c r="AZ43" s="257" t="n">
        <f aca="false">VLOOKUP($A43,GAMMAGRIDS,13,FALSE())</f>
        <v>0.52635496</v>
      </c>
      <c r="BA43" s="257" t="n">
        <f aca="false">(($AZ43-$BT43)*BA$2)+$BT43</f>
        <v>0.5017146695</v>
      </c>
      <c r="BB43" s="257" t="n">
        <f aca="false">(($AZ43-$BT43)*BB$2)+$BT43</f>
        <v>0.477074379</v>
      </c>
      <c r="BC43" s="257" t="n">
        <f aca="false">(($AZ43-$BT43)*BC$2)+$BT43</f>
        <v>0.4524340885</v>
      </c>
      <c r="BD43" s="257" t="n">
        <f aca="false">(($AZ43-$BT43)*BD$2)+$BT43</f>
        <v>0.427793798</v>
      </c>
      <c r="BE43" s="257" t="n">
        <f aca="false">(($AZ43-$BT43)*BE$2)+$BT43</f>
        <v>0.4031535075</v>
      </c>
      <c r="BF43" s="257" t="n">
        <f aca="false">(($AZ43-$BT43)*BF$2)+$BT43</f>
        <v>0.378513217</v>
      </c>
      <c r="BG43" s="257" t="n">
        <f aca="false">(($AZ43-$BT43)*BG$2)+$BT43</f>
        <v>0.3538729265</v>
      </c>
      <c r="BH43" s="257" t="n">
        <f aca="false">(($AZ43-$BT43)*BH$2)+$BT43</f>
        <v>0.329232636</v>
      </c>
      <c r="BI43" s="257" t="n">
        <f aca="false">(($AZ43-$BT43)*BI$2)+$BT43</f>
        <v>0.3045923455</v>
      </c>
      <c r="BJ43" s="257" t="n">
        <f aca="false">(($AZ43-$BT43)*BJ$2)+$BT43</f>
        <v>0.279952055</v>
      </c>
      <c r="BK43" s="257" t="n">
        <f aca="false">(($AZ43-$BT43)*BK$2)+$BT43</f>
        <v>0.2553117645</v>
      </c>
      <c r="BL43" s="257" t="n">
        <f aca="false">(($AZ43-$BT43)*BL$2)+$BT43</f>
        <v>0.230671474</v>
      </c>
      <c r="BM43" s="257" t="n">
        <f aca="false">(($AZ43-$BT43)*BM$2)+$BT43</f>
        <v>0.2060311835</v>
      </c>
      <c r="BN43" s="257" t="n">
        <f aca="false">(($AZ43-$BT43)*BN$2)+$BT43</f>
        <v>0.181390893</v>
      </c>
      <c r="BO43" s="257" t="n">
        <f aca="false">(($AZ43-$BT43)*BO$2)+$BT43</f>
        <v>0.1567506025</v>
      </c>
      <c r="BP43" s="257" t="n">
        <f aca="false">(($AZ43-$BT43)*BP$2)+$BT43</f>
        <v>0.132110312</v>
      </c>
      <c r="BQ43" s="257" t="n">
        <f aca="false">(($AZ43-$BT43)*BQ$2)+$BT43</f>
        <v>0.1074700215</v>
      </c>
      <c r="BR43" s="257" t="n">
        <f aca="false">(($AZ43-$BT43)*BR$2)+$BT43</f>
        <v>0.0828297309999999</v>
      </c>
      <c r="BS43" s="257" t="n">
        <f aca="false">(($AZ43-$BT43)*BS$2)+$BT43</f>
        <v>0.0581894404999999</v>
      </c>
      <c r="BT43" s="257" t="n">
        <f aca="false">VLOOKUP($A43,GAMMAGRIDS,14,FALSE())</f>
        <v>0.03354915</v>
      </c>
      <c r="BU43" s="257" t="n">
        <f aca="false">(($BT43-$BY43)*BU$2)+$BY43</f>
        <v>0.02683932</v>
      </c>
      <c r="BV43" s="257" t="n">
        <f aca="false">(($BT43-$BY43)*BV$2)+$BY43</f>
        <v>0.02012949</v>
      </c>
      <c r="BW43" s="257" t="n">
        <f aca="false">(($BT43-$BY43)*BW$2)+$BY43</f>
        <v>0.01341966</v>
      </c>
      <c r="BX43" s="257" t="n">
        <f aca="false">(($BT43-$BY43)*BX$2)+$BY43</f>
        <v>0.00670983000000001</v>
      </c>
      <c r="BY43" s="257" t="n">
        <v>0</v>
      </c>
      <c r="BZ43" s="257" t="n">
        <f aca="false">(($CD43-$BY43)*BZ$2)+$BY43</f>
        <v>-0.00160195599999999</v>
      </c>
      <c r="CA43" s="257" t="n">
        <f aca="false">(($CD43-$BY43)*CA$2)+$BY43</f>
        <v>-0.00320391199999999</v>
      </c>
      <c r="CB43" s="257" t="n">
        <f aca="false">(($CD43-$BY43)*CB$2)+$BY43</f>
        <v>-0.00480586799999998</v>
      </c>
      <c r="CC43" s="257" t="n">
        <f aca="false">(($CD43-$BY43)*CC$2)+$BY43</f>
        <v>-0.00640782399999997</v>
      </c>
      <c r="CD43" s="257" t="n">
        <f aca="false">VLOOKUP($A43,GAMMAGRIDS,15,FALSE())</f>
        <v>-0.00800977999999997</v>
      </c>
      <c r="CE43" s="257" t="n">
        <f aca="false">(($CX43-$CD43)*CE$2)+$CD43</f>
        <v>-0.00151163599999998</v>
      </c>
      <c r="CF43" s="257" t="n">
        <f aca="false">(($CX43-$CD43)*CF$2)+$CD43</f>
        <v>0.00498650800000001</v>
      </c>
      <c r="CG43" s="257" t="n">
        <f aca="false">(($CX43-$CD43)*CG$2)+$CD43</f>
        <v>0.011484652</v>
      </c>
      <c r="CH43" s="257" t="n">
        <f aca="false">(($CX43-$CD43)*CH$2)+$CD43</f>
        <v>0.017982796</v>
      </c>
      <c r="CI43" s="257" t="n">
        <f aca="false">(($CX43-$CD43)*CI$2)+$CD43</f>
        <v>0.02448094</v>
      </c>
      <c r="CJ43" s="257" t="n">
        <f aca="false">(($CX43-$CD43)*CJ$2)+$CD43</f>
        <v>0.030979084</v>
      </c>
      <c r="CK43" s="257" t="n">
        <f aca="false">(($CX43-$CD43)*CK$2)+$CD43</f>
        <v>0.037477228</v>
      </c>
      <c r="CL43" s="257" t="n">
        <f aca="false">(($CX43-$CD43)*CL$2)+$CD43</f>
        <v>0.0439753719999999</v>
      </c>
      <c r="CM43" s="257" t="n">
        <f aca="false">(($CX43-$CD43)*CM$2)+$CD43</f>
        <v>0.0504735159999999</v>
      </c>
      <c r="CN43" s="257" t="n">
        <f aca="false">(($CX43-$CD43)*CN$2)+$CD43</f>
        <v>0.0569716599999999</v>
      </c>
      <c r="CO43" s="257" t="n">
        <f aca="false">(($CX43-$CD43)*CO$2)+$CD43</f>
        <v>0.0634698039999999</v>
      </c>
      <c r="CP43" s="257" t="n">
        <f aca="false">(($CX43-$CD43)*CP$2)+$CD43</f>
        <v>0.0699679479999999</v>
      </c>
      <c r="CQ43" s="257" t="n">
        <f aca="false">(($CX43-$CD43)*CQ$2)+$CD43</f>
        <v>0.0764660919999999</v>
      </c>
      <c r="CR43" s="257" t="n">
        <f aca="false">(($CX43-$CD43)*CR$2)+$CD43</f>
        <v>0.0829642359999999</v>
      </c>
      <c r="CS43" s="257" t="n">
        <f aca="false">(($CX43-$CD43)*CS$2)+$CD43</f>
        <v>0.0894623799999999</v>
      </c>
      <c r="CT43" s="257" t="n">
        <f aca="false">(($CX43-$CD43)*CT$2)+$CD43</f>
        <v>0.0959605239999999</v>
      </c>
      <c r="CU43" s="257" t="n">
        <f aca="false">(($CX43-$CD43)*CU$2)+$CD43</f>
        <v>0.102458668</v>
      </c>
      <c r="CV43" s="257" t="n">
        <f aca="false">(($CX43-$CD43)*CV$2)+$CD43</f>
        <v>0.108956812</v>
      </c>
      <c r="CW43" s="257" t="n">
        <f aca="false">(($CX43-$CD43)*CW$2)+$CD43</f>
        <v>0.115454956</v>
      </c>
      <c r="CX43" s="257" t="n">
        <f aca="false">VLOOKUP($A43,GAMMAGRIDS,16,FALSE())</f>
        <v>0.1219531</v>
      </c>
      <c r="CY43" s="257" t="n">
        <f aca="false">(($DW43-$CX43)*CY$2)+$CX43</f>
        <v>0.1328498984</v>
      </c>
      <c r="CZ43" s="257" t="n">
        <f aca="false">(($DW43-$CX43)*CZ$2)+$CX43</f>
        <v>0.1437466968</v>
      </c>
      <c r="DA43" s="257" t="n">
        <f aca="false">(($DW43-$CX43)*DA$2)+$CX43</f>
        <v>0.1546434952</v>
      </c>
      <c r="DB43" s="257" t="n">
        <f aca="false">(($DW43-$CX43)*DB$2)+$CX43</f>
        <v>0.1655402936</v>
      </c>
      <c r="DC43" s="257" t="n">
        <f aca="false">(($DW43-$CX43)*DC$2)+$CX43</f>
        <v>0.176437092</v>
      </c>
      <c r="DD43" s="257" t="n">
        <f aca="false">(($DW43-$CX43)*DD$2)+$CX43</f>
        <v>0.1873338904</v>
      </c>
      <c r="DE43" s="257" t="n">
        <f aca="false">(($DW43-$CX43)*DE$2)+$CX43</f>
        <v>0.1982306888</v>
      </c>
      <c r="DF43" s="257" t="n">
        <f aca="false">(($DW43-$CX43)*DF$2)+$CX43</f>
        <v>0.2091274872</v>
      </c>
      <c r="DG43" s="257" t="n">
        <f aca="false">(($DW43-$CX43)*DG$2)+$CX43</f>
        <v>0.2200242856</v>
      </c>
      <c r="DH43" s="257" t="n">
        <f aca="false">(($DW43-$CX43)*DH$2)+$CX43</f>
        <v>0.230921084</v>
      </c>
      <c r="DI43" s="257" t="n">
        <f aca="false">(($DW43-$CX43)*DI$2)+$CX43</f>
        <v>0.2418178824</v>
      </c>
      <c r="DJ43" s="257" t="n">
        <f aca="false">(($DW43-$CX43)*DJ$2)+$CX43</f>
        <v>0.2527146808</v>
      </c>
      <c r="DK43" s="257" t="n">
        <f aca="false">(($DW43-$CX43)*DK$2)+$CX43</f>
        <v>0.2636114792</v>
      </c>
      <c r="DL43" s="257" t="n">
        <f aca="false">(($DW43-$CX43)*DL$2)+$CX43</f>
        <v>0.2745082776</v>
      </c>
      <c r="DM43" s="257" t="n">
        <f aca="false">(($DW43-$CX43)*DM$2)+$CX43</f>
        <v>0.285405076</v>
      </c>
      <c r="DN43" s="257" t="n">
        <f aca="false">(($DW43-$CX43)*DN$2)+$CX43</f>
        <v>0.2963018744</v>
      </c>
      <c r="DO43" s="257" t="n">
        <f aca="false">(($DW43-$CX43)*DO$2)+$CX43</f>
        <v>0.3071986728</v>
      </c>
      <c r="DP43" s="257" t="n">
        <f aca="false">(($DW43-$CX43)*DP$2)+$CX43</f>
        <v>0.3180954712</v>
      </c>
      <c r="DQ43" s="257" t="n">
        <f aca="false">(($DW43-$CX43)*DQ$2)+$CX43</f>
        <v>0.3289922696</v>
      </c>
      <c r="DR43" s="257" t="n">
        <f aca="false">(($DW43-$CX43)*DR$2)+$CX43</f>
        <v>0.339889068</v>
      </c>
      <c r="DS43" s="257" t="n">
        <f aca="false">(($DW43-$CX43)*DS$2)+$CX43</f>
        <v>0.3507858664</v>
      </c>
      <c r="DT43" s="257" t="n">
        <f aca="false">(($DW43-$CX43)*DT$2)+$CX43</f>
        <v>0.3616826648</v>
      </c>
      <c r="DU43" s="257" t="n">
        <f aca="false">(($DW43-$CX43)*DU$2)+$CX43</f>
        <v>0.3725794632</v>
      </c>
      <c r="DV43" s="257" t="n">
        <f aca="false">(($DW43-$CX43)*DV$2)+$CX43</f>
        <v>0.3834762616</v>
      </c>
      <c r="DW43" s="257" t="n">
        <f aca="false">VLOOKUP($A43,GAMMAGRIDS,17,FALSE())</f>
        <v>0.39437306</v>
      </c>
      <c r="DX43" s="257" t="n">
        <f aca="false">(($EV43-$DW43)*DX$2)+$DW43</f>
        <v>0.4044810524</v>
      </c>
      <c r="DY43" s="257" t="n">
        <f aca="false">(($EV43-$DW43)*DY$2)+$DW43</f>
        <v>0.4145890448</v>
      </c>
      <c r="DZ43" s="257" t="n">
        <f aca="false">(($EV43-$DW43)*DZ$2)+$DW43</f>
        <v>0.4246970372</v>
      </c>
      <c r="EA43" s="257" t="n">
        <f aca="false">(($EV43-$DW43)*EA$2)+$DW43</f>
        <v>0.4348050296</v>
      </c>
      <c r="EB43" s="257" t="n">
        <f aca="false">(($EV43-$DW43)*EB$2)+$DW43</f>
        <v>0.444913022</v>
      </c>
      <c r="EC43" s="257" t="n">
        <f aca="false">(($EV43-$DW43)*EC$2)+$DW43</f>
        <v>0.4550210144</v>
      </c>
      <c r="ED43" s="257" t="n">
        <f aca="false">(($EV43-$DW43)*ED$2)+$DW43</f>
        <v>0.4651290068</v>
      </c>
      <c r="EE43" s="257" t="n">
        <f aca="false">(($EV43-$DW43)*EE$2)+$DW43</f>
        <v>0.4752369992</v>
      </c>
      <c r="EF43" s="257" t="n">
        <f aca="false">(($EV43-$DW43)*EF$2)+$DW43</f>
        <v>0.4853449916</v>
      </c>
      <c r="EG43" s="257" t="n">
        <f aca="false">(($EV43-$DW43)*EG$2)+$DW43</f>
        <v>0.495452984</v>
      </c>
      <c r="EH43" s="257" t="n">
        <f aca="false">(($EV43-$DW43)*EH$2)+$DW43</f>
        <v>0.5055609764</v>
      </c>
      <c r="EI43" s="257" t="n">
        <f aca="false">(($EV43-$DW43)*EI$2)+$DW43</f>
        <v>0.5156689688</v>
      </c>
      <c r="EJ43" s="257" t="n">
        <f aca="false">(($EV43-$DW43)*EJ$2)+$DW43</f>
        <v>0.5257769612</v>
      </c>
      <c r="EK43" s="257" t="n">
        <f aca="false">(($EV43-$DW43)*EK$2)+$DW43</f>
        <v>0.5358849536</v>
      </c>
      <c r="EL43" s="257" t="n">
        <f aca="false">(($EV43-$DW43)*EL$2)+$DW43</f>
        <v>0.545992946</v>
      </c>
      <c r="EM43" s="257" t="n">
        <f aca="false">(($EV43-$DW43)*EM$2)+$DW43</f>
        <v>0.5561009384</v>
      </c>
      <c r="EN43" s="257" t="n">
        <f aca="false">(($EV43-$DW43)*EN$2)+$DW43</f>
        <v>0.5662089308</v>
      </c>
      <c r="EO43" s="257" t="n">
        <f aca="false">(($EV43-$DW43)*EO$2)+$DW43</f>
        <v>0.5763169232</v>
      </c>
      <c r="EP43" s="257" t="n">
        <f aca="false">(($EV43-$DW43)*EP$2)+$DW43</f>
        <v>0.5864249156</v>
      </c>
      <c r="EQ43" s="257" t="n">
        <f aca="false">(($EV43-$DW43)*EQ$2)+$DW43</f>
        <v>0.596532908</v>
      </c>
      <c r="ER43" s="257" t="n">
        <f aca="false">(($EV43-$DW43)*ER$2)+$DW43</f>
        <v>0.6066409004</v>
      </c>
      <c r="ES43" s="257" t="n">
        <f aca="false">(($EV43-$DW43)*ES$2)+$DW43</f>
        <v>0.6167488928</v>
      </c>
      <c r="ET43" s="257" t="n">
        <f aca="false">(($EV43-$DW43)*ET$2)+$DW43</f>
        <v>0.6268568852</v>
      </c>
      <c r="EU43" s="257" t="n">
        <f aca="false">(($EV43-$DW43)*EU$2)+$DW43</f>
        <v>0.6369648776</v>
      </c>
      <c r="EV43" s="257" t="n">
        <f aca="false">VLOOKUP($A43,GAMMAGRIDS,18,FALSE())</f>
        <v>0.64707287</v>
      </c>
    </row>
    <row r="44" customFormat="false" ht="12.75" hidden="false" customHeight="false" outlineLevel="0" collapsed="false">
      <c r="A44" s="36" t="n">
        <v>38261</v>
      </c>
      <c r="B44" s="257" t="n">
        <f aca="false">VLOOKUP($A44,GAMMAGRIDS,11,FALSE())</f>
        <v>7.07504685</v>
      </c>
      <c r="C44" s="257" t="n">
        <f aca="false">(($B44-$AA44)*C$2)+$AA44</f>
        <v>6.8772646144</v>
      </c>
      <c r="D44" s="257" t="n">
        <f aca="false">(($B44-$AA44)*D$2)+$AA44</f>
        <v>6.6794823788</v>
      </c>
      <c r="E44" s="257" t="n">
        <f aca="false">(($B44-$AA44)*E$2)+$AA44</f>
        <v>6.4817001432</v>
      </c>
      <c r="F44" s="257" t="n">
        <f aca="false">(($B44-$AA44)*F$2)+$AA44</f>
        <v>6.2839179076</v>
      </c>
      <c r="G44" s="257" t="n">
        <f aca="false">(($B44-$AA44)*G$2)+$AA44</f>
        <v>6.086135672</v>
      </c>
      <c r="H44" s="257" t="n">
        <f aca="false">(($B44-$AA44)*H$2)+$AA44</f>
        <v>5.8883534364</v>
      </c>
      <c r="I44" s="257" t="n">
        <f aca="false">(($B44-$AA44)*I$2)+$AA44</f>
        <v>5.6905712008</v>
      </c>
      <c r="J44" s="257" t="n">
        <f aca="false">(($B44-$AA44)*J$2)+$AA44</f>
        <v>5.4927889652</v>
      </c>
      <c r="K44" s="257" t="n">
        <f aca="false">(($B44-$AA44)*K$2)+$AA44</f>
        <v>5.2950067296</v>
      </c>
      <c r="L44" s="257" t="n">
        <f aca="false">(($B44-$AA44)*L$2)+$AA44</f>
        <v>5.097224494</v>
      </c>
      <c r="M44" s="257" t="n">
        <f aca="false">(($B44-$AA44)*M$2)+$AA44</f>
        <v>4.8994422584</v>
      </c>
      <c r="N44" s="257" t="n">
        <f aca="false">(($B44-$AA44)*N$2)+$AA44</f>
        <v>4.7016600228</v>
      </c>
      <c r="O44" s="257" t="n">
        <f aca="false">(($B44-$AA44)*O$2)+$AA44</f>
        <v>4.5038777872</v>
      </c>
      <c r="P44" s="257" t="n">
        <f aca="false">(($B44-$AA44)*P$2)+$AA44</f>
        <v>4.3060955516</v>
      </c>
      <c r="Q44" s="257" t="n">
        <f aca="false">(($B44-$AA44)*Q$2)+$AA44</f>
        <v>4.108313316</v>
      </c>
      <c r="R44" s="257" t="n">
        <f aca="false">(($B44-$AA44)*R$2)+$AA44</f>
        <v>3.9105310804</v>
      </c>
      <c r="S44" s="257" t="n">
        <f aca="false">(($B44-$AA44)*S$2)+$AA44</f>
        <v>3.7127488448</v>
      </c>
      <c r="T44" s="257" t="n">
        <f aca="false">(($B44-$AA44)*T$2)+$AA44</f>
        <v>3.5149666092</v>
      </c>
      <c r="U44" s="257" t="n">
        <f aca="false">(($B44-$AA44)*U$2)+$AA44</f>
        <v>3.3171843736</v>
      </c>
      <c r="V44" s="257" t="n">
        <f aca="false">(($B44-$AA44)*V$2)+$AA44</f>
        <v>3.119402138</v>
      </c>
      <c r="W44" s="257" t="n">
        <f aca="false">(($B44-$AA44)*W$2)+$AA44</f>
        <v>2.9216199024</v>
      </c>
      <c r="X44" s="257" t="n">
        <f aca="false">(($B44-$AA44)*X$2)+$AA44</f>
        <v>2.7238376668</v>
      </c>
      <c r="Y44" s="257" t="n">
        <f aca="false">(($B44-$AA44)*Y$2)+$AA44</f>
        <v>2.5260554312</v>
      </c>
      <c r="Z44" s="257" t="n">
        <f aca="false">(($B44-$AA44)*Z$2)+$AA44</f>
        <v>2.3282731956</v>
      </c>
      <c r="AA44" s="257" t="n">
        <f aca="false">VLOOKUP($A44,GAMMAGRIDS,12,FALSE())</f>
        <v>2.13049096</v>
      </c>
      <c r="AB44" s="257" t="n">
        <f aca="false">(($AA44-$AZ44)*AB$2)+$AZ44</f>
        <v>2.063564258</v>
      </c>
      <c r="AC44" s="257" t="n">
        <f aca="false">(($AA44-$AZ44)*AC$2)+$AZ44</f>
        <v>1.996637556</v>
      </c>
      <c r="AD44" s="257" t="n">
        <f aca="false">(($AA44-$AZ44)*AD$2)+$AZ44</f>
        <v>1.929710854</v>
      </c>
      <c r="AE44" s="257" t="n">
        <f aca="false">(($AA44-$AZ44)*AE$2)+$AZ44</f>
        <v>1.862784152</v>
      </c>
      <c r="AF44" s="257" t="n">
        <f aca="false">(($AA44-$AZ44)*AF$2)+$AZ44</f>
        <v>1.79585745</v>
      </c>
      <c r="AG44" s="257" t="n">
        <f aca="false">(($AA44-$AZ44)*AG$2)+$AZ44</f>
        <v>1.728930748</v>
      </c>
      <c r="AH44" s="257" t="n">
        <f aca="false">(($AA44-$AZ44)*AH$2)+$AZ44</f>
        <v>1.662004046</v>
      </c>
      <c r="AI44" s="257" t="n">
        <f aca="false">(($AA44-$AZ44)*AI$2)+$AZ44</f>
        <v>1.595077344</v>
      </c>
      <c r="AJ44" s="257" t="n">
        <f aca="false">(($AA44-$AZ44)*AJ$2)+$AZ44</f>
        <v>1.528150642</v>
      </c>
      <c r="AK44" s="257" t="n">
        <f aca="false">(($AA44-$AZ44)*AK$2)+$AZ44</f>
        <v>1.46122394</v>
      </c>
      <c r="AL44" s="257" t="n">
        <f aca="false">(($AA44-$AZ44)*AL$2)+$AZ44</f>
        <v>1.394297238</v>
      </c>
      <c r="AM44" s="257" t="n">
        <f aca="false">(($AA44-$AZ44)*AM$2)+$AZ44</f>
        <v>1.327370536</v>
      </c>
      <c r="AN44" s="257" t="n">
        <f aca="false">(($AA44-$AZ44)*AN$2)+$AZ44</f>
        <v>1.260443834</v>
      </c>
      <c r="AO44" s="257" t="n">
        <f aca="false">(($AA44-$AZ44)*AO$2)+$AZ44</f>
        <v>1.193517132</v>
      </c>
      <c r="AP44" s="257" t="n">
        <f aca="false">(($AA44-$AZ44)*AP$2)+$AZ44</f>
        <v>1.12659043</v>
      </c>
      <c r="AQ44" s="257" t="n">
        <f aca="false">(($AA44-$AZ44)*AQ$2)+$AZ44</f>
        <v>1.059663728</v>
      </c>
      <c r="AR44" s="257" t="n">
        <f aca="false">(($AA44-$AZ44)*AR$2)+$AZ44</f>
        <v>0.992737026</v>
      </c>
      <c r="AS44" s="257" t="n">
        <f aca="false">(($AA44-$AZ44)*AS$2)+$AZ44</f>
        <v>0.925810324</v>
      </c>
      <c r="AT44" s="257" t="n">
        <f aca="false">(($AA44-$AZ44)*AT$2)+$AZ44</f>
        <v>0.858883622</v>
      </c>
      <c r="AU44" s="257" t="n">
        <f aca="false">(($AA44-$AZ44)*AU$2)+$AZ44</f>
        <v>0.791956919999999</v>
      </c>
      <c r="AV44" s="257" t="n">
        <f aca="false">(($AA44-$AZ44)*AV$2)+$AZ44</f>
        <v>0.725030217999999</v>
      </c>
      <c r="AW44" s="257" t="n">
        <f aca="false">(($AA44-$AZ44)*AW$2)+$AZ44</f>
        <v>0.658103515999999</v>
      </c>
      <c r="AX44" s="257" t="n">
        <f aca="false">(($AA44-$AZ44)*AX$2)+$AZ44</f>
        <v>0.591176813999999</v>
      </c>
      <c r="AY44" s="257" t="n">
        <f aca="false">(($AA44-$AZ44)*AY$2)+$AZ44</f>
        <v>0.524250111999999</v>
      </c>
      <c r="AZ44" s="257" t="n">
        <f aca="false">VLOOKUP($A44,GAMMAGRIDS,13,FALSE())</f>
        <v>0.45732341</v>
      </c>
      <c r="BA44" s="257" t="n">
        <f aca="false">(($AZ44-$BT44)*BA$2)+$BT44</f>
        <v>0.4354729415</v>
      </c>
      <c r="BB44" s="257" t="n">
        <f aca="false">(($AZ44-$BT44)*BB$2)+$BT44</f>
        <v>0.413622473</v>
      </c>
      <c r="BC44" s="257" t="n">
        <f aca="false">(($AZ44-$BT44)*BC$2)+$BT44</f>
        <v>0.3917720045</v>
      </c>
      <c r="BD44" s="257" t="n">
        <f aca="false">(($AZ44-$BT44)*BD$2)+$BT44</f>
        <v>0.369921536</v>
      </c>
      <c r="BE44" s="257" t="n">
        <f aca="false">(($AZ44-$BT44)*BE$2)+$BT44</f>
        <v>0.3480710675</v>
      </c>
      <c r="BF44" s="257" t="n">
        <f aca="false">(($AZ44-$BT44)*BF$2)+$BT44</f>
        <v>0.326220599</v>
      </c>
      <c r="BG44" s="257" t="n">
        <f aca="false">(($AZ44-$BT44)*BG$2)+$BT44</f>
        <v>0.3043701305</v>
      </c>
      <c r="BH44" s="257" t="n">
        <f aca="false">(($AZ44-$BT44)*BH$2)+$BT44</f>
        <v>0.282519662</v>
      </c>
      <c r="BI44" s="257" t="n">
        <f aca="false">(($AZ44-$BT44)*BI$2)+$BT44</f>
        <v>0.2606691935</v>
      </c>
      <c r="BJ44" s="257" t="n">
        <f aca="false">(($AZ44-$BT44)*BJ$2)+$BT44</f>
        <v>0.238818725</v>
      </c>
      <c r="BK44" s="257" t="n">
        <f aca="false">(($AZ44-$BT44)*BK$2)+$BT44</f>
        <v>0.2169682565</v>
      </c>
      <c r="BL44" s="257" t="n">
        <f aca="false">(($AZ44-$BT44)*BL$2)+$BT44</f>
        <v>0.195117788</v>
      </c>
      <c r="BM44" s="257" t="n">
        <f aca="false">(($AZ44-$BT44)*BM$2)+$BT44</f>
        <v>0.1732673195</v>
      </c>
      <c r="BN44" s="257" t="n">
        <f aca="false">(($AZ44-$BT44)*BN$2)+$BT44</f>
        <v>0.151416851</v>
      </c>
      <c r="BO44" s="257" t="n">
        <f aca="false">(($AZ44-$BT44)*BO$2)+$BT44</f>
        <v>0.1295663825</v>
      </c>
      <c r="BP44" s="257" t="n">
        <f aca="false">(($AZ44-$BT44)*BP$2)+$BT44</f>
        <v>0.107715914</v>
      </c>
      <c r="BQ44" s="257" t="n">
        <f aca="false">(($AZ44-$BT44)*BQ$2)+$BT44</f>
        <v>0.0858654454999999</v>
      </c>
      <c r="BR44" s="257" t="n">
        <f aca="false">(($AZ44-$BT44)*BR$2)+$BT44</f>
        <v>0.0640149769999999</v>
      </c>
      <c r="BS44" s="257" t="n">
        <f aca="false">(($AZ44-$BT44)*BS$2)+$BT44</f>
        <v>0.0421645084999999</v>
      </c>
      <c r="BT44" s="257" t="n">
        <f aca="false">VLOOKUP($A44,GAMMAGRIDS,14,FALSE())</f>
        <v>0.02031404</v>
      </c>
      <c r="BU44" s="257" t="n">
        <f aca="false">(($BT44-$BY44)*BU$2)+$BY44</f>
        <v>0.016251232</v>
      </c>
      <c r="BV44" s="257" t="n">
        <f aca="false">(($BT44-$BY44)*BV$2)+$BY44</f>
        <v>0.012188424</v>
      </c>
      <c r="BW44" s="257" t="n">
        <f aca="false">(($BT44-$BY44)*BW$2)+$BY44</f>
        <v>0.00812561600000001</v>
      </c>
      <c r="BX44" s="257" t="n">
        <f aca="false">(($BT44-$BY44)*BX$2)+$BY44</f>
        <v>0.00406280800000001</v>
      </c>
      <c r="BY44" s="257" t="n">
        <v>0</v>
      </c>
      <c r="BZ44" s="257" t="n">
        <f aca="false">(($CD44-$BY44)*BZ$2)+$BY44</f>
        <v>0.000939950000000001</v>
      </c>
      <c r="CA44" s="257" t="n">
        <f aca="false">(($CD44-$BY44)*CA$2)+$BY44</f>
        <v>0.0018799</v>
      </c>
      <c r="CB44" s="257" t="n">
        <f aca="false">(($CD44-$BY44)*CB$2)+$BY44</f>
        <v>0.00281985</v>
      </c>
      <c r="CC44" s="257" t="n">
        <f aca="false">(($CD44-$BY44)*CC$2)+$BY44</f>
        <v>0.0037598</v>
      </c>
      <c r="CD44" s="257" t="n">
        <f aca="false">VLOOKUP($A44,GAMMAGRIDS,15,FALSE())</f>
        <v>0.00469975</v>
      </c>
      <c r="CE44" s="257" t="n">
        <f aca="false">(($CX44-$CD44)*CE$2)+$CD44</f>
        <v>0.013445113</v>
      </c>
      <c r="CF44" s="257" t="n">
        <f aca="false">(($CX44-$CD44)*CF$2)+$CD44</f>
        <v>0.022190476</v>
      </c>
      <c r="CG44" s="257" t="n">
        <f aca="false">(($CX44-$CD44)*CG$2)+$CD44</f>
        <v>0.030935839</v>
      </c>
      <c r="CH44" s="257" t="n">
        <f aca="false">(($CX44-$CD44)*CH$2)+$CD44</f>
        <v>0.039681202</v>
      </c>
      <c r="CI44" s="257" t="n">
        <f aca="false">(($CX44-$CD44)*CI$2)+$CD44</f>
        <v>0.048426565</v>
      </c>
      <c r="CJ44" s="257" t="n">
        <f aca="false">(($CX44-$CD44)*CJ$2)+$CD44</f>
        <v>0.0571719279999999</v>
      </c>
      <c r="CK44" s="257" t="n">
        <f aca="false">(($CX44-$CD44)*CK$2)+$CD44</f>
        <v>0.0659172909999999</v>
      </c>
      <c r="CL44" s="257" t="n">
        <f aca="false">(($CX44-$CD44)*CL$2)+$CD44</f>
        <v>0.0746626539999999</v>
      </c>
      <c r="CM44" s="257" t="n">
        <f aca="false">(($CX44-$CD44)*CM$2)+$CD44</f>
        <v>0.0834080169999999</v>
      </c>
      <c r="CN44" s="257" t="n">
        <f aca="false">(($CX44-$CD44)*CN$2)+$CD44</f>
        <v>0.0921533799999999</v>
      </c>
      <c r="CO44" s="257" t="n">
        <f aca="false">(($CX44-$CD44)*CO$2)+$CD44</f>
        <v>0.100898743</v>
      </c>
      <c r="CP44" s="257" t="n">
        <f aca="false">(($CX44-$CD44)*CP$2)+$CD44</f>
        <v>0.109644106</v>
      </c>
      <c r="CQ44" s="257" t="n">
        <f aca="false">(($CX44-$CD44)*CQ$2)+$CD44</f>
        <v>0.118389469</v>
      </c>
      <c r="CR44" s="257" t="n">
        <f aca="false">(($CX44-$CD44)*CR$2)+$CD44</f>
        <v>0.127134832</v>
      </c>
      <c r="CS44" s="257" t="n">
        <f aca="false">(($CX44-$CD44)*CS$2)+$CD44</f>
        <v>0.135880195</v>
      </c>
      <c r="CT44" s="257" t="n">
        <f aca="false">(($CX44-$CD44)*CT$2)+$CD44</f>
        <v>0.144625558</v>
      </c>
      <c r="CU44" s="257" t="n">
        <f aca="false">(($CX44-$CD44)*CU$2)+$CD44</f>
        <v>0.153370921</v>
      </c>
      <c r="CV44" s="257" t="n">
        <f aca="false">(($CX44-$CD44)*CV$2)+$CD44</f>
        <v>0.162116284</v>
      </c>
      <c r="CW44" s="257" t="n">
        <f aca="false">(($CX44-$CD44)*CW$2)+$CD44</f>
        <v>0.170861647</v>
      </c>
      <c r="CX44" s="257" t="n">
        <f aca="false">VLOOKUP($A44,GAMMAGRIDS,16,FALSE())</f>
        <v>0.17960701</v>
      </c>
      <c r="CY44" s="257" t="n">
        <f aca="false">(($DW44-$CX44)*CY$2)+$CX44</f>
        <v>0.1922151236</v>
      </c>
      <c r="CZ44" s="257" t="n">
        <f aca="false">(($DW44-$CX44)*CZ$2)+$CX44</f>
        <v>0.2048232372</v>
      </c>
      <c r="DA44" s="257" t="n">
        <f aca="false">(($DW44-$CX44)*DA$2)+$CX44</f>
        <v>0.2174313508</v>
      </c>
      <c r="DB44" s="257" t="n">
        <f aca="false">(($DW44-$CX44)*DB$2)+$CX44</f>
        <v>0.2300394644</v>
      </c>
      <c r="DC44" s="257" t="n">
        <f aca="false">(($DW44-$CX44)*DC$2)+$CX44</f>
        <v>0.242647578</v>
      </c>
      <c r="DD44" s="257" t="n">
        <f aca="false">(($DW44-$CX44)*DD$2)+$CX44</f>
        <v>0.2552556916</v>
      </c>
      <c r="DE44" s="257" t="n">
        <f aca="false">(($DW44-$CX44)*DE$2)+$CX44</f>
        <v>0.2678638052</v>
      </c>
      <c r="DF44" s="257" t="n">
        <f aca="false">(($DW44-$CX44)*DF$2)+$CX44</f>
        <v>0.2804719188</v>
      </c>
      <c r="DG44" s="257" t="n">
        <f aca="false">(($DW44-$CX44)*DG$2)+$CX44</f>
        <v>0.2930800324</v>
      </c>
      <c r="DH44" s="257" t="n">
        <f aca="false">(($DW44-$CX44)*DH$2)+$CX44</f>
        <v>0.305688146</v>
      </c>
      <c r="DI44" s="257" t="n">
        <f aca="false">(($DW44-$CX44)*DI$2)+$CX44</f>
        <v>0.3182962596</v>
      </c>
      <c r="DJ44" s="257" t="n">
        <f aca="false">(($DW44-$CX44)*DJ$2)+$CX44</f>
        <v>0.3309043732</v>
      </c>
      <c r="DK44" s="257" t="n">
        <f aca="false">(($DW44-$CX44)*DK$2)+$CX44</f>
        <v>0.3435124868</v>
      </c>
      <c r="DL44" s="257" t="n">
        <f aca="false">(($DW44-$CX44)*DL$2)+$CX44</f>
        <v>0.3561206004</v>
      </c>
      <c r="DM44" s="257" t="n">
        <f aca="false">(($DW44-$CX44)*DM$2)+$CX44</f>
        <v>0.368728714</v>
      </c>
      <c r="DN44" s="257" t="n">
        <f aca="false">(($DW44-$CX44)*DN$2)+$CX44</f>
        <v>0.3813368276</v>
      </c>
      <c r="DO44" s="257" t="n">
        <f aca="false">(($DW44-$CX44)*DO$2)+$CX44</f>
        <v>0.3939449412</v>
      </c>
      <c r="DP44" s="257" t="n">
        <f aca="false">(($DW44-$CX44)*DP$2)+$CX44</f>
        <v>0.4065530548</v>
      </c>
      <c r="DQ44" s="257" t="n">
        <f aca="false">(($DW44-$CX44)*DQ$2)+$CX44</f>
        <v>0.4191611684</v>
      </c>
      <c r="DR44" s="257" t="n">
        <f aca="false">(($DW44-$CX44)*DR$2)+$CX44</f>
        <v>0.431769282</v>
      </c>
      <c r="DS44" s="257" t="n">
        <f aca="false">(($DW44-$CX44)*DS$2)+$CX44</f>
        <v>0.4443773956</v>
      </c>
      <c r="DT44" s="257" t="n">
        <f aca="false">(($DW44-$CX44)*DT$2)+$CX44</f>
        <v>0.4569855092</v>
      </c>
      <c r="DU44" s="257" t="n">
        <f aca="false">(($DW44-$CX44)*DU$2)+$CX44</f>
        <v>0.4695936228</v>
      </c>
      <c r="DV44" s="257" t="n">
        <f aca="false">(($DW44-$CX44)*DV$2)+$CX44</f>
        <v>0.4822017364</v>
      </c>
      <c r="DW44" s="257" t="n">
        <f aca="false">VLOOKUP($A44,GAMMAGRIDS,17,FALSE())</f>
        <v>0.49480985</v>
      </c>
      <c r="DX44" s="257" t="n">
        <f aca="false">(($EV44-$DW44)*DX$2)+$DW44</f>
        <v>0.506977638</v>
      </c>
      <c r="DY44" s="257" t="n">
        <f aca="false">(($EV44-$DW44)*DY$2)+$DW44</f>
        <v>0.519145426</v>
      </c>
      <c r="DZ44" s="257" t="n">
        <f aca="false">(($EV44-$DW44)*DZ$2)+$DW44</f>
        <v>0.531313214</v>
      </c>
      <c r="EA44" s="257" t="n">
        <f aca="false">(($EV44-$DW44)*EA$2)+$DW44</f>
        <v>0.543481002</v>
      </c>
      <c r="EB44" s="257" t="n">
        <f aca="false">(($EV44-$DW44)*EB$2)+$DW44</f>
        <v>0.55564879</v>
      </c>
      <c r="EC44" s="257" t="n">
        <f aca="false">(($EV44-$DW44)*EC$2)+$DW44</f>
        <v>0.567816578</v>
      </c>
      <c r="ED44" s="257" t="n">
        <f aca="false">(($EV44-$DW44)*ED$2)+$DW44</f>
        <v>0.579984366</v>
      </c>
      <c r="EE44" s="257" t="n">
        <f aca="false">(($EV44-$DW44)*EE$2)+$DW44</f>
        <v>0.592152154</v>
      </c>
      <c r="EF44" s="257" t="n">
        <f aca="false">(($EV44-$DW44)*EF$2)+$DW44</f>
        <v>0.604319942</v>
      </c>
      <c r="EG44" s="257" t="n">
        <f aca="false">(($EV44-$DW44)*EG$2)+$DW44</f>
        <v>0.61648773</v>
      </c>
      <c r="EH44" s="257" t="n">
        <f aca="false">(($EV44-$DW44)*EH$2)+$DW44</f>
        <v>0.628655518</v>
      </c>
      <c r="EI44" s="257" t="n">
        <f aca="false">(($EV44-$DW44)*EI$2)+$DW44</f>
        <v>0.640823306</v>
      </c>
      <c r="EJ44" s="257" t="n">
        <f aca="false">(($EV44-$DW44)*EJ$2)+$DW44</f>
        <v>0.652991094</v>
      </c>
      <c r="EK44" s="257" t="n">
        <f aca="false">(($EV44-$DW44)*EK$2)+$DW44</f>
        <v>0.665158882</v>
      </c>
      <c r="EL44" s="257" t="n">
        <f aca="false">(($EV44-$DW44)*EL$2)+$DW44</f>
        <v>0.67732667</v>
      </c>
      <c r="EM44" s="257" t="n">
        <f aca="false">(($EV44-$DW44)*EM$2)+$DW44</f>
        <v>0.689494458</v>
      </c>
      <c r="EN44" s="257" t="n">
        <f aca="false">(($EV44-$DW44)*EN$2)+$DW44</f>
        <v>0.701662246</v>
      </c>
      <c r="EO44" s="257" t="n">
        <f aca="false">(($EV44-$DW44)*EO$2)+$DW44</f>
        <v>0.713830034</v>
      </c>
      <c r="EP44" s="257" t="n">
        <f aca="false">(($EV44-$DW44)*EP$2)+$DW44</f>
        <v>0.725997822</v>
      </c>
      <c r="EQ44" s="257" t="n">
        <f aca="false">(($EV44-$DW44)*EQ$2)+$DW44</f>
        <v>0.73816561</v>
      </c>
      <c r="ER44" s="257" t="n">
        <f aca="false">(($EV44-$DW44)*ER$2)+$DW44</f>
        <v>0.750333398</v>
      </c>
      <c r="ES44" s="257" t="n">
        <f aca="false">(($EV44-$DW44)*ES$2)+$DW44</f>
        <v>0.762501186</v>
      </c>
      <c r="ET44" s="257" t="n">
        <f aca="false">(($EV44-$DW44)*ET$2)+$DW44</f>
        <v>0.774668974</v>
      </c>
      <c r="EU44" s="257" t="n">
        <f aca="false">(($EV44-$DW44)*EU$2)+$DW44</f>
        <v>0.786836762</v>
      </c>
      <c r="EV44" s="257" t="n">
        <f aca="false">VLOOKUP($A44,GAMMAGRIDS,18,FALSE())</f>
        <v>0.79900455</v>
      </c>
    </row>
    <row r="45" customFormat="false" ht="12.75" hidden="false" customHeight="false" outlineLevel="0" collapsed="false">
      <c r="A45" s="36" t="n">
        <v>38292</v>
      </c>
      <c r="B45" s="257" t="n">
        <f aca="false">VLOOKUP($A45,GAMMAGRIDS,11,FALSE())</f>
        <v>7.81328255</v>
      </c>
      <c r="C45" s="257" t="n">
        <f aca="false">(($B45-$AA45)*C$2)+$AA45</f>
        <v>7.579125802</v>
      </c>
      <c r="D45" s="257" t="n">
        <f aca="false">(($B45-$AA45)*D$2)+$AA45</f>
        <v>7.344969054</v>
      </c>
      <c r="E45" s="257" t="n">
        <f aca="false">(($B45-$AA45)*E$2)+$AA45</f>
        <v>7.110812306</v>
      </c>
      <c r="F45" s="257" t="n">
        <f aca="false">(($B45-$AA45)*F$2)+$AA45</f>
        <v>6.876655558</v>
      </c>
      <c r="G45" s="257" t="n">
        <f aca="false">(($B45-$AA45)*G$2)+$AA45</f>
        <v>6.64249881</v>
      </c>
      <c r="H45" s="257" t="n">
        <f aca="false">(($B45-$AA45)*H$2)+$AA45</f>
        <v>6.408342062</v>
      </c>
      <c r="I45" s="257" t="n">
        <f aca="false">(($B45-$AA45)*I$2)+$AA45</f>
        <v>6.174185314</v>
      </c>
      <c r="J45" s="257" t="n">
        <f aca="false">(($B45-$AA45)*J$2)+$AA45</f>
        <v>5.940028566</v>
      </c>
      <c r="K45" s="257" t="n">
        <f aca="false">(($B45-$AA45)*K$2)+$AA45</f>
        <v>5.705871818</v>
      </c>
      <c r="L45" s="257" t="n">
        <f aca="false">(($B45-$AA45)*L$2)+$AA45</f>
        <v>5.47171507</v>
      </c>
      <c r="M45" s="257" t="n">
        <f aca="false">(($B45-$AA45)*M$2)+$AA45</f>
        <v>5.237558322</v>
      </c>
      <c r="N45" s="257" t="n">
        <f aca="false">(($B45-$AA45)*N$2)+$AA45</f>
        <v>5.003401574</v>
      </c>
      <c r="O45" s="257" t="n">
        <f aca="false">(($B45-$AA45)*O$2)+$AA45</f>
        <v>4.769244826</v>
      </c>
      <c r="P45" s="257" t="n">
        <f aca="false">(($B45-$AA45)*P$2)+$AA45</f>
        <v>4.535088078</v>
      </c>
      <c r="Q45" s="257" t="n">
        <f aca="false">(($B45-$AA45)*Q$2)+$AA45</f>
        <v>4.30093133</v>
      </c>
      <c r="R45" s="257" t="n">
        <f aca="false">(($B45-$AA45)*R$2)+$AA45</f>
        <v>4.066774582</v>
      </c>
      <c r="S45" s="257" t="n">
        <f aca="false">(($B45-$AA45)*S$2)+$AA45</f>
        <v>3.832617834</v>
      </c>
      <c r="T45" s="257" t="n">
        <f aca="false">(($B45-$AA45)*T$2)+$AA45</f>
        <v>3.598461086</v>
      </c>
      <c r="U45" s="257" t="n">
        <f aca="false">(($B45-$AA45)*U$2)+$AA45</f>
        <v>3.364304338</v>
      </c>
      <c r="V45" s="257" t="n">
        <f aca="false">(($B45-$AA45)*V$2)+$AA45</f>
        <v>3.13014759</v>
      </c>
      <c r="W45" s="257" t="n">
        <f aca="false">(($B45-$AA45)*W$2)+$AA45</f>
        <v>2.895990842</v>
      </c>
      <c r="X45" s="257" t="n">
        <f aca="false">(($B45-$AA45)*X$2)+$AA45</f>
        <v>2.661834094</v>
      </c>
      <c r="Y45" s="257" t="n">
        <f aca="false">(($B45-$AA45)*Y$2)+$AA45</f>
        <v>2.427677346</v>
      </c>
      <c r="Z45" s="257" t="n">
        <f aca="false">(($B45-$AA45)*Z$2)+$AA45</f>
        <v>2.193520598</v>
      </c>
      <c r="AA45" s="257" t="n">
        <f aca="false">VLOOKUP($A45,GAMMAGRIDS,12,FALSE())</f>
        <v>1.95936385</v>
      </c>
      <c r="AB45" s="257" t="n">
        <f aca="false">(($AA45-$AZ45)*AB$2)+$AZ45</f>
        <v>1.8957552652</v>
      </c>
      <c r="AC45" s="257" t="n">
        <f aca="false">(($AA45-$AZ45)*AC$2)+$AZ45</f>
        <v>1.8321466804</v>
      </c>
      <c r="AD45" s="257" t="n">
        <f aca="false">(($AA45-$AZ45)*AD$2)+$AZ45</f>
        <v>1.7685380956</v>
      </c>
      <c r="AE45" s="257" t="n">
        <f aca="false">(($AA45-$AZ45)*AE$2)+$AZ45</f>
        <v>1.7049295108</v>
      </c>
      <c r="AF45" s="257" t="n">
        <f aca="false">(($AA45-$AZ45)*AF$2)+$AZ45</f>
        <v>1.641320926</v>
      </c>
      <c r="AG45" s="257" t="n">
        <f aca="false">(($AA45-$AZ45)*AG$2)+$AZ45</f>
        <v>1.5777123412</v>
      </c>
      <c r="AH45" s="257" t="n">
        <f aca="false">(($AA45-$AZ45)*AH$2)+$AZ45</f>
        <v>1.5141037564</v>
      </c>
      <c r="AI45" s="257" t="n">
        <f aca="false">(($AA45-$AZ45)*AI$2)+$AZ45</f>
        <v>1.4504951716</v>
      </c>
      <c r="AJ45" s="257" t="n">
        <f aca="false">(($AA45-$AZ45)*AJ$2)+$AZ45</f>
        <v>1.3868865868</v>
      </c>
      <c r="AK45" s="257" t="n">
        <f aca="false">(($AA45-$AZ45)*AK$2)+$AZ45</f>
        <v>1.323278002</v>
      </c>
      <c r="AL45" s="257" t="n">
        <f aca="false">(($AA45-$AZ45)*AL$2)+$AZ45</f>
        <v>1.2596694172</v>
      </c>
      <c r="AM45" s="257" t="n">
        <f aca="false">(($AA45-$AZ45)*AM$2)+$AZ45</f>
        <v>1.1960608324</v>
      </c>
      <c r="AN45" s="257" t="n">
        <f aca="false">(($AA45-$AZ45)*AN$2)+$AZ45</f>
        <v>1.1324522476</v>
      </c>
      <c r="AO45" s="257" t="n">
        <f aca="false">(($AA45-$AZ45)*AO$2)+$AZ45</f>
        <v>1.0688436628</v>
      </c>
      <c r="AP45" s="257" t="n">
        <f aca="false">(($AA45-$AZ45)*AP$2)+$AZ45</f>
        <v>1.005235078</v>
      </c>
      <c r="AQ45" s="257" t="n">
        <f aca="false">(($AA45-$AZ45)*AQ$2)+$AZ45</f>
        <v>0.941626493199999</v>
      </c>
      <c r="AR45" s="257" t="n">
        <f aca="false">(($AA45-$AZ45)*AR$2)+$AZ45</f>
        <v>0.878017908399999</v>
      </c>
      <c r="AS45" s="257" t="n">
        <f aca="false">(($AA45-$AZ45)*AS$2)+$AZ45</f>
        <v>0.814409323599999</v>
      </c>
      <c r="AT45" s="257" t="n">
        <f aca="false">(($AA45-$AZ45)*AT$2)+$AZ45</f>
        <v>0.7508007388</v>
      </c>
      <c r="AU45" s="257" t="n">
        <f aca="false">(($AA45-$AZ45)*AU$2)+$AZ45</f>
        <v>0.687192153999999</v>
      </c>
      <c r="AV45" s="257" t="n">
        <f aca="false">(($AA45-$AZ45)*AV$2)+$AZ45</f>
        <v>0.6235835692</v>
      </c>
      <c r="AW45" s="257" t="n">
        <f aca="false">(($AA45-$AZ45)*AW$2)+$AZ45</f>
        <v>0.5599749844</v>
      </c>
      <c r="AX45" s="257" t="n">
        <f aca="false">(($AA45-$AZ45)*AX$2)+$AZ45</f>
        <v>0.4963663996</v>
      </c>
      <c r="AY45" s="257" t="n">
        <f aca="false">(($AA45-$AZ45)*AY$2)+$AZ45</f>
        <v>0.4327578148</v>
      </c>
      <c r="AZ45" s="257" t="n">
        <f aca="false">VLOOKUP($A45,GAMMAGRIDS,13,FALSE())</f>
        <v>0.36914923</v>
      </c>
      <c r="BA45" s="257" t="n">
        <f aca="false">(($AZ45-$BT45)*BA$2)+$BT45</f>
        <v>0.3509622695</v>
      </c>
      <c r="BB45" s="257" t="n">
        <f aca="false">(($AZ45-$BT45)*BB$2)+$BT45</f>
        <v>0.332775309</v>
      </c>
      <c r="BC45" s="257" t="n">
        <f aca="false">(($AZ45-$BT45)*BC$2)+$BT45</f>
        <v>0.3145883485</v>
      </c>
      <c r="BD45" s="257" t="n">
        <f aca="false">(($AZ45-$BT45)*BD$2)+$BT45</f>
        <v>0.296401388</v>
      </c>
      <c r="BE45" s="257" t="n">
        <f aca="false">(($AZ45-$BT45)*BE$2)+$BT45</f>
        <v>0.2782144275</v>
      </c>
      <c r="BF45" s="257" t="n">
        <f aca="false">(($AZ45-$BT45)*BF$2)+$BT45</f>
        <v>0.260027467</v>
      </c>
      <c r="BG45" s="257" t="n">
        <f aca="false">(($AZ45-$BT45)*BG$2)+$BT45</f>
        <v>0.2418405065</v>
      </c>
      <c r="BH45" s="257" t="n">
        <f aca="false">(($AZ45-$BT45)*BH$2)+$BT45</f>
        <v>0.223653546</v>
      </c>
      <c r="BI45" s="257" t="n">
        <f aca="false">(($AZ45-$BT45)*BI$2)+$BT45</f>
        <v>0.2054665855</v>
      </c>
      <c r="BJ45" s="257" t="n">
        <f aca="false">(($AZ45-$BT45)*BJ$2)+$BT45</f>
        <v>0.187279625</v>
      </c>
      <c r="BK45" s="257" t="n">
        <f aca="false">(($AZ45-$BT45)*BK$2)+$BT45</f>
        <v>0.1690926645</v>
      </c>
      <c r="BL45" s="257" t="n">
        <f aca="false">(($AZ45-$BT45)*BL$2)+$BT45</f>
        <v>0.150905704</v>
      </c>
      <c r="BM45" s="257" t="n">
        <f aca="false">(($AZ45-$BT45)*BM$2)+$BT45</f>
        <v>0.1327187435</v>
      </c>
      <c r="BN45" s="257" t="n">
        <f aca="false">(($AZ45-$BT45)*BN$2)+$BT45</f>
        <v>0.114531783</v>
      </c>
      <c r="BO45" s="257" t="n">
        <f aca="false">(($AZ45-$BT45)*BO$2)+$BT45</f>
        <v>0.0963448224999999</v>
      </c>
      <c r="BP45" s="257" t="n">
        <f aca="false">(($AZ45-$BT45)*BP$2)+$BT45</f>
        <v>0.0781578619999999</v>
      </c>
      <c r="BQ45" s="257" t="n">
        <f aca="false">(($AZ45-$BT45)*BQ$2)+$BT45</f>
        <v>0.0599709014999999</v>
      </c>
      <c r="BR45" s="257" t="n">
        <f aca="false">(($AZ45-$BT45)*BR$2)+$BT45</f>
        <v>0.0417839409999999</v>
      </c>
      <c r="BS45" s="257" t="n">
        <f aca="false">(($AZ45-$BT45)*BS$2)+$BT45</f>
        <v>0.0235969804999999</v>
      </c>
      <c r="BT45" s="257" t="n">
        <f aca="false">VLOOKUP($A45,GAMMAGRIDS,14,FALSE())</f>
        <v>0.00541001999999996</v>
      </c>
      <c r="BU45" s="257" t="n">
        <f aca="false">(($BT45-$BY45)*BU$2)+$BY45</f>
        <v>0.00432801599999997</v>
      </c>
      <c r="BV45" s="257" t="n">
        <f aca="false">(($BT45-$BY45)*BV$2)+$BY45</f>
        <v>0.00324601199999998</v>
      </c>
      <c r="BW45" s="257" t="n">
        <f aca="false">(($BT45-$BY45)*BW$2)+$BY45</f>
        <v>0.00216400799999998</v>
      </c>
      <c r="BX45" s="257" t="n">
        <f aca="false">(($BT45-$BY45)*BX$2)+$BY45</f>
        <v>0.00108200399999999</v>
      </c>
      <c r="BY45" s="257" t="n">
        <v>0</v>
      </c>
      <c r="BZ45" s="257" t="n">
        <f aca="false">(($CD45-$BY45)*BZ$2)+$BY45</f>
        <v>0.00358755200000001</v>
      </c>
      <c r="CA45" s="257" t="n">
        <f aca="false">(($CD45-$BY45)*CA$2)+$BY45</f>
        <v>0.00717510400000001</v>
      </c>
      <c r="CB45" s="257" t="n">
        <f aca="false">(($CD45-$BY45)*CB$2)+$BY45</f>
        <v>0.010762656</v>
      </c>
      <c r="CC45" s="257" t="n">
        <f aca="false">(($CD45-$BY45)*CC$2)+$BY45</f>
        <v>0.014350208</v>
      </c>
      <c r="CD45" s="257" t="n">
        <f aca="false">VLOOKUP($A45,GAMMAGRIDS,15,FALSE())</f>
        <v>0.01793776</v>
      </c>
      <c r="CE45" s="257" t="n">
        <f aca="false">(($CX45-$CD45)*CE$2)+$CD45</f>
        <v>0.0285908705</v>
      </c>
      <c r="CF45" s="257" t="n">
        <f aca="false">(($CX45-$CD45)*CF$2)+$CD45</f>
        <v>0.039243981</v>
      </c>
      <c r="CG45" s="257" t="n">
        <f aca="false">(($CX45-$CD45)*CG$2)+$CD45</f>
        <v>0.0498970915</v>
      </c>
      <c r="CH45" s="257" t="n">
        <f aca="false">(($CX45-$CD45)*CH$2)+$CD45</f>
        <v>0.060550202</v>
      </c>
      <c r="CI45" s="257" t="n">
        <f aca="false">(($CX45-$CD45)*CI$2)+$CD45</f>
        <v>0.0712033125</v>
      </c>
      <c r="CJ45" s="257" t="n">
        <f aca="false">(($CX45-$CD45)*CJ$2)+$CD45</f>
        <v>0.081856423</v>
      </c>
      <c r="CK45" s="257" t="n">
        <f aca="false">(($CX45-$CD45)*CK$2)+$CD45</f>
        <v>0.0925095335</v>
      </c>
      <c r="CL45" s="257" t="n">
        <f aca="false">(($CX45-$CD45)*CL$2)+$CD45</f>
        <v>0.103162644</v>
      </c>
      <c r="CM45" s="257" t="n">
        <f aca="false">(($CX45-$CD45)*CM$2)+$CD45</f>
        <v>0.1138157545</v>
      </c>
      <c r="CN45" s="257" t="n">
        <f aca="false">(($CX45-$CD45)*CN$2)+$CD45</f>
        <v>0.124468865</v>
      </c>
      <c r="CO45" s="257" t="n">
        <f aca="false">(($CX45-$CD45)*CO$2)+$CD45</f>
        <v>0.1351219755</v>
      </c>
      <c r="CP45" s="257" t="n">
        <f aca="false">(($CX45-$CD45)*CP$2)+$CD45</f>
        <v>0.145775086</v>
      </c>
      <c r="CQ45" s="257" t="n">
        <f aca="false">(($CX45-$CD45)*CQ$2)+$CD45</f>
        <v>0.1564281965</v>
      </c>
      <c r="CR45" s="257" t="n">
        <f aca="false">(($CX45-$CD45)*CR$2)+$CD45</f>
        <v>0.167081307</v>
      </c>
      <c r="CS45" s="257" t="n">
        <f aca="false">(($CX45-$CD45)*CS$2)+$CD45</f>
        <v>0.1777344175</v>
      </c>
      <c r="CT45" s="257" t="n">
        <f aca="false">(($CX45-$CD45)*CT$2)+$CD45</f>
        <v>0.188387528</v>
      </c>
      <c r="CU45" s="257" t="n">
        <f aca="false">(($CX45-$CD45)*CU$2)+$CD45</f>
        <v>0.1990406385</v>
      </c>
      <c r="CV45" s="257" t="n">
        <f aca="false">(($CX45-$CD45)*CV$2)+$CD45</f>
        <v>0.209693749</v>
      </c>
      <c r="CW45" s="257" t="n">
        <f aca="false">(($CX45-$CD45)*CW$2)+$CD45</f>
        <v>0.2203468595</v>
      </c>
      <c r="CX45" s="257" t="n">
        <f aca="false">VLOOKUP($A45,GAMMAGRIDS,16,FALSE())</f>
        <v>0.23099997</v>
      </c>
      <c r="CY45" s="257" t="n">
        <f aca="false">(($DW45-$CX45)*CY$2)+$CX45</f>
        <v>0.2446035628</v>
      </c>
      <c r="CZ45" s="257" t="n">
        <f aca="false">(($DW45-$CX45)*CZ$2)+$CX45</f>
        <v>0.2582071556</v>
      </c>
      <c r="DA45" s="257" t="n">
        <f aca="false">(($DW45-$CX45)*DA$2)+$CX45</f>
        <v>0.2718107484</v>
      </c>
      <c r="DB45" s="257" t="n">
        <f aca="false">(($DW45-$CX45)*DB$2)+$CX45</f>
        <v>0.2854143412</v>
      </c>
      <c r="DC45" s="257" t="n">
        <f aca="false">(($DW45-$CX45)*DC$2)+$CX45</f>
        <v>0.299017934</v>
      </c>
      <c r="DD45" s="257" t="n">
        <f aca="false">(($DW45-$CX45)*DD$2)+$CX45</f>
        <v>0.3126215268</v>
      </c>
      <c r="DE45" s="257" t="n">
        <f aca="false">(($DW45-$CX45)*DE$2)+$CX45</f>
        <v>0.3262251196</v>
      </c>
      <c r="DF45" s="257" t="n">
        <f aca="false">(($DW45-$CX45)*DF$2)+$CX45</f>
        <v>0.3398287124</v>
      </c>
      <c r="DG45" s="257" t="n">
        <f aca="false">(($DW45-$CX45)*DG$2)+$CX45</f>
        <v>0.3534323052</v>
      </c>
      <c r="DH45" s="257" t="n">
        <f aca="false">(($DW45-$CX45)*DH$2)+$CX45</f>
        <v>0.367035898</v>
      </c>
      <c r="DI45" s="257" t="n">
        <f aca="false">(($DW45-$CX45)*DI$2)+$CX45</f>
        <v>0.3806394908</v>
      </c>
      <c r="DJ45" s="257" t="n">
        <f aca="false">(($DW45-$CX45)*DJ$2)+$CX45</f>
        <v>0.3942430836</v>
      </c>
      <c r="DK45" s="257" t="n">
        <f aca="false">(($DW45-$CX45)*DK$2)+$CX45</f>
        <v>0.4078466764</v>
      </c>
      <c r="DL45" s="257" t="n">
        <f aca="false">(($DW45-$CX45)*DL$2)+$CX45</f>
        <v>0.4214502692</v>
      </c>
      <c r="DM45" s="257" t="n">
        <f aca="false">(($DW45-$CX45)*DM$2)+$CX45</f>
        <v>0.435053862</v>
      </c>
      <c r="DN45" s="257" t="n">
        <f aca="false">(($DW45-$CX45)*DN$2)+$CX45</f>
        <v>0.4486574548</v>
      </c>
      <c r="DO45" s="257" t="n">
        <f aca="false">(($DW45-$CX45)*DO$2)+$CX45</f>
        <v>0.4622610476</v>
      </c>
      <c r="DP45" s="257" t="n">
        <f aca="false">(($DW45-$CX45)*DP$2)+$CX45</f>
        <v>0.4758646404</v>
      </c>
      <c r="DQ45" s="257" t="n">
        <f aca="false">(($DW45-$CX45)*DQ$2)+$CX45</f>
        <v>0.4894682332</v>
      </c>
      <c r="DR45" s="257" t="n">
        <f aca="false">(($DW45-$CX45)*DR$2)+$CX45</f>
        <v>0.503071826</v>
      </c>
      <c r="DS45" s="257" t="n">
        <f aca="false">(($DW45-$CX45)*DS$2)+$CX45</f>
        <v>0.5166754188</v>
      </c>
      <c r="DT45" s="257" t="n">
        <f aca="false">(($DW45-$CX45)*DT$2)+$CX45</f>
        <v>0.5302790116</v>
      </c>
      <c r="DU45" s="257" t="n">
        <f aca="false">(($DW45-$CX45)*DU$2)+$CX45</f>
        <v>0.5438826044</v>
      </c>
      <c r="DV45" s="257" t="n">
        <f aca="false">(($DW45-$CX45)*DV$2)+$CX45</f>
        <v>0.5574861972</v>
      </c>
      <c r="DW45" s="257" t="n">
        <f aca="false">VLOOKUP($A45,GAMMAGRIDS,17,FALSE())</f>
        <v>0.57108979</v>
      </c>
      <c r="DX45" s="257" t="n">
        <f aca="false">(($EV45-$DW45)*DX$2)+$DW45</f>
        <v>0.5842308468</v>
      </c>
      <c r="DY45" s="257" t="n">
        <f aca="false">(($EV45-$DW45)*DY$2)+$DW45</f>
        <v>0.5973719036</v>
      </c>
      <c r="DZ45" s="257" t="n">
        <f aca="false">(($EV45-$DW45)*DZ$2)+$DW45</f>
        <v>0.6105129604</v>
      </c>
      <c r="EA45" s="257" t="n">
        <f aca="false">(($EV45-$DW45)*EA$2)+$DW45</f>
        <v>0.6236540172</v>
      </c>
      <c r="EB45" s="257" t="n">
        <f aca="false">(($EV45-$DW45)*EB$2)+$DW45</f>
        <v>0.636795074</v>
      </c>
      <c r="EC45" s="257" t="n">
        <f aca="false">(($EV45-$DW45)*EC$2)+$DW45</f>
        <v>0.6499361308</v>
      </c>
      <c r="ED45" s="257" t="n">
        <f aca="false">(($EV45-$DW45)*ED$2)+$DW45</f>
        <v>0.6630771876</v>
      </c>
      <c r="EE45" s="257" t="n">
        <f aca="false">(($EV45-$DW45)*EE$2)+$DW45</f>
        <v>0.6762182444</v>
      </c>
      <c r="EF45" s="257" t="n">
        <f aca="false">(($EV45-$DW45)*EF$2)+$DW45</f>
        <v>0.6893593012</v>
      </c>
      <c r="EG45" s="257" t="n">
        <f aca="false">(($EV45-$DW45)*EG$2)+$DW45</f>
        <v>0.702500358</v>
      </c>
      <c r="EH45" s="257" t="n">
        <f aca="false">(($EV45-$DW45)*EH$2)+$DW45</f>
        <v>0.7156414148</v>
      </c>
      <c r="EI45" s="257" t="n">
        <f aca="false">(($EV45-$DW45)*EI$2)+$DW45</f>
        <v>0.7287824716</v>
      </c>
      <c r="EJ45" s="257" t="n">
        <f aca="false">(($EV45-$DW45)*EJ$2)+$DW45</f>
        <v>0.7419235284</v>
      </c>
      <c r="EK45" s="257" t="n">
        <f aca="false">(($EV45-$DW45)*EK$2)+$DW45</f>
        <v>0.7550645852</v>
      </c>
      <c r="EL45" s="257" t="n">
        <f aca="false">(($EV45-$DW45)*EL$2)+$DW45</f>
        <v>0.768205642</v>
      </c>
      <c r="EM45" s="257" t="n">
        <f aca="false">(($EV45-$DW45)*EM$2)+$DW45</f>
        <v>0.7813466988</v>
      </c>
      <c r="EN45" s="257" t="n">
        <f aca="false">(($EV45-$DW45)*EN$2)+$DW45</f>
        <v>0.7944877556</v>
      </c>
      <c r="EO45" s="257" t="n">
        <f aca="false">(($EV45-$DW45)*EO$2)+$DW45</f>
        <v>0.8076288124</v>
      </c>
      <c r="EP45" s="257" t="n">
        <f aca="false">(($EV45-$DW45)*EP$2)+$DW45</f>
        <v>0.8207698692</v>
      </c>
      <c r="EQ45" s="257" t="n">
        <f aca="false">(($EV45-$DW45)*EQ$2)+$DW45</f>
        <v>0.833910926</v>
      </c>
      <c r="ER45" s="257" t="n">
        <f aca="false">(($EV45-$DW45)*ER$2)+$DW45</f>
        <v>0.847051982800001</v>
      </c>
      <c r="ES45" s="257" t="n">
        <f aca="false">(($EV45-$DW45)*ES$2)+$DW45</f>
        <v>0.860193039600001</v>
      </c>
      <c r="ET45" s="257" t="n">
        <f aca="false">(($EV45-$DW45)*ET$2)+$DW45</f>
        <v>0.873334096400001</v>
      </c>
      <c r="EU45" s="257" t="n">
        <f aca="false">(($EV45-$DW45)*EU$2)+$DW45</f>
        <v>0.886475153200001</v>
      </c>
      <c r="EV45" s="257" t="n">
        <f aca="false">VLOOKUP($A45,GAMMAGRIDS,18,FALSE())</f>
        <v>0.899616210000001</v>
      </c>
    </row>
    <row r="46" customFormat="false" ht="12.75" hidden="false" customHeight="false" outlineLevel="0" collapsed="false">
      <c r="A46" s="36" t="n">
        <v>38322</v>
      </c>
      <c r="B46" s="257" t="n">
        <f aca="false">VLOOKUP($A46,GAMMAGRIDS,11,FALSE())</f>
        <v>8.69998124</v>
      </c>
      <c r="C46" s="257" t="n">
        <f aca="false">(($B46-$AA46)*C$2)+$AA46</f>
        <v>8.4437714372</v>
      </c>
      <c r="D46" s="257" t="n">
        <f aca="false">(($B46-$AA46)*D$2)+$AA46</f>
        <v>8.1875616344</v>
      </c>
      <c r="E46" s="257" t="n">
        <f aca="false">(($B46-$AA46)*E$2)+$AA46</f>
        <v>7.9313518316</v>
      </c>
      <c r="F46" s="257" t="n">
        <f aca="false">(($B46-$AA46)*F$2)+$AA46</f>
        <v>7.6751420288</v>
      </c>
      <c r="G46" s="257" t="n">
        <f aca="false">(($B46-$AA46)*G$2)+$AA46</f>
        <v>7.418932226</v>
      </c>
      <c r="H46" s="257" t="n">
        <f aca="false">(($B46-$AA46)*H$2)+$AA46</f>
        <v>7.1627224232</v>
      </c>
      <c r="I46" s="257" t="n">
        <f aca="false">(($B46-$AA46)*I$2)+$AA46</f>
        <v>6.9065126204</v>
      </c>
      <c r="J46" s="257" t="n">
        <f aca="false">(($B46-$AA46)*J$2)+$AA46</f>
        <v>6.6503028176</v>
      </c>
      <c r="K46" s="257" t="n">
        <f aca="false">(($B46-$AA46)*K$2)+$AA46</f>
        <v>6.3940930148</v>
      </c>
      <c r="L46" s="257" t="n">
        <f aca="false">(($B46-$AA46)*L$2)+$AA46</f>
        <v>6.137883212</v>
      </c>
      <c r="M46" s="257" t="n">
        <f aca="false">(($B46-$AA46)*M$2)+$AA46</f>
        <v>5.8816734092</v>
      </c>
      <c r="N46" s="257" t="n">
        <f aca="false">(($B46-$AA46)*N$2)+$AA46</f>
        <v>5.6254636064</v>
      </c>
      <c r="O46" s="257" t="n">
        <f aca="false">(($B46-$AA46)*O$2)+$AA46</f>
        <v>5.3692538036</v>
      </c>
      <c r="P46" s="257" t="n">
        <f aca="false">(($B46-$AA46)*P$2)+$AA46</f>
        <v>5.1130440008</v>
      </c>
      <c r="Q46" s="257" t="n">
        <f aca="false">(($B46-$AA46)*Q$2)+$AA46</f>
        <v>4.856834198</v>
      </c>
      <c r="R46" s="257" t="n">
        <f aca="false">(($B46-$AA46)*R$2)+$AA46</f>
        <v>4.6006243952</v>
      </c>
      <c r="S46" s="257" t="n">
        <f aca="false">(($B46-$AA46)*S$2)+$AA46</f>
        <v>4.3444145924</v>
      </c>
      <c r="T46" s="257" t="n">
        <f aca="false">(($B46-$AA46)*T$2)+$AA46</f>
        <v>4.0882047896</v>
      </c>
      <c r="U46" s="257" t="n">
        <f aca="false">(($B46-$AA46)*U$2)+$AA46</f>
        <v>3.8319949868</v>
      </c>
      <c r="V46" s="257" t="n">
        <f aca="false">(($B46-$AA46)*V$2)+$AA46</f>
        <v>3.575785184</v>
      </c>
      <c r="W46" s="257" t="n">
        <f aca="false">(($B46-$AA46)*W$2)+$AA46</f>
        <v>3.3195753812</v>
      </c>
      <c r="X46" s="257" t="n">
        <f aca="false">(($B46-$AA46)*X$2)+$AA46</f>
        <v>3.0633655784</v>
      </c>
      <c r="Y46" s="257" t="n">
        <f aca="false">(($B46-$AA46)*Y$2)+$AA46</f>
        <v>2.8071557756</v>
      </c>
      <c r="Z46" s="257" t="n">
        <f aca="false">(($B46-$AA46)*Z$2)+$AA46</f>
        <v>2.5509459728</v>
      </c>
      <c r="AA46" s="257" t="n">
        <f aca="false">VLOOKUP($A46,GAMMAGRIDS,12,FALSE())</f>
        <v>2.29473617</v>
      </c>
      <c r="AB46" s="257" t="n">
        <f aca="false">(($AA46-$AZ46)*AB$2)+$AZ46</f>
        <v>2.2261896396</v>
      </c>
      <c r="AC46" s="257" t="n">
        <f aca="false">(($AA46-$AZ46)*AC$2)+$AZ46</f>
        <v>2.1576431092</v>
      </c>
      <c r="AD46" s="257" t="n">
        <f aca="false">(($AA46-$AZ46)*AD$2)+$AZ46</f>
        <v>2.0890965788</v>
      </c>
      <c r="AE46" s="257" t="n">
        <f aca="false">(($AA46-$AZ46)*AE$2)+$AZ46</f>
        <v>2.0205500484</v>
      </c>
      <c r="AF46" s="257" t="n">
        <f aca="false">(($AA46-$AZ46)*AF$2)+$AZ46</f>
        <v>1.952003518</v>
      </c>
      <c r="AG46" s="257" t="n">
        <f aca="false">(($AA46-$AZ46)*AG$2)+$AZ46</f>
        <v>1.8834569876</v>
      </c>
      <c r="AH46" s="257" t="n">
        <f aca="false">(($AA46-$AZ46)*AH$2)+$AZ46</f>
        <v>1.8149104572</v>
      </c>
      <c r="AI46" s="257" t="n">
        <f aca="false">(($AA46-$AZ46)*AI$2)+$AZ46</f>
        <v>1.7463639268</v>
      </c>
      <c r="AJ46" s="257" t="n">
        <f aca="false">(($AA46-$AZ46)*AJ$2)+$AZ46</f>
        <v>1.6778173964</v>
      </c>
      <c r="AK46" s="257" t="n">
        <f aca="false">(($AA46-$AZ46)*AK$2)+$AZ46</f>
        <v>1.609270866</v>
      </c>
      <c r="AL46" s="257" t="n">
        <f aca="false">(($AA46-$AZ46)*AL$2)+$AZ46</f>
        <v>1.5407243356</v>
      </c>
      <c r="AM46" s="257" t="n">
        <f aca="false">(($AA46-$AZ46)*AM$2)+$AZ46</f>
        <v>1.4721778052</v>
      </c>
      <c r="AN46" s="257" t="n">
        <f aca="false">(($AA46-$AZ46)*AN$2)+$AZ46</f>
        <v>1.4036312748</v>
      </c>
      <c r="AO46" s="257" t="n">
        <f aca="false">(($AA46-$AZ46)*AO$2)+$AZ46</f>
        <v>1.3350847444</v>
      </c>
      <c r="AP46" s="257" t="n">
        <f aca="false">(($AA46-$AZ46)*AP$2)+$AZ46</f>
        <v>1.266538214</v>
      </c>
      <c r="AQ46" s="257" t="n">
        <f aca="false">(($AA46-$AZ46)*AQ$2)+$AZ46</f>
        <v>1.1979916836</v>
      </c>
      <c r="AR46" s="257" t="n">
        <f aca="false">(($AA46-$AZ46)*AR$2)+$AZ46</f>
        <v>1.1294451532</v>
      </c>
      <c r="AS46" s="257" t="n">
        <f aca="false">(($AA46-$AZ46)*AS$2)+$AZ46</f>
        <v>1.0608986228</v>
      </c>
      <c r="AT46" s="257" t="n">
        <f aca="false">(($AA46-$AZ46)*AT$2)+$AZ46</f>
        <v>0.992352092399999</v>
      </c>
      <c r="AU46" s="257" t="n">
        <f aca="false">(($AA46-$AZ46)*AU$2)+$AZ46</f>
        <v>0.923805561999999</v>
      </c>
      <c r="AV46" s="257" t="n">
        <f aca="false">(($AA46-$AZ46)*AV$2)+$AZ46</f>
        <v>0.8552590316</v>
      </c>
      <c r="AW46" s="257" t="n">
        <f aca="false">(($AA46-$AZ46)*AW$2)+$AZ46</f>
        <v>0.7867125012</v>
      </c>
      <c r="AX46" s="257" t="n">
        <f aca="false">(($AA46-$AZ46)*AX$2)+$AZ46</f>
        <v>0.718165970799999</v>
      </c>
      <c r="AY46" s="257" t="n">
        <f aca="false">(($AA46-$AZ46)*AY$2)+$AZ46</f>
        <v>0.649619440399999</v>
      </c>
      <c r="AZ46" s="257" t="n">
        <f aca="false">VLOOKUP($A46,GAMMAGRIDS,13,FALSE())</f>
        <v>0.58107291</v>
      </c>
      <c r="BA46" s="257" t="n">
        <f aca="false">(($AZ46-$BT46)*BA$2)+$BT46</f>
        <v>0.554734856</v>
      </c>
      <c r="BB46" s="257" t="n">
        <f aca="false">(($AZ46-$BT46)*BB$2)+$BT46</f>
        <v>0.528396802</v>
      </c>
      <c r="BC46" s="257" t="n">
        <f aca="false">(($AZ46-$BT46)*BC$2)+$BT46</f>
        <v>0.502058748</v>
      </c>
      <c r="BD46" s="257" t="n">
        <f aca="false">(($AZ46-$BT46)*BD$2)+$BT46</f>
        <v>0.475720694</v>
      </c>
      <c r="BE46" s="257" t="n">
        <f aca="false">(($AZ46-$BT46)*BE$2)+$BT46</f>
        <v>0.44938264</v>
      </c>
      <c r="BF46" s="257" t="n">
        <f aca="false">(($AZ46-$BT46)*BF$2)+$BT46</f>
        <v>0.423044586</v>
      </c>
      <c r="BG46" s="257" t="n">
        <f aca="false">(($AZ46-$BT46)*BG$2)+$BT46</f>
        <v>0.396706532</v>
      </c>
      <c r="BH46" s="257" t="n">
        <f aca="false">(($AZ46-$BT46)*BH$2)+$BT46</f>
        <v>0.370368478</v>
      </c>
      <c r="BI46" s="257" t="n">
        <f aca="false">(($AZ46-$BT46)*BI$2)+$BT46</f>
        <v>0.344030424</v>
      </c>
      <c r="BJ46" s="257" t="n">
        <f aca="false">(($AZ46-$BT46)*BJ$2)+$BT46</f>
        <v>0.31769237</v>
      </c>
      <c r="BK46" s="257" t="n">
        <f aca="false">(($AZ46-$BT46)*BK$2)+$BT46</f>
        <v>0.291354316</v>
      </c>
      <c r="BL46" s="257" t="n">
        <f aca="false">(($AZ46-$BT46)*BL$2)+$BT46</f>
        <v>0.265016262</v>
      </c>
      <c r="BM46" s="257" t="n">
        <f aca="false">(($AZ46-$BT46)*BM$2)+$BT46</f>
        <v>0.238678208</v>
      </c>
      <c r="BN46" s="257" t="n">
        <f aca="false">(($AZ46-$BT46)*BN$2)+$BT46</f>
        <v>0.212340154</v>
      </c>
      <c r="BO46" s="257" t="n">
        <f aca="false">(($AZ46-$BT46)*BO$2)+$BT46</f>
        <v>0.1860021</v>
      </c>
      <c r="BP46" s="257" t="n">
        <f aca="false">(($AZ46-$BT46)*BP$2)+$BT46</f>
        <v>0.159664046</v>
      </c>
      <c r="BQ46" s="257" t="n">
        <f aca="false">(($AZ46-$BT46)*BQ$2)+$BT46</f>
        <v>0.133325992</v>
      </c>
      <c r="BR46" s="257" t="n">
        <f aca="false">(($AZ46-$BT46)*BR$2)+$BT46</f>
        <v>0.106987938</v>
      </c>
      <c r="BS46" s="257" t="n">
        <f aca="false">(($AZ46-$BT46)*BS$2)+$BT46</f>
        <v>0.0806498839999998</v>
      </c>
      <c r="BT46" s="257" t="n">
        <f aca="false">VLOOKUP($A46,GAMMAGRIDS,14,FALSE())</f>
        <v>0.05431183</v>
      </c>
      <c r="BU46" s="257" t="n">
        <f aca="false">(($BT46-$BY46)*BU$2)+$BY46</f>
        <v>0.043449464</v>
      </c>
      <c r="BV46" s="257" t="n">
        <f aca="false">(($BT46-$BY46)*BV$2)+$BY46</f>
        <v>0.032587098</v>
      </c>
      <c r="BW46" s="257" t="n">
        <f aca="false">(($BT46-$BY46)*BW$2)+$BY46</f>
        <v>0.021724732</v>
      </c>
      <c r="BX46" s="257" t="n">
        <f aca="false">(($BT46-$BY46)*BX$2)+$BY46</f>
        <v>0.010862366</v>
      </c>
      <c r="BY46" s="257" t="n">
        <v>0</v>
      </c>
      <c r="BZ46" s="257" t="n">
        <f aca="false">(($CD46-$BY46)*BZ$2)+$BY46</f>
        <v>-0.006733162</v>
      </c>
      <c r="CA46" s="257" t="n">
        <f aca="false">(($CD46-$BY46)*CA$2)+$BY46</f>
        <v>-0.013466324</v>
      </c>
      <c r="CB46" s="257" t="n">
        <f aca="false">(($CD46-$BY46)*CB$2)+$BY46</f>
        <v>-0.020199486</v>
      </c>
      <c r="CC46" s="257" t="n">
        <f aca="false">(($CD46-$BY46)*CC$2)+$BY46</f>
        <v>-0.026932648</v>
      </c>
      <c r="CD46" s="257" t="n">
        <f aca="false">VLOOKUP($A46,GAMMAGRIDS,15,FALSE())</f>
        <v>-0.03366581</v>
      </c>
      <c r="CE46" s="257" t="n">
        <f aca="false">(($CX46-$CD46)*CE$2)+$CD46</f>
        <v>-0.034354441</v>
      </c>
      <c r="CF46" s="257" t="n">
        <f aca="false">(($CX46-$CD46)*CF$2)+$CD46</f>
        <v>-0.035043072</v>
      </c>
      <c r="CG46" s="257" t="n">
        <f aca="false">(($CX46-$CD46)*CG$2)+$CD46</f>
        <v>-0.035731703</v>
      </c>
      <c r="CH46" s="257" t="n">
        <f aca="false">(($CX46-$CD46)*CH$2)+$CD46</f>
        <v>-0.036420334</v>
      </c>
      <c r="CI46" s="257" t="n">
        <f aca="false">(($CX46-$CD46)*CI$2)+$CD46</f>
        <v>-0.0371089650000001</v>
      </c>
      <c r="CJ46" s="257" t="n">
        <f aca="false">(($CX46-$CD46)*CJ$2)+$CD46</f>
        <v>-0.0377975960000001</v>
      </c>
      <c r="CK46" s="257" t="n">
        <f aca="false">(($CX46-$CD46)*CK$2)+$CD46</f>
        <v>-0.0384862270000001</v>
      </c>
      <c r="CL46" s="257" t="n">
        <f aca="false">(($CX46-$CD46)*CL$2)+$CD46</f>
        <v>-0.0391748580000001</v>
      </c>
      <c r="CM46" s="257" t="n">
        <f aca="false">(($CX46-$CD46)*CM$2)+$CD46</f>
        <v>-0.0398634890000001</v>
      </c>
      <c r="CN46" s="257" t="n">
        <f aca="false">(($CX46-$CD46)*CN$2)+$CD46</f>
        <v>-0.0405521200000001</v>
      </c>
      <c r="CO46" s="257" t="n">
        <f aca="false">(($CX46-$CD46)*CO$2)+$CD46</f>
        <v>-0.0412407510000001</v>
      </c>
      <c r="CP46" s="257" t="n">
        <f aca="false">(($CX46-$CD46)*CP$2)+$CD46</f>
        <v>-0.0419293820000001</v>
      </c>
      <c r="CQ46" s="257" t="n">
        <f aca="false">(($CX46-$CD46)*CQ$2)+$CD46</f>
        <v>-0.0426180130000001</v>
      </c>
      <c r="CR46" s="257" t="n">
        <f aca="false">(($CX46-$CD46)*CR$2)+$CD46</f>
        <v>-0.0433066440000001</v>
      </c>
      <c r="CS46" s="257" t="n">
        <f aca="false">(($CX46-$CD46)*CS$2)+$CD46</f>
        <v>-0.0439952750000001</v>
      </c>
      <c r="CT46" s="257" t="n">
        <f aca="false">(($CX46-$CD46)*CT$2)+$CD46</f>
        <v>-0.0446839060000001</v>
      </c>
      <c r="CU46" s="257" t="n">
        <f aca="false">(($CX46-$CD46)*CU$2)+$CD46</f>
        <v>-0.0453725370000001</v>
      </c>
      <c r="CV46" s="257" t="n">
        <f aca="false">(($CX46-$CD46)*CV$2)+$CD46</f>
        <v>-0.0460611680000001</v>
      </c>
      <c r="CW46" s="257" t="n">
        <f aca="false">(($CX46-$CD46)*CW$2)+$CD46</f>
        <v>-0.0467497990000001</v>
      </c>
      <c r="CX46" s="257" t="n">
        <f aca="false">VLOOKUP($A46,GAMMAGRIDS,16,FALSE())</f>
        <v>-0.0474384300000001</v>
      </c>
      <c r="CY46" s="257" t="n">
        <f aca="false">(($DW46-$CX46)*CY$2)+$CX46</f>
        <v>-0.0460993644000002</v>
      </c>
      <c r="CZ46" s="257" t="n">
        <f aca="false">(($DW46-$CX46)*CZ$2)+$CX46</f>
        <v>-0.0447602988000001</v>
      </c>
      <c r="DA46" s="257" t="n">
        <f aca="false">(($DW46-$CX46)*DA$2)+$CX46</f>
        <v>-0.0434212332000002</v>
      </c>
      <c r="DB46" s="257" t="n">
        <f aca="false">(($DW46-$CX46)*DB$2)+$CX46</f>
        <v>-0.0420821676000002</v>
      </c>
      <c r="DC46" s="257" t="n">
        <f aca="false">(($DW46-$CX46)*DC$2)+$CX46</f>
        <v>-0.0407431020000002</v>
      </c>
      <c r="DD46" s="257" t="n">
        <f aca="false">(($DW46-$CX46)*DD$2)+$CX46</f>
        <v>-0.0394040364000002</v>
      </c>
      <c r="DE46" s="257" t="n">
        <f aca="false">(($DW46-$CX46)*DE$2)+$CX46</f>
        <v>-0.0380649708000002</v>
      </c>
      <c r="DF46" s="257" t="n">
        <f aca="false">(($DW46-$CX46)*DF$2)+$CX46</f>
        <v>-0.0367259052000002</v>
      </c>
      <c r="DG46" s="257" t="n">
        <f aca="false">(($DW46-$CX46)*DG$2)+$CX46</f>
        <v>-0.0353868396000002</v>
      </c>
      <c r="DH46" s="257" t="n">
        <f aca="false">(($DW46-$CX46)*DH$2)+$CX46</f>
        <v>-0.0340477740000002</v>
      </c>
      <c r="DI46" s="257" t="n">
        <f aca="false">(($DW46-$CX46)*DI$2)+$CX46</f>
        <v>-0.0327087084000002</v>
      </c>
      <c r="DJ46" s="257" t="n">
        <f aca="false">(($DW46-$CX46)*DJ$2)+$CX46</f>
        <v>-0.0313696428000002</v>
      </c>
      <c r="DK46" s="257" t="n">
        <f aca="false">(($DW46-$CX46)*DK$2)+$CX46</f>
        <v>-0.0300305772000002</v>
      </c>
      <c r="DL46" s="257" t="n">
        <f aca="false">(($DW46-$CX46)*DL$2)+$CX46</f>
        <v>-0.0286915116000002</v>
      </c>
      <c r="DM46" s="257" t="n">
        <f aca="false">(($DW46-$CX46)*DM$2)+$CX46</f>
        <v>-0.0273524460000002</v>
      </c>
      <c r="DN46" s="257" t="n">
        <f aca="false">(($DW46-$CX46)*DN$2)+$CX46</f>
        <v>-0.0260133804000002</v>
      </c>
      <c r="DO46" s="257" t="n">
        <f aca="false">(($DW46-$CX46)*DO$2)+$CX46</f>
        <v>-0.0246743148000002</v>
      </c>
      <c r="DP46" s="257" t="n">
        <f aca="false">(($DW46-$CX46)*DP$2)+$CX46</f>
        <v>-0.0233352492000002</v>
      </c>
      <c r="DQ46" s="257" t="n">
        <f aca="false">(($DW46-$CX46)*DQ$2)+$CX46</f>
        <v>-0.0219961836000002</v>
      </c>
      <c r="DR46" s="257" t="n">
        <f aca="false">(($DW46-$CX46)*DR$2)+$CX46</f>
        <v>-0.0206571180000002</v>
      </c>
      <c r="DS46" s="257" t="n">
        <f aca="false">(($DW46-$CX46)*DS$2)+$CX46</f>
        <v>-0.0193180524000002</v>
      </c>
      <c r="DT46" s="257" t="n">
        <f aca="false">(($DW46-$CX46)*DT$2)+$CX46</f>
        <v>-0.0179789868000002</v>
      </c>
      <c r="DU46" s="257" t="n">
        <f aca="false">(($DW46-$CX46)*DU$2)+$CX46</f>
        <v>-0.0166399212000002</v>
      </c>
      <c r="DV46" s="257" t="n">
        <f aca="false">(($DW46-$CX46)*DV$2)+$CX46</f>
        <v>-0.0153008556000002</v>
      </c>
      <c r="DW46" s="257" t="n">
        <f aca="false">VLOOKUP($A46,GAMMAGRIDS,17,FALSE())</f>
        <v>-0.0139617900000002</v>
      </c>
      <c r="DX46" s="257" t="n">
        <f aca="false">(($EV46-$DW46)*DX$2)+$DW46</f>
        <v>-0.0242191056000002</v>
      </c>
      <c r="DY46" s="257" t="n">
        <f aca="false">(($EV46-$DW46)*DY$2)+$DW46</f>
        <v>-0.0344764212000002</v>
      </c>
      <c r="DZ46" s="257" t="n">
        <f aca="false">(($EV46-$DW46)*DZ$2)+$DW46</f>
        <v>-0.0447337368000002</v>
      </c>
      <c r="EA46" s="257" t="n">
        <f aca="false">(($EV46-$DW46)*EA$2)+$DW46</f>
        <v>-0.0549910524000002</v>
      </c>
      <c r="EB46" s="257" t="n">
        <f aca="false">(($EV46-$DW46)*EB$2)+$DW46</f>
        <v>-0.0652483680000001</v>
      </c>
      <c r="EC46" s="257" t="n">
        <f aca="false">(($EV46-$DW46)*EC$2)+$DW46</f>
        <v>-0.0755056836000001</v>
      </c>
      <c r="ED46" s="257" t="n">
        <f aca="false">(($EV46-$DW46)*ED$2)+$DW46</f>
        <v>-0.0857629992000001</v>
      </c>
      <c r="EE46" s="257" t="n">
        <f aca="false">(($EV46-$DW46)*EE$2)+$DW46</f>
        <v>-0.0960203148000001</v>
      </c>
      <c r="EF46" s="257" t="n">
        <f aca="false">(($EV46-$DW46)*EF$2)+$DW46</f>
        <v>-0.1062776304</v>
      </c>
      <c r="EG46" s="257" t="n">
        <f aca="false">(($EV46-$DW46)*EG$2)+$DW46</f>
        <v>-0.116534946</v>
      </c>
      <c r="EH46" s="257" t="n">
        <f aca="false">(($EV46-$DW46)*EH$2)+$DW46</f>
        <v>-0.1267922616</v>
      </c>
      <c r="EI46" s="257" t="n">
        <f aca="false">(($EV46-$DW46)*EI$2)+$DW46</f>
        <v>-0.1370495772</v>
      </c>
      <c r="EJ46" s="257" t="n">
        <f aca="false">(($EV46-$DW46)*EJ$2)+$DW46</f>
        <v>-0.1473068928</v>
      </c>
      <c r="EK46" s="257" t="n">
        <f aca="false">(($EV46-$DW46)*EK$2)+$DW46</f>
        <v>-0.1575642084</v>
      </c>
      <c r="EL46" s="257" t="n">
        <f aca="false">(($EV46-$DW46)*EL$2)+$DW46</f>
        <v>-0.167821524</v>
      </c>
      <c r="EM46" s="257" t="n">
        <f aca="false">(($EV46-$DW46)*EM$2)+$DW46</f>
        <v>-0.1780788396</v>
      </c>
      <c r="EN46" s="257" t="n">
        <f aca="false">(($EV46-$DW46)*EN$2)+$DW46</f>
        <v>-0.1883361552</v>
      </c>
      <c r="EO46" s="257" t="n">
        <f aca="false">(($EV46-$DW46)*EO$2)+$DW46</f>
        <v>-0.1985934708</v>
      </c>
      <c r="EP46" s="257" t="n">
        <f aca="false">(($EV46-$DW46)*EP$2)+$DW46</f>
        <v>-0.2088507864</v>
      </c>
      <c r="EQ46" s="257" t="n">
        <f aca="false">(($EV46-$DW46)*EQ$2)+$DW46</f>
        <v>-0.219108102</v>
      </c>
      <c r="ER46" s="257" t="n">
        <f aca="false">(($EV46-$DW46)*ER$2)+$DW46</f>
        <v>-0.2293654176</v>
      </c>
      <c r="ES46" s="257" t="n">
        <f aca="false">(($EV46-$DW46)*ES$2)+$DW46</f>
        <v>-0.2396227332</v>
      </c>
      <c r="ET46" s="257" t="n">
        <f aca="false">(($EV46-$DW46)*ET$2)+$DW46</f>
        <v>-0.2498800488</v>
      </c>
      <c r="EU46" s="257" t="n">
        <f aca="false">(($EV46-$DW46)*EU$2)+$DW46</f>
        <v>-0.2601373644</v>
      </c>
      <c r="EV46" s="257" t="n">
        <f aca="false">VLOOKUP($A46,GAMMAGRIDS,18,FALSE())</f>
        <v>-0.27039468</v>
      </c>
    </row>
    <row r="47" customFormat="false" ht="12.75" hidden="false" customHeight="false" outlineLevel="0" collapsed="false">
      <c r="A47" s="36" t="n">
        <v>38353</v>
      </c>
      <c r="B47" s="257" t="n">
        <f aca="false">VLOOKUP($A47,GAMMAGRIDS,11,FALSE())</f>
        <v>15.14253465</v>
      </c>
      <c r="C47" s="257" t="n">
        <f aca="false">(($B47-$AA47)*C$2)+$AA47</f>
        <v>14.7407428144</v>
      </c>
      <c r="D47" s="257" t="n">
        <f aca="false">(($B47-$AA47)*D$2)+$AA47</f>
        <v>14.3389509788</v>
      </c>
      <c r="E47" s="257" t="n">
        <f aca="false">(($B47-$AA47)*E$2)+$AA47</f>
        <v>13.9371591432</v>
      </c>
      <c r="F47" s="257" t="n">
        <f aca="false">(($B47-$AA47)*F$2)+$AA47</f>
        <v>13.5353673076</v>
      </c>
      <c r="G47" s="257" t="n">
        <f aca="false">(($B47-$AA47)*G$2)+$AA47</f>
        <v>13.133575472</v>
      </c>
      <c r="H47" s="257" t="n">
        <f aca="false">(($B47-$AA47)*H$2)+$AA47</f>
        <v>12.7317836364</v>
      </c>
      <c r="I47" s="257" t="n">
        <f aca="false">(($B47-$AA47)*I$2)+$AA47</f>
        <v>12.3299918008</v>
      </c>
      <c r="J47" s="257" t="n">
        <f aca="false">(($B47-$AA47)*J$2)+$AA47</f>
        <v>11.9281999652</v>
      </c>
      <c r="K47" s="257" t="n">
        <f aca="false">(($B47-$AA47)*K$2)+$AA47</f>
        <v>11.5264081296</v>
      </c>
      <c r="L47" s="257" t="n">
        <f aca="false">(($B47-$AA47)*L$2)+$AA47</f>
        <v>11.124616294</v>
      </c>
      <c r="M47" s="257" t="n">
        <f aca="false">(($B47-$AA47)*M$2)+$AA47</f>
        <v>10.7228244584</v>
      </c>
      <c r="N47" s="257" t="n">
        <f aca="false">(($B47-$AA47)*N$2)+$AA47</f>
        <v>10.3210326228</v>
      </c>
      <c r="O47" s="257" t="n">
        <f aca="false">(($B47-$AA47)*O$2)+$AA47</f>
        <v>9.9192407872</v>
      </c>
      <c r="P47" s="257" t="n">
        <f aca="false">(($B47-$AA47)*P$2)+$AA47</f>
        <v>9.5174489516</v>
      </c>
      <c r="Q47" s="257" t="n">
        <f aca="false">(($B47-$AA47)*Q$2)+$AA47</f>
        <v>9.115657116</v>
      </c>
      <c r="R47" s="257" t="n">
        <f aca="false">(($B47-$AA47)*R$2)+$AA47</f>
        <v>8.7138652804</v>
      </c>
      <c r="S47" s="257" t="n">
        <f aca="false">(($B47-$AA47)*S$2)+$AA47</f>
        <v>8.3120734448</v>
      </c>
      <c r="T47" s="257" t="n">
        <f aca="false">(($B47-$AA47)*T$2)+$AA47</f>
        <v>7.9102816092</v>
      </c>
      <c r="U47" s="257" t="n">
        <f aca="false">(($B47-$AA47)*U$2)+$AA47</f>
        <v>7.5084897736</v>
      </c>
      <c r="V47" s="257" t="n">
        <f aca="false">(($B47-$AA47)*V$2)+$AA47</f>
        <v>7.106697938</v>
      </c>
      <c r="W47" s="257" t="n">
        <f aca="false">(($B47-$AA47)*W$2)+$AA47</f>
        <v>6.7049061024</v>
      </c>
      <c r="X47" s="257" t="n">
        <f aca="false">(($B47-$AA47)*X$2)+$AA47</f>
        <v>6.3031142668</v>
      </c>
      <c r="Y47" s="257" t="n">
        <f aca="false">(($B47-$AA47)*Y$2)+$AA47</f>
        <v>5.9013224312</v>
      </c>
      <c r="Z47" s="257" t="n">
        <f aca="false">(($B47-$AA47)*Z$2)+$AA47</f>
        <v>5.4995305956</v>
      </c>
      <c r="AA47" s="257" t="n">
        <f aca="false">VLOOKUP($A47,GAMMAGRIDS,12,FALSE())</f>
        <v>5.09773876</v>
      </c>
      <c r="AB47" s="257" t="n">
        <f aca="false">(($AA47-$AZ47)*AB$2)+$AZ47</f>
        <v>4.9680243112</v>
      </c>
      <c r="AC47" s="257" t="n">
        <f aca="false">(($AA47-$AZ47)*AC$2)+$AZ47</f>
        <v>4.8383098624</v>
      </c>
      <c r="AD47" s="257" t="n">
        <f aca="false">(($AA47-$AZ47)*AD$2)+$AZ47</f>
        <v>4.7085954136</v>
      </c>
      <c r="AE47" s="257" t="n">
        <f aca="false">(($AA47-$AZ47)*AE$2)+$AZ47</f>
        <v>4.5788809648</v>
      </c>
      <c r="AF47" s="257" t="n">
        <f aca="false">(($AA47-$AZ47)*AF$2)+$AZ47</f>
        <v>4.449166516</v>
      </c>
      <c r="AG47" s="257" t="n">
        <f aca="false">(($AA47-$AZ47)*AG$2)+$AZ47</f>
        <v>4.3194520672</v>
      </c>
      <c r="AH47" s="257" t="n">
        <f aca="false">(($AA47-$AZ47)*AH$2)+$AZ47</f>
        <v>4.1897376184</v>
      </c>
      <c r="AI47" s="257" t="n">
        <f aca="false">(($AA47-$AZ47)*AI$2)+$AZ47</f>
        <v>4.0600231696</v>
      </c>
      <c r="AJ47" s="257" t="n">
        <f aca="false">(($AA47-$AZ47)*AJ$2)+$AZ47</f>
        <v>3.9303087208</v>
      </c>
      <c r="AK47" s="257" t="n">
        <f aca="false">(($AA47-$AZ47)*AK$2)+$AZ47</f>
        <v>3.800594272</v>
      </c>
      <c r="AL47" s="257" t="n">
        <f aca="false">(($AA47-$AZ47)*AL$2)+$AZ47</f>
        <v>3.6708798232</v>
      </c>
      <c r="AM47" s="257" t="n">
        <f aca="false">(($AA47-$AZ47)*AM$2)+$AZ47</f>
        <v>3.5411653744</v>
      </c>
      <c r="AN47" s="257" t="n">
        <f aca="false">(($AA47-$AZ47)*AN$2)+$AZ47</f>
        <v>3.4114509256</v>
      </c>
      <c r="AO47" s="257" t="n">
        <f aca="false">(($AA47-$AZ47)*AO$2)+$AZ47</f>
        <v>3.2817364768</v>
      </c>
      <c r="AP47" s="257" t="n">
        <f aca="false">(($AA47-$AZ47)*AP$2)+$AZ47</f>
        <v>3.152022028</v>
      </c>
      <c r="AQ47" s="257" t="n">
        <f aca="false">(($AA47-$AZ47)*AQ$2)+$AZ47</f>
        <v>3.0223075792</v>
      </c>
      <c r="AR47" s="257" t="n">
        <f aca="false">(($AA47-$AZ47)*AR$2)+$AZ47</f>
        <v>2.8925931304</v>
      </c>
      <c r="AS47" s="257" t="n">
        <f aca="false">(($AA47-$AZ47)*AS$2)+$AZ47</f>
        <v>2.7628786816</v>
      </c>
      <c r="AT47" s="257" t="n">
        <f aca="false">(($AA47-$AZ47)*AT$2)+$AZ47</f>
        <v>2.6331642328</v>
      </c>
      <c r="AU47" s="257" t="n">
        <f aca="false">(($AA47-$AZ47)*AU$2)+$AZ47</f>
        <v>2.503449784</v>
      </c>
      <c r="AV47" s="257" t="n">
        <f aca="false">(($AA47-$AZ47)*AV$2)+$AZ47</f>
        <v>2.3737353352</v>
      </c>
      <c r="AW47" s="257" t="n">
        <f aca="false">(($AA47-$AZ47)*AW$2)+$AZ47</f>
        <v>2.2440208864</v>
      </c>
      <c r="AX47" s="257" t="n">
        <f aca="false">(($AA47-$AZ47)*AX$2)+$AZ47</f>
        <v>2.1143064376</v>
      </c>
      <c r="AY47" s="257" t="n">
        <f aca="false">(($AA47-$AZ47)*AY$2)+$AZ47</f>
        <v>1.9845919888</v>
      </c>
      <c r="AZ47" s="257" t="n">
        <f aca="false">VLOOKUP($A47,GAMMAGRIDS,13,FALSE())</f>
        <v>1.85487754</v>
      </c>
      <c r="BA47" s="257" t="n">
        <f aca="false">(($AZ47-$BT47)*BA$2)+$BT47</f>
        <v>1.776558872</v>
      </c>
      <c r="BB47" s="257" t="n">
        <f aca="false">(($AZ47-$BT47)*BB$2)+$BT47</f>
        <v>1.698240204</v>
      </c>
      <c r="BC47" s="257" t="n">
        <f aca="false">(($AZ47-$BT47)*BC$2)+$BT47</f>
        <v>1.619921536</v>
      </c>
      <c r="BD47" s="257" t="n">
        <f aca="false">(($AZ47-$BT47)*BD$2)+$BT47</f>
        <v>1.541602868</v>
      </c>
      <c r="BE47" s="257" t="n">
        <f aca="false">(($AZ47-$BT47)*BE$2)+$BT47</f>
        <v>1.4632842</v>
      </c>
      <c r="BF47" s="257" t="n">
        <f aca="false">(($AZ47-$BT47)*BF$2)+$BT47</f>
        <v>1.384965532</v>
      </c>
      <c r="BG47" s="257" t="n">
        <f aca="false">(($AZ47-$BT47)*BG$2)+$BT47</f>
        <v>1.306646864</v>
      </c>
      <c r="BH47" s="257" t="n">
        <f aca="false">(($AZ47-$BT47)*BH$2)+$BT47</f>
        <v>1.228328196</v>
      </c>
      <c r="BI47" s="257" t="n">
        <f aca="false">(($AZ47-$BT47)*BI$2)+$BT47</f>
        <v>1.150009528</v>
      </c>
      <c r="BJ47" s="257" t="n">
        <f aca="false">(($AZ47-$BT47)*BJ$2)+$BT47</f>
        <v>1.07169086</v>
      </c>
      <c r="BK47" s="257" t="n">
        <f aca="false">(($AZ47-$BT47)*BK$2)+$BT47</f>
        <v>0.993372191999999</v>
      </c>
      <c r="BL47" s="257" t="n">
        <f aca="false">(($AZ47-$BT47)*BL$2)+$BT47</f>
        <v>0.915053523999999</v>
      </c>
      <c r="BM47" s="257" t="n">
        <f aca="false">(($AZ47-$BT47)*BM$2)+$BT47</f>
        <v>0.836734855999999</v>
      </c>
      <c r="BN47" s="257" t="n">
        <f aca="false">(($AZ47-$BT47)*BN$2)+$BT47</f>
        <v>0.758416188</v>
      </c>
      <c r="BO47" s="257" t="n">
        <f aca="false">(($AZ47-$BT47)*BO$2)+$BT47</f>
        <v>0.68009752</v>
      </c>
      <c r="BP47" s="257" t="n">
        <f aca="false">(($AZ47-$BT47)*BP$2)+$BT47</f>
        <v>0.601778852</v>
      </c>
      <c r="BQ47" s="257" t="n">
        <f aca="false">(($AZ47-$BT47)*BQ$2)+$BT47</f>
        <v>0.523460184</v>
      </c>
      <c r="BR47" s="257" t="n">
        <f aca="false">(($AZ47-$BT47)*BR$2)+$BT47</f>
        <v>0.445141516</v>
      </c>
      <c r="BS47" s="257" t="n">
        <f aca="false">(($AZ47-$BT47)*BS$2)+$BT47</f>
        <v>0.366822848</v>
      </c>
      <c r="BT47" s="257" t="n">
        <f aca="false">VLOOKUP($A47,GAMMAGRIDS,14,FALSE())</f>
        <v>0.28850418</v>
      </c>
      <c r="BU47" s="257" t="n">
        <f aca="false">(($BT47-$BY47)*BU$2)+$BY47</f>
        <v>0.230803344</v>
      </c>
      <c r="BV47" s="257" t="n">
        <f aca="false">(($BT47-$BY47)*BV$2)+$BY47</f>
        <v>0.173102508</v>
      </c>
      <c r="BW47" s="257" t="n">
        <f aca="false">(($BT47-$BY47)*BW$2)+$BY47</f>
        <v>0.115401672</v>
      </c>
      <c r="BX47" s="257" t="n">
        <f aca="false">(($BT47-$BY47)*BX$2)+$BY47</f>
        <v>0.057700836</v>
      </c>
      <c r="BY47" s="257" t="n">
        <v>0</v>
      </c>
      <c r="BZ47" s="257" t="n">
        <f aca="false">(($CD47-$BY47)*BZ$2)+$BY47</f>
        <v>-0.051561998</v>
      </c>
      <c r="CA47" s="257" t="n">
        <f aca="false">(($CD47-$BY47)*CA$2)+$BY47</f>
        <v>-0.103123996</v>
      </c>
      <c r="CB47" s="257" t="n">
        <f aca="false">(($CD47-$BY47)*CB$2)+$BY47</f>
        <v>-0.154685994</v>
      </c>
      <c r="CC47" s="257" t="n">
        <f aca="false">(($CD47-$BY47)*CC$2)+$BY47</f>
        <v>-0.206247992</v>
      </c>
      <c r="CD47" s="257" t="n">
        <f aca="false">VLOOKUP($A47,GAMMAGRIDS,15,FALSE())</f>
        <v>-0.25780999</v>
      </c>
      <c r="CE47" s="257" t="n">
        <f aca="false">(($CX47-$CD47)*CE$2)+$CD47</f>
        <v>-0.2985158175</v>
      </c>
      <c r="CF47" s="257" t="n">
        <f aca="false">(($CX47-$CD47)*CF$2)+$CD47</f>
        <v>-0.339221645</v>
      </c>
      <c r="CG47" s="257" t="n">
        <f aca="false">(($CX47-$CD47)*CG$2)+$CD47</f>
        <v>-0.3799274725</v>
      </c>
      <c r="CH47" s="257" t="n">
        <f aca="false">(($CX47-$CD47)*CH$2)+$CD47</f>
        <v>-0.4206333</v>
      </c>
      <c r="CI47" s="257" t="n">
        <f aca="false">(($CX47-$CD47)*CI$2)+$CD47</f>
        <v>-0.4613391275</v>
      </c>
      <c r="CJ47" s="257" t="n">
        <f aca="false">(($CX47-$CD47)*CJ$2)+$CD47</f>
        <v>-0.502044955</v>
      </c>
      <c r="CK47" s="257" t="n">
        <f aca="false">(($CX47-$CD47)*CK$2)+$CD47</f>
        <v>-0.5427507825</v>
      </c>
      <c r="CL47" s="257" t="n">
        <f aca="false">(($CX47-$CD47)*CL$2)+$CD47</f>
        <v>-0.58345661</v>
      </c>
      <c r="CM47" s="257" t="n">
        <f aca="false">(($CX47-$CD47)*CM$2)+$CD47</f>
        <v>-0.6241624375</v>
      </c>
      <c r="CN47" s="257" t="n">
        <f aca="false">(($CX47-$CD47)*CN$2)+$CD47</f>
        <v>-0.664868265</v>
      </c>
      <c r="CO47" s="257" t="n">
        <f aca="false">(($CX47-$CD47)*CO$2)+$CD47</f>
        <v>-0.7055740925</v>
      </c>
      <c r="CP47" s="257" t="n">
        <f aca="false">(($CX47-$CD47)*CP$2)+$CD47</f>
        <v>-0.74627992</v>
      </c>
      <c r="CQ47" s="257" t="n">
        <f aca="false">(($CX47-$CD47)*CQ$2)+$CD47</f>
        <v>-0.7869857475</v>
      </c>
      <c r="CR47" s="257" t="n">
        <f aca="false">(($CX47-$CD47)*CR$2)+$CD47</f>
        <v>-0.827691575</v>
      </c>
      <c r="CS47" s="257" t="n">
        <f aca="false">(($CX47-$CD47)*CS$2)+$CD47</f>
        <v>-0.8683974025</v>
      </c>
      <c r="CT47" s="257" t="n">
        <f aca="false">(($CX47-$CD47)*CT$2)+$CD47</f>
        <v>-0.90910323</v>
      </c>
      <c r="CU47" s="257" t="n">
        <f aca="false">(($CX47-$CD47)*CU$2)+$CD47</f>
        <v>-0.9498090575</v>
      </c>
      <c r="CV47" s="257" t="n">
        <f aca="false">(($CX47-$CD47)*CV$2)+$CD47</f>
        <v>-0.990514885</v>
      </c>
      <c r="CW47" s="257" t="n">
        <f aca="false">(($CX47-$CD47)*CW$2)+$CD47</f>
        <v>-1.0312207125</v>
      </c>
      <c r="CX47" s="257" t="n">
        <f aca="false">VLOOKUP($A47,GAMMAGRIDS,16,FALSE())</f>
        <v>-1.07192654</v>
      </c>
      <c r="CY47" s="257" t="n">
        <f aca="false">(($DW47-$CX47)*CY$2)+$CX47</f>
        <v>-1.1027685264</v>
      </c>
      <c r="CZ47" s="257" t="n">
        <f aca="false">(($DW47-$CX47)*CZ$2)+$CX47</f>
        <v>-1.1336105128</v>
      </c>
      <c r="DA47" s="257" t="n">
        <f aca="false">(($DW47-$CX47)*DA$2)+$CX47</f>
        <v>-1.1644524992</v>
      </c>
      <c r="DB47" s="257" t="n">
        <f aca="false">(($DW47-$CX47)*DB$2)+$CX47</f>
        <v>-1.1952944856</v>
      </c>
      <c r="DC47" s="257" t="n">
        <f aca="false">(($DW47-$CX47)*DC$2)+$CX47</f>
        <v>-1.226136472</v>
      </c>
      <c r="DD47" s="257" t="n">
        <f aca="false">(($DW47-$CX47)*DD$2)+$CX47</f>
        <v>-1.2569784584</v>
      </c>
      <c r="DE47" s="257" t="n">
        <f aca="false">(($DW47-$CX47)*DE$2)+$CX47</f>
        <v>-1.2878204448</v>
      </c>
      <c r="DF47" s="257" t="n">
        <f aca="false">(($DW47-$CX47)*DF$2)+$CX47</f>
        <v>-1.3186624312</v>
      </c>
      <c r="DG47" s="257" t="n">
        <f aca="false">(($DW47-$CX47)*DG$2)+$CX47</f>
        <v>-1.3495044176</v>
      </c>
      <c r="DH47" s="257" t="n">
        <f aca="false">(($DW47-$CX47)*DH$2)+$CX47</f>
        <v>-1.380346404</v>
      </c>
      <c r="DI47" s="257" t="n">
        <f aca="false">(($DW47-$CX47)*DI$2)+$CX47</f>
        <v>-1.4111883904</v>
      </c>
      <c r="DJ47" s="257" t="n">
        <f aca="false">(($DW47-$CX47)*DJ$2)+$CX47</f>
        <v>-1.4420303768</v>
      </c>
      <c r="DK47" s="257" t="n">
        <f aca="false">(($DW47-$CX47)*DK$2)+$CX47</f>
        <v>-1.4728723632</v>
      </c>
      <c r="DL47" s="257" t="n">
        <f aca="false">(($DW47-$CX47)*DL$2)+$CX47</f>
        <v>-1.5037143496</v>
      </c>
      <c r="DM47" s="257" t="n">
        <f aca="false">(($DW47-$CX47)*DM$2)+$CX47</f>
        <v>-1.534556336</v>
      </c>
      <c r="DN47" s="257" t="n">
        <f aca="false">(($DW47-$CX47)*DN$2)+$CX47</f>
        <v>-1.5653983224</v>
      </c>
      <c r="DO47" s="257" t="n">
        <f aca="false">(($DW47-$CX47)*DO$2)+$CX47</f>
        <v>-1.5962403088</v>
      </c>
      <c r="DP47" s="257" t="n">
        <f aca="false">(($DW47-$CX47)*DP$2)+$CX47</f>
        <v>-1.6270822952</v>
      </c>
      <c r="DQ47" s="257" t="n">
        <f aca="false">(($DW47-$CX47)*DQ$2)+$CX47</f>
        <v>-1.6579242816</v>
      </c>
      <c r="DR47" s="257" t="n">
        <f aca="false">(($DW47-$CX47)*DR$2)+$CX47</f>
        <v>-1.688766268</v>
      </c>
      <c r="DS47" s="257" t="n">
        <f aca="false">(($DW47-$CX47)*DS$2)+$CX47</f>
        <v>-1.7196082544</v>
      </c>
      <c r="DT47" s="257" t="n">
        <f aca="false">(($DW47-$CX47)*DT$2)+$CX47</f>
        <v>-1.7504502408</v>
      </c>
      <c r="DU47" s="257" t="n">
        <f aca="false">(($DW47-$CX47)*DU$2)+$CX47</f>
        <v>-1.7812922272</v>
      </c>
      <c r="DV47" s="257" t="n">
        <f aca="false">(($DW47-$CX47)*DV$2)+$CX47</f>
        <v>-1.8121342136</v>
      </c>
      <c r="DW47" s="257" t="n">
        <f aca="false">VLOOKUP($A47,GAMMAGRIDS,17,FALSE())</f>
        <v>-1.8429762</v>
      </c>
      <c r="DX47" s="257" t="n">
        <f aca="false">(($EV47-$DW47)*DX$2)+$DW47</f>
        <v>-1.897433596</v>
      </c>
      <c r="DY47" s="257" t="n">
        <f aca="false">(($EV47-$DW47)*DY$2)+$DW47</f>
        <v>-1.951890992</v>
      </c>
      <c r="DZ47" s="257" t="n">
        <f aca="false">(($EV47-$DW47)*DZ$2)+$DW47</f>
        <v>-2.006348388</v>
      </c>
      <c r="EA47" s="257" t="n">
        <f aca="false">(($EV47-$DW47)*EA$2)+$DW47</f>
        <v>-2.060805784</v>
      </c>
      <c r="EB47" s="257" t="n">
        <f aca="false">(($EV47-$DW47)*EB$2)+$DW47</f>
        <v>-2.11526318</v>
      </c>
      <c r="EC47" s="257" t="n">
        <f aca="false">(($EV47-$DW47)*EC$2)+$DW47</f>
        <v>-2.169720576</v>
      </c>
      <c r="ED47" s="257" t="n">
        <f aca="false">(($EV47-$DW47)*ED$2)+$DW47</f>
        <v>-2.224177972</v>
      </c>
      <c r="EE47" s="257" t="n">
        <f aca="false">(($EV47-$DW47)*EE$2)+$DW47</f>
        <v>-2.278635368</v>
      </c>
      <c r="EF47" s="257" t="n">
        <f aca="false">(($EV47-$DW47)*EF$2)+$DW47</f>
        <v>-2.333092764</v>
      </c>
      <c r="EG47" s="257" t="n">
        <f aca="false">(($EV47-$DW47)*EG$2)+$DW47</f>
        <v>-2.38755016</v>
      </c>
      <c r="EH47" s="257" t="n">
        <f aca="false">(($EV47-$DW47)*EH$2)+$DW47</f>
        <v>-2.442007556</v>
      </c>
      <c r="EI47" s="257" t="n">
        <f aca="false">(($EV47-$DW47)*EI$2)+$DW47</f>
        <v>-2.496464952</v>
      </c>
      <c r="EJ47" s="257" t="n">
        <f aca="false">(($EV47-$DW47)*EJ$2)+$DW47</f>
        <v>-2.550922348</v>
      </c>
      <c r="EK47" s="257" t="n">
        <f aca="false">(($EV47-$DW47)*EK$2)+$DW47</f>
        <v>-2.605379744</v>
      </c>
      <c r="EL47" s="257" t="n">
        <f aca="false">(($EV47-$DW47)*EL$2)+$DW47</f>
        <v>-2.65983714</v>
      </c>
      <c r="EM47" s="257" t="n">
        <f aca="false">(($EV47-$DW47)*EM$2)+$DW47</f>
        <v>-2.714294536</v>
      </c>
      <c r="EN47" s="257" t="n">
        <f aca="false">(($EV47-$DW47)*EN$2)+$DW47</f>
        <v>-2.768751932</v>
      </c>
      <c r="EO47" s="257" t="n">
        <f aca="false">(($EV47-$DW47)*EO$2)+$DW47</f>
        <v>-2.823209328</v>
      </c>
      <c r="EP47" s="257" t="n">
        <f aca="false">(($EV47-$DW47)*EP$2)+$DW47</f>
        <v>-2.877666724</v>
      </c>
      <c r="EQ47" s="257" t="n">
        <f aca="false">(($EV47-$DW47)*EQ$2)+$DW47</f>
        <v>-2.93212412</v>
      </c>
      <c r="ER47" s="257" t="n">
        <f aca="false">(($EV47-$DW47)*ER$2)+$DW47</f>
        <v>-2.986581516</v>
      </c>
      <c r="ES47" s="257" t="n">
        <f aca="false">(($EV47-$DW47)*ES$2)+$DW47</f>
        <v>-3.041038912</v>
      </c>
      <c r="ET47" s="257" t="n">
        <f aca="false">(($EV47-$DW47)*ET$2)+$DW47</f>
        <v>-3.095496308</v>
      </c>
      <c r="EU47" s="257" t="n">
        <f aca="false">(($EV47-$DW47)*EU$2)+$DW47</f>
        <v>-3.149953704</v>
      </c>
      <c r="EV47" s="257" t="n">
        <f aca="false">VLOOKUP($A47,GAMMAGRIDS,18,FALSE())</f>
        <v>-3.2044111</v>
      </c>
    </row>
    <row r="48" customFormat="false" ht="12.75" hidden="false" customHeight="false" outlineLevel="0" collapsed="false">
      <c r="A48" s="36" t="n">
        <v>38384</v>
      </c>
      <c r="B48" s="257" t="n">
        <f aca="false">VLOOKUP($A48,GAMMAGRIDS,11,FALSE())</f>
        <v>15.20432441</v>
      </c>
      <c r="C48" s="257" t="n">
        <f aca="false">(($B48-$AA48)*C$2)+$AA48</f>
        <v>14.8083245868</v>
      </c>
      <c r="D48" s="257" t="n">
        <f aca="false">(($B48-$AA48)*D$2)+$AA48</f>
        <v>14.4123247636</v>
      </c>
      <c r="E48" s="257" t="n">
        <f aca="false">(($B48-$AA48)*E$2)+$AA48</f>
        <v>14.0163249404</v>
      </c>
      <c r="F48" s="257" t="n">
        <f aca="false">(($B48-$AA48)*F$2)+$AA48</f>
        <v>13.6203251172</v>
      </c>
      <c r="G48" s="257" t="n">
        <f aca="false">(($B48-$AA48)*G$2)+$AA48</f>
        <v>13.224325294</v>
      </c>
      <c r="H48" s="257" t="n">
        <f aca="false">(($B48-$AA48)*H$2)+$AA48</f>
        <v>12.8283254708</v>
      </c>
      <c r="I48" s="257" t="n">
        <f aca="false">(($B48-$AA48)*I$2)+$AA48</f>
        <v>12.4323256476</v>
      </c>
      <c r="J48" s="257" t="n">
        <f aca="false">(($B48-$AA48)*J$2)+$AA48</f>
        <v>12.0363258244</v>
      </c>
      <c r="K48" s="257" t="n">
        <f aca="false">(($B48-$AA48)*K$2)+$AA48</f>
        <v>11.6403260012</v>
      </c>
      <c r="L48" s="257" t="n">
        <f aca="false">(($B48-$AA48)*L$2)+$AA48</f>
        <v>11.244326178</v>
      </c>
      <c r="M48" s="257" t="n">
        <f aca="false">(($B48-$AA48)*M$2)+$AA48</f>
        <v>10.8483263548</v>
      </c>
      <c r="N48" s="257" t="n">
        <f aca="false">(($B48-$AA48)*N$2)+$AA48</f>
        <v>10.4523265316</v>
      </c>
      <c r="O48" s="257" t="n">
        <f aca="false">(($B48-$AA48)*O$2)+$AA48</f>
        <v>10.0563267084</v>
      </c>
      <c r="P48" s="257" t="n">
        <f aca="false">(($B48-$AA48)*P$2)+$AA48</f>
        <v>9.6603268852</v>
      </c>
      <c r="Q48" s="257" t="n">
        <f aca="false">(($B48-$AA48)*Q$2)+$AA48</f>
        <v>9.264327062</v>
      </c>
      <c r="R48" s="257" t="n">
        <f aca="false">(($B48-$AA48)*R$2)+$AA48</f>
        <v>8.8683272388</v>
      </c>
      <c r="S48" s="257" t="n">
        <f aca="false">(($B48-$AA48)*S$2)+$AA48</f>
        <v>8.4723274156</v>
      </c>
      <c r="T48" s="257" t="n">
        <f aca="false">(($B48-$AA48)*T$2)+$AA48</f>
        <v>8.0763275924</v>
      </c>
      <c r="U48" s="257" t="n">
        <f aca="false">(($B48-$AA48)*U$2)+$AA48</f>
        <v>7.6803277692</v>
      </c>
      <c r="V48" s="257" t="n">
        <f aca="false">(($B48-$AA48)*V$2)+$AA48</f>
        <v>7.284327946</v>
      </c>
      <c r="W48" s="257" t="n">
        <f aca="false">(($B48-$AA48)*W$2)+$AA48</f>
        <v>6.8883281228</v>
      </c>
      <c r="X48" s="257" t="n">
        <f aca="false">(($B48-$AA48)*X$2)+$AA48</f>
        <v>6.4923282996</v>
      </c>
      <c r="Y48" s="257" t="n">
        <f aca="false">(($B48-$AA48)*Y$2)+$AA48</f>
        <v>6.0963284764</v>
      </c>
      <c r="Z48" s="257" t="n">
        <f aca="false">(($B48-$AA48)*Z$2)+$AA48</f>
        <v>5.7003286532</v>
      </c>
      <c r="AA48" s="257" t="n">
        <f aca="false">VLOOKUP($A48,GAMMAGRIDS,12,FALSE())</f>
        <v>5.30432883</v>
      </c>
      <c r="AB48" s="257" t="n">
        <f aca="false">(($AA48-$AZ48)*AB$2)+$AZ48</f>
        <v>5.1711309016</v>
      </c>
      <c r="AC48" s="257" t="n">
        <f aca="false">(($AA48-$AZ48)*AC$2)+$AZ48</f>
        <v>5.0379329732</v>
      </c>
      <c r="AD48" s="257" t="n">
        <f aca="false">(($AA48-$AZ48)*AD$2)+$AZ48</f>
        <v>4.9047350448</v>
      </c>
      <c r="AE48" s="257" t="n">
        <f aca="false">(($AA48-$AZ48)*AE$2)+$AZ48</f>
        <v>4.7715371164</v>
      </c>
      <c r="AF48" s="257" t="n">
        <f aca="false">(($AA48-$AZ48)*AF$2)+$AZ48</f>
        <v>4.638339188</v>
      </c>
      <c r="AG48" s="257" t="n">
        <f aca="false">(($AA48-$AZ48)*AG$2)+$AZ48</f>
        <v>4.5051412596</v>
      </c>
      <c r="AH48" s="257" t="n">
        <f aca="false">(($AA48-$AZ48)*AH$2)+$AZ48</f>
        <v>4.3719433312</v>
      </c>
      <c r="AI48" s="257" t="n">
        <f aca="false">(($AA48-$AZ48)*AI$2)+$AZ48</f>
        <v>4.2387454028</v>
      </c>
      <c r="AJ48" s="257" t="n">
        <f aca="false">(($AA48-$AZ48)*AJ$2)+$AZ48</f>
        <v>4.1055474744</v>
      </c>
      <c r="AK48" s="257" t="n">
        <f aca="false">(($AA48-$AZ48)*AK$2)+$AZ48</f>
        <v>3.972349546</v>
      </c>
      <c r="AL48" s="257" t="n">
        <f aca="false">(($AA48-$AZ48)*AL$2)+$AZ48</f>
        <v>3.8391516176</v>
      </c>
      <c r="AM48" s="257" t="n">
        <f aca="false">(($AA48-$AZ48)*AM$2)+$AZ48</f>
        <v>3.7059536892</v>
      </c>
      <c r="AN48" s="257" t="n">
        <f aca="false">(($AA48-$AZ48)*AN$2)+$AZ48</f>
        <v>3.5727557608</v>
      </c>
      <c r="AO48" s="257" t="n">
        <f aca="false">(($AA48-$AZ48)*AO$2)+$AZ48</f>
        <v>3.4395578324</v>
      </c>
      <c r="AP48" s="257" t="n">
        <f aca="false">(($AA48-$AZ48)*AP$2)+$AZ48</f>
        <v>3.306359904</v>
      </c>
      <c r="AQ48" s="257" t="n">
        <f aca="false">(($AA48-$AZ48)*AQ$2)+$AZ48</f>
        <v>3.1731619756</v>
      </c>
      <c r="AR48" s="257" t="n">
        <f aca="false">(($AA48-$AZ48)*AR$2)+$AZ48</f>
        <v>3.0399640472</v>
      </c>
      <c r="AS48" s="257" t="n">
        <f aca="false">(($AA48-$AZ48)*AS$2)+$AZ48</f>
        <v>2.9067661188</v>
      </c>
      <c r="AT48" s="257" t="n">
        <f aca="false">(($AA48-$AZ48)*AT$2)+$AZ48</f>
        <v>2.7735681904</v>
      </c>
      <c r="AU48" s="257" t="n">
        <f aca="false">(($AA48-$AZ48)*AU$2)+$AZ48</f>
        <v>2.640370262</v>
      </c>
      <c r="AV48" s="257" t="n">
        <f aca="false">(($AA48-$AZ48)*AV$2)+$AZ48</f>
        <v>2.5071723336</v>
      </c>
      <c r="AW48" s="257" t="n">
        <f aca="false">(($AA48-$AZ48)*AW$2)+$AZ48</f>
        <v>2.3739744052</v>
      </c>
      <c r="AX48" s="257" t="n">
        <f aca="false">(($AA48-$AZ48)*AX$2)+$AZ48</f>
        <v>2.2407764768</v>
      </c>
      <c r="AY48" s="257" t="n">
        <f aca="false">(($AA48-$AZ48)*AY$2)+$AZ48</f>
        <v>2.1075785484</v>
      </c>
      <c r="AZ48" s="257" t="n">
        <f aca="false">VLOOKUP($A48,GAMMAGRIDS,13,FALSE())</f>
        <v>1.97438062</v>
      </c>
      <c r="BA48" s="257" t="n">
        <f aca="false">(($AZ48-$BT48)*BA$2)+$BT48</f>
        <v>1.8912912535</v>
      </c>
      <c r="BB48" s="257" t="n">
        <f aca="false">(($AZ48-$BT48)*BB$2)+$BT48</f>
        <v>1.808201887</v>
      </c>
      <c r="BC48" s="257" t="n">
        <f aca="false">(($AZ48-$BT48)*BC$2)+$BT48</f>
        <v>1.7251125205</v>
      </c>
      <c r="BD48" s="257" t="n">
        <f aca="false">(($AZ48-$BT48)*BD$2)+$BT48</f>
        <v>1.642023154</v>
      </c>
      <c r="BE48" s="257" t="n">
        <f aca="false">(($AZ48-$BT48)*BE$2)+$BT48</f>
        <v>1.5589337875</v>
      </c>
      <c r="BF48" s="257" t="n">
        <f aca="false">(($AZ48-$BT48)*BF$2)+$BT48</f>
        <v>1.475844421</v>
      </c>
      <c r="BG48" s="257" t="n">
        <f aca="false">(($AZ48-$BT48)*BG$2)+$BT48</f>
        <v>1.3927550545</v>
      </c>
      <c r="BH48" s="257" t="n">
        <f aca="false">(($AZ48-$BT48)*BH$2)+$BT48</f>
        <v>1.309665688</v>
      </c>
      <c r="BI48" s="257" t="n">
        <f aca="false">(($AZ48-$BT48)*BI$2)+$BT48</f>
        <v>1.2265763215</v>
      </c>
      <c r="BJ48" s="257" t="n">
        <f aca="false">(($AZ48-$BT48)*BJ$2)+$BT48</f>
        <v>1.143486955</v>
      </c>
      <c r="BK48" s="257" t="n">
        <f aca="false">(($AZ48-$BT48)*BK$2)+$BT48</f>
        <v>1.0603975885</v>
      </c>
      <c r="BL48" s="257" t="n">
        <f aca="false">(($AZ48-$BT48)*BL$2)+$BT48</f>
        <v>0.977308221999999</v>
      </c>
      <c r="BM48" s="257" t="n">
        <f aca="false">(($AZ48-$BT48)*BM$2)+$BT48</f>
        <v>0.8942188555</v>
      </c>
      <c r="BN48" s="257" t="n">
        <f aca="false">(($AZ48-$BT48)*BN$2)+$BT48</f>
        <v>0.811129489</v>
      </c>
      <c r="BO48" s="257" t="n">
        <f aca="false">(($AZ48-$BT48)*BO$2)+$BT48</f>
        <v>0.7280401225</v>
      </c>
      <c r="BP48" s="257" t="n">
        <f aca="false">(($AZ48-$BT48)*BP$2)+$BT48</f>
        <v>0.644950756</v>
      </c>
      <c r="BQ48" s="257" t="n">
        <f aca="false">(($AZ48-$BT48)*BQ$2)+$BT48</f>
        <v>0.5618613895</v>
      </c>
      <c r="BR48" s="257" t="n">
        <f aca="false">(($AZ48-$BT48)*BR$2)+$BT48</f>
        <v>0.478772023</v>
      </c>
      <c r="BS48" s="257" t="n">
        <f aca="false">(($AZ48-$BT48)*BS$2)+$BT48</f>
        <v>0.3956826565</v>
      </c>
      <c r="BT48" s="257" t="n">
        <f aca="false">VLOOKUP($A48,GAMMAGRIDS,14,FALSE())</f>
        <v>0.31259329</v>
      </c>
      <c r="BU48" s="257" t="n">
        <f aca="false">(($BT48-$BY48)*BU$2)+$BY48</f>
        <v>0.250074632</v>
      </c>
      <c r="BV48" s="257" t="n">
        <f aca="false">(($BT48-$BY48)*BV$2)+$BY48</f>
        <v>0.187555974</v>
      </c>
      <c r="BW48" s="257" t="n">
        <f aca="false">(($BT48-$BY48)*BW$2)+$BY48</f>
        <v>0.125037316</v>
      </c>
      <c r="BX48" s="257" t="n">
        <f aca="false">(($BT48-$BY48)*BX$2)+$BY48</f>
        <v>0.062518658</v>
      </c>
      <c r="BY48" s="257" t="n">
        <v>0</v>
      </c>
      <c r="BZ48" s="257" t="n">
        <f aca="false">(($CD48-$BY48)*BZ$2)+$BY48</f>
        <v>-0.056262656</v>
      </c>
      <c r="CA48" s="257" t="n">
        <f aca="false">(($CD48-$BY48)*CA$2)+$BY48</f>
        <v>-0.112525312</v>
      </c>
      <c r="CB48" s="257" t="n">
        <f aca="false">(($CD48-$BY48)*CB$2)+$BY48</f>
        <v>-0.168787968</v>
      </c>
      <c r="CC48" s="257" t="n">
        <f aca="false">(($CD48-$BY48)*CC$2)+$BY48</f>
        <v>-0.225050624</v>
      </c>
      <c r="CD48" s="257" t="n">
        <f aca="false">VLOOKUP($A48,GAMMAGRIDS,15,FALSE())</f>
        <v>-0.28131328</v>
      </c>
      <c r="CE48" s="257" t="n">
        <f aca="false">(($CX48-$CD48)*CE$2)+$CD48</f>
        <v>-0.3261845675</v>
      </c>
      <c r="CF48" s="257" t="n">
        <f aca="false">(($CX48-$CD48)*CF$2)+$CD48</f>
        <v>-0.371055855</v>
      </c>
      <c r="CG48" s="257" t="n">
        <f aca="false">(($CX48-$CD48)*CG$2)+$CD48</f>
        <v>-0.4159271425</v>
      </c>
      <c r="CH48" s="257" t="n">
        <f aca="false">(($CX48-$CD48)*CH$2)+$CD48</f>
        <v>-0.46079843</v>
      </c>
      <c r="CI48" s="257" t="n">
        <f aca="false">(($CX48-$CD48)*CI$2)+$CD48</f>
        <v>-0.5056697175</v>
      </c>
      <c r="CJ48" s="257" t="n">
        <f aca="false">(($CX48-$CD48)*CJ$2)+$CD48</f>
        <v>-0.550541005</v>
      </c>
      <c r="CK48" s="257" t="n">
        <f aca="false">(($CX48-$CD48)*CK$2)+$CD48</f>
        <v>-0.5954122925</v>
      </c>
      <c r="CL48" s="257" t="n">
        <f aca="false">(($CX48-$CD48)*CL$2)+$CD48</f>
        <v>-0.64028358</v>
      </c>
      <c r="CM48" s="257" t="n">
        <f aca="false">(($CX48-$CD48)*CM$2)+$CD48</f>
        <v>-0.6851548675</v>
      </c>
      <c r="CN48" s="257" t="n">
        <f aca="false">(($CX48-$CD48)*CN$2)+$CD48</f>
        <v>-0.730026155</v>
      </c>
      <c r="CO48" s="257" t="n">
        <f aca="false">(($CX48-$CD48)*CO$2)+$CD48</f>
        <v>-0.7748974425</v>
      </c>
      <c r="CP48" s="257" t="n">
        <f aca="false">(($CX48-$CD48)*CP$2)+$CD48</f>
        <v>-0.81976873</v>
      </c>
      <c r="CQ48" s="257" t="n">
        <f aca="false">(($CX48-$CD48)*CQ$2)+$CD48</f>
        <v>-0.8646400175</v>
      </c>
      <c r="CR48" s="257" t="n">
        <f aca="false">(($CX48-$CD48)*CR$2)+$CD48</f>
        <v>-0.909511305</v>
      </c>
      <c r="CS48" s="257" t="n">
        <f aca="false">(($CX48-$CD48)*CS$2)+$CD48</f>
        <v>-0.9543825925</v>
      </c>
      <c r="CT48" s="257" t="n">
        <f aca="false">(($CX48-$CD48)*CT$2)+$CD48</f>
        <v>-0.99925388</v>
      </c>
      <c r="CU48" s="257" t="n">
        <f aca="false">(($CX48-$CD48)*CU$2)+$CD48</f>
        <v>-1.0441251675</v>
      </c>
      <c r="CV48" s="257" t="n">
        <f aca="false">(($CX48-$CD48)*CV$2)+$CD48</f>
        <v>-1.088996455</v>
      </c>
      <c r="CW48" s="257" t="n">
        <f aca="false">(($CX48-$CD48)*CW$2)+$CD48</f>
        <v>-1.1338677425</v>
      </c>
      <c r="CX48" s="257" t="n">
        <f aca="false">VLOOKUP($A48,GAMMAGRIDS,16,FALSE())</f>
        <v>-1.17873903</v>
      </c>
      <c r="CY48" s="257" t="n">
        <f aca="false">(($DW48-$CX48)*CY$2)+$CX48</f>
        <v>-1.2124016168</v>
      </c>
      <c r="CZ48" s="257" t="n">
        <f aca="false">(($DW48-$CX48)*CZ$2)+$CX48</f>
        <v>-1.2460642036</v>
      </c>
      <c r="DA48" s="257" t="n">
        <f aca="false">(($DW48-$CX48)*DA$2)+$CX48</f>
        <v>-1.2797267904</v>
      </c>
      <c r="DB48" s="257" t="n">
        <f aca="false">(($DW48-$CX48)*DB$2)+$CX48</f>
        <v>-1.3133893772</v>
      </c>
      <c r="DC48" s="257" t="n">
        <f aca="false">(($DW48-$CX48)*DC$2)+$CX48</f>
        <v>-1.347051964</v>
      </c>
      <c r="DD48" s="257" t="n">
        <f aca="false">(($DW48-$CX48)*DD$2)+$CX48</f>
        <v>-1.3807145508</v>
      </c>
      <c r="DE48" s="257" t="n">
        <f aca="false">(($DW48-$CX48)*DE$2)+$CX48</f>
        <v>-1.4143771376</v>
      </c>
      <c r="DF48" s="257" t="n">
        <f aca="false">(($DW48-$CX48)*DF$2)+$CX48</f>
        <v>-1.4480397244</v>
      </c>
      <c r="DG48" s="257" t="n">
        <f aca="false">(($DW48-$CX48)*DG$2)+$CX48</f>
        <v>-1.4817023112</v>
      </c>
      <c r="DH48" s="257" t="n">
        <f aca="false">(($DW48-$CX48)*DH$2)+$CX48</f>
        <v>-1.515364898</v>
      </c>
      <c r="DI48" s="257" t="n">
        <f aca="false">(($DW48-$CX48)*DI$2)+$CX48</f>
        <v>-1.5490274848</v>
      </c>
      <c r="DJ48" s="257" t="n">
        <f aca="false">(($DW48-$CX48)*DJ$2)+$CX48</f>
        <v>-1.5826900716</v>
      </c>
      <c r="DK48" s="257" t="n">
        <f aca="false">(($DW48-$CX48)*DK$2)+$CX48</f>
        <v>-1.6163526584</v>
      </c>
      <c r="DL48" s="257" t="n">
        <f aca="false">(($DW48-$CX48)*DL$2)+$CX48</f>
        <v>-1.6500152452</v>
      </c>
      <c r="DM48" s="257" t="n">
        <f aca="false">(($DW48-$CX48)*DM$2)+$CX48</f>
        <v>-1.683677832</v>
      </c>
      <c r="DN48" s="257" t="n">
        <f aca="false">(($DW48-$CX48)*DN$2)+$CX48</f>
        <v>-1.7173404188</v>
      </c>
      <c r="DO48" s="257" t="n">
        <f aca="false">(($DW48-$CX48)*DO$2)+$CX48</f>
        <v>-1.7510030056</v>
      </c>
      <c r="DP48" s="257" t="n">
        <f aca="false">(($DW48-$CX48)*DP$2)+$CX48</f>
        <v>-1.7846655924</v>
      </c>
      <c r="DQ48" s="257" t="n">
        <f aca="false">(($DW48-$CX48)*DQ$2)+$CX48</f>
        <v>-1.8183281792</v>
      </c>
      <c r="DR48" s="257" t="n">
        <f aca="false">(($DW48-$CX48)*DR$2)+$CX48</f>
        <v>-1.851990766</v>
      </c>
      <c r="DS48" s="257" t="n">
        <f aca="false">(($DW48-$CX48)*DS$2)+$CX48</f>
        <v>-1.8856533528</v>
      </c>
      <c r="DT48" s="257" t="n">
        <f aca="false">(($DW48-$CX48)*DT$2)+$CX48</f>
        <v>-1.9193159396</v>
      </c>
      <c r="DU48" s="257" t="n">
        <f aca="false">(($DW48-$CX48)*DU$2)+$CX48</f>
        <v>-1.9529785264</v>
      </c>
      <c r="DV48" s="257" t="n">
        <f aca="false">(($DW48-$CX48)*DV$2)+$CX48</f>
        <v>-1.9866411132</v>
      </c>
      <c r="DW48" s="257" t="n">
        <f aca="false">VLOOKUP($A48,GAMMAGRIDS,17,FALSE())</f>
        <v>-2.0203037</v>
      </c>
      <c r="DX48" s="257" t="n">
        <f aca="false">(($EV48-$DW48)*DX$2)+$DW48</f>
        <v>-2.076256558</v>
      </c>
      <c r="DY48" s="257" t="n">
        <f aca="false">(($EV48-$DW48)*DY$2)+$DW48</f>
        <v>-2.132209416</v>
      </c>
      <c r="DZ48" s="257" t="n">
        <f aca="false">(($EV48-$DW48)*DZ$2)+$DW48</f>
        <v>-2.188162274</v>
      </c>
      <c r="EA48" s="257" t="n">
        <f aca="false">(($EV48-$DW48)*EA$2)+$DW48</f>
        <v>-2.244115132</v>
      </c>
      <c r="EB48" s="257" t="n">
        <f aca="false">(($EV48-$DW48)*EB$2)+$DW48</f>
        <v>-2.30006799</v>
      </c>
      <c r="EC48" s="257" t="n">
        <f aca="false">(($EV48-$DW48)*EC$2)+$DW48</f>
        <v>-2.356020848</v>
      </c>
      <c r="ED48" s="257" t="n">
        <f aca="false">(($EV48-$DW48)*ED$2)+$DW48</f>
        <v>-2.411973706</v>
      </c>
      <c r="EE48" s="257" t="n">
        <f aca="false">(($EV48-$DW48)*EE$2)+$DW48</f>
        <v>-2.467926564</v>
      </c>
      <c r="EF48" s="257" t="n">
        <f aca="false">(($EV48-$DW48)*EF$2)+$DW48</f>
        <v>-2.523879422</v>
      </c>
      <c r="EG48" s="257" t="n">
        <f aca="false">(($EV48-$DW48)*EG$2)+$DW48</f>
        <v>-2.57983228</v>
      </c>
      <c r="EH48" s="257" t="n">
        <f aca="false">(($EV48-$DW48)*EH$2)+$DW48</f>
        <v>-2.635785138</v>
      </c>
      <c r="EI48" s="257" t="n">
        <f aca="false">(($EV48-$DW48)*EI$2)+$DW48</f>
        <v>-2.691737996</v>
      </c>
      <c r="EJ48" s="257" t="n">
        <f aca="false">(($EV48-$DW48)*EJ$2)+$DW48</f>
        <v>-2.747690854</v>
      </c>
      <c r="EK48" s="257" t="n">
        <f aca="false">(($EV48-$DW48)*EK$2)+$DW48</f>
        <v>-2.803643712</v>
      </c>
      <c r="EL48" s="257" t="n">
        <f aca="false">(($EV48-$DW48)*EL$2)+$DW48</f>
        <v>-2.85959657</v>
      </c>
      <c r="EM48" s="257" t="n">
        <f aca="false">(($EV48-$DW48)*EM$2)+$DW48</f>
        <v>-2.915549428</v>
      </c>
      <c r="EN48" s="257" t="n">
        <f aca="false">(($EV48-$DW48)*EN$2)+$DW48</f>
        <v>-2.971502286</v>
      </c>
      <c r="EO48" s="257" t="n">
        <f aca="false">(($EV48-$DW48)*EO$2)+$DW48</f>
        <v>-3.027455144</v>
      </c>
      <c r="EP48" s="257" t="n">
        <f aca="false">(($EV48-$DW48)*EP$2)+$DW48</f>
        <v>-3.083408002</v>
      </c>
      <c r="EQ48" s="257" t="n">
        <f aca="false">(($EV48-$DW48)*EQ$2)+$DW48</f>
        <v>-3.13936086</v>
      </c>
      <c r="ER48" s="257" t="n">
        <f aca="false">(($EV48-$DW48)*ER$2)+$DW48</f>
        <v>-3.195313718</v>
      </c>
      <c r="ES48" s="257" t="n">
        <f aca="false">(($EV48-$DW48)*ES$2)+$DW48</f>
        <v>-3.251266576</v>
      </c>
      <c r="ET48" s="257" t="n">
        <f aca="false">(($EV48-$DW48)*ET$2)+$DW48</f>
        <v>-3.307219434</v>
      </c>
      <c r="EU48" s="257" t="n">
        <f aca="false">(($EV48-$DW48)*EU$2)+$DW48</f>
        <v>-3.363172292</v>
      </c>
      <c r="EV48" s="257" t="n">
        <f aca="false">VLOOKUP($A48,GAMMAGRIDS,18,FALSE())</f>
        <v>-3.41912515</v>
      </c>
    </row>
    <row r="49" customFormat="false" ht="12.75" hidden="false" customHeight="false" outlineLevel="0" collapsed="false">
      <c r="A49" s="36" t="n">
        <v>38412</v>
      </c>
      <c r="B49" s="257" t="n">
        <f aca="false">VLOOKUP($A49,GAMMAGRIDS,11,FALSE())</f>
        <v>14.95835408</v>
      </c>
      <c r="C49" s="257" t="n">
        <f aca="false">(($B49-$AA49)*C$2)+$AA49</f>
        <v>14.5733881392</v>
      </c>
      <c r="D49" s="257" t="n">
        <f aca="false">(($B49-$AA49)*D$2)+$AA49</f>
        <v>14.1884221984</v>
      </c>
      <c r="E49" s="257" t="n">
        <f aca="false">(($B49-$AA49)*E$2)+$AA49</f>
        <v>13.8034562576</v>
      </c>
      <c r="F49" s="257" t="n">
        <f aca="false">(($B49-$AA49)*F$2)+$AA49</f>
        <v>13.4184903168</v>
      </c>
      <c r="G49" s="257" t="n">
        <f aca="false">(($B49-$AA49)*G$2)+$AA49</f>
        <v>13.033524376</v>
      </c>
      <c r="H49" s="257" t="n">
        <f aca="false">(($B49-$AA49)*H$2)+$AA49</f>
        <v>12.6485584352</v>
      </c>
      <c r="I49" s="257" t="n">
        <f aca="false">(($B49-$AA49)*I$2)+$AA49</f>
        <v>12.2635924944</v>
      </c>
      <c r="J49" s="257" t="n">
        <f aca="false">(($B49-$AA49)*J$2)+$AA49</f>
        <v>11.8786265536</v>
      </c>
      <c r="K49" s="257" t="n">
        <f aca="false">(($B49-$AA49)*K$2)+$AA49</f>
        <v>11.4936606128</v>
      </c>
      <c r="L49" s="257" t="n">
        <f aca="false">(($B49-$AA49)*L$2)+$AA49</f>
        <v>11.108694672</v>
      </c>
      <c r="M49" s="257" t="n">
        <f aca="false">(($B49-$AA49)*M$2)+$AA49</f>
        <v>10.7237287312</v>
      </c>
      <c r="N49" s="257" t="n">
        <f aca="false">(($B49-$AA49)*N$2)+$AA49</f>
        <v>10.3387627904</v>
      </c>
      <c r="O49" s="257" t="n">
        <f aca="false">(($B49-$AA49)*O$2)+$AA49</f>
        <v>9.9537968496</v>
      </c>
      <c r="P49" s="257" t="n">
        <f aca="false">(($B49-$AA49)*P$2)+$AA49</f>
        <v>9.5688309088</v>
      </c>
      <c r="Q49" s="257" t="n">
        <f aca="false">(($B49-$AA49)*Q$2)+$AA49</f>
        <v>9.183864968</v>
      </c>
      <c r="R49" s="257" t="n">
        <f aca="false">(($B49-$AA49)*R$2)+$AA49</f>
        <v>8.7988990272</v>
      </c>
      <c r="S49" s="257" t="n">
        <f aca="false">(($B49-$AA49)*S$2)+$AA49</f>
        <v>8.4139330864</v>
      </c>
      <c r="T49" s="257" t="n">
        <f aca="false">(($B49-$AA49)*T$2)+$AA49</f>
        <v>8.0289671456</v>
      </c>
      <c r="U49" s="257" t="n">
        <f aca="false">(($B49-$AA49)*U$2)+$AA49</f>
        <v>7.6440012048</v>
      </c>
      <c r="V49" s="257" t="n">
        <f aca="false">(($B49-$AA49)*V$2)+$AA49</f>
        <v>7.259035264</v>
      </c>
      <c r="W49" s="257" t="n">
        <f aca="false">(($B49-$AA49)*W$2)+$AA49</f>
        <v>6.8740693232</v>
      </c>
      <c r="X49" s="257" t="n">
        <f aca="false">(($B49-$AA49)*X$2)+$AA49</f>
        <v>6.4891033824</v>
      </c>
      <c r="Y49" s="257" t="n">
        <f aca="false">(($B49-$AA49)*Y$2)+$AA49</f>
        <v>6.1041374416</v>
      </c>
      <c r="Z49" s="257" t="n">
        <f aca="false">(($B49-$AA49)*Z$2)+$AA49</f>
        <v>5.7191715008</v>
      </c>
      <c r="AA49" s="257" t="n">
        <f aca="false">VLOOKUP($A49,GAMMAGRIDS,12,FALSE())</f>
        <v>5.33420556</v>
      </c>
      <c r="AB49" s="257" t="n">
        <f aca="false">(($AA49-$AZ49)*AB$2)+$AZ49</f>
        <v>5.1968780884</v>
      </c>
      <c r="AC49" s="257" t="n">
        <f aca="false">(($AA49-$AZ49)*AC$2)+$AZ49</f>
        <v>5.0595506168</v>
      </c>
      <c r="AD49" s="257" t="n">
        <f aca="false">(($AA49-$AZ49)*AD$2)+$AZ49</f>
        <v>4.9222231452</v>
      </c>
      <c r="AE49" s="257" t="n">
        <f aca="false">(($AA49-$AZ49)*AE$2)+$AZ49</f>
        <v>4.7848956736</v>
      </c>
      <c r="AF49" s="257" t="n">
        <f aca="false">(($AA49-$AZ49)*AF$2)+$AZ49</f>
        <v>4.647568202</v>
      </c>
      <c r="AG49" s="257" t="n">
        <f aca="false">(($AA49-$AZ49)*AG$2)+$AZ49</f>
        <v>4.5102407304</v>
      </c>
      <c r="AH49" s="257" t="n">
        <f aca="false">(($AA49-$AZ49)*AH$2)+$AZ49</f>
        <v>4.3729132588</v>
      </c>
      <c r="AI49" s="257" t="n">
        <f aca="false">(($AA49-$AZ49)*AI$2)+$AZ49</f>
        <v>4.2355857872</v>
      </c>
      <c r="AJ49" s="257" t="n">
        <f aca="false">(($AA49-$AZ49)*AJ$2)+$AZ49</f>
        <v>4.0982583156</v>
      </c>
      <c r="AK49" s="257" t="n">
        <f aca="false">(($AA49-$AZ49)*AK$2)+$AZ49</f>
        <v>3.960930844</v>
      </c>
      <c r="AL49" s="257" t="n">
        <f aca="false">(($AA49-$AZ49)*AL$2)+$AZ49</f>
        <v>3.8236033724</v>
      </c>
      <c r="AM49" s="257" t="n">
        <f aca="false">(($AA49-$AZ49)*AM$2)+$AZ49</f>
        <v>3.6862759008</v>
      </c>
      <c r="AN49" s="257" t="n">
        <f aca="false">(($AA49-$AZ49)*AN$2)+$AZ49</f>
        <v>3.5489484292</v>
      </c>
      <c r="AO49" s="257" t="n">
        <f aca="false">(($AA49-$AZ49)*AO$2)+$AZ49</f>
        <v>3.4116209576</v>
      </c>
      <c r="AP49" s="257" t="n">
        <f aca="false">(($AA49-$AZ49)*AP$2)+$AZ49</f>
        <v>3.274293486</v>
      </c>
      <c r="AQ49" s="257" t="n">
        <f aca="false">(($AA49-$AZ49)*AQ$2)+$AZ49</f>
        <v>3.1369660144</v>
      </c>
      <c r="AR49" s="257" t="n">
        <f aca="false">(($AA49-$AZ49)*AR$2)+$AZ49</f>
        <v>2.9996385428</v>
      </c>
      <c r="AS49" s="257" t="n">
        <f aca="false">(($AA49-$AZ49)*AS$2)+$AZ49</f>
        <v>2.8623110712</v>
      </c>
      <c r="AT49" s="257" t="n">
        <f aca="false">(($AA49-$AZ49)*AT$2)+$AZ49</f>
        <v>2.7249835996</v>
      </c>
      <c r="AU49" s="257" t="n">
        <f aca="false">(($AA49-$AZ49)*AU$2)+$AZ49</f>
        <v>2.587656128</v>
      </c>
      <c r="AV49" s="257" t="n">
        <f aca="false">(($AA49-$AZ49)*AV$2)+$AZ49</f>
        <v>2.4503286564</v>
      </c>
      <c r="AW49" s="257" t="n">
        <f aca="false">(($AA49-$AZ49)*AW$2)+$AZ49</f>
        <v>2.3130011848</v>
      </c>
      <c r="AX49" s="257" t="n">
        <f aca="false">(($AA49-$AZ49)*AX$2)+$AZ49</f>
        <v>2.1756737132</v>
      </c>
      <c r="AY49" s="257" t="n">
        <f aca="false">(($AA49-$AZ49)*AY$2)+$AZ49</f>
        <v>2.0383462416</v>
      </c>
      <c r="AZ49" s="257" t="n">
        <f aca="false">VLOOKUP($A49,GAMMAGRIDS,13,FALSE())</f>
        <v>1.90101877</v>
      </c>
      <c r="BA49" s="257" t="n">
        <f aca="false">(($AZ49-$BT49)*BA$2)+$BT49</f>
        <v>1.8202303945</v>
      </c>
      <c r="BB49" s="257" t="n">
        <f aca="false">(($AZ49-$BT49)*BB$2)+$BT49</f>
        <v>1.739442019</v>
      </c>
      <c r="BC49" s="257" t="n">
        <f aca="false">(($AZ49-$BT49)*BC$2)+$BT49</f>
        <v>1.6586536435</v>
      </c>
      <c r="BD49" s="257" t="n">
        <f aca="false">(($AZ49-$BT49)*BD$2)+$BT49</f>
        <v>1.577865268</v>
      </c>
      <c r="BE49" s="257" t="n">
        <f aca="false">(($AZ49-$BT49)*BE$2)+$BT49</f>
        <v>1.4970768925</v>
      </c>
      <c r="BF49" s="257" t="n">
        <f aca="false">(($AZ49-$BT49)*BF$2)+$BT49</f>
        <v>1.416288517</v>
      </c>
      <c r="BG49" s="257" t="n">
        <f aca="false">(($AZ49-$BT49)*BG$2)+$BT49</f>
        <v>1.3355001415</v>
      </c>
      <c r="BH49" s="257" t="n">
        <f aca="false">(($AZ49-$BT49)*BH$2)+$BT49</f>
        <v>1.254711766</v>
      </c>
      <c r="BI49" s="257" t="n">
        <f aca="false">(($AZ49-$BT49)*BI$2)+$BT49</f>
        <v>1.1739233905</v>
      </c>
      <c r="BJ49" s="257" t="n">
        <f aca="false">(($AZ49-$BT49)*BJ$2)+$BT49</f>
        <v>1.093135015</v>
      </c>
      <c r="BK49" s="257" t="n">
        <f aca="false">(($AZ49-$BT49)*BK$2)+$BT49</f>
        <v>1.0123466395</v>
      </c>
      <c r="BL49" s="257" t="n">
        <f aca="false">(($AZ49-$BT49)*BL$2)+$BT49</f>
        <v>0.931558263999999</v>
      </c>
      <c r="BM49" s="257" t="n">
        <f aca="false">(($AZ49-$BT49)*BM$2)+$BT49</f>
        <v>0.8507698885</v>
      </c>
      <c r="BN49" s="257" t="n">
        <f aca="false">(($AZ49-$BT49)*BN$2)+$BT49</f>
        <v>0.769981512999999</v>
      </c>
      <c r="BO49" s="257" t="n">
        <f aca="false">(($AZ49-$BT49)*BO$2)+$BT49</f>
        <v>0.689193137499999</v>
      </c>
      <c r="BP49" s="257" t="n">
        <f aca="false">(($AZ49-$BT49)*BP$2)+$BT49</f>
        <v>0.608404762</v>
      </c>
      <c r="BQ49" s="257" t="n">
        <f aca="false">(($AZ49-$BT49)*BQ$2)+$BT49</f>
        <v>0.5276163865</v>
      </c>
      <c r="BR49" s="257" t="n">
        <f aca="false">(($AZ49-$BT49)*BR$2)+$BT49</f>
        <v>0.446828010999999</v>
      </c>
      <c r="BS49" s="257" t="n">
        <f aca="false">(($AZ49-$BT49)*BS$2)+$BT49</f>
        <v>0.3660396355</v>
      </c>
      <c r="BT49" s="257" t="n">
        <f aca="false">VLOOKUP($A49,GAMMAGRIDS,14,FALSE())</f>
        <v>0.28525126</v>
      </c>
      <c r="BU49" s="257" t="n">
        <f aca="false">(($BT49-$BY49)*BU$2)+$BY49</f>
        <v>0.228201008</v>
      </c>
      <c r="BV49" s="257" t="n">
        <f aca="false">(($BT49-$BY49)*BV$2)+$BY49</f>
        <v>0.171150756</v>
      </c>
      <c r="BW49" s="257" t="n">
        <f aca="false">(($BT49-$BY49)*BW$2)+$BY49</f>
        <v>0.114100504</v>
      </c>
      <c r="BX49" s="257" t="n">
        <f aca="false">(($BT49-$BY49)*BX$2)+$BY49</f>
        <v>0.057050252</v>
      </c>
      <c r="BY49" s="257" t="n">
        <v>0</v>
      </c>
      <c r="BZ49" s="257" t="n">
        <f aca="false">(($CD49-$BY49)*BZ$2)+$BY49</f>
        <v>-0.04978495</v>
      </c>
      <c r="CA49" s="257" t="n">
        <f aca="false">(($CD49-$BY49)*CA$2)+$BY49</f>
        <v>-0.0995699</v>
      </c>
      <c r="CB49" s="257" t="n">
        <f aca="false">(($CD49-$BY49)*CB$2)+$BY49</f>
        <v>-0.14935485</v>
      </c>
      <c r="CC49" s="257" t="n">
        <f aca="false">(($CD49-$BY49)*CC$2)+$BY49</f>
        <v>-0.1991398</v>
      </c>
      <c r="CD49" s="257" t="n">
        <f aca="false">VLOOKUP($A49,GAMMAGRIDS,15,FALSE())</f>
        <v>-0.24892475</v>
      </c>
      <c r="CE49" s="257" t="n">
        <f aca="false">(($CX49-$CD49)*CE$2)+$CD49</f>
        <v>-0.2854762275</v>
      </c>
      <c r="CF49" s="257" t="n">
        <f aca="false">(($CX49-$CD49)*CF$2)+$CD49</f>
        <v>-0.322027705</v>
      </c>
      <c r="CG49" s="257" t="n">
        <f aca="false">(($CX49-$CD49)*CG$2)+$CD49</f>
        <v>-0.3585791825</v>
      </c>
      <c r="CH49" s="257" t="n">
        <f aca="false">(($CX49-$CD49)*CH$2)+$CD49</f>
        <v>-0.39513066</v>
      </c>
      <c r="CI49" s="257" t="n">
        <f aca="false">(($CX49-$CD49)*CI$2)+$CD49</f>
        <v>-0.4316821375</v>
      </c>
      <c r="CJ49" s="257" t="n">
        <f aca="false">(($CX49-$CD49)*CJ$2)+$CD49</f>
        <v>-0.468233615</v>
      </c>
      <c r="CK49" s="257" t="n">
        <f aca="false">(($CX49-$CD49)*CK$2)+$CD49</f>
        <v>-0.5047850925</v>
      </c>
      <c r="CL49" s="257" t="n">
        <f aca="false">(($CX49-$CD49)*CL$2)+$CD49</f>
        <v>-0.54133657</v>
      </c>
      <c r="CM49" s="257" t="n">
        <f aca="false">(($CX49-$CD49)*CM$2)+$CD49</f>
        <v>-0.5778880475</v>
      </c>
      <c r="CN49" s="257" t="n">
        <f aca="false">(($CX49-$CD49)*CN$2)+$CD49</f>
        <v>-0.614439525</v>
      </c>
      <c r="CO49" s="257" t="n">
        <f aca="false">(($CX49-$CD49)*CO$2)+$CD49</f>
        <v>-0.6509910025</v>
      </c>
      <c r="CP49" s="257" t="n">
        <f aca="false">(($CX49-$CD49)*CP$2)+$CD49</f>
        <v>-0.68754248</v>
      </c>
      <c r="CQ49" s="257" t="n">
        <f aca="false">(($CX49-$CD49)*CQ$2)+$CD49</f>
        <v>-0.7240939575</v>
      </c>
      <c r="CR49" s="257" t="n">
        <f aca="false">(($CX49-$CD49)*CR$2)+$CD49</f>
        <v>-0.760645435</v>
      </c>
      <c r="CS49" s="257" t="n">
        <f aca="false">(($CX49-$CD49)*CS$2)+$CD49</f>
        <v>-0.7971969125</v>
      </c>
      <c r="CT49" s="257" t="n">
        <f aca="false">(($CX49-$CD49)*CT$2)+$CD49</f>
        <v>-0.83374839</v>
      </c>
      <c r="CU49" s="257" t="n">
        <f aca="false">(($CX49-$CD49)*CU$2)+$CD49</f>
        <v>-0.8702998675</v>
      </c>
      <c r="CV49" s="257" t="n">
        <f aca="false">(($CX49-$CD49)*CV$2)+$CD49</f>
        <v>-0.906851345</v>
      </c>
      <c r="CW49" s="257" t="n">
        <f aca="false">(($CX49-$CD49)*CW$2)+$CD49</f>
        <v>-0.9434028225</v>
      </c>
      <c r="CX49" s="257" t="n">
        <f aca="false">VLOOKUP($A49,GAMMAGRIDS,16,FALSE())</f>
        <v>-0.9799543</v>
      </c>
      <c r="CY49" s="257" t="n">
        <f aca="false">(($DW49-$CX49)*CY$2)+$CX49</f>
        <v>-1.0036819884</v>
      </c>
      <c r="CZ49" s="257" t="n">
        <f aca="false">(($DW49-$CX49)*CZ$2)+$CX49</f>
        <v>-1.0274096768</v>
      </c>
      <c r="DA49" s="257" t="n">
        <f aca="false">(($DW49-$CX49)*DA$2)+$CX49</f>
        <v>-1.0511373652</v>
      </c>
      <c r="DB49" s="257" t="n">
        <f aca="false">(($DW49-$CX49)*DB$2)+$CX49</f>
        <v>-1.0748650536</v>
      </c>
      <c r="DC49" s="257" t="n">
        <f aca="false">(($DW49-$CX49)*DC$2)+$CX49</f>
        <v>-1.098592742</v>
      </c>
      <c r="DD49" s="257" t="n">
        <f aca="false">(($DW49-$CX49)*DD$2)+$CX49</f>
        <v>-1.1223204304</v>
      </c>
      <c r="DE49" s="257" t="n">
        <f aca="false">(($DW49-$CX49)*DE$2)+$CX49</f>
        <v>-1.1460481188</v>
      </c>
      <c r="DF49" s="257" t="n">
        <f aca="false">(($DW49-$CX49)*DF$2)+$CX49</f>
        <v>-1.1697758072</v>
      </c>
      <c r="DG49" s="257" t="n">
        <f aca="false">(($DW49-$CX49)*DG$2)+$CX49</f>
        <v>-1.1935034956</v>
      </c>
      <c r="DH49" s="257" t="n">
        <f aca="false">(($DW49-$CX49)*DH$2)+$CX49</f>
        <v>-1.217231184</v>
      </c>
      <c r="DI49" s="257" t="n">
        <f aca="false">(($DW49-$CX49)*DI$2)+$CX49</f>
        <v>-1.2409588724</v>
      </c>
      <c r="DJ49" s="257" t="n">
        <f aca="false">(($DW49-$CX49)*DJ$2)+$CX49</f>
        <v>-1.2646865608</v>
      </c>
      <c r="DK49" s="257" t="n">
        <f aca="false">(($DW49-$CX49)*DK$2)+$CX49</f>
        <v>-1.2884142492</v>
      </c>
      <c r="DL49" s="257" t="n">
        <f aca="false">(($DW49-$CX49)*DL$2)+$CX49</f>
        <v>-1.3121419376</v>
      </c>
      <c r="DM49" s="257" t="n">
        <f aca="false">(($DW49-$CX49)*DM$2)+$CX49</f>
        <v>-1.335869626</v>
      </c>
      <c r="DN49" s="257" t="n">
        <f aca="false">(($DW49-$CX49)*DN$2)+$CX49</f>
        <v>-1.3595973144</v>
      </c>
      <c r="DO49" s="257" t="n">
        <f aca="false">(($DW49-$CX49)*DO$2)+$CX49</f>
        <v>-1.3833250028</v>
      </c>
      <c r="DP49" s="257" t="n">
        <f aca="false">(($DW49-$CX49)*DP$2)+$CX49</f>
        <v>-1.4070526912</v>
      </c>
      <c r="DQ49" s="257" t="n">
        <f aca="false">(($DW49-$CX49)*DQ$2)+$CX49</f>
        <v>-1.4307803796</v>
      </c>
      <c r="DR49" s="257" t="n">
        <f aca="false">(($DW49-$CX49)*DR$2)+$CX49</f>
        <v>-1.454508068</v>
      </c>
      <c r="DS49" s="257" t="n">
        <f aca="false">(($DW49-$CX49)*DS$2)+$CX49</f>
        <v>-1.4782357564</v>
      </c>
      <c r="DT49" s="257" t="n">
        <f aca="false">(($DW49-$CX49)*DT$2)+$CX49</f>
        <v>-1.5019634448</v>
      </c>
      <c r="DU49" s="257" t="n">
        <f aca="false">(($DW49-$CX49)*DU$2)+$CX49</f>
        <v>-1.5256911332</v>
      </c>
      <c r="DV49" s="257" t="n">
        <f aca="false">(($DW49-$CX49)*DV$2)+$CX49</f>
        <v>-1.5494188216</v>
      </c>
      <c r="DW49" s="257" t="n">
        <f aca="false">VLOOKUP($A49,GAMMAGRIDS,17,FALSE())</f>
        <v>-1.57314651</v>
      </c>
      <c r="DX49" s="257" t="n">
        <f aca="false">(($EV49-$DW49)*DX$2)+$DW49</f>
        <v>-1.6099640684</v>
      </c>
      <c r="DY49" s="257" t="n">
        <f aca="false">(($EV49-$DW49)*DY$2)+$DW49</f>
        <v>-1.6467816268</v>
      </c>
      <c r="DZ49" s="257" t="n">
        <f aca="false">(($EV49-$DW49)*DZ$2)+$DW49</f>
        <v>-1.6835991852</v>
      </c>
      <c r="EA49" s="257" t="n">
        <f aca="false">(($EV49-$DW49)*EA$2)+$DW49</f>
        <v>-1.7204167436</v>
      </c>
      <c r="EB49" s="257" t="n">
        <f aca="false">(($EV49-$DW49)*EB$2)+$DW49</f>
        <v>-1.757234302</v>
      </c>
      <c r="EC49" s="257" t="n">
        <f aca="false">(($EV49-$DW49)*EC$2)+$DW49</f>
        <v>-1.7940518604</v>
      </c>
      <c r="ED49" s="257" t="n">
        <f aca="false">(($EV49-$DW49)*ED$2)+$DW49</f>
        <v>-1.8308694188</v>
      </c>
      <c r="EE49" s="257" t="n">
        <f aca="false">(($EV49-$DW49)*EE$2)+$DW49</f>
        <v>-1.8676869772</v>
      </c>
      <c r="EF49" s="257" t="n">
        <f aca="false">(($EV49-$DW49)*EF$2)+$DW49</f>
        <v>-1.9045045356</v>
      </c>
      <c r="EG49" s="257" t="n">
        <f aca="false">(($EV49-$DW49)*EG$2)+$DW49</f>
        <v>-1.941322094</v>
      </c>
      <c r="EH49" s="257" t="n">
        <f aca="false">(($EV49-$DW49)*EH$2)+$DW49</f>
        <v>-1.9781396524</v>
      </c>
      <c r="EI49" s="257" t="n">
        <f aca="false">(($EV49-$DW49)*EI$2)+$DW49</f>
        <v>-2.0149572108</v>
      </c>
      <c r="EJ49" s="257" t="n">
        <f aca="false">(($EV49-$DW49)*EJ$2)+$DW49</f>
        <v>-2.0517747692</v>
      </c>
      <c r="EK49" s="257" t="n">
        <f aca="false">(($EV49-$DW49)*EK$2)+$DW49</f>
        <v>-2.0885923276</v>
      </c>
      <c r="EL49" s="257" t="n">
        <f aca="false">(($EV49-$DW49)*EL$2)+$DW49</f>
        <v>-2.125409886</v>
      </c>
      <c r="EM49" s="257" t="n">
        <f aca="false">(($EV49-$DW49)*EM$2)+$DW49</f>
        <v>-2.1622274444</v>
      </c>
      <c r="EN49" s="257" t="n">
        <f aca="false">(($EV49-$DW49)*EN$2)+$DW49</f>
        <v>-2.1990450028</v>
      </c>
      <c r="EO49" s="257" t="n">
        <f aca="false">(($EV49-$DW49)*EO$2)+$DW49</f>
        <v>-2.2358625612</v>
      </c>
      <c r="EP49" s="257" t="n">
        <f aca="false">(($EV49-$DW49)*EP$2)+$DW49</f>
        <v>-2.2726801196</v>
      </c>
      <c r="EQ49" s="257" t="n">
        <f aca="false">(($EV49-$DW49)*EQ$2)+$DW49</f>
        <v>-2.309497678</v>
      </c>
      <c r="ER49" s="257" t="n">
        <f aca="false">(($EV49-$DW49)*ER$2)+$DW49</f>
        <v>-2.3463152364</v>
      </c>
      <c r="ES49" s="257" t="n">
        <f aca="false">(($EV49-$DW49)*ES$2)+$DW49</f>
        <v>-2.3831327948</v>
      </c>
      <c r="ET49" s="257" t="n">
        <f aca="false">(($EV49-$DW49)*ET$2)+$DW49</f>
        <v>-2.4199503532</v>
      </c>
      <c r="EU49" s="257" t="n">
        <f aca="false">(($EV49-$DW49)*EU$2)+$DW49</f>
        <v>-2.4567679116</v>
      </c>
      <c r="EV49" s="257" t="n">
        <f aca="false">VLOOKUP($A49,GAMMAGRIDS,18,FALSE())</f>
        <v>-2.49358547</v>
      </c>
    </row>
    <row r="50" customFormat="false" ht="12.75" hidden="false" customHeight="false" outlineLevel="0" collapsed="false">
      <c r="A50" s="36" t="n">
        <v>38443</v>
      </c>
      <c r="B50" s="257" t="n">
        <f aca="false">VLOOKUP($A50,GAMMAGRIDS,11,FALSE())</f>
        <v>14.50176311</v>
      </c>
      <c r="C50" s="257" t="n">
        <f aca="false">(($B50-$AA50)*C$2)+$AA50</f>
        <v>14.160991812</v>
      </c>
      <c r="D50" s="257" t="n">
        <f aca="false">(($B50-$AA50)*D$2)+$AA50</f>
        <v>13.820220514</v>
      </c>
      <c r="E50" s="257" t="n">
        <f aca="false">(($B50-$AA50)*E$2)+$AA50</f>
        <v>13.479449216</v>
      </c>
      <c r="F50" s="257" t="n">
        <f aca="false">(($B50-$AA50)*F$2)+$AA50</f>
        <v>13.138677918</v>
      </c>
      <c r="G50" s="257" t="n">
        <f aca="false">(($B50-$AA50)*G$2)+$AA50</f>
        <v>12.79790662</v>
      </c>
      <c r="H50" s="257" t="n">
        <f aca="false">(($B50-$AA50)*H$2)+$AA50</f>
        <v>12.457135322</v>
      </c>
      <c r="I50" s="257" t="n">
        <f aca="false">(($B50-$AA50)*I$2)+$AA50</f>
        <v>12.116364024</v>
      </c>
      <c r="J50" s="257" t="n">
        <f aca="false">(($B50-$AA50)*J$2)+$AA50</f>
        <v>11.775592726</v>
      </c>
      <c r="K50" s="257" t="n">
        <f aca="false">(($B50-$AA50)*K$2)+$AA50</f>
        <v>11.434821428</v>
      </c>
      <c r="L50" s="257" t="n">
        <f aca="false">(($B50-$AA50)*L$2)+$AA50</f>
        <v>11.09405013</v>
      </c>
      <c r="M50" s="257" t="n">
        <f aca="false">(($B50-$AA50)*M$2)+$AA50</f>
        <v>10.753278832</v>
      </c>
      <c r="N50" s="257" t="n">
        <f aca="false">(($B50-$AA50)*N$2)+$AA50</f>
        <v>10.412507534</v>
      </c>
      <c r="O50" s="257" t="n">
        <f aca="false">(($B50-$AA50)*O$2)+$AA50</f>
        <v>10.071736236</v>
      </c>
      <c r="P50" s="257" t="n">
        <f aca="false">(($B50-$AA50)*P$2)+$AA50</f>
        <v>9.730964938</v>
      </c>
      <c r="Q50" s="257" t="n">
        <f aca="false">(($B50-$AA50)*Q$2)+$AA50</f>
        <v>9.39019364</v>
      </c>
      <c r="R50" s="257" t="n">
        <f aca="false">(($B50-$AA50)*R$2)+$AA50</f>
        <v>9.049422342</v>
      </c>
      <c r="S50" s="257" t="n">
        <f aca="false">(($B50-$AA50)*S$2)+$AA50</f>
        <v>8.708651044</v>
      </c>
      <c r="T50" s="257" t="n">
        <f aca="false">(($B50-$AA50)*T$2)+$AA50</f>
        <v>8.367879746</v>
      </c>
      <c r="U50" s="257" t="n">
        <f aca="false">(($B50-$AA50)*U$2)+$AA50</f>
        <v>8.027108448</v>
      </c>
      <c r="V50" s="257" t="n">
        <f aca="false">(($B50-$AA50)*V$2)+$AA50</f>
        <v>7.68633715</v>
      </c>
      <c r="W50" s="257" t="n">
        <f aca="false">(($B50-$AA50)*W$2)+$AA50</f>
        <v>7.345565852</v>
      </c>
      <c r="X50" s="257" t="n">
        <f aca="false">(($B50-$AA50)*X$2)+$AA50</f>
        <v>7.004794554</v>
      </c>
      <c r="Y50" s="257" t="n">
        <f aca="false">(($B50-$AA50)*Y$2)+$AA50</f>
        <v>6.664023256</v>
      </c>
      <c r="Z50" s="257" t="n">
        <f aca="false">(($B50-$AA50)*Z$2)+$AA50</f>
        <v>6.323251958</v>
      </c>
      <c r="AA50" s="257" t="n">
        <f aca="false">VLOOKUP($A50,GAMMAGRIDS,12,FALSE())</f>
        <v>5.98248066</v>
      </c>
      <c r="AB50" s="257" t="n">
        <f aca="false">(($AA50-$AZ50)*AB$2)+$AZ50</f>
        <v>5.8331660808</v>
      </c>
      <c r="AC50" s="257" t="n">
        <f aca="false">(($AA50-$AZ50)*AC$2)+$AZ50</f>
        <v>5.6838515016</v>
      </c>
      <c r="AD50" s="257" t="n">
        <f aca="false">(($AA50-$AZ50)*AD$2)+$AZ50</f>
        <v>5.5345369224</v>
      </c>
      <c r="AE50" s="257" t="n">
        <f aca="false">(($AA50-$AZ50)*AE$2)+$AZ50</f>
        <v>5.3852223432</v>
      </c>
      <c r="AF50" s="257" t="n">
        <f aca="false">(($AA50-$AZ50)*AF$2)+$AZ50</f>
        <v>5.235907764</v>
      </c>
      <c r="AG50" s="257" t="n">
        <f aca="false">(($AA50-$AZ50)*AG$2)+$AZ50</f>
        <v>5.0865931848</v>
      </c>
      <c r="AH50" s="257" t="n">
        <f aca="false">(($AA50-$AZ50)*AH$2)+$AZ50</f>
        <v>4.9372786056</v>
      </c>
      <c r="AI50" s="257" t="n">
        <f aca="false">(($AA50-$AZ50)*AI$2)+$AZ50</f>
        <v>4.7879640264</v>
      </c>
      <c r="AJ50" s="257" t="n">
        <f aca="false">(($AA50-$AZ50)*AJ$2)+$AZ50</f>
        <v>4.6386494472</v>
      </c>
      <c r="AK50" s="257" t="n">
        <f aca="false">(($AA50-$AZ50)*AK$2)+$AZ50</f>
        <v>4.489334868</v>
      </c>
      <c r="AL50" s="257" t="n">
        <f aca="false">(($AA50-$AZ50)*AL$2)+$AZ50</f>
        <v>4.3400202888</v>
      </c>
      <c r="AM50" s="257" t="n">
        <f aca="false">(($AA50-$AZ50)*AM$2)+$AZ50</f>
        <v>4.1907057096</v>
      </c>
      <c r="AN50" s="257" t="n">
        <f aca="false">(($AA50-$AZ50)*AN$2)+$AZ50</f>
        <v>4.0413911304</v>
      </c>
      <c r="AO50" s="257" t="n">
        <f aca="false">(($AA50-$AZ50)*AO$2)+$AZ50</f>
        <v>3.8920765512</v>
      </c>
      <c r="AP50" s="257" t="n">
        <f aca="false">(($AA50-$AZ50)*AP$2)+$AZ50</f>
        <v>3.742761972</v>
      </c>
      <c r="AQ50" s="257" t="n">
        <f aca="false">(($AA50-$AZ50)*AQ$2)+$AZ50</f>
        <v>3.5934473928</v>
      </c>
      <c r="AR50" s="257" t="n">
        <f aca="false">(($AA50-$AZ50)*AR$2)+$AZ50</f>
        <v>3.4441328136</v>
      </c>
      <c r="AS50" s="257" t="n">
        <f aca="false">(($AA50-$AZ50)*AS$2)+$AZ50</f>
        <v>3.2948182344</v>
      </c>
      <c r="AT50" s="257" t="n">
        <f aca="false">(($AA50-$AZ50)*AT$2)+$AZ50</f>
        <v>3.1455036552</v>
      </c>
      <c r="AU50" s="257" t="n">
        <f aca="false">(($AA50-$AZ50)*AU$2)+$AZ50</f>
        <v>2.996189076</v>
      </c>
      <c r="AV50" s="257" t="n">
        <f aca="false">(($AA50-$AZ50)*AV$2)+$AZ50</f>
        <v>2.8468744968</v>
      </c>
      <c r="AW50" s="257" t="n">
        <f aca="false">(($AA50-$AZ50)*AW$2)+$AZ50</f>
        <v>2.6975599176</v>
      </c>
      <c r="AX50" s="257" t="n">
        <f aca="false">(($AA50-$AZ50)*AX$2)+$AZ50</f>
        <v>2.5482453384</v>
      </c>
      <c r="AY50" s="257" t="n">
        <f aca="false">(($AA50-$AZ50)*AY$2)+$AZ50</f>
        <v>2.3989307592</v>
      </c>
      <c r="AZ50" s="257" t="n">
        <f aca="false">VLOOKUP($A50,GAMMAGRIDS,13,FALSE())</f>
        <v>2.24961618</v>
      </c>
      <c r="BA50" s="257" t="n">
        <f aca="false">(($AZ50-$BT50)*BA$2)+$BT50</f>
        <v>2.154720261</v>
      </c>
      <c r="BB50" s="257" t="n">
        <f aca="false">(($AZ50-$BT50)*BB$2)+$BT50</f>
        <v>2.059824342</v>
      </c>
      <c r="BC50" s="257" t="n">
        <f aca="false">(($AZ50-$BT50)*BC$2)+$BT50</f>
        <v>1.964928423</v>
      </c>
      <c r="BD50" s="257" t="n">
        <f aca="false">(($AZ50-$BT50)*BD$2)+$BT50</f>
        <v>1.870032504</v>
      </c>
      <c r="BE50" s="257" t="n">
        <f aca="false">(($AZ50-$BT50)*BE$2)+$BT50</f>
        <v>1.775136585</v>
      </c>
      <c r="BF50" s="257" t="n">
        <f aca="false">(($AZ50-$BT50)*BF$2)+$BT50</f>
        <v>1.680240666</v>
      </c>
      <c r="BG50" s="257" t="n">
        <f aca="false">(($AZ50-$BT50)*BG$2)+$BT50</f>
        <v>1.585344747</v>
      </c>
      <c r="BH50" s="257" t="n">
        <f aca="false">(($AZ50-$BT50)*BH$2)+$BT50</f>
        <v>1.490448828</v>
      </c>
      <c r="BI50" s="257" t="n">
        <f aca="false">(($AZ50-$BT50)*BI$2)+$BT50</f>
        <v>1.395552909</v>
      </c>
      <c r="BJ50" s="257" t="n">
        <f aca="false">(($AZ50-$BT50)*BJ$2)+$BT50</f>
        <v>1.30065699</v>
      </c>
      <c r="BK50" s="257" t="n">
        <f aca="false">(($AZ50-$BT50)*BK$2)+$BT50</f>
        <v>1.205761071</v>
      </c>
      <c r="BL50" s="257" t="n">
        <f aca="false">(($AZ50-$BT50)*BL$2)+$BT50</f>
        <v>1.110865152</v>
      </c>
      <c r="BM50" s="257" t="n">
        <f aca="false">(($AZ50-$BT50)*BM$2)+$BT50</f>
        <v>1.015969233</v>
      </c>
      <c r="BN50" s="257" t="n">
        <f aca="false">(($AZ50-$BT50)*BN$2)+$BT50</f>
        <v>0.921073313999999</v>
      </c>
      <c r="BO50" s="257" t="n">
        <f aca="false">(($AZ50-$BT50)*BO$2)+$BT50</f>
        <v>0.826177394999999</v>
      </c>
      <c r="BP50" s="257" t="n">
        <f aca="false">(($AZ50-$BT50)*BP$2)+$BT50</f>
        <v>0.731281475999999</v>
      </c>
      <c r="BQ50" s="257" t="n">
        <f aca="false">(($AZ50-$BT50)*BQ$2)+$BT50</f>
        <v>0.636385556999999</v>
      </c>
      <c r="BR50" s="257" t="n">
        <f aca="false">(($AZ50-$BT50)*BR$2)+$BT50</f>
        <v>0.541489637999999</v>
      </c>
      <c r="BS50" s="257" t="n">
        <f aca="false">(($AZ50-$BT50)*BS$2)+$BT50</f>
        <v>0.446593718999999</v>
      </c>
      <c r="BT50" s="257" t="n">
        <f aca="false">VLOOKUP($A50,GAMMAGRIDS,14,FALSE())</f>
        <v>0.3516978</v>
      </c>
      <c r="BU50" s="257" t="n">
        <f aca="false">(($BT50-$BY50)*BU$2)+$BY50</f>
        <v>0.28135824</v>
      </c>
      <c r="BV50" s="257" t="n">
        <f aca="false">(($BT50-$BY50)*BV$2)+$BY50</f>
        <v>0.21101868</v>
      </c>
      <c r="BW50" s="257" t="n">
        <f aca="false">(($BT50-$BY50)*BW$2)+$BY50</f>
        <v>0.14067912</v>
      </c>
      <c r="BX50" s="257" t="n">
        <f aca="false">(($BT50-$BY50)*BX$2)+$BY50</f>
        <v>0.07033956</v>
      </c>
      <c r="BY50" s="257" t="n">
        <v>0</v>
      </c>
      <c r="BZ50" s="257" t="n">
        <f aca="false">(($CD50-$BY50)*BZ$2)+$BY50</f>
        <v>-0.062501958</v>
      </c>
      <c r="CA50" s="257" t="n">
        <f aca="false">(($CD50-$BY50)*CA$2)+$BY50</f>
        <v>-0.125003916</v>
      </c>
      <c r="CB50" s="257" t="n">
        <f aca="false">(($CD50-$BY50)*CB$2)+$BY50</f>
        <v>-0.187505874</v>
      </c>
      <c r="CC50" s="257" t="n">
        <f aca="false">(($CD50-$BY50)*CC$2)+$BY50</f>
        <v>-0.250007832</v>
      </c>
      <c r="CD50" s="257" t="n">
        <f aca="false">VLOOKUP($A50,GAMMAGRIDS,15,FALSE())</f>
        <v>-0.31250979</v>
      </c>
      <c r="CE50" s="257" t="n">
        <f aca="false">(($CX50-$CD50)*CE$2)+$CD50</f>
        <v>-0.360135784</v>
      </c>
      <c r="CF50" s="257" t="n">
        <f aca="false">(($CX50-$CD50)*CF$2)+$CD50</f>
        <v>-0.407761778</v>
      </c>
      <c r="CG50" s="257" t="n">
        <f aca="false">(($CX50-$CD50)*CG$2)+$CD50</f>
        <v>-0.455387772</v>
      </c>
      <c r="CH50" s="257" t="n">
        <f aca="false">(($CX50-$CD50)*CH$2)+$CD50</f>
        <v>-0.503013766</v>
      </c>
      <c r="CI50" s="257" t="n">
        <f aca="false">(($CX50-$CD50)*CI$2)+$CD50</f>
        <v>-0.55063976</v>
      </c>
      <c r="CJ50" s="257" t="n">
        <f aca="false">(($CX50-$CD50)*CJ$2)+$CD50</f>
        <v>-0.598265754</v>
      </c>
      <c r="CK50" s="257" t="n">
        <f aca="false">(($CX50-$CD50)*CK$2)+$CD50</f>
        <v>-0.645891748</v>
      </c>
      <c r="CL50" s="257" t="n">
        <f aca="false">(($CX50-$CD50)*CL$2)+$CD50</f>
        <v>-0.693517742</v>
      </c>
      <c r="CM50" s="257" t="n">
        <f aca="false">(($CX50-$CD50)*CM$2)+$CD50</f>
        <v>-0.741143736</v>
      </c>
      <c r="CN50" s="257" t="n">
        <f aca="false">(($CX50-$CD50)*CN$2)+$CD50</f>
        <v>-0.78876973</v>
      </c>
      <c r="CO50" s="257" t="n">
        <f aca="false">(($CX50-$CD50)*CO$2)+$CD50</f>
        <v>-0.836395724</v>
      </c>
      <c r="CP50" s="257" t="n">
        <f aca="false">(($CX50-$CD50)*CP$2)+$CD50</f>
        <v>-0.884021718</v>
      </c>
      <c r="CQ50" s="257" t="n">
        <f aca="false">(($CX50-$CD50)*CQ$2)+$CD50</f>
        <v>-0.931647712</v>
      </c>
      <c r="CR50" s="257" t="n">
        <f aca="false">(($CX50-$CD50)*CR$2)+$CD50</f>
        <v>-0.979273706</v>
      </c>
      <c r="CS50" s="257" t="n">
        <f aca="false">(($CX50-$CD50)*CS$2)+$CD50</f>
        <v>-1.0268997</v>
      </c>
      <c r="CT50" s="257" t="n">
        <f aca="false">(($CX50-$CD50)*CT$2)+$CD50</f>
        <v>-1.074525694</v>
      </c>
      <c r="CU50" s="257" t="n">
        <f aca="false">(($CX50-$CD50)*CU$2)+$CD50</f>
        <v>-1.122151688</v>
      </c>
      <c r="CV50" s="257" t="n">
        <f aca="false">(($CX50-$CD50)*CV$2)+$CD50</f>
        <v>-1.169777682</v>
      </c>
      <c r="CW50" s="257" t="n">
        <f aca="false">(($CX50-$CD50)*CW$2)+$CD50</f>
        <v>-1.217403676</v>
      </c>
      <c r="CX50" s="257" t="n">
        <f aca="false">VLOOKUP($A50,GAMMAGRIDS,16,FALSE())</f>
        <v>-1.26502967</v>
      </c>
      <c r="CY50" s="257" t="n">
        <f aca="false">(($DW50-$CX50)*CY$2)+$CX50</f>
        <v>-1.2969105136</v>
      </c>
      <c r="CZ50" s="257" t="n">
        <f aca="false">(($DW50-$CX50)*CZ$2)+$CX50</f>
        <v>-1.3287913572</v>
      </c>
      <c r="DA50" s="257" t="n">
        <f aca="false">(($DW50-$CX50)*DA$2)+$CX50</f>
        <v>-1.3606722008</v>
      </c>
      <c r="DB50" s="257" t="n">
        <f aca="false">(($DW50-$CX50)*DB$2)+$CX50</f>
        <v>-1.3925530444</v>
      </c>
      <c r="DC50" s="257" t="n">
        <f aca="false">(($DW50-$CX50)*DC$2)+$CX50</f>
        <v>-1.424433888</v>
      </c>
      <c r="DD50" s="257" t="n">
        <f aca="false">(($DW50-$CX50)*DD$2)+$CX50</f>
        <v>-1.4563147316</v>
      </c>
      <c r="DE50" s="257" t="n">
        <f aca="false">(($DW50-$CX50)*DE$2)+$CX50</f>
        <v>-1.4881955752</v>
      </c>
      <c r="DF50" s="257" t="n">
        <f aca="false">(($DW50-$CX50)*DF$2)+$CX50</f>
        <v>-1.5200764188</v>
      </c>
      <c r="DG50" s="257" t="n">
        <f aca="false">(($DW50-$CX50)*DG$2)+$CX50</f>
        <v>-1.5519572624</v>
      </c>
      <c r="DH50" s="257" t="n">
        <f aca="false">(($DW50-$CX50)*DH$2)+$CX50</f>
        <v>-1.583838106</v>
      </c>
      <c r="DI50" s="257" t="n">
        <f aca="false">(($DW50-$CX50)*DI$2)+$CX50</f>
        <v>-1.6157189496</v>
      </c>
      <c r="DJ50" s="257" t="n">
        <f aca="false">(($DW50-$CX50)*DJ$2)+$CX50</f>
        <v>-1.6475997932</v>
      </c>
      <c r="DK50" s="257" t="n">
        <f aca="false">(($DW50-$CX50)*DK$2)+$CX50</f>
        <v>-1.6794806368</v>
      </c>
      <c r="DL50" s="257" t="n">
        <f aca="false">(($DW50-$CX50)*DL$2)+$CX50</f>
        <v>-1.7113614804</v>
      </c>
      <c r="DM50" s="257" t="n">
        <f aca="false">(($DW50-$CX50)*DM$2)+$CX50</f>
        <v>-1.743242324</v>
      </c>
      <c r="DN50" s="257" t="n">
        <f aca="false">(($DW50-$CX50)*DN$2)+$CX50</f>
        <v>-1.7751231676</v>
      </c>
      <c r="DO50" s="257" t="n">
        <f aca="false">(($DW50-$CX50)*DO$2)+$CX50</f>
        <v>-1.8070040112</v>
      </c>
      <c r="DP50" s="257" t="n">
        <f aca="false">(($DW50-$CX50)*DP$2)+$CX50</f>
        <v>-1.8388848548</v>
      </c>
      <c r="DQ50" s="257" t="n">
        <f aca="false">(($DW50-$CX50)*DQ$2)+$CX50</f>
        <v>-1.8707656984</v>
      </c>
      <c r="DR50" s="257" t="n">
        <f aca="false">(($DW50-$CX50)*DR$2)+$CX50</f>
        <v>-1.902646542</v>
      </c>
      <c r="DS50" s="257" t="n">
        <f aca="false">(($DW50-$CX50)*DS$2)+$CX50</f>
        <v>-1.9345273856</v>
      </c>
      <c r="DT50" s="257" t="n">
        <f aca="false">(($DW50-$CX50)*DT$2)+$CX50</f>
        <v>-1.9664082292</v>
      </c>
      <c r="DU50" s="257" t="n">
        <f aca="false">(($DW50-$CX50)*DU$2)+$CX50</f>
        <v>-1.9982890728</v>
      </c>
      <c r="DV50" s="257" t="n">
        <f aca="false">(($DW50-$CX50)*DV$2)+$CX50</f>
        <v>-2.0301699164</v>
      </c>
      <c r="DW50" s="257" t="n">
        <f aca="false">VLOOKUP($A50,GAMMAGRIDS,17,FALSE())</f>
        <v>-2.06205076</v>
      </c>
      <c r="DX50" s="257" t="n">
        <f aca="false">(($EV50-$DW50)*DX$2)+$DW50</f>
        <v>-2.1080089508</v>
      </c>
      <c r="DY50" s="257" t="n">
        <f aca="false">(($EV50-$DW50)*DY$2)+$DW50</f>
        <v>-2.1539671416</v>
      </c>
      <c r="DZ50" s="257" t="n">
        <f aca="false">(($EV50-$DW50)*DZ$2)+$DW50</f>
        <v>-2.1999253324</v>
      </c>
      <c r="EA50" s="257" t="n">
        <f aca="false">(($EV50-$DW50)*EA$2)+$DW50</f>
        <v>-2.2458835232</v>
      </c>
      <c r="EB50" s="257" t="n">
        <f aca="false">(($EV50-$DW50)*EB$2)+$DW50</f>
        <v>-2.291841714</v>
      </c>
      <c r="EC50" s="257" t="n">
        <f aca="false">(($EV50-$DW50)*EC$2)+$DW50</f>
        <v>-2.3377999048</v>
      </c>
      <c r="ED50" s="257" t="n">
        <f aca="false">(($EV50-$DW50)*ED$2)+$DW50</f>
        <v>-2.3837580956</v>
      </c>
      <c r="EE50" s="257" t="n">
        <f aca="false">(($EV50-$DW50)*EE$2)+$DW50</f>
        <v>-2.4297162864</v>
      </c>
      <c r="EF50" s="257" t="n">
        <f aca="false">(($EV50-$DW50)*EF$2)+$DW50</f>
        <v>-2.4756744772</v>
      </c>
      <c r="EG50" s="257" t="n">
        <f aca="false">(($EV50-$DW50)*EG$2)+$DW50</f>
        <v>-2.521632668</v>
      </c>
      <c r="EH50" s="257" t="n">
        <f aca="false">(($EV50-$DW50)*EH$2)+$DW50</f>
        <v>-2.5675908588</v>
      </c>
      <c r="EI50" s="257" t="n">
        <f aca="false">(($EV50-$DW50)*EI$2)+$DW50</f>
        <v>-2.6135490496</v>
      </c>
      <c r="EJ50" s="257" t="n">
        <f aca="false">(($EV50-$DW50)*EJ$2)+$DW50</f>
        <v>-2.6595072404</v>
      </c>
      <c r="EK50" s="257" t="n">
        <f aca="false">(($EV50-$DW50)*EK$2)+$DW50</f>
        <v>-2.7054654312</v>
      </c>
      <c r="EL50" s="257" t="n">
        <f aca="false">(($EV50-$DW50)*EL$2)+$DW50</f>
        <v>-2.751423622</v>
      </c>
      <c r="EM50" s="257" t="n">
        <f aca="false">(($EV50-$DW50)*EM$2)+$DW50</f>
        <v>-2.7973818128</v>
      </c>
      <c r="EN50" s="257" t="n">
        <f aca="false">(($EV50-$DW50)*EN$2)+$DW50</f>
        <v>-2.8433400036</v>
      </c>
      <c r="EO50" s="257" t="n">
        <f aca="false">(($EV50-$DW50)*EO$2)+$DW50</f>
        <v>-2.8892981944</v>
      </c>
      <c r="EP50" s="257" t="n">
        <f aca="false">(($EV50-$DW50)*EP$2)+$DW50</f>
        <v>-2.9352563852</v>
      </c>
      <c r="EQ50" s="257" t="n">
        <f aca="false">(($EV50-$DW50)*EQ$2)+$DW50</f>
        <v>-2.981214576</v>
      </c>
      <c r="ER50" s="257" t="n">
        <f aca="false">(($EV50-$DW50)*ER$2)+$DW50</f>
        <v>-3.0271727668</v>
      </c>
      <c r="ES50" s="257" t="n">
        <f aca="false">(($EV50-$DW50)*ES$2)+$DW50</f>
        <v>-3.0731309576</v>
      </c>
      <c r="ET50" s="257" t="n">
        <f aca="false">(($EV50-$DW50)*ET$2)+$DW50</f>
        <v>-3.1190891484</v>
      </c>
      <c r="EU50" s="257" t="n">
        <f aca="false">(($EV50-$DW50)*EU$2)+$DW50</f>
        <v>-3.1650473392</v>
      </c>
      <c r="EV50" s="257" t="n">
        <f aca="false">VLOOKUP($A50,GAMMAGRIDS,18,FALSE())</f>
        <v>-3.21100553</v>
      </c>
    </row>
    <row r="51" customFormat="false" ht="12.75" hidden="false" customHeight="false" outlineLevel="0" collapsed="false">
      <c r="A51" s="36" t="n">
        <v>38473</v>
      </c>
      <c r="B51" s="257" t="n">
        <f aca="false">VLOOKUP($A51,GAMMAGRIDS,11,FALSE())</f>
        <v>1.68363227</v>
      </c>
      <c r="C51" s="257" t="n">
        <f aca="false">(($B51-$AA51)*C$2)+$AA51</f>
        <v>1.6555637728</v>
      </c>
      <c r="D51" s="257" t="n">
        <f aca="false">(($B51-$AA51)*D$2)+$AA51</f>
        <v>1.6274952756</v>
      </c>
      <c r="E51" s="257" t="n">
        <f aca="false">(($B51-$AA51)*E$2)+$AA51</f>
        <v>1.5994267784</v>
      </c>
      <c r="F51" s="257" t="n">
        <f aca="false">(($B51-$AA51)*F$2)+$AA51</f>
        <v>1.5713582812</v>
      </c>
      <c r="G51" s="257" t="n">
        <f aca="false">(($B51-$AA51)*G$2)+$AA51</f>
        <v>1.543289784</v>
      </c>
      <c r="H51" s="257" t="n">
        <f aca="false">(($B51-$AA51)*H$2)+$AA51</f>
        <v>1.5152212868</v>
      </c>
      <c r="I51" s="257" t="n">
        <f aca="false">(($B51-$AA51)*I$2)+$AA51</f>
        <v>1.4871527896</v>
      </c>
      <c r="J51" s="257" t="n">
        <f aca="false">(($B51-$AA51)*J$2)+$AA51</f>
        <v>1.4590842924</v>
      </c>
      <c r="K51" s="257" t="n">
        <f aca="false">(($B51-$AA51)*K$2)+$AA51</f>
        <v>1.4310157952</v>
      </c>
      <c r="L51" s="257" t="n">
        <f aca="false">(($B51-$AA51)*L$2)+$AA51</f>
        <v>1.402947298</v>
      </c>
      <c r="M51" s="257" t="n">
        <f aca="false">(($B51-$AA51)*M$2)+$AA51</f>
        <v>1.3748788008</v>
      </c>
      <c r="N51" s="257" t="n">
        <f aca="false">(($B51-$AA51)*N$2)+$AA51</f>
        <v>1.3468103036</v>
      </c>
      <c r="O51" s="257" t="n">
        <f aca="false">(($B51-$AA51)*O$2)+$AA51</f>
        <v>1.3187418064</v>
      </c>
      <c r="P51" s="257" t="n">
        <f aca="false">(($B51-$AA51)*P$2)+$AA51</f>
        <v>1.2906733092</v>
      </c>
      <c r="Q51" s="257" t="n">
        <f aca="false">(($B51-$AA51)*Q$2)+$AA51</f>
        <v>1.262604812</v>
      </c>
      <c r="R51" s="257" t="n">
        <f aca="false">(($B51-$AA51)*R$2)+$AA51</f>
        <v>1.2345363148</v>
      </c>
      <c r="S51" s="257" t="n">
        <f aca="false">(($B51-$AA51)*S$2)+$AA51</f>
        <v>1.2064678176</v>
      </c>
      <c r="T51" s="257" t="n">
        <f aca="false">(($B51-$AA51)*T$2)+$AA51</f>
        <v>1.1783993204</v>
      </c>
      <c r="U51" s="257" t="n">
        <f aca="false">(($B51-$AA51)*U$2)+$AA51</f>
        <v>1.1503308232</v>
      </c>
      <c r="V51" s="257" t="n">
        <f aca="false">(($B51-$AA51)*V$2)+$AA51</f>
        <v>1.122262326</v>
      </c>
      <c r="W51" s="257" t="n">
        <f aca="false">(($B51-$AA51)*W$2)+$AA51</f>
        <v>1.0941938288</v>
      </c>
      <c r="X51" s="257" t="n">
        <f aca="false">(($B51-$AA51)*X$2)+$AA51</f>
        <v>1.0661253316</v>
      </c>
      <c r="Y51" s="257" t="n">
        <f aca="false">(($B51-$AA51)*Y$2)+$AA51</f>
        <v>1.0380568344</v>
      </c>
      <c r="Z51" s="257" t="n">
        <f aca="false">(($B51-$AA51)*Z$2)+$AA51</f>
        <v>1.0099883372</v>
      </c>
      <c r="AA51" s="257" t="n">
        <f aca="false">VLOOKUP($A51,GAMMAGRIDS,12,FALSE())</f>
        <v>0.98191984</v>
      </c>
      <c r="AB51" s="257" t="n">
        <f aca="false">(($AA51-$AZ51)*AB$2)+$AZ51</f>
        <v>0.947514914</v>
      </c>
      <c r="AC51" s="257" t="n">
        <f aca="false">(($AA51-$AZ51)*AC$2)+$AZ51</f>
        <v>0.913109988</v>
      </c>
      <c r="AD51" s="257" t="n">
        <f aca="false">(($AA51-$AZ51)*AD$2)+$AZ51</f>
        <v>0.878705062</v>
      </c>
      <c r="AE51" s="257" t="n">
        <f aca="false">(($AA51-$AZ51)*AE$2)+$AZ51</f>
        <v>0.844300136</v>
      </c>
      <c r="AF51" s="257" t="n">
        <f aca="false">(($AA51-$AZ51)*AF$2)+$AZ51</f>
        <v>0.80989521</v>
      </c>
      <c r="AG51" s="257" t="n">
        <f aca="false">(($AA51-$AZ51)*AG$2)+$AZ51</f>
        <v>0.775490284</v>
      </c>
      <c r="AH51" s="257" t="n">
        <f aca="false">(($AA51-$AZ51)*AH$2)+$AZ51</f>
        <v>0.741085358</v>
      </c>
      <c r="AI51" s="257" t="n">
        <f aca="false">(($AA51-$AZ51)*AI$2)+$AZ51</f>
        <v>0.706680432</v>
      </c>
      <c r="AJ51" s="257" t="n">
        <f aca="false">(($AA51-$AZ51)*AJ$2)+$AZ51</f>
        <v>0.672275506</v>
      </c>
      <c r="AK51" s="257" t="n">
        <f aca="false">(($AA51-$AZ51)*AK$2)+$AZ51</f>
        <v>0.63787058</v>
      </c>
      <c r="AL51" s="257" t="n">
        <f aca="false">(($AA51-$AZ51)*AL$2)+$AZ51</f>
        <v>0.603465654</v>
      </c>
      <c r="AM51" s="257" t="n">
        <f aca="false">(($AA51-$AZ51)*AM$2)+$AZ51</f>
        <v>0.569060728</v>
      </c>
      <c r="AN51" s="257" t="n">
        <f aca="false">(($AA51-$AZ51)*AN$2)+$AZ51</f>
        <v>0.534655802</v>
      </c>
      <c r="AO51" s="257" t="n">
        <f aca="false">(($AA51-$AZ51)*AO$2)+$AZ51</f>
        <v>0.500250876</v>
      </c>
      <c r="AP51" s="257" t="n">
        <f aca="false">(($AA51-$AZ51)*AP$2)+$AZ51</f>
        <v>0.46584595</v>
      </c>
      <c r="AQ51" s="257" t="n">
        <f aca="false">(($AA51-$AZ51)*AQ$2)+$AZ51</f>
        <v>0.431441024</v>
      </c>
      <c r="AR51" s="257" t="n">
        <f aca="false">(($AA51-$AZ51)*AR$2)+$AZ51</f>
        <v>0.397036098</v>
      </c>
      <c r="AS51" s="257" t="n">
        <f aca="false">(($AA51-$AZ51)*AS$2)+$AZ51</f>
        <v>0.362631172</v>
      </c>
      <c r="AT51" s="257" t="n">
        <f aca="false">(($AA51-$AZ51)*AT$2)+$AZ51</f>
        <v>0.328226246</v>
      </c>
      <c r="AU51" s="257" t="n">
        <f aca="false">(($AA51-$AZ51)*AU$2)+$AZ51</f>
        <v>0.29382132</v>
      </c>
      <c r="AV51" s="257" t="n">
        <f aca="false">(($AA51-$AZ51)*AV$2)+$AZ51</f>
        <v>0.259416394</v>
      </c>
      <c r="AW51" s="257" t="n">
        <f aca="false">(($AA51-$AZ51)*AW$2)+$AZ51</f>
        <v>0.225011468</v>
      </c>
      <c r="AX51" s="257" t="n">
        <f aca="false">(($AA51-$AZ51)*AX$2)+$AZ51</f>
        <v>0.190606542</v>
      </c>
      <c r="AY51" s="257" t="n">
        <f aca="false">(($AA51-$AZ51)*AY$2)+$AZ51</f>
        <v>0.156201616</v>
      </c>
      <c r="AZ51" s="257" t="n">
        <f aca="false">VLOOKUP($A51,GAMMAGRIDS,13,FALSE())</f>
        <v>0.12179669</v>
      </c>
      <c r="BA51" s="257" t="n">
        <f aca="false">(($AZ51-$BT51)*BA$2)+$BT51</f>
        <v>0.114683506</v>
      </c>
      <c r="BB51" s="257" t="n">
        <f aca="false">(($AZ51-$BT51)*BB$2)+$BT51</f>
        <v>0.107570322</v>
      </c>
      <c r="BC51" s="257" t="n">
        <f aca="false">(($AZ51-$BT51)*BC$2)+$BT51</f>
        <v>0.100457138</v>
      </c>
      <c r="BD51" s="257" t="n">
        <f aca="false">(($AZ51-$BT51)*BD$2)+$BT51</f>
        <v>0.093343954</v>
      </c>
      <c r="BE51" s="257" t="n">
        <f aca="false">(($AZ51-$BT51)*BE$2)+$BT51</f>
        <v>0.08623077</v>
      </c>
      <c r="BF51" s="257" t="n">
        <f aca="false">(($AZ51-$BT51)*BF$2)+$BT51</f>
        <v>0.079117586</v>
      </c>
      <c r="BG51" s="257" t="n">
        <f aca="false">(($AZ51-$BT51)*BG$2)+$BT51</f>
        <v>0.072004402</v>
      </c>
      <c r="BH51" s="257" t="n">
        <f aca="false">(($AZ51-$BT51)*BH$2)+$BT51</f>
        <v>0.0648912179999999</v>
      </c>
      <c r="BI51" s="257" t="n">
        <f aca="false">(($AZ51-$BT51)*BI$2)+$BT51</f>
        <v>0.0577780339999999</v>
      </c>
      <c r="BJ51" s="257" t="n">
        <f aca="false">(($AZ51-$BT51)*BJ$2)+$BT51</f>
        <v>0.0506648499999999</v>
      </c>
      <c r="BK51" s="257" t="n">
        <f aca="false">(($AZ51-$BT51)*BK$2)+$BT51</f>
        <v>0.043551666</v>
      </c>
      <c r="BL51" s="257" t="n">
        <f aca="false">(($AZ51-$BT51)*BL$2)+$BT51</f>
        <v>0.0364384819999999</v>
      </c>
      <c r="BM51" s="257" t="n">
        <f aca="false">(($AZ51-$BT51)*BM$2)+$BT51</f>
        <v>0.029325298</v>
      </c>
      <c r="BN51" s="257" t="n">
        <f aca="false">(($AZ51-$BT51)*BN$2)+$BT51</f>
        <v>0.022212114</v>
      </c>
      <c r="BO51" s="257" t="n">
        <f aca="false">(($AZ51-$BT51)*BO$2)+$BT51</f>
        <v>0.01509893</v>
      </c>
      <c r="BP51" s="257" t="n">
        <f aca="false">(($AZ51-$BT51)*BP$2)+$BT51</f>
        <v>0.00798574599999996</v>
      </c>
      <c r="BQ51" s="257" t="n">
        <f aca="false">(($AZ51-$BT51)*BQ$2)+$BT51</f>
        <v>0.000872561999999962</v>
      </c>
      <c r="BR51" s="257" t="n">
        <f aca="false">(($AZ51-$BT51)*BR$2)+$BT51</f>
        <v>-0.00624062200000004</v>
      </c>
      <c r="BS51" s="257" t="n">
        <f aca="false">(($AZ51-$BT51)*BS$2)+$BT51</f>
        <v>-0.013353806</v>
      </c>
      <c r="BT51" s="257" t="n">
        <f aca="false">VLOOKUP($A51,GAMMAGRIDS,14,FALSE())</f>
        <v>-0.02046699</v>
      </c>
      <c r="BU51" s="257" t="n">
        <f aca="false">(($BT51-$BY51)*BU$2)+$BY51</f>
        <v>-0.016373592</v>
      </c>
      <c r="BV51" s="257" t="n">
        <f aca="false">(($BT51-$BY51)*BV$2)+$BY51</f>
        <v>-0.012280194</v>
      </c>
      <c r="BW51" s="257" t="n">
        <f aca="false">(($BT51-$BY51)*BW$2)+$BY51</f>
        <v>-0.008186796</v>
      </c>
      <c r="BX51" s="257" t="n">
        <f aca="false">(($BT51-$BY51)*BX$2)+$BY51</f>
        <v>-0.004093398</v>
      </c>
      <c r="BY51" s="257" t="n">
        <v>0</v>
      </c>
      <c r="BZ51" s="257" t="n">
        <f aca="false">(($CD51-$BY51)*BZ$2)+$BY51</f>
        <v>0.007065514</v>
      </c>
      <c r="CA51" s="257" t="n">
        <f aca="false">(($CD51-$BY51)*CA$2)+$BY51</f>
        <v>0.014131028</v>
      </c>
      <c r="CB51" s="257" t="n">
        <f aca="false">(($CD51-$BY51)*CB$2)+$BY51</f>
        <v>0.021196542</v>
      </c>
      <c r="CC51" s="257" t="n">
        <f aca="false">(($CD51-$BY51)*CC$2)+$BY51</f>
        <v>0.028262056</v>
      </c>
      <c r="CD51" s="257" t="n">
        <f aca="false">VLOOKUP($A51,GAMMAGRIDS,15,FALSE())</f>
        <v>0.03532757</v>
      </c>
      <c r="CE51" s="257" t="n">
        <f aca="false">(($CX51-$CD51)*CE$2)+$CD51</f>
        <v>0.0463651775</v>
      </c>
      <c r="CF51" s="257" t="n">
        <f aca="false">(($CX51-$CD51)*CF$2)+$CD51</f>
        <v>0.057402785</v>
      </c>
      <c r="CG51" s="257" t="n">
        <f aca="false">(($CX51-$CD51)*CG$2)+$CD51</f>
        <v>0.0684403925</v>
      </c>
      <c r="CH51" s="257" t="n">
        <f aca="false">(($CX51-$CD51)*CH$2)+$CD51</f>
        <v>0.079478</v>
      </c>
      <c r="CI51" s="257" t="n">
        <f aca="false">(($CX51-$CD51)*CI$2)+$CD51</f>
        <v>0.0905156075</v>
      </c>
      <c r="CJ51" s="257" t="n">
        <f aca="false">(($CX51-$CD51)*CJ$2)+$CD51</f>
        <v>0.101553215</v>
      </c>
      <c r="CK51" s="257" t="n">
        <f aca="false">(($CX51-$CD51)*CK$2)+$CD51</f>
        <v>0.1125908225</v>
      </c>
      <c r="CL51" s="257" t="n">
        <f aca="false">(($CX51-$CD51)*CL$2)+$CD51</f>
        <v>0.12362843</v>
      </c>
      <c r="CM51" s="257" t="n">
        <f aca="false">(($CX51-$CD51)*CM$2)+$CD51</f>
        <v>0.1346660375</v>
      </c>
      <c r="CN51" s="257" t="n">
        <f aca="false">(($CX51-$CD51)*CN$2)+$CD51</f>
        <v>0.145703645</v>
      </c>
      <c r="CO51" s="257" t="n">
        <f aca="false">(($CX51-$CD51)*CO$2)+$CD51</f>
        <v>0.1567412525</v>
      </c>
      <c r="CP51" s="257" t="n">
        <f aca="false">(($CX51-$CD51)*CP$2)+$CD51</f>
        <v>0.16777886</v>
      </c>
      <c r="CQ51" s="257" t="n">
        <f aca="false">(($CX51-$CD51)*CQ$2)+$CD51</f>
        <v>0.1788164675</v>
      </c>
      <c r="CR51" s="257" t="n">
        <f aca="false">(($CX51-$CD51)*CR$2)+$CD51</f>
        <v>0.189854075</v>
      </c>
      <c r="CS51" s="257" t="n">
        <f aca="false">(($CX51-$CD51)*CS$2)+$CD51</f>
        <v>0.2008916825</v>
      </c>
      <c r="CT51" s="257" t="n">
        <f aca="false">(($CX51-$CD51)*CT$2)+$CD51</f>
        <v>0.21192929</v>
      </c>
      <c r="CU51" s="257" t="n">
        <f aca="false">(($CX51-$CD51)*CU$2)+$CD51</f>
        <v>0.2229668975</v>
      </c>
      <c r="CV51" s="257" t="n">
        <f aca="false">(($CX51-$CD51)*CV$2)+$CD51</f>
        <v>0.234004505</v>
      </c>
      <c r="CW51" s="257" t="n">
        <f aca="false">(($CX51-$CD51)*CW$2)+$CD51</f>
        <v>0.2450421125</v>
      </c>
      <c r="CX51" s="257" t="n">
        <f aca="false">VLOOKUP($A51,GAMMAGRIDS,16,FALSE())</f>
        <v>0.25607972</v>
      </c>
      <c r="CY51" s="257" t="n">
        <f aca="false">(($DW51-$CX51)*CY$2)+$CX51</f>
        <v>0.2666942788</v>
      </c>
      <c r="CZ51" s="257" t="n">
        <f aca="false">(($DW51-$CX51)*CZ$2)+$CX51</f>
        <v>0.2773088376</v>
      </c>
      <c r="DA51" s="257" t="n">
        <f aca="false">(($DW51-$CX51)*DA$2)+$CX51</f>
        <v>0.2879233964</v>
      </c>
      <c r="DB51" s="257" t="n">
        <f aca="false">(($DW51-$CX51)*DB$2)+$CX51</f>
        <v>0.2985379552</v>
      </c>
      <c r="DC51" s="257" t="n">
        <f aca="false">(($DW51-$CX51)*DC$2)+$CX51</f>
        <v>0.309152514</v>
      </c>
      <c r="DD51" s="257" t="n">
        <f aca="false">(($DW51-$CX51)*DD$2)+$CX51</f>
        <v>0.3197670728</v>
      </c>
      <c r="DE51" s="257" t="n">
        <f aca="false">(($DW51-$CX51)*DE$2)+$CX51</f>
        <v>0.3303816316</v>
      </c>
      <c r="DF51" s="257" t="n">
        <f aca="false">(($DW51-$CX51)*DF$2)+$CX51</f>
        <v>0.3409961904</v>
      </c>
      <c r="DG51" s="257" t="n">
        <f aca="false">(($DW51-$CX51)*DG$2)+$CX51</f>
        <v>0.3516107492</v>
      </c>
      <c r="DH51" s="257" t="n">
        <f aca="false">(($DW51-$CX51)*DH$2)+$CX51</f>
        <v>0.362225308</v>
      </c>
      <c r="DI51" s="257" t="n">
        <f aca="false">(($DW51-$CX51)*DI$2)+$CX51</f>
        <v>0.3728398668</v>
      </c>
      <c r="DJ51" s="257" t="n">
        <f aca="false">(($DW51-$CX51)*DJ$2)+$CX51</f>
        <v>0.3834544256</v>
      </c>
      <c r="DK51" s="257" t="n">
        <f aca="false">(($DW51-$CX51)*DK$2)+$CX51</f>
        <v>0.3940689844</v>
      </c>
      <c r="DL51" s="257" t="n">
        <f aca="false">(($DW51-$CX51)*DL$2)+$CX51</f>
        <v>0.4046835432</v>
      </c>
      <c r="DM51" s="257" t="n">
        <f aca="false">(($DW51-$CX51)*DM$2)+$CX51</f>
        <v>0.415298102</v>
      </c>
      <c r="DN51" s="257" t="n">
        <f aca="false">(($DW51-$CX51)*DN$2)+$CX51</f>
        <v>0.4259126608</v>
      </c>
      <c r="DO51" s="257" t="n">
        <f aca="false">(($DW51-$CX51)*DO$2)+$CX51</f>
        <v>0.4365272196</v>
      </c>
      <c r="DP51" s="257" t="n">
        <f aca="false">(($DW51-$CX51)*DP$2)+$CX51</f>
        <v>0.4471417784</v>
      </c>
      <c r="DQ51" s="257" t="n">
        <f aca="false">(($DW51-$CX51)*DQ$2)+$CX51</f>
        <v>0.4577563372</v>
      </c>
      <c r="DR51" s="257" t="n">
        <f aca="false">(($DW51-$CX51)*DR$2)+$CX51</f>
        <v>0.468370896</v>
      </c>
      <c r="DS51" s="257" t="n">
        <f aca="false">(($DW51-$CX51)*DS$2)+$CX51</f>
        <v>0.4789854548</v>
      </c>
      <c r="DT51" s="257" t="n">
        <f aca="false">(($DW51-$CX51)*DT$2)+$CX51</f>
        <v>0.4896000136</v>
      </c>
      <c r="DU51" s="257" t="n">
        <f aca="false">(($DW51-$CX51)*DU$2)+$CX51</f>
        <v>0.5002145724</v>
      </c>
      <c r="DV51" s="257" t="n">
        <f aca="false">(($DW51-$CX51)*DV$2)+$CX51</f>
        <v>0.5108291312</v>
      </c>
      <c r="DW51" s="257" t="n">
        <f aca="false">VLOOKUP($A51,GAMMAGRIDS,17,FALSE())</f>
        <v>0.52144369</v>
      </c>
      <c r="DX51" s="257" t="n">
        <f aca="false">(($EV51-$DW51)*DX$2)+$DW51</f>
        <v>0.5246976076</v>
      </c>
      <c r="DY51" s="257" t="n">
        <f aca="false">(($EV51-$DW51)*DY$2)+$DW51</f>
        <v>0.5279515252</v>
      </c>
      <c r="DZ51" s="257" t="n">
        <f aca="false">(($EV51-$DW51)*DZ$2)+$DW51</f>
        <v>0.5312054428</v>
      </c>
      <c r="EA51" s="257" t="n">
        <f aca="false">(($EV51-$DW51)*EA$2)+$DW51</f>
        <v>0.5344593604</v>
      </c>
      <c r="EB51" s="257" t="n">
        <f aca="false">(($EV51-$DW51)*EB$2)+$DW51</f>
        <v>0.537713278</v>
      </c>
      <c r="EC51" s="257" t="n">
        <f aca="false">(($EV51-$DW51)*EC$2)+$DW51</f>
        <v>0.5409671956</v>
      </c>
      <c r="ED51" s="257" t="n">
        <f aca="false">(($EV51-$DW51)*ED$2)+$DW51</f>
        <v>0.5442211132</v>
      </c>
      <c r="EE51" s="257" t="n">
        <f aca="false">(($EV51-$DW51)*EE$2)+$DW51</f>
        <v>0.5474750308</v>
      </c>
      <c r="EF51" s="257" t="n">
        <f aca="false">(($EV51-$DW51)*EF$2)+$DW51</f>
        <v>0.5507289484</v>
      </c>
      <c r="EG51" s="257" t="n">
        <f aca="false">(($EV51-$DW51)*EG$2)+$DW51</f>
        <v>0.553982866</v>
      </c>
      <c r="EH51" s="257" t="n">
        <f aca="false">(($EV51-$DW51)*EH$2)+$DW51</f>
        <v>0.5572367836</v>
      </c>
      <c r="EI51" s="257" t="n">
        <f aca="false">(($EV51-$DW51)*EI$2)+$DW51</f>
        <v>0.5604907012</v>
      </c>
      <c r="EJ51" s="257" t="n">
        <f aca="false">(($EV51-$DW51)*EJ$2)+$DW51</f>
        <v>0.5637446188</v>
      </c>
      <c r="EK51" s="257" t="n">
        <f aca="false">(($EV51-$DW51)*EK$2)+$DW51</f>
        <v>0.5669985364</v>
      </c>
      <c r="EL51" s="257" t="n">
        <f aca="false">(($EV51-$DW51)*EL$2)+$DW51</f>
        <v>0.570252454</v>
      </c>
      <c r="EM51" s="257" t="n">
        <f aca="false">(($EV51-$DW51)*EM$2)+$DW51</f>
        <v>0.5735063716</v>
      </c>
      <c r="EN51" s="257" t="n">
        <f aca="false">(($EV51-$DW51)*EN$2)+$DW51</f>
        <v>0.5767602892</v>
      </c>
      <c r="EO51" s="257" t="n">
        <f aca="false">(($EV51-$DW51)*EO$2)+$DW51</f>
        <v>0.5800142068</v>
      </c>
      <c r="EP51" s="257" t="n">
        <f aca="false">(($EV51-$DW51)*EP$2)+$DW51</f>
        <v>0.5832681244</v>
      </c>
      <c r="EQ51" s="257" t="n">
        <f aca="false">(($EV51-$DW51)*EQ$2)+$DW51</f>
        <v>0.586522042</v>
      </c>
      <c r="ER51" s="257" t="n">
        <f aca="false">(($EV51-$DW51)*ER$2)+$DW51</f>
        <v>0.5897759596</v>
      </c>
      <c r="ES51" s="257" t="n">
        <f aca="false">(($EV51-$DW51)*ES$2)+$DW51</f>
        <v>0.5930298772</v>
      </c>
      <c r="ET51" s="257" t="n">
        <f aca="false">(($EV51-$DW51)*ET$2)+$DW51</f>
        <v>0.5962837948</v>
      </c>
      <c r="EU51" s="257" t="n">
        <f aca="false">(($EV51-$DW51)*EU$2)+$DW51</f>
        <v>0.5995377124</v>
      </c>
      <c r="EV51" s="257" t="n">
        <f aca="false">VLOOKUP($A51,GAMMAGRIDS,18,FALSE())</f>
        <v>0.60279163</v>
      </c>
    </row>
    <row r="52" customFormat="false" ht="12.75" hidden="false" customHeight="false" outlineLevel="0" collapsed="false">
      <c r="A52" s="36" t="n">
        <v>38504</v>
      </c>
      <c r="B52" s="257" t="n">
        <f aca="false">VLOOKUP($A52,GAMMAGRIDS,11,FALSE())</f>
        <v>1.74219309</v>
      </c>
      <c r="C52" s="257" t="n">
        <f aca="false">(($B52-$AA52)*C$2)+$AA52</f>
        <v>1.7077367992</v>
      </c>
      <c r="D52" s="257" t="n">
        <f aca="false">(($B52-$AA52)*D$2)+$AA52</f>
        <v>1.6732805084</v>
      </c>
      <c r="E52" s="257" t="n">
        <f aca="false">(($B52-$AA52)*E$2)+$AA52</f>
        <v>1.6388242176</v>
      </c>
      <c r="F52" s="257" t="n">
        <f aca="false">(($B52-$AA52)*F$2)+$AA52</f>
        <v>1.6043679268</v>
      </c>
      <c r="G52" s="257" t="n">
        <f aca="false">(($B52-$AA52)*G$2)+$AA52</f>
        <v>1.569911636</v>
      </c>
      <c r="H52" s="257" t="n">
        <f aca="false">(($B52-$AA52)*H$2)+$AA52</f>
        <v>1.5354553452</v>
      </c>
      <c r="I52" s="257" t="n">
        <f aca="false">(($B52-$AA52)*I$2)+$AA52</f>
        <v>1.5009990544</v>
      </c>
      <c r="J52" s="257" t="n">
        <f aca="false">(($B52-$AA52)*J$2)+$AA52</f>
        <v>1.4665427636</v>
      </c>
      <c r="K52" s="257" t="n">
        <f aca="false">(($B52-$AA52)*K$2)+$AA52</f>
        <v>1.4320864728</v>
      </c>
      <c r="L52" s="257" t="n">
        <f aca="false">(($B52-$AA52)*L$2)+$AA52</f>
        <v>1.397630182</v>
      </c>
      <c r="M52" s="257" t="n">
        <f aca="false">(($B52-$AA52)*M$2)+$AA52</f>
        <v>1.3631738912</v>
      </c>
      <c r="N52" s="257" t="n">
        <f aca="false">(($B52-$AA52)*N$2)+$AA52</f>
        <v>1.3287176004</v>
      </c>
      <c r="O52" s="257" t="n">
        <f aca="false">(($B52-$AA52)*O$2)+$AA52</f>
        <v>1.2942613096</v>
      </c>
      <c r="P52" s="257" t="n">
        <f aca="false">(($B52-$AA52)*P$2)+$AA52</f>
        <v>1.2598050188</v>
      </c>
      <c r="Q52" s="257" t="n">
        <f aca="false">(($B52-$AA52)*Q$2)+$AA52</f>
        <v>1.225348728</v>
      </c>
      <c r="R52" s="257" t="n">
        <f aca="false">(($B52-$AA52)*R$2)+$AA52</f>
        <v>1.1908924372</v>
      </c>
      <c r="S52" s="257" t="n">
        <f aca="false">(($B52-$AA52)*S$2)+$AA52</f>
        <v>1.1564361464</v>
      </c>
      <c r="T52" s="257" t="n">
        <f aca="false">(($B52-$AA52)*T$2)+$AA52</f>
        <v>1.1219798556</v>
      </c>
      <c r="U52" s="257" t="n">
        <f aca="false">(($B52-$AA52)*U$2)+$AA52</f>
        <v>1.0875235648</v>
      </c>
      <c r="V52" s="257" t="n">
        <f aca="false">(($B52-$AA52)*V$2)+$AA52</f>
        <v>1.053067274</v>
      </c>
      <c r="W52" s="257" t="n">
        <f aca="false">(($B52-$AA52)*W$2)+$AA52</f>
        <v>1.0186109832</v>
      </c>
      <c r="X52" s="257" t="n">
        <f aca="false">(($B52-$AA52)*X$2)+$AA52</f>
        <v>0.9841546924</v>
      </c>
      <c r="Y52" s="257" t="n">
        <f aca="false">(($B52-$AA52)*Y$2)+$AA52</f>
        <v>0.9496984016</v>
      </c>
      <c r="Z52" s="257" t="n">
        <f aca="false">(($B52-$AA52)*Z$2)+$AA52</f>
        <v>0.9152421108</v>
      </c>
      <c r="AA52" s="257" t="n">
        <f aca="false">VLOOKUP($A52,GAMMAGRIDS,12,FALSE())</f>
        <v>0.88078582</v>
      </c>
      <c r="AB52" s="257" t="n">
        <f aca="false">(($AA52-$AZ52)*AB$2)+$AZ52</f>
        <v>0.8489217556</v>
      </c>
      <c r="AC52" s="257" t="n">
        <f aca="false">(($AA52-$AZ52)*AC$2)+$AZ52</f>
        <v>0.8170576912</v>
      </c>
      <c r="AD52" s="257" t="n">
        <f aca="false">(($AA52-$AZ52)*AD$2)+$AZ52</f>
        <v>0.7851936268</v>
      </c>
      <c r="AE52" s="257" t="n">
        <f aca="false">(($AA52-$AZ52)*AE$2)+$AZ52</f>
        <v>0.7533295624</v>
      </c>
      <c r="AF52" s="257" t="n">
        <f aca="false">(($AA52-$AZ52)*AF$2)+$AZ52</f>
        <v>0.721465498</v>
      </c>
      <c r="AG52" s="257" t="n">
        <f aca="false">(($AA52-$AZ52)*AG$2)+$AZ52</f>
        <v>0.6896014336</v>
      </c>
      <c r="AH52" s="257" t="n">
        <f aca="false">(($AA52-$AZ52)*AH$2)+$AZ52</f>
        <v>0.6577373692</v>
      </c>
      <c r="AI52" s="257" t="n">
        <f aca="false">(($AA52-$AZ52)*AI$2)+$AZ52</f>
        <v>0.6258733048</v>
      </c>
      <c r="AJ52" s="257" t="n">
        <f aca="false">(($AA52-$AZ52)*AJ$2)+$AZ52</f>
        <v>0.5940092404</v>
      </c>
      <c r="AK52" s="257" t="n">
        <f aca="false">(($AA52-$AZ52)*AK$2)+$AZ52</f>
        <v>0.562145176</v>
      </c>
      <c r="AL52" s="257" t="n">
        <f aca="false">(($AA52-$AZ52)*AL$2)+$AZ52</f>
        <v>0.5302811116</v>
      </c>
      <c r="AM52" s="257" t="n">
        <f aca="false">(($AA52-$AZ52)*AM$2)+$AZ52</f>
        <v>0.4984170472</v>
      </c>
      <c r="AN52" s="257" t="n">
        <f aca="false">(($AA52-$AZ52)*AN$2)+$AZ52</f>
        <v>0.4665529828</v>
      </c>
      <c r="AO52" s="257" t="n">
        <f aca="false">(($AA52-$AZ52)*AO$2)+$AZ52</f>
        <v>0.4346889184</v>
      </c>
      <c r="AP52" s="257" t="n">
        <f aca="false">(($AA52-$AZ52)*AP$2)+$AZ52</f>
        <v>0.402824854</v>
      </c>
      <c r="AQ52" s="257" t="n">
        <f aca="false">(($AA52-$AZ52)*AQ$2)+$AZ52</f>
        <v>0.3709607896</v>
      </c>
      <c r="AR52" s="257" t="n">
        <f aca="false">(($AA52-$AZ52)*AR$2)+$AZ52</f>
        <v>0.3390967252</v>
      </c>
      <c r="AS52" s="257" t="n">
        <f aca="false">(($AA52-$AZ52)*AS$2)+$AZ52</f>
        <v>0.3072326608</v>
      </c>
      <c r="AT52" s="257" t="n">
        <f aca="false">(($AA52-$AZ52)*AT$2)+$AZ52</f>
        <v>0.2753685964</v>
      </c>
      <c r="AU52" s="257" t="n">
        <f aca="false">(($AA52-$AZ52)*AU$2)+$AZ52</f>
        <v>0.243504532</v>
      </c>
      <c r="AV52" s="257" t="n">
        <f aca="false">(($AA52-$AZ52)*AV$2)+$AZ52</f>
        <v>0.2116404676</v>
      </c>
      <c r="AW52" s="257" t="n">
        <f aca="false">(($AA52-$AZ52)*AW$2)+$AZ52</f>
        <v>0.1797764032</v>
      </c>
      <c r="AX52" s="257" t="n">
        <f aca="false">(($AA52-$AZ52)*AX$2)+$AZ52</f>
        <v>0.1479123388</v>
      </c>
      <c r="AY52" s="257" t="n">
        <f aca="false">(($AA52-$AZ52)*AY$2)+$AZ52</f>
        <v>0.1160482744</v>
      </c>
      <c r="AZ52" s="257" t="n">
        <f aca="false">VLOOKUP($A52,GAMMAGRIDS,13,FALSE())</f>
        <v>0.08418421</v>
      </c>
      <c r="BA52" s="257" t="n">
        <f aca="false">(($AZ52-$BT52)*BA$2)+$BT52</f>
        <v>0.0787038055</v>
      </c>
      <c r="BB52" s="257" t="n">
        <f aca="false">(($AZ52-$BT52)*BB$2)+$BT52</f>
        <v>0.073223401</v>
      </c>
      <c r="BC52" s="257" t="n">
        <f aca="false">(($AZ52-$BT52)*BC$2)+$BT52</f>
        <v>0.0677429965</v>
      </c>
      <c r="BD52" s="257" t="n">
        <f aca="false">(($AZ52-$BT52)*BD$2)+$BT52</f>
        <v>0.062262592</v>
      </c>
      <c r="BE52" s="257" t="n">
        <f aca="false">(($AZ52-$BT52)*BE$2)+$BT52</f>
        <v>0.0567821875</v>
      </c>
      <c r="BF52" s="257" t="n">
        <f aca="false">(($AZ52-$BT52)*BF$2)+$BT52</f>
        <v>0.051301783</v>
      </c>
      <c r="BG52" s="257" t="n">
        <f aca="false">(($AZ52-$BT52)*BG$2)+$BT52</f>
        <v>0.0458213785</v>
      </c>
      <c r="BH52" s="257" t="n">
        <f aca="false">(($AZ52-$BT52)*BH$2)+$BT52</f>
        <v>0.0403409739999999</v>
      </c>
      <c r="BI52" s="257" t="n">
        <f aca="false">(($AZ52-$BT52)*BI$2)+$BT52</f>
        <v>0.0348605694999999</v>
      </c>
      <c r="BJ52" s="257" t="n">
        <f aca="false">(($AZ52-$BT52)*BJ$2)+$BT52</f>
        <v>0.029380165</v>
      </c>
      <c r="BK52" s="257" t="n">
        <f aca="false">(($AZ52-$BT52)*BK$2)+$BT52</f>
        <v>0.0238997605</v>
      </c>
      <c r="BL52" s="257" t="n">
        <f aca="false">(($AZ52-$BT52)*BL$2)+$BT52</f>
        <v>0.018419356</v>
      </c>
      <c r="BM52" s="257" t="n">
        <f aca="false">(($AZ52-$BT52)*BM$2)+$BT52</f>
        <v>0.0129389515</v>
      </c>
      <c r="BN52" s="257" t="n">
        <f aca="false">(($AZ52-$BT52)*BN$2)+$BT52</f>
        <v>0.00745854699999996</v>
      </c>
      <c r="BO52" s="257" t="n">
        <f aca="false">(($AZ52-$BT52)*BO$2)+$BT52</f>
        <v>0.00197814249999996</v>
      </c>
      <c r="BP52" s="257" t="n">
        <f aca="false">(($AZ52-$BT52)*BP$2)+$BT52</f>
        <v>-0.00350226200000004</v>
      </c>
      <c r="BQ52" s="257" t="n">
        <f aca="false">(($AZ52-$BT52)*BQ$2)+$BT52</f>
        <v>-0.00898266650000004</v>
      </c>
      <c r="BR52" s="257" t="n">
        <f aca="false">(($AZ52-$BT52)*BR$2)+$BT52</f>
        <v>-0.014463071</v>
      </c>
      <c r="BS52" s="257" t="n">
        <f aca="false">(($AZ52-$BT52)*BS$2)+$BT52</f>
        <v>-0.0199434755</v>
      </c>
      <c r="BT52" s="257" t="n">
        <f aca="false">VLOOKUP($A52,GAMMAGRIDS,14,FALSE())</f>
        <v>-0.02542388</v>
      </c>
      <c r="BU52" s="257" t="n">
        <f aca="false">(($BT52-$BY52)*BU$2)+$BY52</f>
        <v>-0.020339104</v>
      </c>
      <c r="BV52" s="257" t="n">
        <f aca="false">(($BT52-$BY52)*BV$2)+$BY52</f>
        <v>-0.015254328</v>
      </c>
      <c r="BW52" s="257" t="n">
        <f aca="false">(($BT52-$BY52)*BW$2)+$BY52</f>
        <v>-0.010169552</v>
      </c>
      <c r="BX52" s="257" t="n">
        <f aca="false">(($BT52-$BY52)*BX$2)+$BY52</f>
        <v>-0.005084776</v>
      </c>
      <c r="BY52" s="257" t="n">
        <v>0</v>
      </c>
      <c r="BZ52" s="257" t="n">
        <f aca="false">(($CD52-$BY52)*BZ$2)+$BY52</f>
        <v>0.007875958</v>
      </c>
      <c r="CA52" s="257" t="n">
        <f aca="false">(($CD52-$BY52)*CA$2)+$BY52</f>
        <v>0.015751916</v>
      </c>
      <c r="CB52" s="257" t="n">
        <f aca="false">(($CD52-$BY52)*CB$2)+$BY52</f>
        <v>0.023627874</v>
      </c>
      <c r="CC52" s="257" t="n">
        <f aca="false">(($CD52-$BY52)*CC$2)+$BY52</f>
        <v>0.031503832</v>
      </c>
      <c r="CD52" s="257" t="n">
        <f aca="false">VLOOKUP($A52,GAMMAGRIDS,15,FALSE())</f>
        <v>0.03937979</v>
      </c>
      <c r="CE52" s="257" t="n">
        <f aca="false">(($CX52-$CD52)*CE$2)+$CD52</f>
        <v>0.050854116</v>
      </c>
      <c r="CF52" s="257" t="n">
        <f aca="false">(($CX52-$CD52)*CF$2)+$CD52</f>
        <v>0.062328442</v>
      </c>
      <c r="CG52" s="257" t="n">
        <f aca="false">(($CX52-$CD52)*CG$2)+$CD52</f>
        <v>0.073802768</v>
      </c>
      <c r="CH52" s="257" t="n">
        <f aca="false">(($CX52-$CD52)*CH$2)+$CD52</f>
        <v>0.085277094</v>
      </c>
      <c r="CI52" s="257" t="n">
        <f aca="false">(($CX52-$CD52)*CI$2)+$CD52</f>
        <v>0.09675142</v>
      </c>
      <c r="CJ52" s="257" t="n">
        <f aca="false">(($CX52-$CD52)*CJ$2)+$CD52</f>
        <v>0.108225746</v>
      </c>
      <c r="CK52" s="257" t="n">
        <f aca="false">(($CX52-$CD52)*CK$2)+$CD52</f>
        <v>0.119700072</v>
      </c>
      <c r="CL52" s="257" t="n">
        <f aca="false">(($CX52-$CD52)*CL$2)+$CD52</f>
        <v>0.131174398</v>
      </c>
      <c r="CM52" s="257" t="n">
        <f aca="false">(($CX52-$CD52)*CM$2)+$CD52</f>
        <v>0.142648724</v>
      </c>
      <c r="CN52" s="257" t="n">
        <f aca="false">(($CX52-$CD52)*CN$2)+$CD52</f>
        <v>0.15412305</v>
      </c>
      <c r="CO52" s="257" t="n">
        <f aca="false">(($CX52-$CD52)*CO$2)+$CD52</f>
        <v>0.165597376</v>
      </c>
      <c r="CP52" s="257" t="n">
        <f aca="false">(($CX52-$CD52)*CP$2)+$CD52</f>
        <v>0.177071702</v>
      </c>
      <c r="CQ52" s="257" t="n">
        <f aca="false">(($CX52-$CD52)*CQ$2)+$CD52</f>
        <v>0.188546028</v>
      </c>
      <c r="CR52" s="257" t="n">
        <f aca="false">(($CX52-$CD52)*CR$2)+$CD52</f>
        <v>0.200020354</v>
      </c>
      <c r="CS52" s="257" t="n">
        <f aca="false">(($CX52-$CD52)*CS$2)+$CD52</f>
        <v>0.21149468</v>
      </c>
      <c r="CT52" s="257" t="n">
        <f aca="false">(($CX52-$CD52)*CT$2)+$CD52</f>
        <v>0.222969006</v>
      </c>
      <c r="CU52" s="257" t="n">
        <f aca="false">(($CX52-$CD52)*CU$2)+$CD52</f>
        <v>0.234443332</v>
      </c>
      <c r="CV52" s="257" t="n">
        <f aca="false">(($CX52-$CD52)*CV$2)+$CD52</f>
        <v>0.245917658</v>
      </c>
      <c r="CW52" s="257" t="n">
        <f aca="false">(($CX52-$CD52)*CW$2)+$CD52</f>
        <v>0.257391984</v>
      </c>
      <c r="CX52" s="257" t="n">
        <f aca="false">VLOOKUP($A52,GAMMAGRIDS,16,FALSE())</f>
        <v>0.26886631</v>
      </c>
      <c r="CY52" s="257" t="n">
        <f aca="false">(($DW52-$CX52)*CY$2)+$CX52</f>
        <v>0.2796348264</v>
      </c>
      <c r="CZ52" s="257" t="n">
        <f aca="false">(($DW52-$CX52)*CZ$2)+$CX52</f>
        <v>0.2904033428</v>
      </c>
      <c r="DA52" s="257" t="n">
        <f aca="false">(($DW52-$CX52)*DA$2)+$CX52</f>
        <v>0.3011718592</v>
      </c>
      <c r="DB52" s="257" t="n">
        <f aca="false">(($DW52-$CX52)*DB$2)+$CX52</f>
        <v>0.3119403756</v>
      </c>
      <c r="DC52" s="257" t="n">
        <f aca="false">(($DW52-$CX52)*DC$2)+$CX52</f>
        <v>0.322708892</v>
      </c>
      <c r="DD52" s="257" t="n">
        <f aca="false">(($DW52-$CX52)*DD$2)+$CX52</f>
        <v>0.3334774084</v>
      </c>
      <c r="DE52" s="257" t="n">
        <f aca="false">(($DW52-$CX52)*DE$2)+$CX52</f>
        <v>0.3442459248</v>
      </c>
      <c r="DF52" s="257" t="n">
        <f aca="false">(($DW52-$CX52)*DF$2)+$CX52</f>
        <v>0.3550144412</v>
      </c>
      <c r="DG52" s="257" t="n">
        <f aca="false">(($DW52-$CX52)*DG$2)+$CX52</f>
        <v>0.3657829576</v>
      </c>
      <c r="DH52" s="257" t="n">
        <f aca="false">(($DW52-$CX52)*DH$2)+$CX52</f>
        <v>0.376551474</v>
      </c>
      <c r="DI52" s="257" t="n">
        <f aca="false">(($DW52-$CX52)*DI$2)+$CX52</f>
        <v>0.3873199904</v>
      </c>
      <c r="DJ52" s="257" t="n">
        <f aca="false">(($DW52-$CX52)*DJ$2)+$CX52</f>
        <v>0.3980885068</v>
      </c>
      <c r="DK52" s="257" t="n">
        <f aca="false">(($DW52-$CX52)*DK$2)+$CX52</f>
        <v>0.4088570232</v>
      </c>
      <c r="DL52" s="257" t="n">
        <f aca="false">(($DW52-$CX52)*DL$2)+$CX52</f>
        <v>0.4196255396</v>
      </c>
      <c r="DM52" s="257" t="n">
        <f aca="false">(($DW52-$CX52)*DM$2)+$CX52</f>
        <v>0.430394056</v>
      </c>
      <c r="DN52" s="257" t="n">
        <f aca="false">(($DW52-$CX52)*DN$2)+$CX52</f>
        <v>0.4411625724</v>
      </c>
      <c r="DO52" s="257" t="n">
        <f aca="false">(($DW52-$CX52)*DO$2)+$CX52</f>
        <v>0.4519310888</v>
      </c>
      <c r="DP52" s="257" t="n">
        <f aca="false">(($DW52-$CX52)*DP$2)+$CX52</f>
        <v>0.4626996052</v>
      </c>
      <c r="DQ52" s="257" t="n">
        <f aca="false">(($DW52-$CX52)*DQ$2)+$CX52</f>
        <v>0.4734681216</v>
      </c>
      <c r="DR52" s="257" t="n">
        <f aca="false">(($DW52-$CX52)*DR$2)+$CX52</f>
        <v>0.484236638</v>
      </c>
      <c r="DS52" s="257" t="n">
        <f aca="false">(($DW52-$CX52)*DS$2)+$CX52</f>
        <v>0.4950051544</v>
      </c>
      <c r="DT52" s="257" t="n">
        <f aca="false">(($DW52-$CX52)*DT$2)+$CX52</f>
        <v>0.5057736708</v>
      </c>
      <c r="DU52" s="257" t="n">
        <f aca="false">(($DW52-$CX52)*DU$2)+$CX52</f>
        <v>0.5165421872</v>
      </c>
      <c r="DV52" s="257" t="n">
        <f aca="false">(($DW52-$CX52)*DV$2)+$CX52</f>
        <v>0.5273107036</v>
      </c>
      <c r="DW52" s="257" t="n">
        <f aca="false">VLOOKUP($A52,GAMMAGRIDS,17,FALSE())</f>
        <v>0.53807922</v>
      </c>
      <c r="DX52" s="257" t="n">
        <f aca="false">(($EV52-$DW52)*DX$2)+$DW52</f>
        <v>0.5418636816</v>
      </c>
      <c r="DY52" s="257" t="n">
        <f aca="false">(($EV52-$DW52)*DY$2)+$DW52</f>
        <v>0.5456481432</v>
      </c>
      <c r="DZ52" s="257" t="n">
        <f aca="false">(($EV52-$DW52)*DZ$2)+$DW52</f>
        <v>0.5494326048</v>
      </c>
      <c r="EA52" s="257" t="n">
        <f aca="false">(($EV52-$DW52)*EA$2)+$DW52</f>
        <v>0.5532170664</v>
      </c>
      <c r="EB52" s="257" t="n">
        <f aca="false">(($EV52-$DW52)*EB$2)+$DW52</f>
        <v>0.557001528</v>
      </c>
      <c r="EC52" s="257" t="n">
        <f aca="false">(($EV52-$DW52)*EC$2)+$DW52</f>
        <v>0.5607859896</v>
      </c>
      <c r="ED52" s="257" t="n">
        <f aca="false">(($EV52-$DW52)*ED$2)+$DW52</f>
        <v>0.5645704512</v>
      </c>
      <c r="EE52" s="257" t="n">
        <f aca="false">(($EV52-$DW52)*EE$2)+$DW52</f>
        <v>0.5683549128</v>
      </c>
      <c r="EF52" s="257" t="n">
        <f aca="false">(($EV52-$DW52)*EF$2)+$DW52</f>
        <v>0.5721393744</v>
      </c>
      <c r="EG52" s="257" t="n">
        <f aca="false">(($EV52-$DW52)*EG$2)+$DW52</f>
        <v>0.575923836</v>
      </c>
      <c r="EH52" s="257" t="n">
        <f aca="false">(($EV52-$DW52)*EH$2)+$DW52</f>
        <v>0.5797082976</v>
      </c>
      <c r="EI52" s="257" t="n">
        <f aca="false">(($EV52-$DW52)*EI$2)+$DW52</f>
        <v>0.5834927592</v>
      </c>
      <c r="EJ52" s="257" t="n">
        <f aca="false">(($EV52-$DW52)*EJ$2)+$DW52</f>
        <v>0.5872772208</v>
      </c>
      <c r="EK52" s="257" t="n">
        <f aca="false">(($EV52-$DW52)*EK$2)+$DW52</f>
        <v>0.5910616824</v>
      </c>
      <c r="EL52" s="257" t="n">
        <f aca="false">(($EV52-$DW52)*EL$2)+$DW52</f>
        <v>0.594846144</v>
      </c>
      <c r="EM52" s="257" t="n">
        <f aca="false">(($EV52-$DW52)*EM$2)+$DW52</f>
        <v>0.5986306056</v>
      </c>
      <c r="EN52" s="257" t="n">
        <f aca="false">(($EV52-$DW52)*EN$2)+$DW52</f>
        <v>0.6024150672</v>
      </c>
      <c r="EO52" s="257" t="n">
        <f aca="false">(($EV52-$DW52)*EO$2)+$DW52</f>
        <v>0.6061995288</v>
      </c>
      <c r="EP52" s="257" t="n">
        <f aca="false">(($EV52-$DW52)*EP$2)+$DW52</f>
        <v>0.6099839904</v>
      </c>
      <c r="EQ52" s="257" t="n">
        <f aca="false">(($EV52-$DW52)*EQ$2)+$DW52</f>
        <v>0.613768452</v>
      </c>
      <c r="ER52" s="257" t="n">
        <f aca="false">(($EV52-$DW52)*ER$2)+$DW52</f>
        <v>0.6175529136</v>
      </c>
      <c r="ES52" s="257" t="n">
        <f aca="false">(($EV52-$DW52)*ES$2)+$DW52</f>
        <v>0.6213373752</v>
      </c>
      <c r="ET52" s="257" t="n">
        <f aca="false">(($EV52-$DW52)*ET$2)+$DW52</f>
        <v>0.6251218368</v>
      </c>
      <c r="EU52" s="257" t="n">
        <f aca="false">(($EV52-$DW52)*EU$2)+$DW52</f>
        <v>0.6289062984</v>
      </c>
      <c r="EV52" s="257" t="n">
        <f aca="false">VLOOKUP($A52,GAMMAGRIDS,18,FALSE())</f>
        <v>0.63269076</v>
      </c>
    </row>
    <row r="53" customFormat="false" ht="12.75" hidden="false" customHeight="false" outlineLevel="0" collapsed="false">
      <c r="A53" s="36" t="n">
        <v>38504</v>
      </c>
      <c r="B53" s="257" t="n">
        <f aca="false">VLOOKUP($A53,GAMMAGRIDS,11,FALSE())</f>
        <v>1.74219309</v>
      </c>
      <c r="C53" s="257" t="n">
        <f aca="false">(($B53-$AA53)*C$2)+$AA53</f>
        <v>1.7077367992</v>
      </c>
      <c r="D53" s="257" t="n">
        <f aca="false">(($B53-$AA53)*D$2)+$AA53</f>
        <v>1.6732805084</v>
      </c>
      <c r="E53" s="257" t="n">
        <f aca="false">(($B53-$AA53)*E$2)+$AA53</f>
        <v>1.6388242176</v>
      </c>
      <c r="F53" s="257" t="n">
        <f aca="false">(($B53-$AA53)*F$2)+$AA53</f>
        <v>1.6043679268</v>
      </c>
      <c r="G53" s="257" t="n">
        <f aca="false">(($B53-$AA53)*G$2)+$AA53</f>
        <v>1.569911636</v>
      </c>
      <c r="H53" s="257" t="n">
        <f aca="false">(($B53-$AA53)*H$2)+$AA53</f>
        <v>1.5354553452</v>
      </c>
      <c r="I53" s="257" t="n">
        <f aca="false">(($B53-$AA53)*I$2)+$AA53</f>
        <v>1.5009990544</v>
      </c>
      <c r="J53" s="257" t="n">
        <f aca="false">(($B53-$AA53)*J$2)+$AA53</f>
        <v>1.4665427636</v>
      </c>
      <c r="K53" s="257" t="n">
        <f aca="false">(($B53-$AA53)*K$2)+$AA53</f>
        <v>1.4320864728</v>
      </c>
      <c r="L53" s="257" t="n">
        <f aca="false">(($B53-$AA53)*L$2)+$AA53</f>
        <v>1.397630182</v>
      </c>
      <c r="M53" s="257" t="n">
        <f aca="false">(($B53-$AA53)*M$2)+$AA53</f>
        <v>1.3631738912</v>
      </c>
      <c r="N53" s="257" t="n">
        <f aca="false">(($B53-$AA53)*N$2)+$AA53</f>
        <v>1.3287176004</v>
      </c>
      <c r="O53" s="257" t="n">
        <f aca="false">(($B53-$AA53)*O$2)+$AA53</f>
        <v>1.2942613096</v>
      </c>
      <c r="P53" s="257" t="n">
        <f aca="false">(($B53-$AA53)*P$2)+$AA53</f>
        <v>1.2598050188</v>
      </c>
      <c r="Q53" s="257" t="n">
        <f aca="false">(($B53-$AA53)*Q$2)+$AA53</f>
        <v>1.225348728</v>
      </c>
      <c r="R53" s="257" t="n">
        <f aca="false">(($B53-$AA53)*R$2)+$AA53</f>
        <v>1.1908924372</v>
      </c>
      <c r="S53" s="257" t="n">
        <f aca="false">(($B53-$AA53)*S$2)+$AA53</f>
        <v>1.1564361464</v>
      </c>
      <c r="T53" s="257" t="n">
        <f aca="false">(($B53-$AA53)*T$2)+$AA53</f>
        <v>1.1219798556</v>
      </c>
      <c r="U53" s="257" t="n">
        <f aca="false">(($B53-$AA53)*U$2)+$AA53</f>
        <v>1.0875235648</v>
      </c>
      <c r="V53" s="257" t="n">
        <f aca="false">(($B53-$AA53)*V$2)+$AA53</f>
        <v>1.053067274</v>
      </c>
      <c r="W53" s="257" t="n">
        <f aca="false">(($B53-$AA53)*W$2)+$AA53</f>
        <v>1.0186109832</v>
      </c>
      <c r="X53" s="257" t="n">
        <f aca="false">(($B53-$AA53)*X$2)+$AA53</f>
        <v>0.9841546924</v>
      </c>
      <c r="Y53" s="257" t="n">
        <f aca="false">(($B53-$AA53)*Y$2)+$AA53</f>
        <v>0.9496984016</v>
      </c>
      <c r="Z53" s="257" t="n">
        <f aca="false">(($B53-$AA53)*Z$2)+$AA53</f>
        <v>0.9152421108</v>
      </c>
      <c r="AA53" s="257" t="n">
        <f aca="false">VLOOKUP($A53,GAMMAGRIDS,12,FALSE())</f>
        <v>0.88078582</v>
      </c>
      <c r="AB53" s="257" t="n">
        <f aca="false">(($AA53-$AZ53)*AB$2)+$AZ53</f>
        <v>0.8489217556</v>
      </c>
      <c r="AC53" s="257" t="n">
        <f aca="false">(($AA53-$AZ53)*AC$2)+$AZ53</f>
        <v>0.8170576912</v>
      </c>
      <c r="AD53" s="257" t="n">
        <f aca="false">(($AA53-$AZ53)*AD$2)+$AZ53</f>
        <v>0.7851936268</v>
      </c>
      <c r="AE53" s="257" t="n">
        <f aca="false">(($AA53-$AZ53)*AE$2)+$AZ53</f>
        <v>0.7533295624</v>
      </c>
      <c r="AF53" s="257" t="n">
        <f aca="false">(($AA53-$AZ53)*AF$2)+$AZ53</f>
        <v>0.721465498</v>
      </c>
      <c r="AG53" s="257" t="n">
        <f aca="false">(($AA53-$AZ53)*AG$2)+$AZ53</f>
        <v>0.6896014336</v>
      </c>
      <c r="AH53" s="257" t="n">
        <f aca="false">(($AA53-$AZ53)*AH$2)+$AZ53</f>
        <v>0.6577373692</v>
      </c>
      <c r="AI53" s="257" t="n">
        <f aca="false">(($AA53-$AZ53)*AI$2)+$AZ53</f>
        <v>0.6258733048</v>
      </c>
      <c r="AJ53" s="257" t="n">
        <f aca="false">(($AA53-$AZ53)*AJ$2)+$AZ53</f>
        <v>0.5940092404</v>
      </c>
      <c r="AK53" s="257" t="n">
        <f aca="false">(($AA53-$AZ53)*AK$2)+$AZ53</f>
        <v>0.562145176</v>
      </c>
      <c r="AL53" s="257" t="n">
        <f aca="false">(($AA53-$AZ53)*AL$2)+$AZ53</f>
        <v>0.5302811116</v>
      </c>
      <c r="AM53" s="257" t="n">
        <f aca="false">(($AA53-$AZ53)*AM$2)+$AZ53</f>
        <v>0.4984170472</v>
      </c>
      <c r="AN53" s="257" t="n">
        <f aca="false">(($AA53-$AZ53)*AN$2)+$AZ53</f>
        <v>0.4665529828</v>
      </c>
      <c r="AO53" s="257" t="n">
        <f aca="false">(($AA53-$AZ53)*AO$2)+$AZ53</f>
        <v>0.4346889184</v>
      </c>
      <c r="AP53" s="257" t="n">
        <f aca="false">(($AA53-$AZ53)*AP$2)+$AZ53</f>
        <v>0.402824854</v>
      </c>
      <c r="AQ53" s="257" t="n">
        <f aca="false">(($AA53-$AZ53)*AQ$2)+$AZ53</f>
        <v>0.3709607896</v>
      </c>
      <c r="AR53" s="257" t="n">
        <f aca="false">(($AA53-$AZ53)*AR$2)+$AZ53</f>
        <v>0.3390967252</v>
      </c>
      <c r="AS53" s="257" t="n">
        <f aca="false">(($AA53-$AZ53)*AS$2)+$AZ53</f>
        <v>0.3072326608</v>
      </c>
      <c r="AT53" s="257" t="n">
        <f aca="false">(($AA53-$AZ53)*AT$2)+$AZ53</f>
        <v>0.2753685964</v>
      </c>
      <c r="AU53" s="257" t="n">
        <f aca="false">(($AA53-$AZ53)*AU$2)+$AZ53</f>
        <v>0.243504532</v>
      </c>
      <c r="AV53" s="257" t="n">
        <f aca="false">(($AA53-$AZ53)*AV$2)+$AZ53</f>
        <v>0.2116404676</v>
      </c>
      <c r="AW53" s="257" t="n">
        <f aca="false">(($AA53-$AZ53)*AW$2)+$AZ53</f>
        <v>0.1797764032</v>
      </c>
      <c r="AX53" s="257" t="n">
        <f aca="false">(($AA53-$AZ53)*AX$2)+$AZ53</f>
        <v>0.1479123388</v>
      </c>
      <c r="AY53" s="257" t="n">
        <f aca="false">(($AA53-$AZ53)*AY$2)+$AZ53</f>
        <v>0.1160482744</v>
      </c>
      <c r="AZ53" s="257" t="n">
        <f aca="false">VLOOKUP($A53,GAMMAGRIDS,13,FALSE())</f>
        <v>0.08418421</v>
      </c>
      <c r="BA53" s="257" t="n">
        <f aca="false">(($AZ53-$BT53)*BA$2)+$BT53</f>
        <v>0.0787038055</v>
      </c>
      <c r="BB53" s="257" t="n">
        <f aca="false">(($AZ53-$BT53)*BB$2)+$BT53</f>
        <v>0.073223401</v>
      </c>
      <c r="BC53" s="257" t="n">
        <f aca="false">(($AZ53-$BT53)*BC$2)+$BT53</f>
        <v>0.0677429965</v>
      </c>
      <c r="BD53" s="257" t="n">
        <f aca="false">(($AZ53-$BT53)*BD$2)+$BT53</f>
        <v>0.062262592</v>
      </c>
      <c r="BE53" s="257" t="n">
        <f aca="false">(($AZ53-$BT53)*BE$2)+$BT53</f>
        <v>0.0567821875</v>
      </c>
      <c r="BF53" s="257" t="n">
        <f aca="false">(($AZ53-$BT53)*BF$2)+$BT53</f>
        <v>0.051301783</v>
      </c>
      <c r="BG53" s="257" t="n">
        <f aca="false">(($AZ53-$BT53)*BG$2)+$BT53</f>
        <v>0.0458213785</v>
      </c>
      <c r="BH53" s="257" t="n">
        <f aca="false">(($AZ53-$BT53)*BH$2)+$BT53</f>
        <v>0.0403409739999999</v>
      </c>
      <c r="BI53" s="257" t="n">
        <f aca="false">(($AZ53-$BT53)*BI$2)+$BT53</f>
        <v>0.0348605694999999</v>
      </c>
      <c r="BJ53" s="257" t="n">
        <f aca="false">(($AZ53-$BT53)*BJ$2)+$BT53</f>
        <v>0.029380165</v>
      </c>
      <c r="BK53" s="257" t="n">
        <f aca="false">(($AZ53-$BT53)*BK$2)+$BT53</f>
        <v>0.0238997605</v>
      </c>
      <c r="BL53" s="257" t="n">
        <f aca="false">(($AZ53-$BT53)*BL$2)+$BT53</f>
        <v>0.018419356</v>
      </c>
      <c r="BM53" s="257" t="n">
        <f aca="false">(($AZ53-$BT53)*BM$2)+$BT53</f>
        <v>0.0129389515</v>
      </c>
      <c r="BN53" s="257" t="n">
        <f aca="false">(($AZ53-$BT53)*BN$2)+$BT53</f>
        <v>0.00745854699999996</v>
      </c>
      <c r="BO53" s="257" t="n">
        <f aca="false">(($AZ53-$BT53)*BO$2)+$BT53</f>
        <v>0.00197814249999996</v>
      </c>
      <c r="BP53" s="257" t="n">
        <f aca="false">(($AZ53-$BT53)*BP$2)+$BT53</f>
        <v>-0.00350226200000004</v>
      </c>
      <c r="BQ53" s="257" t="n">
        <f aca="false">(($AZ53-$BT53)*BQ$2)+$BT53</f>
        <v>-0.00898266650000004</v>
      </c>
      <c r="BR53" s="257" t="n">
        <f aca="false">(($AZ53-$BT53)*BR$2)+$BT53</f>
        <v>-0.014463071</v>
      </c>
      <c r="BS53" s="257" t="n">
        <f aca="false">(($AZ53-$BT53)*BS$2)+$BT53</f>
        <v>-0.0199434755</v>
      </c>
      <c r="BT53" s="257" t="n">
        <f aca="false">VLOOKUP($A53,GAMMAGRIDS,14,FALSE())</f>
        <v>-0.02542388</v>
      </c>
      <c r="BU53" s="257" t="n">
        <f aca="false">(($BT53-$BY53)*BU$2)+$BY53</f>
        <v>-0.020339104</v>
      </c>
      <c r="BV53" s="257" t="n">
        <f aca="false">(($BT53-$BY53)*BV$2)+$BY53</f>
        <v>-0.015254328</v>
      </c>
      <c r="BW53" s="257" t="n">
        <f aca="false">(($BT53-$BY53)*BW$2)+$BY53</f>
        <v>-0.010169552</v>
      </c>
      <c r="BX53" s="257" t="n">
        <f aca="false">(($BT53-$BY53)*BX$2)+$BY53</f>
        <v>-0.005084776</v>
      </c>
      <c r="BY53" s="257" t="n">
        <v>0</v>
      </c>
      <c r="BZ53" s="257" t="n">
        <f aca="false">(($CD53-$BY53)*BZ$2)+$BY53</f>
        <v>0.007875958</v>
      </c>
      <c r="CA53" s="257" t="n">
        <f aca="false">(($CD53-$BY53)*CA$2)+$BY53</f>
        <v>0.015751916</v>
      </c>
      <c r="CB53" s="257" t="n">
        <f aca="false">(($CD53-$BY53)*CB$2)+$BY53</f>
        <v>0.023627874</v>
      </c>
      <c r="CC53" s="257" t="n">
        <f aca="false">(($CD53-$BY53)*CC$2)+$BY53</f>
        <v>0.031503832</v>
      </c>
      <c r="CD53" s="257" t="n">
        <f aca="false">VLOOKUP($A53,GAMMAGRIDS,15,FALSE())</f>
        <v>0.03937979</v>
      </c>
      <c r="CE53" s="257" t="n">
        <f aca="false">(($CX53-$CD53)*CE$2)+$CD53</f>
        <v>0.050854116</v>
      </c>
      <c r="CF53" s="257" t="n">
        <f aca="false">(($CX53-$CD53)*CF$2)+$CD53</f>
        <v>0.062328442</v>
      </c>
      <c r="CG53" s="257" t="n">
        <f aca="false">(($CX53-$CD53)*CG$2)+$CD53</f>
        <v>0.073802768</v>
      </c>
      <c r="CH53" s="257" t="n">
        <f aca="false">(($CX53-$CD53)*CH$2)+$CD53</f>
        <v>0.085277094</v>
      </c>
      <c r="CI53" s="257" t="n">
        <f aca="false">(($CX53-$CD53)*CI$2)+$CD53</f>
        <v>0.09675142</v>
      </c>
      <c r="CJ53" s="257" t="n">
        <f aca="false">(($CX53-$CD53)*CJ$2)+$CD53</f>
        <v>0.108225746</v>
      </c>
      <c r="CK53" s="257" t="n">
        <f aca="false">(($CX53-$CD53)*CK$2)+$CD53</f>
        <v>0.119700072</v>
      </c>
      <c r="CL53" s="257" t="n">
        <f aca="false">(($CX53-$CD53)*CL$2)+$CD53</f>
        <v>0.131174398</v>
      </c>
      <c r="CM53" s="257" t="n">
        <f aca="false">(($CX53-$CD53)*CM$2)+$CD53</f>
        <v>0.142648724</v>
      </c>
      <c r="CN53" s="257" t="n">
        <f aca="false">(($CX53-$CD53)*CN$2)+$CD53</f>
        <v>0.15412305</v>
      </c>
      <c r="CO53" s="257" t="n">
        <f aca="false">(($CX53-$CD53)*CO$2)+$CD53</f>
        <v>0.165597376</v>
      </c>
      <c r="CP53" s="257" t="n">
        <f aca="false">(($CX53-$CD53)*CP$2)+$CD53</f>
        <v>0.177071702</v>
      </c>
      <c r="CQ53" s="257" t="n">
        <f aca="false">(($CX53-$CD53)*CQ$2)+$CD53</f>
        <v>0.188546028</v>
      </c>
      <c r="CR53" s="257" t="n">
        <f aca="false">(($CX53-$CD53)*CR$2)+$CD53</f>
        <v>0.200020354</v>
      </c>
      <c r="CS53" s="257" t="n">
        <f aca="false">(($CX53-$CD53)*CS$2)+$CD53</f>
        <v>0.21149468</v>
      </c>
      <c r="CT53" s="257" t="n">
        <f aca="false">(($CX53-$CD53)*CT$2)+$CD53</f>
        <v>0.222969006</v>
      </c>
      <c r="CU53" s="257" t="n">
        <f aca="false">(($CX53-$CD53)*CU$2)+$CD53</f>
        <v>0.234443332</v>
      </c>
      <c r="CV53" s="257" t="n">
        <f aca="false">(($CX53-$CD53)*CV$2)+$CD53</f>
        <v>0.245917658</v>
      </c>
      <c r="CW53" s="257" t="n">
        <f aca="false">(($CX53-$CD53)*CW$2)+$CD53</f>
        <v>0.257391984</v>
      </c>
      <c r="CX53" s="257" t="n">
        <f aca="false">VLOOKUP($A53,GAMMAGRIDS,16,FALSE())</f>
        <v>0.26886631</v>
      </c>
      <c r="CY53" s="257" t="n">
        <f aca="false">(($DW53-$CX53)*CY$2)+$CX53</f>
        <v>0.2796348264</v>
      </c>
      <c r="CZ53" s="257" t="n">
        <f aca="false">(($DW53-$CX53)*CZ$2)+$CX53</f>
        <v>0.2904033428</v>
      </c>
      <c r="DA53" s="257" t="n">
        <f aca="false">(($DW53-$CX53)*DA$2)+$CX53</f>
        <v>0.3011718592</v>
      </c>
      <c r="DB53" s="257" t="n">
        <f aca="false">(($DW53-$CX53)*DB$2)+$CX53</f>
        <v>0.3119403756</v>
      </c>
      <c r="DC53" s="257" t="n">
        <f aca="false">(($DW53-$CX53)*DC$2)+$CX53</f>
        <v>0.322708892</v>
      </c>
      <c r="DD53" s="257" t="n">
        <f aca="false">(($DW53-$CX53)*DD$2)+$CX53</f>
        <v>0.3334774084</v>
      </c>
      <c r="DE53" s="257" t="n">
        <f aca="false">(($DW53-$CX53)*DE$2)+$CX53</f>
        <v>0.3442459248</v>
      </c>
      <c r="DF53" s="257" t="n">
        <f aca="false">(($DW53-$CX53)*DF$2)+$CX53</f>
        <v>0.3550144412</v>
      </c>
      <c r="DG53" s="257" t="n">
        <f aca="false">(($DW53-$CX53)*DG$2)+$CX53</f>
        <v>0.3657829576</v>
      </c>
      <c r="DH53" s="257" t="n">
        <f aca="false">(($DW53-$CX53)*DH$2)+$CX53</f>
        <v>0.376551474</v>
      </c>
      <c r="DI53" s="257" t="n">
        <f aca="false">(($DW53-$CX53)*DI$2)+$CX53</f>
        <v>0.3873199904</v>
      </c>
      <c r="DJ53" s="257" t="n">
        <f aca="false">(($DW53-$CX53)*DJ$2)+$CX53</f>
        <v>0.3980885068</v>
      </c>
      <c r="DK53" s="257" t="n">
        <f aca="false">(($DW53-$CX53)*DK$2)+$CX53</f>
        <v>0.4088570232</v>
      </c>
      <c r="DL53" s="257" t="n">
        <f aca="false">(($DW53-$CX53)*DL$2)+$CX53</f>
        <v>0.4196255396</v>
      </c>
      <c r="DM53" s="257" t="n">
        <f aca="false">(($DW53-$CX53)*DM$2)+$CX53</f>
        <v>0.430394056</v>
      </c>
      <c r="DN53" s="257" t="n">
        <f aca="false">(($DW53-$CX53)*DN$2)+$CX53</f>
        <v>0.4411625724</v>
      </c>
      <c r="DO53" s="257" t="n">
        <f aca="false">(($DW53-$CX53)*DO$2)+$CX53</f>
        <v>0.4519310888</v>
      </c>
      <c r="DP53" s="257" t="n">
        <f aca="false">(($DW53-$CX53)*DP$2)+$CX53</f>
        <v>0.4626996052</v>
      </c>
      <c r="DQ53" s="257" t="n">
        <f aca="false">(($DW53-$CX53)*DQ$2)+$CX53</f>
        <v>0.4734681216</v>
      </c>
      <c r="DR53" s="257" t="n">
        <f aca="false">(($DW53-$CX53)*DR$2)+$CX53</f>
        <v>0.484236638</v>
      </c>
      <c r="DS53" s="257" t="n">
        <f aca="false">(($DW53-$CX53)*DS$2)+$CX53</f>
        <v>0.4950051544</v>
      </c>
      <c r="DT53" s="257" t="n">
        <f aca="false">(($DW53-$CX53)*DT$2)+$CX53</f>
        <v>0.5057736708</v>
      </c>
      <c r="DU53" s="257" t="n">
        <f aca="false">(($DW53-$CX53)*DU$2)+$CX53</f>
        <v>0.5165421872</v>
      </c>
      <c r="DV53" s="257" t="n">
        <f aca="false">(($DW53-$CX53)*DV$2)+$CX53</f>
        <v>0.5273107036</v>
      </c>
      <c r="DW53" s="257" t="n">
        <f aca="false">VLOOKUP($A53,GAMMAGRIDS,17,FALSE())</f>
        <v>0.53807922</v>
      </c>
      <c r="DX53" s="257" t="n">
        <f aca="false">(($EV53-$DW53)*DX$2)+$DW53</f>
        <v>0.5418636816</v>
      </c>
      <c r="DY53" s="257" t="n">
        <f aca="false">(($EV53-$DW53)*DY$2)+$DW53</f>
        <v>0.5456481432</v>
      </c>
      <c r="DZ53" s="257" t="n">
        <f aca="false">(($EV53-$DW53)*DZ$2)+$DW53</f>
        <v>0.5494326048</v>
      </c>
      <c r="EA53" s="257" t="n">
        <f aca="false">(($EV53-$DW53)*EA$2)+$DW53</f>
        <v>0.5532170664</v>
      </c>
      <c r="EB53" s="257" t="n">
        <f aca="false">(($EV53-$DW53)*EB$2)+$DW53</f>
        <v>0.557001528</v>
      </c>
      <c r="EC53" s="257" t="n">
        <f aca="false">(($EV53-$DW53)*EC$2)+$DW53</f>
        <v>0.5607859896</v>
      </c>
      <c r="ED53" s="257" t="n">
        <f aca="false">(($EV53-$DW53)*ED$2)+$DW53</f>
        <v>0.5645704512</v>
      </c>
      <c r="EE53" s="257" t="n">
        <f aca="false">(($EV53-$DW53)*EE$2)+$DW53</f>
        <v>0.5683549128</v>
      </c>
      <c r="EF53" s="257" t="n">
        <f aca="false">(($EV53-$DW53)*EF$2)+$DW53</f>
        <v>0.5721393744</v>
      </c>
      <c r="EG53" s="257" t="n">
        <f aca="false">(($EV53-$DW53)*EG$2)+$DW53</f>
        <v>0.575923836</v>
      </c>
      <c r="EH53" s="257" t="n">
        <f aca="false">(($EV53-$DW53)*EH$2)+$DW53</f>
        <v>0.5797082976</v>
      </c>
      <c r="EI53" s="257" t="n">
        <f aca="false">(($EV53-$DW53)*EI$2)+$DW53</f>
        <v>0.5834927592</v>
      </c>
      <c r="EJ53" s="257" t="n">
        <f aca="false">(($EV53-$DW53)*EJ$2)+$DW53</f>
        <v>0.5872772208</v>
      </c>
      <c r="EK53" s="257" t="n">
        <f aca="false">(($EV53-$DW53)*EK$2)+$DW53</f>
        <v>0.5910616824</v>
      </c>
      <c r="EL53" s="257" t="n">
        <f aca="false">(($EV53-$DW53)*EL$2)+$DW53</f>
        <v>0.594846144</v>
      </c>
      <c r="EM53" s="257" t="n">
        <f aca="false">(($EV53-$DW53)*EM$2)+$DW53</f>
        <v>0.5986306056</v>
      </c>
      <c r="EN53" s="257" t="n">
        <f aca="false">(($EV53-$DW53)*EN$2)+$DW53</f>
        <v>0.6024150672</v>
      </c>
      <c r="EO53" s="257" t="n">
        <f aca="false">(($EV53-$DW53)*EO$2)+$DW53</f>
        <v>0.6061995288</v>
      </c>
      <c r="EP53" s="257" t="n">
        <f aca="false">(($EV53-$DW53)*EP$2)+$DW53</f>
        <v>0.6099839904</v>
      </c>
      <c r="EQ53" s="257" t="n">
        <f aca="false">(($EV53-$DW53)*EQ$2)+$DW53</f>
        <v>0.613768452</v>
      </c>
      <c r="ER53" s="257" t="n">
        <f aca="false">(($EV53-$DW53)*ER$2)+$DW53</f>
        <v>0.6175529136</v>
      </c>
      <c r="ES53" s="257" t="n">
        <f aca="false">(($EV53-$DW53)*ES$2)+$DW53</f>
        <v>0.6213373752</v>
      </c>
      <c r="ET53" s="257" t="n">
        <f aca="false">(($EV53-$DW53)*ET$2)+$DW53</f>
        <v>0.6251218368</v>
      </c>
      <c r="EU53" s="257" t="n">
        <f aca="false">(($EV53-$DW53)*EU$2)+$DW53</f>
        <v>0.6289062984</v>
      </c>
      <c r="EV53" s="257" t="n">
        <f aca="false">VLOOKUP($A53,GAMMAGRIDS,18,FALSE())</f>
        <v>0.63269076</v>
      </c>
    </row>
    <row r="54" customFormat="false" ht="12.75" hidden="false" customHeight="false" outlineLevel="0" collapsed="false">
      <c r="A54" s="36" t="n">
        <v>38504</v>
      </c>
      <c r="B54" s="257" t="n">
        <f aca="false">VLOOKUP($A54,GAMMAGRIDS,11,FALSE())</f>
        <v>1.74219309</v>
      </c>
      <c r="C54" s="257" t="n">
        <f aca="false">(($B54-$AA54)*C$2)+$AA54</f>
        <v>1.7077367992</v>
      </c>
      <c r="D54" s="257" t="n">
        <f aca="false">(($B54-$AA54)*D$2)+$AA54</f>
        <v>1.6732805084</v>
      </c>
      <c r="E54" s="257" t="n">
        <f aca="false">(($B54-$AA54)*E$2)+$AA54</f>
        <v>1.6388242176</v>
      </c>
      <c r="F54" s="257" t="n">
        <f aca="false">(($B54-$AA54)*F$2)+$AA54</f>
        <v>1.6043679268</v>
      </c>
      <c r="G54" s="257" t="n">
        <f aca="false">(($B54-$AA54)*G$2)+$AA54</f>
        <v>1.569911636</v>
      </c>
      <c r="H54" s="257" t="n">
        <f aca="false">(($B54-$AA54)*H$2)+$AA54</f>
        <v>1.5354553452</v>
      </c>
      <c r="I54" s="257" t="n">
        <f aca="false">(($B54-$AA54)*I$2)+$AA54</f>
        <v>1.5009990544</v>
      </c>
      <c r="J54" s="257" t="n">
        <f aca="false">(($B54-$AA54)*J$2)+$AA54</f>
        <v>1.4665427636</v>
      </c>
      <c r="K54" s="257" t="n">
        <f aca="false">(($B54-$AA54)*K$2)+$AA54</f>
        <v>1.4320864728</v>
      </c>
      <c r="L54" s="257" t="n">
        <f aca="false">(($B54-$AA54)*L$2)+$AA54</f>
        <v>1.397630182</v>
      </c>
      <c r="M54" s="257" t="n">
        <f aca="false">(($B54-$AA54)*M$2)+$AA54</f>
        <v>1.3631738912</v>
      </c>
      <c r="N54" s="257" t="n">
        <f aca="false">(($B54-$AA54)*N$2)+$AA54</f>
        <v>1.3287176004</v>
      </c>
      <c r="O54" s="257" t="n">
        <f aca="false">(($B54-$AA54)*O$2)+$AA54</f>
        <v>1.2942613096</v>
      </c>
      <c r="P54" s="257" t="n">
        <f aca="false">(($B54-$AA54)*P$2)+$AA54</f>
        <v>1.2598050188</v>
      </c>
      <c r="Q54" s="257" t="n">
        <f aca="false">(($B54-$AA54)*Q$2)+$AA54</f>
        <v>1.225348728</v>
      </c>
      <c r="R54" s="257" t="n">
        <f aca="false">(($B54-$AA54)*R$2)+$AA54</f>
        <v>1.1908924372</v>
      </c>
      <c r="S54" s="257" t="n">
        <f aca="false">(($B54-$AA54)*S$2)+$AA54</f>
        <v>1.1564361464</v>
      </c>
      <c r="T54" s="257" t="n">
        <f aca="false">(($B54-$AA54)*T$2)+$AA54</f>
        <v>1.1219798556</v>
      </c>
      <c r="U54" s="257" t="n">
        <f aca="false">(($B54-$AA54)*U$2)+$AA54</f>
        <v>1.0875235648</v>
      </c>
      <c r="V54" s="257" t="n">
        <f aca="false">(($B54-$AA54)*V$2)+$AA54</f>
        <v>1.053067274</v>
      </c>
      <c r="W54" s="257" t="n">
        <f aca="false">(($B54-$AA54)*W$2)+$AA54</f>
        <v>1.0186109832</v>
      </c>
      <c r="X54" s="257" t="n">
        <f aca="false">(($B54-$AA54)*X$2)+$AA54</f>
        <v>0.9841546924</v>
      </c>
      <c r="Y54" s="257" t="n">
        <f aca="false">(($B54-$AA54)*Y$2)+$AA54</f>
        <v>0.9496984016</v>
      </c>
      <c r="Z54" s="257" t="n">
        <f aca="false">(($B54-$AA54)*Z$2)+$AA54</f>
        <v>0.9152421108</v>
      </c>
      <c r="AA54" s="257" t="n">
        <f aca="false">VLOOKUP($A54,GAMMAGRIDS,12,FALSE())</f>
        <v>0.88078582</v>
      </c>
      <c r="AB54" s="257" t="n">
        <f aca="false">(($AA54-$AZ54)*AB$2)+$AZ54</f>
        <v>0.8489217556</v>
      </c>
      <c r="AC54" s="257" t="n">
        <f aca="false">(($AA54-$AZ54)*AC$2)+$AZ54</f>
        <v>0.8170576912</v>
      </c>
      <c r="AD54" s="257" t="n">
        <f aca="false">(($AA54-$AZ54)*AD$2)+$AZ54</f>
        <v>0.7851936268</v>
      </c>
      <c r="AE54" s="257" t="n">
        <f aca="false">(($AA54-$AZ54)*AE$2)+$AZ54</f>
        <v>0.7533295624</v>
      </c>
      <c r="AF54" s="257" t="n">
        <f aca="false">(($AA54-$AZ54)*AF$2)+$AZ54</f>
        <v>0.721465498</v>
      </c>
      <c r="AG54" s="257" t="n">
        <f aca="false">(($AA54-$AZ54)*AG$2)+$AZ54</f>
        <v>0.6896014336</v>
      </c>
      <c r="AH54" s="257" t="n">
        <f aca="false">(($AA54-$AZ54)*AH$2)+$AZ54</f>
        <v>0.6577373692</v>
      </c>
      <c r="AI54" s="257" t="n">
        <f aca="false">(($AA54-$AZ54)*AI$2)+$AZ54</f>
        <v>0.6258733048</v>
      </c>
      <c r="AJ54" s="257" t="n">
        <f aca="false">(($AA54-$AZ54)*AJ$2)+$AZ54</f>
        <v>0.5940092404</v>
      </c>
      <c r="AK54" s="257" t="n">
        <f aca="false">(($AA54-$AZ54)*AK$2)+$AZ54</f>
        <v>0.562145176</v>
      </c>
      <c r="AL54" s="257" t="n">
        <f aca="false">(($AA54-$AZ54)*AL$2)+$AZ54</f>
        <v>0.5302811116</v>
      </c>
      <c r="AM54" s="257" t="n">
        <f aca="false">(($AA54-$AZ54)*AM$2)+$AZ54</f>
        <v>0.4984170472</v>
      </c>
      <c r="AN54" s="257" t="n">
        <f aca="false">(($AA54-$AZ54)*AN$2)+$AZ54</f>
        <v>0.4665529828</v>
      </c>
      <c r="AO54" s="257" t="n">
        <f aca="false">(($AA54-$AZ54)*AO$2)+$AZ54</f>
        <v>0.4346889184</v>
      </c>
      <c r="AP54" s="257" t="n">
        <f aca="false">(($AA54-$AZ54)*AP$2)+$AZ54</f>
        <v>0.402824854</v>
      </c>
      <c r="AQ54" s="257" t="n">
        <f aca="false">(($AA54-$AZ54)*AQ$2)+$AZ54</f>
        <v>0.3709607896</v>
      </c>
      <c r="AR54" s="257" t="n">
        <f aca="false">(($AA54-$AZ54)*AR$2)+$AZ54</f>
        <v>0.3390967252</v>
      </c>
      <c r="AS54" s="257" t="n">
        <f aca="false">(($AA54-$AZ54)*AS$2)+$AZ54</f>
        <v>0.3072326608</v>
      </c>
      <c r="AT54" s="257" t="n">
        <f aca="false">(($AA54-$AZ54)*AT$2)+$AZ54</f>
        <v>0.2753685964</v>
      </c>
      <c r="AU54" s="257" t="n">
        <f aca="false">(($AA54-$AZ54)*AU$2)+$AZ54</f>
        <v>0.243504532</v>
      </c>
      <c r="AV54" s="257" t="n">
        <f aca="false">(($AA54-$AZ54)*AV$2)+$AZ54</f>
        <v>0.2116404676</v>
      </c>
      <c r="AW54" s="257" t="n">
        <f aca="false">(($AA54-$AZ54)*AW$2)+$AZ54</f>
        <v>0.1797764032</v>
      </c>
      <c r="AX54" s="257" t="n">
        <f aca="false">(($AA54-$AZ54)*AX$2)+$AZ54</f>
        <v>0.1479123388</v>
      </c>
      <c r="AY54" s="257" t="n">
        <f aca="false">(($AA54-$AZ54)*AY$2)+$AZ54</f>
        <v>0.1160482744</v>
      </c>
      <c r="AZ54" s="257" t="n">
        <f aca="false">VLOOKUP($A54,GAMMAGRIDS,13,FALSE())</f>
        <v>0.08418421</v>
      </c>
      <c r="BA54" s="257" t="n">
        <f aca="false">(($AZ54-$BT54)*BA$2)+$BT54</f>
        <v>0.0787038055</v>
      </c>
      <c r="BB54" s="257" t="n">
        <f aca="false">(($AZ54-$BT54)*BB$2)+$BT54</f>
        <v>0.073223401</v>
      </c>
      <c r="BC54" s="257" t="n">
        <f aca="false">(($AZ54-$BT54)*BC$2)+$BT54</f>
        <v>0.0677429965</v>
      </c>
      <c r="BD54" s="257" t="n">
        <f aca="false">(($AZ54-$BT54)*BD$2)+$BT54</f>
        <v>0.062262592</v>
      </c>
      <c r="BE54" s="257" t="n">
        <f aca="false">(($AZ54-$BT54)*BE$2)+$BT54</f>
        <v>0.0567821875</v>
      </c>
      <c r="BF54" s="257" t="n">
        <f aca="false">(($AZ54-$BT54)*BF$2)+$BT54</f>
        <v>0.051301783</v>
      </c>
      <c r="BG54" s="257" t="n">
        <f aca="false">(($AZ54-$BT54)*BG$2)+$BT54</f>
        <v>0.0458213785</v>
      </c>
      <c r="BH54" s="257" t="n">
        <f aca="false">(($AZ54-$BT54)*BH$2)+$BT54</f>
        <v>0.0403409739999999</v>
      </c>
      <c r="BI54" s="257" t="n">
        <f aca="false">(($AZ54-$BT54)*BI$2)+$BT54</f>
        <v>0.0348605694999999</v>
      </c>
      <c r="BJ54" s="257" t="n">
        <f aca="false">(($AZ54-$BT54)*BJ$2)+$BT54</f>
        <v>0.029380165</v>
      </c>
      <c r="BK54" s="257" t="n">
        <f aca="false">(($AZ54-$BT54)*BK$2)+$BT54</f>
        <v>0.0238997605</v>
      </c>
      <c r="BL54" s="257" t="n">
        <f aca="false">(($AZ54-$BT54)*BL$2)+$BT54</f>
        <v>0.018419356</v>
      </c>
      <c r="BM54" s="257" t="n">
        <f aca="false">(($AZ54-$BT54)*BM$2)+$BT54</f>
        <v>0.0129389515</v>
      </c>
      <c r="BN54" s="257" t="n">
        <f aca="false">(($AZ54-$BT54)*BN$2)+$BT54</f>
        <v>0.00745854699999996</v>
      </c>
      <c r="BO54" s="257" t="n">
        <f aca="false">(($AZ54-$BT54)*BO$2)+$BT54</f>
        <v>0.00197814249999996</v>
      </c>
      <c r="BP54" s="257" t="n">
        <f aca="false">(($AZ54-$BT54)*BP$2)+$BT54</f>
        <v>-0.00350226200000004</v>
      </c>
      <c r="BQ54" s="257" t="n">
        <f aca="false">(($AZ54-$BT54)*BQ$2)+$BT54</f>
        <v>-0.00898266650000004</v>
      </c>
      <c r="BR54" s="257" t="n">
        <f aca="false">(($AZ54-$BT54)*BR$2)+$BT54</f>
        <v>-0.014463071</v>
      </c>
      <c r="BS54" s="257" t="n">
        <f aca="false">(($AZ54-$BT54)*BS$2)+$BT54</f>
        <v>-0.0199434755</v>
      </c>
      <c r="BT54" s="257" t="n">
        <f aca="false">VLOOKUP($A54,GAMMAGRIDS,14,FALSE())</f>
        <v>-0.02542388</v>
      </c>
      <c r="BU54" s="257" t="n">
        <f aca="false">(($BT54-$BY54)*BU$2)+$BY54</f>
        <v>-0.020339104</v>
      </c>
      <c r="BV54" s="257" t="n">
        <f aca="false">(($BT54-$BY54)*BV$2)+$BY54</f>
        <v>-0.015254328</v>
      </c>
      <c r="BW54" s="257" t="n">
        <f aca="false">(($BT54-$BY54)*BW$2)+$BY54</f>
        <v>-0.010169552</v>
      </c>
      <c r="BX54" s="257" t="n">
        <f aca="false">(($BT54-$BY54)*BX$2)+$BY54</f>
        <v>-0.005084776</v>
      </c>
      <c r="BY54" s="257" t="n">
        <v>0</v>
      </c>
      <c r="BZ54" s="257" t="n">
        <f aca="false">(($CD54-$BY54)*BZ$2)+$BY54</f>
        <v>0.007875958</v>
      </c>
      <c r="CA54" s="257" t="n">
        <f aca="false">(($CD54-$BY54)*CA$2)+$BY54</f>
        <v>0.015751916</v>
      </c>
      <c r="CB54" s="257" t="n">
        <f aca="false">(($CD54-$BY54)*CB$2)+$BY54</f>
        <v>0.023627874</v>
      </c>
      <c r="CC54" s="257" t="n">
        <f aca="false">(($CD54-$BY54)*CC$2)+$BY54</f>
        <v>0.031503832</v>
      </c>
      <c r="CD54" s="257" t="n">
        <f aca="false">VLOOKUP($A54,GAMMAGRIDS,15,FALSE())</f>
        <v>0.03937979</v>
      </c>
      <c r="CE54" s="257" t="n">
        <f aca="false">(($CX54-$CD54)*CE$2)+$CD54</f>
        <v>0.050854116</v>
      </c>
      <c r="CF54" s="257" t="n">
        <f aca="false">(($CX54-$CD54)*CF$2)+$CD54</f>
        <v>0.062328442</v>
      </c>
      <c r="CG54" s="257" t="n">
        <f aca="false">(($CX54-$CD54)*CG$2)+$CD54</f>
        <v>0.073802768</v>
      </c>
      <c r="CH54" s="257" t="n">
        <f aca="false">(($CX54-$CD54)*CH$2)+$CD54</f>
        <v>0.085277094</v>
      </c>
      <c r="CI54" s="257" t="n">
        <f aca="false">(($CX54-$CD54)*CI$2)+$CD54</f>
        <v>0.09675142</v>
      </c>
      <c r="CJ54" s="257" t="n">
        <f aca="false">(($CX54-$CD54)*CJ$2)+$CD54</f>
        <v>0.108225746</v>
      </c>
      <c r="CK54" s="257" t="n">
        <f aca="false">(($CX54-$CD54)*CK$2)+$CD54</f>
        <v>0.119700072</v>
      </c>
      <c r="CL54" s="257" t="n">
        <f aca="false">(($CX54-$CD54)*CL$2)+$CD54</f>
        <v>0.131174398</v>
      </c>
      <c r="CM54" s="257" t="n">
        <f aca="false">(($CX54-$CD54)*CM$2)+$CD54</f>
        <v>0.142648724</v>
      </c>
      <c r="CN54" s="257" t="n">
        <f aca="false">(($CX54-$CD54)*CN$2)+$CD54</f>
        <v>0.15412305</v>
      </c>
      <c r="CO54" s="257" t="n">
        <f aca="false">(($CX54-$CD54)*CO$2)+$CD54</f>
        <v>0.165597376</v>
      </c>
      <c r="CP54" s="257" t="n">
        <f aca="false">(($CX54-$CD54)*CP$2)+$CD54</f>
        <v>0.177071702</v>
      </c>
      <c r="CQ54" s="257" t="n">
        <f aca="false">(($CX54-$CD54)*CQ$2)+$CD54</f>
        <v>0.188546028</v>
      </c>
      <c r="CR54" s="257" t="n">
        <f aca="false">(($CX54-$CD54)*CR$2)+$CD54</f>
        <v>0.200020354</v>
      </c>
      <c r="CS54" s="257" t="n">
        <f aca="false">(($CX54-$CD54)*CS$2)+$CD54</f>
        <v>0.21149468</v>
      </c>
      <c r="CT54" s="257" t="n">
        <f aca="false">(($CX54-$CD54)*CT$2)+$CD54</f>
        <v>0.222969006</v>
      </c>
      <c r="CU54" s="257" t="n">
        <f aca="false">(($CX54-$CD54)*CU$2)+$CD54</f>
        <v>0.234443332</v>
      </c>
      <c r="CV54" s="257" t="n">
        <f aca="false">(($CX54-$CD54)*CV$2)+$CD54</f>
        <v>0.245917658</v>
      </c>
      <c r="CW54" s="257" t="n">
        <f aca="false">(($CX54-$CD54)*CW$2)+$CD54</f>
        <v>0.257391984</v>
      </c>
      <c r="CX54" s="257" t="n">
        <f aca="false">VLOOKUP($A54,GAMMAGRIDS,16,FALSE())</f>
        <v>0.26886631</v>
      </c>
      <c r="CY54" s="257" t="n">
        <f aca="false">(($DW54-$CX54)*CY$2)+$CX54</f>
        <v>0.2796348264</v>
      </c>
      <c r="CZ54" s="257" t="n">
        <f aca="false">(($DW54-$CX54)*CZ$2)+$CX54</f>
        <v>0.2904033428</v>
      </c>
      <c r="DA54" s="257" t="n">
        <f aca="false">(($DW54-$CX54)*DA$2)+$CX54</f>
        <v>0.3011718592</v>
      </c>
      <c r="DB54" s="257" t="n">
        <f aca="false">(($DW54-$CX54)*DB$2)+$CX54</f>
        <v>0.3119403756</v>
      </c>
      <c r="DC54" s="257" t="n">
        <f aca="false">(($DW54-$CX54)*DC$2)+$CX54</f>
        <v>0.322708892</v>
      </c>
      <c r="DD54" s="257" t="n">
        <f aca="false">(($DW54-$CX54)*DD$2)+$CX54</f>
        <v>0.3334774084</v>
      </c>
      <c r="DE54" s="257" t="n">
        <f aca="false">(($DW54-$CX54)*DE$2)+$CX54</f>
        <v>0.3442459248</v>
      </c>
      <c r="DF54" s="257" t="n">
        <f aca="false">(($DW54-$CX54)*DF$2)+$CX54</f>
        <v>0.3550144412</v>
      </c>
      <c r="DG54" s="257" t="n">
        <f aca="false">(($DW54-$CX54)*DG$2)+$CX54</f>
        <v>0.3657829576</v>
      </c>
      <c r="DH54" s="257" t="n">
        <f aca="false">(($DW54-$CX54)*DH$2)+$CX54</f>
        <v>0.376551474</v>
      </c>
      <c r="DI54" s="257" t="n">
        <f aca="false">(($DW54-$CX54)*DI$2)+$CX54</f>
        <v>0.3873199904</v>
      </c>
      <c r="DJ54" s="257" t="n">
        <f aca="false">(($DW54-$CX54)*DJ$2)+$CX54</f>
        <v>0.3980885068</v>
      </c>
      <c r="DK54" s="257" t="n">
        <f aca="false">(($DW54-$CX54)*DK$2)+$CX54</f>
        <v>0.4088570232</v>
      </c>
      <c r="DL54" s="257" t="n">
        <f aca="false">(($DW54-$CX54)*DL$2)+$CX54</f>
        <v>0.4196255396</v>
      </c>
      <c r="DM54" s="257" t="n">
        <f aca="false">(($DW54-$CX54)*DM$2)+$CX54</f>
        <v>0.430394056</v>
      </c>
      <c r="DN54" s="257" t="n">
        <f aca="false">(($DW54-$CX54)*DN$2)+$CX54</f>
        <v>0.4411625724</v>
      </c>
      <c r="DO54" s="257" t="n">
        <f aca="false">(($DW54-$CX54)*DO$2)+$CX54</f>
        <v>0.4519310888</v>
      </c>
      <c r="DP54" s="257" t="n">
        <f aca="false">(($DW54-$CX54)*DP$2)+$CX54</f>
        <v>0.4626996052</v>
      </c>
      <c r="DQ54" s="257" t="n">
        <f aca="false">(($DW54-$CX54)*DQ$2)+$CX54</f>
        <v>0.4734681216</v>
      </c>
      <c r="DR54" s="257" t="n">
        <f aca="false">(($DW54-$CX54)*DR$2)+$CX54</f>
        <v>0.484236638</v>
      </c>
      <c r="DS54" s="257" t="n">
        <f aca="false">(($DW54-$CX54)*DS$2)+$CX54</f>
        <v>0.4950051544</v>
      </c>
      <c r="DT54" s="257" t="n">
        <f aca="false">(($DW54-$CX54)*DT$2)+$CX54</f>
        <v>0.5057736708</v>
      </c>
      <c r="DU54" s="257" t="n">
        <f aca="false">(($DW54-$CX54)*DU$2)+$CX54</f>
        <v>0.5165421872</v>
      </c>
      <c r="DV54" s="257" t="n">
        <f aca="false">(($DW54-$CX54)*DV$2)+$CX54</f>
        <v>0.5273107036</v>
      </c>
      <c r="DW54" s="257" t="n">
        <f aca="false">VLOOKUP($A54,GAMMAGRIDS,17,FALSE())</f>
        <v>0.53807922</v>
      </c>
      <c r="DX54" s="257" t="n">
        <f aca="false">(($EV54-$DW54)*DX$2)+$DW54</f>
        <v>0.5418636816</v>
      </c>
      <c r="DY54" s="257" t="n">
        <f aca="false">(($EV54-$DW54)*DY$2)+$DW54</f>
        <v>0.5456481432</v>
      </c>
      <c r="DZ54" s="257" t="n">
        <f aca="false">(($EV54-$DW54)*DZ$2)+$DW54</f>
        <v>0.5494326048</v>
      </c>
      <c r="EA54" s="257" t="n">
        <f aca="false">(($EV54-$DW54)*EA$2)+$DW54</f>
        <v>0.5532170664</v>
      </c>
      <c r="EB54" s="257" t="n">
        <f aca="false">(($EV54-$DW54)*EB$2)+$DW54</f>
        <v>0.557001528</v>
      </c>
      <c r="EC54" s="257" t="n">
        <f aca="false">(($EV54-$DW54)*EC$2)+$DW54</f>
        <v>0.5607859896</v>
      </c>
      <c r="ED54" s="257" t="n">
        <f aca="false">(($EV54-$DW54)*ED$2)+$DW54</f>
        <v>0.5645704512</v>
      </c>
      <c r="EE54" s="257" t="n">
        <f aca="false">(($EV54-$DW54)*EE$2)+$DW54</f>
        <v>0.5683549128</v>
      </c>
      <c r="EF54" s="257" t="n">
        <f aca="false">(($EV54-$DW54)*EF$2)+$DW54</f>
        <v>0.5721393744</v>
      </c>
      <c r="EG54" s="257" t="n">
        <f aca="false">(($EV54-$DW54)*EG$2)+$DW54</f>
        <v>0.575923836</v>
      </c>
      <c r="EH54" s="257" t="n">
        <f aca="false">(($EV54-$DW54)*EH$2)+$DW54</f>
        <v>0.5797082976</v>
      </c>
      <c r="EI54" s="257" t="n">
        <f aca="false">(($EV54-$DW54)*EI$2)+$DW54</f>
        <v>0.5834927592</v>
      </c>
      <c r="EJ54" s="257" t="n">
        <f aca="false">(($EV54-$DW54)*EJ$2)+$DW54</f>
        <v>0.5872772208</v>
      </c>
      <c r="EK54" s="257" t="n">
        <f aca="false">(($EV54-$DW54)*EK$2)+$DW54</f>
        <v>0.5910616824</v>
      </c>
      <c r="EL54" s="257" t="n">
        <f aca="false">(($EV54-$DW54)*EL$2)+$DW54</f>
        <v>0.594846144</v>
      </c>
      <c r="EM54" s="257" t="n">
        <f aca="false">(($EV54-$DW54)*EM$2)+$DW54</f>
        <v>0.5986306056</v>
      </c>
      <c r="EN54" s="257" t="n">
        <f aca="false">(($EV54-$DW54)*EN$2)+$DW54</f>
        <v>0.6024150672</v>
      </c>
      <c r="EO54" s="257" t="n">
        <f aca="false">(($EV54-$DW54)*EO$2)+$DW54</f>
        <v>0.6061995288</v>
      </c>
      <c r="EP54" s="257" t="n">
        <f aca="false">(($EV54-$DW54)*EP$2)+$DW54</f>
        <v>0.6099839904</v>
      </c>
      <c r="EQ54" s="257" t="n">
        <f aca="false">(($EV54-$DW54)*EQ$2)+$DW54</f>
        <v>0.613768452</v>
      </c>
      <c r="ER54" s="257" t="n">
        <f aca="false">(($EV54-$DW54)*ER$2)+$DW54</f>
        <v>0.6175529136</v>
      </c>
      <c r="ES54" s="257" t="n">
        <f aca="false">(($EV54-$DW54)*ES$2)+$DW54</f>
        <v>0.6213373752</v>
      </c>
      <c r="ET54" s="257" t="n">
        <f aca="false">(($EV54-$DW54)*ET$2)+$DW54</f>
        <v>0.6251218368</v>
      </c>
      <c r="EU54" s="257" t="n">
        <f aca="false">(($EV54-$DW54)*EU$2)+$DW54</f>
        <v>0.6289062984</v>
      </c>
      <c r="EV54" s="257" t="n">
        <f aca="false">VLOOKUP($A54,GAMMAGRIDS,18,FALSE())</f>
        <v>0.63269076</v>
      </c>
    </row>
    <row r="55" customFormat="false" ht="12.75" hidden="false" customHeight="false" outlineLevel="0" collapsed="false">
      <c r="A55" s="36" t="n">
        <v>38504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EV5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6" activeCellId="0" sqref="B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9.14"/>
    <col collapsed="false" customWidth="true" hidden="false" outlineLevel="0" max="50" min="2" style="255" width="9.14"/>
    <col collapsed="false" customWidth="true" hidden="false" outlineLevel="0" max="92" min="51" style="256" width="9.14"/>
  </cols>
  <sheetData>
    <row r="2" customFormat="false" ht="12.75" hidden="false" customHeight="false" outlineLevel="0" collapsed="false">
      <c r="C2" s="255" t="n">
        <v>0.96</v>
      </c>
      <c r="D2" s="255" t="n">
        <f aca="false">C2-0.04</f>
        <v>0.92</v>
      </c>
      <c r="E2" s="255" t="n">
        <f aca="false">D2-0.04</f>
        <v>0.88</v>
      </c>
      <c r="F2" s="255" t="n">
        <f aca="false">E2-0.04</f>
        <v>0.84</v>
      </c>
      <c r="G2" s="255" t="n">
        <f aca="false">F2-0.04</f>
        <v>0.8</v>
      </c>
      <c r="H2" s="255" t="n">
        <f aca="false">G2-0.04</f>
        <v>0.76</v>
      </c>
      <c r="I2" s="255" t="n">
        <f aca="false">H2-0.04</f>
        <v>0.72</v>
      </c>
      <c r="J2" s="255" t="n">
        <f aca="false">I2-0.04</f>
        <v>0.68</v>
      </c>
      <c r="K2" s="255" t="n">
        <f aca="false">J2-0.04</f>
        <v>0.64</v>
      </c>
      <c r="L2" s="255" t="n">
        <f aca="false">K2-0.04</f>
        <v>0.6</v>
      </c>
      <c r="M2" s="255" t="n">
        <f aca="false">L2-0.04</f>
        <v>0.56</v>
      </c>
      <c r="N2" s="255" t="n">
        <f aca="false">M2-0.04</f>
        <v>0.52</v>
      </c>
      <c r="O2" s="255" t="n">
        <f aca="false">N2-0.04</f>
        <v>0.48</v>
      </c>
      <c r="P2" s="255" t="n">
        <f aca="false">O2-0.04</f>
        <v>0.44</v>
      </c>
      <c r="Q2" s="255" t="n">
        <f aca="false">P2-0.04</f>
        <v>0.4</v>
      </c>
      <c r="R2" s="255" t="n">
        <f aca="false">Q2-0.04</f>
        <v>0.36</v>
      </c>
      <c r="S2" s="255" t="n">
        <f aca="false">R2-0.04</f>
        <v>0.32</v>
      </c>
      <c r="T2" s="255" t="n">
        <f aca="false">S2-0.04</f>
        <v>0.28</v>
      </c>
      <c r="U2" s="255" t="n">
        <f aca="false">T2-0.04</f>
        <v>0.24</v>
      </c>
      <c r="V2" s="255" t="n">
        <f aca="false">U2-0.04</f>
        <v>0.2</v>
      </c>
      <c r="W2" s="255" t="n">
        <f aca="false">V2-0.04</f>
        <v>0.16</v>
      </c>
      <c r="X2" s="255" t="n">
        <f aca="false">W2-0.04</f>
        <v>0.12</v>
      </c>
      <c r="Y2" s="255" t="n">
        <f aca="false">X2-0.04</f>
        <v>0.0799999999999997</v>
      </c>
      <c r="Z2" s="255" t="n">
        <f aca="false">Y2-0.04</f>
        <v>0.0399999999999997</v>
      </c>
      <c r="AB2" s="255" t="n">
        <v>0.96</v>
      </c>
      <c r="AC2" s="255" t="n">
        <f aca="false">AB2-0.04</f>
        <v>0.92</v>
      </c>
      <c r="AD2" s="255" t="n">
        <f aca="false">AC2-0.04</f>
        <v>0.88</v>
      </c>
      <c r="AE2" s="255" t="n">
        <f aca="false">AD2-0.04</f>
        <v>0.84</v>
      </c>
      <c r="AF2" s="255" t="n">
        <f aca="false">AE2-0.04</f>
        <v>0.8</v>
      </c>
      <c r="AG2" s="255" t="n">
        <f aca="false">AF2-0.04</f>
        <v>0.76</v>
      </c>
      <c r="AH2" s="255" t="n">
        <f aca="false">AG2-0.04</f>
        <v>0.72</v>
      </c>
      <c r="AI2" s="255" t="n">
        <f aca="false">AH2-0.04</f>
        <v>0.68</v>
      </c>
      <c r="AJ2" s="255" t="n">
        <f aca="false">AI2-0.04</f>
        <v>0.64</v>
      </c>
      <c r="AK2" s="255" t="n">
        <f aca="false">AJ2-0.04</f>
        <v>0.6</v>
      </c>
      <c r="AL2" s="255" t="n">
        <f aca="false">AK2-0.04</f>
        <v>0.56</v>
      </c>
      <c r="AM2" s="255" t="n">
        <f aca="false">AL2-0.04</f>
        <v>0.52</v>
      </c>
      <c r="AN2" s="255" t="n">
        <f aca="false">AM2-0.04</f>
        <v>0.48</v>
      </c>
      <c r="AO2" s="255" t="n">
        <f aca="false">AN2-0.04</f>
        <v>0.44</v>
      </c>
      <c r="AP2" s="255" t="n">
        <f aca="false">AO2-0.04</f>
        <v>0.4</v>
      </c>
      <c r="AQ2" s="255" t="n">
        <f aca="false">AP2-0.04</f>
        <v>0.36</v>
      </c>
      <c r="AR2" s="255" t="n">
        <f aca="false">AQ2-0.04</f>
        <v>0.32</v>
      </c>
      <c r="AS2" s="255" t="n">
        <f aca="false">AR2-0.04</f>
        <v>0.28</v>
      </c>
      <c r="AT2" s="255" t="n">
        <f aca="false">AS2-0.04</f>
        <v>0.24</v>
      </c>
      <c r="AU2" s="255" t="n">
        <f aca="false">AT2-0.04</f>
        <v>0.2</v>
      </c>
      <c r="AV2" s="255" t="n">
        <f aca="false">AU2-0.04</f>
        <v>0.16</v>
      </c>
      <c r="AW2" s="255" t="n">
        <f aca="false">AV2-0.04</f>
        <v>0.12</v>
      </c>
      <c r="AX2" s="255" t="n">
        <f aca="false">AW2-0.04</f>
        <v>0.0799999999999997</v>
      </c>
      <c r="AY2" s="255" t="n">
        <f aca="false">AX2-0.04</f>
        <v>0.0399999999999997</v>
      </c>
      <c r="BA2" s="256" t="n">
        <v>0.95</v>
      </c>
      <c r="BB2" s="256" t="n">
        <f aca="false">BA2-0.05</f>
        <v>0.9</v>
      </c>
      <c r="BC2" s="256" t="n">
        <f aca="false">BB2-0.05</f>
        <v>0.85</v>
      </c>
      <c r="BD2" s="256" t="n">
        <f aca="false">BC2-0.05</f>
        <v>0.8</v>
      </c>
      <c r="BE2" s="256" t="n">
        <f aca="false">BD2-0.05</f>
        <v>0.75</v>
      </c>
      <c r="BF2" s="256" t="n">
        <f aca="false">BE2-0.05</f>
        <v>0.7</v>
      </c>
      <c r="BG2" s="256" t="n">
        <f aca="false">BF2-0.05</f>
        <v>0.65</v>
      </c>
      <c r="BH2" s="256" t="n">
        <f aca="false">BG2-0.05</f>
        <v>0.6</v>
      </c>
      <c r="BI2" s="256" t="n">
        <f aca="false">BH2-0.05</f>
        <v>0.55</v>
      </c>
      <c r="BJ2" s="256" t="n">
        <f aca="false">BI2-0.05</f>
        <v>0.5</v>
      </c>
      <c r="BK2" s="256" t="n">
        <f aca="false">BJ2-0.05</f>
        <v>0.45</v>
      </c>
      <c r="BL2" s="256" t="n">
        <f aca="false">BK2-0.05</f>
        <v>0.4</v>
      </c>
      <c r="BM2" s="256" t="n">
        <f aca="false">BL2-0.05</f>
        <v>0.35</v>
      </c>
      <c r="BN2" s="256" t="n">
        <f aca="false">BM2-0.05</f>
        <v>0.3</v>
      </c>
      <c r="BO2" s="256" t="n">
        <f aca="false">BN2-0.05</f>
        <v>0.25</v>
      </c>
      <c r="BP2" s="256" t="n">
        <f aca="false">BO2-0.05</f>
        <v>0.2</v>
      </c>
      <c r="BQ2" s="256" t="n">
        <f aca="false">BP2-0.05</f>
        <v>0.15</v>
      </c>
      <c r="BR2" s="256" t="n">
        <f aca="false">BQ2-0.05</f>
        <v>0.0999999999999997</v>
      </c>
      <c r="BS2" s="256" t="n">
        <f aca="false">BR2-0.05</f>
        <v>0.0499999999999997</v>
      </c>
      <c r="BU2" s="256" t="n">
        <v>0.8</v>
      </c>
      <c r="BV2" s="256" t="n">
        <v>0.6</v>
      </c>
      <c r="BW2" s="256" t="n">
        <v>0.4</v>
      </c>
      <c r="BX2" s="256" t="n">
        <v>0.2</v>
      </c>
      <c r="BZ2" s="256" t="n">
        <v>0.2</v>
      </c>
      <c r="CA2" s="256" t="n">
        <v>0.4</v>
      </c>
      <c r="CB2" s="256" t="n">
        <v>0.6</v>
      </c>
      <c r="CC2" s="256" t="n">
        <v>0.8</v>
      </c>
      <c r="CE2" s="256" t="n">
        <v>0.05</v>
      </c>
      <c r="CF2" s="256" t="n">
        <f aca="false">CE2+0.05</f>
        <v>0.1</v>
      </c>
      <c r="CG2" s="256" t="n">
        <f aca="false">CF2+0.05</f>
        <v>0.15</v>
      </c>
      <c r="CH2" s="256" t="n">
        <f aca="false">CG2+0.05</f>
        <v>0.2</v>
      </c>
      <c r="CI2" s="256" t="n">
        <f aca="false">CH2+0.05</f>
        <v>0.25</v>
      </c>
      <c r="CJ2" s="256" t="n">
        <f aca="false">CI2+0.05</f>
        <v>0.3</v>
      </c>
      <c r="CK2" s="256" t="n">
        <f aca="false">CJ2+0.05</f>
        <v>0.35</v>
      </c>
      <c r="CL2" s="256" t="n">
        <f aca="false">CK2+0.05</f>
        <v>0.4</v>
      </c>
      <c r="CM2" s="256" t="n">
        <f aca="false">CL2+0.05</f>
        <v>0.45</v>
      </c>
      <c r="CN2" s="256" t="n">
        <f aca="false">CM2+0.05</f>
        <v>0.5</v>
      </c>
      <c r="CO2" s="256" t="n">
        <f aca="false">CN2+0.05</f>
        <v>0.55</v>
      </c>
      <c r="CP2" s="256" t="n">
        <f aca="false">CO2+0.05</f>
        <v>0.6</v>
      </c>
      <c r="CQ2" s="256" t="n">
        <f aca="false">CP2+0.05</f>
        <v>0.65</v>
      </c>
      <c r="CR2" s="256" t="n">
        <f aca="false">CQ2+0.05</f>
        <v>0.7</v>
      </c>
      <c r="CS2" s="256" t="n">
        <f aca="false">CR2+0.05</f>
        <v>0.75</v>
      </c>
      <c r="CT2" s="256" t="n">
        <f aca="false">CS2+0.05</f>
        <v>0.8</v>
      </c>
      <c r="CU2" s="256" t="n">
        <f aca="false">CT2+0.05</f>
        <v>0.85</v>
      </c>
      <c r="CV2" s="256" t="n">
        <f aca="false">CU2+0.05</f>
        <v>0.9</v>
      </c>
      <c r="CW2" s="256" t="n">
        <f aca="false">CV2+0.05</f>
        <v>0.95</v>
      </c>
      <c r="CY2" s="0" t="n">
        <v>0.04</v>
      </c>
      <c r="CZ2" s="0" t="n">
        <f aca="false">CY2+0.04</f>
        <v>0.08</v>
      </c>
      <c r="DA2" s="0" t="n">
        <f aca="false">CZ2+0.04</f>
        <v>0.12</v>
      </c>
      <c r="DB2" s="0" t="n">
        <f aca="false">DA2+0.04</f>
        <v>0.16</v>
      </c>
      <c r="DC2" s="0" t="n">
        <f aca="false">DB2+0.04</f>
        <v>0.2</v>
      </c>
      <c r="DD2" s="0" t="n">
        <f aca="false">DC2+0.04</f>
        <v>0.24</v>
      </c>
      <c r="DE2" s="0" t="n">
        <f aca="false">DD2+0.04</f>
        <v>0.28</v>
      </c>
      <c r="DF2" s="0" t="n">
        <f aca="false">DE2+0.04</f>
        <v>0.32</v>
      </c>
      <c r="DG2" s="0" t="n">
        <f aca="false">DF2+0.04</f>
        <v>0.36</v>
      </c>
      <c r="DH2" s="0" t="n">
        <f aca="false">DG2+0.04</f>
        <v>0.4</v>
      </c>
      <c r="DI2" s="0" t="n">
        <f aca="false">DH2+0.04</f>
        <v>0.44</v>
      </c>
      <c r="DJ2" s="0" t="n">
        <f aca="false">DI2+0.04</f>
        <v>0.48</v>
      </c>
      <c r="DK2" s="0" t="n">
        <f aca="false">DJ2+0.04</f>
        <v>0.52</v>
      </c>
      <c r="DL2" s="0" t="n">
        <f aca="false">DK2+0.04</f>
        <v>0.56</v>
      </c>
      <c r="DM2" s="0" t="n">
        <f aca="false">DL2+0.04</f>
        <v>0.6</v>
      </c>
      <c r="DN2" s="0" t="n">
        <f aca="false">DM2+0.04</f>
        <v>0.64</v>
      </c>
      <c r="DO2" s="0" t="n">
        <f aca="false">DN2+0.04</f>
        <v>0.68</v>
      </c>
      <c r="DP2" s="0" t="n">
        <f aca="false">DO2+0.04</f>
        <v>0.72</v>
      </c>
      <c r="DQ2" s="0" t="n">
        <f aca="false">DP2+0.04</f>
        <v>0.76</v>
      </c>
      <c r="DR2" s="0" t="n">
        <f aca="false">DQ2+0.04</f>
        <v>0.8</v>
      </c>
      <c r="DS2" s="0" t="n">
        <f aca="false">DR2+0.04</f>
        <v>0.84</v>
      </c>
      <c r="DT2" s="0" t="n">
        <f aca="false">DS2+0.04</f>
        <v>0.88</v>
      </c>
      <c r="DU2" s="0" t="n">
        <f aca="false">DT2+0.04</f>
        <v>0.92</v>
      </c>
      <c r="DV2" s="0" t="n">
        <f aca="false">DU2+0.04</f>
        <v>0.96</v>
      </c>
      <c r="DX2" s="0" t="n">
        <v>0.04</v>
      </c>
      <c r="DY2" s="0" t="n">
        <f aca="false">DX2+0.04</f>
        <v>0.08</v>
      </c>
      <c r="DZ2" s="0" t="n">
        <f aca="false">DY2+0.04</f>
        <v>0.12</v>
      </c>
      <c r="EA2" s="0" t="n">
        <f aca="false">DZ2+0.04</f>
        <v>0.16</v>
      </c>
      <c r="EB2" s="0" t="n">
        <f aca="false">EA2+0.04</f>
        <v>0.2</v>
      </c>
      <c r="EC2" s="0" t="n">
        <f aca="false">EB2+0.04</f>
        <v>0.24</v>
      </c>
      <c r="ED2" s="0" t="n">
        <f aca="false">EC2+0.04</f>
        <v>0.28</v>
      </c>
      <c r="EE2" s="0" t="n">
        <f aca="false">ED2+0.04</f>
        <v>0.32</v>
      </c>
      <c r="EF2" s="0" t="n">
        <f aca="false">EE2+0.04</f>
        <v>0.36</v>
      </c>
      <c r="EG2" s="0" t="n">
        <f aca="false">EF2+0.04</f>
        <v>0.4</v>
      </c>
      <c r="EH2" s="0" t="n">
        <f aca="false">EG2+0.04</f>
        <v>0.44</v>
      </c>
      <c r="EI2" s="0" t="n">
        <f aca="false">EH2+0.04</f>
        <v>0.48</v>
      </c>
      <c r="EJ2" s="0" t="n">
        <f aca="false">EI2+0.04</f>
        <v>0.52</v>
      </c>
      <c r="EK2" s="0" t="n">
        <f aca="false">EJ2+0.04</f>
        <v>0.56</v>
      </c>
      <c r="EL2" s="0" t="n">
        <f aca="false">EK2+0.04</f>
        <v>0.6</v>
      </c>
      <c r="EM2" s="0" t="n">
        <f aca="false">EL2+0.04</f>
        <v>0.64</v>
      </c>
      <c r="EN2" s="0" t="n">
        <f aca="false">EM2+0.04</f>
        <v>0.68</v>
      </c>
      <c r="EO2" s="0" t="n">
        <f aca="false">EN2+0.04</f>
        <v>0.72</v>
      </c>
      <c r="EP2" s="0" t="n">
        <f aca="false">EO2+0.04</f>
        <v>0.76</v>
      </c>
      <c r="EQ2" s="0" t="n">
        <f aca="false">EP2+0.04</f>
        <v>0.8</v>
      </c>
      <c r="ER2" s="0" t="n">
        <f aca="false">EQ2+0.04</f>
        <v>0.84</v>
      </c>
      <c r="ES2" s="0" t="n">
        <f aca="false">ER2+0.04</f>
        <v>0.88</v>
      </c>
      <c r="ET2" s="0" t="n">
        <f aca="false">ES2+0.04</f>
        <v>0.92</v>
      </c>
      <c r="EU2" s="0" t="n">
        <f aca="false">ET2+0.04</f>
        <v>0.96</v>
      </c>
    </row>
    <row r="3" customFormat="false" ht="12.75" hidden="false" customHeight="false" outlineLevel="0" collapsed="false">
      <c r="B3" s="257" t="n">
        <v>-1.5</v>
      </c>
      <c r="C3" s="257" t="n">
        <f aca="false">B3+0.02</f>
        <v>-1.48</v>
      </c>
      <c r="D3" s="257" t="n">
        <f aca="false">C3+0.02</f>
        <v>-1.46</v>
      </c>
      <c r="E3" s="257" t="n">
        <f aca="false">D3+0.02</f>
        <v>-1.44</v>
      </c>
      <c r="F3" s="257" t="n">
        <f aca="false">E3+0.02</f>
        <v>-1.42</v>
      </c>
      <c r="G3" s="257" t="n">
        <f aca="false">F3+0.02</f>
        <v>-1.4</v>
      </c>
      <c r="H3" s="257" t="n">
        <f aca="false">G3+0.02</f>
        <v>-1.38</v>
      </c>
      <c r="I3" s="257" t="n">
        <f aca="false">H3+0.02</f>
        <v>-1.36</v>
      </c>
      <c r="J3" s="257" t="n">
        <f aca="false">I3+0.02</f>
        <v>-1.34</v>
      </c>
      <c r="K3" s="257" t="n">
        <f aca="false">J3+0.02</f>
        <v>-1.32</v>
      </c>
      <c r="L3" s="257" t="n">
        <f aca="false">K3+0.02</f>
        <v>-1.3</v>
      </c>
      <c r="M3" s="257" t="n">
        <f aca="false">L3+0.02</f>
        <v>-1.28</v>
      </c>
      <c r="N3" s="257" t="n">
        <f aca="false">M3+0.02</f>
        <v>-1.26</v>
      </c>
      <c r="O3" s="257" t="n">
        <f aca="false">N3+0.02</f>
        <v>-1.24</v>
      </c>
      <c r="P3" s="257" t="n">
        <f aca="false">O3+0.02</f>
        <v>-1.22</v>
      </c>
      <c r="Q3" s="257" t="n">
        <f aca="false">P3+0.02</f>
        <v>-1.2</v>
      </c>
      <c r="R3" s="257" t="n">
        <f aca="false">Q3+0.02</f>
        <v>-1.18</v>
      </c>
      <c r="S3" s="257" t="n">
        <f aca="false">R3+0.02</f>
        <v>-1.16</v>
      </c>
      <c r="T3" s="257" t="n">
        <f aca="false">S3+0.02</f>
        <v>-1.14</v>
      </c>
      <c r="U3" s="257" t="n">
        <f aca="false">T3+0.02</f>
        <v>-1.12</v>
      </c>
      <c r="V3" s="257" t="n">
        <f aca="false">U3+0.02</f>
        <v>-1.1</v>
      </c>
      <c r="W3" s="257" t="n">
        <f aca="false">V3+0.02</f>
        <v>-1.08</v>
      </c>
      <c r="X3" s="257" t="n">
        <f aca="false">W3+0.02</f>
        <v>-1.06</v>
      </c>
      <c r="Y3" s="257" t="n">
        <f aca="false">X3+0.02</f>
        <v>-1.04</v>
      </c>
      <c r="Z3" s="257" t="n">
        <f aca="false">Y3+0.02</f>
        <v>-1.02</v>
      </c>
      <c r="AA3" s="257" t="n">
        <f aca="false">Z3+0.02</f>
        <v>-1</v>
      </c>
      <c r="AB3" s="257" t="n">
        <f aca="false">AA3+0.02</f>
        <v>-0.98</v>
      </c>
      <c r="AC3" s="257" t="n">
        <f aca="false">AB3+0.02</f>
        <v>-0.96</v>
      </c>
      <c r="AD3" s="257" t="n">
        <f aca="false">AC3+0.02</f>
        <v>-0.94</v>
      </c>
      <c r="AE3" s="257" t="n">
        <f aca="false">AD3+0.02</f>
        <v>-0.92</v>
      </c>
      <c r="AF3" s="257" t="n">
        <f aca="false">AE3+0.02</f>
        <v>-0.9</v>
      </c>
      <c r="AG3" s="257" t="n">
        <f aca="false">AF3+0.02</f>
        <v>-0.879999999999999</v>
      </c>
      <c r="AH3" s="257" t="n">
        <f aca="false">AG3+0.02</f>
        <v>-0.859999999999999</v>
      </c>
      <c r="AI3" s="257" t="n">
        <f aca="false">AH3+0.02</f>
        <v>-0.839999999999999</v>
      </c>
      <c r="AJ3" s="257" t="n">
        <f aca="false">AI3+0.02</f>
        <v>-0.819999999999999</v>
      </c>
      <c r="AK3" s="257" t="n">
        <f aca="false">AJ3+0.02</f>
        <v>-0.799999999999999</v>
      </c>
      <c r="AL3" s="257" t="n">
        <f aca="false">AK3+0.02</f>
        <v>-0.779999999999999</v>
      </c>
      <c r="AM3" s="257" t="n">
        <f aca="false">AL3+0.02</f>
        <v>-0.759999999999999</v>
      </c>
      <c r="AN3" s="257" t="n">
        <f aca="false">AM3+0.02</f>
        <v>-0.739999999999999</v>
      </c>
      <c r="AO3" s="257" t="n">
        <f aca="false">AN3+0.02</f>
        <v>-0.719999999999999</v>
      </c>
      <c r="AP3" s="257" t="n">
        <f aca="false">AO3+0.02</f>
        <v>-0.699999999999999</v>
      </c>
      <c r="AQ3" s="257" t="n">
        <f aca="false">AP3+0.02</f>
        <v>-0.679999999999999</v>
      </c>
      <c r="AR3" s="257" t="n">
        <f aca="false">AQ3+0.02</f>
        <v>-0.659999999999999</v>
      </c>
      <c r="AS3" s="257" t="n">
        <f aca="false">AR3+0.02</f>
        <v>-0.639999999999999</v>
      </c>
      <c r="AT3" s="257" t="n">
        <f aca="false">AS3+0.02</f>
        <v>-0.619999999999999</v>
      </c>
      <c r="AU3" s="257" t="n">
        <f aca="false">AT3+0.02</f>
        <v>-0.599999999999999</v>
      </c>
      <c r="AV3" s="257" t="n">
        <f aca="false">AU3+0.02</f>
        <v>-0.579999999999999</v>
      </c>
      <c r="AW3" s="257" t="n">
        <f aca="false">AV3+0.02</f>
        <v>-0.559999999999999</v>
      </c>
      <c r="AX3" s="257" t="n">
        <f aca="false">AW3+0.02</f>
        <v>-0.539999999999999</v>
      </c>
      <c r="AY3" s="257" t="n">
        <f aca="false">AX3+0.02</f>
        <v>-0.519999999999999</v>
      </c>
      <c r="AZ3" s="257" t="n">
        <f aca="false">AY3+0.02</f>
        <v>-0.499999999999999</v>
      </c>
      <c r="BA3" s="257" t="n">
        <f aca="false">AZ3+0.02</f>
        <v>-0.479999999999999</v>
      </c>
      <c r="BB3" s="257" t="n">
        <f aca="false">BA3+0.02</f>
        <v>-0.459999999999999</v>
      </c>
      <c r="BC3" s="257" t="n">
        <f aca="false">BB3+0.02</f>
        <v>-0.439999999999999</v>
      </c>
      <c r="BD3" s="257" t="n">
        <f aca="false">BC3+0.02</f>
        <v>-0.419999999999999</v>
      </c>
      <c r="BE3" s="257" t="n">
        <f aca="false">BD3+0.02</f>
        <v>-0.399999999999999</v>
      </c>
      <c r="BF3" s="257" t="n">
        <f aca="false">BE3+0.02</f>
        <v>-0.379999999999999</v>
      </c>
      <c r="BG3" s="257" t="n">
        <f aca="false">BF3+0.02</f>
        <v>-0.359999999999999</v>
      </c>
      <c r="BH3" s="257" t="n">
        <f aca="false">BG3+0.02</f>
        <v>-0.339999999999999</v>
      </c>
      <c r="BI3" s="257" t="n">
        <f aca="false">BH3+0.02</f>
        <v>-0.319999999999999</v>
      </c>
      <c r="BJ3" s="257" t="n">
        <f aca="false">BI3+0.02</f>
        <v>-0.299999999999999</v>
      </c>
      <c r="BK3" s="257" t="n">
        <f aca="false">BJ3+0.02</f>
        <v>-0.279999999999999</v>
      </c>
      <c r="BL3" s="257" t="n">
        <f aca="false">BK3+0.02</f>
        <v>-0.259999999999999</v>
      </c>
      <c r="BM3" s="257" t="n">
        <f aca="false">BL3+0.02</f>
        <v>-0.239999999999999</v>
      </c>
      <c r="BN3" s="257" t="n">
        <f aca="false">BM3+0.02</f>
        <v>-0.219999999999999</v>
      </c>
      <c r="BO3" s="257" t="n">
        <f aca="false">BN3+0.02</f>
        <v>-0.199999999999999</v>
      </c>
      <c r="BP3" s="257" t="n">
        <f aca="false">BO3+0.02</f>
        <v>-0.179999999999999</v>
      </c>
      <c r="BQ3" s="257" t="n">
        <f aca="false">BP3+0.02</f>
        <v>-0.159999999999999</v>
      </c>
      <c r="BR3" s="257" t="n">
        <f aca="false">BQ3+0.02</f>
        <v>-0.139999999999999</v>
      </c>
      <c r="BS3" s="257" t="n">
        <f aca="false">BR3+0.02</f>
        <v>-0.119999999999999</v>
      </c>
      <c r="BT3" s="257" t="n">
        <f aca="false">BS3+0.02</f>
        <v>-0.099999999999999</v>
      </c>
      <c r="BU3" s="257" t="n">
        <f aca="false">BT3+0.02</f>
        <v>-0.079999999999999</v>
      </c>
      <c r="BV3" s="257" t="n">
        <f aca="false">BU3+0.02</f>
        <v>-0.0599999999999989</v>
      </c>
      <c r="BW3" s="257" t="n">
        <f aca="false">BV3+0.02</f>
        <v>-0.0399999999999989</v>
      </c>
      <c r="BX3" s="257" t="n">
        <f aca="false">BW3+0.02</f>
        <v>-0.0199999999999989</v>
      </c>
      <c r="BY3" s="257" t="n">
        <f aca="false">BX3+0.02</f>
        <v>1.06165076729781E-015</v>
      </c>
      <c r="BZ3" s="257" t="n">
        <f aca="false">BY3+0.02</f>
        <v>0.0200000000000011</v>
      </c>
      <c r="CA3" s="257" t="n">
        <f aca="false">BZ3+0.02</f>
        <v>0.0400000000000011</v>
      </c>
      <c r="CB3" s="257" t="n">
        <f aca="false">CA3+0.02</f>
        <v>0.0600000000000011</v>
      </c>
      <c r="CC3" s="257" t="n">
        <f aca="false">CB3+0.02</f>
        <v>0.0800000000000011</v>
      </c>
      <c r="CD3" s="257" t="n">
        <f aca="false">CC3+0.02</f>
        <v>0.100000000000001</v>
      </c>
      <c r="CE3" s="257" t="n">
        <f aca="false">CD3+0.02</f>
        <v>0.120000000000001</v>
      </c>
      <c r="CF3" s="257" t="n">
        <f aca="false">CE3+0.02</f>
        <v>0.140000000000001</v>
      </c>
      <c r="CG3" s="257" t="n">
        <f aca="false">CF3+0.02</f>
        <v>0.160000000000001</v>
      </c>
      <c r="CH3" s="257" t="n">
        <f aca="false">CG3+0.02</f>
        <v>0.180000000000001</v>
      </c>
      <c r="CI3" s="257" t="n">
        <f aca="false">CH3+0.02</f>
        <v>0.200000000000001</v>
      </c>
      <c r="CJ3" s="257" t="n">
        <f aca="false">CI3+0.02</f>
        <v>0.220000000000001</v>
      </c>
      <c r="CK3" s="257" t="n">
        <f aca="false">CJ3+0.02</f>
        <v>0.240000000000001</v>
      </c>
      <c r="CL3" s="257" t="n">
        <f aca="false">CK3+0.02</f>
        <v>0.260000000000001</v>
      </c>
      <c r="CM3" s="257" t="n">
        <f aca="false">CL3+0.02</f>
        <v>0.280000000000001</v>
      </c>
      <c r="CN3" s="257" t="n">
        <f aca="false">CM3+0.02</f>
        <v>0.300000000000001</v>
      </c>
      <c r="CO3" s="257" t="n">
        <f aca="false">CN3+0.02</f>
        <v>0.320000000000001</v>
      </c>
      <c r="CP3" s="257" t="n">
        <f aca="false">CO3+0.02</f>
        <v>0.340000000000001</v>
      </c>
      <c r="CQ3" s="257" t="n">
        <f aca="false">CP3+0.02</f>
        <v>0.360000000000001</v>
      </c>
      <c r="CR3" s="257" t="n">
        <f aca="false">CQ3+0.02</f>
        <v>0.380000000000001</v>
      </c>
      <c r="CS3" s="257" t="n">
        <f aca="false">CR3+0.02</f>
        <v>0.400000000000001</v>
      </c>
      <c r="CT3" s="257" t="n">
        <f aca="false">CS3+0.02</f>
        <v>0.420000000000001</v>
      </c>
      <c r="CU3" s="257" t="n">
        <f aca="false">CT3+0.02</f>
        <v>0.440000000000001</v>
      </c>
      <c r="CV3" s="257" t="n">
        <f aca="false">CU3+0.02</f>
        <v>0.460000000000001</v>
      </c>
      <c r="CW3" s="257" t="n">
        <f aca="false">CV3+0.02</f>
        <v>0.480000000000001</v>
      </c>
      <c r="CX3" s="257" t="n">
        <f aca="false">CW3+0.02</f>
        <v>0.500000000000001</v>
      </c>
      <c r="CY3" s="257" t="n">
        <f aca="false">CX3+0.02</f>
        <v>0.520000000000001</v>
      </c>
      <c r="CZ3" s="257" t="n">
        <f aca="false">CY3+0.02</f>
        <v>0.540000000000001</v>
      </c>
      <c r="DA3" s="257" t="n">
        <f aca="false">CZ3+0.02</f>
        <v>0.560000000000001</v>
      </c>
      <c r="DB3" s="257" t="n">
        <f aca="false">DA3+0.02</f>
        <v>0.580000000000001</v>
      </c>
      <c r="DC3" s="257" t="n">
        <f aca="false">DB3+0.02</f>
        <v>0.600000000000001</v>
      </c>
      <c r="DD3" s="257" t="n">
        <f aca="false">DC3+0.02</f>
        <v>0.620000000000001</v>
      </c>
      <c r="DE3" s="257" t="n">
        <f aca="false">DD3+0.02</f>
        <v>0.640000000000001</v>
      </c>
      <c r="DF3" s="257" t="n">
        <f aca="false">DE3+0.02</f>
        <v>0.660000000000001</v>
      </c>
      <c r="DG3" s="257" t="n">
        <f aca="false">DF3+0.02</f>
        <v>0.680000000000001</v>
      </c>
      <c r="DH3" s="257" t="n">
        <f aca="false">DG3+0.02</f>
        <v>0.700000000000001</v>
      </c>
      <c r="DI3" s="257" t="n">
        <f aca="false">DH3+0.02</f>
        <v>0.720000000000001</v>
      </c>
      <c r="DJ3" s="257" t="n">
        <f aca="false">DI3+0.02</f>
        <v>0.740000000000001</v>
      </c>
      <c r="DK3" s="257" t="n">
        <f aca="false">DJ3+0.02</f>
        <v>0.760000000000002</v>
      </c>
      <c r="DL3" s="257" t="n">
        <f aca="false">DK3+0.02</f>
        <v>0.780000000000002</v>
      </c>
      <c r="DM3" s="257" t="n">
        <f aca="false">DL3+0.02</f>
        <v>0.800000000000002</v>
      </c>
      <c r="DN3" s="257" t="n">
        <f aca="false">DM3+0.02</f>
        <v>0.820000000000002</v>
      </c>
      <c r="DO3" s="257" t="n">
        <f aca="false">DN3+0.02</f>
        <v>0.840000000000002</v>
      </c>
      <c r="DP3" s="257" t="n">
        <f aca="false">DO3+0.02</f>
        <v>0.860000000000002</v>
      </c>
      <c r="DQ3" s="257" t="n">
        <f aca="false">DP3+0.02</f>
        <v>0.880000000000002</v>
      </c>
      <c r="DR3" s="257" t="n">
        <f aca="false">DQ3+0.02</f>
        <v>0.900000000000002</v>
      </c>
      <c r="DS3" s="257" t="n">
        <f aca="false">DR3+0.02</f>
        <v>0.920000000000002</v>
      </c>
      <c r="DT3" s="257" t="n">
        <f aca="false">DS3+0.02</f>
        <v>0.940000000000002</v>
      </c>
      <c r="DU3" s="257" t="n">
        <f aca="false">DT3+0.02</f>
        <v>0.960000000000002</v>
      </c>
      <c r="DV3" s="257" t="n">
        <f aca="false">DU3+0.02</f>
        <v>0.980000000000002</v>
      </c>
      <c r="DW3" s="257" t="n">
        <f aca="false">DV3+0.02</f>
        <v>1</v>
      </c>
      <c r="DX3" s="257" t="n">
        <f aca="false">DW3+0.02</f>
        <v>1.02</v>
      </c>
      <c r="DY3" s="257" t="n">
        <f aca="false">DX3+0.02</f>
        <v>1.04</v>
      </c>
      <c r="DZ3" s="257" t="n">
        <f aca="false">DY3+0.02</f>
        <v>1.06</v>
      </c>
      <c r="EA3" s="257" t="n">
        <f aca="false">DZ3+0.02</f>
        <v>1.08</v>
      </c>
      <c r="EB3" s="257" t="n">
        <f aca="false">EA3+0.02</f>
        <v>1.1</v>
      </c>
      <c r="EC3" s="257" t="n">
        <f aca="false">EB3+0.02</f>
        <v>1.12</v>
      </c>
      <c r="ED3" s="257" t="n">
        <f aca="false">EC3+0.02</f>
        <v>1.14</v>
      </c>
      <c r="EE3" s="257" t="n">
        <f aca="false">ED3+0.02</f>
        <v>1.16</v>
      </c>
      <c r="EF3" s="257" t="n">
        <f aca="false">EE3+0.02</f>
        <v>1.18</v>
      </c>
      <c r="EG3" s="257" t="n">
        <f aca="false">EF3+0.02</f>
        <v>1.2</v>
      </c>
      <c r="EH3" s="257" t="n">
        <f aca="false">EG3+0.02</f>
        <v>1.22</v>
      </c>
      <c r="EI3" s="257" t="n">
        <f aca="false">EH3+0.02</f>
        <v>1.24</v>
      </c>
      <c r="EJ3" s="257" t="n">
        <f aca="false">EI3+0.02</f>
        <v>1.26</v>
      </c>
      <c r="EK3" s="257" t="n">
        <f aca="false">EJ3+0.02</f>
        <v>1.28</v>
      </c>
      <c r="EL3" s="257" t="n">
        <f aca="false">EK3+0.02</f>
        <v>1.3</v>
      </c>
      <c r="EM3" s="257" t="n">
        <f aca="false">EL3+0.02</f>
        <v>1.32</v>
      </c>
      <c r="EN3" s="257" t="n">
        <f aca="false">EM3+0.02</f>
        <v>1.34</v>
      </c>
      <c r="EO3" s="257" t="n">
        <f aca="false">EN3+0.02</f>
        <v>1.36</v>
      </c>
      <c r="EP3" s="257" t="n">
        <f aca="false">EO3+0.02</f>
        <v>1.38</v>
      </c>
      <c r="EQ3" s="257" t="n">
        <f aca="false">EP3+0.02</f>
        <v>1.4</v>
      </c>
      <c r="ER3" s="257" t="n">
        <f aca="false">EQ3+0.02</f>
        <v>1.42</v>
      </c>
      <c r="ES3" s="257" t="n">
        <f aca="false">ER3+0.02</f>
        <v>1.44</v>
      </c>
      <c r="ET3" s="257" t="n">
        <f aca="false">ES3+0.02</f>
        <v>1.46</v>
      </c>
      <c r="EU3" s="257" t="n">
        <f aca="false">ET3+0.02</f>
        <v>1.48</v>
      </c>
      <c r="EV3" s="257" t="n">
        <f aca="false">EU3+0.02</f>
        <v>1.5</v>
      </c>
    </row>
    <row r="4" customFormat="false" ht="12.75" hidden="false" customHeight="false" outlineLevel="0" collapsed="false">
      <c r="B4" s="257" t="n">
        <v>2</v>
      </c>
      <c r="C4" s="257" t="n">
        <f aca="false">B4+1</f>
        <v>3</v>
      </c>
      <c r="D4" s="257" t="n">
        <f aca="false">C4+1</f>
        <v>4</v>
      </c>
      <c r="E4" s="257" t="n">
        <f aca="false">D4+1</f>
        <v>5</v>
      </c>
      <c r="F4" s="257" t="n">
        <f aca="false">E4+1</f>
        <v>6</v>
      </c>
      <c r="G4" s="257" t="n">
        <f aca="false">F4+1</f>
        <v>7</v>
      </c>
      <c r="H4" s="257" t="n">
        <f aca="false">G4+1</f>
        <v>8</v>
      </c>
      <c r="I4" s="257" t="n">
        <f aca="false">H4+1</f>
        <v>9</v>
      </c>
      <c r="J4" s="257" t="n">
        <f aca="false">I4+1</f>
        <v>10</v>
      </c>
      <c r="K4" s="257" t="n">
        <f aca="false">J4+1</f>
        <v>11</v>
      </c>
      <c r="L4" s="257" t="n">
        <f aca="false">K4+1</f>
        <v>12</v>
      </c>
      <c r="M4" s="257" t="n">
        <f aca="false">L4+1</f>
        <v>13</v>
      </c>
      <c r="N4" s="257" t="n">
        <f aca="false">M4+1</f>
        <v>14</v>
      </c>
      <c r="O4" s="257" t="n">
        <f aca="false">N4+1</f>
        <v>15</v>
      </c>
      <c r="P4" s="257" t="n">
        <f aca="false">O4+1</f>
        <v>16</v>
      </c>
      <c r="Q4" s="257" t="n">
        <f aca="false">P4+1</f>
        <v>17</v>
      </c>
      <c r="R4" s="257" t="n">
        <f aca="false">Q4+1</f>
        <v>18</v>
      </c>
      <c r="S4" s="257" t="n">
        <f aca="false">R4+1</f>
        <v>19</v>
      </c>
      <c r="T4" s="257" t="n">
        <f aca="false">S4+1</f>
        <v>20</v>
      </c>
      <c r="U4" s="257" t="n">
        <f aca="false">T4+1</f>
        <v>21</v>
      </c>
      <c r="V4" s="257" t="n">
        <f aca="false">U4+1</f>
        <v>22</v>
      </c>
      <c r="W4" s="257" t="n">
        <f aca="false">V4+1</f>
        <v>23</v>
      </c>
      <c r="X4" s="257" t="n">
        <f aca="false">W4+1</f>
        <v>24</v>
      </c>
      <c r="Y4" s="257" t="n">
        <f aca="false">X4+1</f>
        <v>25</v>
      </c>
      <c r="Z4" s="257" t="n">
        <f aca="false">Y4+1</f>
        <v>26</v>
      </c>
      <c r="AA4" s="257" t="n">
        <f aca="false">Z4+1</f>
        <v>27</v>
      </c>
      <c r="AB4" s="257" t="n">
        <f aca="false">AA4+1</f>
        <v>28</v>
      </c>
      <c r="AC4" s="257" t="n">
        <f aca="false">AB4+1</f>
        <v>29</v>
      </c>
      <c r="AD4" s="257" t="n">
        <f aca="false">AC4+1</f>
        <v>30</v>
      </c>
      <c r="AE4" s="257" t="n">
        <f aca="false">AD4+1</f>
        <v>31</v>
      </c>
      <c r="AF4" s="257" t="n">
        <f aca="false">AE4+1</f>
        <v>32</v>
      </c>
      <c r="AG4" s="257" t="n">
        <f aca="false">AF4+1</f>
        <v>33</v>
      </c>
      <c r="AH4" s="257" t="n">
        <f aca="false">AG4+1</f>
        <v>34</v>
      </c>
      <c r="AI4" s="257" t="n">
        <f aca="false">AH4+1</f>
        <v>35</v>
      </c>
      <c r="AJ4" s="257" t="n">
        <f aca="false">AI4+1</f>
        <v>36</v>
      </c>
      <c r="AK4" s="257" t="n">
        <f aca="false">AJ4+1</f>
        <v>37</v>
      </c>
      <c r="AL4" s="257" t="n">
        <f aca="false">AK4+1</f>
        <v>38</v>
      </c>
      <c r="AM4" s="257" t="n">
        <f aca="false">AL4+1</f>
        <v>39</v>
      </c>
      <c r="AN4" s="257" t="n">
        <f aca="false">AM4+1</f>
        <v>40</v>
      </c>
      <c r="AO4" s="257" t="n">
        <f aca="false">AN4+1</f>
        <v>41</v>
      </c>
      <c r="AP4" s="257" t="n">
        <f aca="false">AO4+1</f>
        <v>42</v>
      </c>
      <c r="AQ4" s="257" t="n">
        <f aca="false">AP4+1</f>
        <v>43</v>
      </c>
      <c r="AR4" s="257" t="n">
        <f aca="false">AQ4+1</f>
        <v>44</v>
      </c>
      <c r="AS4" s="257" t="n">
        <f aca="false">AR4+1</f>
        <v>45</v>
      </c>
      <c r="AT4" s="257" t="n">
        <f aca="false">AS4+1</f>
        <v>46</v>
      </c>
      <c r="AU4" s="257" t="n">
        <f aca="false">AT4+1</f>
        <v>47</v>
      </c>
      <c r="AV4" s="257" t="n">
        <f aca="false">AU4+1</f>
        <v>48</v>
      </c>
      <c r="AW4" s="257" t="n">
        <f aca="false">AV4+1</f>
        <v>49</v>
      </c>
      <c r="AX4" s="257" t="n">
        <f aca="false">AW4+1</f>
        <v>50</v>
      </c>
      <c r="AY4" s="257" t="n">
        <f aca="false">AX4+1</f>
        <v>51</v>
      </c>
      <c r="AZ4" s="257" t="n">
        <f aca="false">AY4+1</f>
        <v>52</v>
      </c>
      <c r="BA4" s="257" t="n">
        <f aca="false">AZ4+1</f>
        <v>53</v>
      </c>
      <c r="BB4" s="257" t="n">
        <f aca="false">BA4+1</f>
        <v>54</v>
      </c>
      <c r="BC4" s="257" t="n">
        <f aca="false">BB4+1</f>
        <v>55</v>
      </c>
      <c r="BD4" s="257" t="n">
        <f aca="false">BC4+1</f>
        <v>56</v>
      </c>
      <c r="BE4" s="257" t="n">
        <f aca="false">BD4+1</f>
        <v>57</v>
      </c>
      <c r="BF4" s="257" t="n">
        <f aca="false">BE4+1</f>
        <v>58</v>
      </c>
      <c r="BG4" s="257" t="n">
        <f aca="false">BF4+1</f>
        <v>59</v>
      </c>
      <c r="BH4" s="257" t="n">
        <f aca="false">BG4+1</f>
        <v>60</v>
      </c>
      <c r="BI4" s="257" t="n">
        <f aca="false">BH4+1</f>
        <v>61</v>
      </c>
      <c r="BJ4" s="257" t="n">
        <f aca="false">BI4+1</f>
        <v>62</v>
      </c>
      <c r="BK4" s="257" t="n">
        <f aca="false">BJ4+1</f>
        <v>63</v>
      </c>
      <c r="BL4" s="257" t="n">
        <f aca="false">BK4+1</f>
        <v>64</v>
      </c>
      <c r="BM4" s="257" t="n">
        <f aca="false">BL4+1</f>
        <v>65</v>
      </c>
      <c r="BN4" s="257" t="n">
        <f aca="false">BM4+1</f>
        <v>66</v>
      </c>
      <c r="BO4" s="257" t="n">
        <f aca="false">BN4+1</f>
        <v>67</v>
      </c>
      <c r="BP4" s="257" t="n">
        <f aca="false">BO4+1</f>
        <v>68</v>
      </c>
      <c r="BQ4" s="257" t="n">
        <f aca="false">BP4+1</f>
        <v>69</v>
      </c>
      <c r="BR4" s="257" t="n">
        <f aca="false">BQ4+1</f>
        <v>70</v>
      </c>
      <c r="BS4" s="257" t="n">
        <f aca="false">BR4+1</f>
        <v>71</v>
      </c>
      <c r="BT4" s="257" t="n">
        <f aca="false">BS4+1</f>
        <v>72</v>
      </c>
      <c r="BU4" s="257" t="n">
        <f aca="false">BT4+1</f>
        <v>73</v>
      </c>
      <c r="BV4" s="257" t="n">
        <f aca="false">BU4+1</f>
        <v>74</v>
      </c>
      <c r="BW4" s="257" t="n">
        <f aca="false">BV4+1</f>
        <v>75</v>
      </c>
      <c r="BX4" s="257" t="n">
        <f aca="false">BW4+1</f>
        <v>76</v>
      </c>
      <c r="BY4" s="257" t="n">
        <f aca="false">BX4+1</f>
        <v>77</v>
      </c>
      <c r="BZ4" s="257" t="n">
        <f aca="false">BY4+1</f>
        <v>78</v>
      </c>
      <c r="CA4" s="257" t="n">
        <f aca="false">BZ4+1</f>
        <v>79</v>
      </c>
      <c r="CB4" s="257" t="n">
        <f aca="false">CA4+1</f>
        <v>80</v>
      </c>
      <c r="CC4" s="257" t="n">
        <f aca="false">CB4+1</f>
        <v>81</v>
      </c>
      <c r="CD4" s="257" t="n">
        <f aca="false">CC4+1</f>
        <v>82</v>
      </c>
      <c r="CE4" s="257" t="n">
        <f aca="false">CD4+1</f>
        <v>83</v>
      </c>
      <c r="CF4" s="257" t="n">
        <f aca="false">CE4+1</f>
        <v>84</v>
      </c>
      <c r="CG4" s="257" t="n">
        <f aca="false">CF4+1</f>
        <v>85</v>
      </c>
      <c r="CH4" s="257" t="n">
        <f aca="false">CG4+1</f>
        <v>86</v>
      </c>
      <c r="CI4" s="257" t="n">
        <f aca="false">CH4+1</f>
        <v>87</v>
      </c>
      <c r="CJ4" s="257" t="n">
        <f aca="false">CI4+1</f>
        <v>88</v>
      </c>
      <c r="CK4" s="257" t="n">
        <f aca="false">CJ4+1</f>
        <v>89</v>
      </c>
      <c r="CL4" s="257" t="n">
        <f aca="false">CK4+1</f>
        <v>90</v>
      </c>
      <c r="CM4" s="257" t="n">
        <f aca="false">CL4+1</f>
        <v>91</v>
      </c>
      <c r="CN4" s="257" t="n">
        <f aca="false">CM4+1</f>
        <v>92</v>
      </c>
      <c r="CO4" s="257" t="n">
        <f aca="false">CN4+1</f>
        <v>93</v>
      </c>
      <c r="CP4" s="257" t="n">
        <f aca="false">CO4+1</f>
        <v>94</v>
      </c>
      <c r="CQ4" s="257" t="n">
        <f aca="false">CP4+1</f>
        <v>95</v>
      </c>
      <c r="CR4" s="257" t="n">
        <f aca="false">CQ4+1</f>
        <v>96</v>
      </c>
      <c r="CS4" s="257" t="n">
        <f aca="false">CR4+1</f>
        <v>97</v>
      </c>
      <c r="CT4" s="257" t="n">
        <f aca="false">CS4+1</f>
        <v>98</v>
      </c>
      <c r="CU4" s="257" t="n">
        <f aca="false">CT4+1</f>
        <v>99</v>
      </c>
      <c r="CV4" s="257" t="n">
        <f aca="false">CU4+1</f>
        <v>100</v>
      </c>
      <c r="CW4" s="257" t="n">
        <f aca="false">CV4+1</f>
        <v>101</v>
      </c>
      <c r="CX4" s="257" t="n">
        <f aca="false">CW4+1</f>
        <v>102</v>
      </c>
      <c r="CY4" s="257" t="n">
        <f aca="false">CX4+1</f>
        <v>103</v>
      </c>
      <c r="CZ4" s="257" t="n">
        <f aca="false">CY4+1</f>
        <v>104</v>
      </c>
      <c r="DA4" s="257" t="n">
        <f aca="false">CZ4+1</f>
        <v>105</v>
      </c>
      <c r="DB4" s="257" t="n">
        <f aca="false">DA4+1</f>
        <v>106</v>
      </c>
      <c r="DC4" s="257" t="n">
        <f aca="false">DB4+1</f>
        <v>107</v>
      </c>
      <c r="DD4" s="257" t="n">
        <f aca="false">DC4+1</f>
        <v>108</v>
      </c>
      <c r="DE4" s="257" t="n">
        <f aca="false">DD4+1</f>
        <v>109</v>
      </c>
      <c r="DF4" s="257" t="n">
        <f aca="false">DE4+1</f>
        <v>110</v>
      </c>
      <c r="DG4" s="257" t="n">
        <f aca="false">DF4+1</f>
        <v>111</v>
      </c>
      <c r="DH4" s="257" t="n">
        <f aca="false">DG4+1</f>
        <v>112</v>
      </c>
      <c r="DI4" s="257" t="n">
        <f aca="false">DH4+1</f>
        <v>113</v>
      </c>
      <c r="DJ4" s="257" t="n">
        <f aca="false">DI4+1</f>
        <v>114</v>
      </c>
      <c r="DK4" s="257" t="n">
        <f aca="false">DJ4+1</f>
        <v>115</v>
      </c>
      <c r="DL4" s="257" t="n">
        <f aca="false">DK4+1</f>
        <v>116</v>
      </c>
      <c r="DM4" s="257" t="n">
        <f aca="false">DL4+1</f>
        <v>117</v>
      </c>
      <c r="DN4" s="257" t="n">
        <f aca="false">DM4+1</f>
        <v>118</v>
      </c>
      <c r="DO4" s="257" t="n">
        <f aca="false">DN4+1</f>
        <v>119</v>
      </c>
      <c r="DP4" s="257" t="n">
        <f aca="false">DO4+1</f>
        <v>120</v>
      </c>
      <c r="DQ4" s="257" t="n">
        <f aca="false">DP4+1</f>
        <v>121</v>
      </c>
      <c r="DR4" s="257" t="n">
        <f aca="false">DQ4+1</f>
        <v>122</v>
      </c>
      <c r="DS4" s="257" t="n">
        <f aca="false">DR4+1</f>
        <v>123</v>
      </c>
      <c r="DT4" s="257" t="n">
        <f aca="false">DS4+1</f>
        <v>124</v>
      </c>
      <c r="DU4" s="257" t="n">
        <f aca="false">DT4+1</f>
        <v>125</v>
      </c>
      <c r="DV4" s="257" t="n">
        <f aca="false">DU4+1</f>
        <v>126</v>
      </c>
      <c r="DW4" s="257" t="n">
        <f aca="false">DV4+1</f>
        <v>127</v>
      </c>
      <c r="DX4" s="257" t="n">
        <f aca="false">DW4+1</f>
        <v>128</v>
      </c>
      <c r="DY4" s="257" t="n">
        <f aca="false">DX4+1</f>
        <v>129</v>
      </c>
      <c r="DZ4" s="257" t="n">
        <f aca="false">DY4+1</f>
        <v>130</v>
      </c>
      <c r="EA4" s="257" t="n">
        <f aca="false">DZ4+1</f>
        <v>131</v>
      </c>
      <c r="EB4" s="257" t="n">
        <f aca="false">EA4+1</f>
        <v>132</v>
      </c>
      <c r="EC4" s="257" t="n">
        <f aca="false">EB4+1</f>
        <v>133</v>
      </c>
      <c r="ED4" s="257" t="n">
        <f aca="false">EC4+1</f>
        <v>134</v>
      </c>
      <c r="EE4" s="257" t="n">
        <f aca="false">ED4+1</f>
        <v>135</v>
      </c>
      <c r="EF4" s="257" t="n">
        <f aca="false">EE4+1</f>
        <v>136</v>
      </c>
      <c r="EG4" s="257" t="n">
        <f aca="false">EF4+1</f>
        <v>137</v>
      </c>
      <c r="EH4" s="257" t="n">
        <f aca="false">EG4+1</f>
        <v>138</v>
      </c>
      <c r="EI4" s="257" t="n">
        <f aca="false">EH4+1</f>
        <v>139</v>
      </c>
      <c r="EJ4" s="257" t="n">
        <f aca="false">EI4+1</f>
        <v>140</v>
      </c>
      <c r="EK4" s="257" t="n">
        <f aca="false">EJ4+1</f>
        <v>141</v>
      </c>
      <c r="EL4" s="257" t="n">
        <f aca="false">EK4+1</f>
        <v>142</v>
      </c>
      <c r="EM4" s="257" t="n">
        <f aca="false">EL4+1</f>
        <v>143</v>
      </c>
      <c r="EN4" s="257" t="n">
        <f aca="false">EM4+1</f>
        <v>144</v>
      </c>
      <c r="EO4" s="257" t="n">
        <f aca="false">EN4+1</f>
        <v>145</v>
      </c>
      <c r="EP4" s="257" t="n">
        <f aca="false">EO4+1</f>
        <v>146</v>
      </c>
      <c r="EQ4" s="257" t="n">
        <f aca="false">EP4+1</f>
        <v>147</v>
      </c>
      <c r="ER4" s="257" t="n">
        <f aca="false">EQ4+1</f>
        <v>148</v>
      </c>
      <c r="ES4" s="257" t="n">
        <f aca="false">ER4+1</f>
        <v>149</v>
      </c>
      <c r="ET4" s="257" t="n">
        <f aca="false">ES4+1</f>
        <v>150</v>
      </c>
      <c r="EU4" s="257" t="n">
        <f aca="false">ET4+1</f>
        <v>151</v>
      </c>
      <c r="EV4" s="257" t="n">
        <f aca="false">EU4+1</f>
        <v>152</v>
      </c>
    </row>
    <row r="5" customFormat="false" ht="12.75" hidden="false" customHeight="false" outlineLevel="0" collapsed="false">
      <c r="A5" s="36" t="n">
        <v>36951</v>
      </c>
      <c r="B5" s="257" t="e">
        <f aca="false">VLOOKUP($A5,GAMMAGRIDS,2,FALSE())</f>
        <v>#N/A</v>
      </c>
      <c r="C5" s="257" t="e">
        <f aca="false">(($B5-$AA5)*C$2)+$AA5</f>
        <v>#N/A</v>
      </c>
      <c r="D5" s="257" t="e">
        <f aca="false">(($B5-$AA5)*D$2)+$AA5</f>
        <v>#N/A</v>
      </c>
      <c r="E5" s="257" t="e">
        <f aca="false">(($B5-$AA5)*E$2)+$AA5</f>
        <v>#N/A</v>
      </c>
      <c r="F5" s="257" t="e">
        <f aca="false">(($B5-$AA5)*F$2)+$AA5</f>
        <v>#N/A</v>
      </c>
      <c r="G5" s="257" t="e">
        <f aca="false">(($B5-$AA5)*G$2)+$AA5</f>
        <v>#N/A</v>
      </c>
      <c r="H5" s="257" t="e">
        <f aca="false">(($B5-$AA5)*H$2)+$AA5</f>
        <v>#N/A</v>
      </c>
      <c r="I5" s="257" t="e">
        <f aca="false">(($B5-$AA5)*I$2)+$AA5</f>
        <v>#N/A</v>
      </c>
      <c r="J5" s="257" t="e">
        <f aca="false">(($B5-$AA5)*J$2)+$AA5</f>
        <v>#N/A</v>
      </c>
      <c r="K5" s="257" t="e">
        <f aca="false">(($B5-$AA5)*K$2)+$AA5</f>
        <v>#N/A</v>
      </c>
      <c r="L5" s="257" t="e">
        <f aca="false">(($B5-$AA5)*L$2)+$AA5</f>
        <v>#N/A</v>
      </c>
      <c r="M5" s="257" t="e">
        <f aca="false">(($B5-$AA5)*M$2)+$AA5</f>
        <v>#N/A</v>
      </c>
      <c r="N5" s="257" t="e">
        <f aca="false">(($B5-$AA5)*N$2)+$AA5</f>
        <v>#N/A</v>
      </c>
      <c r="O5" s="257" t="e">
        <f aca="false">(($B5-$AA5)*O$2)+$AA5</f>
        <v>#N/A</v>
      </c>
      <c r="P5" s="257" t="e">
        <f aca="false">(($B5-$AA5)*P$2)+$AA5</f>
        <v>#N/A</v>
      </c>
      <c r="Q5" s="257" t="e">
        <f aca="false">(($B5-$AA5)*Q$2)+$AA5</f>
        <v>#N/A</v>
      </c>
      <c r="R5" s="257" t="e">
        <f aca="false">(($B5-$AA5)*R$2)+$AA5</f>
        <v>#N/A</v>
      </c>
      <c r="S5" s="257" t="e">
        <f aca="false">(($B5-$AA5)*S$2)+$AA5</f>
        <v>#N/A</v>
      </c>
      <c r="T5" s="257" t="e">
        <f aca="false">(($B5-$AA5)*T$2)+$AA5</f>
        <v>#N/A</v>
      </c>
      <c r="U5" s="257" t="e">
        <f aca="false">(($B5-$AA5)*U$2)+$AA5</f>
        <v>#N/A</v>
      </c>
      <c r="V5" s="257" t="e">
        <f aca="false">(($B5-$AA5)*V$2)+$AA5</f>
        <v>#N/A</v>
      </c>
      <c r="W5" s="257" t="e">
        <f aca="false">(($B5-$AA5)*W$2)+$AA5</f>
        <v>#N/A</v>
      </c>
      <c r="X5" s="257" t="e">
        <f aca="false">(($B5-$AA5)*X$2)+$AA5</f>
        <v>#N/A</v>
      </c>
      <c r="Y5" s="257" t="e">
        <f aca="false">(($B5-$AA5)*Y$2)+$AA5</f>
        <v>#N/A</v>
      </c>
      <c r="Z5" s="257" t="e">
        <f aca="false">(($B5-$AA5)*Z$2)+$AA5</f>
        <v>#N/A</v>
      </c>
      <c r="AA5" s="257" t="e">
        <f aca="false">VLOOKUP($A5,GAMMAGRIDS,3,FALSE())</f>
        <v>#N/A</v>
      </c>
      <c r="AB5" s="257" t="e">
        <f aca="false">(($AA5-$AZ5)*AB$2)+$AZ5</f>
        <v>#N/A</v>
      </c>
      <c r="AC5" s="257" t="e">
        <f aca="false">(($AA5-$AZ5)*AC$2)+$AZ5</f>
        <v>#N/A</v>
      </c>
      <c r="AD5" s="257" t="e">
        <f aca="false">(($AA5-$AZ5)*AD$2)+$AZ5</f>
        <v>#N/A</v>
      </c>
      <c r="AE5" s="257" t="e">
        <f aca="false">(($AA5-$AZ5)*AE$2)+$AZ5</f>
        <v>#N/A</v>
      </c>
      <c r="AF5" s="257" t="e">
        <f aca="false">(($AA5-$AZ5)*AF$2)+$AZ5</f>
        <v>#N/A</v>
      </c>
      <c r="AG5" s="257" t="e">
        <f aca="false">(($AA5-$AZ5)*AG$2)+$AZ5</f>
        <v>#N/A</v>
      </c>
      <c r="AH5" s="257" t="e">
        <f aca="false">(($AA5-$AZ5)*AH$2)+$AZ5</f>
        <v>#N/A</v>
      </c>
      <c r="AI5" s="257" t="e">
        <f aca="false">(($AA5-$AZ5)*AI$2)+$AZ5</f>
        <v>#N/A</v>
      </c>
      <c r="AJ5" s="257" t="e">
        <f aca="false">(($AA5-$AZ5)*AJ$2)+$AZ5</f>
        <v>#N/A</v>
      </c>
      <c r="AK5" s="257" t="e">
        <f aca="false">(($AA5-$AZ5)*AK$2)+$AZ5</f>
        <v>#N/A</v>
      </c>
      <c r="AL5" s="257" t="e">
        <f aca="false">(($AA5-$AZ5)*AL$2)+$AZ5</f>
        <v>#N/A</v>
      </c>
      <c r="AM5" s="257" t="e">
        <f aca="false">(($AA5-$AZ5)*AM$2)+$AZ5</f>
        <v>#N/A</v>
      </c>
      <c r="AN5" s="257" t="e">
        <f aca="false">(($AA5-$AZ5)*AN$2)+$AZ5</f>
        <v>#N/A</v>
      </c>
      <c r="AO5" s="257" t="e">
        <f aca="false">(($AA5-$AZ5)*AO$2)+$AZ5</f>
        <v>#N/A</v>
      </c>
      <c r="AP5" s="257" t="e">
        <f aca="false">(($AA5-$AZ5)*AP$2)+$AZ5</f>
        <v>#N/A</v>
      </c>
      <c r="AQ5" s="257" t="e">
        <f aca="false">(($AA5-$AZ5)*AQ$2)+$AZ5</f>
        <v>#N/A</v>
      </c>
      <c r="AR5" s="257" t="e">
        <f aca="false">(($AA5-$AZ5)*AR$2)+$AZ5</f>
        <v>#N/A</v>
      </c>
      <c r="AS5" s="257" t="e">
        <f aca="false">(($AA5-$AZ5)*AS$2)+$AZ5</f>
        <v>#N/A</v>
      </c>
      <c r="AT5" s="257" t="e">
        <f aca="false">(($AA5-$AZ5)*AT$2)+$AZ5</f>
        <v>#N/A</v>
      </c>
      <c r="AU5" s="257" t="e">
        <f aca="false">(($AA5-$AZ5)*AU$2)+$AZ5</f>
        <v>#N/A</v>
      </c>
      <c r="AV5" s="257" t="e">
        <f aca="false">(($AA5-$AZ5)*AV$2)+$AZ5</f>
        <v>#N/A</v>
      </c>
      <c r="AW5" s="257" t="e">
        <f aca="false">(($AA5-$AZ5)*AW$2)+$AZ5</f>
        <v>#N/A</v>
      </c>
      <c r="AX5" s="257" t="e">
        <f aca="false">(($AA5-$AZ5)*AX$2)+$AZ5</f>
        <v>#N/A</v>
      </c>
      <c r="AY5" s="257" t="e">
        <f aca="false">(($AA5-$AZ5)*AY$2)+$AZ5</f>
        <v>#N/A</v>
      </c>
      <c r="AZ5" s="257" t="e">
        <f aca="false">VLOOKUP($A5,GAMMAGRIDS,4,FALSE())</f>
        <v>#N/A</v>
      </c>
      <c r="BA5" s="257" t="e">
        <f aca="false">(($AZ5-$BT5)*BA$2)+$BT5</f>
        <v>#N/A</v>
      </c>
      <c r="BB5" s="257" t="e">
        <f aca="false">(($AZ5-$BT5)*BB$2)+$BT5</f>
        <v>#N/A</v>
      </c>
      <c r="BC5" s="257" t="e">
        <f aca="false">(($AZ5-$BT5)*BC$2)+$BT5</f>
        <v>#N/A</v>
      </c>
      <c r="BD5" s="257" t="e">
        <f aca="false">(($AZ5-$BT5)*BD$2)+$BT5</f>
        <v>#N/A</v>
      </c>
      <c r="BE5" s="257" t="e">
        <f aca="false">(($AZ5-$BT5)*BE$2)+$BT5</f>
        <v>#N/A</v>
      </c>
      <c r="BF5" s="257" t="e">
        <f aca="false">(($AZ5-$BT5)*BF$2)+$BT5</f>
        <v>#N/A</v>
      </c>
      <c r="BG5" s="257" t="e">
        <f aca="false">(($AZ5-$BT5)*BG$2)+$BT5</f>
        <v>#N/A</v>
      </c>
      <c r="BH5" s="257" t="e">
        <f aca="false">(($AZ5-$BT5)*BH$2)+$BT5</f>
        <v>#N/A</v>
      </c>
      <c r="BI5" s="257" t="e">
        <f aca="false">(($AZ5-$BT5)*BI$2)+$BT5</f>
        <v>#N/A</v>
      </c>
      <c r="BJ5" s="257" t="e">
        <f aca="false">(($AZ5-$BT5)*BJ$2)+$BT5</f>
        <v>#N/A</v>
      </c>
      <c r="BK5" s="257" t="e">
        <f aca="false">(($AZ5-$BT5)*BK$2)+$BT5</f>
        <v>#N/A</v>
      </c>
      <c r="BL5" s="257" t="e">
        <f aca="false">(($AZ5-$BT5)*BL$2)+$BT5</f>
        <v>#N/A</v>
      </c>
      <c r="BM5" s="257" t="e">
        <f aca="false">(($AZ5-$BT5)*BM$2)+$BT5</f>
        <v>#N/A</v>
      </c>
      <c r="BN5" s="257" t="e">
        <f aca="false">(($AZ5-$BT5)*BN$2)+$BT5</f>
        <v>#N/A</v>
      </c>
      <c r="BO5" s="257" t="e">
        <f aca="false">(($AZ5-$BT5)*BO$2)+$BT5</f>
        <v>#N/A</v>
      </c>
      <c r="BP5" s="257" t="e">
        <f aca="false">(($AZ5-$BT5)*BP$2)+$BT5</f>
        <v>#N/A</v>
      </c>
      <c r="BQ5" s="257" t="e">
        <f aca="false">(($AZ5-$BT5)*BQ$2)+$BT5</f>
        <v>#N/A</v>
      </c>
      <c r="BR5" s="257" t="e">
        <f aca="false">(($AZ5-$BT5)*BR$2)+$BT5</f>
        <v>#N/A</v>
      </c>
      <c r="BS5" s="257" t="e">
        <f aca="false">(($AZ5-$BT5)*BS$2)+$BT5</f>
        <v>#N/A</v>
      </c>
      <c r="BT5" s="257" t="e">
        <f aca="false">VLOOKUP($A5,GAMMAGRIDS,5,FALSE())</f>
        <v>#N/A</v>
      </c>
      <c r="BU5" s="257" t="e">
        <f aca="false">(($BT5-$BY5)*BU$2)+$BY5</f>
        <v>#N/A</v>
      </c>
      <c r="BV5" s="257" t="e">
        <f aca="false">(($BT5-$BY5)*BV$2)+$BY5</f>
        <v>#N/A</v>
      </c>
      <c r="BW5" s="257" t="e">
        <f aca="false">(($BT5-$BY5)*BW$2)+$BY5</f>
        <v>#N/A</v>
      </c>
      <c r="BX5" s="257" t="e">
        <f aca="false">(($BT5-$BY5)*BX$2)+$BY5</f>
        <v>#N/A</v>
      </c>
      <c r="BY5" s="257" t="n">
        <v>0</v>
      </c>
      <c r="BZ5" s="257" t="e">
        <f aca="false">(($CD5-$BY5)*BZ$2)+$BY5</f>
        <v>#N/A</v>
      </c>
      <c r="CA5" s="257" t="e">
        <f aca="false">(($CD5-$BY5)*CA$2)+$BY5</f>
        <v>#N/A</v>
      </c>
      <c r="CB5" s="257" t="e">
        <f aca="false">(($CD5-$BY5)*CB$2)+$BY5</f>
        <v>#N/A</v>
      </c>
      <c r="CC5" s="257" t="e">
        <f aca="false">(($CD5-$BY5)*CC$2)+$BY5</f>
        <v>#N/A</v>
      </c>
      <c r="CD5" s="257" t="e">
        <f aca="false">VLOOKUP($A5,GAMMAGRIDS,6,FALSE())</f>
        <v>#N/A</v>
      </c>
      <c r="CE5" s="257" t="e">
        <f aca="false">(($CX5-$CD5)*CE$2)+$CD5</f>
        <v>#N/A</v>
      </c>
      <c r="CF5" s="257" t="e">
        <f aca="false">(($CX5-$CD5)*CF$2)+$CD5</f>
        <v>#N/A</v>
      </c>
      <c r="CG5" s="257" t="e">
        <f aca="false">(($CX5-$CD5)*CG$2)+$CD5</f>
        <v>#N/A</v>
      </c>
      <c r="CH5" s="257" t="e">
        <f aca="false">(($CX5-$CD5)*CH$2)+$CD5</f>
        <v>#N/A</v>
      </c>
      <c r="CI5" s="257" t="e">
        <f aca="false">(($CX5-$CD5)*CI$2)+$CD5</f>
        <v>#N/A</v>
      </c>
      <c r="CJ5" s="257" t="e">
        <f aca="false">(($CX5-$CD5)*CJ$2)+$CD5</f>
        <v>#N/A</v>
      </c>
      <c r="CK5" s="257" t="e">
        <f aca="false">(($CX5-$CD5)*CK$2)+$CD5</f>
        <v>#N/A</v>
      </c>
      <c r="CL5" s="257" t="e">
        <f aca="false">(($CX5-$CD5)*CL$2)+$CD5</f>
        <v>#N/A</v>
      </c>
      <c r="CM5" s="257" t="e">
        <f aca="false">(($CX5-$CD5)*CM$2)+$CD5</f>
        <v>#N/A</v>
      </c>
      <c r="CN5" s="257" t="e">
        <f aca="false">(($CX5-$CD5)*CN$2)+$CD5</f>
        <v>#N/A</v>
      </c>
      <c r="CO5" s="257" t="e">
        <f aca="false">(($CX5-$CD5)*CO$2)+$CD5</f>
        <v>#N/A</v>
      </c>
      <c r="CP5" s="257" t="e">
        <f aca="false">(($CX5-$CD5)*CP$2)+$CD5</f>
        <v>#N/A</v>
      </c>
      <c r="CQ5" s="257" t="e">
        <f aca="false">(($CX5-$CD5)*CQ$2)+$CD5</f>
        <v>#N/A</v>
      </c>
      <c r="CR5" s="257" t="e">
        <f aca="false">(($CX5-$CD5)*CR$2)+$CD5</f>
        <v>#N/A</v>
      </c>
      <c r="CS5" s="257" t="e">
        <f aca="false">(($CX5-$CD5)*CS$2)+$CD5</f>
        <v>#N/A</v>
      </c>
      <c r="CT5" s="257" t="e">
        <f aca="false">(($CX5-$CD5)*CT$2)+$CD5</f>
        <v>#N/A</v>
      </c>
      <c r="CU5" s="257" t="e">
        <f aca="false">(($CX5-$CD5)*CU$2)+$CD5</f>
        <v>#N/A</v>
      </c>
      <c r="CV5" s="257" t="e">
        <f aca="false">(($CX5-$CD5)*CV$2)+$CD5</f>
        <v>#N/A</v>
      </c>
      <c r="CW5" s="257" t="e">
        <f aca="false">(($CX5-$CD5)*CW$2)+$CD5</f>
        <v>#N/A</v>
      </c>
      <c r="CX5" s="257" t="e">
        <f aca="false">VLOOKUP($A5,GAMMAGRIDS,7,FALSE())</f>
        <v>#N/A</v>
      </c>
      <c r="CY5" s="257" t="e">
        <f aca="false">(($DW5-$CX5)*CY$2)+$CX5</f>
        <v>#N/A</v>
      </c>
      <c r="CZ5" s="257" t="e">
        <f aca="false">(($DW5-$CX5)*CZ$2)+$CX5</f>
        <v>#N/A</v>
      </c>
      <c r="DA5" s="257" t="e">
        <f aca="false">(($DW5-$CX5)*DA$2)+$CX5</f>
        <v>#N/A</v>
      </c>
      <c r="DB5" s="257" t="e">
        <f aca="false">(($DW5-$CX5)*DB$2)+$CX5</f>
        <v>#N/A</v>
      </c>
      <c r="DC5" s="257" t="e">
        <f aca="false">(($DW5-$CX5)*DC$2)+$CX5</f>
        <v>#N/A</v>
      </c>
      <c r="DD5" s="257" t="e">
        <f aca="false">(($DW5-$CX5)*DD$2)+$CX5</f>
        <v>#N/A</v>
      </c>
      <c r="DE5" s="257" t="e">
        <f aca="false">(($DW5-$CX5)*DE$2)+$CX5</f>
        <v>#N/A</v>
      </c>
      <c r="DF5" s="257" t="e">
        <f aca="false">(($DW5-$CX5)*DF$2)+$CX5</f>
        <v>#N/A</v>
      </c>
      <c r="DG5" s="257" t="e">
        <f aca="false">(($DW5-$CX5)*DG$2)+$CX5</f>
        <v>#N/A</v>
      </c>
      <c r="DH5" s="257" t="e">
        <f aca="false">(($DW5-$CX5)*DH$2)+$CX5</f>
        <v>#N/A</v>
      </c>
      <c r="DI5" s="257" t="e">
        <f aca="false">(($DW5-$CX5)*DI$2)+$CX5</f>
        <v>#N/A</v>
      </c>
      <c r="DJ5" s="257" t="e">
        <f aca="false">(($DW5-$CX5)*DJ$2)+$CX5</f>
        <v>#N/A</v>
      </c>
      <c r="DK5" s="257" t="e">
        <f aca="false">(($DW5-$CX5)*DK$2)+$CX5</f>
        <v>#N/A</v>
      </c>
      <c r="DL5" s="257" t="e">
        <f aca="false">(($DW5-$CX5)*DL$2)+$CX5</f>
        <v>#N/A</v>
      </c>
      <c r="DM5" s="257" t="e">
        <f aca="false">(($DW5-$CX5)*DM$2)+$CX5</f>
        <v>#N/A</v>
      </c>
      <c r="DN5" s="257" t="e">
        <f aca="false">(($DW5-$CX5)*DN$2)+$CX5</f>
        <v>#N/A</v>
      </c>
      <c r="DO5" s="257" t="e">
        <f aca="false">(($DW5-$CX5)*DO$2)+$CX5</f>
        <v>#N/A</v>
      </c>
      <c r="DP5" s="257" t="e">
        <f aca="false">(($DW5-$CX5)*DP$2)+$CX5</f>
        <v>#N/A</v>
      </c>
      <c r="DQ5" s="257" t="e">
        <f aca="false">(($DW5-$CX5)*DQ$2)+$CX5</f>
        <v>#N/A</v>
      </c>
      <c r="DR5" s="257" t="e">
        <f aca="false">(($DW5-$CX5)*DR$2)+$CX5</f>
        <v>#N/A</v>
      </c>
      <c r="DS5" s="257" t="e">
        <f aca="false">(($DW5-$CX5)*DS$2)+$CX5</f>
        <v>#N/A</v>
      </c>
      <c r="DT5" s="257" t="e">
        <f aca="false">(($DW5-$CX5)*DT$2)+$CX5</f>
        <v>#N/A</v>
      </c>
      <c r="DU5" s="257" t="e">
        <f aca="false">(($DW5-$CX5)*DU$2)+$CX5</f>
        <v>#N/A</v>
      </c>
      <c r="DV5" s="257" t="e">
        <f aca="false">(($DW5-$CX5)*DV$2)+$CX5</f>
        <v>#N/A</v>
      </c>
      <c r="DW5" s="257" t="e">
        <f aca="false">VLOOKUP($A5,GAMMAGRIDS,8,FALSE())</f>
        <v>#N/A</v>
      </c>
      <c r="DX5" s="257" t="e">
        <f aca="false">(($EV5-$DW5)*DX$2)+$DW5</f>
        <v>#N/A</v>
      </c>
      <c r="DY5" s="257" t="e">
        <f aca="false">(($EV5-$DW5)*DY$2)+$DW5</f>
        <v>#N/A</v>
      </c>
      <c r="DZ5" s="257" t="e">
        <f aca="false">(($EV5-$DW5)*DZ$2)+$DW5</f>
        <v>#N/A</v>
      </c>
      <c r="EA5" s="257" t="e">
        <f aca="false">(($EV5-$DW5)*EA$2)+$DW5</f>
        <v>#N/A</v>
      </c>
      <c r="EB5" s="257" t="e">
        <f aca="false">(($EV5-$DW5)*EB$2)+$DW5</f>
        <v>#N/A</v>
      </c>
      <c r="EC5" s="257" t="e">
        <f aca="false">(($EV5-$DW5)*EC$2)+$DW5</f>
        <v>#N/A</v>
      </c>
      <c r="ED5" s="257" t="e">
        <f aca="false">(($EV5-$DW5)*ED$2)+$DW5</f>
        <v>#N/A</v>
      </c>
      <c r="EE5" s="257" t="e">
        <f aca="false">(($EV5-$DW5)*EE$2)+$DW5</f>
        <v>#N/A</v>
      </c>
      <c r="EF5" s="257" t="e">
        <f aca="false">(($EV5-$DW5)*EF$2)+$DW5</f>
        <v>#N/A</v>
      </c>
      <c r="EG5" s="257" t="e">
        <f aca="false">(($EV5-$DW5)*EG$2)+$DW5</f>
        <v>#N/A</v>
      </c>
      <c r="EH5" s="257" t="e">
        <f aca="false">(($EV5-$DW5)*EH$2)+$DW5</f>
        <v>#N/A</v>
      </c>
      <c r="EI5" s="257" t="e">
        <f aca="false">(($EV5-$DW5)*EI$2)+$DW5</f>
        <v>#N/A</v>
      </c>
      <c r="EJ5" s="257" t="e">
        <f aca="false">(($EV5-$DW5)*EJ$2)+$DW5</f>
        <v>#N/A</v>
      </c>
      <c r="EK5" s="257" t="e">
        <f aca="false">(($EV5-$DW5)*EK$2)+$DW5</f>
        <v>#N/A</v>
      </c>
      <c r="EL5" s="257" t="e">
        <f aca="false">(($EV5-$DW5)*EL$2)+$DW5</f>
        <v>#N/A</v>
      </c>
      <c r="EM5" s="257" t="e">
        <f aca="false">(($EV5-$DW5)*EM$2)+$DW5</f>
        <v>#N/A</v>
      </c>
      <c r="EN5" s="257" t="e">
        <f aca="false">(($EV5-$DW5)*EN$2)+$DW5</f>
        <v>#N/A</v>
      </c>
      <c r="EO5" s="257" t="e">
        <f aca="false">(($EV5-$DW5)*EO$2)+$DW5</f>
        <v>#N/A</v>
      </c>
      <c r="EP5" s="257" t="e">
        <f aca="false">(($EV5-$DW5)*EP$2)+$DW5</f>
        <v>#N/A</v>
      </c>
      <c r="EQ5" s="257" t="e">
        <f aca="false">(($EV5-$DW5)*EQ$2)+$DW5</f>
        <v>#N/A</v>
      </c>
      <c r="ER5" s="257" t="e">
        <f aca="false">(($EV5-$DW5)*ER$2)+$DW5</f>
        <v>#N/A</v>
      </c>
      <c r="ES5" s="257" t="e">
        <f aca="false">(($EV5-$DW5)*ES$2)+$DW5</f>
        <v>#N/A</v>
      </c>
      <c r="ET5" s="257" t="e">
        <f aca="false">(($EV5-$DW5)*ET$2)+$DW5</f>
        <v>#N/A</v>
      </c>
      <c r="EU5" s="257" t="e">
        <f aca="false">(($EV5-$DW5)*EU$2)+$DW5</f>
        <v>#N/A</v>
      </c>
      <c r="EV5" s="257" t="e">
        <f aca="false">VLOOKUP($A5,GAMMAGRIDS,9,FALSE())</f>
        <v>#N/A</v>
      </c>
    </row>
    <row r="6" customFormat="false" ht="12.75" hidden="false" customHeight="false" outlineLevel="0" collapsed="false">
      <c r="A6" s="36" t="n">
        <v>36982</v>
      </c>
      <c r="B6" s="257" t="e">
        <f aca="false">VLOOKUP($A6,GAMMAGRIDS,2,FALSE())</f>
        <v>#N/A</v>
      </c>
      <c r="C6" s="257" t="e">
        <f aca="false">(($B6-$AA6)*C$2)+$AA6</f>
        <v>#N/A</v>
      </c>
      <c r="D6" s="257" t="e">
        <f aca="false">(($B6-$AA6)*D$2)+$AA6</f>
        <v>#N/A</v>
      </c>
      <c r="E6" s="257" t="e">
        <f aca="false">(($B6-$AA6)*E$2)+$AA6</f>
        <v>#N/A</v>
      </c>
      <c r="F6" s="257" t="e">
        <f aca="false">(($B6-$AA6)*F$2)+$AA6</f>
        <v>#N/A</v>
      </c>
      <c r="G6" s="257" t="e">
        <f aca="false">(($B6-$AA6)*G$2)+$AA6</f>
        <v>#N/A</v>
      </c>
      <c r="H6" s="257" t="e">
        <f aca="false">(($B6-$AA6)*H$2)+$AA6</f>
        <v>#N/A</v>
      </c>
      <c r="I6" s="257" t="e">
        <f aca="false">(($B6-$AA6)*I$2)+$AA6</f>
        <v>#N/A</v>
      </c>
      <c r="J6" s="257" t="e">
        <f aca="false">(($B6-$AA6)*J$2)+$AA6</f>
        <v>#N/A</v>
      </c>
      <c r="K6" s="257" t="e">
        <f aca="false">(($B6-$AA6)*K$2)+$AA6</f>
        <v>#N/A</v>
      </c>
      <c r="L6" s="257" t="e">
        <f aca="false">(($B6-$AA6)*L$2)+$AA6</f>
        <v>#N/A</v>
      </c>
      <c r="M6" s="257" t="e">
        <f aca="false">(($B6-$AA6)*M$2)+$AA6</f>
        <v>#N/A</v>
      </c>
      <c r="N6" s="257" t="e">
        <f aca="false">(($B6-$AA6)*N$2)+$AA6</f>
        <v>#N/A</v>
      </c>
      <c r="O6" s="257" t="e">
        <f aca="false">(($B6-$AA6)*O$2)+$AA6</f>
        <v>#N/A</v>
      </c>
      <c r="P6" s="257" t="e">
        <f aca="false">(($B6-$AA6)*P$2)+$AA6</f>
        <v>#N/A</v>
      </c>
      <c r="Q6" s="257" t="e">
        <f aca="false">(($B6-$AA6)*Q$2)+$AA6</f>
        <v>#N/A</v>
      </c>
      <c r="R6" s="257" t="e">
        <f aca="false">(($B6-$AA6)*R$2)+$AA6</f>
        <v>#N/A</v>
      </c>
      <c r="S6" s="257" t="e">
        <f aca="false">(($B6-$AA6)*S$2)+$AA6</f>
        <v>#N/A</v>
      </c>
      <c r="T6" s="257" t="e">
        <f aca="false">(($B6-$AA6)*T$2)+$AA6</f>
        <v>#N/A</v>
      </c>
      <c r="U6" s="257" t="e">
        <f aca="false">(($B6-$AA6)*U$2)+$AA6</f>
        <v>#N/A</v>
      </c>
      <c r="V6" s="257" t="e">
        <f aca="false">(($B6-$AA6)*V$2)+$AA6</f>
        <v>#N/A</v>
      </c>
      <c r="W6" s="257" t="e">
        <f aca="false">(($B6-$AA6)*W$2)+$AA6</f>
        <v>#N/A</v>
      </c>
      <c r="X6" s="257" t="e">
        <f aca="false">(($B6-$AA6)*X$2)+$AA6</f>
        <v>#N/A</v>
      </c>
      <c r="Y6" s="257" t="e">
        <f aca="false">(($B6-$AA6)*Y$2)+$AA6</f>
        <v>#N/A</v>
      </c>
      <c r="Z6" s="257" t="e">
        <f aca="false">(($B6-$AA6)*Z$2)+$AA6</f>
        <v>#N/A</v>
      </c>
      <c r="AA6" s="257" t="e">
        <f aca="false">VLOOKUP($A6,GAMMAGRIDS,3,FALSE())</f>
        <v>#N/A</v>
      </c>
      <c r="AB6" s="257" t="e">
        <f aca="false">(($AA6-$AZ6)*AB$2)+$AZ6</f>
        <v>#N/A</v>
      </c>
      <c r="AC6" s="257" t="e">
        <f aca="false">(($AA6-$AZ6)*AC$2)+$AZ6</f>
        <v>#N/A</v>
      </c>
      <c r="AD6" s="257" t="e">
        <f aca="false">(($AA6-$AZ6)*AD$2)+$AZ6</f>
        <v>#N/A</v>
      </c>
      <c r="AE6" s="257" t="e">
        <f aca="false">(($AA6-$AZ6)*AE$2)+$AZ6</f>
        <v>#N/A</v>
      </c>
      <c r="AF6" s="257" t="e">
        <f aca="false">(($AA6-$AZ6)*AF$2)+$AZ6</f>
        <v>#N/A</v>
      </c>
      <c r="AG6" s="257" t="e">
        <f aca="false">(($AA6-$AZ6)*AG$2)+$AZ6</f>
        <v>#N/A</v>
      </c>
      <c r="AH6" s="257" t="e">
        <f aca="false">(($AA6-$AZ6)*AH$2)+$AZ6</f>
        <v>#N/A</v>
      </c>
      <c r="AI6" s="257" t="e">
        <f aca="false">(($AA6-$AZ6)*AI$2)+$AZ6</f>
        <v>#N/A</v>
      </c>
      <c r="AJ6" s="257" t="e">
        <f aca="false">(($AA6-$AZ6)*AJ$2)+$AZ6</f>
        <v>#N/A</v>
      </c>
      <c r="AK6" s="257" t="e">
        <f aca="false">(($AA6-$AZ6)*AK$2)+$AZ6</f>
        <v>#N/A</v>
      </c>
      <c r="AL6" s="257" t="e">
        <f aca="false">(($AA6-$AZ6)*AL$2)+$AZ6</f>
        <v>#N/A</v>
      </c>
      <c r="AM6" s="257" t="e">
        <f aca="false">(($AA6-$AZ6)*AM$2)+$AZ6</f>
        <v>#N/A</v>
      </c>
      <c r="AN6" s="257" t="e">
        <f aca="false">(($AA6-$AZ6)*AN$2)+$AZ6</f>
        <v>#N/A</v>
      </c>
      <c r="AO6" s="257" t="e">
        <f aca="false">(($AA6-$AZ6)*AO$2)+$AZ6</f>
        <v>#N/A</v>
      </c>
      <c r="AP6" s="257" t="e">
        <f aca="false">(($AA6-$AZ6)*AP$2)+$AZ6</f>
        <v>#N/A</v>
      </c>
      <c r="AQ6" s="257" t="e">
        <f aca="false">(($AA6-$AZ6)*AQ$2)+$AZ6</f>
        <v>#N/A</v>
      </c>
      <c r="AR6" s="257" t="e">
        <f aca="false">(($AA6-$AZ6)*AR$2)+$AZ6</f>
        <v>#N/A</v>
      </c>
      <c r="AS6" s="257" t="e">
        <f aca="false">(($AA6-$AZ6)*AS$2)+$AZ6</f>
        <v>#N/A</v>
      </c>
      <c r="AT6" s="257" t="e">
        <f aca="false">(($AA6-$AZ6)*AT$2)+$AZ6</f>
        <v>#N/A</v>
      </c>
      <c r="AU6" s="257" t="e">
        <f aca="false">(($AA6-$AZ6)*AU$2)+$AZ6</f>
        <v>#N/A</v>
      </c>
      <c r="AV6" s="257" t="e">
        <f aca="false">(($AA6-$AZ6)*AV$2)+$AZ6</f>
        <v>#N/A</v>
      </c>
      <c r="AW6" s="257" t="e">
        <f aca="false">(($AA6-$AZ6)*AW$2)+$AZ6</f>
        <v>#N/A</v>
      </c>
      <c r="AX6" s="257" t="e">
        <f aca="false">(($AA6-$AZ6)*AX$2)+$AZ6</f>
        <v>#N/A</v>
      </c>
      <c r="AY6" s="257" t="e">
        <f aca="false">(($AA6-$AZ6)*AY$2)+$AZ6</f>
        <v>#N/A</v>
      </c>
      <c r="AZ6" s="257" t="e">
        <f aca="false">VLOOKUP($A6,GAMMAGRIDS,4,FALSE())</f>
        <v>#N/A</v>
      </c>
      <c r="BA6" s="257" t="e">
        <f aca="false">(($AZ6-$BT6)*BA$2)+$BT6</f>
        <v>#N/A</v>
      </c>
      <c r="BB6" s="257" t="e">
        <f aca="false">(($AZ6-$BT6)*BB$2)+$BT6</f>
        <v>#N/A</v>
      </c>
      <c r="BC6" s="257" t="e">
        <f aca="false">(($AZ6-$BT6)*BC$2)+$BT6</f>
        <v>#N/A</v>
      </c>
      <c r="BD6" s="257" t="e">
        <f aca="false">(($AZ6-$BT6)*BD$2)+$BT6</f>
        <v>#N/A</v>
      </c>
      <c r="BE6" s="257" t="e">
        <f aca="false">(($AZ6-$BT6)*BE$2)+$BT6</f>
        <v>#N/A</v>
      </c>
      <c r="BF6" s="257" t="e">
        <f aca="false">(($AZ6-$BT6)*BF$2)+$BT6</f>
        <v>#N/A</v>
      </c>
      <c r="BG6" s="257" t="e">
        <f aca="false">(($AZ6-$BT6)*BG$2)+$BT6</f>
        <v>#N/A</v>
      </c>
      <c r="BH6" s="257" t="e">
        <f aca="false">(($AZ6-$BT6)*BH$2)+$BT6</f>
        <v>#N/A</v>
      </c>
      <c r="BI6" s="257" t="e">
        <f aca="false">(($AZ6-$BT6)*BI$2)+$BT6</f>
        <v>#N/A</v>
      </c>
      <c r="BJ6" s="257" t="e">
        <f aca="false">(($AZ6-$BT6)*BJ$2)+$BT6</f>
        <v>#N/A</v>
      </c>
      <c r="BK6" s="257" t="e">
        <f aca="false">(($AZ6-$BT6)*BK$2)+$BT6</f>
        <v>#N/A</v>
      </c>
      <c r="BL6" s="257" t="e">
        <f aca="false">(($AZ6-$BT6)*BL$2)+$BT6</f>
        <v>#N/A</v>
      </c>
      <c r="BM6" s="257" t="e">
        <f aca="false">(($AZ6-$BT6)*BM$2)+$BT6</f>
        <v>#N/A</v>
      </c>
      <c r="BN6" s="257" t="e">
        <f aca="false">(($AZ6-$BT6)*BN$2)+$BT6</f>
        <v>#N/A</v>
      </c>
      <c r="BO6" s="257" t="e">
        <f aca="false">(($AZ6-$BT6)*BO$2)+$BT6</f>
        <v>#N/A</v>
      </c>
      <c r="BP6" s="257" t="e">
        <f aca="false">(($AZ6-$BT6)*BP$2)+$BT6</f>
        <v>#N/A</v>
      </c>
      <c r="BQ6" s="257" t="e">
        <f aca="false">(($AZ6-$BT6)*BQ$2)+$BT6</f>
        <v>#N/A</v>
      </c>
      <c r="BR6" s="257" t="e">
        <f aca="false">(($AZ6-$BT6)*BR$2)+$BT6</f>
        <v>#N/A</v>
      </c>
      <c r="BS6" s="257" t="e">
        <f aca="false">(($AZ6-$BT6)*BS$2)+$BT6</f>
        <v>#N/A</v>
      </c>
      <c r="BT6" s="257" t="e">
        <f aca="false">VLOOKUP($A6,GAMMAGRIDS,5,FALSE())</f>
        <v>#N/A</v>
      </c>
      <c r="BU6" s="257" t="e">
        <f aca="false">(($BT6-$BY6)*BU$2)+$BY6</f>
        <v>#N/A</v>
      </c>
      <c r="BV6" s="257" t="e">
        <f aca="false">(($BT6-$BY6)*BV$2)+$BY6</f>
        <v>#N/A</v>
      </c>
      <c r="BW6" s="257" t="e">
        <f aca="false">(($BT6-$BY6)*BW$2)+$BY6</f>
        <v>#N/A</v>
      </c>
      <c r="BX6" s="257" t="e">
        <f aca="false">(($BT6-$BY6)*BX$2)+$BY6</f>
        <v>#N/A</v>
      </c>
      <c r="BY6" s="257" t="n">
        <v>0</v>
      </c>
      <c r="BZ6" s="257" t="e">
        <f aca="false">(($CD6-$BY6)*BZ$2)+$BY6</f>
        <v>#N/A</v>
      </c>
      <c r="CA6" s="257" t="e">
        <f aca="false">(($CD6-$BY6)*CA$2)+$BY6</f>
        <v>#N/A</v>
      </c>
      <c r="CB6" s="257" t="e">
        <f aca="false">(($CD6-$BY6)*CB$2)+$BY6</f>
        <v>#N/A</v>
      </c>
      <c r="CC6" s="257" t="e">
        <f aca="false">(($CD6-$BY6)*CC$2)+$BY6</f>
        <v>#N/A</v>
      </c>
      <c r="CD6" s="257" t="e">
        <f aca="false">VLOOKUP($A6,GAMMAGRIDS,6,FALSE())</f>
        <v>#N/A</v>
      </c>
      <c r="CE6" s="257" t="e">
        <f aca="false">(($CX6-$CD6)*CE$2)+$CD6</f>
        <v>#N/A</v>
      </c>
      <c r="CF6" s="257" t="e">
        <f aca="false">(($CX6-$CD6)*CF$2)+$CD6</f>
        <v>#N/A</v>
      </c>
      <c r="CG6" s="257" t="e">
        <f aca="false">(($CX6-$CD6)*CG$2)+$CD6</f>
        <v>#N/A</v>
      </c>
      <c r="CH6" s="257" t="e">
        <f aca="false">(($CX6-$CD6)*CH$2)+$CD6</f>
        <v>#N/A</v>
      </c>
      <c r="CI6" s="257" t="e">
        <f aca="false">(($CX6-$CD6)*CI$2)+$CD6</f>
        <v>#N/A</v>
      </c>
      <c r="CJ6" s="257" t="e">
        <f aca="false">(($CX6-$CD6)*CJ$2)+$CD6</f>
        <v>#N/A</v>
      </c>
      <c r="CK6" s="257" t="e">
        <f aca="false">(($CX6-$CD6)*CK$2)+$CD6</f>
        <v>#N/A</v>
      </c>
      <c r="CL6" s="257" t="e">
        <f aca="false">(($CX6-$CD6)*CL$2)+$CD6</f>
        <v>#N/A</v>
      </c>
      <c r="CM6" s="257" t="e">
        <f aca="false">(($CX6-$CD6)*CM$2)+$CD6</f>
        <v>#N/A</v>
      </c>
      <c r="CN6" s="257" t="e">
        <f aca="false">(($CX6-$CD6)*CN$2)+$CD6</f>
        <v>#N/A</v>
      </c>
      <c r="CO6" s="257" t="e">
        <f aca="false">(($CX6-$CD6)*CO$2)+$CD6</f>
        <v>#N/A</v>
      </c>
      <c r="CP6" s="257" t="e">
        <f aca="false">(($CX6-$CD6)*CP$2)+$CD6</f>
        <v>#N/A</v>
      </c>
      <c r="CQ6" s="257" t="e">
        <f aca="false">(($CX6-$CD6)*CQ$2)+$CD6</f>
        <v>#N/A</v>
      </c>
      <c r="CR6" s="257" t="e">
        <f aca="false">(($CX6-$CD6)*CR$2)+$CD6</f>
        <v>#N/A</v>
      </c>
      <c r="CS6" s="257" t="e">
        <f aca="false">(($CX6-$CD6)*CS$2)+$CD6</f>
        <v>#N/A</v>
      </c>
      <c r="CT6" s="257" t="e">
        <f aca="false">(($CX6-$CD6)*CT$2)+$CD6</f>
        <v>#N/A</v>
      </c>
      <c r="CU6" s="257" t="e">
        <f aca="false">(($CX6-$CD6)*CU$2)+$CD6</f>
        <v>#N/A</v>
      </c>
      <c r="CV6" s="257" t="e">
        <f aca="false">(($CX6-$CD6)*CV$2)+$CD6</f>
        <v>#N/A</v>
      </c>
      <c r="CW6" s="257" t="e">
        <f aca="false">(($CX6-$CD6)*CW$2)+$CD6</f>
        <v>#N/A</v>
      </c>
      <c r="CX6" s="257" t="e">
        <f aca="false">VLOOKUP($A6,GAMMAGRIDS,7,FALSE())</f>
        <v>#N/A</v>
      </c>
      <c r="CY6" s="257" t="e">
        <f aca="false">(($DW6-$CX6)*CY$2)+$CX6</f>
        <v>#N/A</v>
      </c>
      <c r="CZ6" s="257" t="e">
        <f aca="false">(($DW6-$CX6)*CZ$2)+$CX6</f>
        <v>#N/A</v>
      </c>
      <c r="DA6" s="257" t="e">
        <f aca="false">(($DW6-$CX6)*DA$2)+$CX6</f>
        <v>#N/A</v>
      </c>
      <c r="DB6" s="257" t="e">
        <f aca="false">(($DW6-$CX6)*DB$2)+$CX6</f>
        <v>#N/A</v>
      </c>
      <c r="DC6" s="257" t="e">
        <f aca="false">(($DW6-$CX6)*DC$2)+$CX6</f>
        <v>#N/A</v>
      </c>
      <c r="DD6" s="257" t="e">
        <f aca="false">(($DW6-$CX6)*DD$2)+$CX6</f>
        <v>#N/A</v>
      </c>
      <c r="DE6" s="257" t="e">
        <f aca="false">(($DW6-$CX6)*DE$2)+$CX6</f>
        <v>#N/A</v>
      </c>
      <c r="DF6" s="257" t="e">
        <f aca="false">(($DW6-$CX6)*DF$2)+$CX6</f>
        <v>#N/A</v>
      </c>
      <c r="DG6" s="257" t="e">
        <f aca="false">(($DW6-$CX6)*DG$2)+$CX6</f>
        <v>#N/A</v>
      </c>
      <c r="DH6" s="257" t="e">
        <f aca="false">(($DW6-$CX6)*DH$2)+$CX6</f>
        <v>#N/A</v>
      </c>
      <c r="DI6" s="257" t="e">
        <f aca="false">(($DW6-$CX6)*DI$2)+$CX6</f>
        <v>#N/A</v>
      </c>
      <c r="DJ6" s="257" t="e">
        <f aca="false">(($DW6-$CX6)*DJ$2)+$CX6</f>
        <v>#N/A</v>
      </c>
      <c r="DK6" s="257" t="e">
        <f aca="false">(($DW6-$CX6)*DK$2)+$CX6</f>
        <v>#N/A</v>
      </c>
      <c r="DL6" s="257" t="e">
        <f aca="false">(($DW6-$CX6)*DL$2)+$CX6</f>
        <v>#N/A</v>
      </c>
      <c r="DM6" s="257" t="e">
        <f aca="false">(($DW6-$CX6)*DM$2)+$CX6</f>
        <v>#N/A</v>
      </c>
      <c r="DN6" s="257" t="e">
        <f aca="false">(($DW6-$CX6)*DN$2)+$CX6</f>
        <v>#N/A</v>
      </c>
      <c r="DO6" s="257" t="e">
        <f aca="false">(($DW6-$CX6)*DO$2)+$CX6</f>
        <v>#N/A</v>
      </c>
      <c r="DP6" s="257" t="e">
        <f aca="false">(($DW6-$CX6)*DP$2)+$CX6</f>
        <v>#N/A</v>
      </c>
      <c r="DQ6" s="257" t="e">
        <f aca="false">(($DW6-$CX6)*DQ$2)+$CX6</f>
        <v>#N/A</v>
      </c>
      <c r="DR6" s="257" t="e">
        <f aca="false">(($DW6-$CX6)*DR$2)+$CX6</f>
        <v>#N/A</v>
      </c>
      <c r="DS6" s="257" t="e">
        <f aca="false">(($DW6-$CX6)*DS$2)+$CX6</f>
        <v>#N/A</v>
      </c>
      <c r="DT6" s="257" t="e">
        <f aca="false">(($DW6-$CX6)*DT$2)+$CX6</f>
        <v>#N/A</v>
      </c>
      <c r="DU6" s="257" t="e">
        <f aca="false">(($DW6-$CX6)*DU$2)+$CX6</f>
        <v>#N/A</v>
      </c>
      <c r="DV6" s="257" t="e">
        <f aca="false">(($DW6-$CX6)*DV$2)+$CX6</f>
        <v>#N/A</v>
      </c>
      <c r="DW6" s="257" t="e">
        <f aca="false">VLOOKUP($A6,GAMMAGRIDS,8,FALSE())</f>
        <v>#N/A</v>
      </c>
      <c r="DX6" s="257" t="e">
        <f aca="false">(($EV6-$DW6)*DX$2)+$DW6</f>
        <v>#N/A</v>
      </c>
      <c r="DY6" s="257" t="e">
        <f aca="false">(($EV6-$DW6)*DY$2)+$DW6</f>
        <v>#N/A</v>
      </c>
      <c r="DZ6" s="257" t="e">
        <f aca="false">(($EV6-$DW6)*DZ$2)+$DW6</f>
        <v>#N/A</v>
      </c>
      <c r="EA6" s="257" t="e">
        <f aca="false">(($EV6-$DW6)*EA$2)+$DW6</f>
        <v>#N/A</v>
      </c>
      <c r="EB6" s="257" t="e">
        <f aca="false">(($EV6-$DW6)*EB$2)+$DW6</f>
        <v>#N/A</v>
      </c>
      <c r="EC6" s="257" t="e">
        <f aca="false">(($EV6-$DW6)*EC$2)+$DW6</f>
        <v>#N/A</v>
      </c>
      <c r="ED6" s="257" t="e">
        <f aca="false">(($EV6-$DW6)*ED$2)+$DW6</f>
        <v>#N/A</v>
      </c>
      <c r="EE6" s="257" t="e">
        <f aca="false">(($EV6-$DW6)*EE$2)+$DW6</f>
        <v>#N/A</v>
      </c>
      <c r="EF6" s="257" t="e">
        <f aca="false">(($EV6-$DW6)*EF$2)+$DW6</f>
        <v>#N/A</v>
      </c>
      <c r="EG6" s="257" t="e">
        <f aca="false">(($EV6-$DW6)*EG$2)+$DW6</f>
        <v>#N/A</v>
      </c>
      <c r="EH6" s="257" t="e">
        <f aca="false">(($EV6-$DW6)*EH$2)+$DW6</f>
        <v>#N/A</v>
      </c>
      <c r="EI6" s="257" t="e">
        <f aca="false">(($EV6-$DW6)*EI$2)+$DW6</f>
        <v>#N/A</v>
      </c>
      <c r="EJ6" s="257" t="e">
        <f aca="false">(($EV6-$DW6)*EJ$2)+$DW6</f>
        <v>#N/A</v>
      </c>
      <c r="EK6" s="257" t="e">
        <f aca="false">(($EV6-$DW6)*EK$2)+$DW6</f>
        <v>#N/A</v>
      </c>
      <c r="EL6" s="257" t="e">
        <f aca="false">(($EV6-$DW6)*EL$2)+$DW6</f>
        <v>#N/A</v>
      </c>
      <c r="EM6" s="257" t="e">
        <f aca="false">(($EV6-$DW6)*EM$2)+$DW6</f>
        <v>#N/A</v>
      </c>
      <c r="EN6" s="257" t="e">
        <f aca="false">(($EV6-$DW6)*EN$2)+$DW6</f>
        <v>#N/A</v>
      </c>
      <c r="EO6" s="257" t="e">
        <f aca="false">(($EV6-$DW6)*EO$2)+$DW6</f>
        <v>#N/A</v>
      </c>
      <c r="EP6" s="257" t="e">
        <f aca="false">(($EV6-$DW6)*EP$2)+$DW6</f>
        <v>#N/A</v>
      </c>
      <c r="EQ6" s="257" t="e">
        <f aca="false">(($EV6-$DW6)*EQ$2)+$DW6</f>
        <v>#N/A</v>
      </c>
      <c r="ER6" s="257" t="e">
        <f aca="false">(($EV6-$DW6)*ER$2)+$DW6</f>
        <v>#N/A</v>
      </c>
      <c r="ES6" s="257" t="e">
        <f aca="false">(($EV6-$DW6)*ES$2)+$DW6</f>
        <v>#N/A</v>
      </c>
      <c r="ET6" s="257" t="e">
        <f aca="false">(($EV6-$DW6)*ET$2)+$DW6</f>
        <v>#N/A</v>
      </c>
      <c r="EU6" s="257" t="e">
        <f aca="false">(($EV6-$DW6)*EU$2)+$DW6</f>
        <v>#N/A</v>
      </c>
      <c r="EV6" s="257" t="e">
        <f aca="false">VLOOKUP($A6,GAMMAGRIDS,9,FALSE())</f>
        <v>#N/A</v>
      </c>
    </row>
    <row r="7" customFormat="false" ht="12.75" hidden="false" customHeight="false" outlineLevel="0" collapsed="false">
      <c r="A7" s="36" t="n">
        <v>37012</v>
      </c>
      <c r="B7" s="257" t="e">
        <f aca="false">VLOOKUP($A7,GAMMAGRIDS,2,FALSE())</f>
        <v>#N/A</v>
      </c>
      <c r="C7" s="257" t="e">
        <f aca="false">(($B7-$AA7)*C$2)+$AA7</f>
        <v>#N/A</v>
      </c>
      <c r="D7" s="257" t="e">
        <f aca="false">(($B7-$AA7)*D$2)+$AA7</f>
        <v>#N/A</v>
      </c>
      <c r="E7" s="257" t="e">
        <f aca="false">(($B7-$AA7)*E$2)+$AA7</f>
        <v>#N/A</v>
      </c>
      <c r="F7" s="257" t="e">
        <f aca="false">(($B7-$AA7)*F$2)+$AA7</f>
        <v>#N/A</v>
      </c>
      <c r="G7" s="257" t="e">
        <f aca="false">(($B7-$AA7)*G$2)+$AA7</f>
        <v>#N/A</v>
      </c>
      <c r="H7" s="257" t="e">
        <f aca="false">(($B7-$AA7)*H$2)+$AA7</f>
        <v>#N/A</v>
      </c>
      <c r="I7" s="257" t="e">
        <f aca="false">(($B7-$AA7)*I$2)+$AA7</f>
        <v>#N/A</v>
      </c>
      <c r="J7" s="257" t="e">
        <f aca="false">(($B7-$AA7)*J$2)+$AA7</f>
        <v>#N/A</v>
      </c>
      <c r="K7" s="257" t="e">
        <f aca="false">(($B7-$AA7)*K$2)+$AA7</f>
        <v>#N/A</v>
      </c>
      <c r="L7" s="257" t="e">
        <f aca="false">(($B7-$AA7)*L$2)+$AA7</f>
        <v>#N/A</v>
      </c>
      <c r="M7" s="257" t="e">
        <f aca="false">(($B7-$AA7)*M$2)+$AA7</f>
        <v>#N/A</v>
      </c>
      <c r="N7" s="257" t="e">
        <f aca="false">(($B7-$AA7)*N$2)+$AA7</f>
        <v>#N/A</v>
      </c>
      <c r="O7" s="257" t="e">
        <f aca="false">(($B7-$AA7)*O$2)+$AA7</f>
        <v>#N/A</v>
      </c>
      <c r="P7" s="257" t="e">
        <f aca="false">(($B7-$AA7)*P$2)+$AA7</f>
        <v>#N/A</v>
      </c>
      <c r="Q7" s="257" t="e">
        <f aca="false">(($B7-$AA7)*Q$2)+$AA7</f>
        <v>#N/A</v>
      </c>
      <c r="R7" s="257" t="e">
        <f aca="false">(($B7-$AA7)*R$2)+$AA7</f>
        <v>#N/A</v>
      </c>
      <c r="S7" s="257" t="e">
        <f aca="false">(($B7-$AA7)*S$2)+$AA7</f>
        <v>#N/A</v>
      </c>
      <c r="T7" s="257" t="e">
        <f aca="false">(($B7-$AA7)*T$2)+$AA7</f>
        <v>#N/A</v>
      </c>
      <c r="U7" s="257" t="e">
        <f aca="false">(($B7-$AA7)*U$2)+$AA7</f>
        <v>#N/A</v>
      </c>
      <c r="V7" s="257" t="e">
        <f aca="false">(($B7-$AA7)*V$2)+$AA7</f>
        <v>#N/A</v>
      </c>
      <c r="W7" s="257" t="e">
        <f aca="false">(($B7-$AA7)*W$2)+$AA7</f>
        <v>#N/A</v>
      </c>
      <c r="X7" s="257" t="e">
        <f aca="false">(($B7-$AA7)*X$2)+$AA7</f>
        <v>#N/A</v>
      </c>
      <c r="Y7" s="257" t="e">
        <f aca="false">(($B7-$AA7)*Y$2)+$AA7</f>
        <v>#N/A</v>
      </c>
      <c r="Z7" s="257" t="e">
        <f aca="false">(($B7-$AA7)*Z$2)+$AA7</f>
        <v>#N/A</v>
      </c>
      <c r="AA7" s="257" t="e">
        <f aca="false">VLOOKUP($A7,GAMMAGRIDS,3,FALSE())</f>
        <v>#N/A</v>
      </c>
      <c r="AB7" s="257" t="e">
        <f aca="false">(($AA7-$AZ7)*AB$2)+$AZ7</f>
        <v>#N/A</v>
      </c>
      <c r="AC7" s="257" t="e">
        <f aca="false">(($AA7-$AZ7)*AC$2)+$AZ7</f>
        <v>#N/A</v>
      </c>
      <c r="AD7" s="257" t="e">
        <f aca="false">(($AA7-$AZ7)*AD$2)+$AZ7</f>
        <v>#N/A</v>
      </c>
      <c r="AE7" s="257" t="e">
        <f aca="false">(($AA7-$AZ7)*AE$2)+$AZ7</f>
        <v>#N/A</v>
      </c>
      <c r="AF7" s="257" t="e">
        <f aca="false">(($AA7-$AZ7)*AF$2)+$AZ7</f>
        <v>#N/A</v>
      </c>
      <c r="AG7" s="257" t="e">
        <f aca="false">(($AA7-$AZ7)*AG$2)+$AZ7</f>
        <v>#N/A</v>
      </c>
      <c r="AH7" s="257" t="e">
        <f aca="false">(($AA7-$AZ7)*AH$2)+$AZ7</f>
        <v>#N/A</v>
      </c>
      <c r="AI7" s="257" t="e">
        <f aca="false">(($AA7-$AZ7)*AI$2)+$AZ7</f>
        <v>#N/A</v>
      </c>
      <c r="AJ7" s="257" t="e">
        <f aca="false">(($AA7-$AZ7)*AJ$2)+$AZ7</f>
        <v>#N/A</v>
      </c>
      <c r="AK7" s="257" t="e">
        <f aca="false">(($AA7-$AZ7)*AK$2)+$AZ7</f>
        <v>#N/A</v>
      </c>
      <c r="AL7" s="257" t="e">
        <f aca="false">(($AA7-$AZ7)*AL$2)+$AZ7</f>
        <v>#N/A</v>
      </c>
      <c r="AM7" s="257" t="e">
        <f aca="false">(($AA7-$AZ7)*AM$2)+$AZ7</f>
        <v>#N/A</v>
      </c>
      <c r="AN7" s="257" t="e">
        <f aca="false">(($AA7-$AZ7)*AN$2)+$AZ7</f>
        <v>#N/A</v>
      </c>
      <c r="AO7" s="257" t="e">
        <f aca="false">(($AA7-$AZ7)*AO$2)+$AZ7</f>
        <v>#N/A</v>
      </c>
      <c r="AP7" s="257" t="e">
        <f aca="false">(($AA7-$AZ7)*AP$2)+$AZ7</f>
        <v>#N/A</v>
      </c>
      <c r="AQ7" s="257" t="e">
        <f aca="false">(($AA7-$AZ7)*AQ$2)+$AZ7</f>
        <v>#N/A</v>
      </c>
      <c r="AR7" s="257" t="e">
        <f aca="false">(($AA7-$AZ7)*AR$2)+$AZ7</f>
        <v>#N/A</v>
      </c>
      <c r="AS7" s="257" t="e">
        <f aca="false">(($AA7-$AZ7)*AS$2)+$AZ7</f>
        <v>#N/A</v>
      </c>
      <c r="AT7" s="257" t="e">
        <f aca="false">(($AA7-$AZ7)*AT$2)+$AZ7</f>
        <v>#N/A</v>
      </c>
      <c r="AU7" s="257" t="e">
        <f aca="false">(($AA7-$AZ7)*AU$2)+$AZ7</f>
        <v>#N/A</v>
      </c>
      <c r="AV7" s="257" t="e">
        <f aca="false">(($AA7-$AZ7)*AV$2)+$AZ7</f>
        <v>#N/A</v>
      </c>
      <c r="AW7" s="257" t="e">
        <f aca="false">(($AA7-$AZ7)*AW$2)+$AZ7</f>
        <v>#N/A</v>
      </c>
      <c r="AX7" s="257" t="e">
        <f aca="false">(($AA7-$AZ7)*AX$2)+$AZ7</f>
        <v>#N/A</v>
      </c>
      <c r="AY7" s="257" t="e">
        <f aca="false">(($AA7-$AZ7)*AY$2)+$AZ7</f>
        <v>#N/A</v>
      </c>
      <c r="AZ7" s="257" t="e">
        <f aca="false">VLOOKUP($A7,GAMMAGRIDS,4,FALSE())</f>
        <v>#N/A</v>
      </c>
      <c r="BA7" s="257" t="e">
        <f aca="false">(($AZ7-$BT7)*BA$2)+$BT7</f>
        <v>#N/A</v>
      </c>
      <c r="BB7" s="257" t="e">
        <f aca="false">(($AZ7-$BT7)*BB$2)+$BT7</f>
        <v>#N/A</v>
      </c>
      <c r="BC7" s="257" t="e">
        <f aca="false">(($AZ7-$BT7)*BC$2)+$BT7</f>
        <v>#N/A</v>
      </c>
      <c r="BD7" s="257" t="e">
        <f aca="false">(($AZ7-$BT7)*BD$2)+$BT7</f>
        <v>#N/A</v>
      </c>
      <c r="BE7" s="257" t="e">
        <f aca="false">(($AZ7-$BT7)*BE$2)+$BT7</f>
        <v>#N/A</v>
      </c>
      <c r="BF7" s="257" t="e">
        <f aca="false">(($AZ7-$BT7)*BF$2)+$BT7</f>
        <v>#N/A</v>
      </c>
      <c r="BG7" s="257" t="e">
        <f aca="false">(($AZ7-$BT7)*BG$2)+$BT7</f>
        <v>#N/A</v>
      </c>
      <c r="BH7" s="257" t="e">
        <f aca="false">(($AZ7-$BT7)*BH$2)+$BT7</f>
        <v>#N/A</v>
      </c>
      <c r="BI7" s="257" t="e">
        <f aca="false">(($AZ7-$BT7)*BI$2)+$BT7</f>
        <v>#N/A</v>
      </c>
      <c r="BJ7" s="257" t="e">
        <f aca="false">(($AZ7-$BT7)*BJ$2)+$BT7</f>
        <v>#N/A</v>
      </c>
      <c r="BK7" s="257" t="e">
        <f aca="false">(($AZ7-$BT7)*BK$2)+$BT7</f>
        <v>#N/A</v>
      </c>
      <c r="BL7" s="257" t="e">
        <f aca="false">(($AZ7-$BT7)*BL$2)+$BT7</f>
        <v>#N/A</v>
      </c>
      <c r="BM7" s="257" t="e">
        <f aca="false">(($AZ7-$BT7)*BM$2)+$BT7</f>
        <v>#N/A</v>
      </c>
      <c r="BN7" s="257" t="e">
        <f aca="false">(($AZ7-$BT7)*BN$2)+$BT7</f>
        <v>#N/A</v>
      </c>
      <c r="BO7" s="257" t="e">
        <f aca="false">(($AZ7-$BT7)*BO$2)+$BT7</f>
        <v>#N/A</v>
      </c>
      <c r="BP7" s="257" t="e">
        <f aca="false">(($AZ7-$BT7)*BP$2)+$BT7</f>
        <v>#N/A</v>
      </c>
      <c r="BQ7" s="257" t="e">
        <f aca="false">(($AZ7-$BT7)*BQ$2)+$BT7</f>
        <v>#N/A</v>
      </c>
      <c r="BR7" s="257" t="e">
        <f aca="false">(($AZ7-$BT7)*BR$2)+$BT7</f>
        <v>#N/A</v>
      </c>
      <c r="BS7" s="257" t="e">
        <f aca="false">(($AZ7-$BT7)*BS$2)+$BT7</f>
        <v>#N/A</v>
      </c>
      <c r="BT7" s="257" t="e">
        <f aca="false">VLOOKUP($A7,GAMMAGRIDS,5,FALSE())</f>
        <v>#N/A</v>
      </c>
      <c r="BU7" s="257" t="e">
        <f aca="false">(($BT7-$BY7)*BU$2)+$BY7</f>
        <v>#N/A</v>
      </c>
      <c r="BV7" s="257" t="e">
        <f aca="false">(($BT7-$BY7)*BV$2)+$BY7</f>
        <v>#N/A</v>
      </c>
      <c r="BW7" s="257" t="e">
        <f aca="false">(($BT7-$BY7)*BW$2)+$BY7</f>
        <v>#N/A</v>
      </c>
      <c r="BX7" s="257" t="e">
        <f aca="false">(($BT7-$BY7)*BX$2)+$BY7</f>
        <v>#N/A</v>
      </c>
      <c r="BY7" s="257" t="n">
        <v>0</v>
      </c>
      <c r="BZ7" s="257" t="e">
        <f aca="false">(($CD7-$BY7)*BZ$2)+$BY7</f>
        <v>#N/A</v>
      </c>
      <c r="CA7" s="257" t="e">
        <f aca="false">(($CD7-$BY7)*CA$2)+$BY7</f>
        <v>#N/A</v>
      </c>
      <c r="CB7" s="257" t="e">
        <f aca="false">(($CD7-$BY7)*CB$2)+$BY7</f>
        <v>#N/A</v>
      </c>
      <c r="CC7" s="257" t="e">
        <f aca="false">(($CD7-$BY7)*CC$2)+$BY7</f>
        <v>#N/A</v>
      </c>
      <c r="CD7" s="257" t="e">
        <f aca="false">VLOOKUP($A7,GAMMAGRIDS,6,FALSE())</f>
        <v>#N/A</v>
      </c>
      <c r="CE7" s="257" t="e">
        <f aca="false">(($CX7-$CD7)*CE$2)+$CD7</f>
        <v>#N/A</v>
      </c>
      <c r="CF7" s="257" t="e">
        <f aca="false">(($CX7-$CD7)*CF$2)+$CD7</f>
        <v>#N/A</v>
      </c>
      <c r="CG7" s="257" t="e">
        <f aca="false">(($CX7-$CD7)*CG$2)+$CD7</f>
        <v>#N/A</v>
      </c>
      <c r="CH7" s="257" t="e">
        <f aca="false">(($CX7-$CD7)*CH$2)+$CD7</f>
        <v>#N/A</v>
      </c>
      <c r="CI7" s="257" t="e">
        <f aca="false">(($CX7-$CD7)*CI$2)+$CD7</f>
        <v>#N/A</v>
      </c>
      <c r="CJ7" s="257" t="e">
        <f aca="false">(($CX7-$CD7)*CJ$2)+$CD7</f>
        <v>#N/A</v>
      </c>
      <c r="CK7" s="257" t="e">
        <f aca="false">(($CX7-$CD7)*CK$2)+$CD7</f>
        <v>#N/A</v>
      </c>
      <c r="CL7" s="257" t="e">
        <f aca="false">(($CX7-$CD7)*CL$2)+$CD7</f>
        <v>#N/A</v>
      </c>
      <c r="CM7" s="257" t="e">
        <f aca="false">(($CX7-$CD7)*CM$2)+$CD7</f>
        <v>#N/A</v>
      </c>
      <c r="CN7" s="257" t="e">
        <f aca="false">(($CX7-$CD7)*CN$2)+$CD7</f>
        <v>#N/A</v>
      </c>
      <c r="CO7" s="257" t="e">
        <f aca="false">(($CX7-$CD7)*CO$2)+$CD7</f>
        <v>#N/A</v>
      </c>
      <c r="CP7" s="257" t="e">
        <f aca="false">(($CX7-$CD7)*CP$2)+$CD7</f>
        <v>#N/A</v>
      </c>
      <c r="CQ7" s="257" t="e">
        <f aca="false">(($CX7-$CD7)*CQ$2)+$CD7</f>
        <v>#N/A</v>
      </c>
      <c r="CR7" s="257" t="e">
        <f aca="false">(($CX7-$CD7)*CR$2)+$CD7</f>
        <v>#N/A</v>
      </c>
      <c r="CS7" s="257" t="e">
        <f aca="false">(($CX7-$CD7)*CS$2)+$CD7</f>
        <v>#N/A</v>
      </c>
      <c r="CT7" s="257" t="e">
        <f aca="false">(($CX7-$CD7)*CT$2)+$CD7</f>
        <v>#N/A</v>
      </c>
      <c r="CU7" s="257" t="e">
        <f aca="false">(($CX7-$CD7)*CU$2)+$CD7</f>
        <v>#N/A</v>
      </c>
      <c r="CV7" s="257" t="e">
        <f aca="false">(($CX7-$CD7)*CV$2)+$CD7</f>
        <v>#N/A</v>
      </c>
      <c r="CW7" s="257" t="e">
        <f aca="false">(($CX7-$CD7)*CW$2)+$CD7</f>
        <v>#N/A</v>
      </c>
      <c r="CX7" s="257" t="e">
        <f aca="false">VLOOKUP($A7,GAMMAGRIDS,7,FALSE())</f>
        <v>#N/A</v>
      </c>
      <c r="CY7" s="257" t="e">
        <f aca="false">(($DW7-$CX7)*CY$2)+$CX7</f>
        <v>#N/A</v>
      </c>
      <c r="CZ7" s="257" t="e">
        <f aca="false">(($DW7-$CX7)*CZ$2)+$CX7</f>
        <v>#N/A</v>
      </c>
      <c r="DA7" s="257" t="e">
        <f aca="false">(($DW7-$CX7)*DA$2)+$CX7</f>
        <v>#N/A</v>
      </c>
      <c r="DB7" s="257" t="e">
        <f aca="false">(($DW7-$CX7)*DB$2)+$CX7</f>
        <v>#N/A</v>
      </c>
      <c r="DC7" s="257" t="e">
        <f aca="false">(($DW7-$CX7)*DC$2)+$CX7</f>
        <v>#N/A</v>
      </c>
      <c r="DD7" s="257" t="e">
        <f aca="false">(($DW7-$CX7)*DD$2)+$CX7</f>
        <v>#N/A</v>
      </c>
      <c r="DE7" s="257" t="e">
        <f aca="false">(($DW7-$CX7)*DE$2)+$CX7</f>
        <v>#N/A</v>
      </c>
      <c r="DF7" s="257" t="e">
        <f aca="false">(($DW7-$CX7)*DF$2)+$CX7</f>
        <v>#N/A</v>
      </c>
      <c r="DG7" s="257" t="e">
        <f aca="false">(($DW7-$CX7)*DG$2)+$CX7</f>
        <v>#N/A</v>
      </c>
      <c r="DH7" s="257" t="e">
        <f aca="false">(($DW7-$CX7)*DH$2)+$CX7</f>
        <v>#N/A</v>
      </c>
      <c r="DI7" s="257" t="e">
        <f aca="false">(($DW7-$CX7)*DI$2)+$CX7</f>
        <v>#N/A</v>
      </c>
      <c r="DJ7" s="257" t="e">
        <f aca="false">(($DW7-$CX7)*DJ$2)+$CX7</f>
        <v>#N/A</v>
      </c>
      <c r="DK7" s="257" t="e">
        <f aca="false">(($DW7-$CX7)*DK$2)+$CX7</f>
        <v>#N/A</v>
      </c>
      <c r="DL7" s="257" t="e">
        <f aca="false">(($DW7-$CX7)*DL$2)+$CX7</f>
        <v>#N/A</v>
      </c>
      <c r="DM7" s="257" t="e">
        <f aca="false">(($DW7-$CX7)*DM$2)+$CX7</f>
        <v>#N/A</v>
      </c>
      <c r="DN7" s="257" t="e">
        <f aca="false">(($DW7-$CX7)*DN$2)+$CX7</f>
        <v>#N/A</v>
      </c>
      <c r="DO7" s="257" t="e">
        <f aca="false">(($DW7-$CX7)*DO$2)+$CX7</f>
        <v>#N/A</v>
      </c>
      <c r="DP7" s="257" t="e">
        <f aca="false">(($DW7-$CX7)*DP$2)+$CX7</f>
        <v>#N/A</v>
      </c>
      <c r="DQ7" s="257" t="e">
        <f aca="false">(($DW7-$CX7)*DQ$2)+$CX7</f>
        <v>#N/A</v>
      </c>
      <c r="DR7" s="257" t="e">
        <f aca="false">(($DW7-$CX7)*DR$2)+$CX7</f>
        <v>#N/A</v>
      </c>
      <c r="DS7" s="257" t="e">
        <f aca="false">(($DW7-$CX7)*DS$2)+$CX7</f>
        <v>#N/A</v>
      </c>
      <c r="DT7" s="257" t="e">
        <f aca="false">(($DW7-$CX7)*DT$2)+$CX7</f>
        <v>#N/A</v>
      </c>
      <c r="DU7" s="257" t="e">
        <f aca="false">(($DW7-$CX7)*DU$2)+$CX7</f>
        <v>#N/A</v>
      </c>
      <c r="DV7" s="257" t="e">
        <f aca="false">(($DW7-$CX7)*DV$2)+$CX7</f>
        <v>#N/A</v>
      </c>
      <c r="DW7" s="257" t="e">
        <f aca="false">VLOOKUP($A7,GAMMAGRIDS,8,FALSE())</f>
        <v>#N/A</v>
      </c>
      <c r="DX7" s="257" t="e">
        <f aca="false">(($EV7-$DW7)*DX$2)+$DW7</f>
        <v>#N/A</v>
      </c>
      <c r="DY7" s="257" t="e">
        <f aca="false">(($EV7-$DW7)*DY$2)+$DW7</f>
        <v>#N/A</v>
      </c>
      <c r="DZ7" s="257" t="e">
        <f aca="false">(($EV7-$DW7)*DZ$2)+$DW7</f>
        <v>#N/A</v>
      </c>
      <c r="EA7" s="257" t="e">
        <f aca="false">(($EV7-$DW7)*EA$2)+$DW7</f>
        <v>#N/A</v>
      </c>
      <c r="EB7" s="257" t="e">
        <f aca="false">(($EV7-$DW7)*EB$2)+$DW7</f>
        <v>#N/A</v>
      </c>
      <c r="EC7" s="257" t="e">
        <f aca="false">(($EV7-$DW7)*EC$2)+$DW7</f>
        <v>#N/A</v>
      </c>
      <c r="ED7" s="257" t="e">
        <f aca="false">(($EV7-$DW7)*ED$2)+$DW7</f>
        <v>#N/A</v>
      </c>
      <c r="EE7" s="257" t="e">
        <f aca="false">(($EV7-$DW7)*EE$2)+$DW7</f>
        <v>#N/A</v>
      </c>
      <c r="EF7" s="257" t="e">
        <f aca="false">(($EV7-$DW7)*EF$2)+$DW7</f>
        <v>#N/A</v>
      </c>
      <c r="EG7" s="257" t="e">
        <f aca="false">(($EV7-$DW7)*EG$2)+$DW7</f>
        <v>#N/A</v>
      </c>
      <c r="EH7" s="257" t="e">
        <f aca="false">(($EV7-$DW7)*EH$2)+$DW7</f>
        <v>#N/A</v>
      </c>
      <c r="EI7" s="257" t="e">
        <f aca="false">(($EV7-$DW7)*EI$2)+$DW7</f>
        <v>#N/A</v>
      </c>
      <c r="EJ7" s="257" t="e">
        <f aca="false">(($EV7-$DW7)*EJ$2)+$DW7</f>
        <v>#N/A</v>
      </c>
      <c r="EK7" s="257" t="e">
        <f aca="false">(($EV7-$DW7)*EK$2)+$DW7</f>
        <v>#N/A</v>
      </c>
      <c r="EL7" s="257" t="e">
        <f aca="false">(($EV7-$DW7)*EL$2)+$DW7</f>
        <v>#N/A</v>
      </c>
      <c r="EM7" s="257" t="e">
        <f aca="false">(($EV7-$DW7)*EM$2)+$DW7</f>
        <v>#N/A</v>
      </c>
      <c r="EN7" s="257" t="e">
        <f aca="false">(($EV7-$DW7)*EN$2)+$DW7</f>
        <v>#N/A</v>
      </c>
      <c r="EO7" s="257" t="e">
        <f aca="false">(($EV7-$DW7)*EO$2)+$DW7</f>
        <v>#N/A</v>
      </c>
      <c r="EP7" s="257" t="e">
        <f aca="false">(($EV7-$DW7)*EP$2)+$DW7</f>
        <v>#N/A</v>
      </c>
      <c r="EQ7" s="257" t="e">
        <f aca="false">(($EV7-$DW7)*EQ$2)+$DW7</f>
        <v>#N/A</v>
      </c>
      <c r="ER7" s="257" t="e">
        <f aca="false">(($EV7-$DW7)*ER$2)+$DW7</f>
        <v>#N/A</v>
      </c>
      <c r="ES7" s="257" t="e">
        <f aca="false">(($EV7-$DW7)*ES$2)+$DW7</f>
        <v>#N/A</v>
      </c>
      <c r="ET7" s="257" t="e">
        <f aca="false">(($EV7-$DW7)*ET$2)+$DW7</f>
        <v>#N/A</v>
      </c>
      <c r="EU7" s="257" t="e">
        <f aca="false">(($EV7-$DW7)*EU$2)+$DW7</f>
        <v>#N/A</v>
      </c>
      <c r="EV7" s="257" t="e">
        <f aca="false">VLOOKUP($A7,GAMMAGRIDS,9,FALSE())</f>
        <v>#N/A</v>
      </c>
    </row>
    <row r="8" customFormat="false" ht="12.75" hidden="false" customHeight="false" outlineLevel="0" collapsed="false">
      <c r="A8" s="36" t="n">
        <v>37043</v>
      </c>
      <c r="B8" s="257" t="e">
        <f aca="false">VLOOKUP($A8,GAMMAGRIDS,2,FALSE())</f>
        <v>#N/A</v>
      </c>
      <c r="C8" s="257" t="e">
        <f aca="false">(($B8-$AA8)*C$2)+$AA8</f>
        <v>#N/A</v>
      </c>
      <c r="D8" s="257" t="e">
        <f aca="false">(($B8-$AA8)*D$2)+$AA8</f>
        <v>#N/A</v>
      </c>
      <c r="E8" s="257" t="e">
        <f aca="false">(($B8-$AA8)*E$2)+$AA8</f>
        <v>#N/A</v>
      </c>
      <c r="F8" s="257" t="e">
        <f aca="false">(($B8-$AA8)*F$2)+$AA8</f>
        <v>#N/A</v>
      </c>
      <c r="G8" s="257" t="e">
        <f aca="false">(($B8-$AA8)*G$2)+$AA8</f>
        <v>#N/A</v>
      </c>
      <c r="H8" s="257" t="e">
        <f aca="false">(($B8-$AA8)*H$2)+$AA8</f>
        <v>#N/A</v>
      </c>
      <c r="I8" s="257" t="e">
        <f aca="false">(($B8-$AA8)*I$2)+$AA8</f>
        <v>#N/A</v>
      </c>
      <c r="J8" s="257" t="e">
        <f aca="false">(($B8-$AA8)*J$2)+$AA8</f>
        <v>#N/A</v>
      </c>
      <c r="K8" s="257" t="e">
        <f aca="false">(($B8-$AA8)*K$2)+$AA8</f>
        <v>#N/A</v>
      </c>
      <c r="L8" s="257" t="e">
        <f aca="false">(($B8-$AA8)*L$2)+$AA8</f>
        <v>#N/A</v>
      </c>
      <c r="M8" s="257" t="e">
        <f aca="false">(($B8-$AA8)*M$2)+$AA8</f>
        <v>#N/A</v>
      </c>
      <c r="N8" s="257" t="e">
        <f aca="false">(($B8-$AA8)*N$2)+$AA8</f>
        <v>#N/A</v>
      </c>
      <c r="O8" s="257" t="e">
        <f aca="false">(($B8-$AA8)*O$2)+$AA8</f>
        <v>#N/A</v>
      </c>
      <c r="P8" s="257" t="e">
        <f aca="false">(($B8-$AA8)*P$2)+$AA8</f>
        <v>#N/A</v>
      </c>
      <c r="Q8" s="257" t="e">
        <f aca="false">(($B8-$AA8)*Q$2)+$AA8</f>
        <v>#N/A</v>
      </c>
      <c r="R8" s="257" t="e">
        <f aca="false">(($B8-$AA8)*R$2)+$AA8</f>
        <v>#N/A</v>
      </c>
      <c r="S8" s="257" t="e">
        <f aca="false">(($B8-$AA8)*S$2)+$AA8</f>
        <v>#N/A</v>
      </c>
      <c r="T8" s="257" t="e">
        <f aca="false">(($B8-$AA8)*T$2)+$AA8</f>
        <v>#N/A</v>
      </c>
      <c r="U8" s="257" t="e">
        <f aca="false">(($B8-$AA8)*U$2)+$AA8</f>
        <v>#N/A</v>
      </c>
      <c r="V8" s="257" t="e">
        <f aca="false">(($B8-$AA8)*V$2)+$AA8</f>
        <v>#N/A</v>
      </c>
      <c r="W8" s="257" t="e">
        <f aca="false">(($B8-$AA8)*W$2)+$AA8</f>
        <v>#N/A</v>
      </c>
      <c r="X8" s="257" t="e">
        <f aca="false">(($B8-$AA8)*X$2)+$AA8</f>
        <v>#N/A</v>
      </c>
      <c r="Y8" s="257" t="e">
        <f aca="false">(($B8-$AA8)*Y$2)+$AA8</f>
        <v>#N/A</v>
      </c>
      <c r="Z8" s="257" t="e">
        <f aca="false">(($B8-$AA8)*Z$2)+$AA8</f>
        <v>#N/A</v>
      </c>
      <c r="AA8" s="257" t="e">
        <f aca="false">VLOOKUP($A8,GAMMAGRIDS,3,FALSE())</f>
        <v>#N/A</v>
      </c>
      <c r="AB8" s="257" t="e">
        <f aca="false">(($AA8-$AZ8)*AB$2)+$AZ8</f>
        <v>#N/A</v>
      </c>
      <c r="AC8" s="257" t="e">
        <f aca="false">(($AA8-$AZ8)*AC$2)+$AZ8</f>
        <v>#N/A</v>
      </c>
      <c r="AD8" s="257" t="e">
        <f aca="false">(($AA8-$AZ8)*AD$2)+$AZ8</f>
        <v>#N/A</v>
      </c>
      <c r="AE8" s="257" t="e">
        <f aca="false">(($AA8-$AZ8)*AE$2)+$AZ8</f>
        <v>#N/A</v>
      </c>
      <c r="AF8" s="257" t="e">
        <f aca="false">(($AA8-$AZ8)*AF$2)+$AZ8</f>
        <v>#N/A</v>
      </c>
      <c r="AG8" s="257" t="e">
        <f aca="false">(($AA8-$AZ8)*AG$2)+$AZ8</f>
        <v>#N/A</v>
      </c>
      <c r="AH8" s="257" t="e">
        <f aca="false">(($AA8-$AZ8)*AH$2)+$AZ8</f>
        <v>#N/A</v>
      </c>
      <c r="AI8" s="257" t="e">
        <f aca="false">(($AA8-$AZ8)*AI$2)+$AZ8</f>
        <v>#N/A</v>
      </c>
      <c r="AJ8" s="257" t="e">
        <f aca="false">(($AA8-$AZ8)*AJ$2)+$AZ8</f>
        <v>#N/A</v>
      </c>
      <c r="AK8" s="257" t="e">
        <f aca="false">(($AA8-$AZ8)*AK$2)+$AZ8</f>
        <v>#N/A</v>
      </c>
      <c r="AL8" s="257" t="e">
        <f aca="false">(($AA8-$AZ8)*AL$2)+$AZ8</f>
        <v>#N/A</v>
      </c>
      <c r="AM8" s="257" t="e">
        <f aca="false">(($AA8-$AZ8)*AM$2)+$AZ8</f>
        <v>#N/A</v>
      </c>
      <c r="AN8" s="257" t="e">
        <f aca="false">(($AA8-$AZ8)*AN$2)+$AZ8</f>
        <v>#N/A</v>
      </c>
      <c r="AO8" s="257" t="e">
        <f aca="false">(($AA8-$AZ8)*AO$2)+$AZ8</f>
        <v>#N/A</v>
      </c>
      <c r="AP8" s="257" t="e">
        <f aca="false">(($AA8-$AZ8)*AP$2)+$AZ8</f>
        <v>#N/A</v>
      </c>
      <c r="AQ8" s="257" t="e">
        <f aca="false">(($AA8-$AZ8)*AQ$2)+$AZ8</f>
        <v>#N/A</v>
      </c>
      <c r="AR8" s="257" t="e">
        <f aca="false">(($AA8-$AZ8)*AR$2)+$AZ8</f>
        <v>#N/A</v>
      </c>
      <c r="AS8" s="257" t="e">
        <f aca="false">(($AA8-$AZ8)*AS$2)+$AZ8</f>
        <v>#N/A</v>
      </c>
      <c r="AT8" s="257" t="e">
        <f aca="false">(($AA8-$AZ8)*AT$2)+$AZ8</f>
        <v>#N/A</v>
      </c>
      <c r="AU8" s="257" t="e">
        <f aca="false">(($AA8-$AZ8)*AU$2)+$AZ8</f>
        <v>#N/A</v>
      </c>
      <c r="AV8" s="257" t="e">
        <f aca="false">(($AA8-$AZ8)*AV$2)+$AZ8</f>
        <v>#N/A</v>
      </c>
      <c r="AW8" s="257" t="e">
        <f aca="false">(($AA8-$AZ8)*AW$2)+$AZ8</f>
        <v>#N/A</v>
      </c>
      <c r="AX8" s="257" t="e">
        <f aca="false">(($AA8-$AZ8)*AX$2)+$AZ8</f>
        <v>#N/A</v>
      </c>
      <c r="AY8" s="257" t="e">
        <f aca="false">(($AA8-$AZ8)*AY$2)+$AZ8</f>
        <v>#N/A</v>
      </c>
      <c r="AZ8" s="257" t="e">
        <f aca="false">VLOOKUP($A8,GAMMAGRIDS,4,FALSE())</f>
        <v>#N/A</v>
      </c>
      <c r="BA8" s="257" t="e">
        <f aca="false">(($AZ8-$BT8)*BA$2)+$BT8</f>
        <v>#N/A</v>
      </c>
      <c r="BB8" s="257" t="e">
        <f aca="false">(($AZ8-$BT8)*BB$2)+$BT8</f>
        <v>#N/A</v>
      </c>
      <c r="BC8" s="257" t="e">
        <f aca="false">(($AZ8-$BT8)*BC$2)+$BT8</f>
        <v>#N/A</v>
      </c>
      <c r="BD8" s="257" t="e">
        <f aca="false">(($AZ8-$BT8)*BD$2)+$BT8</f>
        <v>#N/A</v>
      </c>
      <c r="BE8" s="257" t="e">
        <f aca="false">(($AZ8-$BT8)*BE$2)+$BT8</f>
        <v>#N/A</v>
      </c>
      <c r="BF8" s="257" t="e">
        <f aca="false">(($AZ8-$BT8)*BF$2)+$BT8</f>
        <v>#N/A</v>
      </c>
      <c r="BG8" s="257" t="e">
        <f aca="false">(($AZ8-$BT8)*BG$2)+$BT8</f>
        <v>#N/A</v>
      </c>
      <c r="BH8" s="257" t="e">
        <f aca="false">(($AZ8-$BT8)*BH$2)+$BT8</f>
        <v>#N/A</v>
      </c>
      <c r="BI8" s="257" t="e">
        <f aca="false">(($AZ8-$BT8)*BI$2)+$BT8</f>
        <v>#N/A</v>
      </c>
      <c r="BJ8" s="257" t="e">
        <f aca="false">(($AZ8-$BT8)*BJ$2)+$BT8</f>
        <v>#N/A</v>
      </c>
      <c r="BK8" s="257" t="e">
        <f aca="false">(($AZ8-$BT8)*BK$2)+$BT8</f>
        <v>#N/A</v>
      </c>
      <c r="BL8" s="257" t="e">
        <f aca="false">(($AZ8-$BT8)*BL$2)+$BT8</f>
        <v>#N/A</v>
      </c>
      <c r="BM8" s="257" t="e">
        <f aca="false">(($AZ8-$BT8)*BM$2)+$BT8</f>
        <v>#N/A</v>
      </c>
      <c r="BN8" s="257" t="e">
        <f aca="false">(($AZ8-$BT8)*BN$2)+$BT8</f>
        <v>#N/A</v>
      </c>
      <c r="BO8" s="257" t="e">
        <f aca="false">(($AZ8-$BT8)*BO$2)+$BT8</f>
        <v>#N/A</v>
      </c>
      <c r="BP8" s="257" t="e">
        <f aca="false">(($AZ8-$BT8)*BP$2)+$BT8</f>
        <v>#N/A</v>
      </c>
      <c r="BQ8" s="257" t="e">
        <f aca="false">(($AZ8-$BT8)*BQ$2)+$BT8</f>
        <v>#N/A</v>
      </c>
      <c r="BR8" s="257" t="e">
        <f aca="false">(($AZ8-$BT8)*BR$2)+$BT8</f>
        <v>#N/A</v>
      </c>
      <c r="BS8" s="257" t="e">
        <f aca="false">(($AZ8-$BT8)*BS$2)+$BT8</f>
        <v>#N/A</v>
      </c>
      <c r="BT8" s="257" t="e">
        <f aca="false">VLOOKUP($A8,GAMMAGRIDS,5,FALSE())</f>
        <v>#N/A</v>
      </c>
      <c r="BU8" s="257" t="e">
        <f aca="false">(($BT8-$BY8)*BU$2)+$BY8</f>
        <v>#N/A</v>
      </c>
      <c r="BV8" s="257" t="e">
        <f aca="false">(($BT8-$BY8)*BV$2)+$BY8</f>
        <v>#N/A</v>
      </c>
      <c r="BW8" s="257" t="e">
        <f aca="false">(($BT8-$BY8)*BW$2)+$BY8</f>
        <v>#N/A</v>
      </c>
      <c r="BX8" s="257" t="e">
        <f aca="false">(($BT8-$BY8)*BX$2)+$BY8</f>
        <v>#N/A</v>
      </c>
      <c r="BY8" s="257" t="n">
        <v>0</v>
      </c>
      <c r="BZ8" s="257" t="e">
        <f aca="false">(($CD8-$BY8)*BZ$2)+$BY8</f>
        <v>#N/A</v>
      </c>
      <c r="CA8" s="257" t="e">
        <f aca="false">(($CD8-$BY8)*CA$2)+$BY8</f>
        <v>#N/A</v>
      </c>
      <c r="CB8" s="257" t="e">
        <f aca="false">(($CD8-$BY8)*CB$2)+$BY8</f>
        <v>#N/A</v>
      </c>
      <c r="CC8" s="257" t="e">
        <f aca="false">(($CD8-$BY8)*CC$2)+$BY8</f>
        <v>#N/A</v>
      </c>
      <c r="CD8" s="257" t="e">
        <f aca="false">VLOOKUP($A8,GAMMAGRIDS,6,FALSE())</f>
        <v>#N/A</v>
      </c>
      <c r="CE8" s="257" t="e">
        <f aca="false">(($CX8-$CD8)*CE$2)+$CD8</f>
        <v>#N/A</v>
      </c>
      <c r="CF8" s="257" t="e">
        <f aca="false">(($CX8-$CD8)*CF$2)+$CD8</f>
        <v>#N/A</v>
      </c>
      <c r="CG8" s="257" t="e">
        <f aca="false">(($CX8-$CD8)*CG$2)+$CD8</f>
        <v>#N/A</v>
      </c>
      <c r="CH8" s="257" t="e">
        <f aca="false">(($CX8-$CD8)*CH$2)+$CD8</f>
        <v>#N/A</v>
      </c>
      <c r="CI8" s="257" t="e">
        <f aca="false">(($CX8-$CD8)*CI$2)+$CD8</f>
        <v>#N/A</v>
      </c>
      <c r="CJ8" s="257" t="e">
        <f aca="false">(($CX8-$CD8)*CJ$2)+$CD8</f>
        <v>#N/A</v>
      </c>
      <c r="CK8" s="257" t="e">
        <f aca="false">(($CX8-$CD8)*CK$2)+$CD8</f>
        <v>#N/A</v>
      </c>
      <c r="CL8" s="257" t="e">
        <f aca="false">(($CX8-$CD8)*CL$2)+$CD8</f>
        <v>#N/A</v>
      </c>
      <c r="CM8" s="257" t="e">
        <f aca="false">(($CX8-$CD8)*CM$2)+$CD8</f>
        <v>#N/A</v>
      </c>
      <c r="CN8" s="257" t="e">
        <f aca="false">(($CX8-$CD8)*CN$2)+$CD8</f>
        <v>#N/A</v>
      </c>
      <c r="CO8" s="257" t="e">
        <f aca="false">(($CX8-$CD8)*CO$2)+$CD8</f>
        <v>#N/A</v>
      </c>
      <c r="CP8" s="257" t="e">
        <f aca="false">(($CX8-$CD8)*CP$2)+$CD8</f>
        <v>#N/A</v>
      </c>
      <c r="CQ8" s="257" t="e">
        <f aca="false">(($CX8-$CD8)*CQ$2)+$CD8</f>
        <v>#N/A</v>
      </c>
      <c r="CR8" s="257" t="e">
        <f aca="false">(($CX8-$CD8)*CR$2)+$CD8</f>
        <v>#N/A</v>
      </c>
      <c r="CS8" s="257" t="e">
        <f aca="false">(($CX8-$CD8)*CS$2)+$CD8</f>
        <v>#N/A</v>
      </c>
      <c r="CT8" s="257" t="e">
        <f aca="false">(($CX8-$CD8)*CT$2)+$CD8</f>
        <v>#N/A</v>
      </c>
      <c r="CU8" s="257" t="e">
        <f aca="false">(($CX8-$CD8)*CU$2)+$CD8</f>
        <v>#N/A</v>
      </c>
      <c r="CV8" s="257" t="e">
        <f aca="false">(($CX8-$CD8)*CV$2)+$CD8</f>
        <v>#N/A</v>
      </c>
      <c r="CW8" s="257" t="e">
        <f aca="false">(($CX8-$CD8)*CW$2)+$CD8</f>
        <v>#N/A</v>
      </c>
      <c r="CX8" s="257" t="e">
        <f aca="false">VLOOKUP($A8,GAMMAGRIDS,7,FALSE())</f>
        <v>#N/A</v>
      </c>
      <c r="CY8" s="257" t="e">
        <f aca="false">(($DW8-$CX8)*CY$2)+$CX8</f>
        <v>#N/A</v>
      </c>
      <c r="CZ8" s="257" t="e">
        <f aca="false">(($DW8-$CX8)*CZ$2)+$CX8</f>
        <v>#N/A</v>
      </c>
      <c r="DA8" s="257" t="e">
        <f aca="false">(($DW8-$CX8)*DA$2)+$CX8</f>
        <v>#N/A</v>
      </c>
      <c r="DB8" s="257" t="e">
        <f aca="false">(($DW8-$CX8)*DB$2)+$CX8</f>
        <v>#N/A</v>
      </c>
      <c r="DC8" s="257" t="e">
        <f aca="false">(($DW8-$CX8)*DC$2)+$CX8</f>
        <v>#N/A</v>
      </c>
      <c r="DD8" s="257" t="e">
        <f aca="false">(($DW8-$CX8)*DD$2)+$CX8</f>
        <v>#N/A</v>
      </c>
      <c r="DE8" s="257" t="e">
        <f aca="false">(($DW8-$CX8)*DE$2)+$CX8</f>
        <v>#N/A</v>
      </c>
      <c r="DF8" s="257" t="e">
        <f aca="false">(($DW8-$CX8)*DF$2)+$CX8</f>
        <v>#N/A</v>
      </c>
      <c r="DG8" s="257" t="e">
        <f aca="false">(($DW8-$CX8)*DG$2)+$CX8</f>
        <v>#N/A</v>
      </c>
      <c r="DH8" s="257" t="e">
        <f aca="false">(($DW8-$CX8)*DH$2)+$CX8</f>
        <v>#N/A</v>
      </c>
      <c r="DI8" s="257" t="e">
        <f aca="false">(($DW8-$CX8)*DI$2)+$CX8</f>
        <v>#N/A</v>
      </c>
      <c r="DJ8" s="257" t="e">
        <f aca="false">(($DW8-$CX8)*DJ$2)+$CX8</f>
        <v>#N/A</v>
      </c>
      <c r="DK8" s="257" t="e">
        <f aca="false">(($DW8-$CX8)*DK$2)+$CX8</f>
        <v>#N/A</v>
      </c>
      <c r="DL8" s="257" t="e">
        <f aca="false">(($DW8-$CX8)*DL$2)+$CX8</f>
        <v>#N/A</v>
      </c>
      <c r="DM8" s="257" t="e">
        <f aca="false">(($DW8-$CX8)*DM$2)+$CX8</f>
        <v>#N/A</v>
      </c>
      <c r="DN8" s="257" t="e">
        <f aca="false">(($DW8-$CX8)*DN$2)+$CX8</f>
        <v>#N/A</v>
      </c>
      <c r="DO8" s="257" t="e">
        <f aca="false">(($DW8-$CX8)*DO$2)+$CX8</f>
        <v>#N/A</v>
      </c>
      <c r="DP8" s="257" t="e">
        <f aca="false">(($DW8-$CX8)*DP$2)+$CX8</f>
        <v>#N/A</v>
      </c>
      <c r="DQ8" s="257" t="e">
        <f aca="false">(($DW8-$CX8)*DQ$2)+$CX8</f>
        <v>#N/A</v>
      </c>
      <c r="DR8" s="257" t="e">
        <f aca="false">(($DW8-$CX8)*DR$2)+$CX8</f>
        <v>#N/A</v>
      </c>
      <c r="DS8" s="257" t="e">
        <f aca="false">(($DW8-$CX8)*DS$2)+$CX8</f>
        <v>#N/A</v>
      </c>
      <c r="DT8" s="257" t="e">
        <f aca="false">(($DW8-$CX8)*DT$2)+$CX8</f>
        <v>#N/A</v>
      </c>
      <c r="DU8" s="257" t="e">
        <f aca="false">(($DW8-$CX8)*DU$2)+$CX8</f>
        <v>#N/A</v>
      </c>
      <c r="DV8" s="257" t="e">
        <f aca="false">(($DW8-$CX8)*DV$2)+$CX8</f>
        <v>#N/A</v>
      </c>
      <c r="DW8" s="257" t="e">
        <f aca="false">VLOOKUP($A8,GAMMAGRIDS,8,FALSE())</f>
        <v>#N/A</v>
      </c>
      <c r="DX8" s="257" t="e">
        <f aca="false">(($EV8-$DW8)*DX$2)+$DW8</f>
        <v>#N/A</v>
      </c>
      <c r="DY8" s="257" t="e">
        <f aca="false">(($EV8-$DW8)*DY$2)+$DW8</f>
        <v>#N/A</v>
      </c>
      <c r="DZ8" s="257" t="e">
        <f aca="false">(($EV8-$DW8)*DZ$2)+$DW8</f>
        <v>#N/A</v>
      </c>
      <c r="EA8" s="257" t="e">
        <f aca="false">(($EV8-$DW8)*EA$2)+$DW8</f>
        <v>#N/A</v>
      </c>
      <c r="EB8" s="257" t="e">
        <f aca="false">(($EV8-$DW8)*EB$2)+$DW8</f>
        <v>#N/A</v>
      </c>
      <c r="EC8" s="257" t="e">
        <f aca="false">(($EV8-$DW8)*EC$2)+$DW8</f>
        <v>#N/A</v>
      </c>
      <c r="ED8" s="257" t="e">
        <f aca="false">(($EV8-$DW8)*ED$2)+$DW8</f>
        <v>#N/A</v>
      </c>
      <c r="EE8" s="257" t="e">
        <f aca="false">(($EV8-$DW8)*EE$2)+$DW8</f>
        <v>#N/A</v>
      </c>
      <c r="EF8" s="257" t="e">
        <f aca="false">(($EV8-$DW8)*EF$2)+$DW8</f>
        <v>#N/A</v>
      </c>
      <c r="EG8" s="257" t="e">
        <f aca="false">(($EV8-$DW8)*EG$2)+$DW8</f>
        <v>#N/A</v>
      </c>
      <c r="EH8" s="257" t="e">
        <f aca="false">(($EV8-$DW8)*EH$2)+$DW8</f>
        <v>#N/A</v>
      </c>
      <c r="EI8" s="257" t="e">
        <f aca="false">(($EV8-$DW8)*EI$2)+$DW8</f>
        <v>#N/A</v>
      </c>
      <c r="EJ8" s="257" t="e">
        <f aca="false">(($EV8-$DW8)*EJ$2)+$DW8</f>
        <v>#N/A</v>
      </c>
      <c r="EK8" s="257" t="e">
        <f aca="false">(($EV8-$DW8)*EK$2)+$DW8</f>
        <v>#N/A</v>
      </c>
      <c r="EL8" s="257" t="e">
        <f aca="false">(($EV8-$DW8)*EL$2)+$DW8</f>
        <v>#N/A</v>
      </c>
      <c r="EM8" s="257" t="e">
        <f aca="false">(($EV8-$DW8)*EM$2)+$DW8</f>
        <v>#N/A</v>
      </c>
      <c r="EN8" s="257" t="e">
        <f aca="false">(($EV8-$DW8)*EN$2)+$DW8</f>
        <v>#N/A</v>
      </c>
      <c r="EO8" s="257" t="e">
        <f aca="false">(($EV8-$DW8)*EO$2)+$DW8</f>
        <v>#N/A</v>
      </c>
      <c r="EP8" s="257" t="e">
        <f aca="false">(($EV8-$DW8)*EP$2)+$DW8</f>
        <v>#N/A</v>
      </c>
      <c r="EQ8" s="257" t="e">
        <f aca="false">(($EV8-$DW8)*EQ$2)+$DW8</f>
        <v>#N/A</v>
      </c>
      <c r="ER8" s="257" t="e">
        <f aca="false">(($EV8-$DW8)*ER$2)+$DW8</f>
        <v>#N/A</v>
      </c>
      <c r="ES8" s="257" t="e">
        <f aca="false">(($EV8-$DW8)*ES$2)+$DW8</f>
        <v>#N/A</v>
      </c>
      <c r="ET8" s="257" t="e">
        <f aca="false">(($EV8-$DW8)*ET$2)+$DW8</f>
        <v>#N/A</v>
      </c>
      <c r="EU8" s="257" t="e">
        <f aca="false">(($EV8-$DW8)*EU$2)+$DW8</f>
        <v>#N/A</v>
      </c>
      <c r="EV8" s="257" t="e">
        <f aca="false">VLOOKUP($A8,GAMMAGRIDS,9,FALSE())</f>
        <v>#N/A</v>
      </c>
    </row>
    <row r="9" customFormat="false" ht="12.75" hidden="false" customHeight="false" outlineLevel="0" collapsed="false">
      <c r="A9" s="36" t="n">
        <v>37073</v>
      </c>
      <c r="B9" s="257" t="e">
        <f aca="false">VLOOKUP($A9,GAMMAGRIDS,2,FALSE())</f>
        <v>#N/A</v>
      </c>
      <c r="C9" s="257" t="e">
        <f aca="false">(($B9-$AA9)*C$2)+$AA9</f>
        <v>#N/A</v>
      </c>
      <c r="D9" s="257" t="e">
        <f aca="false">(($B9-$AA9)*D$2)+$AA9</f>
        <v>#N/A</v>
      </c>
      <c r="E9" s="257" t="e">
        <f aca="false">(($B9-$AA9)*E$2)+$AA9</f>
        <v>#N/A</v>
      </c>
      <c r="F9" s="257" t="e">
        <f aca="false">(($B9-$AA9)*F$2)+$AA9</f>
        <v>#N/A</v>
      </c>
      <c r="G9" s="257" t="e">
        <f aca="false">(($B9-$AA9)*G$2)+$AA9</f>
        <v>#N/A</v>
      </c>
      <c r="H9" s="257" t="e">
        <f aca="false">(($B9-$AA9)*H$2)+$AA9</f>
        <v>#N/A</v>
      </c>
      <c r="I9" s="257" t="e">
        <f aca="false">(($B9-$AA9)*I$2)+$AA9</f>
        <v>#N/A</v>
      </c>
      <c r="J9" s="257" t="e">
        <f aca="false">(($B9-$AA9)*J$2)+$AA9</f>
        <v>#N/A</v>
      </c>
      <c r="K9" s="257" t="e">
        <f aca="false">(($B9-$AA9)*K$2)+$AA9</f>
        <v>#N/A</v>
      </c>
      <c r="L9" s="257" t="e">
        <f aca="false">(($B9-$AA9)*L$2)+$AA9</f>
        <v>#N/A</v>
      </c>
      <c r="M9" s="257" t="e">
        <f aca="false">(($B9-$AA9)*M$2)+$AA9</f>
        <v>#N/A</v>
      </c>
      <c r="N9" s="257" t="e">
        <f aca="false">(($B9-$AA9)*N$2)+$AA9</f>
        <v>#N/A</v>
      </c>
      <c r="O9" s="257" t="e">
        <f aca="false">(($B9-$AA9)*O$2)+$AA9</f>
        <v>#N/A</v>
      </c>
      <c r="P9" s="257" t="e">
        <f aca="false">(($B9-$AA9)*P$2)+$AA9</f>
        <v>#N/A</v>
      </c>
      <c r="Q9" s="257" t="e">
        <f aca="false">(($B9-$AA9)*Q$2)+$AA9</f>
        <v>#N/A</v>
      </c>
      <c r="R9" s="257" t="e">
        <f aca="false">(($B9-$AA9)*R$2)+$AA9</f>
        <v>#N/A</v>
      </c>
      <c r="S9" s="257" t="e">
        <f aca="false">(($B9-$AA9)*S$2)+$AA9</f>
        <v>#N/A</v>
      </c>
      <c r="T9" s="257" t="e">
        <f aca="false">(($B9-$AA9)*T$2)+$AA9</f>
        <v>#N/A</v>
      </c>
      <c r="U9" s="257" t="e">
        <f aca="false">(($B9-$AA9)*U$2)+$AA9</f>
        <v>#N/A</v>
      </c>
      <c r="V9" s="257" t="e">
        <f aca="false">(($B9-$AA9)*V$2)+$AA9</f>
        <v>#N/A</v>
      </c>
      <c r="W9" s="257" t="e">
        <f aca="false">(($B9-$AA9)*W$2)+$AA9</f>
        <v>#N/A</v>
      </c>
      <c r="X9" s="257" t="e">
        <f aca="false">(($B9-$AA9)*X$2)+$AA9</f>
        <v>#N/A</v>
      </c>
      <c r="Y9" s="257" t="e">
        <f aca="false">(($B9-$AA9)*Y$2)+$AA9</f>
        <v>#N/A</v>
      </c>
      <c r="Z9" s="257" t="e">
        <f aca="false">(($B9-$AA9)*Z$2)+$AA9</f>
        <v>#N/A</v>
      </c>
      <c r="AA9" s="257" t="e">
        <f aca="false">VLOOKUP($A9,GAMMAGRIDS,3,FALSE())</f>
        <v>#N/A</v>
      </c>
      <c r="AB9" s="257" t="e">
        <f aca="false">(($AA9-$AZ9)*AB$2)+$AZ9</f>
        <v>#N/A</v>
      </c>
      <c r="AC9" s="257" t="e">
        <f aca="false">(($AA9-$AZ9)*AC$2)+$AZ9</f>
        <v>#N/A</v>
      </c>
      <c r="AD9" s="257" t="e">
        <f aca="false">(($AA9-$AZ9)*AD$2)+$AZ9</f>
        <v>#N/A</v>
      </c>
      <c r="AE9" s="257" t="e">
        <f aca="false">(($AA9-$AZ9)*AE$2)+$AZ9</f>
        <v>#N/A</v>
      </c>
      <c r="AF9" s="257" t="e">
        <f aca="false">(($AA9-$AZ9)*AF$2)+$AZ9</f>
        <v>#N/A</v>
      </c>
      <c r="AG9" s="257" t="e">
        <f aca="false">(($AA9-$AZ9)*AG$2)+$AZ9</f>
        <v>#N/A</v>
      </c>
      <c r="AH9" s="257" t="e">
        <f aca="false">(($AA9-$AZ9)*AH$2)+$AZ9</f>
        <v>#N/A</v>
      </c>
      <c r="AI9" s="257" t="e">
        <f aca="false">(($AA9-$AZ9)*AI$2)+$AZ9</f>
        <v>#N/A</v>
      </c>
      <c r="AJ9" s="257" t="e">
        <f aca="false">(($AA9-$AZ9)*AJ$2)+$AZ9</f>
        <v>#N/A</v>
      </c>
      <c r="AK9" s="257" t="e">
        <f aca="false">(($AA9-$AZ9)*AK$2)+$AZ9</f>
        <v>#N/A</v>
      </c>
      <c r="AL9" s="257" t="e">
        <f aca="false">(($AA9-$AZ9)*AL$2)+$AZ9</f>
        <v>#N/A</v>
      </c>
      <c r="AM9" s="257" t="e">
        <f aca="false">(($AA9-$AZ9)*AM$2)+$AZ9</f>
        <v>#N/A</v>
      </c>
      <c r="AN9" s="257" t="e">
        <f aca="false">(($AA9-$AZ9)*AN$2)+$AZ9</f>
        <v>#N/A</v>
      </c>
      <c r="AO9" s="257" t="e">
        <f aca="false">(($AA9-$AZ9)*AO$2)+$AZ9</f>
        <v>#N/A</v>
      </c>
      <c r="AP9" s="257" t="e">
        <f aca="false">(($AA9-$AZ9)*AP$2)+$AZ9</f>
        <v>#N/A</v>
      </c>
      <c r="AQ9" s="257" t="e">
        <f aca="false">(($AA9-$AZ9)*AQ$2)+$AZ9</f>
        <v>#N/A</v>
      </c>
      <c r="AR9" s="257" t="e">
        <f aca="false">(($AA9-$AZ9)*AR$2)+$AZ9</f>
        <v>#N/A</v>
      </c>
      <c r="AS9" s="257" t="e">
        <f aca="false">(($AA9-$AZ9)*AS$2)+$AZ9</f>
        <v>#N/A</v>
      </c>
      <c r="AT9" s="257" t="e">
        <f aca="false">(($AA9-$AZ9)*AT$2)+$AZ9</f>
        <v>#N/A</v>
      </c>
      <c r="AU9" s="257" t="e">
        <f aca="false">(($AA9-$AZ9)*AU$2)+$AZ9</f>
        <v>#N/A</v>
      </c>
      <c r="AV9" s="257" t="e">
        <f aca="false">(($AA9-$AZ9)*AV$2)+$AZ9</f>
        <v>#N/A</v>
      </c>
      <c r="AW9" s="257" t="e">
        <f aca="false">(($AA9-$AZ9)*AW$2)+$AZ9</f>
        <v>#N/A</v>
      </c>
      <c r="AX9" s="257" t="e">
        <f aca="false">(($AA9-$AZ9)*AX$2)+$AZ9</f>
        <v>#N/A</v>
      </c>
      <c r="AY9" s="257" t="e">
        <f aca="false">(($AA9-$AZ9)*AY$2)+$AZ9</f>
        <v>#N/A</v>
      </c>
      <c r="AZ9" s="257" t="e">
        <f aca="false">VLOOKUP($A9,GAMMAGRIDS,4,FALSE())</f>
        <v>#N/A</v>
      </c>
      <c r="BA9" s="257" t="e">
        <f aca="false">(($AZ9-$BT9)*BA$2)+$BT9</f>
        <v>#N/A</v>
      </c>
      <c r="BB9" s="257" t="e">
        <f aca="false">(($AZ9-$BT9)*BB$2)+$BT9</f>
        <v>#N/A</v>
      </c>
      <c r="BC9" s="257" t="e">
        <f aca="false">(($AZ9-$BT9)*BC$2)+$BT9</f>
        <v>#N/A</v>
      </c>
      <c r="BD9" s="257" t="e">
        <f aca="false">(($AZ9-$BT9)*BD$2)+$BT9</f>
        <v>#N/A</v>
      </c>
      <c r="BE9" s="257" t="e">
        <f aca="false">(($AZ9-$BT9)*BE$2)+$BT9</f>
        <v>#N/A</v>
      </c>
      <c r="BF9" s="257" t="e">
        <f aca="false">(($AZ9-$BT9)*BF$2)+$BT9</f>
        <v>#N/A</v>
      </c>
      <c r="BG9" s="257" t="e">
        <f aca="false">(($AZ9-$BT9)*BG$2)+$BT9</f>
        <v>#N/A</v>
      </c>
      <c r="BH9" s="257" t="e">
        <f aca="false">(($AZ9-$BT9)*BH$2)+$BT9</f>
        <v>#N/A</v>
      </c>
      <c r="BI9" s="257" t="e">
        <f aca="false">(($AZ9-$BT9)*BI$2)+$BT9</f>
        <v>#N/A</v>
      </c>
      <c r="BJ9" s="257" t="e">
        <f aca="false">(($AZ9-$BT9)*BJ$2)+$BT9</f>
        <v>#N/A</v>
      </c>
      <c r="BK9" s="257" t="e">
        <f aca="false">(($AZ9-$BT9)*BK$2)+$BT9</f>
        <v>#N/A</v>
      </c>
      <c r="BL9" s="257" t="e">
        <f aca="false">(($AZ9-$BT9)*BL$2)+$BT9</f>
        <v>#N/A</v>
      </c>
      <c r="BM9" s="257" t="e">
        <f aca="false">(($AZ9-$BT9)*BM$2)+$BT9</f>
        <v>#N/A</v>
      </c>
      <c r="BN9" s="257" t="e">
        <f aca="false">(($AZ9-$BT9)*BN$2)+$BT9</f>
        <v>#N/A</v>
      </c>
      <c r="BO9" s="257" t="e">
        <f aca="false">(($AZ9-$BT9)*BO$2)+$BT9</f>
        <v>#N/A</v>
      </c>
      <c r="BP9" s="257" t="e">
        <f aca="false">(($AZ9-$BT9)*BP$2)+$BT9</f>
        <v>#N/A</v>
      </c>
      <c r="BQ9" s="257" t="e">
        <f aca="false">(($AZ9-$BT9)*BQ$2)+$BT9</f>
        <v>#N/A</v>
      </c>
      <c r="BR9" s="257" t="e">
        <f aca="false">(($AZ9-$BT9)*BR$2)+$BT9</f>
        <v>#N/A</v>
      </c>
      <c r="BS9" s="257" t="e">
        <f aca="false">(($AZ9-$BT9)*BS$2)+$BT9</f>
        <v>#N/A</v>
      </c>
      <c r="BT9" s="257" t="e">
        <f aca="false">VLOOKUP($A9,GAMMAGRIDS,5,FALSE())</f>
        <v>#N/A</v>
      </c>
      <c r="BU9" s="257" t="e">
        <f aca="false">(($BT9-$BY9)*BU$2)+$BY9</f>
        <v>#N/A</v>
      </c>
      <c r="BV9" s="257" t="e">
        <f aca="false">(($BT9-$BY9)*BV$2)+$BY9</f>
        <v>#N/A</v>
      </c>
      <c r="BW9" s="257" t="e">
        <f aca="false">(($BT9-$BY9)*BW$2)+$BY9</f>
        <v>#N/A</v>
      </c>
      <c r="BX9" s="257" t="e">
        <f aca="false">(($BT9-$BY9)*BX$2)+$BY9</f>
        <v>#N/A</v>
      </c>
      <c r="BY9" s="257" t="n">
        <v>0</v>
      </c>
      <c r="BZ9" s="257" t="e">
        <f aca="false">(($CD9-$BY9)*BZ$2)+$BY9</f>
        <v>#N/A</v>
      </c>
      <c r="CA9" s="257" t="e">
        <f aca="false">(($CD9-$BY9)*CA$2)+$BY9</f>
        <v>#N/A</v>
      </c>
      <c r="CB9" s="257" t="e">
        <f aca="false">(($CD9-$BY9)*CB$2)+$BY9</f>
        <v>#N/A</v>
      </c>
      <c r="CC9" s="257" t="e">
        <f aca="false">(($CD9-$BY9)*CC$2)+$BY9</f>
        <v>#N/A</v>
      </c>
      <c r="CD9" s="257" t="e">
        <f aca="false">VLOOKUP($A9,GAMMAGRIDS,6,FALSE())</f>
        <v>#N/A</v>
      </c>
      <c r="CE9" s="257" t="e">
        <f aca="false">(($CX9-$CD9)*CE$2)+$CD9</f>
        <v>#N/A</v>
      </c>
      <c r="CF9" s="257" t="e">
        <f aca="false">(($CX9-$CD9)*CF$2)+$CD9</f>
        <v>#N/A</v>
      </c>
      <c r="CG9" s="257" t="e">
        <f aca="false">(($CX9-$CD9)*CG$2)+$CD9</f>
        <v>#N/A</v>
      </c>
      <c r="CH9" s="257" t="e">
        <f aca="false">(($CX9-$CD9)*CH$2)+$CD9</f>
        <v>#N/A</v>
      </c>
      <c r="CI9" s="257" t="e">
        <f aca="false">(($CX9-$CD9)*CI$2)+$CD9</f>
        <v>#N/A</v>
      </c>
      <c r="CJ9" s="257" t="e">
        <f aca="false">(($CX9-$CD9)*CJ$2)+$CD9</f>
        <v>#N/A</v>
      </c>
      <c r="CK9" s="257" t="e">
        <f aca="false">(($CX9-$CD9)*CK$2)+$CD9</f>
        <v>#N/A</v>
      </c>
      <c r="CL9" s="257" t="e">
        <f aca="false">(($CX9-$CD9)*CL$2)+$CD9</f>
        <v>#N/A</v>
      </c>
      <c r="CM9" s="257" t="e">
        <f aca="false">(($CX9-$CD9)*CM$2)+$CD9</f>
        <v>#N/A</v>
      </c>
      <c r="CN9" s="257" t="e">
        <f aca="false">(($CX9-$CD9)*CN$2)+$CD9</f>
        <v>#N/A</v>
      </c>
      <c r="CO9" s="257" t="e">
        <f aca="false">(($CX9-$CD9)*CO$2)+$CD9</f>
        <v>#N/A</v>
      </c>
      <c r="CP9" s="257" t="e">
        <f aca="false">(($CX9-$CD9)*CP$2)+$CD9</f>
        <v>#N/A</v>
      </c>
      <c r="CQ9" s="257" t="e">
        <f aca="false">(($CX9-$CD9)*CQ$2)+$CD9</f>
        <v>#N/A</v>
      </c>
      <c r="CR9" s="257" t="e">
        <f aca="false">(($CX9-$CD9)*CR$2)+$CD9</f>
        <v>#N/A</v>
      </c>
      <c r="CS9" s="257" t="e">
        <f aca="false">(($CX9-$CD9)*CS$2)+$CD9</f>
        <v>#N/A</v>
      </c>
      <c r="CT9" s="257" t="e">
        <f aca="false">(($CX9-$CD9)*CT$2)+$CD9</f>
        <v>#N/A</v>
      </c>
      <c r="CU9" s="257" t="e">
        <f aca="false">(($CX9-$CD9)*CU$2)+$CD9</f>
        <v>#N/A</v>
      </c>
      <c r="CV9" s="257" t="e">
        <f aca="false">(($CX9-$CD9)*CV$2)+$CD9</f>
        <v>#N/A</v>
      </c>
      <c r="CW9" s="257" t="e">
        <f aca="false">(($CX9-$CD9)*CW$2)+$CD9</f>
        <v>#N/A</v>
      </c>
      <c r="CX9" s="257" t="e">
        <f aca="false">VLOOKUP($A9,GAMMAGRIDS,7,FALSE())</f>
        <v>#N/A</v>
      </c>
      <c r="CY9" s="257" t="e">
        <f aca="false">(($DW9-$CX9)*CY$2)+$CX9</f>
        <v>#N/A</v>
      </c>
      <c r="CZ9" s="257" t="e">
        <f aca="false">(($DW9-$CX9)*CZ$2)+$CX9</f>
        <v>#N/A</v>
      </c>
      <c r="DA9" s="257" t="e">
        <f aca="false">(($DW9-$CX9)*DA$2)+$CX9</f>
        <v>#N/A</v>
      </c>
      <c r="DB9" s="257" t="e">
        <f aca="false">(($DW9-$CX9)*DB$2)+$CX9</f>
        <v>#N/A</v>
      </c>
      <c r="DC9" s="257" t="e">
        <f aca="false">(($DW9-$CX9)*DC$2)+$CX9</f>
        <v>#N/A</v>
      </c>
      <c r="DD9" s="257" t="e">
        <f aca="false">(($DW9-$CX9)*DD$2)+$CX9</f>
        <v>#N/A</v>
      </c>
      <c r="DE9" s="257" t="e">
        <f aca="false">(($DW9-$CX9)*DE$2)+$CX9</f>
        <v>#N/A</v>
      </c>
      <c r="DF9" s="257" t="e">
        <f aca="false">(($DW9-$CX9)*DF$2)+$CX9</f>
        <v>#N/A</v>
      </c>
      <c r="DG9" s="257" t="e">
        <f aca="false">(($DW9-$CX9)*DG$2)+$CX9</f>
        <v>#N/A</v>
      </c>
      <c r="DH9" s="257" t="e">
        <f aca="false">(($DW9-$CX9)*DH$2)+$CX9</f>
        <v>#N/A</v>
      </c>
      <c r="DI9" s="257" t="e">
        <f aca="false">(($DW9-$CX9)*DI$2)+$CX9</f>
        <v>#N/A</v>
      </c>
      <c r="DJ9" s="257" t="e">
        <f aca="false">(($DW9-$CX9)*DJ$2)+$CX9</f>
        <v>#N/A</v>
      </c>
      <c r="DK9" s="257" t="e">
        <f aca="false">(($DW9-$CX9)*DK$2)+$CX9</f>
        <v>#N/A</v>
      </c>
      <c r="DL9" s="257" t="e">
        <f aca="false">(($DW9-$CX9)*DL$2)+$CX9</f>
        <v>#N/A</v>
      </c>
      <c r="DM9" s="257" t="e">
        <f aca="false">(($DW9-$CX9)*DM$2)+$CX9</f>
        <v>#N/A</v>
      </c>
      <c r="DN9" s="257" t="e">
        <f aca="false">(($DW9-$CX9)*DN$2)+$CX9</f>
        <v>#N/A</v>
      </c>
      <c r="DO9" s="257" t="e">
        <f aca="false">(($DW9-$CX9)*DO$2)+$CX9</f>
        <v>#N/A</v>
      </c>
      <c r="DP9" s="257" t="e">
        <f aca="false">(($DW9-$CX9)*DP$2)+$CX9</f>
        <v>#N/A</v>
      </c>
      <c r="DQ9" s="257" t="e">
        <f aca="false">(($DW9-$CX9)*DQ$2)+$CX9</f>
        <v>#N/A</v>
      </c>
      <c r="DR9" s="257" t="e">
        <f aca="false">(($DW9-$CX9)*DR$2)+$CX9</f>
        <v>#N/A</v>
      </c>
      <c r="DS9" s="257" t="e">
        <f aca="false">(($DW9-$CX9)*DS$2)+$CX9</f>
        <v>#N/A</v>
      </c>
      <c r="DT9" s="257" t="e">
        <f aca="false">(($DW9-$CX9)*DT$2)+$CX9</f>
        <v>#N/A</v>
      </c>
      <c r="DU9" s="257" t="e">
        <f aca="false">(($DW9-$CX9)*DU$2)+$CX9</f>
        <v>#N/A</v>
      </c>
      <c r="DV9" s="257" t="e">
        <f aca="false">(($DW9-$CX9)*DV$2)+$CX9</f>
        <v>#N/A</v>
      </c>
      <c r="DW9" s="257" t="e">
        <f aca="false">VLOOKUP($A9,GAMMAGRIDS,8,FALSE())</f>
        <v>#N/A</v>
      </c>
      <c r="DX9" s="257" t="e">
        <f aca="false">(($EV9-$DW9)*DX$2)+$DW9</f>
        <v>#N/A</v>
      </c>
      <c r="DY9" s="257" t="e">
        <f aca="false">(($EV9-$DW9)*DY$2)+$DW9</f>
        <v>#N/A</v>
      </c>
      <c r="DZ9" s="257" t="e">
        <f aca="false">(($EV9-$DW9)*DZ$2)+$DW9</f>
        <v>#N/A</v>
      </c>
      <c r="EA9" s="257" t="e">
        <f aca="false">(($EV9-$DW9)*EA$2)+$DW9</f>
        <v>#N/A</v>
      </c>
      <c r="EB9" s="257" t="e">
        <f aca="false">(($EV9-$DW9)*EB$2)+$DW9</f>
        <v>#N/A</v>
      </c>
      <c r="EC9" s="257" t="e">
        <f aca="false">(($EV9-$DW9)*EC$2)+$DW9</f>
        <v>#N/A</v>
      </c>
      <c r="ED9" s="257" t="e">
        <f aca="false">(($EV9-$DW9)*ED$2)+$DW9</f>
        <v>#N/A</v>
      </c>
      <c r="EE9" s="257" t="e">
        <f aca="false">(($EV9-$DW9)*EE$2)+$DW9</f>
        <v>#N/A</v>
      </c>
      <c r="EF9" s="257" t="e">
        <f aca="false">(($EV9-$DW9)*EF$2)+$DW9</f>
        <v>#N/A</v>
      </c>
      <c r="EG9" s="257" t="e">
        <f aca="false">(($EV9-$DW9)*EG$2)+$DW9</f>
        <v>#N/A</v>
      </c>
      <c r="EH9" s="257" t="e">
        <f aca="false">(($EV9-$DW9)*EH$2)+$DW9</f>
        <v>#N/A</v>
      </c>
      <c r="EI9" s="257" t="e">
        <f aca="false">(($EV9-$DW9)*EI$2)+$DW9</f>
        <v>#N/A</v>
      </c>
      <c r="EJ9" s="257" t="e">
        <f aca="false">(($EV9-$DW9)*EJ$2)+$DW9</f>
        <v>#N/A</v>
      </c>
      <c r="EK9" s="257" t="e">
        <f aca="false">(($EV9-$DW9)*EK$2)+$DW9</f>
        <v>#N/A</v>
      </c>
      <c r="EL9" s="257" t="e">
        <f aca="false">(($EV9-$DW9)*EL$2)+$DW9</f>
        <v>#N/A</v>
      </c>
      <c r="EM9" s="257" t="e">
        <f aca="false">(($EV9-$DW9)*EM$2)+$DW9</f>
        <v>#N/A</v>
      </c>
      <c r="EN9" s="257" t="e">
        <f aca="false">(($EV9-$DW9)*EN$2)+$DW9</f>
        <v>#N/A</v>
      </c>
      <c r="EO9" s="257" t="e">
        <f aca="false">(($EV9-$DW9)*EO$2)+$DW9</f>
        <v>#N/A</v>
      </c>
      <c r="EP9" s="257" t="e">
        <f aca="false">(($EV9-$DW9)*EP$2)+$DW9</f>
        <v>#N/A</v>
      </c>
      <c r="EQ9" s="257" t="e">
        <f aca="false">(($EV9-$DW9)*EQ$2)+$DW9</f>
        <v>#N/A</v>
      </c>
      <c r="ER9" s="257" t="e">
        <f aca="false">(($EV9-$DW9)*ER$2)+$DW9</f>
        <v>#N/A</v>
      </c>
      <c r="ES9" s="257" t="e">
        <f aca="false">(($EV9-$DW9)*ES$2)+$DW9</f>
        <v>#N/A</v>
      </c>
      <c r="ET9" s="257" t="e">
        <f aca="false">(($EV9-$DW9)*ET$2)+$DW9</f>
        <v>#N/A</v>
      </c>
      <c r="EU9" s="257" t="e">
        <f aca="false">(($EV9-$DW9)*EU$2)+$DW9</f>
        <v>#N/A</v>
      </c>
      <c r="EV9" s="257" t="e">
        <f aca="false">VLOOKUP($A9,GAMMAGRIDS,9,FALSE())</f>
        <v>#N/A</v>
      </c>
    </row>
    <row r="10" customFormat="false" ht="12.75" hidden="false" customHeight="false" outlineLevel="0" collapsed="false">
      <c r="A10" s="36" t="n">
        <v>37104</v>
      </c>
      <c r="B10" s="257" t="e">
        <f aca="false">VLOOKUP($A10,GAMMAGRIDS,2,FALSE())</f>
        <v>#N/A</v>
      </c>
      <c r="C10" s="257" t="e">
        <f aca="false">(($B10-$AA10)*C$2)+$AA10</f>
        <v>#N/A</v>
      </c>
      <c r="D10" s="257" t="e">
        <f aca="false">(($B10-$AA10)*D$2)+$AA10</f>
        <v>#N/A</v>
      </c>
      <c r="E10" s="257" t="e">
        <f aca="false">(($B10-$AA10)*E$2)+$AA10</f>
        <v>#N/A</v>
      </c>
      <c r="F10" s="257" t="e">
        <f aca="false">(($B10-$AA10)*F$2)+$AA10</f>
        <v>#N/A</v>
      </c>
      <c r="G10" s="257" t="e">
        <f aca="false">(($B10-$AA10)*G$2)+$AA10</f>
        <v>#N/A</v>
      </c>
      <c r="H10" s="257" t="e">
        <f aca="false">(($B10-$AA10)*H$2)+$AA10</f>
        <v>#N/A</v>
      </c>
      <c r="I10" s="257" t="e">
        <f aca="false">(($B10-$AA10)*I$2)+$AA10</f>
        <v>#N/A</v>
      </c>
      <c r="J10" s="257" t="e">
        <f aca="false">(($B10-$AA10)*J$2)+$AA10</f>
        <v>#N/A</v>
      </c>
      <c r="K10" s="257" t="e">
        <f aca="false">(($B10-$AA10)*K$2)+$AA10</f>
        <v>#N/A</v>
      </c>
      <c r="L10" s="257" t="e">
        <f aca="false">(($B10-$AA10)*L$2)+$AA10</f>
        <v>#N/A</v>
      </c>
      <c r="M10" s="257" t="e">
        <f aca="false">(($B10-$AA10)*M$2)+$AA10</f>
        <v>#N/A</v>
      </c>
      <c r="N10" s="257" t="e">
        <f aca="false">(($B10-$AA10)*N$2)+$AA10</f>
        <v>#N/A</v>
      </c>
      <c r="O10" s="257" t="e">
        <f aca="false">(($B10-$AA10)*O$2)+$AA10</f>
        <v>#N/A</v>
      </c>
      <c r="P10" s="257" t="e">
        <f aca="false">(($B10-$AA10)*P$2)+$AA10</f>
        <v>#N/A</v>
      </c>
      <c r="Q10" s="257" t="e">
        <f aca="false">(($B10-$AA10)*Q$2)+$AA10</f>
        <v>#N/A</v>
      </c>
      <c r="R10" s="257" t="e">
        <f aca="false">(($B10-$AA10)*R$2)+$AA10</f>
        <v>#N/A</v>
      </c>
      <c r="S10" s="257" t="e">
        <f aca="false">(($B10-$AA10)*S$2)+$AA10</f>
        <v>#N/A</v>
      </c>
      <c r="T10" s="257" t="e">
        <f aca="false">(($B10-$AA10)*T$2)+$AA10</f>
        <v>#N/A</v>
      </c>
      <c r="U10" s="257" t="e">
        <f aca="false">(($B10-$AA10)*U$2)+$AA10</f>
        <v>#N/A</v>
      </c>
      <c r="V10" s="257" t="e">
        <f aca="false">(($B10-$AA10)*V$2)+$AA10</f>
        <v>#N/A</v>
      </c>
      <c r="W10" s="257" t="e">
        <f aca="false">(($B10-$AA10)*W$2)+$AA10</f>
        <v>#N/A</v>
      </c>
      <c r="X10" s="257" t="e">
        <f aca="false">(($B10-$AA10)*X$2)+$AA10</f>
        <v>#N/A</v>
      </c>
      <c r="Y10" s="257" t="e">
        <f aca="false">(($B10-$AA10)*Y$2)+$AA10</f>
        <v>#N/A</v>
      </c>
      <c r="Z10" s="257" t="e">
        <f aca="false">(($B10-$AA10)*Z$2)+$AA10</f>
        <v>#N/A</v>
      </c>
      <c r="AA10" s="257" t="e">
        <f aca="false">VLOOKUP($A10,GAMMAGRIDS,3,FALSE())</f>
        <v>#N/A</v>
      </c>
      <c r="AB10" s="257" t="e">
        <f aca="false">(($AA10-$AZ10)*AB$2)+$AZ10</f>
        <v>#N/A</v>
      </c>
      <c r="AC10" s="257" t="e">
        <f aca="false">(($AA10-$AZ10)*AC$2)+$AZ10</f>
        <v>#N/A</v>
      </c>
      <c r="AD10" s="257" t="e">
        <f aca="false">(($AA10-$AZ10)*AD$2)+$AZ10</f>
        <v>#N/A</v>
      </c>
      <c r="AE10" s="257" t="e">
        <f aca="false">(($AA10-$AZ10)*AE$2)+$AZ10</f>
        <v>#N/A</v>
      </c>
      <c r="AF10" s="257" t="e">
        <f aca="false">(($AA10-$AZ10)*AF$2)+$AZ10</f>
        <v>#N/A</v>
      </c>
      <c r="AG10" s="257" t="e">
        <f aca="false">(($AA10-$AZ10)*AG$2)+$AZ10</f>
        <v>#N/A</v>
      </c>
      <c r="AH10" s="257" t="e">
        <f aca="false">(($AA10-$AZ10)*AH$2)+$AZ10</f>
        <v>#N/A</v>
      </c>
      <c r="AI10" s="257" t="e">
        <f aca="false">(($AA10-$AZ10)*AI$2)+$AZ10</f>
        <v>#N/A</v>
      </c>
      <c r="AJ10" s="257" t="e">
        <f aca="false">(($AA10-$AZ10)*AJ$2)+$AZ10</f>
        <v>#N/A</v>
      </c>
      <c r="AK10" s="257" t="e">
        <f aca="false">(($AA10-$AZ10)*AK$2)+$AZ10</f>
        <v>#N/A</v>
      </c>
      <c r="AL10" s="257" t="e">
        <f aca="false">(($AA10-$AZ10)*AL$2)+$AZ10</f>
        <v>#N/A</v>
      </c>
      <c r="AM10" s="257" t="e">
        <f aca="false">(($AA10-$AZ10)*AM$2)+$AZ10</f>
        <v>#N/A</v>
      </c>
      <c r="AN10" s="257" t="e">
        <f aca="false">(($AA10-$AZ10)*AN$2)+$AZ10</f>
        <v>#N/A</v>
      </c>
      <c r="AO10" s="257" t="e">
        <f aca="false">(($AA10-$AZ10)*AO$2)+$AZ10</f>
        <v>#N/A</v>
      </c>
      <c r="AP10" s="257" t="e">
        <f aca="false">(($AA10-$AZ10)*AP$2)+$AZ10</f>
        <v>#N/A</v>
      </c>
      <c r="AQ10" s="257" t="e">
        <f aca="false">(($AA10-$AZ10)*AQ$2)+$AZ10</f>
        <v>#N/A</v>
      </c>
      <c r="AR10" s="257" t="e">
        <f aca="false">(($AA10-$AZ10)*AR$2)+$AZ10</f>
        <v>#N/A</v>
      </c>
      <c r="AS10" s="257" t="e">
        <f aca="false">(($AA10-$AZ10)*AS$2)+$AZ10</f>
        <v>#N/A</v>
      </c>
      <c r="AT10" s="257" t="e">
        <f aca="false">(($AA10-$AZ10)*AT$2)+$AZ10</f>
        <v>#N/A</v>
      </c>
      <c r="AU10" s="257" t="e">
        <f aca="false">(($AA10-$AZ10)*AU$2)+$AZ10</f>
        <v>#N/A</v>
      </c>
      <c r="AV10" s="257" t="e">
        <f aca="false">(($AA10-$AZ10)*AV$2)+$AZ10</f>
        <v>#N/A</v>
      </c>
      <c r="AW10" s="257" t="e">
        <f aca="false">(($AA10-$AZ10)*AW$2)+$AZ10</f>
        <v>#N/A</v>
      </c>
      <c r="AX10" s="257" t="e">
        <f aca="false">(($AA10-$AZ10)*AX$2)+$AZ10</f>
        <v>#N/A</v>
      </c>
      <c r="AY10" s="257" t="e">
        <f aca="false">(($AA10-$AZ10)*AY$2)+$AZ10</f>
        <v>#N/A</v>
      </c>
      <c r="AZ10" s="257" t="e">
        <f aca="false">VLOOKUP($A10,GAMMAGRIDS,4,FALSE())</f>
        <v>#N/A</v>
      </c>
      <c r="BA10" s="257" t="e">
        <f aca="false">(($AZ10-$BT10)*BA$2)+$BT10</f>
        <v>#N/A</v>
      </c>
      <c r="BB10" s="257" t="e">
        <f aca="false">(($AZ10-$BT10)*BB$2)+$BT10</f>
        <v>#N/A</v>
      </c>
      <c r="BC10" s="257" t="e">
        <f aca="false">(($AZ10-$BT10)*BC$2)+$BT10</f>
        <v>#N/A</v>
      </c>
      <c r="BD10" s="257" t="e">
        <f aca="false">(($AZ10-$BT10)*BD$2)+$BT10</f>
        <v>#N/A</v>
      </c>
      <c r="BE10" s="257" t="e">
        <f aca="false">(($AZ10-$BT10)*BE$2)+$BT10</f>
        <v>#N/A</v>
      </c>
      <c r="BF10" s="257" t="e">
        <f aca="false">(($AZ10-$BT10)*BF$2)+$BT10</f>
        <v>#N/A</v>
      </c>
      <c r="BG10" s="257" t="e">
        <f aca="false">(($AZ10-$BT10)*BG$2)+$BT10</f>
        <v>#N/A</v>
      </c>
      <c r="BH10" s="257" t="e">
        <f aca="false">(($AZ10-$BT10)*BH$2)+$BT10</f>
        <v>#N/A</v>
      </c>
      <c r="BI10" s="257" t="e">
        <f aca="false">(($AZ10-$BT10)*BI$2)+$BT10</f>
        <v>#N/A</v>
      </c>
      <c r="BJ10" s="257" t="e">
        <f aca="false">(($AZ10-$BT10)*BJ$2)+$BT10</f>
        <v>#N/A</v>
      </c>
      <c r="BK10" s="257" t="e">
        <f aca="false">(($AZ10-$BT10)*BK$2)+$BT10</f>
        <v>#N/A</v>
      </c>
      <c r="BL10" s="257" t="e">
        <f aca="false">(($AZ10-$BT10)*BL$2)+$BT10</f>
        <v>#N/A</v>
      </c>
      <c r="BM10" s="257" t="e">
        <f aca="false">(($AZ10-$BT10)*BM$2)+$BT10</f>
        <v>#N/A</v>
      </c>
      <c r="BN10" s="257" t="e">
        <f aca="false">(($AZ10-$BT10)*BN$2)+$BT10</f>
        <v>#N/A</v>
      </c>
      <c r="BO10" s="257" t="e">
        <f aca="false">(($AZ10-$BT10)*BO$2)+$BT10</f>
        <v>#N/A</v>
      </c>
      <c r="BP10" s="257" t="e">
        <f aca="false">(($AZ10-$BT10)*BP$2)+$BT10</f>
        <v>#N/A</v>
      </c>
      <c r="BQ10" s="257" t="e">
        <f aca="false">(($AZ10-$BT10)*BQ$2)+$BT10</f>
        <v>#N/A</v>
      </c>
      <c r="BR10" s="257" t="e">
        <f aca="false">(($AZ10-$BT10)*BR$2)+$BT10</f>
        <v>#N/A</v>
      </c>
      <c r="BS10" s="257" t="e">
        <f aca="false">(($AZ10-$BT10)*BS$2)+$BT10</f>
        <v>#N/A</v>
      </c>
      <c r="BT10" s="257" t="e">
        <f aca="false">VLOOKUP($A10,GAMMAGRIDS,5,FALSE())</f>
        <v>#N/A</v>
      </c>
      <c r="BU10" s="257" t="e">
        <f aca="false">(($BT10-$BY10)*BU$2)+$BY10</f>
        <v>#N/A</v>
      </c>
      <c r="BV10" s="257" t="e">
        <f aca="false">(($BT10-$BY10)*BV$2)+$BY10</f>
        <v>#N/A</v>
      </c>
      <c r="BW10" s="257" t="e">
        <f aca="false">(($BT10-$BY10)*BW$2)+$BY10</f>
        <v>#N/A</v>
      </c>
      <c r="BX10" s="257" t="e">
        <f aca="false">(($BT10-$BY10)*BX$2)+$BY10</f>
        <v>#N/A</v>
      </c>
      <c r="BY10" s="257" t="n">
        <v>0</v>
      </c>
      <c r="BZ10" s="257" t="e">
        <f aca="false">(($CD10-$BY10)*BZ$2)+$BY10</f>
        <v>#N/A</v>
      </c>
      <c r="CA10" s="257" t="e">
        <f aca="false">(($CD10-$BY10)*CA$2)+$BY10</f>
        <v>#N/A</v>
      </c>
      <c r="CB10" s="257" t="e">
        <f aca="false">(($CD10-$BY10)*CB$2)+$BY10</f>
        <v>#N/A</v>
      </c>
      <c r="CC10" s="257" t="e">
        <f aca="false">(($CD10-$BY10)*CC$2)+$BY10</f>
        <v>#N/A</v>
      </c>
      <c r="CD10" s="257" t="e">
        <f aca="false">VLOOKUP($A10,GAMMAGRIDS,6,FALSE())</f>
        <v>#N/A</v>
      </c>
      <c r="CE10" s="257" t="e">
        <f aca="false">(($CX10-$CD10)*CE$2)+$CD10</f>
        <v>#N/A</v>
      </c>
      <c r="CF10" s="257" t="e">
        <f aca="false">(($CX10-$CD10)*CF$2)+$CD10</f>
        <v>#N/A</v>
      </c>
      <c r="CG10" s="257" t="e">
        <f aca="false">(($CX10-$CD10)*CG$2)+$CD10</f>
        <v>#N/A</v>
      </c>
      <c r="CH10" s="257" t="e">
        <f aca="false">(($CX10-$CD10)*CH$2)+$CD10</f>
        <v>#N/A</v>
      </c>
      <c r="CI10" s="257" t="e">
        <f aca="false">(($CX10-$CD10)*CI$2)+$CD10</f>
        <v>#N/A</v>
      </c>
      <c r="CJ10" s="257" t="e">
        <f aca="false">(($CX10-$CD10)*CJ$2)+$CD10</f>
        <v>#N/A</v>
      </c>
      <c r="CK10" s="257" t="e">
        <f aca="false">(($CX10-$CD10)*CK$2)+$CD10</f>
        <v>#N/A</v>
      </c>
      <c r="CL10" s="257" t="e">
        <f aca="false">(($CX10-$CD10)*CL$2)+$CD10</f>
        <v>#N/A</v>
      </c>
      <c r="CM10" s="257" t="e">
        <f aca="false">(($CX10-$CD10)*CM$2)+$CD10</f>
        <v>#N/A</v>
      </c>
      <c r="CN10" s="257" t="e">
        <f aca="false">(($CX10-$CD10)*CN$2)+$CD10</f>
        <v>#N/A</v>
      </c>
      <c r="CO10" s="257" t="e">
        <f aca="false">(($CX10-$CD10)*CO$2)+$CD10</f>
        <v>#N/A</v>
      </c>
      <c r="CP10" s="257" t="e">
        <f aca="false">(($CX10-$CD10)*CP$2)+$CD10</f>
        <v>#N/A</v>
      </c>
      <c r="CQ10" s="257" t="e">
        <f aca="false">(($CX10-$CD10)*CQ$2)+$CD10</f>
        <v>#N/A</v>
      </c>
      <c r="CR10" s="257" t="e">
        <f aca="false">(($CX10-$CD10)*CR$2)+$CD10</f>
        <v>#N/A</v>
      </c>
      <c r="CS10" s="257" t="e">
        <f aca="false">(($CX10-$CD10)*CS$2)+$CD10</f>
        <v>#N/A</v>
      </c>
      <c r="CT10" s="257" t="e">
        <f aca="false">(($CX10-$CD10)*CT$2)+$CD10</f>
        <v>#N/A</v>
      </c>
      <c r="CU10" s="257" t="e">
        <f aca="false">(($CX10-$CD10)*CU$2)+$CD10</f>
        <v>#N/A</v>
      </c>
      <c r="CV10" s="257" t="e">
        <f aca="false">(($CX10-$CD10)*CV$2)+$CD10</f>
        <v>#N/A</v>
      </c>
      <c r="CW10" s="257" t="e">
        <f aca="false">(($CX10-$CD10)*CW$2)+$CD10</f>
        <v>#N/A</v>
      </c>
      <c r="CX10" s="257" t="e">
        <f aca="false">VLOOKUP($A10,GAMMAGRIDS,7,FALSE())</f>
        <v>#N/A</v>
      </c>
      <c r="CY10" s="257" t="e">
        <f aca="false">(($DW10-$CX10)*CY$2)+$CX10</f>
        <v>#N/A</v>
      </c>
      <c r="CZ10" s="257" t="e">
        <f aca="false">(($DW10-$CX10)*CZ$2)+$CX10</f>
        <v>#N/A</v>
      </c>
      <c r="DA10" s="257" t="e">
        <f aca="false">(($DW10-$CX10)*DA$2)+$CX10</f>
        <v>#N/A</v>
      </c>
      <c r="DB10" s="257" t="e">
        <f aca="false">(($DW10-$CX10)*DB$2)+$CX10</f>
        <v>#N/A</v>
      </c>
      <c r="DC10" s="257" t="e">
        <f aca="false">(($DW10-$CX10)*DC$2)+$CX10</f>
        <v>#N/A</v>
      </c>
      <c r="DD10" s="257" t="e">
        <f aca="false">(($DW10-$CX10)*DD$2)+$CX10</f>
        <v>#N/A</v>
      </c>
      <c r="DE10" s="257" t="e">
        <f aca="false">(($DW10-$CX10)*DE$2)+$CX10</f>
        <v>#N/A</v>
      </c>
      <c r="DF10" s="257" t="e">
        <f aca="false">(($DW10-$CX10)*DF$2)+$CX10</f>
        <v>#N/A</v>
      </c>
      <c r="DG10" s="257" t="e">
        <f aca="false">(($DW10-$CX10)*DG$2)+$CX10</f>
        <v>#N/A</v>
      </c>
      <c r="DH10" s="257" t="e">
        <f aca="false">(($DW10-$CX10)*DH$2)+$CX10</f>
        <v>#N/A</v>
      </c>
      <c r="DI10" s="257" t="e">
        <f aca="false">(($DW10-$CX10)*DI$2)+$CX10</f>
        <v>#N/A</v>
      </c>
      <c r="DJ10" s="257" t="e">
        <f aca="false">(($DW10-$CX10)*DJ$2)+$CX10</f>
        <v>#N/A</v>
      </c>
      <c r="DK10" s="257" t="e">
        <f aca="false">(($DW10-$CX10)*DK$2)+$CX10</f>
        <v>#N/A</v>
      </c>
      <c r="DL10" s="257" t="e">
        <f aca="false">(($DW10-$CX10)*DL$2)+$CX10</f>
        <v>#N/A</v>
      </c>
      <c r="DM10" s="257" t="e">
        <f aca="false">(($DW10-$CX10)*DM$2)+$CX10</f>
        <v>#N/A</v>
      </c>
      <c r="DN10" s="257" t="e">
        <f aca="false">(($DW10-$CX10)*DN$2)+$CX10</f>
        <v>#N/A</v>
      </c>
      <c r="DO10" s="257" t="e">
        <f aca="false">(($DW10-$CX10)*DO$2)+$CX10</f>
        <v>#N/A</v>
      </c>
      <c r="DP10" s="257" t="e">
        <f aca="false">(($DW10-$CX10)*DP$2)+$CX10</f>
        <v>#N/A</v>
      </c>
      <c r="DQ10" s="257" t="e">
        <f aca="false">(($DW10-$CX10)*DQ$2)+$CX10</f>
        <v>#N/A</v>
      </c>
      <c r="DR10" s="257" t="e">
        <f aca="false">(($DW10-$CX10)*DR$2)+$CX10</f>
        <v>#N/A</v>
      </c>
      <c r="DS10" s="257" t="e">
        <f aca="false">(($DW10-$CX10)*DS$2)+$CX10</f>
        <v>#N/A</v>
      </c>
      <c r="DT10" s="257" t="e">
        <f aca="false">(($DW10-$CX10)*DT$2)+$CX10</f>
        <v>#N/A</v>
      </c>
      <c r="DU10" s="257" t="e">
        <f aca="false">(($DW10-$CX10)*DU$2)+$CX10</f>
        <v>#N/A</v>
      </c>
      <c r="DV10" s="257" t="e">
        <f aca="false">(($DW10-$CX10)*DV$2)+$CX10</f>
        <v>#N/A</v>
      </c>
      <c r="DW10" s="257" t="e">
        <f aca="false">VLOOKUP($A10,GAMMAGRIDS,8,FALSE())</f>
        <v>#N/A</v>
      </c>
      <c r="DX10" s="257" t="e">
        <f aca="false">(($EV10-$DW10)*DX$2)+$DW10</f>
        <v>#N/A</v>
      </c>
      <c r="DY10" s="257" t="e">
        <f aca="false">(($EV10-$DW10)*DY$2)+$DW10</f>
        <v>#N/A</v>
      </c>
      <c r="DZ10" s="257" t="e">
        <f aca="false">(($EV10-$DW10)*DZ$2)+$DW10</f>
        <v>#N/A</v>
      </c>
      <c r="EA10" s="257" t="e">
        <f aca="false">(($EV10-$DW10)*EA$2)+$DW10</f>
        <v>#N/A</v>
      </c>
      <c r="EB10" s="257" t="e">
        <f aca="false">(($EV10-$DW10)*EB$2)+$DW10</f>
        <v>#N/A</v>
      </c>
      <c r="EC10" s="257" t="e">
        <f aca="false">(($EV10-$DW10)*EC$2)+$DW10</f>
        <v>#N/A</v>
      </c>
      <c r="ED10" s="257" t="e">
        <f aca="false">(($EV10-$DW10)*ED$2)+$DW10</f>
        <v>#N/A</v>
      </c>
      <c r="EE10" s="257" t="e">
        <f aca="false">(($EV10-$DW10)*EE$2)+$DW10</f>
        <v>#N/A</v>
      </c>
      <c r="EF10" s="257" t="e">
        <f aca="false">(($EV10-$DW10)*EF$2)+$DW10</f>
        <v>#N/A</v>
      </c>
      <c r="EG10" s="257" t="e">
        <f aca="false">(($EV10-$DW10)*EG$2)+$DW10</f>
        <v>#N/A</v>
      </c>
      <c r="EH10" s="257" t="e">
        <f aca="false">(($EV10-$DW10)*EH$2)+$DW10</f>
        <v>#N/A</v>
      </c>
      <c r="EI10" s="257" t="e">
        <f aca="false">(($EV10-$DW10)*EI$2)+$DW10</f>
        <v>#N/A</v>
      </c>
      <c r="EJ10" s="257" t="e">
        <f aca="false">(($EV10-$DW10)*EJ$2)+$DW10</f>
        <v>#N/A</v>
      </c>
      <c r="EK10" s="257" t="e">
        <f aca="false">(($EV10-$DW10)*EK$2)+$DW10</f>
        <v>#N/A</v>
      </c>
      <c r="EL10" s="257" t="e">
        <f aca="false">(($EV10-$DW10)*EL$2)+$DW10</f>
        <v>#N/A</v>
      </c>
      <c r="EM10" s="257" t="e">
        <f aca="false">(($EV10-$DW10)*EM$2)+$DW10</f>
        <v>#N/A</v>
      </c>
      <c r="EN10" s="257" t="e">
        <f aca="false">(($EV10-$DW10)*EN$2)+$DW10</f>
        <v>#N/A</v>
      </c>
      <c r="EO10" s="257" t="e">
        <f aca="false">(($EV10-$DW10)*EO$2)+$DW10</f>
        <v>#N/A</v>
      </c>
      <c r="EP10" s="257" t="e">
        <f aca="false">(($EV10-$DW10)*EP$2)+$DW10</f>
        <v>#N/A</v>
      </c>
      <c r="EQ10" s="257" t="e">
        <f aca="false">(($EV10-$DW10)*EQ$2)+$DW10</f>
        <v>#N/A</v>
      </c>
      <c r="ER10" s="257" t="e">
        <f aca="false">(($EV10-$DW10)*ER$2)+$DW10</f>
        <v>#N/A</v>
      </c>
      <c r="ES10" s="257" t="e">
        <f aca="false">(($EV10-$DW10)*ES$2)+$DW10</f>
        <v>#N/A</v>
      </c>
      <c r="ET10" s="257" t="e">
        <f aca="false">(($EV10-$DW10)*ET$2)+$DW10</f>
        <v>#N/A</v>
      </c>
      <c r="EU10" s="257" t="e">
        <f aca="false">(($EV10-$DW10)*EU$2)+$DW10</f>
        <v>#N/A</v>
      </c>
      <c r="EV10" s="257" t="e">
        <f aca="false">VLOOKUP($A10,GAMMAGRIDS,9,FALSE())</f>
        <v>#N/A</v>
      </c>
    </row>
    <row r="11" customFormat="false" ht="12.75" hidden="false" customHeight="false" outlineLevel="0" collapsed="false">
      <c r="A11" s="36" t="n">
        <v>37135</v>
      </c>
      <c r="B11" s="257" t="e">
        <f aca="false">VLOOKUP($A11,GAMMAGRIDS,2,FALSE())</f>
        <v>#N/A</v>
      </c>
      <c r="C11" s="257" t="e">
        <f aca="false">(($B11-$AA11)*C$2)+$AA11</f>
        <v>#N/A</v>
      </c>
      <c r="D11" s="257" t="e">
        <f aca="false">(($B11-$AA11)*D$2)+$AA11</f>
        <v>#N/A</v>
      </c>
      <c r="E11" s="257" t="e">
        <f aca="false">(($B11-$AA11)*E$2)+$AA11</f>
        <v>#N/A</v>
      </c>
      <c r="F11" s="257" t="e">
        <f aca="false">(($B11-$AA11)*F$2)+$AA11</f>
        <v>#N/A</v>
      </c>
      <c r="G11" s="257" t="e">
        <f aca="false">(($B11-$AA11)*G$2)+$AA11</f>
        <v>#N/A</v>
      </c>
      <c r="H11" s="257" t="e">
        <f aca="false">(($B11-$AA11)*H$2)+$AA11</f>
        <v>#N/A</v>
      </c>
      <c r="I11" s="257" t="e">
        <f aca="false">(($B11-$AA11)*I$2)+$AA11</f>
        <v>#N/A</v>
      </c>
      <c r="J11" s="257" t="e">
        <f aca="false">(($B11-$AA11)*J$2)+$AA11</f>
        <v>#N/A</v>
      </c>
      <c r="K11" s="257" t="e">
        <f aca="false">(($B11-$AA11)*K$2)+$AA11</f>
        <v>#N/A</v>
      </c>
      <c r="L11" s="257" t="e">
        <f aca="false">(($B11-$AA11)*L$2)+$AA11</f>
        <v>#N/A</v>
      </c>
      <c r="M11" s="257" t="e">
        <f aca="false">(($B11-$AA11)*M$2)+$AA11</f>
        <v>#N/A</v>
      </c>
      <c r="N11" s="257" t="e">
        <f aca="false">(($B11-$AA11)*N$2)+$AA11</f>
        <v>#N/A</v>
      </c>
      <c r="O11" s="257" t="e">
        <f aca="false">(($B11-$AA11)*O$2)+$AA11</f>
        <v>#N/A</v>
      </c>
      <c r="P11" s="257" t="e">
        <f aca="false">(($B11-$AA11)*P$2)+$AA11</f>
        <v>#N/A</v>
      </c>
      <c r="Q11" s="257" t="e">
        <f aca="false">(($B11-$AA11)*Q$2)+$AA11</f>
        <v>#N/A</v>
      </c>
      <c r="R11" s="257" t="e">
        <f aca="false">(($B11-$AA11)*R$2)+$AA11</f>
        <v>#N/A</v>
      </c>
      <c r="S11" s="257" t="e">
        <f aca="false">(($B11-$AA11)*S$2)+$AA11</f>
        <v>#N/A</v>
      </c>
      <c r="T11" s="257" t="e">
        <f aca="false">(($B11-$AA11)*T$2)+$AA11</f>
        <v>#N/A</v>
      </c>
      <c r="U11" s="257" t="e">
        <f aca="false">(($B11-$AA11)*U$2)+$AA11</f>
        <v>#N/A</v>
      </c>
      <c r="V11" s="257" t="e">
        <f aca="false">(($B11-$AA11)*V$2)+$AA11</f>
        <v>#N/A</v>
      </c>
      <c r="W11" s="257" t="e">
        <f aca="false">(($B11-$AA11)*W$2)+$AA11</f>
        <v>#N/A</v>
      </c>
      <c r="X11" s="257" t="e">
        <f aca="false">(($B11-$AA11)*X$2)+$AA11</f>
        <v>#N/A</v>
      </c>
      <c r="Y11" s="257" t="e">
        <f aca="false">(($B11-$AA11)*Y$2)+$AA11</f>
        <v>#N/A</v>
      </c>
      <c r="Z11" s="257" t="e">
        <f aca="false">(($B11-$AA11)*Z$2)+$AA11</f>
        <v>#N/A</v>
      </c>
      <c r="AA11" s="257" t="e">
        <f aca="false">VLOOKUP($A11,GAMMAGRIDS,3,FALSE())</f>
        <v>#N/A</v>
      </c>
      <c r="AB11" s="257" t="e">
        <f aca="false">(($AA11-$AZ11)*AB$2)+$AZ11</f>
        <v>#N/A</v>
      </c>
      <c r="AC11" s="257" t="e">
        <f aca="false">(($AA11-$AZ11)*AC$2)+$AZ11</f>
        <v>#N/A</v>
      </c>
      <c r="AD11" s="257" t="e">
        <f aca="false">(($AA11-$AZ11)*AD$2)+$AZ11</f>
        <v>#N/A</v>
      </c>
      <c r="AE11" s="257" t="e">
        <f aca="false">(($AA11-$AZ11)*AE$2)+$AZ11</f>
        <v>#N/A</v>
      </c>
      <c r="AF11" s="257" t="e">
        <f aca="false">(($AA11-$AZ11)*AF$2)+$AZ11</f>
        <v>#N/A</v>
      </c>
      <c r="AG11" s="257" t="e">
        <f aca="false">(($AA11-$AZ11)*AG$2)+$AZ11</f>
        <v>#N/A</v>
      </c>
      <c r="AH11" s="257" t="e">
        <f aca="false">(($AA11-$AZ11)*AH$2)+$AZ11</f>
        <v>#N/A</v>
      </c>
      <c r="AI11" s="257" t="e">
        <f aca="false">(($AA11-$AZ11)*AI$2)+$AZ11</f>
        <v>#N/A</v>
      </c>
      <c r="AJ11" s="257" t="e">
        <f aca="false">(($AA11-$AZ11)*AJ$2)+$AZ11</f>
        <v>#N/A</v>
      </c>
      <c r="AK11" s="257" t="e">
        <f aca="false">(($AA11-$AZ11)*AK$2)+$AZ11</f>
        <v>#N/A</v>
      </c>
      <c r="AL11" s="257" t="e">
        <f aca="false">(($AA11-$AZ11)*AL$2)+$AZ11</f>
        <v>#N/A</v>
      </c>
      <c r="AM11" s="257" t="e">
        <f aca="false">(($AA11-$AZ11)*AM$2)+$AZ11</f>
        <v>#N/A</v>
      </c>
      <c r="AN11" s="257" t="e">
        <f aca="false">(($AA11-$AZ11)*AN$2)+$AZ11</f>
        <v>#N/A</v>
      </c>
      <c r="AO11" s="257" t="e">
        <f aca="false">(($AA11-$AZ11)*AO$2)+$AZ11</f>
        <v>#N/A</v>
      </c>
      <c r="AP11" s="257" t="e">
        <f aca="false">(($AA11-$AZ11)*AP$2)+$AZ11</f>
        <v>#N/A</v>
      </c>
      <c r="AQ11" s="257" t="e">
        <f aca="false">(($AA11-$AZ11)*AQ$2)+$AZ11</f>
        <v>#N/A</v>
      </c>
      <c r="AR11" s="257" t="e">
        <f aca="false">(($AA11-$AZ11)*AR$2)+$AZ11</f>
        <v>#N/A</v>
      </c>
      <c r="AS11" s="257" t="e">
        <f aca="false">(($AA11-$AZ11)*AS$2)+$AZ11</f>
        <v>#N/A</v>
      </c>
      <c r="AT11" s="257" t="e">
        <f aca="false">(($AA11-$AZ11)*AT$2)+$AZ11</f>
        <v>#N/A</v>
      </c>
      <c r="AU11" s="257" t="e">
        <f aca="false">(($AA11-$AZ11)*AU$2)+$AZ11</f>
        <v>#N/A</v>
      </c>
      <c r="AV11" s="257" t="e">
        <f aca="false">(($AA11-$AZ11)*AV$2)+$AZ11</f>
        <v>#N/A</v>
      </c>
      <c r="AW11" s="257" t="e">
        <f aca="false">(($AA11-$AZ11)*AW$2)+$AZ11</f>
        <v>#N/A</v>
      </c>
      <c r="AX11" s="257" t="e">
        <f aca="false">(($AA11-$AZ11)*AX$2)+$AZ11</f>
        <v>#N/A</v>
      </c>
      <c r="AY11" s="257" t="e">
        <f aca="false">(($AA11-$AZ11)*AY$2)+$AZ11</f>
        <v>#N/A</v>
      </c>
      <c r="AZ11" s="257" t="e">
        <f aca="false">VLOOKUP($A11,GAMMAGRIDS,4,FALSE())</f>
        <v>#N/A</v>
      </c>
      <c r="BA11" s="257" t="e">
        <f aca="false">(($AZ11-$BT11)*BA$2)+$BT11</f>
        <v>#N/A</v>
      </c>
      <c r="BB11" s="257" t="e">
        <f aca="false">(($AZ11-$BT11)*BB$2)+$BT11</f>
        <v>#N/A</v>
      </c>
      <c r="BC11" s="257" t="e">
        <f aca="false">(($AZ11-$BT11)*BC$2)+$BT11</f>
        <v>#N/A</v>
      </c>
      <c r="BD11" s="257" t="e">
        <f aca="false">(($AZ11-$BT11)*BD$2)+$BT11</f>
        <v>#N/A</v>
      </c>
      <c r="BE11" s="257" t="e">
        <f aca="false">(($AZ11-$BT11)*BE$2)+$BT11</f>
        <v>#N/A</v>
      </c>
      <c r="BF11" s="257" t="e">
        <f aca="false">(($AZ11-$BT11)*BF$2)+$BT11</f>
        <v>#N/A</v>
      </c>
      <c r="BG11" s="257" t="e">
        <f aca="false">(($AZ11-$BT11)*BG$2)+$BT11</f>
        <v>#N/A</v>
      </c>
      <c r="BH11" s="257" t="e">
        <f aca="false">(($AZ11-$BT11)*BH$2)+$BT11</f>
        <v>#N/A</v>
      </c>
      <c r="BI11" s="257" t="e">
        <f aca="false">(($AZ11-$BT11)*BI$2)+$BT11</f>
        <v>#N/A</v>
      </c>
      <c r="BJ11" s="257" t="e">
        <f aca="false">(($AZ11-$BT11)*BJ$2)+$BT11</f>
        <v>#N/A</v>
      </c>
      <c r="BK11" s="257" t="e">
        <f aca="false">(($AZ11-$BT11)*BK$2)+$BT11</f>
        <v>#N/A</v>
      </c>
      <c r="BL11" s="257" t="e">
        <f aca="false">(($AZ11-$BT11)*BL$2)+$BT11</f>
        <v>#N/A</v>
      </c>
      <c r="BM11" s="257" t="e">
        <f aca="false">(($AZ11-$BT11)*BM$2)+$BT11</f>
        <v>#N/A</v>
      </c>
      <c r="BN11" s="257" t="e">
        <f aca="false">(($AZ11-$BT11)*BN$2)+$BT11</f>
        <v>#N/A</v>
      </c>
      <c r="BO11" s="257" t="e">
        <f aca="false">(($AZ11-$BT11)*BO$2)+$BT11</f>
        <v>#N/A</v>
      </c>
      <c r="BP11" s="257" t="e">
        <f aca="false">(($AZ11-$BT11)*BP$2)+$BT11</f>
        <v>#N/A</v>
      </c>
      <c r="BQ11" s="257" t="e">
        <f aca="false">(($AZ11-$BT11)*BQ$2)+$BT11</f>
        <v>#N/A</v>
      </c>
      <c r="BR11" s="257" t="e">
        <f aca="false">(($AZ11-$BT11)*BR$2)+$BT11</f>
        <v>#N/A</v>
      </c>
      <c r="BS11" s="257" t="e">
        <f aca="false">(($AZ11-$BT11)*BS$2)+$BT11</f>
        <v>#N/A</v>
      </c>
      <c r="BT11" s="257" t="e">
        <f aca="false">VLOOKUP($A11,GAMMAGRIDS,5,FALSE())</f>
        <v>#N/A</v>
      </c>
      <c r="BU11" s="257" t="e">
        <f aca="false">(($BT11-$BY11)*BU$2)+$BY11</f>
        <v>#N/A</v>
      </c>
      <c r="BV11" s="257" t="e">
        <f aca="false">(($BT11-$BY11)*BV$2)+$BY11</f>
        <v>#N/A</v>
      </c>
      <c r="BW11" s="257" t="e">
        <f aca="false">(($BT11-$BY11)*BW$2)+$BY11</f>
        <v>#N/A</v>
      </c>
      <c r="BX11" s="257" t="e">
        <f aca="false">(($BT11-$BY11)*BX$2)+$BY11</f>
        <v>#N/A</v>
      </c>
      <c r="BY11" s="257" t="n">
        <v>0</v>
      </c>
      <c r="BZ11" s="257" t="e">
        <f aca="false">(($CD11-$BY11)*BZ$2)+$BY11</f>
        <v>#N/A</v>
      </c>
      <c r="CA11" s="257" t="e">
        <f aca="false">(($CD11-$BY11)*CA$2)+$BY11</f>
        <v>#N/A</v>
      </c>
      <c r="CB11" s="257" t="e">
        <f aca="false">(($CD11-$BY11)*CB$2)+$BY11</f>
        <v>#N/A</v>
      </c>
      <c r="CC11" s="257" t="e">
        <f aca="false">(($CD11-$BY11)*CC$2)+$BY11</f>
        <v>#N/A</v>
      </c>
      <c r="CD11" s="257" t="e">
        <f aca="false">VLOOKUP($A11,GAMMAGRIDS,6,FALSE())</f>
        <v>#N/A</v>
      </c>
      <c r="CE11" s="257" t="e">
        <f aca="false">(($CX11-$CD11)*CE$2)+$CD11</f>
        <v>#N/A</v>
      </c>
      <c r="CF11" s="257" t="e">
        <f aca="false">(($CX11-$CD11)*CF$2)+$CD11</f>
        <v>#N/A</v>
      </c>
      <c r="CG11" s="257" t="e">
        <f aca="false">(($CX11-$CD11)*CG$2)+$CD11</f>
        <v>#N/A</v>
      </c>
      <c r="CH11" s="257" t="e">
        <f aca="false">(($CX11-$CD11)*CH$2)+$CD11</f>
        <v>#N/A</v>
      </c>
      <c r="CI11" s="257" t="e">
        <f aca="false">(($CX11-$CD11)*CI$2)+$CD11</f>
        <v>#N/A</v>
      </c>
      <c r="CJ11" s="257" t="e">
        <f aca="false">(($CX11-$CD11)*CJ$2)+$CD11</f>
        <v>#N/A</v>
      </c>
      <c r="CK11" s="257" t="e">
        <f aca="false">(($CX11-$CD11)*CK$2)+$CD11</f>
        <v>#N/A</v>
      </c>
      <c r="CL11" s="257" t="e">
        <f aca="false">(($CX11-$CD11)*CL$2)+$CD11</f>
        <v>#N/A</v>
      </c>
      <c r="CM11" s="257" t="e">
        <f aca="false">(($CX11-$CD11)*CM$2)+$CD11</f>
        <v>#N/A</v>
      </c>
      <c r="CN11" s="257" t="e">
        <f aca="false">(($CX11-$CD11)*CN$2)+$CD11</f>
        <v>#N/A</v>
      </c>
      <c r="CO11" s="257" t="e">
        <f aca="false">(($CX11-$CD11)*CO$2)+$CD11</f>
        <v>#N/A</v>
      </c>
      <c r="CP11" s="257" t="e">
        <f aca="false">(($CX11-$CD11)*CP$2)+$CD11</f>
        <v>#N/A</v>
      </c>
      <c r="CQ11" s="257" t="e">
        <f aca="false">(($CX11-$CD11)*CQ$2)+$CD11</f>
        <v>#N/A</v>
      </c>
      <c r="CR11" s="257" t="e">
        <f aca="false">(($CX11-$CD11)*CR$2)+$CD11</f>
        <v>#N/A</v>
      </c>
      <c r="CS11" s="257" t="e">
        <f aca="false">(($CX11-$CD11)*CS$2)+$CD11</f>
        <v>#N/A</v>
      </c>
      <c r="CT11" s="257" t="e">
        <f aca="false">(($CX11-$CD11)*CT$2)+$CD11</f>
        <v>#N/A</v>
      </c>
      <c r="CU11" s="257" t="e">
        <f aca="false">(($CX11-$CD11)*CU$2)+$CD11</f>
        <v>#N/A</v>
      </c>
      <c r="CV11" s="257" t="e">
        <f aca="false">(($CX11-$CD11)*CV$2)+$CD11</f>
        <v>#N/A</v>
      </c>
      <c r="CW11" s="257" t="e">
        <f aca="false">(($CX11-$CD11)*CW$2)+$CD11</f>
        <v>#N/A</v>
      </c>
      <c r="CX11" s="257" t="e">
        <f aca="false">VLOOKUP($A11,GAMMAGRIDS,7,FALSE())</f>
        <v>#N/A</v>
      </c>
      <c r="CY11" s="257" t="e">
        <f aca="false">(($DW11-$CX11)*CY$2)+$CX11</f>
        <v>#N/A</v>
      </c>
      <c r="CZ11" s="257" t="e">
        <f aca="false">(($DW11-$CX11)*CZ$2)+$CX11</f>
        <v>#N/A</v>
      </c>
      <c r="DA11" s="257" t="e">
        <f aca="false">(($DW11-$CX11)*DA$2)+$CX11</f>
        <v>#N/A</v>
      </c>
      <c r="DB11" s="257" t="e">
        <f aca="false">(($DW11-$CX11)*DB$2)+$CX11</f>
        <v>#N/A</v>
      </c>
      <c r="DC11" s="257" t="e">
        <f aca="false">(($DW11-$CX11)*DC$2)+$CX11</f>
        <v>#N/A</v>
      </c>
      <c r="DD11" s="257" t="e">
        <f aca="false">(($DW11-$CX11)*DD$2)+$CX11</f>
        <v>#N/A</v>
      </c>
      <c r="DE11" s="257" t="e">
        <f aca="false">(($DW11-$CX11)*DE$2)+$CX11</f>
        <v>#N/A</v>
      </c>
      <c r="DF11" s="257" t="e">
        <f aca="false">(($DW11-$CX11)*DF$2)+$CX11</f>
        <v>#N/A</v>
      </c>
      <c r="DG11" s="257" t="e">
        <f aca="false">(($DW11-$CX11)*DG$2)+$CX11</f>
        <v>#N/A</v>
      </c>
      <c r="DH11" s="257" t="e">
        <f aca="false">(($DW11-$CX11)*DH$2)+$CX11</f>
        <v>#N/A</v>
      </c>
      <c r="DI11" s="257" t="e">
        <f aca="false">(($DW11-$CX11)*DI$2)+$CX11</f>
        <v>#N/A</v>
      </c>
      <c r="DJ11" s="257" t="e">
        <f aca="false">(($DW11-$CX11)*DJ$2)+$CX11</f>
        <v>#N/A</v>
      </c>
      <c r="DK11" s="257" t="e">
        <f aca="false">(($DW11-$CX11)*DK$2)+$CX11</f>
        <v>#N/A</v>
      </c>
      <c r="DL11" s="257" t="e">
        <f aca="false">(($DW11-$CX11)*DL$2)+$CX11</f>
        <v>#N/A</v>
      </c>
      <c r="DM11" s="257" t="e">
        <f aca="false">(($DW11-$CX11)*DM$2)+$CX11</f>
        <v>#N/A</v>
      </c>
      <c r="DN11" s="257" t="e">
        <f aca="false">(($DW11-$CX11)*DN$2)+$CX11</f>
        <v>#N/A</v>
      </c>
      <c r="DO11" s="257" t="e">
        <f aca="false">(($DW11-$CX11)*DO$2)+$CX11</f>
        <v>#N/A</v>
      </c>
      <c r="DP11" s="257" t="e">
        <f aca="false">(($DW11-$CX11)*DP$2)+$CX11</f>
        <v>#N/A</v>
      </c>
      <c r="DQ11" s="257" t="e">
        <f aca="false">(($DW11-$CX11)*DQ$2)+$CX11</f>
        <v>#N/A</v>
      </c>
      <c r="DR11" s="257" t="e">
        <f aca="false">(($DW11-$CX11)*DR$2)+$CX11</f>
        <v>#N/A</v>
      </c>
      <c r="DS11" s="257" t="e">
        <f aca="false">(($DW11-$CX11)*DS$2)+$CX11</f>
        <v>#N/A</v>
      </c>
      <c r="DT11" s="257" t="e">
        <f aca="false">(($DW11-$CX11)*DT$2)+$CX11</f>
        <v>#N/A</v>
      </c>
      <c r="DU11" s="257" t="e">
        <f aca="false">(($DW11-$CX11)*DU$2)+$CX11</f>
        <v>#N/A</v>
      </c>
      <c r="DV11" s="257" t="e">
        <f aca="false">(($DW11-$CX11)*DV$2)+$CX11</f>
        <v>#N/A</v>
      </c>
      <c r="DW11" s="257" t="e">
        <f aca="false">VLOOKUP($A11,GAMMAGRIDS,8,FALSE())</f>
        <v>#N/A</v>
      </c>
      <c r="DX11" s="257" t="e">
        <f aca="false">(($EV11-$DW11)*DX$2)+$DW11</f>
        <v>#N/A</v>
      </c>
      <c r="DY11" s="257" t="e">
        <f aca="false">(($EV11-$DW11)*DY$2)+$DW11</f>
        <v>#N/A</v>
      </c>
      <c r="DZ11" s="257" t="e">
        <f aca="false">(($EV11-$DW11)*DZ$2)+$DW11</f>
        <v>#N/A</v>
      </c>
      <c r="EA11" s="257" t="e">
        <f aca="false">(($EV11-$DW11)*EA$2)+$DW11</f>
        <v>#N/A</v>
      </c>
      <c r="EB11" s="257" t="e">
        <f aca="false">(($EV11-$DW11)*EB$2)+$DW11</f>
        <v>#N/A</v>
      </c>
      <c r="EC11" s="257" t="e">
        <f aca="false">(($EV11-$DW11)*EC$2)+$DW11</f>
        <v>#N/A</v>
      </c>
      <c r="ED11" s="257" t="e">
        <f aca="false">(($EV11-$DW11)*ED$2)+$DW11</f>
        <v>#N/A</v>
      </c>
      <c r="EE11" s="257" t="e">
        <f aca="false">(($EV11-$DW11)*EE$2)+$DW11</f>
        <v>#N/A</v>
      </c>
      <c r="EF11" s="257" t="e">
        <f aca="false">(($EV11-$DW11)*EF$2)+$DW11</f>
        <v>#N/A</v>
      </c>
      <c r="EG11" s="257" t="e">
        <f aca="false">(($EV11-$DW11)*EG$2)+$DW11</f>
        <v>#N/A</v>
      </c>
      <c r="EH11" s="257" t="e">
        <f aca="false">(($EV11-$DW11)*EH$2)+$DW11</f>
        <v>#N/A</v>
      </c>
      <c r="EI11" s="257" t="e">
        <f aca="false">(($EV11-$DW11)*EI$2)+$DW11</f>
        <v>#N/A</v>
      </c>
      <c r="EJ11" s="257" t="e">
        <f aca="false">(($EV11-$DW11)*EJ$2)+$DW11</f>
        <v>#N/A</v>
      </c>
      <c r="EK11" s="257" t="e">
        <f aca="false">(($EV11-$DW11)*EK$2)+$DW11</f>
        <v>#N/A</v>
      </c>
      <c r="EL11" s="257" t="e">
        <f aca="false">(($EV11-$DW11)*EL$2)+$DW11</f>
        <v>#N/A</v>
      </c>
      <c r="EM11" s="257" t="e">
        <f aca="false">(($EV11-$DW11)*EM$2)+$DW11</f>
        <v>#N/A</v>
      </c>
      <c r="EN11" s="257" t="e">
        <f aca="false">(($EV11-$DW11)*EN$2)+$DW11</f>
        <v>#N/A</v>
      </c>
      <c r="EO11" s="257" t="e">
        <f aca="false">(($EV11-$DW11)*EO$2)+$DW11</f>
        <v>#N/A</v>
      </c>
      <c r="EP11" s="257" t="e">
        <f aca="false">(($EV11-$DW11)*EP$2)+$DW11</f>
        <v>#N/A</v>
      </c>
      <c r="EQ11" s="257" t="e">
        <f aca="false">(($EV11-$DW11)*EQ$2)+$DW11</f>
        <v>#N/A</v>
      </c>
      <c r="ER11" s="257" t="e">
        <f aca="false">(($EV11-$DW11)*ER$2)+$DW11</f>
        <v>#N/A</v>
      </c>
      <c r="ES11" s="257" t="e">
        <f aca="false">(($EV11-$DW11)*ES$2)+$DW11</f>
        <v>#N/A</v>
      </c>
      <c r="ET11" s="257" t="e">
        <f aca="false">(($EV11-$DW11)*ET$2)+$DW11</f>
        <v>#N/A</v>
      </c>
      <c r="EU11" s="257" t="e">
        <f aca="false">(($EV11-$DW11)*EU$2)+$DW11</f>
        <v>#N/A</v>
      </c>
      <c r="EV11" s="257" t="e">
        <f aca="false">VLOOKUP($A11,GAMMAGRIDS,9,FALSE())</f>
        <v>#N/A</v>
      </c>
    </row>
    <row r="12" customFormat="false" ht="12.75" hidden="false" customHeight="false" outlineLevel="0" collapsed="false">
      <c r="A12" s="36" t="n">
        <v>37165</v>
      </c>
      <c r="B12" s="257" t="e">
        <f aca="false">VLOOKUP($A12,GAMMAGRIDS,2,FALSE())</f>
        <v>#N/A</v>
      </c>
      <c r="C12" s="257" t="e">
        <f aca="false">(($B12-$AA12)*C$2)+$AA12</f>
        <v>#N/A</v>
      </c>
      <c r="D12" s="257" t="e">
        <f aca="false">(($B12-$AA12)*D$2)+$AA12</f>
        <v>#N/A</v>
      </c>
      <c r="E12" s="257" t="e">
        <f aca="false">(($B12-$AA12)*E$2)+$AA12</f>
        <v>#N/A</v>
      </c>
      <c r="F12" s="257" t="e">
        <f aca="false">(($B12-$AA12)*F$2)+$AA12</f>
        <v>#N/A</v>
      </c>
      <c r="G12" s="257" t="e">
        <f aca="false">(($B12-$AA12)*G$2)+$AA12</f>
        <v>#N/A</v>
      </c>
      <c r="H12" s="257" t="e">
        <f aca="false">(($B12-$AA12)*H$2)+$AA12</f>
        <v>#N/A</v>
      </c>
      <c r="I12" s="257" t="e">
        <f aca="false">(($B12-$AA12)*I$2)+$AA12</f>
        <v>#N/A</v>
      </c>
      <c r="J12" s="257" t="e">
        <f aca="false">(($B12-$AA12)*J$2)+$AA12</f>
        <v>#N/A</v>
      </c>
      <c r="K12" s="257" t="e">
        <f aca="false">(($B12-$AA12)*K$2)+$AA12</f>
        <v>#N/A</v>
      </c>
      <c r="L12" s="257" t="e">
        <f aca="false">(($B12-$AA12)*L$2)+$AA12</f>
        <v>#N/A</v>
      </c>
      <c r="M12" s="257" t="e">
        <f aca="false">(($B12-$AA12)*M$2)+$AA12</f>
        <v>#N/A</v>
      </c>
      <c r="N12" s="257" t="e">
        <f aca="false">(($B12-$AA12)*N$2)+$AA12</f>
        <v>#N/A</v>
      </c>
      <c r="O12" s="257" t="e">
        <f aca="false">(($B12-$AA12)*O$2)+$AA12</f>
        <v>#N/A</v>
      </c>
      <c r="P12" s="257" t="e">
        <f aca="false">(($B12-$AA12)*P$2)+$AA12</f>
        <v>#N/A</v>
      </c>
      <c r="Q12" s="257" t="e">
        <f aca="false">(($B12-$AA12)*Q$2)+$AA12</f>
        <v>#N/A</v>
      </c>
      <c r="R12" s="257" t="e">
        <f aca="false">(($B12-$AA12)*R$2)+$AA12</f>
        <v>#N/A</v>
      </c>
      <c r="S12" s="257" t="e">
        <f aca="false">(($B12-$AA12)*S$2)+$AA12</f>
        <v>#N/A</v>
      </c>
      <c r="T12" s="257" t="e">
        <f aca="false">(($B12-$AA12)*T$2)+$AA12</f>
        <v>#N/A</v>
      </c>
      <c r="U12" s="257" t="e">
        <f aca="false">(($B12-$AA12)*U$2)+$AA12</f>
        <v>#N/A</v>
      </c>
      <c r="V12" s="257" t="e">
        <f aca="false">(($B12-$AA12)*V$2)+$AA12</f>
        <v>#N/A</v>
      </c>
      <c r="W12" s="257" t="e">
        <f aca="false">(($B12-$AA12)*W$2)+$AA12</f>
        <v>#N/A</v>
      </c>
      <c r="X12" s="257" t="e">
        <f aca="false">(($B12-$AA12)*X$2)+$AA12</f>
        <v>#N/A</v>
      </c>
      <c r="Y12" s="257" t="e">
        <f aca="false">(($B12-$AA12)*Y$2)+$AA12</f>
        <v>#N/A</v>
      </c>
      <c r="Z12" s="257" t="e">
        <f aca="false">(($B12-$AA12)*Z$2)+$AA12</f>
        <v>#N/A</v>
      </c>
      <c r="AA12" s="257" t="e">
        <f aca="false">VLOOKUP($A12,GAMMAGRIDS,3,FALSE())</f>
        <v>#N/A</v>
      </c>
      <c r="AB12" s="257" t="e">
        <f aca="false">(($AA12-$AZ12)*AB$2)+$AZ12</f>
        <v>#N/A</v>
      </c>
      <c r="AC12" s="257" t="e">
        <f aca="false">(($AA12-$AZ12)*AC$2)+$AZ12</f>
        <v>#N/A</v>
      </c>
      <c r="AD12" s="257" t="e">
        <f aca="false">(($AA12-$AZ12)*AD$2)+$AZ12</f>
        <v>#N/A</v>
      </c>
      <c r="AE12" s="257" t="e">
        <f aca="false">(($AA12-$AZ12)*AE$2)+$AZ12</f>
        <v>#N/A</v>
      </c>
      <c r="AF12" s="257" t="e">
        <f aca="false">(($AA12-$AZ12)*AF$2)+$AZ12</f>
        <v>#N/A</v>
      </c>
      <c r="AG12" s="257" t="e">
        <f aca="false">(($AA12-$AZ12)*AG$2)+$AZ12</f>
        <v>#N/A</v>
      </c>
      <c r="AH12" s="257" t="e">
        <f aca="false">(($AA12-$AZ12)*AH$2)+$AZ12</f>
        <v>#N/A</v>
      </c>
      <c r="AI12" s="257" t="e">
        <f aca="false">(($AA12-$AZ12)*AI$2)+$AZ12</f>
        <v>#N/A</v>
      </c>
      <c r="AJ12" s="257" t="e">
        <f aca="false">(($AA12-$AZ12)*AJ$2)+$AZ12</f>
        <v>#N/A</v>
      </c>
      <c r="AK12" s="257" t="e">
        <f aca="false">(($AA12-$AZ12)*AK$2)+$AZ12</f>
        <v>#N/A</v>
      </c>
      <c r="AL12" s="257" t="e">
        <f aca="false">(($AA12-$AZ12)*AL$2)+$AZ12</f>
        <v>#N/A</v>
      </c>
      <c r="AM12" s="257" t="e">
        <f aca="false">(($AA12-$AZ12)*AM$2)+$AZ12</f>
        <v>#N/A</v>
      </c>
      <c r="AN12" s="257" t="e">
        <f aca="false">(($AA12-$AZ12)*AN$2)+$AZ12</f>
        <v>#N/A</v>
      </c>
      <c r="AO12" s="257" t="e">
        <f aca="false">(($AA12-$AZ12)*AO$2)+$AZ12</f>
        <v>#N/A</v>
      </c>
      <c r="AP12" s="257" t="e">
        <f aca="false">(($AA12-$AZ12)*AP$2)+$AZ12</f>
        <v>#N/A</v>
      </c>
      <c r="AQ12" s="257" t="e">
        <f aca="false">(($AA12-$AZ12)*AQ$2)+$AZ12</f>
        <v>#N/A</v>
      </c>
      <c r="AR12" s="257" t="e">
        <f aca="false">(($AA12-$AZ12)*AR$2)+$AZ12</f>
        <v>#N/A</v>
      </c>
      <c r="AS12" s="257" t="e">
        <f aca="false">(($AA12-$AZ12)*AS$2)+$AZ12</f>
        <v>#N/A</v>
      </c>
      <c r="AT12" s="257" t="e">
        <f aca="false">(($AA12-$AZ12)*AT$2)+$AZ12</f>
        <v>#N/A</v>
      </c>
      <c r="AU12" s="257" t="e">
        <f aca="false">(($AA12-$AZ12)*AU$2)+$AZ12</f>
        <v>#N/A</v>
      </c>
      <c r="AV12" s="257" t="e">
        <f aca="false">(($AA12-$AZ12)*AV$2)+$AZ12</f>
        <v>#N/A</v>
      </c>
      <c r="AW12" s="257" t="e">
        <f aca="false">(($AA12-$AZ12)*AW$2)+$AZ12</f>
        <v>#N/A</v>
      </c>
      <c r="AX12" s="257" t="e">
        <f aca="false">(($AA12-$AZ12)*AX$2)+$AZ12</f>
        <v>#N/A</v>
      </c>
      <c r="AY12" s="257" t="e">
        <f aca="false">(($AA12-$AZ12)*AY$2)+$AZ12</f>
        <v>#N/A</v>
      </c>
      <c r="AZ12" s="257" t="e">
        <f aca="false">VLOOKUP($A12,GAMMAGRIDS,4,FALSE())</f>
        <v>#N/A</v>
      </c>
      <c r="BA12" s="257" t="e">
        <f aca="false">(($AZ12-$BT12)*BA$2)+$BT12</f>
        <v>#N/A</v>
      </c>
      <c r="BB12" s="257" t="e">
        <f aca="false">(($AZ12-$BT12)*BB$2)+$BT12</f>
        <v>#N/A</v>
      </c>
      <c r="BC12" s="257" t="e">
        <f aca="false">(($AZ12-$BT12)*BC$2)+$BT12</f>
        <v>#N/A</v>
      </c>
      <c r="BD12" s="257" t="e">
        <f aca="false">(($AZ12-$BT12)*BD$2)+$BT12</f>
        <v>#N/A</v>
      </c>
      <c r="BE12" s="257" t="e">
        <f aca="false">(($AZ12-$BT12)*BE$2)+$BT12</f>
        <v>#N/A</v>
      </c>
      <c r="BF12" s="257" t="e">
        <f aca="false">(($AZ12-$BT12)*BF$2)+$BT12</f>
        <v>#N/A</v>
      </c>
      <c r="BG12" s="257" t="e">
        <f aca="false">(($AZ12-$BT12)*BG$2)+$BT12</f>
        <v>#N/A</v>
      </c>
      <c r="BH12" s="257" t="e">
        <f aca="false">(($AZ12-$BT12)*BH$2)+$BT12</f>
        <v>#N/A</v>
      </c>
      <c r="BI12" s="257" t="e">
        <f aca="false">(($AZ12-$BT12)*BI$2)+$BT12</f>
        <v>#N/A</v>
      </c>
      <c r="BJ12" s="257" t="e">
        <f aca="false">(($AZ12-$BT12)*BJ$2)+$BT12</f>
        <v>#N/A</v>
      </c>
      <c r="BK12" s="257" t="e">
        <f aca="false">(($AZ12-$BT12)*BK$2)+$BT12</f>
        <v>#N/A</v>
      </c>
      <c r="BL12" s="257" t="e">
        <f aca="false">(($AZ12-$BT12)*BL$2)+$BT12</f>
        <v>#N/A</v>
      </c>
      <c r="BM12" s="257" t="e">
        <f aca="false">(($AZ12-$BT12)*BM$2)+$BT12</f>
        <v>#N/A</v>
      </c>
      <c r="BN12" s="257" t="e">
        <f aca="false">(($AZ12-$BT12)*BN$2)+$BT12</f>
        <v>#N/A</v>
      </c>
      <c r="BO12" s="257" t="e">
        <f aca="false">(($AZ12-$BT12)*BO$2)+$BT12</f>
        <v>#N/A</v>
      </c>
      <c r="BP12" s="257" t="e">
        <f aca="false">(($AZ12-$BT12)*BP$2)+$BT12</f>
        <v>#N/A</v>
      </c>
      <c r="BQ12" s="257" t="e">
        <f aca="false">(($AZ12-$BT12)*BQ$2)+$BT12</f>
        <v>#N/A</v>
      </c>
      <c r="BR12" s="257" t="e">
        <f aca="false">(($AZ12-$BT12)*BR$2)+$BT12</f>
        <v>#N/A</v>
      </c>
      <c r="BS12" s="257" t="e">
        <f aca="false">(($AZ12-$BT12)*BS$2)+$BT12</f>
        <v>#N/A</v>
      </c>
      <c r="BT12" s="257" t="e">
        <f aca="false">VLOOKUP($A12,GAMMAGRIDS,5,FALSE())</f>
        <v>#N/A</v>
      </c>
      <c r="BU12" s="257" t="e">
        <f aca="false">(($BT12-$BY12)*BU$2)+$BY12</f>
        <v>#N/A</v>
      </c>
      <c r="BV12" s="257" t="e">
        <f aca="false">(($BT12-$BY12)*BV$2)+$BY12</f>
        <v>#N/A</v>
      </c>
      <c r="BW12" s="257" t="e">
        <f aca="false">(($BT12-$BY12)*BW$2)+$BY12</f>
        <v>#N/A</v>
      </c>
      <c r="BX12" s="257" t="e">
        <f aca="false">(($BT12-$BY12)*BX$2)+$BY12</f>
        <v>#N/A</v>
      </c>
      <c r="BY12" s="257" t="n">
        <v>0</v>
      </c>
      <c r="BZ12" s="257" t="e">
        <f aca="false">(($CD12-$BY12)*BZ$2)+$BY12</f>
        <v>#N/A</v>
      </c>
      <c r="CA12" s="257" t="e">
        <f aca="false">(($CD12-$BY12)*CA$2)+$BY12</f>
        <v>#N/A</v>
      </c>
      <c r="CB12" s="257" t="e">
        <f aca="false">(($CD12-$BY12)*CB$2)+$BY12</f>
        <v>#N/A</v>
      </c>
      <c r="CC12" s="257" t="e">
        <f aca="false">(($CD12-$BY12)*CC$2)+$BY12</f>
        <v>#N/A</v>
      </c>
      <c r="CD12" s="257" t="e">
        <f aca="false">VLOOKUP($A12,GAMMAGRIDS,6,FALSE())</f>
        <v>#N/A</v>
      </c>
      <c r="CE12" s="257" t="e">
        <f aca="false">(($CX12-$CD12)*CE$2)+$CD12</f>
        <v>#N/A</v>
      </c>
      <c r="CF12" s="257" t="e">
        <f aca="false">(($CX12-$CD12)*CF$2)+$CD12</f>
        <v>#N/A</v>
      </c>
      <c r="CG12" s="257" t="e">
        <f aca="false">(($CX12-$CD12)*CG$2)+$CD12</f>
        <v>#N/A</v>
      </c>
      <c r="CH12" s="257" t="e">
        <f aca="false">(($CX12-$CD12)*CH$2)+$CD12</f>
        <v>#N/A</v>
      </c>
      <c r="CI12" s="257" t="e">
        <f aca="false">(($CX12-$CD12)*CI$2)+$CD12</f>
        <v>#N/A</v>
      </c>
      <c r="CJ12" s="257" t="e">
        <f aca="false">(($CX12-$CD12)*CJ$2)+$CD12</f>
        <v>#N/A</v>
      </c>
      <c r="CK12" s="257" t="e">
        <f aca="false">(($CX12-$CD12)*CK$2)+$CD12</f>
        <v>#N/A</v>
      </c>
      <c r="CL12" s="257" t="e">
        <f aca="false">(($CX12-$CD12)*CL$2)+$CD12</f>
        <v>#N/A</v>
      </c>
      <c r="CM12" s="257" t="e">
        <f aca="false">(($CX12-$CD12)*CM$2)+$CD12</f>
        <v>#N/A</v>
      </c>
      <c r="CN12" s="257" t="e">
        <f aca="false">(($CX12-$CD12)*CN$2)+$CD12</f>
        <v>#N/A</v>
      </c>
      <c r="CO12" s="257" t="e">
        <f aca="false">(($CX12-$CD12)*CO$2)+$CD12</f>
        <v>#N/A</v>
      </c>
      <c r="CP12" s="257" t="e">
        <f aca="false">(($CX12-$CD12)*CP$2)+$CD12</f>
        <v>#N/A</v>
      </c>
      <c r="CQ12" s="257" t="e">
        <f aca="false">(($CX12-$CD12)*CQ$2)+$CD12</f>
        <v>#N/A</v>
      </c>
      <c r="CR12" s="257" t="e">
        <f aca="false">(($CX12-$CD12)*CR$2)+$CD12</f>
        <v>#N/A</v>
      </c>
      <c r="CS12" s="257" t="e">
        <f aca="false">(($CX12-$CD12)*CS$2)+$CD12</f>
        <v>#N/A</v>
      </c>
      <c r="CT12" s="257" t="e">
        <f aca="false">(($CX12-$CD12)*CT$2)+$CD12</f>
        <v>#N/A</v>
      </c>
      <c r="CU12" s="257" t="e">
        <f aca="false">(($CX12-$CD12)*CU$2)+$CD12</f>
        <v>#N/A</v>
      </c>
      <c r="CV12" s="257" t="e">
        <f aca="false">(($CX12-$CD12)*CV$2)+$CD12</f>
        <v>#N/A</v>
      </c>
      <c r="CW12" s="257" t="e">
        <f aca="false">(($CX12-$CD12)*CW$2)+$CD12</f>
        <v>#N/A</v>
      </c>
      <c r="CX12" s="257" t="e">
        <f aca="false">VLOOKUP($A12,GAMMAGRIDS,7,FALSE())</f>
        <v>#N/A</v>
      </c>
      <c r="CY12" s="257" t="e">
        <f aca="false">(($DW12-$CX12)*CY$2)+$CX12</f>
        <v>#N/A</v>
      </c>
      <c r="CZ12" s="257" t="e">
        <f aca="false">(($DW12-$CX12)*CZ$2)+$CX12</f>
        <v>#N/A</v>
      </c>
      <c r="DA12" s="257" t="e">
        <f aca="false">(($DW12-$CX12)*DA$2)+$CX12</f>
        <v>#N/A</v>
      </c>
      <c r="DB12" s="257" t="e">
        <f aca="false">(($DW12-$CX12)*DB$2)+$CX12</f>
        <v>#N/A</v>
      </c>
      <c r="DC12" s="257" t="e">
        <f aca="false">(($DW12-$CX12)*DC$2)+$CX12</f>
        <v>#N/A</v>
      </c>
      <c r="DD12" s="257" t="e">
        <f aca="false">(($DW12-$CX12)*DD$2)+$CX12</f>
        <v>#N/A</v>
      </c>
      <c r="DE12" s="257" t="e">
        <f aca="false">(($DW12-$CX12)*DE$2)+$CX12</f>
        <v>#N/A</v>
      </c>
      <c r="DF12" s="257" t="e">
        <f aca="false">(($DW12-$CX12)*DF$2)+$CX12</f>
        <v>#N/A</v>
      </c>
      <c r="DG12" s="257" t="e">
        <f aca="false">(($DW12-$CX12)*DG$2)+$CX12</f>
        <v>#N/A</v>
      </c>
      <c r="DH12" s="257" t="e">
        <f aca="false">(($DW12-$CX12)*DH$2)+$CX12</f>
        <v>#N/A</v>
      </c>
      <c r="DI12" s="257" t="e">
        <f aca="false">(($DW12-$CX12)*DI$2)+$CX12</f>
        <v>#N/A</v>
      </c>
      <c r="DJ12" s="257" t="e">
        <f aca="false">(($DW12-$CX12)*DJ$2)+$CX12</f>
        <v>#N/A</v>
      </c>
      <c r="DK12" s="257" t="e">
        <f aca="false">(($DW12-$CX12)*DK$2)+$CX12</f>
        <v>#N/A</v>
      </c>
      <c r="DL12" s="257" t="e">
        <f aca="false">(($DW12-$CX12)*DL$2)+$CX12</f>
        <v>#N/A</v>
      </c>
      <c r="DM12" s="257" t="e">
        <f aca="false">(($DW12-$CX12)*DM$2)+$CX12</f>
        <v>#N/A</v>
      </c>
      <c r="DN12" s="257" t="e">
        <f aca="false">(($DW12-$CX12)*DN$2)+$CX12</f>
        <v>#N/A</v>
      </c>
      <c r="DO12" s="257" t="e">
        <f aca="false">(($DW12-$CX12)*DO$2)+$CX12</f>
        <v>#N/A</v>
      </c>
      <c r="DP12" s="257" t="e">
        <f aca="false">(($DW12-$CX12)*DP$2)+$CX12</f>
        <v>#N/A</v>
      </c>
      <c r="DQ12" s="257" t="e">
        <f aca="false">(($DW12-$CX12)*DQ$2)+$CX12</f>
        <v>#N/A</v>
      </c>
      <c r="DR12" s="257" t="e">
        <f aca="false">(($DW12-$CX12)*DR$2)+$CX12</f>
        <v>#N/A</v>
      </c>
      <c r="DS12" s="257" t="e">
        <f aca="false">(($DW12-$CX12)*DS$2)+$CX12</f>
        <v>#N/A</v>
      </c>
      <c r="DT12" s="257" t="e">
        <f aca="false">(($DW12-$CX12)*DT$2)+$CX12</f>
        <v>#N/A</v>
      </c>
      <c r="DU12" s="257" t="e">
        <f aca="false">(($DW12-$CX12)*DU$2)+$CX12</f>
        <v>#N/A</v>
      </c>
      <c r="DV12" s="257" t="e">
        <f aca="false">(($DW12-$CX12)*DV$2)+$CX12</f>
        <v>#N/A</v>
      </c>
      <c r="DW12" s="257" t="e">
        <f aca="false">VLOOKUP($A12,GAMMAGRIDS,8,FALSE())</f>
        <v>#N/A</v>
      </c>
      <c r="DX12" s="257" t="e">
        <f aca="false">(($EV12-$DW12)*DX$2)+$DW12</f>
        <v>#N/A</v>
      </c>
      <c r="DY12" s="257" t="e">
        <f aca="false">(($EV12-$DW12)*DY$2)+$DW12</f>
        <v>#N/A</v>
      </c>
      <c r="DZ12" s="257" t="e">
        <f aca="false">(($EV12-$DW12)*DZ$2)+$DW12</f>
        <v>#N/A</v>
      </c>
      <c r="EA12" s="257" t="e">
        <f aca="false">(($EV12-$DW12)*EA$2)+$DW12</f>
        <v>#N/A</v>
      </c>
      <c r="EB12" s="257" t="e">
        <f aca="false">(($EV12-$DW12)*EB$2)+$DW12</f>
        <v>#N/A</v>
      </c>
      <c r="EC12" s="257" t="e">
        <f aca="false">(($EV12-$DW12)*EC$2)+$DW12</f>
        <v>#N/A</v>
      </c>
      <c r="ED12" s="257" t="e">
        <f aca="false">(($EV12-$DW12)*ED$2)+$DW12</f>
        <v>#N/A</v>
      </c>
      <c r="EE12" s="257" t="e">
        <f aca="false">(($EV12-$DW12)*EE$2)+$DW12</f>
        <v>#N/A</v>
      </c>
      <c r="EF12" s="257" t="e">
        <f aca="false">(($EV12-$DW12)*EF$2)+$DW12</f>
        <v>#N/A</v>
      </c>
      <c r="EG12" s="257" t="e">
        <f aca="false">(($EV12-$DW12)*EG$2)+$DW12</f>
        <v>#N/A</v>
      </c>
      <c r="EH12" s="257" t="e">
        <f aca="false">(($EV12-$DW12)*EH$2)+$DW12</f>
        <v>#N/A</v>
      </c>
      <c r="EI12" s="257" t="e">
        <f aca="false">(($EV12-$DW12)*EI$2)+$DW12</f>
        <v>#N/A</v>
      </c>
      <c r="EJ12" s="257" t="e">
        <f aca="false">(($EV12-$DW12)*EJ$2)+$DW12</f>
        <v>#N/A</v>
      </c>
      <c r="EK12" s="257" t="e">
        <f aca="false">(($EV12-$DW12)*EK$2)+$DW12</f>
        <v>#N/A</v>
      </c>
      <c r="EL12" s="257" t="e">
        <f aca="false">(($EV12-$DW12)*EL$2)+$DW12</f>
        <v>#N/A</v>
      </c>
      <c r="EM12" s="257" t="e">
        <f aca="false">(($EV12-$DW12)*EM$2)+$DW12</f>
        <v>#N/A</v>
      </c>
      <c r="EN12" s="257" t="e">
        <f aca="false">(($EV12-$DW12)*EN$2)+$DW12</f>
        <v>#N/A</v>
      </c>
      <c r="EO12" s="257" t="e">
        <f aca="false">(($EV12-$DW12)*EO$2)+$DW12</f>
        <v>#N/A</v>
      </c>
      <c r="EP12" s="257" t="e">
        <f aca="false">(($EV12-$DW12)*EP$2)+$DW12</f>
        <v>#N/A</v>
      </c>
      <c r="EQ12" s="257" t="e">
        <f aca="false">(($EV12-$DW12)*EQ$2)+$DW12</f>
        <v>#N/A</v>
      </c>
      <c r="ER12" s="257" t="e">
        <f aca="false">(($EV12-$DW12)*ER$2)+$DW12</f>
        <v>#N/A</v>
      </c>
      <c r="ES12" s="257" t="e">
        <f aca="false">(($EV12-$DW12)*ES$2)+$DW12</f>
        <v>#N/A</v>
      </c>
      <c r="ET12" s="257" t="e">
        <f aca="false">(($EV12-$DW12)*ET$2)+$DW12</f>
        <v>#N/A</v>
      </c>
      <c r="EU12" s="257" t="e">
        <f aca="false">(($EV12-$DW12)*EU$2)+$DW12</f>
        <v>#N/A</v>
      </c>
      <c r="EV12" s="257" t="e">
        <f aca="false">VLOOKUP($A12,GAMMAGRIDS,9,FALSE())</f>
        <v>#N/A</v>
      </c>
    </row>
    <row r="13" customFormat="false" ht="12.75" hidden="false" customHeight="false" outlineLevel="0" collapsed="false">
      <c r="A13" s="36" t="n">
        <v>37196</v>
      </c>
      <c r="B13" s="257" t="e">
        <f aca="false">VLOOKUP($A13,GAMMAGRIDS,2,FALSE())</f>
        <v>#N/A</v>
      </c>
      <c r="C13" s="257" t="e">
        <f aca="false">(($B13-$AA13)*C$2)+$AA13</f>
        <v>#N/A</v>
      </c>
      <c r="D13" s="257" t="e">
        <f aca="false">(($B13-$AA13)*D$2)+$AA13</f>
        <v>#N/A</v>
      </c>
      <c r="E13" s="257" t="e">
        <f aca="false">(($B13-$AA13)*E$2)+$AA13</f>
        <v>#N/A</v>
      </c>
      <c r="F13" s="257" t="e">
        <f aca="false">(($B13-$AA13)*F$2)+$AA13</f>
        <v>#N/A</v>
      </c>
      <c r="G13" s="257" t="e">
        <f aca="false">(($B13-$AA13)*G$2)+$AA13</f>
        <v>#N/A</v>
      </c>
      <c r="H13" s="257" t="e">
        <f aca="false">(($B13-$AA13)*H$2)+$AA13</f>
        <v>#N/A</v>
      </c>
      <c r="I13" s="257" t="e">
        <f aca="false">(($B13-$AA13)*I$2)+$AA13</f>
        <v>#N/A</v>
      </c>
      <c r="J13" s="257" t="e">
        <f aca="false">(($B13-$AA13)*J$2)+$AA13</f>
        <v>#N/A</v>
      </c>
      <c r="K13" s="257" t="e">
        <f aca="false">(($B13-$AA13)*K$2)+$AA13</f>
        <v>#N/A</v>
      </c>
      <c r="L13" s="257" t="e">
        <f aca="false">(($B13-$AA13)*L$2)+$AA13</f>
        <v>#N/A</v>
      </c>
      <c r="M13" s="257" t="e">
        <f aca="false">(($B13-$AA13)*M$2)+$AA13</f>
        <v>#N/A</v>
      </c>
      <c r="N13" s="257" t="e">
        <f aca="false">(($B13-$AA13)*N$2)+$AA13</f>
        <v>#N/A</v>
      </c>
      <c r="O13" s="257" t="e">
        <f aca="false">(($B13-$AA13)*O$2)+$AA13</f>
        <v>#N/A</v>
      </c>
      <c r="P13" s="257" t="e">
        <f aca="false">(($B13-$AA13)*P$2)+$AA13</f>
        <v>#N/A</v>
      </c>
      <c r="Q13" s="257" t="e">
        <f aca="false">(($B13-$AA13)*Q$2)+$AA13</f>
        <v>#N/A</v>
      </c>
      <c r="R13" s="257" t="e">
        <f aca="false">(($B13-$AA13)*R$2)+$AA13</f>
        <v>#N/A</v>
      </c>
      <c r="S13" s="257" t="e">
        <f aca="false">(($B13-$AA13)*S$2)+$AA13</f>
        <v>#N/A</v>
      </c>
      <c r="T13" s="257" t="e">
        <f aca="false">(($B13-$AA13)*T$2)+$AA13</f>
        <v>#N/A</v>
      </c>
      <c r="U13" s="257" t="e">
        <f aca="false">(($B13-$AA13)*U$2)+$AA13</f>
        <v>#N/A</v>
      </c>
      <c r="V13" s="257" t="e">
        <f aca="false">(($B13-$AA13)*V$2)+$AA13</f>
        <v>#N/A</v>
      </c>
      <c r="W13" s="257" t="e">
        <f aca="false">(($B13-$AA13)*W$2)+$AA13</f>
        <v>#N/A</v>
      </c>
      <c r="X13" s="257" t="e">
        <f aca="false">(($B13-$AA13)*X$2)+$AA13</f>
        <v>#N/A</v>
      </c>
      <c r="Y13" s="257" t="e">
        <f aca="false">(($B13-$AA13)*Y$2)+$AA13</f>
        <v>#N/A</v>
      </c>
      <c r="Z13" s="257" t="e">
        <f aca="false">(($B13-$AA13)*Z$2)+$AA13</f>
        <v>#N/A</v>
      </c>
      <c r="AA13" s="257" t="e">
        <f aca="false">VLOOKUP($A13,GAMMAGRIDS,3,FALSE())</f>
        <v>#N/A</v>
      </c>
      <c r="AB13" s="257" t="e">
        <f aca="false">(($AA13-$AZ13)*AB$2)+$AZ13</f>
        <v>#N/A</v>
      </c>
      <c r="AC13" s="257" t="e">
        <f aca="false">(($AA13-$AZ13)*AC$2)+$AZ13</f>
        <v>#N/A</v>
      </c>
      <c r="AD13" s="257" t="e">
        <f aca="false">(($AA13-$AZ13)*AD$2)+$AZ13</f>
        <v>#N/A</v>
      </c>
      <c r="AE13" s="257" t="e">
        <f aca="false">(($AA13-$AZ13)*AE$2)+$AZ13</f>
        <v>#N/A</v>
      </c>
      <c r="AF13" s="257" t="e">
        <f aca="false">(($AA13-$AZ13)*AF$2)+$AZ13</f>
        <v>#N/A</v>
      </c>
      <c r="AG13" s="257" t="e">
        <f aca="false">(($AA13-$AZ13)*AG$2)+$AZ13</f>
        <v>#N/A</v>
      </c>
      <c r="AH13" s="257" t="e">
        <f aca="false">(($AA13-$AZ13)*AH$2)+$AZ13</f>
        <v>#N/A</v>
      </c>
      <c r="AI13" s="257" t="e">
        <f aca="false">(($AA13-$AZ13)*AI$2)+$AZ13</f>
        <v>#N/A</v>
      </c>
      <c r="AJ13" s="257" t="e">
        <f aca="false">(($AA13-$AZ13)*AJ$2)+$AZ13</f>
        <v>#N/A</v>
      </c>
      <c r="AK13" s="257" t="e">
        <f aca="false">(($AA13-$AZ13)*AK$2)+$AZ13</f>
        <v>#N/A</v>
      </c>
      <c r="AL13" s="257" t="e">
        <f aca="false">(($AA13-$AZ13)*AL$2)+$AZ13</f>
        <v>#N/A</v>
      </c>
      <c r="AM13" s="257" t="e">
        <f aca="false">(($AA13-$AZ13)*AM$2)+$AZ13</f>
        <v>#N/A</v>
      </c>
      <c r="AN13" s="257" t="e">
        <f aca="false">(($AA13-$AZ13)*AN$2)+$AZ13</f>
        <v>#N/A</v>
      </c>
      <c r="AO13" s="257" t="e">
        <f aca="false">(($AA13-$AZ13)*AO$2)+$AZ13</f>
        <v>#N/A</v>
      </c>
      <c r="AP13" s="257" t="e">
        <f aca="false">(($AA13-$AZ13)*AP$2)+$AZ13</f>
        <v>#N/A</v>
      </c>
      <c r="AQ13" s="257" t="e">
        <f aca="false">(($AA13-$AZ13)*AQ$2)+$AZ13</f>
        <v>#N/A</v>
      </c>
      <c r="AR13" s="257" t="e">
        <f aca="false">(($AA13-$AZ13)*AR$2)+$AZ13</f>
        <v>#N/A</v>
      </c>
      <c r="AS13" s="257" t="e">
        <f aca="false">(($AA13-$AZ13)*AS$2)+$AZ13</f>
        <v>#N/A</v>
      </c>
      <c r="AT13" s="257" t="e">
        <f aca="false">(($AA13-$AZ13)*AT$2)+$AZ13</f>
        <v>#N/A</v>
      </c>
      <c r="AU13" s="257" t="e">
        <f aca="false">(($AA13-$AZ13)*AU$2)+$AZ13</f>
        <v>#N/A</v>
      </c>
      <c r="AV13" s="257" t="e">
        <f aca="false">(($AA13-$AZ13)*AV$2)+$AZ13</f>
        <v>#N/A</v>
      </c>
      <c r="AW13" s="257" t="e">
        <f aca="false">(($AA13-$AZ13)*AW$2)+$AZ13</f>
        <v>#N/A</v>
      </c>
      <c r="AX13" s="257" t="e">
        <f aca="false">(($AA13-$AZ13)*AX$2)+$AZ13</f>
        <v>#N/A</v>
      </c>
      <c r="AY13" s="257" t="e">
        <f aca="false">(($AA13-$AZ13)*AY$2)+$AZ13</f>
        <v>#N/A</v>
      </c>
      <c r="AZ13" s="257" t="e">
        <f aca="false">VLOOKUP($A13,GAMMAGRIDS,4,FALSE())</f>
        <v>#N/A</v>
      </c>
      <c r="BA13" s="257" t="e">
        <f aca="false">(($AZ13-$BT13)*BA$2)+$BT13</f>
        <v>#N/A</v>
      </c>
      <c r="BB13" s="257" t="e">
        <f aca="false">(($AZ13-$BT13)*BB$2)+$BT13</f>
        <v>#N/A</v>
      </c>
      <c r="BC13" s="257" t="e">
        <f aca="false">(($AZ13-$BT13)*BC$2)+$BT13</f>
        <v>#N/A</v>
      </c>
      <c r="BD13" s="257" t="e">
        <f aca="false">(($AZ13-$BT13)*BD$2)+$BT13</f>
        <v>#N/A</v>
      </c>
      <c r="BE13" s="257" t="e">
        <f aca="false">(($AZ13-$BT13)*BE$2)+$BT13</f>
        <v>#N/A</v>
      </c>
      <c r="BF13" s="257" t="e">
        <f aca="false">(($AZ13-$BT13)*BF$2)+$BT13</f>
        <v>#N/A</v>
      </c>
      <c r="BG13" s="257" t="e">
        <f aca="false">(($AZ13-$BT13)*BG$2)+$BT13</f>
        <v>#N/A</v>
      </c>
      <c r="BH13" s="257" t="e">
        <f aca="false">(($AZ13-$BT13)*BH$2)+$BT13</f>
        <v>#N/A</v>
      </c>
      <c r="BI13" s="257" t="e">
        <f aca="false">(($AZ13-$BT13)*BI$2)+$BT13</f>
        <v>#N/A</v>
      </c>
      <c r="BJ13" s="257" t="e">
        <f aca="false">(($AZ13-$BT13)*BJ$2)+$BT13</f>
        <v>#N/A</v>
      </c>
      <c r="BK13" s="257" t="e">
        <f aca="false">(($AZ13-$BT13)*BK$2)+$BT13</f>
        <v>#N/A</v>
      </c>
      <c r="BL13" s="257" t="e">
        <f aca="false">(($AZ13-$BT13)*BL$2)+$BT13</f>
        <v>#N/A</v>
      </c>
      <c r="BM13" s="257" t="e">
        <f aca="false">(($AZ13-$BT13)*BM$2)+$BT13</f>
        <v>#N/A</v>
      </c>
      <c r="BN13" s="257" t="e">
        <f aca="false">(($AZ13-$BT13)*BN$2)+$BT13</f>
        <v>#N/A</v>
      </c>
      <c r="BO13" s="257" t="e">
        <f aca="false">(($AZ13-$BT13)*BO$2)+$BT13</f>
        <v>#N/A</v>
      </c>
      <c r="BP13" s="257" t="e">
        <f aca="false">(($AZ13-$BT13)*BP$2)+$BT13</f>
        <v>#N/A</v>
      </c>
      <c r="BQ13" s="257" t="e">
        <f aca="false">(($AZ13-$BT13)*BQ$2)+$BT13</f>
        <v>#N/A</v>
      </c>
      <c r="BR13" s="257" t="e">
        <f aca="false">(($AZ13-$BT13)*BR$2)+$BT13</f>
        <v>#N/A</v>
      </c>
      <c r="BS13" s="257" t="e">
        <f aca="false">(($AZ13-$BT13)*BS$2)+$BT13</f>
        <v>#N/A</v>
      </c>
      <c r="BT13" s="257" t="e">
        <f aca="false">VLOOKUP($A13,GAMMAGRIDS,5,FALSE())</f>
        <v>#N/A</v>
      </c>
      <c r="BU13" s="257" t="e">
        <f aca="false">(($BT13-$BY13)*BU$2)+$BY13</f>
        <v>#N/A</v>
      </c>
      <c r="BV13" s="257" t="e">
        <f aca="false">(($BT13-$BY13)*BV$2)+$BY13</f>
        <v>#N/A</v>
      </c>
      <c r="BW13" s="257" t="e">
        <f aca="false">(($BT13-$BY13)*BW$2)+$BY13</f>
        <v>#N/A</v>
      </c>
      <c r="BX13" s="257" t="e">
        <f aca="false">(($BT13-$BY13)*BX$2)+$BY13</f>
        <v>#N/A</v>
      </c>
      <c r="BY13" s="257" t="n">
        <v>0</v>
      </c>
      <c r="BZ13" s="257" t="e">
        <f aca="false">(($CD13-$BY13)*BZ$2)+$BY13</f>
        <v>#N/A</v>
      </c>
      <c r="CA13" s="257" t="e">
        <f aca="false">(($CD13-$BY13)*CA$2)+$BY13</f>
        <v>#N/A</v>
      </c>
      <c r="CB13" s="257" t="e">
        <f aca="false">(($CD13-$BY13)*CB$2)+$BY13</f>
        <v>#N/A</v>
      </c>
      <c r="CC13" s="257" t="e">
        <f aca="false">(($CD13-$BY13)*CC$2)+$BY13</f>
        <v>#N/A</v>
      </c>
      <c r="CD13" s="257" t="e">
        <f aca="false">VLOOKUP($A13,GAMMAGRIDS,6,FALSE())</f>
        <v>#N/A</v>
      </c>
      <c r="CE13" s="257" t="e">
        <f aca="false">(($CX13-$CD13)*CE$2)+$CD13</f>
        <v>#N/A</v>
      </c>
      <c r="CF13" s="257" t="e">
        <f aca="false">(($CX13-$CD13)*CF$2)+$CD13</f>
        <v>#N/A</v>
      </c>
      <c r="CG13" s="257" t="e">
        <f aca="false">(($CX13-$CD13)*CG$2)+$CD13</f>
        <v>#N/A</v>
      </c>
      <c r="CH13" s="257" t="e">
        <f aca="false">(($CX13-$CD13)*CH$2)+$CD13</f>
        <v>#N/A</v>
      </c>
      <c r="CI13" s="257" t="e">
        <f aca="false">(($CX13-$CD13)*CI$2)+$CD13</f>
        <v>#N/A</v>
      </c>
      <c r="CJ13" s="257" t="e">
        <f aca="false">(($CX13-$CD13)*CJ$2)+$CD13</f>
        <v>#N/A</v>
      </c>
      <c r="CK13" s="257" t="e">
        <f aca="false">(($CX13-$CD13)*CK$2)+$CD13</f>
        <v>#N/A</v>
      </c>
      <c r="CL13" s="257" t="e">
        <f aca="false">(($CX13-$CD13)*CL$2)+$CD13</f>
        <v>#N/A</v>
      </c>
      <c r="CM13" s="257" t="e">
        <f aca="false">(($CX13-$CD13)*CM$2)+$CD13</f>
        <v>#N/A</v>
      </c>
      <c r="CN13" s="257" t="e">
        <f aca="false">(($CX13-$CD13)*CN$2)+$CD13</f>
        <v>#N/A</v>
      </c>
      <c r="CO13" s="257" t="e">
        <f aca="false">(($CX13-$CD13)*CO$2)+$CD13</f>
        <v>#N/A</v>
      </c>
      <c r="CP13" s="257" t="e">
        <f aca="false">(($CX13-$CD13)*CP$2)+$CD13</f>
        <v>#N/A</v>
      </c>
      <c r="CQ13" s="257" t="e">
        <f aca="false">(($CX13-$CD13)*CQ$2)+$CD13</f>
        <v>#N/A</v>
      </c>
      <c r="CR13" s="257" t="e">
        <f aca="false">(($CX13-$CD13)*CR$2)+$CD13</f>
        <v>#N/A</v>
      </c>
      <c r="CS13" s="257" t="e">
        <f aca="false">(($CX13-$CD13)*CS$2)+$CD13</f>
        <v>#N/A</v>
      </c>
      <c r="CT13" s="257" t="e">
        <f aca="false">(($CX13-$CD13)*CT$2)+$CD13</f>
        <v>#N/A</v>
      </c>
      <c r="CU13" s="257" t="e">
        <f aca="false">(($CX13-$CD13)*CU$2)+$CD13</f>
        <v>#N/A</v>
      </c>
      <c r="CV13" s="257" t="e">
        <f aca="false">(($CX13-$CD13)*CV$2)+$CD13</f>
        <v>#N/A</v>
      </c>
      <c r="CW13" s="257" t="e">
        <f aca="false">(($CX13-$CD13)*CW$2)+$CD13</f>
        <v>#N/A</v>
      </c>
      <c r="CX13" s="257" t="e">
        <f aca="false">VLOOKUP($A13,GAMMAGRIDS,7,FALSE())</f>
        <v>#N/A</v>
      </c>
      <c r="CY13" s="257" t="e">
        <f aca="false">(($DW13-$CX13)*CY$2)+$CX13</f>
        <v>#N/A</v>
      </c>
      <c r="CZ13" s="257" t="e">
        <f aca="false">(($DW13-$CX13)*CZ$2)+$CX13</f>
        <v>#N/A</v>
      </c>
      <c r="DA13" s="257" t="e">
        <f aca="false">(($DW13-$CX13)*DA$2)+$CX13</f>
        <v>#N/A</v>
      </c>
      <c r="DB13" s="257" t="e">
        <f aca="false">(($DW13-$CX13)*DB$2)+$CX13</f>
        <v>#N/A</v>
      </c>
      <c r="DC13" s="257" t="e">
        <f aca="false">(($DW13-$CX13)*DC$2)+$CX13</f>
        <v>#N/A</v>
      </c>
      <c r="DD13" s="257" t="e">
        <f aca="false">(($DW13-$CX13)*DD$2)+$CX13</f>
        <v>#N/A</v>
      </c>
      <c r="DE13" s="257" t="e">
        <f aca="false">(($DW13-$CX13)*DE$2)+$CX13</f>
        <v>#N/A</v>
      </c>
      <c r="DF13" s="257" t="e">
        <f aca="false">(($DW13-$CX13)*DF$2)+$CX13</f>
        <v>#N/A</v>
      </c>
      <c r="DG13" s="257" t="e">
        <f aca="false">(($DW13-$CX13)*DG$2)+$CX13</f>
        <v>#N/A</v>
      </c>
      <c r="DH13" s="257" t="e">
        <f aca="false">(($DW13-$CX13)*DH$2)+$CX13</f>
        <v>#N/A</v>
      </c>
      <c r="DI13" s="257" t="e">
        <f aca="false">(($DW13-$CX13)*DI$2)+$CX13</f>
        <v>#N/A</v>
      </c>
      <c r="DJ13" s="257" t="e">
        <f aca="false">(($DW13-$CX13)*DJ$2)+$CX13</f>
        <v>#N/A</v>
      </c>
      <c r="DK13" s="257" t="e">
        <f aca="false">(($DW13-$CX13)*DK$2)+$CX13</f>
        <v>#N/A</v>
      </c>
      <c r="DL13" s="257" t="e">
        <f aca="false">(($DW13-$CX13)*DL$2)+$CX13</f>
        <v>#N/A</v>
      </c>
      <c r="DM13" s="257" t="e">
        <f aca="false">(($DW13-$CX13)*DM$2)+$CX13</f>
        <v>#N/A</v>
      </c>
      <c r="DN13" s="257" t="e">
        <f aca="false">(($DW13-$CX13)*DN$2)+$CX13</f>
        <v>#N/A</v>
      </c>
      <c r="DO13" s="257" t="e">
        <f aca="false">(($DW13-$CX13)*DO$2)+$CX13</f>
        <v>#N/A</v>
      </c>
      <c r="DP13" s="257" t="e">
        <f aca="false">(($DW13-$CX13)*DP$2)+$CX13</f>
        <v>#N/A</v>
      </c>
      <c r="DQ13" s="257" t="e">
        <f aca="false">(($DW13-$CX13)*DQ$2)+$CX13</f>
        <v>#N/A</v>
      </c>
      <c r="DR13" s="257" t="e">
        <f aca="false">(($DW13-$CX13)*DR$2)+$CX13</f>
        <v>#N/A</v>
      </c>
      <c r="DS13" s="257" t="e">
        <f aca="false">(($DW13-$CX13)*DS$2)+$CX13</f>
        <v>#N/A</v>
      </c>
      <c r="DT13" s="257" t="e">
        <f aca="false">(($DW13-$CX13)*DT$2)+$CX13</f>
        <v>#N/A</v>
      </c>
      <c r="DU13" s="257" t="e">
        <f aca="false">(($DW13-$CX13)*DU$2)+$CX13</f>
        <v>#N/A</v>
      </c>
      <c r="DV13" s="257" t="e">
        <f aca="false">(($DW13-$CX13)*DV$2)+$CX13</f>
        <v>#N/A</v>
      </c>
      <c r="DW13" s="257" t="e">
        <f aca="false">VLOOKUP($A13,GAMMAGRIDS,8,FALSE())</f>
        <v>#N/A</v>
      </c>
      <c r="DX13" s="257" t="e">
        <f aca="false">(($EV13-$DW13)*DX$2)+$DW13</f>
        <v>#N/A</v>
      </c>
      <c r="DY13" s="257" t="e">
        <f aca="false">(($EV13-$DW13)*DY$2)+$DW13</f>
        <v>#N/A</v>
      </c>
      <c r="DZ13" s="257" t="e">
        <f aca="false">(($EV13-$DW13)*DZ$2)+$DW13</f>
        <v>#N/A</v>
      </c>
      <c r="EA13" s="257" t="e">
        <f aca="false">(($EV13-$DW13)*EA$2)+$DW13</f>
        <v>#N/A</v>
      </c>
      <c r="EB13" s="257" t="e">
        <f aca="false">(($EV13-$DW13)*EB$2)+$DW13</f>
        <v>#N/A</v>
      </c>
      <c r="EC13" s="257" t="e">
        <f aca="false">(($EV13-$DW13)*EC$2)+$DW13</f>
        <v>#N/A</v>
      </c>
      <c r="ED13" s="257" t="e">
        <f aca="false">(($EV13-$DW13)*ED$2)+$DW13</f>
        <v>#N/A</v>
      </c>
      <c r="EE13" s="257" t="e">
        <f aca="false">(($EV13-$DW13)*EE$2)+$DW13</f>
        <v>#N/A</v>
      </c>
      <c r="EF13" s="257" t="e">
        <f aca="false">(($EV13-$DW13)*EF$2)+$DW13</f>
        <v>#N/A</v>
      </c>
      <c r="EG13" s="257" t="e">
        <f aca="false">(($EV13-$DW13)*EG$2)+$DW13</f>
        <v>#N/A</v>
      </c>
      <c r="EH13" s="257" t="e">
        <f aca="false">(($EV13-$DW13)*EH$2)+$DW13</f>
        <v>#N/A</v>
      </c>
      <c r="EI13" s="257" t="e">
        <f aca="false">(($EV13-$DW13)*EI$2)+$DW13</f>
        <v>#N/A</v>
      </c>
      <c r="EJ13" s="257" t="e">
        <f aca="false">(($EV13-$DW13)*EJ$2)+$DW13</f>
        <v>#N/A</v>
      </c>
      <c r="EK13" s="257" t="e">
        <f aca="false">(($EV13-$DW13)*EK$2)+$DW13</f>
        <v>#N/A</v>
      </c>
      <c r="EL13" s="257" t="e">
        <f aca="false">(($EV13-$DW13)*EL$2)+$DW13</f>
        <v>#N/A</v>
      </c>
      <c r="EM13" s="257" t="e">
        <f aca="false">(($EV13-$DW13)*EM$2)+$DW13</f>
        <v>#N/A</v>
      </c>
      <c r="EN13" s="257" t="e">
        <f aca="false">(($EV13-$DW13)*EN$2)+$DW13</f>
        <v>#N/A</v>
      </c>
      <c r="EO13" s="257" t="e">
        <f aca="false">(($EV13-$DW13)*EO$2)+$DW13</f>
        <v>#N/A</v>
      </c>
      <c r="EP13" s="257" t="e">
        <f aca="false">(($EV13-$DW13)*EP$2)+$DW13</f>
        <v>#N/A</v>
      </c>
      <c r="EQ13" s="257" t="e">
        <f aca="false">(($EV13-$DW13)*EQ$2)+$DW13</f>
        <v>#N/A</v>
      </c>
      <c r="ER13" s="257" t="e">
        <f aca="false">(($EV13-$DW13)*ER$2)+$DW13</f>
        <v>#N/A</v>
      </c>
      <c r="ES13" s="257" t="e">
        <f aca="false">(($EV13-$DW13)*ES$2)+$DW13</f>
        <v>#N/A</v>
      </c>
      <c r="ET13" s="257" t="e">
        <f aca="false">(($EV13-$DW13)*ET$2)+$DW13</f>
        <v>#N/A</v>
      </c>
      <c r="EU13" s="257" t="e">
        <f aca="false">(($EV13-$DW13)*EU$2)+$DW13</f>
        <v>#N/A</v>
      </c>
      <c r="EV13" s="257" t="e">
        <f aca="false">VLOOKUP($A13,GAMMAGRIDS,9,FALSE())</f>
        <v>#N/A</v>
      </c>
    </row>
    <row r="14" customFormat="false" ht="12.75" hidden="false" customHeight="false" outlineLevel="0" collapsed="false">
      <c r="A14" s="36" t="n">
        <v>37226</v>
      </c>
      <c r="B14" s="257" t="n">
        <f aca="false">VLOOKUP($A14,GAMMAGRIDS,2,FALSE())</f>
        <v>0</v>
      </c>
      <c r="C14" s="257" t="n">
        <f aca="false">(($B14-$AA14)*C$2)+$AA14</f>
        <v>0</v>
      </c>
      <c r="D14" s="257" t="n">
        <f aca="false">(($B14-$AA14)*D$2)+$AA14</f>
        <v>0</v>
      </c>
      <c r="E14" s="257" t="n">
        <f aca="false">(($B14-$AA14)*E$2)+$AA14</f>
        <v>0</v>
      </c>
      <c r="F14" s="257" t="n">
        <f aca="false">(($B14-$AA14)*F$2)+$AA14</f>
        <v>0</v>
      </c>
      <c r="G14" s="257" t="n">
        <f aca="false">(($B14-$AA14)*G$2)+$AA14</f>
        <v>0</v>
      </c>
      <c r="H14" s="257" t="n">
        <f aca="false">(($B14-$AA14)*H$2)+$AA14</f>
        <v>0</v>
      </c>
      <c r="I14" s="257" t="n">
        <f aca="false">(($B14-$AA14)*I$2)+$AA14</f>
        <v>0</v>
      </c>
      <c r="J14" s="257" t="n">
        <f aca="false">(($B14-$AA14)*J$2)+$AA14</f>
        <v>0</v>
      </c>
      <c r="K14" s="257" t="n">
        <f aca="false">(($B14-$AA14)*K$2)+$AA14</f>
        <v>0</v>
      </c>
      <c r="L14" s="257" t="n">
        <f aca="false">(($B14-$AA14)*L$2)+$AA14</f>
        <v>0</v>
      </c>
      <c r="M14" s="257" t="n">
        <f aca="false">(($B14-$AA14)*M$2)+$AA14</f>
        <v>0</v>
      </c>
      <c r="N14" s="257" t="n">
        <f aca="false">(($B14-$AA14)*N$2)+$AA14</f>
        <v>0</v>
      </c>
      <c r="O14" s="257" t="n">
        <f aca="false">(($B14-$AA14)*O$2)+$AA14</f>
        <v>0</v>
      </c>
      <c r="P14" s="257" t="n">
        <f aca="false">(($B14-$AA14)*P$2)+$AA14</f>
        <v>0</v>
      </c>
      <c r="Q14" s="257" t="n">
        <f aca="false">(($B14-$AA14)*Q$2)+$AA14</f>
        <v>0</v>
      </c>
      <c r="R14" s="257" t="n">
        <f aca="false">(($B14-$AA14)*R$2)+$AA14</f>
        <v>0</v>
      </c>
      <c r="S14" s="257" t="n">
        <f aca="false">(($B14-$AA14)*S$2)+$AA14</f>
        <v>0</v>
      </c>
      <c r="T14" s="257" t="n">
        <f aca="false">(($B14-$AA14)*T$2)+$AA14</f>
        <v>0</v>
      </c>
      <c r="U14" s="257" t="n">
        <f aca="false">(($B14-$AA14)*U$2)+$AA14</f>
        <v>0</v>
      </c>
      <c r="V14" s="257" t="n">
        <f aca="false">(($B14-$AA14)*V$2)+$AA14</f>
        <v>0</v>
      </c>
      <c r="W14" s="257" t="n">
        <f aca="false">(($B14-$AA14)*W$2)+$AA14</f>
        <v>0</v>
      </c>
      <c r="X14" s="257" t="n">
        <f aca="false">(($B14-$AA14)*X$2)+$AA14</f>
        <v>0</v>
      </c>
      <c r="Y14" s="257" t="n">
        <f aca="false">(($B14-$AA14)*Y$2)+$AA14</f>
        <v>0</v>
      </c>
      <c r="Z14" s="257" t="n">
        <f aca="false">(($B14-$AA14)*Z$2)+$AA14</f>
        <v>0</v>
      </c>
      <c r="AA14" s="257" t="n">
        <f aca="false">VLOOKUP($A14,GAMMAGRIDS,3,FALSE())</f>
        <v>0</v>
      </c>
      <c r="AB14" s="257" t="n">
        <f aca="false">(($AA14-$AZ14)*AB$2)+$AZ14</f>
        <v>0</v>
      </c>
      <c r="AC14" s="257" t="n">
        <f aca="false">(($AA14-$AZ14)*AC$2)+$AZ14</f>
        <v>0</v>
      </c>
      <c r="AD14" s="257" t="n">
        <f aca="false">(($AA14-$AZ14)*AD$2)+$AZ14</f>
        <v>0</v>
      </c>
      <c r="AE14" s="257" t="n">
        <f aca="false">(($AA14-$AZ14)*AE$2)+$AZ14</f>
        <v>0</v>
      </c>
      <c r="AF14" s="257" t="n">
        <f aca="false">(($AA14-$AZ14)*AF$2)+$AZ14</f>
        <v>0</v>
      </c>
      <c r="AG14" s="257" t="n">
        <f aca="false">(($AA14-$AZ14)*AG$2)+$AZ14</f>
        <v>0</v>
      </c>
      <c r="AH14" s="257" t="n">
        <f aca="false">(($AA14-$AZ14)*AH$2)+$AZ14</f>
        <v>0</v>
      </c>
      <c r="AI14" s="257" t="n">
        <f aca="false">(($AA14-$AZ14)*AI$2)+$AZ14</f>
        <v>0</v>
      </c>
      <c r="AJ14" s="257" t="n">
        <f aca="false">(($AA14-$AZ14)*AJ$2)+$AZ14</f>
        <v>0</v>
      </c>
      <c r="AK14" s="257" t="n">
        <f aca="false">(($AA14-$AZ14)*AK$2)+$AZ14</f>
        <v>0</v>
      </c>
      <c r="AL14" s="257" t="n">
        <f aca="false">(($AA14-$AZ14)*AL$2)+$AZ14</f>
        <v>0</v>
      </c>
      <c r="AM14" s="257" t="n">
        <f aca="false">(($AA14-$AZ14)*AM$2)+$AZ14</f>
        <v>0</v>
      </c>
      <c r="AN14" s="257" t="n">
        <f aca="false">(($AA14-$AZ14)*AN$2)+$AZ14</f>
        <v>0</v>
      </c>
      <c r="AO14" s="257" t="n">
        <f aca="false">(($AA14-$AZ14)*AO$2)+$AZ14</f>
        <v>0</v>
      </c>
      <c r="AP14" s="257" t="n">
        <f aca="false">(($AA14-$AZ14)*AP$2)+$AZ14</f>
        <v>0</v>
      </c>
      <c r="AQ14" s="257" t="n">
        <f aca="false">(($AA14-$AZ14)*AQ$2)+$AZ14</f>
        <v>0</v>
      </c>
      <c r="AR14" s="257" t="n">
        <f aca="false">(($AA14-$AZ14)*AR$2)+$AZ14</f>
        <v>0</v>
      </c>
      <c r="AS14" s="257" t="n">
        <f aca="false">(($AA14-$AZ14)*AS$2)+$AZ14</f>
        <v>0</v>
      </c>
      <c r="AT14" s="257" t="n">
        <f aca="false">(($AA14-$AZ14)*AT$2)+$AZ14</f>
        <v>0</v>
      </c>
      <c r="AU14" s="257" t="n">
        <f aca="false">(($AA14-$AZ14)*AU$2)+$AZ14</f>
        <v>0</v>
      </c>
      <c r="AV14" s="257" t="n">
        <f aca="false">(($AA14-$AZ14)*AV$2)+$AZ14</f>
        <v>0</v>
      </c>
      <c r="AW14" s="257" t="n">
        <f aca="false">(($AA14-$AZ14)*AW$2)+$AZ14</f>
        <v>0</v>
      </c>
      <c r="AX14" s="257" t="n">
        <f aca="false">(($AA14-$AZ14)*AX$2)+$AZ14</f>
        <v>0</v>
      </c>
      <c r="AY14" s="257" t="n">
        <f aca="false">(($AA14-$AZ14)*AY$2)+$AZ14</f>
        <v>0</v>
      </c>
      <c r="AZ14" s="257" t="n">
        <f aca="false">VLOOKUP($A14,GAMMAGRIDS,4,FALSE())</f>
        <v>0</v>
      </c>
      <c r="BA14" s="257" t="n">
        <f aca="false">(($AZ14-$BT14)*BA$2)+$BT14</f>
        <v>0</v>
      </c>
      <c r="BB14" s="257" t="n">
        <f aca="false">(($AZ14-$BT14)*BB$2)+$BT14</f>
        <v>0</v>
      </c>
      <c r="BC14" s="257" t="n">
        <f aca="false">(($AZ14-$BT14)*BC$2)+$BT14</f>
        <v>0</v>
      </c>
      <c r="BD14" s="257" t="n">
        <f aca="false">(($AZ14-$BT14)*BD$2)+$BT14</f>
        <v>0</v>
      </c>
      <c r="BE14" s="257" t="n">
        <f aca="false">(($AZ14-$BT14)*BE$2)+$BT14</f>
        <v>0</v>
      </c>
      <c r="BF14" s="257" t="n">
        <f aca="false">(($AZ14-$BT14)*BF$2)+$BT14</f>
        <v>0</v>
      </c>
      <c r="BG14" s="257" t="n">
        <f aca="false">(($AZ14-$BT14)*BG$2)+$BT14</f>
        <v>0</v>
      </c>
      <c r="BH14" s="257" t="n">
        <f aca="false">(($AZ14-$BT14)*BH$2)+$BT14</f>
        <v>0</v>
      </c>
      <c r="BI14" s="257" t="n">
        <f aca="false">(($AZ14-$BT14)*BI$2)+$BT14</f>
        <v>0</v>
      </c>
      <c r="BJ14" s="257" t="n">
        <f aca="false">(($AZ14-$BT14)*BJ$2)+$BT14</f>
        <v>0</v>
      </c>
      <c r="BK14" s="257" t="n">
        <f aca="false">(($AZ14-$BT14)*BK$2)+$BT14</f>
        <v>0</v>
      </c>
      <c r="BL14" s="257" t="n">
        <f aca="false">(($AZ14-$BT14)*BL$2)+$BT14</f>
        <v>0</v>
      </c>
      <c r="BM14" s="257" t="n">
        <f aca="false">(($AZ14-$BT14)*BM$2)+$BT14</f>
        <v>0</v>
      </c>
      <c r="BN14" s="257" t="n">
        <f aca="false">(($AZ14-$BT14)*BN$2)+$BT14</f>
        <v>0</v>
      </c>
      <c r="BO14" s="257" t="n">
        <f aca="false">(($AZ14-$BT14)*BO$2)+$BT14</f>
        <v>0</v>
      </c>
      <c r="BP14" s="257" t="n">
        <f aca="false">(($AZ14-$BT14)*BP$2)+$BT14</f>
        <v>0</v>
      </c>
      <c r="BQ14" s="257" t="n">
        <f aca="false">(($AZ14-$BT14)*BQ$2)+$BT14</f>
        <v>0</v>
      </c>
      <c r="BR14" s="257" t="n">
        <f aca="false">(($AZ14-$BT14)*BR$2)+$BT14</f>
        <v>0</v>
      </c>
      <c r="BS14" s="257" t="n">
        <f aca="false">(($AZ14-$BT14)*BS$2)+$BT14</f>
        <v>0</v>
      </c>
      <c r="BT14" s="257" t="n">
        <f aca="false">VLOOKUP($A14,GAMMAGRIDS,5,FALSE())</f>
        <v>0</v>
      </c>
      <c r="BU14" s="257" t="n">
        <f aca="false">(($BT14-$BY14)*BU$2)+$BY14</f>
        <v>0</v>
      </c>
      <c r="BV14" s="257" t="n">
        <f aca="false">(($BT14-$BY14)*BV$2)+$BY14</f>
        <v>0</v>
      </c>
      <c r="BW14" s="257" t="n">
        <f aca="false">(($BT14-$BY14)*BW$2)+$BY14</f>
        <v>0</v>
      </c>
      <c r="BX14" s="257" t="n">
        <f aca="false">(($BT14-$BY14)*BX$2)+$BY14</f>
        <v>0</v>
      </c>
      <c r="BY14" s="257" t="n">
        <v>0</v>
      </c>
      <c r="BZ14" s="257" t="n">
        <f aca="false">(($CD14-$BY14)*BZ$2)+$BY14</f>
        <v>0</v>
      </c>
      <c r="CA14" s="257" t="n">
        <f aca="false">(($CD14-$BY14)*CA$2)+$BY14</f>
        <v>0</v>
      </c>
      <c r="CB14" s="257" t="n">
        <f aca="false">(($CD14-$BY14)*CB$2)+$BY14</f>
        <v>0</v>
      </c>
      <c r="CC14" s="257" t="n">
        <f aca="false">(($CD14-$BY14)*CC$2)+$BY14</f>
        <v>0</v>
      </c>
      <c r="CD14" s="257" t="n">
        <f aca="false">VLOOKUP($A14,GAMMAGRIDS,6,FALSE())</f>
        <v>0</v>
      </c>
      <c r="CE14" s="257" t="n">
        <f aca="false">(($CX14-$CD14)*CE$2)+$CD14</f>
        <v>0</v>
      </c>
      <c r="CF14" s="257" t="n">
        <f aca="false">(($CX14-$CD14)*CF$2)+$CD14</f>
        <v>0</v>
      </c>
      <c r="CG14" s="257" t="n">
        <f aca="false">(($CX14-$CD14)*CG$2)+$CD14</f>
        <v>0</v>
      </c>
      <c r="CH14" s="257" t="n">
        <f aca="false">(($CX14-$CD14)*CH$2)+$CD14</f>
        <v>0</v>
      </c>
      <c r="CI14" s="257" t="n">
        <f aca="false">(($CX14-$CD14)*CI$2)+$CD14</f>
        <v>0</v>
      </c>
      <c r="CJ14" s="257" t="n">
        <f aca="false">(($CX14-$CD14)*CJ$2)+$CD14</f>
        <v>0</v>
      </c>
      <c r="CK14" s="257" t="n">
        <f aca="false">(($CX14-$CD14)*CK$2)+$CD14</f>
        <v>0</v>
      </c>
      <c r="CL14" s="257" t="n">
        <f aca="false">(($CX14-$CD14)*CL$2)+$CD14</f>
        <v>0</v>
      </c>
      <c r="CM14" s="257" t="n">
        <f aca="false">(($CX14-$CD14)*CM$2)+$CD14</f>
        <v>0</v>
      </c>
      <c r="CN14" s="257" t="n">
        <f aca="false">(($CX14-$CD14)*CN$2)+$CD14</f>
        <v>0</v>
      </c>
      <c r="CO14" s="257" t="n">
        <f aca="false">(($CX14-$CD14)*CO$2)+$CD14</f>
        <v>0</v>
      </c>
      <c r="CP14" s="257" t="n">
        <f aca="false">(($CX14-$CD14)*CP$2)+$CD14</f>
        <v>0</v>
      </c>
      <c r="CQ14" s="257" t="n">
        <f aca="false">(($CX14-$CD14)*CQ$2)+$CD14</f>
        <v>0</v>
      </c>
      <c r="CR14" s="257" t="n">
        <f aca="false">(($CX14-$CD14)*CR$2)+$CD14</f>
        <v>0</v>
      </c>
      <c r="CS14" s="257" t="n">
        <f aca="false">(($CX14-$CD14)*CS$2)+$CD14</f>
        <v>0</v>
      </c>
      <c r="CT14" s="257" t="n">
        <f aca="false">(($CX14-$CD14)*CT$2)+$CD14</f>
        <v>0</v>
      </c>
      <c r="CU14" s="257" t="n">
        <f aca="false">(($CX14-$CD14)*CU$2)+$CD14</f>
        <v>0</v>
      </c>
      <c r="CV14" s="257" t="n">
        <f aca="false">(($CX14-$CD14)*CV$2)+$CD14</f>
        <v>0</v>
      </c>
      <c r="CW14" s="257" t="n">
        <f aca="false">(($CX14-$CD14)*CW$2)+$CD14</f>
        <v>0</v>
      </c>
      <c r="CX14" s="257" t="n">
        <f aca="false">VLOOKUP($A14,GAMMAGRIDS,7,FALSE())</f>
        <v>0</v>
      </c>
      <c r="CY14" s="257" t="n">
        <f aca="false">(($DW14-$CX14)*CY$2)+$CX14</f>
        <v>0</v>
      </c>
      <c r="CZ14" s="257" t="n">
        <f aca="false">(($DW14-$CX14)*CZ$2)+$CX14</f>
        <v>0</v>
      </c>
      <c r="DA14" s="257" t="n">
        <f aca="false">(($DW14-$CX14)*DA$2)+$CX14</f>
        <v>0</v>
      </c>
      <c r="DB14" s="257" t="n">
        <f aca="false">(($DW14-$CX14)*DB$2)+$CX14</f>
        <v>0</v>
      </c>
      <c r="DC14" s="257" t="n">
        <f aca="false">(($DW14-$CX14)*DC$2)+$CX14</f>
        <v>0</v>
      </c>
      <c r="DD14" s="257" t="n">
        <f aca="false">(($DW14-$CX14)*DD$2)+$CX14</f>
        <v>0</v>
      </c>
      <c r="DE14" s="257" t="n">
        <f aca="false">(($DW14-$CX14)*DE$2)+$CX14</f>
        <v>0</v>
      </c>
      <c r="DF14" s="257" t="n">
        <f aca="false">(($DW14-$CX14)*DF$2)+$CX14</f>
        <v>0</v>
      </c>
      <c r="DG14" s="257" t="n">
        <f aca="false">(($DW14-$CX14)*DG$2)+$CX14</f>
        <v>0</v>
      </c>
      <c r="DH14" s="257" t="n">
        <f aca="false">(($DW14-$CX14)*DH$2)+$CX14</f>
        <v>0</v>
      </c>
      <c r="DI14" s="257" t="n">
        <f aca="false">(($DW14-$CX14)*DI$2)+$CX14</f>
        <v>0</v>
      </c>
      <c r="DJ14" s="257" t="n">
        <f aca="false">(($DW14-$CX14)*DJ$2)+$CX14</f>
        <v>0</v>
      </c>
      <c r="DK14" s="257" t="n">
        <f aca="false">(($DW14-$CX14)*DK$2)+$CX14</f>
        <v>0</v>
      </c>
      <c r="DL14" s="257" t="n">
        <f aca="false">(($DW14-$CX14)*DL$2)+$CX14</f>
        <v>0</v>
      </c>
      <c r="DM14" s="257" t="n">
        <f aca="false">(($DW14-$CX14)*DM$2)+$CX14</f>
        <v>0</v>
      </c>
      <c r="DN14" s="257" t="n">
        <f aca="false">(($DW14-$CX14)*DN$2)+$CX14</f>
        <v>0</v>
      </c>
      <c r="DO14" s="257" t="n">
        <f aca="false">(($DW14-$CX14)*DO$2)+$CX14</f>
        <v>0</v>
      </c>
      <c r="DP14" s="257" t="n">
        <f aca="false">(($DW14-$CX14)*DP$2)+$CX14</f>
        <v>0</v>
      </c>
      <c r="DQ14" s="257" t="n">
        <f aca="false">(($DW14-$CX14)*DQ$2)+$CX14</f>
        <v>0</v>
      </c>
      <c r="DR14" s="257" t="n">
        <f aca="false">(($DW14-$CX14)*DR$2)+$CX14</f>
        <v>0</v>
      </c>
      <c r="DS14" s="257" t="n">
        <f aca="false">(($DW14-$CX14)*DS$2)+$CX14</f>
        <v>0</v>
      </c>
      <c r="DT14" s="257" t="n">
        <f aca="false">(($DW14-$CX14)*DT$2)+$CX14</f>
        <v>0</v>
      </c>
      <c r="DU14" s="257" t="n">
        <f aca="false">(($DW14-$CX14)*DU$2)+$CX14</f>
        <v>0</v>
      </c>
      <c r="DV14" s="257" t="n">
        <f aca="false">(($DW14-$CX14)*DV$2)+$CX14</f>
        <v>0</v>
      </c>
      <c r="DW14" s="257" t="n">
        <f aca="false">VLOOKUP($A14,GAMMAGRIDS,8,FALSE())</f>
        <v>0</v>
      </c>
      <c r="DX14" s="257" t="n">
        <f aca="false">(($EV14-$DW14)*DX$2)+$DW14</f>
        <v>0</v>
      </c>
      <c r="DY14" s="257" t="n">
        <f aca="false">(($EV14-$DW14)*DY$2)+$DW14</f>
        <v>0</v>
      </c>
      <c r="DZ14" s="257" t="n">
        <f aca="false">(($EV14-$DW14)*DZ$2)+$DW14</f>
        <v>0</v>
      </c>
      <c r="EA14" s="257" t="n">
        <f aca="false">(($EV14-$DW14)*EA$2)+$DW14</f>
        <v>0</v>
      </c>
      <c r="EB14" s="257" t="n">
        <f aca="false">(($EV14-$DW14)*EB$2)+$DW14</f>
        <v>0</v>
      </c>
      <c r="EC14" s="257" t="n">
        <f aca="false">(($EV14-$DW14)*EC$2)+$DW14</f>
        <v>0</v>
      </c>
      <c r="ED14" s="257" t="n">
        <f aca="false">(($EV14-$DW14)*ED$2)+$DW14</f>
        <v>0</v>
      </c>
      <c r="EE14" s="257" t="n">
        <f aca="false">(($EV14-$DW14)*EE$2)+$DW14</f>
        <v>0</v>
      </c>
      <c r="EF14" s="257" t="n">
        <f aca="false">(($EV14-$DW14)*EF$2)+$DW14</f>
        <v>0</v>
      </c>
      <c r="EG14" s="257" t="n">
        <f aca="false">(($EV14-$DW14)*EG$2)+$DW14</f>
        <v>0</v>
      </c>
      <c r="EH14" s="257" t="n">
        <f aca="false">(($EV14-$DW14)*EH$2)+$DW14</f>
        <v>0</v>
      </c>
      <c r="EI14" s="257" t="n">
        <f aca="false">(($EV14-$DW14)*EI$2)+$DW14</f>
        <v>0</v>
      </c>
      <c r="EJ14" s="257" t="n">
        <f aca="false">(($EV14-$DW14)*EJ$2)+$DW14</f>
        <v>0</v>
      </c>
      <c r="EK14" s="257" t="n">
        <f aca="false">(($EV14-$DW14)*EK$2)+$DW14</f>
        <v>0</v>
      </c>
      <c r="EL14" s="257" t="n">
        <f aca="false">(($EV14-$DW14)*EL$2)+$DW14</f>
        <v>0</v>
      </c>
      <c r="EM14" s="257" t="n">
        <f aca="false">(($EV14-$DW14)*EM$2)+$DW14</f>
        <v>0</v>
      </c>
      <c r="EN14" s="257" t="n">
        <f aca="false">(($EV14-$DW14)*EN$2)+$DW14</f>
        <v>0</v>
      </c>
      <c r="EO14" s="257" t="n">
        <f aca="false">(($EV14-$DW14)*EO$2)+$DW14</f>
        <v>0</v>
      </c>
      <c r="EP14" s="257" t="n">
        <f aca="false">(($EV14-$DW14)*EP$2)+$DW14</f>
        <v>0</v>
      </c>
      <c r="EQ14" s="257" t="n">
        <f aca="false">(($EV14-$DW14)*EQ$2)+$DW14</f>
        <v>0</v>
      </c>
      <c r="ER14" s="257" t="n">
        <f aca="false">(($EV14-$DW14)*ER$2)+$DW14</f>
        <v>0</v>
      </c>
      <c r="ES14" s="257" t="n">
        <f aca="false">(($EV14-$DW14)*ES$2)+$DW14</f>
        <v>0</v>
      </c>
      <c r="ET14" s="257" t="n">
        <f aca="false">(($EV14-$DW14)*ET$2)+$DW14</f>
        <v>0</v>
      </c>
      <c r="EU14" s="257" t="n">
        <f aca="false">(($EV14-$DW14)*EU$2)+$DW14</f>
        <v>0</v>
      </c>
      <c r="EV14" s="257" t="n">
        <f aca="false">VLOOKUP($A14,GAMMAGRIDS,9,FALSE())</f>
        <v>0</v>
      </c>
    </row>
    <row r="15" customFormat="false" ht="12.75" hidden="false" customHeight="false" outlineLevel="0" collapsed="false">
      <c r="A15" s="36" t="n">
        <v>37257</v>
      </c>
      <c r="B15" s="257" t="n">
        <f aca="false">VLOOKUP($A15,GAMMAGRIDS,2,FALSE())</f>
        <v>-62.29056803</v>
      </c>
      <c r="C15" s="257" t="n">
        <f aca="false">(($B15-$AA15)*C$2)+$AA15</f>
        <v>-62.3372395696</v>
      </c>
      <c r="D15" s="257" t="n">
        <f aca="false">(($B15-$AA15)*D$2)+$AA15</f>
        <v>-62.3839111092</v>
      </c>
      <c r="E15" s="257" t="n">
        <f aca="false">(($B15-$AA15)*E$2)+$AA15</f>
        <v>-62.4305826488</v>
      </c>
      <c r="F15" s="257" t="n">
        <f aca="false">(($B15-$AA15)*F$2)+$AA15</f>
        <v>-62.4772541884</v>
      </c>
      <c r="G15" s="257" t="n">
        <f aca="false">(($B15-$AA15)*G$2)+$AA15</f>
        <v>-62.523925728</v>
      </c>
      <c r="H15" s="257" t="n">
        <f aca="false">(($B15-$AA15)*H$2)+$AA15</f>
        <v>-62.5705972676</v>
      </c>
      <c r="I15" s="257" t="n">
        <f aca="false">(($B15-$AA15)*I$2)+$AA15</f>
        <v>-62.6172688072</v>
      </c>
      <c r="J15" s="257" t="n">
        <f aca="false">(($B15-$AA15)*J$2)+$AA15</f>
        <v>-62.6639403468</v>
      </c>
      <c r="K15" s="257" t="n">
        <f aca="false">(($B15-$AA15)*K$2)+$AA15</f>
        <v>-62.7106118864</v>
      </c>
      <c r="L15" s="257" t="n">
        <f aca="false">(($B15-$AA15)*L$2)+$AA15</f>
        <v>-62.757283426</v>
      </c>
      <c r="M15" s="257" t="n">
        <f aca="false">(($B15-$AA15)*M$2)+$AA15</f>
        <v>-62.8039549656</v>
      </c>
      <c r="N15" s="257" t="n">
        <f aca="false">(($B15-$AA15)*N$2)+$AA15</f>
        <v>-62.8506265052</v>
      </c>
      <c r="O15" s="257" t="n">
        <f aca="false">(($B15-$AA15)*O$2)+$AA15</f>
        <v>-62.8972980448</v>
      </c>
      <c r="P15" s="257" t="n">
        <f aca="false">(($B15-$AA15)*P$2)+$AA15</f>
        <v>-62.9439695844</v>
      </c>
      <c r="Q15" s="257" t="n">
        <f aca="false">(($B15-$AA15)*Q$2)+$AA15</f>
        <v>-62.990641124</v>
      </c>
      <c r="R15" s="257" t="n">
        <f aca="false">(($B15-$AA15)*R$2)+$AA15</f>
        <v>-63.0373126636</v>
      </c>
      <c r="S15" s="257" t="n">
        <f aca="false">(($B15-$AA15)*S$2)+$AA15</f>
        <v>-63.0839842032</v>
      </c>
      <c r="T15" s="257" t="n">
        <f aca="false">(($B15-$AA15)*T$2)+$AA15</f>
        <v>-63.1306557428</v>
      </c>
      <c r="U15" s="257" t="n">
        <f aca="false">(($B15-$AA15)*U$2)+$AA15</f>
        <v>-63.1773272824</v>
      </c>
      <c r="V15" s="257" t="n">
        <f aca="false">(($B15-$AA15)*V$2)+$AA15</f>
        <v>-63.223998822</v>
      </c>
      <c r="W15" s="257" t="n">
        <f aca="false">(($B15-$AA15)*W$2)+$AA15</f>
        <v>-63.2706703616</v>
      </c>
      <c r="X15" s="257" t="n">
        <f aca="false">(($B15-$AA15)*X$2)+$AA15</f>
        <v>-63.3173419012</v>
      </c>
      <c r="Y15" s="257" t="n">
        <f aca="false">(($B15-$AA15)*Y$2)+$AA15</f>
        <v>-63.3640134408</v>
      </c>
      <c r="Z15" s="257" t="n">
        <f aca="false">(($B15-$AA15)*Z$2)+$AA15</f>
        <v>-63.4106849804</v>
      </c>
      <c r="AA15" s="257" t="n">
        <f aca="false">VLOOKUP($A15,GAMMAGRIDS,3,FALSE())</f>
        <v>-63.45735652</v>
      </c>
      <c r="AB15" s="257" t="n">
        <f aca="false">(($AA15-$AZ15)*AB$2)+$AZ15</f>
        <v>-63.362922224</v>
      </c>
      <c r="AC15" s="257" t="n">
        <f aca="false">(($AA15-$AZ15)*AC$2)+$AZ15</f>
        <v>-63.268487928</v>
      </c>
      <c r="AD15" s="257" t="n">
        <f aca="false">(($AA15-$AZ15)*AD$2)+$AZ15</f>
        <v>-63.174053632</v>
      </c>
      <c r="AE15" s="257" t="n">
        <f aca="false">(($AA15-$AZ15)*AE$2)+$AZ15</f>
        <v>-63.079619336</v>
      </c>
      <c r="AF15" s="257" t="n">
        <f aca="false">(($AA15-$AZ15)*AF$2)+$AZ15</f>
        <v>-62.98518504</v>
      </c>
      <c r="AG15" s="257" t="n">
        <f aca="false">(($AA15-$AZ15)*AG$2)+$AZ15</f>
        <v>-62.890750744</v>
      </c>
      <c r="AH15" s="257" t="n">
        <f aca="false">(($AA15-$AZ15)*AH$2)+$AZ15</f>
        <v>-62.796316448</v>
      </c>
      <c r="AI15" s="257" t="n">
        <f aca="false">(($AA15-$AZ15)*AI$2)+$AZ15</f>
        <v>-62.701882152</v>
      </c>
      <c r="AJ15" s="257" t="n">
        <f aca="false">(($AA15-$AZ15)*AJ$2)+$AZ15</f>
        <v>-62.607447856</v>
      </c>
      <c r="AK15" s="257" t="n">
        <f aca="false">(($AA15-$AZ15)*AK$2)+$AZ15</f>
        <v>-62.51301356</v>
      </c>
      <c r="AL15" s="257" t="n">
        <f aca="false">(($AA15-$AZ15)*AL$2)+$AZ15</f>
        <v>-62.418579264</v>
      </c>
      <c r="AM15" s="257" t="n">
        <f aca="false">(($AA15-$AZ15)*AM$2)+$AZ15</f>
        <v>-62.324144968</v>
      </c>
      <c r="AN15" s="257" t="n">
        <f aca="false">(($AA15-$AZ15)*AN$2)+$AZ15</f>
        <v>-62.229710672</v>
      </c>
      <c r="AO15" s="257" t="n">
        <f aca="false">(($AA15-$AZ15)*AO$2)+$AZ15</f>
        <v>-62.135276376</v>
      </c>
      <c r="AP15" s="257" t="n">
        <f aca="false">(($AA15-$AZ15)*AP$2)+$AZ15</f>
        <v>-62.04084208</v>
      </c>
      <c r="AQ15" s="257" t="n">
        <f aca="false">(($AA15-$AZ15)*AQ$2)+$AZ15</f>
        <v>-61.946407784</v>
      </c>
      <c r="AR15" s="257" t="n">
        <f aca="false">(($AA15-$AZ15)*AR$2)+$AZ15</f>
        <v>-61.851973488</v>
      </c>
      <c r="AS15" s="257" t="n">
        <f aca="false">(($AA15-$AZ15)*AS$2)+$AZ15</f>
        <v>-61.757539192</v>
      </c>
      <c r="AT15" s="257" t="n">
        <f aca="false">(($AA15-$AZ15)*AT$2)+$AZ15</f>
        <v>-61.663104896</v>
      </c>
      <c r="AU15" s="257" t="n">
        <f aca="false">(($AA15-$AZ15)*AU$2)+$AZ15</f>
        <v>-61.5686706</v>
      </c>
      <c r="AV15" s="257" t="n">
        <f aca="false">(($AA15-$AZ15)*AV$2)+$AZ15</f>
        <v>-61.474236304</v>
      </c>
      <c r="AW15" s="257" t="n">
        <f aca="false">(($AA15-$AZ15)*AW$2)+$AZ15</f>
        <v>-61.379802008</v>
      </c>
      <c r="AX15" s="257" t="n">
        <f aca="false">(($AA15-$AZ15)*AX$2)+$AZ15</f>
        <v>-61.285367712</v>
      </c>
      <c r="AY15" s="257" t="n">
        <f aca="false">(($AA15-$AZ15)*AY$2)+$AZ15</f>
        <v>-61.190933416</v>
      </c>
      <c r="AZ15" s="257" t="n">
        <f aca="false">VLOOKUP($A15,GAMMAGRIDS,4,FALSE())</f>
        <v>-61.09649912</v>
      </c>
      <c r="BA15" s="257" t="n">
        <f aca="false">(($AZ15-$BT15)*BA$2)+$BT15</f>
        <v>-58.798984103</v>
      </c>
      <c r="BB15" s="257" t="n">
        <f aca="false">(($AZ15-$BT15)*BB$2)+$BT15</f>
        <v>-56.501469086</v>
      </c>
      <c r="BC15" s="257" t="n">
        <f aca="false">(($AZ15-$BT15)*BC$2)+$BT15</f>
        <v>-54.203954069</v>
      </c>
      <c r="BD15" s="257" t="n">
        <f aca="false">(($AZ15-$BT15)*BD$2)+$BT15</f>
        <v>-51.906439052</v>
      </c>
      <c r="BE15" s="257" t="n">
        <f aca="false">(($AZ15-$BT15)*BE$2)+$BT15</f>
        <v>-49.608924035</v>
      </c>
      <c r="BF15" s="257" t="n">
        <f aca="false">(($AZ15-$BT15)*BF$2)+$BT15</f>
        <v>-47.311409018</v>
      </c>
      <c r="BG15" s="257" t="n">
        <f aca="false">(($AZ15-$BT15)*BG$2)+$BT15</f>
        <v>-45.013894001</v>
      </c>
      <c r="BH15" s="257" t="n">
        <f aca="false">(($AZ15-$BT15)*BH$2)+$BT15</f>
        <v>-42.716378984</v>
      </c>
      <c r="BI15" s="257" t="n">
        <f aca="false">(($AZ15-$BT15)*BI$2)+$BT15</f>
        <v>-40.418863967</v>
      </c>
      <c r="BJ15" s="257" t="n">
        <f aca="false">(($AZ15-$BT15)*BJ$2)+$BT15</f>
        <v>-38.12134895</v>
      </c>
      <c r="BK15" s="257" t="n">
        <f aca="false">(($AZ15-$BT15)*BK$2)+$BT15</f>
        <v>-35.823833933</v>
      </c>
      <c r="BL15" s="257" t="n">
        <f aca="false">(($AZ15-$BT15)*BL$2)+$BT15</f>
        <v>-33.526318916</v>
      </c>
      <c r="BM15" s="257" t="n">
        <f aca="false">(($AZ15-$BT15)*BM$2)+$BT15</f>
        <v>-31.228803899</v>
      </c>
      <c r="BN15" s="257" t="n">
        <f aca="false">(($AZ15-$BT15)*BN$2)+$BT15</f>
        <v>-28.931288882</v>
      </c>
      <c r="BO15" s="257" t="n">
        <f aca="false">(($AZ15-$BT15)*BO$2)+$BT15</f>
        <v>-26.633773865</v>
      </c>
      <c r="BP15" s="257" t="n">
        <f aca="false">(($AZ15-$BT15)*BP$2)+$BT15</f>
        <v>-24.336258848</v>
      </c>
      <c r="BQ15" s="257" t="n">
        <f aca="false">(($AZ15-$BT15)*BQ$2)+$BT15</f>
        <v>-22.038743831</v>
      </c>
      <c r="BR15" s="257" t="n">
        <f aca="false">(($AZ15-$BT15)*BR$2)+$BT15</f>
        <v>-19.741228814</v>
      </c>
      <c r="BS15" s="257" t="n">
        <f aca="false">(($AZ15-$BT15)*BS$2)+$BT15</f>
        <v>-17.443713797</v>
      </c>
      <c r="BT15" s="257" t="n">
        <f aca="false">VLOOKUP($A15,GAMMAGRIDS,5,FALSE())</f>
        <v>-15.14619878</v>
      </c>
      <c r="BU15" s="257" t="n">
        <f aca="false">(($BT15-$BY15)*BU$2)+$BY15</f>
        <v>-12.116959024</v>
      </c>
      <c r="BV15" s="257" t="n">
        <f aca="false">(($BT15-$BY15)*BV$2)+$BY15</f>
        <v>-9.087719268</v>
      </c>
      <c r="BW15" s="257" t="n">
        <f aca="false">(($BT15-$BY15)*BW$2)+$BY15</f>
        <v>-6.058479512</v>
      </c>
      <c r="BX15" s="257" t="n">
        <f aca="false">(($BT15-$BY15)*BX$2)+$BY15</f>
        <v>-3.029239756</v>
      </c>
      <c r="BY15" s="257" t="n">
        <v>0</v>
      </c>
      <c r="BZ15" s="257" t="n">
        <f aca="false">(($CD15-$BY15)*BZ$2)+$BY15</f>
        <v>2.825282616</v>
      </c>
      <c r="CA15" s="257" t="n">
        <f aca="false">(($CD15-$BY15)*CA$2)+$BY15</f>
        <v>5.650565232</v>
      </c>
      <c r="CB15" s="257" t="n">
        <f aca="false">(($CD15-$BY15)*CB$2)+$BY15</f>
        <v>8.475847848</v>
      </c>
      <c r="CC15" s="257" t="n">
        <f aca="false">(($CD15-$BY15)*CC$2)+$BY15</f>
        <v>11.301130464</v>
      </c>
      <c r="CD15" s="257" t="n">
        <f aca="false">VLOOKUP($A15,GAMMAGRIDS,6,FALSE())</f>
        <v>14.12641308</v>
      </c>
      <c r="CE15" s="257" t="n">
        <f aca="false">(($CX15-$CD15)*CE$2)+$CD15</f>
        <v>15.5703006905</v>
      </c>
      <c r="CF15" s="257" t="n">
        <f aca="false">(($CX15-$CD15)*CF$2)+$CD15</f>
        <v>17.014188301</v>
      </c>
      <c r="CG15" s="257" t="n">
        <f aca="false">(($CX15-$CD15)*CG$2)+$CD15</f>
        <v>18.4580759115</v>
      </c>
      <c r="CH15" s="257" t="n">
        <f aca="false">(($CX15-$CD15)*CH$2)+$CD15</f>
        <v>19.901963522</v>
      </c>
      <c r="CI15" s="257" t="n">
        <f aca="false">(($CX15-$CD15)*CI$2)+$CD15</f>
        <v>21.3458511325</v>
      </c>
      <c r="CJ15" s="257" t="n">
        <f aca="false">(($CX15-$CD15)*CJ$2)+$CD15</f>
        <v>22.789738743</v>
      </c>
      <c r="CK15" s="257" t="n">
        <f aca="false">(($CX15-$CD15)*CK$2)+$CD15</f>
        <v>24.2336263535</v>
      </c>
      <c r="CL15" s="257" t="n">
        <f aca="false">(($CX15-$CD15)*CL$2)+$CD15</f>
        <v>25.677513964</v>
      </c>
      <c r="CM15" s="257" t="n">
        <f aca="false">(($CX15-$CD15)*CM$2)+$CD15</f>
        <v>27.1214015745</v>
      </c>
      <c r="CN15" s="257" t="n">
        <f aca="false">(($CX15-$CD15)*CN$2)+$CD15</f>
        <v>28.565289185</v>
      </c>
      <c r="CO15" s="257" t="n">
        <f aca="false">(($CX15-$CD15)*CO$2)+$CD15</f>
        <v>30.0091767955</v>
      </c>
      <c r="CP15" s="257" t="n">
        <f aca="false">(($CX15-$CD15)*CP$2)+$CD15</f>
        <v>31.453064406</v>
      </c>
      <c r="CQ15" s="257" t="n">
        <f aca="false">(($CX15-$CD15)*CQ$2)+$CD15</f>
        <v>32.8969520165</v>
      </c>
      <c r="CR15" s="257" t="n">
        <f aca="false">(($CX15-$CD15)*CR$2)+$CD15</f>
        <v>34.340839627</v>
      </c>
      <c r="CS15" s="257" t="n">
        <f aca="false">(($CX15-$CD15)*CS$2)+$CD15</f>
        <v>35.7847272375</v>
      </c>
      <c r="CT15" s="257" t="n">
        <f aca="false">(($CX15-$CD15)*CT$2)+$CD15</f>
        <v>37.228614848</v>
      </c>
      <c r="CU15" s="257" t="n">
        <f aca="false">(($CX15-$CD15)*CU$2)+$CD15</f>
        <v>38.6725024585</v>
      </c>
      <c r="CV15" s="257" t="n">
        <f aca="false">(($CX15-$CD15)*CV$2)+$CD15</f>
        <v>40.116390069</v>
      </c>
      <c r="CW15" s="257" t="n">
        <f aca="false">(($CX15-$CD15)*CW$2)+$CD15</f>
        <v>41.5602776795</v>
      </c>
      <c r="CX15" s="257" t="n">
        <f aca="false">VLOOKUP($A15,GAMMAGRIDS,7,FALSE())</f>
        <v>43.00416529</v>
      </c>
      <c r="CY15" s="257" t="n">
        <f aca="false">(($DW15-$CX15)*CY$2)+$CX15</f>
        <v>41.655821368</v>
      </c>
      <c r="CZ15" s="257" t="n">
        <f aca="false">(($DW15-$CX15)*CZ$2)+$CX15</f>
        <v>40.307477446</v>
      </c>
      <c r="DA15" s="257" t="n">
        <f aca="false">(($DW15-$CX15)*DA$2)+$CX15</f>
        <v>38.959133524</v>
      </c>
      <c r="DB15" s="257" t="n">
        <f aca="false">(($DW15-$CX15)*DB$2)+$CX15</f>
        <v>37.610789602</v>
      </c>
      <c r="DC15" s="257" t="n">
        <f aca="false">(($DW15-$CX15)*DC$2)+$CX15</f>
        <v>36.26244568</v>
      </c>
      <c r="DD15" s="257" t="n">
        <f aca="false">(($DW15-$CX15)*DD$2)+$CX15</f>
        <v>34.914101758</v>
      </c>
      <c r="DE15" s="257" t="n">
        <f aca="false">(($DW15-$CX15)*DE$2)+$CX15</f>
        <v>33.565757836</v>
      </c>
      <c r="DF15" s="257" t="n">
        <f aca="false">(($DW15-$CX15)*DF$2)+$CX15</f>
        <v>32.217413914</v>
      </c>
      <c r="DG15" s="257" t="n">
        <f aca="false">(($DW15-$CX15)*DG$2)+$CX15</f>
        <v>30.869069992</v>
      </c>
      <c r="DH15" s="257" t="n">
        <f aca="false">(($DW15-$CX15)*DH$2)+$CX15</f>
        <v>29.52072607</v>
      </c>
      <c r="DI15" s="257" t="n">
        <f aca="false">(($DW15-$CX15)*DI$2)+$CX15</f>
        <v>28.172382148</v>
      </c>
      <c r="DJ15" s="257" t="n">
        <f aca="false">(($DW15-$CX15)*DJ$2)+$CX15</f>
        <v>26.824038226</v>
      </c>
      <c r="DK15" s="257" t="n">
        <f aca="false">(($DW15-$CX15)*DK$2)+$CX15</f>
        <v>25.475694304</v>
      </c>
      <c r="DL15" s="257" t="n">
        <f aca="false">(($DW15-$CX15)*DL$2)+$CX15</f>
        <v>24.127350382</v>
      </c>
      <c r="DM15" s="257" t="n">
        <f aca="false">(($DW15-$CX15)*DM$2)+$CX15</f>
        <v>22.77900646</v>
      </c>
      <c r="DN15" s="257" t="n">
        <f aca="false">(($DW15-$CX15)*DN$2)+$CX15</f>
        <v>21.430662538</v>
      </c>
      <c r="DO15" s="257" t="n">
        <f aca="false">(($DW15-$CX15)*DO$2)+$CX15</f>
        <v>20.082318616</v>
      </c>
      <c r="DP15" s="257" t="n">
        <f aca="false">(($DW15-$CX15)*DP$2)+$CX15</f>
        <v>18.733974694</v>
      </c>
      <c r="DQ15" s="257" t="n">
        <f aca="false">(($DW15-$CX15)*DQ$2)+$CX15</f>
        <v>17.385630772</v>
      </c>
      <c r="DR15" s="257" t="n">
        <f aca="false">(($DW15-$CX15)*DR$2)+$CX15</f>
        <v>16.03728685</v>
      </c>
      <c r="DS15" s="257" t="n">
        <f aca="false">(($DW15-$CX15)*DS$2)+$CX15</f>
        <v>14.688942928</v>
      </c>
      <c r="DT15" s="257" t="n">
        <f aca="false">(($DW15-$CX15)*DT$2)+$CX15</f>
        <v>13.340599006</v>
      </c>
      <c r="DU15" s="257" t="n">
        <f aca="false">(($DW15-$CX15)*DU$2)+$CX15</f>
        <v>11.992255084</v>
      </c>
      <c r="DV15" s="257" t="n">
        <f aca="false">(($DW15-$CX15)*DV$2)+$CX15</f>
        <v>10.643911162</v>
      </c>
      <c r="DW15" s="257" t="n">
        <f aca="false">VLOOKUP($A15,GAMMAGRIDS,8,FALSE())</f>
        <v>9.29556724</v>
      </c>
      <c r="DX15" s="257" t="n">
        <f aca="false">(($EV15-$DW15)*DX$2)+$DW15</f>
        <v>4.3046765768</v>
      </c>
      <c r="DY15" s="257" t="n">
        <f aca="false">(($EV15-$DW15)*DY$2)+$DW15</f>
        <v>-0.6862140864</v>
      </c>
      <c r="DZ15" s="257" t="n">
        <f aca="false">(($EV15-$DW15)*DZ$2)+$DW15</f>
        <v>-5.6771047496</v>
      </c>
      <c r="EA15" s="257" t="n">
        <f aca="false">(($EV15-$DW15)*EA$2)+$DW15</f>
        <v>-10.6679954128</v>
      </c>
      <c r="EB15" s="257" t="n">
        <f aca="false">(($EV15-$DW15)*EB$2)+$DW15</f>
        <v>-15.658886076</v>
      </c>
      <c r="EC15" s="257" t="n">
        <f aca="false">(($EV15-$DW15)*EC$2)+$DW15</f>
        <v>-20.6497767392</v>
      </c>
      <c r="ED15" s="257" t="n">
        <f aca="false">(($EV15-$DW15)*ED$2)+$DW15</f>
        <v>-25.6406674024</v>
      </c>
      <c r="EE15" s="257" t="n">
        <f aca="false">(($EV15-$DW15)*EE$2)+$DW15</f>
        <v>-30.6315580656</v>
      </c>
      <c r="EF15" s="257" t="n">
        <f aca="false">(($EV15-$DW15)*EF$2)+$DW15</f>
        <v>-35.6224487288</v>
      </c>
      <c r="EG15" s="257" t="n">
        <f aca="false">(($EV15-$DW15)*EG$2)+$DW15</f>
        <v>-40.613339392</v>
      </c>
      <c r="EH15" s="257" t="n">
        <f aca="false">(($EV15-$DW15)*EH$2)+$DW15</f>
        <v>-45.6042300552</v>
      </c>
      <c r="EI15" s="257" t="n">
        <f aca="false">(($EV15-$DW15)*EI$2)+$DW15</f>
        <v>-50.5951207184</v>
      </c>
      <c r="EJ15" s="257" t="n">
        <f aca="false">(($EV15-$DW15)*EJ$2)+$DW15</f>
        <v>-55.5860113816</v>
      </c>
      <c r="EK15" s="257" t="n">
        <f aca="false">(($EV15-$DW15)*EK$2)+$DW15</f>
        <v>-60.5769020448</v>
      </c>
      <c r="EL15" s="257" t="n">
        <f aca="false">(($EV15-$DW15)*EL$2)+$DW15</f>
        <v>-65.567792708</v>
      </c>
      <c r="EM15" s="257" t="n">
        <f aca="false">(($EV15-$DW15)*EM$2)+$DW15</f>
        <v>-70.5586833712</v>
      </c>
      <c r="EN15" s="257" t="n">
        <f aca="false">(($EV15-$DW15)*EN$2)+$DW15</f>
        <v>-75.5495740344</v>
      </c>
      <c r="EO15" s="257" t="n">
        <f aca="false">(($EV15-$DW15)*EO$2)+$DW15</f>
        <v>-80.5404646976</v>
      </c>
      <c r="EP15" s="257" t="n">
        <f aca="false">(($EV15-$DW15)*EP$2)+$DW15</f>
        <v>-85.5313553608</v>
      </c>
      <c r="EQ15" s="257" t="n">
        <f aca="false">(($EV15-$DW15)*EQ$2)+$DW15</f>
        <v>-90.522246024</v>
      </c>
      <c r="ER15" s="257" t="n">
        <f aca="false">(($EV15-$DW15)*ER$2)+$DW15</f>
        <v>-95.5131366872</v>
      </c>
      <c r="ES15" s="257" t="n">
        <f aca="false">(($EV15-$DW15)*ES$2)+$DW15</f>
        <v>-100.5040273504</v>
      </c>
      <c r="ET15" s="257" t="n">
        <f aca="false">(($EV15-$DW15)*ET$2)+$DW15</f>
        <v>-105.4949180136</v>
      </c>
      <c r="EU15" s="257" t="n">
        <f aca="false">(($EV15-$DW15)*EU$2)+$DW15</f>
        <v>-110.4858086768</v>
      </c>
      <c r="EV15" s="257" t="n">
        <f aca="false">VLOOKUP($A15,GAMMAGRIDS,9,FALSE())</f>
        <v>-115.47669934</v>
      </c>
    </row>
    <row r="16" customFormat="false" ht="12.75" hidden="false" customHeight="false" outlineLevel="0" collapsed="false">
      <c r="A16" s="36" t="n">
        <v>37288</v>
      </c>
      <c r="B16" s="257" t="n">
        <f aca="false">VLOOKUP($A16,GAMMAGRIDS,2,FALSE())</f>
        <v>-40.34506218</v>
      </c>
      <c r="C16" s="257" t="n">
        <f aca="false">(($B16-$AA16)*C$2)+$AA16</f>
        <v>-40.1691896456</v>
      </c>
      <c r="D16" s="257" t="n">
        <f aca="false">(($B16-$AA16)*D$2)+$AA16</f>
        <v>-39.9933171112</v>
      </c>
      <c r="E16" s="257" t="n">
        <f aca="false">(($B16-$AA16)*E$2)+$AA16</f>
        <v>-39.8174445768</v>
      </c>
      <c r="F16" s="257" t="n">
        <f aca="false">(($B16-$AA16)*F$2)+$AA16</f>
        <v>-39.6415720424</v>
      </c>
      <c r="G16" s="257" t="n">
        <f aca="false">(($B16-$AA16)*G$2)+$AA16</f>
        <v>-39.465699508</v>
      </c>
      <c r="H16" s="257" t="n">
        <f aca="false">(($B16-$AA16)*H$2)+$AA16</f>
        <v>-39.2898269736</v>
      </c>
      <c r="I16" s="257" t="n">
        <f aca="false">(($B16-$AA16)*I$2)+$AA16</f>
        <v>-39.1139544392</v>
      </c>
      <c r="J16" s="257" t="n">
        <f aca="false">(($B16-$AA16)*J$2)+$AA16</f>
        <v>-38.9380819048</v>
      </c>
      <c r="K16" s="257" t="n">
        <f aca="false">(($B16-$AA16)*K$2)+$AA16</f>
        <v>-38.7622093704</v>
      </c>
      <c r="L16" s="257" t="n">
        <f aca="false">(($B16-$AA16)*L$2)+$AA16</f>
        <v>-38.586336836</v>
      </c>
      <c r="M16" s="257" t="n">
        <f aca="false">(($B16-$AA16)*M$2)+$AA16</f>
        <v>-38.4104643016</v>
      </c>
      <c r="N16" s="257" t="n">
        <f aca="false">(($B16-$AA16)*N$2)+$AA16</f>
        <v>-38.2345917672</v>
      </c>
      <c r="O16" s="257" t="n">
        <f aca="false">(($B16-$AA16)*O$2)+$AA16</f>
        <v>-38.0587192328</v>
      </c>
      <c r="P16" s="257" t="n">
        <f aca="false">(($B16-$AA16)*P$2)+$AA16</f>
        <v>-37.8828466984</v>
      </c>
      <c r="Q16" s="257" t="n">
        <f aca="false">(($B16-$AA16)*Q$2)+$AA16</f>
        <v>-37.706974164</v>
      </c>
      <c r="R16" s="257" t="n">
        <f aca="false">(($B16-$AA16)*R$2)+$AA16</f>
        <v>-37.5311016296</v>
      </c>
      <c r="S16" s="257" t="n">
        <f aca="false">(($B16-$AA16)*S$2)+$AA16</f>
        <v>-37.3552290952</v>
      </c>
      <c r="T16" s="257" t="n">
        <f aca="false">(($B16-$AA16)*T$2)+$AA16</f>
        <v>-37.1793565608</v>
      </c>
      <c r="U16" s="257" t="n">
        <f aca="false">(($B16-$AA16)*U$2)+$AA16</f>
        <v>-37.0034840264</v>
      </c>
      <c r="V16" s="257" t="n">
        <f aca="false">(($B16-$AA16)*V$2)+$AA16</f>
        <v>-36.827611492</v>
      </c>
      <c r="W16" s="257" t="n">
        <f aca="false">(($B16-$AA16)*W$2)+$AA16</f>
        <v>-36.6517389576</v>
      </c>
      <c r="X16" s="257" t="n">
        <f aca="false">(($B16-$AA16)*X$2)+$AA16</f>
        <v>-36.4758664232</v>
      </c>
      <c r="Y16" s="257" t="n">
        <f aca="false">(($B16-$AA16)*Y$2)+$AA16</f>
        <v>-36.2999938888</v>
      </c>
      <c r="Z16" s="257" t="n">
        <f aca="false">(($B16-$AA16)*Z$2)+$AA16</f>
        <v>-36.1241213544</v>
      </c>
      <c r="AA16" s="257" t="n">
        <f aca="false">VLOOKUP($A16,GAMMAGRIDS,3,FALSE())</f>
        <v>-35.94824882</v>
      </c>
      <c r="AB16" s="257" t="n">
        <f aca="false">(($AA16-$AZ16)*AB$2)+$AZ16</f>
        <v>-35.122493812</v>
      </c>
      <c r="AC16" s="257" t="n">
        <f aca="false">(($AA16-$AZ16)*AC$2)+$AZ16</f>
        <v>-34.296738804</v>
      </c>
      <c r="AD16" s="257" t="n">
        <f aca="false">(($AA16-$AZ16)*AD$2)+$AZ16</f>
        <v>-33.470983796</v>
      </c>
      <c r="AE16" s="257" t="n">
        <f aca="false">(($AA16-$AZ16)*AE$2)+$AZ16</f>
        <v>-32.645228788</v>
      </c>
      <c r="AF16" s="257" t="n">
        <f aca="false">(($AA16-$AZ16)*AF$2)+$AZ16</f>
        <v>-31.81947378</v>
      </c>
      <c r="AG16" s="257" t="n">
        <f aca="false">(($AA16-$AZ16)*AG$2)+$AZ16</f>
        <v>-30.993718772</v>
      </c>
      <c r="AH16" s="257" t="n">
        <f aca="false">(($AA16-$AZ16)*AH$2)+$AZ16</f>
        <v>-30.167963764</v>
      </c>
      <c r="AI16" s="257" t="n">
        <f aca="false">(($AA16-$AZ16)*AI$2)+$AZ16</f>
        <v>-29.342208756</v>
      </c>
      <c r="AJ16" s="257" t="n">
        <f aca="false">(($AA16-$AZ16)*AJ$2)+$AZ16</f>
        <v>-28.516453748</v>
      </c>
      <c r="AK16" s="257" t="n">
        <f aca="false">(($AA16-$AZ16)*AK$2)+$AZ16</f>
        <v>-27.69069874</v>
      </c>
      <c r="AL16" s="257" t="n">
        <f aca="false">(($AA16-$AZ16)*AL$2)+$AZ16</f>
        <v>-26.864943732</v>
      </c>
      <c r="AM16" s="257" t="n">
        <f aca="false">(($AA16-$AZ16)*AM$2)+$AZ16</f>
        <v>-26.039188724</v>
      </c>
      <c r="AN16" s="257" t="n">
        <f aca="false">(($AA16-$AZ16)*AN$2)+$AZ16</f>
        <v>-25.213433716</v>
      </c>
      <c r="AO16" s="257" t="n">
        <f aca="false">(($AA16-$AZ16)*AO$2)+$AZ16</f>
        <v>-24.387678708</v>
      </c>
      <c r="AP16" s="257" t="n">
        <f aca="false">(($AA16-$AZ16)*AP$2)+$AZ16</f>
        <v>-23.5619237</v>
      </c>
      <c r="AQ16" s="257" t="n">
        <f aca="false">(($AA16-$AZ16)*AQ$2)+$AZ16</f>
        <v>-22.736168692</v>
      </c>
      <c r="AR16" s="257" t="n">
        <f aca="false">(($AA16-$AZ16)*AR$2)+$AZ16</f>
        <v>-21.910413684</v>
      </c>
      <c r="AS16" s="257" t="n">
        <f aca="false">(($AA16-$AZ16)*AS$2)+$AZ16</f>
        <v>-21.084658676</v>
      </c>
      <c r="AT16" s="257" t="n">
        <f aca="false">(($AA16-$AZ16)*AT$2)+$AZ16</f>
        <v>-20.258903668</v>
      </c>
      <c r="AU16" s="257" t="n">
        <f aca="false">(($AA16-$AZ16)*AU$2)+$AZ16</f>
        <v>-19.43314866</v>
      </c>
      <c r="AV16" s="257" t="n">
        <f aca="false">(($AA16-$AZ16)*AV$2)+$AZ16</f>
        <v>-18.607393652</v>
      </c>
      <c r="AW16" s="257" t="n">
        <f aca="false">(($AA16-$AZ16)*AW$2)+$AZ16</f>
        <v>-17.781638644</v>
      </c>
      <c r="AX16" s="257" t="n">
        <f aca="false">(($AA16-$AZ16)*AX$2)+$AZ16</f>
        <v>-16.955883636</v>
      </c>
      <c r="AY16" s="257" t="n">
        <f aca="false">(($AA16-$AZ16)*AY$2)+$AZ16</f>
        <v>-16.130128628</v>
      </c>
      <c r="AZ16" s="257" t="n">
        <f aca="false">VLOOKUP($A16,GAMMAGRIDS,4,FALSE())</f>
        <v>-15.30437362</v>
      </c>
      <c r="BA16" s="257" t="n">
        <f aca="false">(($AZ16-$BT16)*BA$2)+$BT16</f>
        <v>-14.598207747</v>
      </c>
      <c r="BB16" s="257" t="n">
        <f aca="false">(($AZ16-$BT16)*BB$2)+$BT16</f>
        <v>-13.892041874</v>
      </c>
      <c r="BC16" s="257" t="n">
        <f aca="false">(($AZ16-$BT16)*BC$2)+$BT16</f>
        <v>-13.185876001</v>
      </c>
      <c r="BD16" s="257" t="n">
        <f aca="false">(($AZ16-$BT16)*BD$2)+$BT16</f>
        <v>-12.479710128</v>
      </c>
      <c r="BE16" s="257" t="n">
        <f aca="false">(($AZ16-$BT16)*BE$2)+$BT16</f>
        <v>-11.773544255</v>
      </c>
      <c r="BF16" s="257" t="n">
        <f aca="false">(($AZ16-$BT16)*BF$2)+$BT16</f>
        <v>-11.067378382</v>
      </c>
      <c r="BG16" s="257" t="n">
        <f aca="false">(($AZ16-$BT16)*BG$2)+$BT16</f>
        <v>-10.361212509</v>
      </c>
      <c r="BH16" s="257" t="n">
        <f aca="false">(($AZ16-$BT16)*BH$2)+$BT16</f>
        <v>-9.65504663599999</v>
      </c>
      <c r="BI16" s="257" t="n">
        <f aca="false">(($AZ16-$BT16)*BI$2)+$BT16</f>
        <v>-8.948880763</v>
      </c>
      <c r="BJ16" s="257" t="n">
        <f aca="false">(($AZ16-$BT16)*BJ$2)+$BT16</f>
        <v>-8.24271489</v>
      </c>
      <c r="BK16" s="257" t="n">
        <f aca="false">(($AZ16-$BT16)*BK$2)+$BT16</f>
        <v>-7.53654901699999</v>
      </c>
      <c r="BL16" s="257" t="n">
        <f aca="false">(($AZ16-$BT16)*BL$2)+$BT16</f>
        <v>-6.83038314399999</v>
      </c>
      <c r="BM16" s="257" t="n">
        <f aca="false">(($AZ16-$BT16)*BM$2)+$BT16</f>
        <v>-6.124217271</v>
      </c>
      <c r="BN16" s="257" t="n">
        <f aca="false">(($AZ16-$BT16)*BN$2)+$BT16</f>
        <v>-5.418051398</v>
      </c>
      <c r="BO16" s="257" t="n">
        <f aca="false">(($AZ16-$BT16)*BO$2)+$BT16</f>
        <v>-4.711885525</v>
      </c>
      <c r="BP16" s="257" t="n">
        <f aca="false">(($AZ16-$BT16)*BP$2)+$BT16</f>
        <v>-4.005719652</v>
      </c>
      <c r="BQ16" s="257" t="n">
        <f aca="false">(($AZ16-$BT16)*BQ$2)+$BT16</f>
        <v>-3.299553779</v>
      </c>
      <c r="BR16" s="257" t="n">
        <f aca="false">(($AZ16-$BT16)*BR$2)+$BT16</f>
        <v>-2.593387906</v>
      </c>
      <c r="BS16" s="257" t="n">
        <f aca="false">(($AZ16-$BT16)*BS$2)+$BT16</f>
        <v>-1.887222033</v>
      </c>
      <c r="BT16" s="257" t="n">
        <f aca="false">VLOOKUP($A16,GAMMAGRIDS,5,FALSE())</f>
        <v>-1.18105616</v>
      </c>
      <c r="BU16" s="257" t="n">
        <f aca="false">(($BT16-$BY16)*BU$2)+$BY16</f>
        <v>-0.944844928</v>
      </c>
      <c r="BV16" s="257" t="n">
        <f aca="false">(($BT16-$BY16)*BV$2)+$BY16</f>
        <v>-0.708633696</v>
      </c>
      <c r="BW16" s="257" t="n">
        <f aca="false">(($BT16-$BY16)*BW$2)+$BY16</f>
        <v>-0.472422464</v>
      </c>
      <c r="BX16" s="257" t="n">
        <f aca="false">(($BT16-$BY16)*BX$2)+$BY16</f>
        <v>-0.236211232</v>
      </c>
      <c r="BY16" s="257" t="n">
        <v>0</v>
      </c>
      <c r="BZ16" s="257" t="n">
        <f aca="false">(($CD16-$BY16)*BZ$2)+$BY16</f>
        <v>0.001452586</v>
      </c>
      <c r="CA16" s="257" t="n">
        <f aca="false">(($CD16-$BY16)*CA$2)+$BY16</f>
        <v>0.002905172</v>
      </c>
      <c r="CB16" s="257" t="n">
        <f aca="false">(($CD16-$BY16)*CB$2)+$BY16</f>
        <v>0.004357758</v>
      </c>
      <c r="CC16" s="257" t="n">
        <f aca="false">(($CD16-$BY16)*CC$2)+$BY16</f>
        <v>0.005810344</v>
      </c>
      <c r="CD16" s="257" t="n">
        <f aca="false">VLOOKUP($A16,GAMMAGRIDS,6,FALSE())</f>
        <v>0.00726293</v>
      </c>
      <c r="CE16" s="257" t="n">
        <f aca="false">(($CX16-$CD16)*CE$2)+$CD16</f>
        <v>-0.5567134655</v>
      </c>
      <c r="CF16" s="257" t="n">
        <f aca="false">(($CX16-$CD16)*CF$2)+$CD16</f>
        <v>-1.120689861</v>
      </c>
      <c r="CG16" s="257" t="n">
        <f aca="false">(($CX16-$CD16)*CG$2)+$CD16</f>
        <v>-1.6846662565</v>
      </c>
      <c r="CH16" s="257" t="n">
        <f aca="false">(($CX16-$CD16)*CH$2)+$CD16</f>
        <v>-2.248642652</v>
      </c>
      <c r="CI16" s="257" t="n">
        <f aca="false">(($CX16-$CD16)*CI$2)+$CD16</f>
        <v>-2.8126190475</v>
      </c>
      <c r="CJ16" s="257" t="n">
        <f aca="false">(($CX16-$CD16)*CJ$2)+$CD16</f>
        <v>-3.376595443</v>
      </c>
      <c r="CK16" s="257" t="n">
        <f aca="false">(($CX16-$CD16)*CK$2)+$CD16</f>
        <v>-3.9405718385</v>
      </c>
      <c r="CL16" s="257" t="n">
        <f aca="false">(($CX16-$CD16)*CL$2)+$CD16</f>
        <v>-4.504548234</v>
      </c>
      <c r="CM16" s="257" t="n">
        <f aca="false">(($CX16-$CD16)*CM$2)+$CD16</f>
        <v>-5.0685246295</v>
      </c>
      <c r="CN16" s="257" t="n">
        <f aca="false">(($CX16-$CD16)*CN$2)+$CD16</f>
        <v>-5.632501025</v>
      </c>
      <c r="CO16" s="257" t="n">
        <f aca="false">(($CX16-$CD16)*CO$2)+$CD16</f>
        <v>-6.1964774205</v>
      </c>
      <c r="CP16" s="257" t="n">
        <f aca="false">(($CX16-$CD16)*CP$2)+$CD16</f>
        <v>-6.760453816</v>
      </c>
      <c r="CQ16" s="257" t="n">
        <f aca="false">(($CX16-$CD16)*CQ$2)+$CD16</f>
        <v>-7.3244302115</v>
      </c>
      <c r="CR16" s="257" t="n">
        <f aca="false">(($CX16-$CD16)*CR$2)+$CD16</f>
        <v>-7.888406607</v>
      </c>
      <c r="CS16" s="257" t="n">
        <f aca="false">(($CX16-$CD16)*CS$2)+$CD16</f>
        <v>-8.4523830025</v>
      </c>
      <c r="CT16" s="257" t="n">
        <f aca="false">(($CX16-$CD16)*CT$2)+$CD16</f>
        <v>-9.016359398</v>
      </c>
      <c r="CU16" s="257" t="n">
        <f aca="false">(($CX16-$CD16)*CU$2)+$CD16</f>
        <v>-9.5803357935</v>
      </c>
      <c r="CV16" s="257" t="n">
        <f aca="false">(($CX16-$CD16)*CV$2)+$CD16</f>
        <v>-10.144312189</v>
      </c>
      <c r="CW16" s="257" t="n">
        <f aca="false">(($CX16-$CD16)*CW$2)+$CD16</f>
        <v>-10.7082885845</v>
      </c>
      <c r="CX16" s="257" t="n">
        <f aca="false">VLOOKUP($A16,GAMMAGRIDS,7,FALSE())</f>
        <v>-11.27226498</v>
      </c>
      <c r="CY16" s="257" t="n">
        <f aca="false">(($DW16-$CX16)*CY$2)+$CX16</f>
        <v>-12.5530335412</v>
      </c>
      <c r="CZ16" s="257" t="n">
        <f aca="false">(($DW16-$CX16)*CZ$2)+$CX16</f>
        <v>-13.8338021024</v>
      </c>
      <c r="DA16" s="257" t="n">
        <f aca="false">(($DW16-$CX16)*DA$2)+$CX16</f>
        <v>-15.1145706636</v>
      </c>
      <c r="DB16" s="257" t="n">
        <f aca="false">(($DW16-$CX16)*DB$2)+$CX16</f>
        <v>-16.3953392248</v>
      </c>
      <c r="DC16" s="257" t="n">
        <f aca="false">(($DW16-$CX16)*DC$2)+$CX16</f>
        <v>-17.676107786</v>
      </c>
      <c r="DD16" s="257" t="n">
        <f aca="false">(($DW16-$CX16)*DD$2)+$CX16</f>
        <v>-18.9568763472</v>
      </c>
      <c r="DE16" s="257" t="n">
        <f aca="false">(($DW16-$CX16)*DE$2)+$CX16</f>
        <v>-20.2376449084</v>
      </c>
      <c r="DF16" s="257" t="n">
        <f aca="false">(($DW16-$CX16)*DF$2)+$CX16</f>
        <v>-21.5184134696</v>
      </c>
      <c r="DG16" s="257" t="n">
        <f aca="false">(($DW16-$CX16)*DG$2)+$CX16</f>
        <v>-22.7991820308</v>
      </c>
      <c r="DH16" s="257" t="n">
        <f aca="false">(($DW16-$CX16)*DH$2)+$CX16</f>
        <v>-24.079950592</v>
      </c>
      <c r="DI16" s="257" t="n">
        <f aca="false">(($DW16-$CX16)*DI$2)+$CX16</f>
        <v>-25.3607191532</v>
      </c>
      <c r="DJ16" s="257" t="n">
        <f aca="false">(($DW16-$CX16)*DJ$2)+$CX16</f>
        <v>-26.6414877144</v>
      </c>
      <c r="DK16" s="257" t="n">
        <f aca="false">(($DW16-$CX16)*DK$2)+$CX16</f>
        <v>-27.9222562756</v>
      </c>
      <c r="DL16" s="257" t="n">
        <f aca="false">(($DW16-$CX16)*DL$2)+$CX16</f>
        <v>-29.2030248368</v>
      </c>
      <c r="DM16" s="257" t="n">
        <f aca="false">(($DW16-$CX16)*DM$2)+$CX16</f>
        <v>-30.483793398</v>
      </c>
      <c r="DN16" s="257" t="n">
        <f aca="false">(($DW16-$CX16)*DN$2)+$CX16</f>
        <v>-31.7645619592</v>
      </c>
      <c r="DO16" s="257" t="n">
        <f aca="false">(($DW16-$CX16)*DO$2)+$CX16</f>
        <v>-33.0453305204</v>
      </c>
      <c r="DP16" s="257" t="n">
        <f aca="false">(($DW16-$CX16)*DP$2)+$CX16</f>
        <v>-34.3260990816</v>
      </c>
      <c r="DQ16" s="257" t="n">
        <f aca="false">(($DW16-$CX16)*DQ$2)+$CX16</f>
        <v>-35.6068676428</v>
      </c>
      <c r="DR16" s="257" t="n">
        <f aca="false">(($DW16-$CX16)*DR$2)+$CX16</f>
        <v>-36.887636204</v>
      </c>
      <c r="DS16" s="257" t="n">
        <f aca="false">(($DW16-$CX16)*DS$2)+$CX16</f>
        <v>-38.1684047652</v>
      </c>
      <c r="DT16" s="257" t="n">
        <f aca="false">(($DW16-$CX16)*DT$2)+$CX16</f>
        <v>-39.4491733264</v>
      </c>
      <c r="DU16" s="257" t="n">
        <f aca="false">(($DW16-$CX16)*DU$2)+$CX16</f>
        <v>-40.7299418876</v>
      </c>
      <c r="DV16" s="257" t="n">
        <f aca="false">(($DW16-$CX16)*DV$2)+$CX16</f>
        <v>-42.0107104488</v>
      </c>
      <c r="DW16" s="257" t="n">
        <f aca="false">VLOOKUP($A16,GAMMAGRIDS,8,FALSE())</f>
        <v>-43.29147901</v>
      </c>
      <c r="DX16" s="257" t="n">
        <f aca="false">(($EV16-$DW16)*DX$2)+$DW16</f>
        <v>-46.1368084128</v>
      </c>
      <c r="DY16" s="257" t="n">
        <f aca="false">(($EV16-$DW16)*DY$2)+$DW16</f>
        <v>-48.9821378156</v>
      </c>
      <c r="DZ16" s="257" t="n">
        <f aca="false">(($EV16-$DW16)*DZ$2)+$DW16</f>
        <v>-51.8274672184</v>
      </c>
      <c r="EA16" s="257" t="n">
        <f aca="false">(($EV16-$DW16)*EA$2)+$DW16</f>
        <v>-54.6727966212</v>
      </c>
      <c r="EB16" s="257" t="n">
        <f aca="false">(($EV16-$DW16)*EB$2)+$DW16</f>
        <v>-57.518126024</v>
      </c>
      <c r="EC16" s="257" t="n">
        <f aca="false">(($EV16-$DW16)*EC$2)+$DW16</f>
        <v>-60.3634554268</v>
      </c>
      <c r="ED16" s="257" t="n">
        <f aca="false">(($EV16-$DW16)*ED$2)+$DW16</f>
        <v>-63.2087848296</v>
      </c>
      <c r="EE16" s="257" t="n">
        <f aca="false">(($EV16-$DW16)*EE$2)+$DW16</f>
        <v>-66.0541142324</v>
      </c>
      <c r="EF16" s="257" t="n">
        <f aca="false">(($EV16-$DW16)*EF$2)+$DW16</f>
        <v>-68.8994436352</v>
      </c>
      <c r="EG16" s="257" t="n">
        <f aca="false">(($EV16-$DW16)*EG$2)+$DW16</f>
        <v>-71.744773038</v>
      </c>
      <c r="EH16" s="257" t="n">
        <f aca="false">(($EV16-$DW16)*EH$2)+$DW16</f>
        <v>-74.5901024408</v>
      </c>
      <c r="EI16" s="257" t="n">
        <f aca="false">(($EV16-$DW16)*EI$2)+$DW16</f>
        <v>-77.4354318436</v>
      </c>
      <c r="EJ16" s="257" t="n">
        <f aca="false">(($EV16-$DW16)*EJ$2)+$DW16</f>
        <v>-80.2807612464</v>
      </c>
      <c r="EK16" s="257" t="n">
        <f aca="false">(($EV16-$DW16)*EK$2)+$DW16</f>
        <v>-83.1260906492</v>
      </c>
      <c r="EL16" s="257" t="n">
        <f aca="false">(($EV16-$DW16)*EL$2)+$DW16</f>
        <v>-85.971420052</v>
      </c>
      <c r="EM16" s="257" t="n">
        <f aca="false">(($EV16-$DW16)*EM$2)+$DW16</f>
        <v>-88.8167494548</v>
      </c>
      <c r="EN16" s="257" t="n">
        <f aca="false">(($EV16-$DW16)*EN$2)+$DW16</f>
        <v>-91.6620788576</v>
      </c>
      <c r="EO16" s="257" t="n">
        <f aca="false">(($EV16-$DW16)*EO$2)+$DW16</f>
        <v>-94.5074082604</v>
      </c>
      <c r="EP16" s="257" t="n">
        <f aca="false">(($EV16-$DW16)*EP$2)+$DW16</f>
        <v>-97.3527376632</v>
      </c>
      <c r="EQ16" s="257" t="n">
        <f aca="false">(($EV16-$DW16)*EQ$2)+$DW16</f>
        <v>-100.198067066</v>
      </c>
      <c r="ER16" s="257" t="n">
        <f aca="false">(($EV16-$DW16)*ER$2)+$DW16</f>
        <v>-103.0433964688</v>
      </c>
      <c r="ES16" s="257" t="n">
        <f aca="false">(($EV16-$DW16)*ES$2)+$DW16</f>
        <v>-105.8887258716</v>
      </c>
      <c r="ET16" s="257" t="n">
        <f aca="false">(($EV16-$DW16)*ET$2)+$DW16</f>
        <v>-108.7340552744</v>
      </c>
      <c r="EU16" s="257" t="n">
        <f aca="false">(($EV16-$DW16)*EU$2)+$DW16</f>
        <v>-111.5793846772</v>
      </c>
      <c r="EV16" s="257" t="n">
        <f aca="false">VLOOKUP($A16,GAMMAGRIDS,9,FALSE())</f>
        <v>-114.42471408</v>
      </c>
    </row>
    <row r="17" customFormat="false" ht="12.75" hidden="false" customHeight="false" outlineLevel="0" collapsed="false">
      <c r="A17" s="36" t="n">
        <v>37316</v>
      </c>
      <c r="B17" s="257" t="n">
        <f aca="false">VLOOKUP($A17,GAMMAGRIDS,2,FALSE())</f>
        <v>-27.17528701</v>
      </c>
      <c r="C17" s="257" t="n">
        <f aca="false">(($B17-$AA17)*C$2)+$AA17</f>
        <v>-27.022355876</v>
      </c>
      <c r="D17" s="257" t="n">
        <f aca="false">(($B17-$AA17)*D$2)+$AA17</f>
        <v>-26.869424742</v>
      </c>
      <c r="E17" s="257" t="n">
        <f aca="false">(($B17-$AA17)*E$2)+$AA17</f>
        <v>-26.716493608</v>
      </c>
      <c r="F17" s="257" t="n">
        <f aca="false">(($B17-$AA17)*F$2)+$AA17</f>
        <v>-26.563562474</v>
      </c>
      <c r="G17" s="257" t="n">
        <f aca="false">(($B17-$AA17)*G$2)+$AA17</f>
        <v>-26.41063134</v>
      </c>
      <c r="H17" s="257" t="n">
        <f aca="false">(($B17-$AA17)*H$2)+$AA17</f>
        <v>-26.257700206</v>
      </c>
      <c r="I17" s="257" t="n">
        <f aca="false">(($B17-$AA17)*I$2)+$AA17</f>
        <v>-26.104769072</v>
      </c>
      <c r="J17" s="257" t="n">
        <f aca="false">(($B17-$AA17)*J$2)+$AA17</f>
        <v>-25.951837938</v>
      </c>
      <c r="K17" s="257" t="n">
        <f aca="false">(($B17-$AA17)*K$2)+$AA17</f>
        <v>-25.798906804</v>
      </c>
      <c r="L17" s="257" t="n">
        <f aca="false">(($B17-$AA17)*L$2)+$AA17</f>
        <v>-25.64597567</v>
      </c>
      <c r="M17" s="257" t="n">
        <f aca="false">(($B17-$AA17)*M$2)+$AA17</f>
        <v>-25.493044536</v>
      </c>
      <c r="N17" s="257" t="n">
        <f aca="false">(($B17-$AA17)*N$2)+$AA17</f>
        <v>-25.340113402</v>
      </c>
      <c r="O17" s="257" t="n">
        <f aca="false">(($B17-$AA17)*O$2)+$AA17</f>
        <v>-25.187182268</v>
      </c>
      <c r="P17" s="257" t="n">
        <f aca="false">(($B17-$AA17)*P$2)+$AA17</f>
        <v>-25.034251134</v>
      </c>
      <c r="Q17" s="257" t="n">
        <f aca="false">(($B17-$AA17)*Q$2)+$AA17</f>
        <v>-24.88132</v>
      </c>
      <c r="R17" s="257" t="n">
        <f aca="false">(($B17-$AA17)*R$2)+$AA17</f>
        <v>-24.728388866</v>
      </c>
      <c r="S17" s="257" t="n">
        <f aca="false">(($B17-$AA17)*S$2)+$AA17</f>
        <v>-24.575457732</v>
      </c>
      <c r="T17" s="257" t="n">
        <f aca="false">(($B17-$AA17)*T$2)+$AA17</f>
        <v>-24.422526598</v>
      </c>
      <c r="U17" s="257" t="n">
        <f aca="false">(($B17-$AA17)*U$2)+$AA17</f>
        <v>-24.269595464</v>
      </c>
      <c r="V17" s="257" t="n">
        <f aca="false">(($B17-$AA17)*V$2)+$AA17</f>
        <v>-24.11666433</v>
      </c>
      <c r="W17" s="257" t="n">
        <f aca="false">(($B17-$AA17)*W$2)+$AA17</f>
        <v>-23.963733196</v>
      </c>
      <c r="X17" s="257" t="n">
        <f aca="false">(($B17-$AA17)*X$2)+$AA17</f>
        <v>-23.810802062</v>
      </c>
      <c r="Y17" s="257" t="n">
        <f aca="false">(($B17-$AA17)*Y$2)+$AA17</f>
        <v>-23.657870928</v>
      </c>
      <c r="Z17" s="257" t="n">
        <f aca="false">(($B17-$AA17)*Z$2)+$AA17</f>
        <v>-23.504939794</v>
      </c>
      <c r="AA17" s="257" t="n">
        <f aca="false">VLOOKUP($A17,GAMMAGRIDS,3,FALSE())</f>
        <v>-23.35200866</v>
      </c>
      <c r="AB17" s="257" t="n">
        <f aca="false">(($AA17-$AZ17)*AB$2)+$AZ17</f>
        <v>-22.7587961712</v>
      </c>
      <c r="AC17" s="257" t="n">
        <f aca="false">(($AA17-$AZ17)*AC$2)+$AZ17</f>
        <v>-22.1655836824</v>
      </c>
      <c r="AD17" s="257" t="n">
        <f aca="false">(($AA17-$AZ17)*AD$2)+$AZ17</f>
        <v>-21.5723711936</v>
      </c>
      <c r="AE17" s="257" t="n">
        <f aca="false">(($AA17-$AZ17)*AE$2)+$AZ17</f>
        <v>-20.9791587048</v>
      </c>
      <c r="AF17" s="257" t="n">
        <f aca="false">(($AA17-$AZ17)*AF$2)+$AZ17</f>
        <v>-20.385946216</v>
      </c>
      <c r="AG17" s="257" t="n">
        <f aca="false">(($AA17-$AZ17)*AG$2)+$AZ17</f>
        <v>-19.7927337272</v>
      </c>
      <c r="AH17" s="257" t="n">
        <f aca="false">(($AA17-$AZ17)*AH$2)+$AZ17</f>
        <v>-19.1995212384</v>
      </c>
      <c r="AI17" s="257" t="n">
        <f aca="false">(($AA17-$AZ17)*AI$2)+$AZ17</f>
        <v>-18.6063087496</v>
      </c>
      <c r="AJ17" s="257" t="n">
        <f aca="false">(($AA17-$AZ17)*AJ$2)+$AZ17</f>
        <v>-18.0130962608</v>
      </c>
      <c r="AK17" s="257" t="n">
        <f aca="false">(($AA17-$AZ17)*AK$2)+$AZ17</f>
        <v>-17.419883772</v>
      </c>
      <c r="AL17" s="257" t="n">
        <f aca="false">(($AA17-$AZ17)*AL$2)+$AZ17</f>
        <v>-16.8266712832</v>
      </c>
      <c r="AM17" s="257" t="n">
        <f aca="false">(($AA17-$AZ17)*AM$2)+$AZ17</f>
        <v>-16.2334587944</v>
      </c>
      <c r="AN17" s="257" t="n">
        <f aca="false">(($AA17-$AZ17)*AN$2)+$AZ17</f>
        <v>-15.6402463056</v>
      </c>
      <c r="AO17" s="257" t="n">
        <f aca="false">(($AA17-$AZ17)*AO$2)+$AZ17</f>
        <v>-15.0470338168</v>
      </c>
      <c r="AP17" s="257" t="n">
        <f aca="false">(($AA17-$AZ17)*AP$2)+$AZ17</f>
        <v>-14.453821328</v>
      </c>
      <c r="AQ17" s="257" t="n">
        <f aca="false">(($AA17-$AZ17)*AQ$2)+$AZ17</f>
        <v>-13.8606088392</v>
      </c>
      <c r="AR17" s="257" t="n">
        <f aca="false">(($AA17-$AZ17)*AR$2)+$AZ17</f>
        <v>-13.2673963504</v>
      </c>
      <c r="AS17" s="257" t="n">
        <f aca="false">(($AA17-$AZ17)*AS$2)+$AZ17</f>
        <v>-12.6741838616</v>
      </c>
      <c r="AT17" s="257" t="n">
        <f aca="false">(($AA17-$AZ17)*AT$2)+$AZ17</f>
        <v>-12.0809713728</v>
      </c>
      <c r="AU17" s="257" t="n">
        <f aca="false">(($AA17-$AZ17)*AU$2)+$AZ17</f>
        <v>-11.487758884</v>
      </c>
      <c r="AV17" s="257" t="n">
        <f aca="false">(($AA17-$AZ17)*AV$2)+$AZ17</f>
        <v>-10.8945463952</v>
      </c>
      <c r="AW17" s="257" t="n">
        <f aca="false">(($AA17-$AZ17)*AW$2)+$AZ17</f>
        <v>-10.3013339064</v>
      </c>
      <c r="AX17" s="257" t="n">
        <f aca="false">(($AA17-$AZ17)*AX$2)+$AZ17</f>
        <v>-9.70812141759999</v>
      </c>
      <c r="AY17" s="257" t="n">
        <f aca="false">(($AA17-$AZ17)*AY$2)+$AZ17</f>
        <v>-9.1149089288</v>
      </c>
      <c r="AZ17" s="257" t="n">
        <f aca="false">VLOOKUP($A17,GAMMAGRIDS,4,FALSE())</f>
        <v>-8.52169644</v>
      </c>
      <c r="BA17" s="257" t="n">
        <f aca="false">(($AZ17-$BT17)*BA$2)+$BT17</f>
        <v>-8.1089728545</v>
      </c>
      <c r="BB17" s="257" t="n">
        <f aca="false">(($AZ17-$BT17)*BB$2)+$BT17</f>
        <v>-7.696249269</v>
      </c>
      <c r="BC17" s="257" t="n">
        <f aca="false">(($AZ17-$BT17)*BC$2)+$BT17</f>
        <v>-7.2835256835</v>
      </c>
      <c r="BD17" s="257" t="n">
        <f aca="false">(($AZ17-$BT17)*BD$2)+$BT17</f>
        <v>-6.870802098</v>
      </c>
      <c r="BE17" s="257" t="n">
        <f aca="false">(($AZ17-$BT17)*BE$2)+$BT17</f>
        <v>-6.4580785125</v>
      </c>
      <c r="BF17" s="257" t="n">
        <f aca="false">(($AZ17-$BT17)*BF$2)+$BT17</f>
        <v>-6.045354927</v>
      </c>
      <c r="BG17" s="257" t="n">
        <f aca="false">(($AZ17-$BT17)*BG$2)+$BT17</f>
        <v>-5.6326313415</v>
      </c>
      <c r="BH17" s="257" t="n">
        <f aca="false">(($AZ17-$BT17)*BH$2)+$BT17</f>
        <v>-5.219907756</v>
      </c>
      <c r="BI17" s="257" t="n">
        <f aca="false">(($AZ17-$BT17)*BI$2)+$BT17</f>
        <v>-4.8071841705</v>
      </c>
      <c r="BJ17" s="257" t="n">
        <f aca="false">(($AZ17-$BT17)*BJ$2)+$BT17</f>
        <v>-4.394460585</v>
      </c>
      <c r="BK17" s="257" t="n">
        <f aca="false">(($AZ17-$BT17)*BK$2)+$BT17</f>
        <v>-3.9817369995</v>
      </c>
      <c r="BL17" s="257" t="n">
        <f aca="false">(($AZ17-$BT17)*BL$2)+$BT17</f>
        <v>-3.569013414</v>
      </c>
      <c r="BM17" s="257" t="n">
        <f aca="false">(($AZ17-$BT17)*BM$2)+$BT17</f>
        <v>-3.1562898285</v>
      </c>
      <c r="BN17" s="257" t="n">
        <f aca="false">(($AZ17-$BT17)*BN$2)+$BT17</f>
        <v>-2.743566243</v>
      </c>
      <c r="BO17" s="257" t="n">
        <f aca="false">(($AZ17-$BT17)*BO$2)+$BT17</f>
        <v>-2.3308426575</v>
      </c>
      <c r="BP17" s="257" t="n">
        <f aca="false">(($AZ17-$BT17)*BP$2)+$BT17</f>
        <v>-1.918119072</v>
      </c>
      <c r="BQ17" s="257" t="n">
        <f aca="false">(($AZ17-$BT17)*BQ$2)+$BT17</f>
        <v>-1.5053954865</v>
      </c>
      <c r="BR17" s="257" t="n">
        <f aca="false">(($AZ17-$BT17)*BR$2)+$BT17</f>
        <v>-1.092671901</v>
      </c>
      <c r="BS17" s="257" t="n">
        <f aca="false">(($AZ17-$BT17)*BS$2)+$BT17</f>
        <v>-0.679948315499997</v>
      </c>
      <c r="BT17" s="257" t="n">
        <f aca="false">VLOOKUP($A17,GAMMAGRIDS,5,FALSE())</f>
        <v>-0.26722473</v>
      </c>
      <c r="BU17" s="257" t="n">
        <f aca="false">(($BT17-$BY17)*BU$2)+$BY17</f>
        <v>-0.213779784</v>
      </c>
      <c r="BV17" s="257" t="n">
        <f aca="false">(($BT17-$BY17)*BV$2)+$BY17</f>
        <v>-0.160334838</v>
      </c>
      <c r="BW17" s="257" t="n">
        <f aca="false">(($BT17-$BY17)*BW$2)+$BY17</f>
        <v>-0.106889892</v>
      </c>
      <c r="BX17" s="257" t="n">
        <f aca="false">(($BT17-$BY17)*BX$2)+$BY17</f>
        <v>-0.053444946</v>
      </c>
      <c r="BY17" s="257" t="n">
        <v>0</v>
      </c>
      <c r="BZ17" s="257" t="n">
        <f aca="false">(($CD17-$BY17)*BZ$2)+$BY17</f>
        <v>-0.115492908</v>
      </c>
      <c r="CA17" s="257" t="n">
        <f aca="false">(($CD17-$BY17)*CA$2)+$BY17</f>
        <v>-0.230985816</v>
      </c>
      <c r="CB17" s="257" t="n">
        <f aca="false">(($CD17-$BY17)*CB$2)+$BY17</f>
        <v>-0.346478724</v>
      </c>
      <c r="CC17" s="257" t="n">
        <f aca="false">(($CD17-$BY17)*CC$2)+$BY17</f>
        <v>-0.461971632</v>
      </c>
      <c r="CD17" s="257" t="n">
        <f aca="false">VLOOKUP($A17,GAMMAGRIDS,6,FALSE())</f>
        <v>-0.57746454</v>
      </c>
      <c r="CE17" s="257" t="n">
        <f aca="false">(($CX17-$CD17)*CE$2)+$CD17</f>
        <v>-1.0918343205</v>
      </c>
      <c r="CF17" s="257" t="n">
        <f aca="false">(($CX17-$CD17)*CF$2)+$CD17</f>
        <v>-1.606204101</v>
      </c>
      <c r="CG17" s="257" t="n">
        <f aca="false">(($CX17-$CD17)*CG$2)+$CD17</f>
        <v>-2.1205738815</v>
      </c>
      <c r="CH17" s="257" t="n">
        <f aca="false">(($CX17-$CD17)*CH$2)+$CD17</f>
        <v>-2.634943662</v>
      </c>
      <c r="CI17" s="257" t="n">
        <f aca="false">(($CX17-$CD17)*CI$2)+$CD17</f>
        <v>-3.1493134425</v>
      </c>
      <c r="CJ17" s="257" t="n">
        <f aca="false">(($CX17-$CD17)*CJ$2)+$CD17</f>
        <v>-3.663683223</v>
      </c>
      <c r="CK17" s="257" t="n">
        <f aca="false">(($CX17-$CD17)*CK$2)+$CD17</f>
        <v>-4.1780530035</v>
      </c>
      <c r="CL17" s="257" t="n">
        <f aca="false">(($CX17-$CD17)*CL$2)+$CD17</f>
        <v>-4.692422784</v>
      </c>
      <c r="CM17" s="257" t="n">
        <f aca="false">(($CX17-$CD17)*CM$2)+$CD17</f>
        <v>-5.2067925645</v>
      </c>
      <c r="CN17" s="257" t="n">
        <f aca="false">(($CX17-$CD17)*CN$2)+$CD17</f>
        <v>-5.721162345</v>
      </c>
      <c r="CO17" s="257" t="n">
        <f aca="false">(($CX17-$CD17)*CO$2)+$CD17</f>
        <v>-6.2355321255</v>
      </c>
      <c r="CP17" s="257" t="n">
        <f aca="false">(($CX17-$CD17)*CP$2)+$CD17</f>
        <v>-6.749901906</v>
      </c>
      <c r="CQ17" s="257" t="n">
        <f aca="false">(($CX17-$CD17)*CQ$2)+$CD17</f>
        <v>-7.2642716865</v>
      </c>
      <c r="CR17" s="257" t="n">
        <f aca="false">(($CX17-$CD17)*CR$2)+$CD17</f>
        <v>-7.778641467</v>
      </c>
      <c r="CS17" s="257" t="n">
        <f aca="false">(($CX17-$CD17)*CS$2)+$CD17</f>
        <v>-8.2930112475</v>
      </c>
      <c r="CT17" s="257" t="n">
        <f aca="false">(($CX17-$CD17)*CT$2)+$CD17</f>
        <v>-8.807381028</v>
      </c>
      <c r="CU17" s="257" t="n">
        <f aca="false">(($CX17-$CD17)*CU$2)+$CD17</f>
        <v>-9.3217508085</v>
      </c>
      <c r="CV17" s="257" t="n">
        <f aca="false">(($CX17-$CD17)*CV$2)+$CD17</f>
        <v>-9.836120589</v>
      </c>
      <c r="CW17" s="257" t="n">
        <f aca="false">(($CX17-$CD17)*CW$2)+$CD17</f>
        <v>-10.3504903695</v>
      </c>
      <c r="CX17" s="257" t="n">
        <f aca="false">VLOOKUP($A17,GAMMAGRIDS,7,FALSE())</f>
        <v>-10.86486015</v>
      </c>
      <c r="CY17" s="257" t="n">
        <f aca="false">(($DW17-$CX17)*CY$2)+$CX17</f>
        <v>-11.8873056156</v>
      </c>
      <c r="CZ17" s="257" t="n">
        <f aca="false">(($DW17-$CX17)*CZ$2)+$CX17</f>
        <v>-12.9097510812</v>
      </c>
      <c r="DA17" s="257" t="n">
        <f aca="false">(($DW17-$CX17)*DA$2)+$CX17</f>
        <v>-13.9321965468</v>
      </c>
      <c r="DB17" s="257" t="n">
        <f aca="false">(($DW17-$CX17)*DB$2)+$CX17</f>
        <v>-14.9546420124</v>
      </c>
      <c r="DC17" s="257" t="n">
        <f aca="false">(($DW17-$CX17)*DC$2)+$CX17</f>
        <v>-15.977087478</v>
      </c>
      <c r="DD17" s="257" t="n">
        <f aca="false">(($DW17-$CX17)*DD$2)+$CX17</f>
        <v>-16.9995329436</v>
      </c>
      <c r="DE17" s="257" t="n">
        <f aca="false">(($DW17-$CX17)*DE$2)+$CX17</f>
        <v>-18.0219784092</v>
      </c>
      <c r="DF17" s="257" t="n">
        <f aca="false">(($DW17-$CX17)*DF$2)+$CX17</f>
        <v>-19.0444238748</v>
      </c>
      <c r="DG17" s="257" t="n">
        <f aca="false">(($DW17-$CX17)*DG$2)+$CX17</f>
        <v>-20.0668693404</v>
      </c>
      <c r="DH17" s="257" t="n">
        <f aca="false">(($DW17-$CX17)*DH$2)+$CX17</f>
        <v>-21.089314806</v>
      </c>
      <c r="DI17" s="257" t="n">
        <f aca="false">(($DW17-$CX17)*DI$2)+$CX17</f>
        <v>-22.1117602716</v>
      </c>
      <c r="DJ17" s="257" t="n">
        <f aca="false">(($DW17-$CX17)*DJ$2)+$CX17</f>
        <v>-23.1342057372</v>
      </c>
      <c r="DK17" s="257" t="n">
        <f aca="false">(($DW17-$CX17)*DK$2)+$CX17</f>
        <v>-24.1566512028</v>
      </c>
      <c r="DL17" s="257" t="n">
        <f aca="false">(($DW17-$CX17)*DL$2)+$CX17</f>
        <v>-25.1790966684</v>
      </c>
      <c r="DM17" s="257" t="n">
        <f aca="false">(($DW17-$CX17)*DM$2)+$CX17</f>
        <v>-26.201542134</v>
      </c>
      <c r="DN17" s="257" t="n">
        <f aca="false">(($DW17-$CX17)*DN$2)+$CX17</f>
        <v>-27.2239875996</v>
      </c>
      <c r="DO17" s="257" t="n">
        <f aca="false">(($DW17-$CX17)*DO$2)+$CX17</f>
        <v>-28.2464330652</v>
      </c>
      <c r="DP17" s="257" t="n">
        <f aca="false">(($DW17-$CX17)*DP$2)+$CX17</f>
        <v>-29.2688785308</v>
      </c>
      <c r="DQ17" s="257" t="n">
        <f aca="false">(($DW17-$CX17)*DQ$2)+$CX17</f>
        <v>-30.2913239964</v>
      </c>
      <c r="DR17" s="257" t="n">
        <f aca="false">(($DW17-$CX17)*DR$2)+$CX17</f>
        <v>-31.313769462</v>
      </c>
      <c r="DS17" s="257" t="n">
        <f aca="false">(($DW17-$CX17)*DS$2)+$CX17</f>
        <v>-32.3362149276</v>
      </c>
      <c r="DT17" s="257" t="n">
        <f aca="false">(($DW17-$CX17)*DT$2)+$CX17</f>
        <v>-33.3586603932</v>
      </c>
      <c r="DU17" s="257" t="n">
        <f aca="false">(($DW17-$CX17)*DU$2)+$CX17</f>
        <v>-34.3811058588</v>
      </c>
      <c r="DV17" s="257" t="n">
        <f aca="false">(($DW17-$CX17)*DV$2)+$CX17</f>
        <v>-35.4035513244</v>
      </c>
      <c r="DW17" s="257" t="n">
        <f aca="false">VLOOKUP($A17,GAMMAGRIDS,8,FALSE())</f>
        <v>-36.42599679</v>
      </c>
      <c r="DX17" s="257" t="n">
        <f aca="false">(($EV17-$DW17)*DX$2)+$DW17</f>
        <v>-38.7455153032</v>
      </c>
      <c r="DY17" s="257" t="n">
        <f aca="false">(($EV17-$DW17)*DY$2)+$DW17</f>
        <v>-41.0650338164</v>
      </c>
      <c r="DZ17" s="257" t="n">
        <f aca="false">(($EV17-$DW17)*DZ$2)+$DW17</f>
        <v>-43.3845523296</v>
      </c>
      <c r="EA17" s="257" t="n">
        <f aca="false">(($EV17-$DW17)*EA$2)+$DW17</f>
        <v>-45.7040708428</v>
      </c>
      <c r="EB17" s="257" t="n">
        <f aca="false">(($EV17-$DW17)*EB$2)+$DW17</f>
        <v>-48.023589356</v>
      </c>
      <c r="EC17" s="257" t="n">
        <f aca="false">(($EV17-$DW17)*EC$2)+$DW17</f>
        <v>-50.3431078692</v>
      </c>
      <c r="ED17" s="257" t="n">
        <f aca="false">(($EV17-$DW17)*ED$2)+$DW17</f>
        <v>-52.6626263824</v>
      </c>
      <c r="EE17" s="257" t="n">
        <f aca="false">(($EV17-$DW17)*EE$2)+$DW17</f>
        <v>-54.9821448956</v>
      </c>
      <c r="EF17" s="257" t="n">
        <f aca="false">(($EV17-$DW17)*EF$2)+$DW17</f>
        <v>-57.3016634088</v>
      </c>
      <c r="EG17" s="257" t="n">
        <f aca="false">(($EV17-$DW17)*EG$2)+$DW17</f>
        <v>-59.621181922</v>
      </c>
      <c r="EH17" s="257" t="n">
        <f aca="false">(($EV17-$DW17)*EH$2)+$DW17</f>
        <v>-61.9407004352</v>
      </c>
      <c r="EI17" s="257" t="n">
        <f aca="false">(($EV17-$DW17)*EI$2)+$DW17</f>
        <v>-64.2602189484</v>
      </c>
      <c r="EJ17" s="257" t="n">
        <f aca="false">(($EV17-$DW17)*EJ$2)+$DW17</f>
        <v>-66.5797374616</v>
      </c>
      <c r="EK17" s="257" t="n">
        <f aca="false">(($EV17-$DW17)*EK$2)+$DW17</f>
        <v>-68.8992559748</v>
      </c>
      <c r="EL17" s="257" t="n">
        <f aca="false">(($EV17-$DW17)*EL$2)+$DW17</f>
        <v>-71.218774488</v>
      </c>
      <c r="EM17" s="257" t="n">
        <f aca="false">(($EV17-$DW17)*EM$2)+$DW17</f>
        <v>-73.5382930012</v>
      </c>
      <c r="EN17" s="257" t="n">
        <f aca="false">(($EV17-$DW17)*EN$2)+$DW17</f>
        <v>-75.8578115144</v>
      </c>
      <c r="EO17" s="257" t="n">
        <f aca="false">(($EV17-$DW17)*EO$2)+$DW17</f>
        <v>-78.1773300276</v>
      </c>
      <c r="EP17" s="257" t="n">
        <f aca="false">(($EV17-$DW17)*EP$2)+$DW17</f>
        <v>-80.4968485408</v>
      </c>
      <c r="EQ17" s="257" t="n">
        <f aca="false">(($EV17-$DW17)*EQ$2)+$DW17</f>
        <v>-82.816367054</v>
      </c>
      <c r="ER17" s="257" t="n">
        <f aca="false">(($EV17-$DW17)*ER$2)+$DW17</f>
        <v>-85.1358855672</v>
      </c>
      <c r="ES17" s="257" t="n">
        <f aca="false">(($EV17-$DW17)*ES$2)+$DW17</f>
        <v>-87.4554040804</v>
      </c>
      <c r="ET17" s="257" t="n">
        <f aca="false">(($EV17-$DW17)*ET$2)+$DW17</f>
        <v>-89.7749225936</v>
      </c>
      <c r="EU17" s="257" t="n">
        <f aca="false">(($EV17-$DW17)*EU$2)+$DW17</f>
        <v>-92.0944411068</v>
      </c>
      <c r="EV17" s="257" t="n">
        <f aca="false">VLOOKUP($A17,GAMMAGRIDS,9,FALSE())</f>
        <v>-94.41395962</v>
      </c>
    </row>
    <row r="18" customFormat="false" ht="12.75" hidden="false" customHeight="false" outlineLevel="0" collapsed="false">
      <c r="A18" s="36" t="n">
        <v>37347</v>
      </c>
      <c r="B18" s="257" t="n">
        <f aca="false">VLOOKUP($A18,GAMMAGRIDS,2,FALSE())</f>
        <v>-29.08122395</v>
      </c>
      <c r="C18" s="257" t="n">
        <f aca="false">(($B18-$AA18)*C$2)+$AA18</f>
        <v>-29.0625252576</v>
      </c>
      <c r="D18" s="257" t="n">
        <f aca="false">(($B18-$AA18)*D$2)+$AA18</f>
        <v>-29.0438265652</v>
      </c>
      <c r="E18" s="257" t="n">
        <f aca="false">(($B18-$AA18)*E$2)+$AA18</f>
        <v>-29.0251278728</v>
      </c>
      <c r="F18" s="257" t="n">
        <f aca="false">(($B18-$AA18)*F$2)+$AA18</f>
        <v>-29.0064291804</v>
      </c>
      <c r="G18" s="257" t="n">
        <f aca="false">(($B18-$AA18)*G$2)+$AA18</f>
        <v>-28.987730488</v>
      </c>
      <c r="H18" s="257" t="n">
        <f aca="false">(($B18-$AA18)*H$2)+$AA18</f>
        <v>-28.9690317956</v>
      </c>
      <c r="I18" s="257" t="n">
        <f aca="false">(($B18-$AA18)*I$2)+$AA18</f>
        <v>-28.9503331032</v>
      </c>
      <c r="J18" s="257" t="n">
        <f aca="false">(($B18-$AA18)*J$2)+$AA18</f>
        <v>-28.9316344108</v>
      </c>
      <c r="K18" s="257" t="n">
        <f aca="false">(($B18-$AA18)*K$2)+$AA18</f>
        <v>-28.9129357184</v>
      </c>
      <c r="L18" s="257" t="n">
        <f aca="false">(($B18-$AA18)*L$2)+$AA18</f>
        <v>-28.894237026</v>
      </c>
      <c r="M18" s="257" t="n">
        <f aca="false">(($B18-$AA18)*M$2)+$AA18</f>
        <v>-28.8755383336</v>
      </c>
      <c r="N18" s="257" t="n">
        <f aca="false">(($B18-$AA18)*N$2)+$AA18</f>
        <v>-28.8568396412</v>
      </c>
      <c r="O18" s="257" t="n">
        <f aca="false">(($B18-$AA18)*O$2)+$AA18</f>
        <v>-28.8381409488</v>
      </c>
      <c r="P18" s="257" t="n">
        <f aca="false">(($B18-$AA18)*P$2)+$AA18</f>
        <v>-28.8194422564</v>
      </c>
      <c r="Q18" s="257" t="n">
        <f aca="false">(($B18-$AA18)*Q$2)+$AA18</f>
        <v>-28.800743564</v>
      </c>
      <c r="R18" s="257" t="n">
        <f aca="false">(($B18-$AA18)*R$2)+$AA18</f>
        <v>-28.7820448716</v>
      </c>
      <c r="S18" s="257" t="n">
        <f aca="false">(($B18-$AA18)*S$2)+$AA18</f>
        <v>-28.7633461792</v>
      </c>
      <c r="T18" s="257" t="n">
        <f aca="false">(($B18-$AA18)*T$2)+$AA18</f>
        <v>-28.7446474868</v>
      </c>
      <c r="U18" s="257" t="n">
        <f aca="false">(($B18-$AA18)*U$2)+$AA18</f>
        <v>-28.7259487944</v>
      </c>
      <c r="V18" s="257" t="n">
        <f aca="false">(($B18-$AA18)*V$2)+$AA18</f>
        <v>-28.707250102</v>
      </c>
      <c r="W18" s="257" t="n">
        <f aca="false">(($B18-$AA18)*W$2)+$AA18</f>
        <v>-28.6885514096</v>
      </c>
      <c r="X18" s="257" t="n">
        <f aca="false">(($B18-$AA18)*X$2)+$AA18</f>
        <v>-28.6698527172</v>
      </c>
      <c r="Y18" s="257" t="n">
        <f aca="false">(($B18-$AA18)*Y$2)+$AA18</f>
        <v>-28.6511540248</v>
      </c>
      <c r="Z18" s="257" t="n">
        <f aca="false">(($B18-$AA18)*Z$2)+$AA18</f>
        <v>-28.6324553324</v>
      </c>
      <c r="AA18" s="257" t="n">
        <f aca="false">VLOOKUP($A18,GAMMAGRIDS,3,FALSE())</f>
        <v>-28.61375664</v>
      </c>
      <c r="AB18" s="257" t="n">
        <f aca="false">(($AA18-$AZ18)*AB$2)+$AZ18</f>
        <v>-28.1582306528</v>
      </c>
      <c r="AC18" s="257" t="n">
        <f aca="false">(($AA18-$AZ18)*AC$2)+$AZ18</f>
        <v>-27.7027046656</v>
      </c>
      <c r="AD18" s="257" t="n">
        <f aca="false">(($AA18-$AZ18)*AD$2)+$AZ18</f>
        <v>-27.2471786784</v>
      </c>
      <c r="AE18" s="257" t="n">
        <f aca="false">(($AA18-$AZ18)*AE$2)+$AZ18</f>
        <v>-26.7916526912</v>
      </c>
      <c r="AF18" s="257" t="n">
        <f aca="false">(($AA18-$AZ18)*AF$2)+$AZ18</f>
        <v>-26.336126704</v>
      </c>
      <c r="AG18" s="257" t="n">
        <f aca="false">(($AA18-$AZ18)*AG$2)+$AZ18</f>
        <v>-25.8806007168</v>
      </c>
      <c r="AH18" s="257" t="n">
        <f aca="false">(($AA18-$AZ18)*AH$2)+$AZ18</f>
        <v>-25.4250747296</v>
      </c>
      <c r="AI18" s="257" t="n">
        <f aca="false">(($AA18-$AZ18)*AI$2)+$AZ18</f>
        <v>-24.9695487424</v>
      </c>
      <c r="AJ18" s="257" t="n">
        <f aca="false">(($AA18-$AZ18)*AJ$2)+$AZ18</f>
        <v>-24.5140227552</v>
      </c>
      <c r="AK18" s="257" t="n">
        <f aca="false">(($AA18-$AZ18)*AK$2)+$AZ18</f>
        <v>-24.058496768</v>
      </c>
      <c r="AL18" s="257" t="n">
        <f aca="false">(($AA18-$AZ18)*AL$2)+$AZ18</f>
        <v>-23.6029707808</v>
      </c>
      <c r="AM18" s="257" t="n">
        <f aca="false">(($AA18-$AZ18)*AM$2)+$AZ18</f>
        <v>-23.1474447936</v>
      </c>
      <c r="AN18" s="257" t="n">
        <f aca="false">(($AA18-$AZ18)*AN$2)+$AZ18</f>
        <v>-22.6919188064</v>
      </c>
      <c r="AO18" s="257" t="n">
        <f aca="false">(($AA18-$AZ18)*AO$2)+$AZ18</f>
        <v>-22.2363928192</v>
      </c>
      <c r="AP18" s="257" t="n">
        <f aca="false">(($AA18-$AZ18)*AP$2)+$AZ18</f>
        <v>-21.780866832</v>
      </c>
      <c r="AQ18" s="257" t="n">
        <f aca="false">(($AA18-$AZ18)*AQ$2)+$AZ18</f>
        <v>-21.3253408448</v>
      </c>
      <c r="AR18" s="257" t="n">
        <f aca="false">(($AA18-$AZ18)*AR$2)+$AZ18</f>
        <v>-20.8698148576</v>
      </c>
      <c r="AS18" s="257" t="n">
        <f aca="false">(($AA18-$AZ18)*AS$2)+$AZ18</f>
        <v>-20.4142888704</v>
      </c>
      <c r="AT18" s="257" t="n">
        <f aca="false">(($AA18-$AZ18)*AT$2)+$AZ18</f>
        <v>-19.9587628832</v>
      </c>
      <c r="AU18" s="257" t="n">
        <f aca="false">(($AA18-$AZ18)*AU$2)+$AZ18</f>
        <v>-19.503236896</v>
      </c>
      <c r="AV18" s="257" t="n">
        <f aca="false">(($AA18-$AZ18)*AV$2)+$AZ18</f>
        <v>-19.0477109088</v>
      </c>
      <c r="AW18" s="257" t="n">
        <f aca="false">(($AA18-$AZ18)*AW$2)+$AZ18</f>
        <v>-18.5921849216</v>
      </c>
      <c r="AX18" s="257" t="n">
        <f aca="false">(($AA18-$AZ18)*AX$2)+$AZ18</f>
        <v>-18.1366589344</v>
      </c>
      <c r="AY18" s="257" t="n">
        <f aca="false">(($AA18-$AZ18)*AY$2)+$AZ18</f>
        <v>-17.6811329472</v>
      </c>
      <c r="AZ18" s="257" t="n">
        <f aca="false">VLOOKUP($A18,GAMMAGRIDS,4,FALSE())</f>
        <v>-17.22560696</v>
      </c>
      <c r="BA18" s="257" t="n">
        <f aca="false">(($AZ18-$BT18)*BA$2)+$BT18</f>
        <v>-16.501188648</v>
      </c>
      <c r="BB18" s="257" t="n">
        <f aca="false">(($AZ18-$BT18)*BB$2)+$BT18</f>
        <v>-15.776770336</v>
      </c>
      <c r="BC18" s="257" t="n">
        <f aca="false">(($AZ18-$BT18)*BC$2)+$BT18</f>
        <v>-15.052352024</v>
      </c>
      <c r="BD18" s="257" t="n">
        <f aca="false">(($AZ18-$BT18)*BD$2)+$BT18</f>
        <v>-14.327933712</v>
      </c>
      <c r="BE18" s="257" t="n">
        <f aca="false">(($AZ18-$BT18)*BE$2)+$BT18</f>
        <v>-13.6035154</v>
      </c>
      <c r="BF18" s="257" t="n">
        <f aca="false">(($AZ18-$BT18)*BF$2)+$BT18</f>
        <v>-12.879097088</v>
      </c>
      <c r="BG18" s="257" t="n">
        <f aca="false">(($AZ18-$BT18)*BG$2)+$BT18</f>
        <v>-12.154678776</v>
      </c>
      <c r="BH18" s="257" t="n">
        <f aca="false">(($AZ18-$BT18)*BH$2)+$BT18</f>
        <v>-11.430260464</v>
      </c>
      <c r="BI18" s="257" t="n">
        <f aca="false">(($AZ18-$BT18)*BI$2)+$BT18</f>
        <v>-10.705842152</v>
      </c>
      <c r="BJ18" s="257" t="n">
        <f aca="false">(($AZ18-$BT18)*BJ$2)+$BT18</f>
        <v>-9.98142383999999</v>
      </c>
      <c r="BK18" s="257" t="n">
        <f aca="false">(($AZ18-$BT18)*BK$2)+$BT18</f>
        <v>-9.257005528</v>
      </c>
      <c r="BL18" s="257" t="n">
        <f aca="false">(($AZ18-$BT18)*BL$2)+$BT18</f>
        <v>-8.532587216</v>
      </c>
      <c r="BM18" s="257" t="n">
        <f aca="false">(($AZ18-$BT18)*BM$2)+$BT18</f>
        <v>-7.808168904</v>
      </c>
      <c r="BN18" s="257" t="n">
        <f aca="false">(($AZ18-$BT18)*BN$2)+$BT18</f>
        <v>-7.083750592</v>
      </c>
      <c r="BO18" s="257" t="n">
        <f aca="false">(($AZ18-$BT18)*BO$2)+$BT18</f>
        <v>-6.35933228</v>
      </c>
      <c r="BP18" s="257" t="n">
        <f aca="false">(($AZ18-$BT18)*BP$2)+$BT18</f>
        <v>-5.634913968</v>
      </c>
      <c r="BQ18" s="257" t="n">
        <f aca="false">(($AZ18-$BT18)*BQ$2)+$BT18</f>
        <v>-4.910495656</v>
      </c>
      <c r="BR18" s="257" t="n">
        <f aca="false">(($AZ18-$BT18)*BR$2)+$BT18</f>
        <v>-4.186077344</v>
      </c>
      <c r="BS18" s="257" t="n">
        <f aca="false">(($AZ18-$BT18)*BS$2)+$BT18</f>
        <v>-3.461659032</v>
      </c>
      <c r="BT18" s="257" t="n">
        <f aca="false">VLOOKUP($A18,GAMMAGRIDS,5,FALSE())</f>
        <v>-2.73724072</v>
      </c>
      <c r="BU18" s="257" t="n">
        <f aca="false">(($BT18-$BY18)*BU$2)+$BY18</f>
        <v>-2.189792576</v>
      </c>
      <c r="BV18" s="257" t="n">
        <f aca="false">(($BT18-$BY18)*BV$2)+$BY18</f>
        <v>-1.642344432</v>
      </c>
      <c r="BW18" s="257" t="n">
        <f aca="false">(($BT18-$BY18)*BW$2)+$BY18</f>
        <v>-1.094896288</v>
      </c>
      <c r="BX18" s="257" t="n">
        <f aca="false">(($BT18-$BY18)*BX$2)+$BY18</f>
        <v>-0.547448144</v>
      </c>
      <c r="BY18" s="257" t="n">
        <v>0</v>
      </c>
      <c r="BZ18" s="257" t="n">
        <f aca="false">(($CD18-$BY18)*BZ$2)+$BY18</f>
        <v>0.409771264</v>
      </c>
      <c r="CA18" s="257" t="n">
        <f aca="false">(($CD18-$BY18)*CA$2)+$BY18</f>
        <v>0.819542528</v>
      </c>
      <c r="CB18" s="257" t="n">
        <f aca="false">(($CD18-$BY18)*CB$2)+$BY18</f>
        <v>1.229313792</v>
      </c>
      <c r="CC18" s="257" t="n">
        <f aca="false">(($CD18-$BY18)*CC$2)+$BY18</f>
        <v>1.639085056</v>
      </c>
      <c r="CD18" s="257" t="n">
        <f aca="false">VLOOKUP($A18,GAMMAGRIDS,6,FALSE())</f>
        <v>2.04885632</v>
      </c>
      <c r="CE18" s="257" t="n">
        <f aca="false">(($CX18-$CD18)*CE$2)+$CD18</f>
        <v>2.0459597815</v>
      </c>
      <c r="CF18" s="257" t="n">
        <f aca="false">(($CX18-$CD18)*CF$2)+$CD18</f>
        <v>2.043063243</v>
      </c>
      <c r="CG18" s="257" t="n">
        <f aca="false">(($CX18-$CD18)*CG$2)+$CD18</f>
        <v>2.0401667045</v>
      </c>
      <c r="CH18" s="257" t="n">
        <f aca="false">(($CX18-$CD18)*CH$2)+$CD18</f>
        <v>2.037270166</v>
      </c>
      <c r="CI18" s="257" t="n">
        <f aca="false">(($CX18-$CD18)*CI$2)+$CD18</f>
        <v>2.0343736275</v>
      </c>
      <c r="CJ18" s="257" t="n">
        <f aca="false">(($CX18-$CD18)*CJ$2)+$CD18</f>
        <v>2.031477089</v>
      </c>
      <c r="CK18" s="257" t="n">
        <f aca="false">(($CX18-$CD18)*CK$2)+$CD18</f>
        <v>2.0285805505</v>
      </c>
      <c r="CL18" s="257" t="n">
        <f aca="false">(($CX18-$CD18)*CL$2)+$CD18</f>
        <v>2.025684012</v>
      </c>
      <c r="CM18" s="257" t="n">
        <f aca="false">(($CX18-$CD18)*CM$2)+$CD18</f>
        <v>2.0227874735</v>
      </c>
      <c r="CN18" s="257" t="n">
        <f aca="false">(($CX18-$CD18)*CN$2)+$CD18</f>
        <v>2.019890935</v>
      </c>
      <c r="CO18" s="257" t="n">
        <f aca="false">(($CX18-$CD18)*CO$2)+$CD18</f>
        <v>2.0169943965</v>
      </c>
      <c r="CP18" s="257" t="n">
        <f aca="false">(($CX18-$CD18)*CP$2)+$CD18</f>
        <v>2.014097858</v>
      </c>
      <c r="CQ18" s="257" t="n">
        <f aca="false">(($CX18-$CD18)*CQ$2)+$CD18</f>
        <v>2.0112013195</v>
      </c>
      <c r="CR18" s="257" t="n">
        <f aca="false">(($CX18-$CD18)*CR$2)+$CD18</f>
        <v>2.008304781</v>
      </c>
      <c r="CS18" s="257" t="n">
        <f aca="false">(($CX18-$CD18)*CS$2)+$CD18</f>
        <v>2.0054082425</v>
      </c>
      <c r="CT18" s="257" t="n">
        <f aca="false">(($CX18-$CD18)*CT$2)+$CD18</f>
        <v>2.002511704</v>
      </c>
      <c r="CU18" s="257" t="n">
        <f aca="false">(($CX18-$CD18)*CU$2)+$CD18</f>
        <v>1.9996151655</v>
      </c>
      <c r="CV18" s="257" t="n">
        <f aca="false">(($CX18-$CD18)*CV$2)+$CD18</f>
        <v>1.996718627</v>
      </c>
      <c r="CW18" s="257" t="n">
        <f aca="false">(($CX18-$CD18)*CW$2)+$CD18</f>
        <v>1.9938220885</v>
      </c>
      <c r="CX18" s="257" t="n">
        <f aca="false">VLOOKUP($A18,GAMMAGRIDS,7,FALSE())</f>
        <v>1.99092555</v>
      </c>
      <c r="CY18" s="257" t="n">
        <f aca="false">(($DW18-$CX18)*CY$2)+$CX18</f>
        <v>1.2936872044</v>
      </c>
      <c r="CZ18" s="257" t="n">
        <f aca="false">(($DW18-$CX18)*CZ$2)+$CX18</f>
        <v>0.5964488588</v>
      </c>
      <c r="DA18" s="257" t="n">
        <f aca="false">(($DW18-$CX18)*DA$2)+$CX18</f>
        <v>-0.1007894868</v>
      </c>
      <c r="DB18" s="257" t="n">
        <f aca="false">(($DW18-$CX18)*DB$2)+$CX18</f>
        <v>-0.7980278324</v>
      </c>
      <c r="DC18" s="257" t="n">
        <f aca="false">(($DW18-$CX18)*DC$2)+$CX18</f>
        <v>-1.495266178</v>
      </c>
      <c r="DD18" s="257" t="n">
        <f aca="false">(($DW18-$CX18)*DD$2)+$CX18</f>
        <v>-2.1925045236</v>
      </c>
      <c r="DE18" s="257" t="n">
        <f aca="false">(($DW18-$CX18)*DE$2)+$CX18</f>
        <v>-2.8897428692</v>
      </c>
      <c r="DF18" s="257" t="n">
        <f aca="false">(($DW18-$CX18)*DF$2)+$CX18</f>
        <v>-3.5869812148</v>
      </c>
      <c r="DG18" s="257" t="n">
        <f aca="false">(($DW18-$CX18)*DG$2)+$CX18</f>
        <v>-4.2842195604</v>
      </c>
      <c r="DH18" s="257" t="n">
        <f aca="false">(($DW18-$CX18)*DH$2)+$CX18</f>
        <v>-4.981457906</v>
      </c>
      <c r="DI18" s="257" t="n">
        <f aca="false">(($DW18-$CX18)*DI$2)+$CX18</f>
        <v>-5.6786962516</v>
      </c>
      <c r="DJ18" s="257" t="n">
        <f aca="false">(($DW18-$CX18)*DJ$2)+$CX18</f>
        <v>-6.3759345972</v>
      </c>
      <c r="DK18" s="257" t="n">
        <f aca="false">(($DW18-$CX18)*DK$2)+$CX18</f>
        <v>-7.0731729428</v>
      </c>
      <c r="DL18" s="257" t="n">
        <f aca="false">(($DW18-$CX18)*DL$2)+$CX18</f>
        <v>-7.7704112884</v>
      </c>
      <c r="DM18" s="257" t="n">
        <f aca="false">(($DW18-$CX18)*DM$2)+$CX18</f>
        <v>-8.467649634</v>
      </c>
      <c r="DN18" s="257" t="n">
        <f aca="false">(($DW18-$CX18)*DN$2)+$CX18</f>
        <v>-9.1648879796</v>
      </c>
      <c r="DO18" s="257" t="n">
        <f aca="false">(($DW18-$CX18)*DO$2)+$CX18</f>
        <v>-9.8621263252</v>
      </c>
      <c r="DP18" s="257" t="n">
        <f aca="false">(($DW18-$CX18)*DP$2)+$CX18</f>
        <v>-10.5593646708</v>
      </c>
      <c r="DQ18" s="257" t="n">
        <f aca="false">(($DW18-$CX18)*DQ$2)+$CX18</f>
        <v>-11.2566030164</v>
      </c>
      <c r="DR18" s="257" t="n">
        <f aca="false">(($DW18-$CX18)*DR$2)+$CX18</f>
        <v>-11.953841362</v>
      </c>
      <c r="DS18" s="257" t="n">
        <f aca="false">(($DW18-$CX18)*DS$2)+$CX18</f>
        <v>-12.6510797076</v>
      </c>
      <c r="DT18" s="257" t="n">
        <f aca="false">(($DW18-$CX18)*DT$2)+$CX18</f>
        <v>-13.3483180532</v>
      </c>
      <c r="DU18" s="257" t="n">
        <f aca="false">(($DW18-$CX18)*DU$2)+$CX18</f>
        <v>-14.0455563988</v>
      </c>
      <c r="DV18" s="257" t="n">
        <f aca="false">(($DW18-$CX18)*DV$2)+$CX18</f>
        <v>-14.7427947444</v>
      </c>
      <c r="DW18" s="257" t="n">
        <f aca="false">VLOOKUP($A18,GAMMAGRIDS,8,FALSE())</f>
        <v>-15.44003309</v>
      </c>
      <c r="DX18" s="257" t="n">
        <f aca="false">(($EV18-$DW18)*DX$2)+$DW18</f>
        <v>-17.9009201508</v>
      </c>
      <c r="DY18" s="257" t="n">
        <f aca="false">(($EV18-$DW18)*DY$2)+$DW18</f>
        <v>-20.3618072116</v>
      </c>
      <c r="DZ18" s="257" t="n">
        <f aca="false">(($EV18-$DW18)*DZ$2)+$DW18</f>
        <v>-22.8226942724</v>
      </c>
      <c r="EA18" s="257" t="n">
        <f aca="false">(($EV18-$DW18)*EA$2)+$DW18</f>
        <v>-25.2835813332</v>
      </c>
      <c r="EB18" s="257" t="n">
        <f aca="false">(($EV18-$DW18)*EB$2)+$DW18</f>
        <v>-27.744468394</v>
      </c>
      <c r="EC18" s="257" t="n">
        <f aca="false">(($EV18-$DW18)*EC$2)+$DW18</f>
        <v>-30.2053554548</v>
      </c>
      <c r="ED18" s="257" t="n">
        <f aca="false">(($EV18-$DW18)*ED$2)+$DW18</f>
        <v>-32.6662425156</v>
      </c>
      <c r="EE18" s="257" t="n">
        <f aca="false">(($EV18-$DW18)*EE$2)+$DW18</f>
        <v>-35.1271295764</v>
      </c>
      <c r="EF18" s="257" t="n">
        <f aca="false">(($EV18-$DW18)*EF$2)+$DW18</f>
        <v>-37.5880166372</v>
      </c>
      <c r="EG18" s="257" t="n">
        <f aca="false">(($EV18-$DW18)*EG$2)+$DW18</f>
        <v>-40.048903698</v>
      </c>
      <c r="EH18" s="257" t="n">
        <f aca="false">(($EV18-$DW18)*EH$2)+$DW18</f>
        <v>-42.5097907588</v>
      </c>
      <c r="EI18" s="257" t="n">
        <f aca="false">(($EV18-$DW18)*EI$2)+$DW18</f>
        <v>-44.9706778196</v>
      </c>
      <c r="EJ18" s="257" t="n">
        <f aca="false">(($EV18-$DW18)*EJ$2)+$DW18</f>
        <v>-47.4315648804</v>
      </c>
      <c r="EK18" s="257" t="n">
        <f aca="false">(($EV18-$DW18)*EK$2)+$DW18</f>
        <v>-49.8924519412</v>
      </c>
      <c r="EL18" s="257" t="n">
        <f aca="false">(($EV18-$DW18)*EL$2)+$DW18</f>
        <v>-52.353339002</v>
      </c>
      <c r="EM18" s="257" t="n">
        <f aca="false">(($EV18-$DW18)*EM$2)+$DW18</f>
        <v>-54.8142260628</v>
      </c>
      <c r="EN18" s="257" t="n">
        <f aca="false">(($EV18-$DW18)*EN$2)+$DW18</f>
        <v>-57.2751131236</v>
      </c>
      <c r="EO18" s="257" t="n">
        <f aca="false">(($EV18-$DW18)*EO$2)+$DW18</f>
        <v>-59.7360001844</v>
      </c>
      <c r="EP18" s="257" t="n">
        <f aca="false">(($EV18-$DW18)*EP$2)+$DW18</f>
        <v>-62.1968872452</v>
      </c>
      <c r="EQ18" s="257" t="n">
        <f aca="false">(($EV18-$DW18)*EQ$2)+$DW18</f>
        <v>-64.657774306</v>
      </c>
      <c r="ER18" s="257" t="n">
        <f aca="false">(($EV18-$DW18)*ER$2)+$DW18</f>
        <v>-67.1186613668</v>
      </c>
      <c r="ES18" s="257" t="n">
        <f aca="false">(($EV18-$DW18)*ES$2)+$DW18</f>
        <v>-69.5795484276</v>
      </c>
      <c r="ET18" s="257" t="n">
        <f aca="false">(($EV18-$DW18)*ET$2)+$DW18</f>
        <v>-72.0404354884</v>
      </c>
      <c r="EU18" s="257" t="n">
        <f aca="false">(($EV18-$DW18)*EU$2)+$DW18</f>
        <v>-74.5013225492</v>
      </c>
      <c r="EV18" s="257" t="n">
        <f aca="false">VLOOKUP($A18,GAMMAGRIDS,9,FALSE())</f>
        <v>-76.96220961</v>
      </c>
    </row>
    <row r="19" customFormat="false" ht="12.75" hidden="false" customHeight="false" outlineLevel="0" collapsed="false">
      <c r="A19" s="36" t="n">
        <v>37377</v>
      </c>
      <c r="B19" s="257" t="n">
        <f aca="false">VLOOKUP($A19,GAMMAGRIDS,2,FALSE())</f>
        <v>-29.05545558</v>
      </c>
      <c r="C19" s="257" t="n">
        <f aca="false">(($B19-$AA19)*C$2)+$AA19</f>
        <v>-29.0071682516</v>
      </c>
      <c r="D19" s="257" t="n">
        <f aca="false">(($B19-$AA19)*D$2)+$AA19</f>
        <v>-28.9588809232</v>
      </c>
      <c r="E19" s="257" t="n">
        <f aca="false">(($B19-$AA19)*E$2)+$AA19</f>
        <v>-28.9105935948</v>
      </c>
      <c r="F19" s="257" t="n">
        <f aca="false">(($B19-$AA19)*F$2)+$AA19</f>
        <v>-28.8623062664</v>
      </c>
      <c r="G19" s="257" t="n">
        <f aca="false">(($B19-$AA19)*G$2)+$AA19</f>
        <v>-28.814018938</v>
      </c>
      <c r="H19" s="257" t="n">
        <f aca="false">(($B19-$AA19)*H$2)+$AA19</f>
        <v>-28.7657316096</v>
      </c>
      <c r="I19" s="257" t="n">
        <f aca="false">(($B19-$AA19)*I$2)+$AA19</f>
        <v>-28.7174442812</v>
      </c>
      <c r="J19" s="257" t="n">
        <f aca="false">(($B19-$AA19)*J$2)+$AA19</f>
        <v>-28.6691569528</v>
      </c>
      <c r="K19" s="257" t="n">
        <f aca="false">(($B19-$AA19)*K$2)+$AA19</f>
        <v>-28.6208696244</v>
      </c>
      <c r="L19" s="257" t="n">
        <f aca="false">(($B19-$AA19)*L$2)+$AA19</f>
        <v>-28.572582296</v>
      </c>
      <c r="M19" s="257" t="n">
        <f aca="false">(($B19-$AA19)*M$2)+$AA19</f>
        <v>-28.5242949676</v>
      </c>
      <c r="N19" s="257" t="n">
        <f aca="false">(($B19-$AA19)*N$2)+$AA19</f>
        <v>-28.4760076392</v>
      </c>
      <c r="O19" s="257" t="n">
        <f aca="false">(($B19-$AA19)*O$2)+$AA19</f>
        <v>-28.4277203108</v>
      </c>
      <c r="P19" s="257" t="n">
        <f aca="false">(($B19-$AA19)*P$2)+$AA19</f>
        <v>-28.3794329824</v>
      </c>
      <c r="Q19" s="257" t="n">
        <f aca="false">(($B19-$AA19)*Q$2)+$AA19</f>
        <v>-28.331145654</v>
      </c>
      <c r="R19" s="257" t="n">
        <f aca="false">(($B19-$AA19)*R$2)+$AA19</f>
        <v>-28.2828583256</v>
      </c>
      <c r="S19" s="257" t="n">
        <f aca="false">(($B19-$AA19)*S$2)+$AA19</f>
        <v>-28.2345709972</v>
      </c>
      <c r="T19" s="257" t="n">
        <f aca="false">(($B19-$AA19)*T$2)+$AA19</f>
        <v>-28.1862836688</v>
      </c>
      <c r="U19" s="257" t="n">
        <f aca="false">(($B19-$AA19)*U$2)+$AA19</f>
        <v>-28.1379963404</v>
      </c>
      <c r="V19" s="257" t="n">
        <f aca="false">(($B19-$AA19)*V$2)+$AA19</f>
        <v>-28.089709012</v>
      </c>
      <c r="W19" s="257" t="n">
        <f aca="false">(($B19-$AA19)*W$2)+$AA19</f>
        <v>-28.0414216836</v>
      </c>
      <c r="X19" s="257" t="n">
        <f aca="false">(($B19-$AA19)*X$2)+$AA19</f>
        <v>-27.9931343552</v>
      </c>
      <c r="Y19" s="257" t="n">
        <f aca="false">(($B19-$AA19)*Y$2)+$AA19</f>
        <v>-27.9448470268</v>
      </c>
      <c r="Z19" s="257" t="n">
        <f aca="false">(($B19-$AA19)*Z$2)+$AA19</f>
        <v>-27.8965596984</v>
      </c>
      <c r="AA19" s="257" t="n">
        <f aca="false">VLOOKUP($A19,GAMMAGRIDS,3,FALSE())</f>
        <v>-27.84827237</v>
      </c>
      <c r="AB19" s="257" t="n">
        <f aca="false">(($AA19-$AZ19)*AB$2)+$AZ19</f>
        <v>-27.334351118</v>
      </c>
      <c r="AC19" s="257" t="n">
        <f aca="false">(($AA19-$AZ19)*AC$2)+$AZ19</f>
        <v>-26.820429866</v>
      </c>
      <c r="AD19" s="257" t="n">
        <f aca="false">(($AA19-$AZ19)*AD$2)+$AZ19</f>
        <v>-26.306508614</v>
      </c>
      <c r="AE19" s="257" t="n">
        <f aca="false">(($AA19-$AZ19)*AE$2)+$AZ19</f>
        <v>-25.792587362</v>
      </c>
      <c r="AF19" s="257" t="n">
        <f aca="false">(($AA19-$AZ19)*AF$2)+$AZ19</f>
        <v>-25.27866611</v>
      </c>
      <c r="AG19" s="257" t="n">
        <f aca="false">(($AA19-$AZ19)*AG$2)+$AZ19</f>
        <v>-24.764744858</v>
      </c>
      <c r="AH19" s="257" t="n">
        <f aca="false">(($AA19-$AZ19)*AH$2)+$AZ19</f>
        <v>-24.250823606</v>
      </c>
      <c r="AI19" s="257" t="n">
        <f aca="false">(($AA19-$AZ19)*AI$2)+$AZ19</f>
        <v>-23.736902354</v>
      </c>
      <c r="AJ19" s="257" t="n">
        <f aca="false">(($AA19-$AZ19)*AJ$2)+$AZ19</f>
        <v>-23.222981102</v>
      </c>
      <c r="AK19" s="257" t="n">
        <f aca="false">(($AA19-$AZ19)*AK$2)+$AZ19</f>
        <v>-22.70905985</v>
      </c>
      <c r="AL19" s="257" t="n">
        <f aca="false">(($AA19-$AZ19)*AL$2)+$AZ19</f>
        <v>-22.195138598</v>
      </c>
      <c r="AM19" s="257" t="n">
        <f aca="false">(($AA19-$AZ19)*AM$2)+$AZ19</f>
        <v>-21.681217346</v>
      </c>
      <c r="AN19" s="257" t="n">
        <f aca="false">(($AA19-$AZ19)*AN$2)+$AZ19</f>
        <v>-21.167296094</v>
      </c>
      <c r="AO19" s="257" t="n">
        <f aca="false">(($AA19-$AZ19)*AO$2)+$AZ19</f>
        <v>-20.653374842</v>
      </c>
      <c r="AP19" s="257" t="n">
        <f aca="false">(($AA19-$AZ19)*AP$2)+$AZ19</f>
        <v>-20.13945359</v>
      </c>
      <c r="AQ19" s="257" t="n">
        <f aca="false">(($AA19-$AZ19)*AQ$2)+$AZ19</f>
        <v>-19.625532338</v>
      </c>
      <c r="AR19" s="257" t="n">
        <f aca="false">(($AA19-$AZ19)*AR$2)+$AZ19</f>
        <v>-19.111611086</v>
      </c>
      <c r="AS19" s="257" t="n">
        <f aca="false">(($AA19-$AZ19)*AS$2)+$AZ19</f>
        <v>-18.597689834</v>
      </c>
      <c r="AT19" s="257" t="n">
        <f aca="false">(($AA19-$AZ19)*AT$2)+$AZ19</f>
        <v>-18.083768582</v>
      </c>
      <c r="AU19" s="257" t="n">
        <f aca="false">(($AA19-$AZ19)*AU$2)+$AZ19</f>
        <v>-17.56984733</v>
      </c>
      <c r="AV19" s="257" t="n">
        <f aca="false">(($AA19-$AZ19)*AV$2)+$AZ19</f>
        <v>-17.055926078</v>
      </c>
      <c r="AW19" s="257" t="n">
        <f aca="false">(($AA19-$AZ19)*AW$2)+$AZ19</f>
        <v>-16.542004826</v>
      </c>
      <c r="AX19" s="257" t="n">
        <f aca="false">(($AA19-$AZ19)*AX$2)+$AZ19</f>
        <v>-16.028083574</v>
      </c>
      <c r="AY19" s="257" t="n">
        <f aca="false">(($AA19-$AZ19)*AY$2)+$AZ19</f>
        <v>-15.514162322</v>
      </c>
      <c r="AZ19" s="257" t="n">
        <f aca="false">VLOOKUP($A19,GAMMAGRIDS,4,FALSE())</f>
        <v>-15.00024107</v>
      </c>
      <c r="BA19" s="257" t="n">
        <f aca="false">(($AZ19-$BT19)*BA$2)+$BT19</f>
        <v>-14.3539550755</v>
      </c>
      <c r="BB19" s="257" t="n">
        <f aca="false">(($AZ19-$BT19)*BB$2)+$BT19</f>
        <v>-13.707669081</v>
      </c>
      <c r="BC19" s="257" t="n">
        <f aca="false">(($AZ19-$BT19)*BC$2)+$BT19</f>
        <v>-13.0613830865</v>
      </c>
      <c r="BD19" s="257" t="n">
        <f aca="false">(($AZ19-$BT19)*BD$2)+$BT19</f>
        <v>-12.415097092</v>
      </c>
      <c r="BE19" s="257" t="n">
        <f aca="false">(($AZ19-$BT19)*BE$2)+$BT19</f>
        <v>-11.7688110975</v>
      </c>
      <c r="BF19" s="257" t="n">
        <f aca="false">(($AZ19-$BT19)*BF$2)+$BT19</f>
        <v>-11.122525103</v>
      </c>
      <c r="BG19" s="257" t="n">
        <f aca="false">(($AZ19-$BT19)*BG$2)+$BT19</f>
        <v>-10.4762391085</v>
      </c>
      <c r="BH19" s="257" t="n">
        <f aca="false">(($AZ19-$BT19)*BH$2)+$BT19</f>
        <v>-9.829953114</v>
      </c>
      <c r="BI19" s="257" t="n">
        <f aca="false">(($AZ19-$BT19)*BI$2)+$BT19</f>
        <v>-9.1836671195</v>
      </c>
      <c r="BJ19" s="257" t="n">
        <f aca="false">(($AZ19-$BT19)*BJ$2)+$BT19</f>
        <v>-8.53738112499999</v>
      </c>
      <c r="BK19" s="257" t="n">
        <f aca="false">(($AZ19-$BT19)*BK$2)+$BT19</f>
        <v>-7.8910951305</v>
      </c>
      <c r="BL19" s="257" t="n">
        <f aca="false">(($AZ19-$BT19)*BL$2)+$BT19</f>
        <v>-7.244809136</v>
      </c>
      <c r="BM19" s="257" t="n">
        <f aca="false">(($AZ19-$BT19)*BM$2)+$BT19</f>
        <v>-6.5985231415</v>
      </c>
      <c r="BN19" s="257" t="n">
        <f aca="false">(($AZ19-$BT19)*BN$2)+$BT19</f>
        <v>-5.952237147</v>
      </c>
      <c r="BO19" s="257" t="n">
        <f aca="false">(($AZ19-$BT19)*BO$2)+$BT19</f>
        <v>-5.3059511525</v>
      </c>
      <c r="BP19" s="257" t="n">
        <f aca="false">(($AZ19-$BT19)*BP$2)+$BT19</f>
        <v>-4.659665158</v>
      </c>
      <c r="BQ19" s="257" t="n">
        <f aca="false">(($AZ19-$BT19)*BQ$2)+$BT19</f>
        <v>-4.0133791635</v>
      </c>
      <c r="BR19" s="257" t="n">
        <f aca="false">(($AZ19-$BT19)*BR$2)+$BT19</f>
        <v>-3.367093169</v>
      </c>
      <c r="BS19" s="257" t="n">
        <f aca="false">(($AZ19-$BT19)*BS$2)+$BT19</f>
        <v>-2.7208071745</v>
      </c>
      <c r="BT19" s="257" t="n">
        <f aca="false">VLOOKUP($A19,GAMMAGRIDS,5,FALSE())</f>
        <v>-2.07452118</v>
      </c>
      <c r="BU19" s="257" t="n">
        <f aca="false">(($BT19-$BY19)*BU$2)+$BY19</f>
        <v>-1.659616944</v>
      </c>
      <c r="BV19" s="257" t="n">
        <f aca="false">(($BT19-$BY19)*BV$2)+$BY19</f>
        <v>-1.244712708</v>
      </c>
      <c r="BW19" s="257" t="n">
        <f aca="false">(($BT19-$BY19)*BW$2)+$BY19</f>
        <v>-0.829808472</v>
      </c>
      <c r="BX19" s="257" t="n">
        <f aca="false">(($BT19-$BY19)*BX$2)+$BY19</f>
        <v>-0.414904236</v>
      </c>
      <c r="BY19" s="257" t="n">
        <v>0</v>
      </c>
      <c r="BZ19" s="257" t="n">
        <f aca="false">(($CD19-$BY19)*BZ$2)+$BY19</f>
        <v>0.271400434</v>
      </c>
      <c r="CA19" s="257" t="n">
        <f aca="false">(($CD19-$BY19)*CA$2)+$BY19</f>
        <v>0.542800868</v>
      </c>
      <c r="CB19" s="257" t="n">
        <f aca="false">(($CD19-$BY19)*CB$2)+$BY19</f>
        <v>0.814201302</v>
      </c>
      <c r="CC19" s="257" t="n">
        <f aca="false">(($CD19-$BY19)*CC$2)+$BY19</f>
        <v>1.085601736</v>
      </c>
      <c r="CD19" s="257" t="n">
        <f aca="false">VLOOKUP($A19,GAMMAGRIDS,6,FALSE())</f>
        <v>1.35700217</v>
      </c>
      <c r="CE19" s="257" t="n">
        <f aca="false">(($CX19-$CD19)*CE$2)+$CD19</f>
        <v>1.2311114855</v>
      </c>
      <c r="CF19" s="257" t="n">
        <f aca="false">(($CX19-$CD19)*CF$2)+$CD19</f>
        <v>1.105220801</v>
      </c>
      <c r="CG19" s="257" t="n">
        <f aca="false">(($CX19-$CD19)*CG$2)+$CD19</f>
        <v>0.9793301165</v>
      </c>
      <c r="CH19" s="257" t="n">
        <f aca="false">(($CX19-$CD19)*CH$2)+$CD19</f>
        <v>0.853439432</v>
      </c>
      <c r="CI19" s="257" t="n">
        <f aca="false">(($CX19-$CD19)*CI$2)+$CD19</f>
        <v>0.7275487475</v>
      </c>
      <c r="CJ19" s="257" t="n">
        <f aca="false">(($CX19-$CD19)*CJ$2)+$CD19</f>
        <v>0.601658063</v>
      </c>
      <c r="CK19" s="257" t="n">
        <f aca="false">(($CX19-$CD19)*CK$2)+$CD19</f>
        <v>0.4757673785</v>
      </c>
      <c r="CL19" s="257" t="n">
        <f aca="false">(($CX19-$CD19)*CL$2)+$CD19</f>
        <v>0.349876694</v>
      </c>
      <c r="CM19" s="257" t="n">
        <f aca="false">(($CX19-$CD19)*CM$2)+$CD19</f>
        <v>0.2239860095</v>
      </c>
      <c r="CN19" s="257" t="n">
        <f aca="false">(($CX19-$CD19)*CN$2)+$CD19</f>
        <v>0.0980953250000003</v>
      </c>
      <c r="CO19" s="257" t="n">
        <f aca="false">(($CX19-$CD19)*CO$2)+$CD19</f>
        <v>-0.0277953594999998</v>
      </c>
      <c r="CP19" s="257" t="n">
        <f aca="false">(($CX19-$CD19)*CP$2)+$CD19</f>
        <v>-0.153686044</v>
      </c>
      <c r="CQ19" s="257" t="n">
        <f aca="false">(($CX19-$CD19)*CQ$2)+$CD19</f>
        <v>-0.2795767285</v>
      </c>
      <c r="CR19" s="257" t="n">
        <f aca="false">(($CX19-$CD19)*CR$2)+$CD19</f>
        <v>-0.405467413</v>
      </c>
      <c r="CS19" s="257" t="n">
        <f aca="false">(($CX19-$CD19)*CS$2)+$CD19</f>
        <v>-0.5313580975</v>
      </c>
      <c r="CT19" s="257" t="n">
        <f aca="false">(($CX19-$CD19)*CT$2)+$CD19</f>
        <v>-0.657248782</v>
      </c>
      <c r="CU19" s="257" t="n">
        <f aca="false">(($CX19-$CD19)*CU$2)+$CD19</f>
        <v>-0.7831394665</v>
      </c>
      <c r="CV19" s="257" t="n">
        <f aca="false">(($CX19-$CD19)*CV$2)+$CD19</f>
        <v>-0.909030151000001</v>
      </c>
      <c r="CW19" s="257" t="n">
        <f aca="false">(($CX19-$CD19)*CW$2)+$CD19</f>
        <v>-1.0349208355</v>
      </c>
      <c r="CX19" s="257" t="n">
        <f aca="false">VLOOKUP($A19,GAMMAGRIDS,7,FALSE())</f>
        <v>-1.16081152</v>
      </c>
      <c r="CY19" s="257" t="n">
        <f aca="false">(($DW19-$CX19)*CY$2)+$CX19</f>
        <v>-1.9147466376</v>
      </c>
      <c r="CZ19" s="257" t="n">
        <f aca="false">(($DW19-$CX19)*CZ$2)+$CX19</f>
        <v>-2.6686817552</v>
      </c>
      <c r="DA19" s="257" t="n">
        <f aca="false">(($DW19-$CX19)*DA$2)+$CX19</f>
        <v>-3.4226168728</v>
      </c>
      <c r="DB19" s="257" t="n">
        <f aca="false">(($DW19-$CX19)*DB$2)+$CX19</f>
        <v>-4.1765519904</v>
      </c>
      <c r="DC19" s="257" t="n">
        <f aca="false">(($DW19-$CX19)*DC$2)+$CX19</f>
        <v>-4.930487108</v>
      </c>
      <c r="DD19" s="257" t="n">
        <f aca="false">(($DW19-$CX19)*DD$2)+$CX19</f>
        <v>-5.6844222256</v>
      </c>
      <c r="DE19" s="257" t="n">
        <f aca="false">(($DW19-$CX19)*DE$2)+$CX19</f>
        <v>-6.4383573432</v>
      </c>
      <c r="DF19" s="257" t="n">
        <f aca="false">(($DW19-$CX19)*DF$2)+$CX19</f>
        <v>-7.1922924608</v>
      </c>
      <c r="DG19" s="257" t="n">
        <f aca="false">(($DW19-$CX19)*DG$2)+$CX19</f>
        <v>-7.9462275784</v>
      </c>
      <c r="DH19" s="257" t="n">
        <f aca="false">(($DW19-$CX19)*DH$2)+$CX19</f>
        <v>-8.700162696</v>
      </c>
      <c r="DI19" s="257" t="n">
        <f aca="false">(($DW19-$CX19)*DI$2)+$CX19</f>
        <v>-9.4540978136</v>
      </c>
      <c r="DJ19" s="257" t="n">
        <f aca="false">(($DW19-$CX19)*DJ$2)+$CX19</f>
        <v>-10.2080329312</v>
      </c>
      <c r="DK19" s="257" t="n">
        <f aca="false">(($DW19-$CX19)*DK$2)+$CX19</f>
        <v>-10.9619680488</v>
      </c>
      <c r="DL19" s="257" t="n">
        <f aca="false">(($DW19-$CX19)*DL$2)+$CX19</f>
        <v>-11.7159031664</v>
      </c>
      <c r="DM19" s="257" t="n">
        <f aca="false">(($DW19-$CX19)*DM$2)+$CX19</f>
        <v>-12.469838284</v>
      </c>
      <c r="DN19" s="257" t="n">
        <f aca="false">(($DW19-$CX19)*DN$2)+$CX19</f>
        <v>-13.2237734016</v>
      </c>
      <c r="DO19" s="257" t="n">
        <f aca="false">(($DW19-$CX19)*DO$2)+$CX19</f>
        <v>-13.9777085192</v>
      </c>
      <c r="DP19" s="257" t="n">
        <f aca="false">(($DW19-$CX19)*DP$2)+$CX19</f>
        <v>-14.7316436368</v>
      </c>
      <c r="DQ19" s="257" t="n">
        <f aca="false">(($DW19-$CX19)*DQ$2)+$CX19</f>
        <v>-15.4855787544</v>
      </c>
      <c r="DR19" s="257" t="n">
        <f aca="false">(($DW19-$CX19)*DR$2)+$CX19</f>
        <v>-16.239513872</v>
      </c>
      <c r="DS19" s="257" t="n">
        <f aca="false">(($DW19-$CX19)*DS$2)+$CX19</f>
        <v>-16.9934489896</v>
      </c>
      <c r="DT19" s="257" t="n">
        <f aca="false">(($DW19-$CX19)*DT$2)+$CX19</f>
        <v>-17.7473841072</v>
      </c>
      <c r="DU19" s="257" t="n">
        <f aca="false">(($DW19-$CX19)*DU$2)+$CX19</f>
        <v>-18.5013192248</v>
      </c>
      <c r="DV19" s="257" t="n">
        <f aca="false">(($DW19-$CX19)*DV$2)+$CX19</f>
        <v>-19.2552543424</v>
      </c>
      <c r="DW19" s="257" t="n">
        <f aca="false">VLOOKUP($A19,GAMMAGRIDS,8,FALSE())</f>
        <v>-20.00918946</v>
      </c>
      <c r="DX19" s="257" t="n">
        <f aca="false">(($EV19-$DW19)*DX$2)+$DW19</f>
        <v>-22.4155244372</v>
      </c>
      <c r="DY19" s="257" t="n">
        <f aca="false">(($EV19-$DW19)*DY$2)+$DW19</f>
        <v>-24.8218594144</v>
      </c>
      <c r="DZ19" s="257" t="n">
        <f aca="false">(($EV19-$DW19)*DZ$2)+$DW19</f>
        <v>-27.2281943916</v>
      </c>
      <c r="EA19" s="257" t="n">
        <f aca="false">(($EV19-$DW19)*EA$2)+$DW19</f>
        <v>-29.6345293688</v>
      </c>
      <c r="EB19" s="257" t="n">
        <f aca="false">(($EV19-$DW19)*EB$2)+$DW19</f>
        <v>-32.040864346</v>
      </c>
      <c r="EC19" s="257" t="n">
        <f aca="false">(($EV19-$DW19)*EC$2)+$DW19</f>
        <v>-34.4471993232</v>
      </c>
      <c r="ED19" s="257" t="n">
        <f aca="false">(($EV19-$DW19)*ED$2)+$DW19</f>
        <v>-36.8535343004</v>
      </c>
      <c r="EE19" s="257" t="n">
        <f aca="false">(($EV19-$DW19)*EE$2)+$DW19</f>
        <v>-39.2598692776</v>
      </c>
      <c r="EF19" s="257" t="n">
        <f aca="false">(($EV19-$DW19)*EF$2)+$DW19</f>
        <v>-41.6662042548</v>
      </c>
      <c r="EG19" s="257" t="n">
        <f aca="false">(($EV19-$DW19)*EG$2)+$DW19</f>
        <v>-44.072539232</v>
      </c>
      <c r="EH19" s="257" t="n">
        <f aca="false">(($EV19-$DW19)*EH$2)+$DW19</f>
        <v>-46.4788742092</v>
      </c>
      <c r="EI19" s="257" t="n">
        <f aca="false">(($EV19-$DW19)*EI$2)+$DW19</f>
        <v>-48.8852091864</v>
      </c>
      <c r="EJ19" s="257" t="n">
        <f aca="false">(($EV19-$DW19)*EJ$2)+$DW19</f>
        <v>-51.2915441636</v>
      </c>
      <c r="EK19" s="257" t="n">
        <f aca="false">(($EV19-$DW19)*EK$2)+$DW19</f>
        <v>-53.6978791408</v>
      </c>
      <c r="EL19" s="257" t="n">
        <f aca="false">(($EV19-$DW19)*EL$2)+$DW19</f>
        <v>-56.104214118</v>
      </c>
      <c r="EM19" s="257" t="n">
        <f aca="false">(($EV19-$DW19)*EM$2)+$DW19</f>
        <v>-58.5105490952</v>
      </c>
      <c r="EN19" s="257" t="n">
        <f aca="false">(($EV19-$DW19)*EN$2)+$DW19</f>
        <v>-60.9168840724</v>
      </c>
      <c r="EO19" s="257" t="n">
        <f aca="false">(($EV19-$DW19)*EO$2)+$DW19</f>
        <v>-63.3232190496</v>
      </c>
      <c r="EP19" s="257" t="n">
        <f aca="false">(($EV19-$DW19)*EP$2)+$DW19</f>
        <v>-65.7295540268</v>
      </c>
      <c r="EQ19" s="257" t="n">
        <f aca="false">(($EV19-$DW19)*EQ$2)+$DW19</f>
        <v>-68.135889004</v>
      </c>
      <c r="ER19" s="257" t="n">
        <f aca="false">(($EV19-$DW19)*ER$2)+$DW19</f>
        <v>-70.5422239812</v>
      </c>
      <c r="ES19" s="257" t="n">
        <f aca="false">(($EV19-$DW19)*ES$2)+$DW19</f>
        <v>-72.9485589584</v>
      </c>
      <c r="ET19" s="257" t="n">
        <f aca="false">(($EV19-$DW19)*ET$2)+$DW19</f>
        <v>-75.3548939356</v>
      </c>
      <c r="EU19" s="257" t="n">
        <f aca="false">(($EV19-$DW19)*EU$2)+$DW19</f>
        <v>-77.7612289128</v>
      </c>
      <c r="EV19" s="257" t="n">
        <f aca="false">VLOOKUP($A19,GAMMAGRIDS,9,FALSE())</f>
        <v>-80.16756389</v>
      </c>
    </row>
    <row r="20" customFormat="false" ht="12.75" hidden="false" customHeight="false" outlineLevel="0" collapsed="false">
      <c r="A20" s="36" t="n">
        <v>37408</v>
      </c>
      <c r="B20" s="257" t="n">
        <f aca="false">VLOOKUP($A20,GAMMAGRIDS,2,FALSE())</f>
        <v>-25.858271</v>
      </c>
      <c r="C20" s="257" t="n">
        <f aca="false">(($B20-$AA20)*C$2)+$AA20</f>
        <v>-25.7276475296</v>
      </c>
      <c r="D20" s="257" t="n">
        <f aca="false">(($B20-$AA20)*D$2)+$AA20</f>
        <v>-25.5970240592</v>
      </c>
      <c r="E20" s="257" t="n">
        <f aca="false">(($B20-$AA20)*E$2)+$AA20</f>
        <v>-25.4664005888</v>
      </c>
      <c r="F20" s="257" t="n">
        <f aca="false">(($B20-$AA20)*F$2)+$AA20</f>
        <v>-25.3357771184</v>
      </c>
      <c r="G20" s="257" t="n">
        <f aca="false">(($B20-$AA20)*G$2)+$AA20</f>
        <v>-25.205153648</v>
      </c>
      <c r="H20" s="257" t="n">
        <f aca="false">(($B20-$AA20)*H$2)+$AA20</f>
        <v>-25.0745301776</v>
      </c>
      <c r="I20" s="257" t="n">
        <f aca="false">(($B20-$AA20)*I$2)+$AA20</f>
        <v>-24.9439067072</v>
      </c>
      <c r="J20" s="257" t="n">
        <f aca="false">(($B20-$AA20)*J$2)+$AA20</f>
        <v>-24.8132832368</v>
      </c>
      <c r="K20" s="257" t="n">
        <f aca="false">(($B20-$AA20)*K$2)+$AA20</f>
        <v>-24.6826597664</v>
      </c>
      <c r="L20" s="257" t="n">
        <f aca="false">(($B20-$AA20)*L$2)+$AA20</f>
        <v>-24.552036296</v>
      </c>
      <c r="M20" s="257" t="n">
        <f aca="false">(($B20-$AA20)*M$2)+$AA20</f>
        <v>-24.4214128256</v>
      </c>
      <c r="N20" s="257" t="n">
        <f aca="false">(($B20-$AA20)*N$2)+$AA20</f>
        <v>-24.2907893552</v>
      </c>
      <c r="O20" s="257" t="n">
        <f aca="false">(($B20-$AA20)*O$2)+$AA20</f>
        <v>-24.1601658848</v>
      </c>
      <c r="P20" s="257" t="n">
        <f aca="false">(($B20-$AA20)*P$2)+$AA20</f>
        <v>-24.0295424144</v>
      </c>
      <c r="Q20" s="257" t="n">
        <f aca="false">(($B20-$AA20)*Q$2)+$AA20</f>
        <v>-23.898918944</v>
      </c>
      <c r="R20" s="257" t="n">
        <f aca="false">(($B20-$AA20)*R$2)+$AA20</f>
        <v>-23.7682954736</v>
      </c>
      <c r="S20" s="257" t="n">
        <f aca="false">(($B20-$AA20)*S$2)+$AA20</f>
        <v>-23.6376720032</v>
      </c>
      <c r="T20" s="257" t="n">
        <f aca="false">(($B20-$AA20)*T$2)+$AA20</f>
        <v>-23.5070485328</v>
      </c>
      <c r="U20" s="257" t="n">
        <f aca="false">(($B20-$AA20)*U$2)+$AA20</f>
        <v>-23.3764250624</v>
      </c>
      <c r="V20" s="257" t="n">
        <f aca="false">(($B20-$AA20)*V$2)+$AA20</f>
        <v>-23.245801592</v>
      </c>
      <c r="W20" s="257" t="n">
        <f aca="false">(($B20-$AA20)*W$2)+$AA20</f>
        <v>-23.1151781216</v>
      </c>
      <c r="X20" s="257" t="n">
        <f aca="false">(($B20-$AA20)*X$2)+$AA20</f>
        <v>-22.9845546512</v>
      </c>
      <c r="Y20" s="257" t="n">
        <f aca="false">(($B20-$AA20)*Y$2)+$AA20</f>
        <v>-22.8539311808</v>
      </c>
      <c r="Z20" s="257" t="n">
        <f aca="false">(($B20-$AA20)*Z$2)+$AA20</f>
        <v>-22.7233077104</v>
      </c>
      <c r="AA20" s="257" t="n">
        <f aca="false">VLOOKUP($A20,GAMMAGRIDS,3,FALSE())</f>
        <v>-22.59268424</v>
      </c>
      <c r="AB20" s="257" t="n">
        <f aca="false">(($AA20-$AZ20)*AB$2)+$AZ20</f>
        <v>-22.0622554264</v>
      </c>
      <c r="AC20" s="257" t="n">
        <f aca="false">(($AA20-$AZ20)*AC$2)+$AZ20</f>
        <v>-21.5318266128</v>
      </c>
      <c r="AD20" s="257" t="n">
        <f aca="false">(($AA20-$AZ20)*AD$2)+$AZ20</f>
        <v>-21.0013977992</v>
      </c>
      <c r="AE20" s="257" t="n">
        <f aca="false">(($AA20-$AZ20)*AE$2)+$AZ20</f>
        <v>-20.4709689856</v>
      </c>
      <c r="AF20" s="257" t="n">
        <f aca="false">(($AA20-$AZ20)*AF$2)+$AZ20</f>
        <v>-19.940540172</v>
      </c>
      <c r="AG20" s="257" t="n">
        <f aca="false">(($AA20-$AZ20)*AG$2)+$AZ20</f>
        <v>-19.4101113584</v>
      </c>
      <c r="AH20" s="257" t="n">
        <f aca="false">(($AA20-$AZ20)*AH$2)+$AZ20</f>
        <v>-18.8796825448</v>
      </c>
      <c r="AI20" s="257" t="n">
        <f aca="false">(($AA20-$AZ20)*AI$2)+$AZ20</f>
        <v>-18.3492537312</v>
      </c>
      <c r="AJ20" s="257" t="n">
        <f aca="false">(($AA20-$AZ20)*AJ$2)+$AZ20</f>
        <v>-17.8188249176</v>
      </c>
      <c r="AK20" s="257" t="n">
        <f aca="false">(($AA20-$AZ20)*AK$2)+$AZ20</f>
        <v>-17.288396104</v>
      </c>
      <c r="AL20" s="257" t="n">
        <f aca="false">(($AA20-$AZ20)*AL$2)+$AZ20</f>
        <v>-16.7579672904</v>
      </c>
      <c r="AM20" s="257" t="n">
        <f aca="false">(($AA20-$AZ20)*AM$2)+$AZ20</f>
        <v>-16.2275384768</v>
      </c>
      <c r="AN20" s="257" t="n">
        <f aca="false">(($AA20-$AZ20)*AN$2)+$AZ20</f>
        <v>-15.6971096632</v>
      </c>
      <c r="AO20" s="257" t="n">
        <f aca="false">(($AA20-$AZ20)*AO$2)+$AZ20</f>
        <v>-15.1666808496</v>
      </c>
      <c r="AP20" s="257" t="n">
        <f aca="false">(($AA20-$AZ20)*AP$2)+$AZ20</f>
        <v>-14.636252036</v>
      </c>
      <c r="AQ20" s="257" t="n">
        <f aca="false">(($AA20-$AZ20)*AQ$2)+$AZ20</f>
        <v>-14.1058232224</v>
      </c>
      <c r="AR20" s="257" t="n">
        <f aca="false">(($AA20-$AZ20)*AR$2)+$AZ20</f>
        <v>-13.5753944088</v>
      </c>
      <c r="AS20" s="257" t="n">
        <f aca="false">(($AA20-$AZ20)*AS$2)+$AZ20</f>
        <v>-13.0449655952</v>
      </c>
      <c r="AT20" s="257" t="n">
        <f aca="false">(($AA20-$AZ20)*AT$2)+$AZ20</f>
        <v>-12.5145367816</v>
      </c>
      <c r="AU20" s="257" t="n">
        <f aca="false">(($AA20-$AZ20)*AU$2)+$AZ20</f>
        <v>-11.984107968</v>
      </c>
      <c r="AV20" s="257" t="n">
        <f aca="false">(($AA20-$AZ20)*AV$2)+$AZ20</f>
        <v>-11.4536791544</v>
      </c>
      <c r="AW20" s="257" t="n">
        <f aca="false">(($AA20-$AZ20)*AW$2)+$AZ20</f>
        <v>-10.9232503408</v>
      </c>
      <c r="AX20" s="257" t="n">
        <f aca="false">(($AA20-$AZ20)*AX$2)+$AZ20</f>
        <v>-10.3928215272</v>
      </c>
      <c r="AY20" s="257" t="n">
        <f aca="false">(($AA20-$AZ20)*AY$2)+$AZ20</f>
        <v>-9.8623927136</v>
      </c>
      <c r="AZ20" s="257" t="n">
        <f aca="false">VLOOKUP($A20,GAMMAGRIDS,4,FALSE())</f>
        <v>-9.3319639</v>
      </c>
      <c r="BA20" s="257" t="n">
        <f aca="false">(($AZ20-$BT20)*BA$2)+$BT20</f>
        <v>-8.902647816</v>
      </c>
      <c r="BB20" s="257" t="n">
        <f aca="false">(($AZ20-$BT20)*BB$2)+$BT20</f>
        <v>-8.473331732</v>
      </c>
      <c r="BC20" s="257" t="n">
        <f aca="false">(($AZ20-$BT20)*BC$2)+$BT20</f>
        <v>-8.044015648</v>
      </c>
      <c r="BD20" s="257" t="n">
        <f aca="false">(($AZ20-$BT20)*BD$2)+$BT20</f>
        <v>-7.614699564</v>
      </c>
      <c r="BE20" s="257" t="n">
        <f aca="false">(($AZ20-$BT20)*BE$2)+$BT20</f>
        <v>-7.18538348</v>
      </c>
      <c r="BF20" s="257" t="n">
        <f aca="false">(($AZ20-$BT20)*BF$2)+$BT20</f>
        <v>-6.756067396</v>
      </c>
      <c r="BG20" s="257" t="n">
        <f aca="false">(($AZ20-$BT20)*BG$2)+$BT20</f>
        <v>-6.326751312</v>
      </c>
      <c r="BH20" s="257" t="n">
        <f aca="false">(($AZ20-$BT20)*BH$2)+$BT20</f>
        <v>-5.897435228</v>
      </c>
      <c r="BI20" s="257" t="n">
        <f aca="false">(($AZ20-$BT20)*BI$2)+$BT20</f>
        <v>-5.468119144</v>
      </c>
      <c r="BJ20" s="257" t="n">
        <f aca="false">(($AZ20-$BT20)*BJ$2)+$BT20</f>
        <v>-5.03880306</v>
      </c>
      <c r="BK20" s="257" t="n">
        <f aca="false">(($AZ20-$BT20)*BK$2)+$BT20</f>
        <v>-4.609486976</v>
      </c>
      <c r="BL20" s="257" t="n">
        <f aca="false">(($AZ20-$BT20)*BL$2)+$BT20</f>
        <v>-4.180170892</v>
      </c>
      <c r="BM20" s="257" t="n">
        <f aca="false">(($AZ20-$BT20)*BM$2)+$BT20</f>
        <v>-3.750854808</v>
      </c>
      <c r="BN20" s="257" t="n">
        <f aca="false">(($AZ20-$BT20)*BN$2)+$BT20</f>
        <v>-3.321538724</v>
      </c>
      <c r="BO20" s="257" t="n">
        <f aca="false">(($AZ20-$BT20)*BO$2)+$BT20</f>
        <v>-2.89222264</v>
      </c>
      <c r="BP20" s="257" t="n">
        <f aca="false">(($AZ20-$BT20)*BP$2)+$BT20</f>
        <v>-2.462906556</v>
      </c>
      <c r="BQ20" s="257" t="n">
        <f aca="false">(($AZ20-$BT20)*BQ$2)+$BT20</f>
        <v>-2.033590472</v>
      </c>
      <c r="BR20" s="257" t="n">
        <f aca="false">(($AZ20-$BT20)*BR$2)+$BT20</f>
        <v>-1.604274388</v>
      </c>
      <c r="BS20" s="257" t="n">
        <f aca="false">(($AZ20-$BT20)*BS$2)+$BT20</f>
        <v>-1.174958304</v>
      </c>
      <c r="BT20" s="257" t="n">
        <f aca="false">VLOOKUP($A20,GAMMAGRIDS,5,FALSE())</f>
        <v>-0.74564222</v>
      </c>
      <c r="BU20" s="257" t="n">
        <f aca="false">(($BT20-$BY20)*BU$2)+$BY20</f>
        <v>-0.596513776</v>
      </c>
      <c r="BV20" s="257" t="n">
        <f aca="false">(($BT20-$BY20)*BV$2)+$BY20</f>
        <v>-0.447385332</v>
      </c>
      <c r="BW20" s="257" t="n">
        <f aca="false">(($BT20-$BY20)*BW$2)+$BY20</f>
        <v>-0.298256888</v>
      </c>
      <c r="BX20" s="257" t="n">
        <f aca="false">(($BT20-$BY20)*BX$2)+$BY20</f>
        <v>-0.149128444</v>
      </c>
      <c r="BY20" s="257" t="n">
        <v>0</v>
      </c>
      <c r="BZ20" s="257" t="n">
        <f aca="false">(($CD20-$BY20)*BZ$2)+$BY20</f>
        <v>0.010854018</v>
      </c>
      <c r="CA20" s="257" t="n">
        <f aca="false">(($CD20-$BY20)*CA$2)+$BY20</f>
        <v>0.021708036</v>
      </c>
      <c r="CB20" s="257" t="n">
        <f aca="false">(($CD20-$BY20)*CB$2)+$BY20</f>
        <v>0.032562054</v>
      </c>
      <c r="CC20" s="257" t="n">
        <f aca="false">(($CD20-$BY20)*CC$2)+$BY20</f>
        <v>0.043416072</v>
      </c>
      <c r="CD20" s="257" t="n">
        <f aca="false">VLOOKUP($A20,GAMMAGRIDS,6,FALSE())</f>
        <v>0.05427009</v>
      </c>
      <c r="CE20" s="257" t="n">
        <f aca="false">(($CX20-$CD20)*CE$2)+$CD20</f>
        <v>-0.280079183</v>
      </c>
      <c r="CF20" s="257" t="n">
        <f aca="false">(($CX20-$CD20)*CF$2)+$CD20</f>
        <v>-0.614428456</v>
      </c>
      <c r="CG20" s="257" t="n">
        <f aca="false">(($CX20-$CD20)*CG$2)+$CD20</f>
        <v>-0.948777729</v>
      </c>
      <c r="CH20" s="257" t="n">
        <f aca="false">(($CX20-$CD20)*CH$2)+$CD20</f>
        <v>-1.283127002</v>
      </c>
      <c r="CI20" s="257" t="n">
        <f aca="false">(($CX20-$CD20)*CI$2)+$CD20</f>
        <v>-1.617476275</v>
      </c>
      <c r="CJ20" s="257" t="n">
        <f aca="false">(($CX20-$CD20)*CJ$2)+$CD20</f>
        <v>-1.951825548</v>
      </c>
      <c r="CK20" s="257" t="n">
        <f aca="false">(($CX20-$CD20)*CK$2)+$CD20</f>
        <v>-2.286174821</v>
      </c>
      <c r="CL20" s="257" t="n">
        <f aca="false">(($CX20-$CD20)*CL$2)+$CD20</f>
        <v>-2.620524094</v>
      </c>
      <c r="CM20" s="257" t="n">
        <f aca="false">(($CX20-$CD20)*CM$2)+$CD20</f>
        <v>-2.954873367</v>
      </c>
      <c r="CN20" s="257" t="n">
        <f aca="false">(($CX20-$CD20)*CN$2)+$CD20</f>
        <v>-3.28922264</v>
      </c>
      <c r="CO20" s="257" t="n">
        <f aca="false">(($CX20-$CD20)*CO$2)+$CD20</f>
        <v>-3.623571913</v>
      </c>
      <c r="CP20" s="257" t="n">
        <f aca="false">(($CX20-$CD20)*CP$2)+$CD20</f>
        <v>-3.957921186</v>
      </c>
      <c r="CQ20" s="257" t="n">
        <f aca="false">(($CX20-$CD20)*CQ$2)+$CD20</f>
        <v>-4.292270459</v>
      </c>
      <c r="CR20" s="257" t="n">
        <f aca="false">(($CX20-$CD20)*CR$2)+$CD20</f>
        <v>-4.626619732</v>
      </c>
      <c r="CS20" s="257" t="n">
        <f aca="false">(($CX20-$CD20)*CS$2)+$CD20</f>
        <v>-4.960969005</v>
      </c>
      <c r="CT20" s="257" t="n">
        <f aca="false">(($CX20-$CD20)*CT$2)+$CD20</f>
        <v>-5.295318278</v>
      </c>
      <c r="CU20" s="257" t="n">
        <f aca="false">(($CX20-$CD20)*CU$2)+$CD20</f>
        <v>-5.629667551</v>
      </c>
      <c r="CV20" s="257" t="n">
        <f aca="false">(($CX20-$CD20)*CV$2)+$CD20</f>
        <v>-5.964016824</v>
      </c>
      <c r="CW20" s="257" t="n">
        <f aca="false">(($CX20-$CD20)*CW$2)+$CD20</f>
        <v>-6.298366097</v>
      </c>
      <c r="CX20" s="257" t="n">
        <f aca="false">VLOOKUP($A20,GAMMAGRIDS,7,FALSE())</f>
        <v>-6.63271537</v>
      </c>
      <c r="CY20" s="257" t="n">
        <f aca="false">(($DW20-$CX20)*CY$2)+$CX20</f>
        <v>-7.4678191364</v>
      </c>
      <c r="CZ20" s="257" t="n">
        <f aca="false">(($DW20-$CX20)*CZ$2)+$CX20</f>
        <v>-8.3029229028</v>
      </c>
      <c r="DA20" s="257" t="n">
        <f aca="false">(($DW20-$CX20)*DA$2)+$CX20</f>
        <v>-9.1380266692</v>
      </c>
      <c r="DB20" s="257" t="n">
        <f aca="false">(($DW20-$CX20)*DB$2)+$CX20</f>
        <v>-9.9731304356</v>
      </c>
      <c r="DC20" s="257" t="n">
        <f aca="false">(($DW20-$CX20)*DC$2)+$CX20</f>
        <v>-10.808234202</v>
      </c>
      <c r="DD20" s="257" t="n">
        <f aca="false">(($DW20-$CX20)*DD$2)+$CX20</f>
        <v>-11.6433379684</v>
      </c>
      <c r="DE20" s="257" t="n">
        <f aca="false">(($DW20-$CX20)*DE$2)+$CX20</f>
        <v>-12.4784417348</v>
      </c>
      <c r="DF20" s="257" t="n">
        <f aca="false">(($DW20-$CX20)*DF$2)+$CX20</f>
        <v>-13.3135455012</v>
      </c>
      <c r="DG20" s="257" t="n">
        <f aca="false">(($DW20-$CX20)*DG$2)+$CX20</f>
        <v>-14.1486492676</v>
      </c>
      <c r="DH20" s="257" t="n">
        <f aca="false">(($DW20-$CX20)*DH$2)+$CX20</f>
        <v>-14.983753034</v>
      </c>
      <c r="DI20" s="257" t="n">
        <f aca="false">(($DW20-$CX20)*DI$2)+$CX20</f>
        <v>-15.8188568004</v>
      </c>
      <c r="DJ20" s="257" t="n">
        <f aca="false">(($DW20-$CX20)*DJ$2)+$CX20</f>
        <v>-16.6539605668</v>
      </c>
      <c r="DK20" s="257" t="n">
        <f aca="false">(($DW20-$CX20)*DK$2)+$CX20</f>
        <v>-17.4890643332</v>
      </c>
      <c r="DL20" s="257" t="n">
        <f aca="false">(($DW20-$CX20)*DL$2)+$CX20</f>
        <v>-18.3241680996</v>
      </c>
      <c r="DM20" s="257" t="n">
        <f aca="false">(($DW20-$CX20)*DM$2)+$CX20</f>
        <v>-19.159271866</v>
      </c>
      <c r="DN20" s="257" t="n">
        <f aca="false">(($DW20-$CX20)*DN$2)+$CX20</f>
        <v>-19.9943756324</v>
      </c>
      <c r="DO20" s="257" t="n">
        <f aca="false">(($DW20-$CX20)*DO$2)+$CX20</f>
        <v>-20.8294793988</v>
      </c>
      <c r="DP20" s="257" t="n">
        <f aca="false">(($DW20-$CX20)*DP$2)+$CX20</f>
        <v>-21.6645831652</v>
      </c>
      <c r="DQ20" s="257" t="n">
        <f aca="false">(($DW20-$CX20)*DQ$2)+$CX20</f>
        <v>-22.4996869316</v>
      </c>
      <c r="DR20" s="257" t="n">
        <f aca="false">(($DW20-$CX20)*DR$2)+$CX20</f>
        <v>-23.334790698</v>
      </c>
      <c r="DS20" s="257" t="n">
        <f aca="false">(($DW20-$CX20)*DS$2)+$CX20</f>
        <v>-24.1698944644</v>
      </c>
      <c r="DT20" s="257" t="n">
        <f aca="false">(($DW20-$CX20)*DT$2)+$CX20</f>
        <v>-25.0049982308</v>
      </c>
      <c r="DU20" s="257" t="n">
        <f aca="false">(($DW20-$CX20)*DU$2)+$CX20</f>
        <v>-25.8401019972</v>
      </c>
      <c r="DV20" s="257" t="n">
        <f aca="false">(($DW20-$CX20)*DV$2)+$CX20</f>
        <v>-26.6752057636</v>
      </c>
      <c r="DW20" s="257" t="n">
        <f aca="false">VLOOKUP($A20,GAMMAGRIDS,8,FALSE())</f>
        <v>-27.51030953</v>
      </c>
      <c r="DX20" s="257" t="n">
        <f aca="false">(($EV20-$DW20)*DX$2)+$DW20</f>
        <v>-29.8085439216</v>
      </c>
      <c r="DY20" s="257" t="n">
        <f aca="false">(($EV20-$DW20)*DY$2)+$DW20</f>
        <v>-32.1067783132</v>
      </c>
      <c r="DZ20" s="257" t="n">
        <f aca="false">(($EV20-$DW20)*DZ$2)+$DW20</f>
        <v>-34.4050127048</v>
      </c>
      <c r="EA20" s="257" t="n">
        <f aca="false">(($EV20-$DW20)*EA$2)+$DW20</f>
        <v>-36.7032470964</v>
      </c>
      <c r="EB20" s="257" t="n">
        <f aca="false">(($EV20-$DW20)*EB$2)+$DW20</f>
        <v>-39.001481488</v>
      </c>
      <c r="EC20" s="257" t="n">
        <f aca="false">(($EV20-$DW20)*EC$2)+$DW20</f>
        <v>-41.2997158796</v>
      </c>
      <c r="ED20" s="257" t="n">
        <f aca="false">(($EV20-$DW20)*ED$2)+$DW20</f>
        <v>-43.5979502712</v>
      </c>
      <c r="EE20" s="257" t="n">
        <f aca="false">(($EV20-$DW20)*EE$2)+$DW20</f>
        <v>-45.8961846628</v>
      </c>
      <c r="EF20" s="257" t="n">
        <f aca="false">(($EV20-$DW20)*EF$2)+$DW20</f>
        <v>-48.1944190544</v>
      </c>
      <c r="EG20" s="257" t="n">
        <f aca="false">(($EV20-$DW20)*EG$2)+$DW20</f>
        <v>-50.492653446</v>
      </c>
      <c r="EH20" s="257" t="n">
        <f aca="false">(($EV20-$DW20)*EH$2)+$DW20</f>
        <v>-52.7908878376</v>
      </c>
      <c r="EI20" s="257" t="n">
        <f aca="false">(($EV20-$DW20)*EI$2)+$DW20</f>
        <v>-55.0891222292</v>
      </c>
      <c r="EJ20" s="257" t="n">
        <f aca="false">(($EV20-$DW20)*EJ$2)+$DW20</f>
        <v>-57.3873566208</v>
      </c>
      <c r="EK20" s="257" t="n">
        <f aca="false">(($EV20-$DW20)*EK$2)+$DW20</f>
        <v>-59.6855910124</v>
      </c>
      <c r="EL20" s="257" t="n">
        <f aca="false">(($EV20-$DW20)*EL$2)+$DW20</f>
        <v>-61.983825404</v>
      </c>
      <c r="EM20" s="257" t="n">
        <f aca="false">(($EV20-$DW20)*EM$2)+$DW20</f>
        <v>-64.2820597956</v>
      </c>
      <c r="EN20" s="257" t="n">
        <f aca="false">(($EV20-$DW20)*EN$2)+$DW20</f>
        <v>-66.5802941872</v>
      </c>
      <c r="EO20" s="257" t="n">
        <f aca="false">(($EV20-$DW20)*EO$2)+$DW20</f>
        <v>-68.8785285788</v>
      </c>
      <c r="EP20" s="257" t="n">
        <f aca="false">(($EV20-$DW20)*EP$2)+$DW20</f>
        <v>-71.1767629704</v>
      </c>
      <c r="EQ20" s="257" t="n">
        <f aca="false">(($EV20-$DW20)*EQ$2)+$DW20</f>
        <v>-73.474997362</v>
      </c>
      <c r="ER20" s="257" t="n">
        <f aca="false">(($EV20-$DW20)*ER$2)+$DW20</f>
        <v>-75.7732317536</v>
      </c>
      <c r="ES20" s="257" t="n">
        <f aca="false">(($EV20-$DW20)*ES$2)+$DW20</f>
        <v>-78.0714661452</v>
      </c>
      <c r="ET20" s="257" t="n">
        <f aca="false">(($EV20-$DW20)*ET$2)+$DW20</f>
        <v>-80.3697005368</v>
      </c>
      <c r="EU20" s="257" t="n">
        <f aca="false">(($EV20-$DW20)*EU$2)+$DW20</f>
        <v>-82.6679349284</v>
      </c>
      <c r="EV20" s="257" t="n">
        <f aca="false">VLOOKUP($A20,GAMMAGRIDS,9,FALSE())</f>
        <v>-84.96616932</v>
      </c>
    </row>
    <row r="21" customFormat="false" ht="12.75" hidden="false" customHeight="false" outlineLevel="0" collapsed="false">
      <c r="A21" s="36" t="n">
        <v>37438</v>
      </c>
      <c r="B21" s="257" t="n">
        <f aca="false">VLOOKUP($A21,GAMMAGRIDS,2,FALSE())</f>
        <v>-19.63999165</v>
      </c>
      <c r="C21" s="257" t="n">
        <f aca="false">(($B21-$AA21)*C$2)+$AA21</f>
        <v>-19.4688386268</v>
      </c>
      <c r="D21" s="257" t="n">
        <f aca="false">(($B21-$AA21)*D$2)+$AA21</f>
        <v>-19.2976856036</v>
      </c>
      <c r="E21" s="257" t="n">
        <f aca="false">(($B21-$AA21)*E$2)+$AA21</f>
        <v>-19.1265325804</v>
      </c>
      <c r="F21" s="257" t="n">
        <f aca="false">(($B21-$AA21)*F$2)+$AA21</f>
        <v>-18.9553795572</v>
      </c>
      <c r="G21" s="257" t="n">
        <f aca="false">(($B21-$AA21)*G$2)+$AA21</f>
        <v>-18.784226534</v>
      </c>
      <c r="H21" s="257" t="n">
        <f aca="false">(($B21-$AA21)*H$2)+$AA21</f>
        <v>-18.6130735108</v>
      </c>
      <c r="I21" s="257" t="n">
        <f aca="false">(($B21-$AA21)*I$2)+$AA21</f>
        <v>-18.4419204876</v>
      </c>
      <c r="J21" s="257" t="n">
        <f aca="false">(($B21-$AA21)*J$2)+$AA21</f>
        <v>-18.2707674644</v>
      </c>
      <c r="K21" s="257" t="n">
        <f aca="false">(($B21-$AA21)*K$2)+$AA21</f>
        <v>-18.0996144412</v>
      </c>
      <c r="L21" s="257" t="n">
        <f aca="false">(($B21-$AA21)*L$2)+$AA21</f>
        <v>-17.928461418</v>
      </c>
      <c r="M21" s="257" t="n">
        <f aca="false">(($B21-$AA21)*M$2)+$AA21</f>
        <v>-17.7573083948</v>
      </c>
      <c r="N21" s="257" t="n">
        <f aca="false">(($B21-$AA21)*N$2)+$AA21</f>
        <v>-17.5861553716</v>
      </c>
      <c r="O21" s="257" t="n">
        <f aca="false">(($B21-$AA21)*O$2)+$AA21</f>
        <v>-17.4150023484</v>
      </c>
      <c r="P21" s="257" t="n">
        <f aca="false">(($B21-$AA21)*P$2)+$AA21</f>
        <v>-17.2438493252</v>
      </c>
      <c r="Q21" s="257" t="n">
        <f aca="false">(($B21-$AA21)*Q$2)+$AA21</f>
        <v>-17.072696302</v>
      </c>
      <c r="R21" s="257" t="n">
        <f aca="false">(($B21-$AA21)*R$2)+$AA21</f>
        <v>-16.9015432788</v>
      </c>
      <c r="S21" s="257" t="n">
        <f aca="false">(($B21-$AA21)*S$2)+$AA21</f>
        <v>-16.7303902556</v>
      </c>
      <c r="T21" s="257" t="n">
        <f aca="false">(($B21-$AA21)*T$2)+$AA21</f>
        <v>-16.5592372324</v>
      </c>
      <c r="U21" s="257" t="n">
        <f aca="false">(($B21-$AA21)*U$2)+$AA21</f>
        <v>-16.3880842092</v>
      </c>
      <c r="V21" s="257" t="n">
        <f aca="false">(($B21-$AA21)*V$2)+$AA21</f>
        <v>-16.216931186</v>
      </c>
      <c r="W21" s="257" t="n">
        <f aca="false">(($B21-$AA21)*W$2)+$AA21</f>
        <v>-16.0457781628</v>
      </c>
      <c r="X21" s="257" t="n">
        <f aca="false">(($B21-$AA21)*X$2)+$AA21</f>
        <v>-15.8746251396</v>
      </c>
      <c r="Y21" s="257" t="n">
        <f aca="false">(($B21-$AA21)*Y$2)+$AA21</f>
        <v>-15.7034721164</v>
      </c>
      <c r="Z21" s="257" t="n">
        <f aca="false">(($B21-$AA21)*Z$2)+$AA21</f>
        <v>-15.5323190932</v>
      </c>
      <c r="AA21" s="257" t="n">
        <f aca="false">VLOOKUP($A21,GAMMAGRIDS,3,FALSE())</f>
        <v>-15.36116607</v>
      </c>
      <c r="AB21" s="257" t="n">
        <f aca="false">(($AA21-$AZ21)*AB$2)+$AZ21</f>
        <v>-14.9173782528</v>
      </c>
      <c r="AC21" s="257" t="n">
        <f aca="false">(($AA21-$AZ21)*AC$2)+$AZ21</f>
        <v>-14.4735904356</v>
      </c>
      <c r="AD21" s="257" t="n">
        <f aca="false">(($AA21-$AZ21)*AD$2)+$AZ21</f>
        <v>-14.0298026184</v>
      </c>
      <c r="AE21" s="257" t="n">
        <f aca="false">(($AA21-$AZ21)*AE$2)+$AZ21</f>
        <v>-13.5860148012</v>
      </c>
      <c r="AF21" s="257" t="n">
        <f aca="false">(($AA21-$AZ21)*AF$2)+$AZ21</f>
        <v>-13.142226984</v>
      </c>
      <c r="AG21" s="257" t="n">
        <f aca="false">(($AA21-$AZ21)*AG$2)+$AZ21</f>
        <v>-12.6984391668</v>
      </c>
      <c r="AH21" s="257" t="n">
        <f aca="false">(($AA21-$AZ21)*AH$2)+$AZ21</f>
        <v>-12.2546513496</v>
      </c>
      <c r="AI21" s="257" t="n">
        <f aca="false">(($AA21-$AZ21)*AI$2)+$AZ21</f>
        <v>-11.8108635324</v>
      </c>
      <c r="AJ21" s="257" t="n">
        <f aca="false">(($AA21-$AZ21)*AJ$2)+$AZ21</f>
        <v>-11.3670757152</v>
      </c>
      <c r="AK21" s="257" t="n">
        <f aca="false">(($AA21-$AZ21)*AK$2)+$AZ21</f>
        <v>-10.923287898</v>
      </c>
      <c r="AL21" s="257" t="n">
        <f aca="false">(($AA21-$AZ21)*AL$2)+$AZ21</f>
        <v>-10.4795000808</v>
      </c>
      <c r="AM21" s="257" t="n">
        <f aca="false">(($AA21-$AZ21)*AM$2)+$AZ21</f>
        <v>-10.0357122636</v>
      </c>
      <c r="AN21" s="257" t="n">
        <f aca="false">(($AA21-$AZ21)*AN$2)+$AZ21</f>
        <v>-9.5919244464</v>
      </c>
      <c r="AO21" s="257" t="n">
        <f aca="false">(($AA21-$AZ21)*AO$2)+$AZ21</f>
        <v>-9.1481366292</v>
      </c>
      <c r="AP21" s="257" t="n">
        <f aca="false">(($AA21-$AZ21)*AP$2)+$AZ21</f>
        <v>-8.704348812</v>
      </c>
      <c r="AQ21" s="257" t="n">
        <f aca="false">(($AA21-$AZ21)*AQ$2)+$AZ21</f>
        <v>-8.2605609948</v>
      </c>
      <c r="AR21" s="257" t="n">
        <f aca="false">(($AA21-$AZ21)*AR$2)+$AZ21</f>
        <v>-7.8167731776</v>
      </c>
      <c r="AS21" s="257" t="n">
        <f aca="false">(($AA21-$AZ21)*AS$2)+$AZ21</f>
        <v>-7.3729853604</v>
      </c>
      <c r="AT21" s="257" t="n">
        <f aca="false">(($AA21-$AZ21)*AT$2)+$AZ21</f>
        <v>-6.9291975432</v>
      </c>
      <c r="AU21" s="257" t="n">
        <f aca="false">(($AA21-$AZ21)*AU$2)+$AZ21</f>
        <v>-6.485409726</v>
      </c>
      <c r="AV21" s="257" t="n">
        <f aca="false">(($AA21-$AZ21)*AV$2)+$AZ21</f>
        <v>-6.0416219088</v>
      </c>
      <c r="AW21" s="257" t="n">
        <f aca="false">(($AA21-$AZ21)*AW$2)+$AZ21</f>
        <v>-5.5978340916</v>
      </c>
      <c r="AX21" s="257" t="n">
        <f aca="false">(($AA21-$AZ21)*AX$2)+$AZ21</f>
        <v>-5.1540462744</v>
      </c>
      <c r="AY21" s="257" t="n">
        <f aca="false">(($AA21-$AZ21)*AY$2)+$AZ21</f>
        <v>-4.7102584572</v>
      </c>
      <c r="AZ21" s="257" t="n">
        <f aca="false">VLOOKUP($A21,GAMMAGRIDS,4,FALSE())</f>
        <v>-4.26647064</v>
      </c>
      <c r="BA21" s="257" t="n">
        <f aca="false">(($AZ21-$BT21)*BA$2)+$BT21</f>
        <v>-4.0417412945</v>
      </c>
      <c r="BB21" s="257" t="n">
        <f aca="false">(($AZ21-$BT21)*BB$2)+$BT21</f>
        <v>-3.817011949</v>
      </c>
      <c r="BC21" s="257" t="n">
        <f aca="false">(($AZ21-$BT21)*BC$2)+$BT21</f>
        <v>-3.5922826035</v>
      </c>
      <c r="BD21" s="257" t="n">
        <f aca="false">(($AZ21-$BT21)*BD$2)+$BT21</f>
        <v>-3.367553258</v>
      </c>
      <c r="BE21" s="257" t="n">
        <f aca="false">(($AZ21-$BT21)*BE$2)+$BT21</f>
        <v>-3.1428239125</v>
      </c>
      <c r="BF21" s="257" t="n">
        <f aca="false">(($AZ21-$BT21)*BF$2)+$BT21</f>
        <v>-2.918094567</v>
      </c>
      <c r="BG21" s="257" t="n">
        <f aca="false">(($AZ21-$BT21)*BG$2)+$BT21</f>
        <v>-2.6933652215</v>
      </c>
      <c r="BH21" s="257" t="n">
        <f aca="false">(($AZ21-$BT21)*BH$2)+$BT21</f>
        <v>-2.468635876</v>
      </c>
      <c r="BI21" s="257" t="n">
        <f aca="false">(($AZ21-$BT21)*BI$2)+$BT21</f>
        <v>-2.2439065305</v>
      </c>
      <c r="BJ21" s="257" t="n">
        <f aca="false">(($AZ21-$BT21)*BJ$2)+$BT21</f>
        <v>-2.019177185</v>
      </c>
      <c r="BK21" s="257" t="n">
        <f aca="false">(($AZ21-$BT21)*BK$2)+$BT21</f>
        <v>-1.7944478395</v>
      </c>
      <c r="BL21" s="257" t="n">
        <f aca="false">(($AZ21-$BT21)*BL$2)+$BT21</f>
        <v>-1.569718494</v>
      </c>
      <c r="BM21" s="257" t="n">
        <f aca="false">(($AZ21-$BT21)*BM$2)+$BT21</f>
        <v>-1.3449891485</v>
      </c>
      <c r="BN21" s="257" t="n">
        <f aca="false">(($AZ21-$BT21)*BN$2)+$BT21</f>
        <v>-1.120259803</v>
      </c>
      <c r="BO21" s="257" t="n">
        <f aca="false">(($AZ21-$BT21)*BO$2)+$BT21</f>
        <v>-0.895530457499998</v>
      </c>
      <c r="BP21" s="257" t="n">
        <f aca="false">(($AZ21-$BT21)*BP$2)+$BT21</f>
        <v>-0.670801111999999</v>
      </c>
      <c r="BQ21" s="257" t="n">
        <f aca="false">(($AZ21-$BT21)*BQ$2)+$BT21</f>
        <v>-0.446071766499999</v>
      </c>
      <c r="BR21" s="257" t="n">
        <f aca="false">(($AZ21-$BT21)*BR$2)+$BT21</f>
        <v>-0.221342420999999</v>
      </c>
      <c r="BS21" s="257" t="n">
        <f aca="false">(($AZ21-$BT21)*BS$2)+$BT21</f>
        <v>0.00338692450000144</v>
      </c>
      <c r="BT21" s="257" t="n">
        <f aca="false">VLOOKUP($A21,GAMMAGRIDS,5,FALSE())</f>
        <v>0.22811627</v>
      </c>
      <c r="BU21" s="257" t="n">
        <f aca="false">(($BT21-$BY21)*BU$2)+$BY21</f>
        <v>0.182493016</v>
      </c>
      <c r="BV21" s="257" t="n">
        <f aca="false">(($BT21-$BY21)*BV$2)+$BY21</f>
        <v>0.136869762</v>
      </c>
      <c r="BW21" s="257" t="n">
        <f aca="false">(($BT21-$BY21)*BW$2)+$BY21</f>
        <v>0.091246508</v>
      </c>
      <c r="BX21" s="257" t="n">
        <f aca="false">(($BT21-$BY21)*BX$2)+$BY21</f>
        <v>0.045623254</v>
      </c>
      <c r="BY21" s="257" t="n">
        <v>0</v>
      </c>
      <c r="BZ21" s="257" t="n">
        <f aca="false">(($CD21-$BY21)*BZ$2)+$BY21</f>
        <v>-0.165540652</v>
      </c>
      <c r="CA21" s="257" t="n">
        <f aca="false">(($CD21-$BY21)*CA$2)+$BY21</f>
        <v>-0.331081304</v>
      </c>
      <c r="CB21" s="257" t="n">
        <f aca="false">(($CD21-$BY21)*CB$2)+$BY21</f>
        <v>-0.496621956</v>
      </c>
      <c r="CC21" s="257" t="n">
        <f aca="false">(($CD21-$BY21)*CC$2)+$BY21</f>
        <v>-0.662162608</v>
      </c>
      <c r="CD21" s="257" t="n">
        <f aca="false">VLOOKUP($A21,GAMMAGRIDS,6,FALSE())</f>
        <v>-0.82770326</v>
      </c>
      <c r="CE21" s="257" t="n">
        <f aca="false">(($CX21-$CD21)*CE$2)+$CD21</f>
        <v>-1.275992504</v>
      </c>
      <c r="CF21" s="257" t="n">
        <f aca="false">(($CX21-$CD21)*CF$2)+$CD21</f>
        <v>-1.724281748</v>
      </c>
      <c r="CG21" s="257" t="n">
        <f aca="false">(($CX21-$CD21)*CG$2)+$CD21</f>
        <v>-2.172570992</v>
      </c>
      <c r="CH21" s="257" t="n">
        <f aca="false">(($CX21-$CD21)*CH$2)+$CD21</f>
        <v>-2.620860236</v>
      </c>
      <c r="CI21" s="257" t="n">
        <f aca="false">(($CX21-$CD21)*CI$2)+$CD21</f>
        <v>-3.06914948</v>
      </c>
      <c r="CJ21" s="257" t="n">
        <f aca="false">(($CX21-$CD21)*CJ$2)+$CD21</f>
        <v>-3.517438724</v>
      </c>
      <c r="CK21" s="257" t="n">
        <f aca="false">(($CX21-$CD21)*CK$2)+$CD21</f>
        <v>-3.965727968</v>
      </c>
      <c r="CL21" s="257" t="n">
        <f aca="false">(($CX21-$CD21)*CL$2)+$CD21</f>
        <v>-4.414017212</v>
      </c>
      <c r="CM21" s="257" t="n">
        <f aca="false">(($CX21-$CD21)*CM$2)+$CD21</f>
        <v>-4.862306456</v>
      </c>
      <c r="CN21" s="257" t="n">
        <f aca="false">(($CX21-$CD21)*CN$2)+$CD21</f>
        <v>-5.3105957</v>
      </c>
      <c r="CO21" s="257" t="n">
        <f aca="false">(($CX21-$CD21)*CO$2)+$CD21</f>
        <v>-5.758884944</v>
      </c>
      <c r="CP21" s="257" t="n">
        <f aca="false">(($CX21-$CD21)*CP$2)+$CD21</f>
        <v>-6.207174188</v>
      </c>
      <c r="CQ21" s="257" t="n">
        <f aca="false">(($CX21-$CD21)*CQ$2)+$CD21</f>
        <v>-6.655463432</v>
      </c>
      <c r="CR21" s="257" t="n">
        <f aca="false">(($CX21-$CD21)*CR$2)+$CD21</f>
        <v>-7.103752676</v>
      </c>
      <c r="CS21" s="257" t="n">
        <f aca="false">(($CX21-$CD21)*CS$2)+$CD21</f>
        <v>-7.55204192</v>
      </c>
      <c r="CT21" s="257" t="n">
        <f aca="false">(($CX21-$CD21)*CT$2)+$CD21</f>
        <v>-8.000331164</v>
      </c>
      <c r="CU21" s="257" t="n">
        <f aca="false">(($CX21-$CD21)*CU$2)+$CD21</f>
        <v>-8.448620408</v>
      </c>
      <c r="CV21" s="257" t="n">
        <f aca="false">(($CX21-$CD21)*CV$2)+$CD21</f>
        <v>-8.896909652</v>
      </c>
      <c r="CW21" s="257" t="n">
        <f aca="false">(($CX21-$CD21)*CW$2)+$CD21</f>
        <v>-9.345198896</v>
      </c>
      <c r="CX21" s="257" t="n">
        <f aca="false">VLOOKUP($A21,GAMMAGRIDS,7,FALSE())</f>
        <v>-9.79348814</v>
      </c>
      <c r="CY21" s="257" t="n">
        <f aca="false">(($DW21-$CX21)*CY$2)+$CX21</f>
        <v>-10.6306316232</v>
      </c>
      <c r="CZ21" s="257" t="n">
        <f aca="false">(($DW21-$CX21)*CZ$2)+$CX21</f>
        <v>-11.4677751064</v>
      </c>
      <c r="DA21" s="257" t="n">
        <f aca="false">(($DW21-$CX21)*DA$2)+$CX21</f>
        <v>-12.3049185896</v>
      </c>
      <c r="DB21" s="257" t="n">
        <f aca="false">(($DW21-$CX21)*DB$2)+$CX21</f>
        <v>-13.1420620728</v>
      </c>
      <c r="DC21" s="257" t="n">
        <f aca="false">(($DW21-$CX21)*DC$2)+$CX21</f>
        <v>-13.979205556</v>
      </c>
      <c r="DD21" s="257" t="n">
        <f aca="false">(($DW21-$CX21)*DD$2)+$CX21</f>
        <v>-14.8163490392</v>
      </c>
      <c r="DE21" s="257" t="n">
        <f aca="false">(($DW21-$CX21)*DE$2)+$CX21</f>
        <v>-15.6534925224</v>
      </c>
      <c r="DF21" s="257" t="n">
        <f aca="false">(($DW21-$CX21)*DF$2)+$CX21</f>
        <v>-16.4906360056</v>
      </c>
      <c r="DG21" s="257" t="n">
        <f aca="false">(($DW21-$CX21)*DG$2)+$CX21</f>
        <v>-17.3277794888</v>
      </c>
      <c r="DH21" s="257" t="n">
        <f aca="false">(($DW21-$CX21)*DH$2)+$CX21</f>
        <v>-18.164922972</v>
      </c>
      <c r="DI21" s="257" t="n">
        <f aca="false">(($DW21-$CX21)*DI$2)+$CX21</f>
        <v>-19.0020664552</v>
      </c>
      <c r="DJ21" s="257" t="n">
        <f aca="false">(($DW21-$CX21)*DJ$2)+$CX21</f>
        <v>-19.8392099384</v>
      </c>
      <c r="DK21" s="257" t="n">
        <f aca="false">(($DW21-$CX21)*DK$2)+$CX21</f>
        <v>-20.6763534216</v>
      </c>
      <c r="DL21" s="257" t="n">
        <f aca="false">(($DW21-$CX21)*DL$2)+$CX21</f>
        <v>-21.5134969048</v>
      </c>
      <c r="DM21" s="257" t="n">
        <f aca="false">(($DW21-$CX21)*DM$2)+$CX21</f>
        <v>-22.350640388</v>
      </c>
      <c r="DN21" s="257" t="n">
        <f aca="false">(($DW21-$CX21)*DN$2)+$CX21</f>
        <v>-23.1877838712</v>
      </c>
      <c r="DO21" s="257" t="n">
        <f aca="false">(($DW21-$CX21)*DO$2)+$CX21</f>
        <v>-24.0249273544</v>
      </c>
      <c r="DP21" s="257" t="n">
        <f aca="false">(($DW21-$CX21)*DP$2)+$CX21</f>
        <v>-24.8620708376</v>
      </c>
      <c r="DQ21" s="257" t="n">
        <f aca="false">(($DW21-$CX21)*DQ$2)+$CX21</f>
        <v>-25.6992143208</v>
      </c>
      <c r="DR21" s="257" t="n">
        <f aca="false">(($DW21-$CX21)*DR$2)+$CX21</f>
        <v>-26.536357804</v>
      </c>
      <c r="DS21" s="257" t="n">
        <f aca="false">(($DW21-$CX21)*DS$2)+$CX21</f>
        <v>-27.3735012872</v>
      </c>
      <c r="DT21" s="257" t="n">
        <f aca="false">(($DW21-$CX21)*DT$2)+$CX21</f>
        <v>-28.2106447704</v>
      </c>
      <c r="DU21" s="257" t="n">
        <f aca="false">(($DW21-$CX21)*DU$2)+$CX21</f>
        <v>-29.0477882536</v>
      </c>
      <c r="DV21" s="257" t="n">
        <f aca="false">(($DW21-$CX21)*DV$2)+$CX21</f>
        <v>-29.8849317368</v>
      </c>
      <c r="DW21" s="257" t="n">
        <f aca="false">VLOOKUP($A21,GAMMAGRIDS,8,FALSE())</f>
        <v>-30.72207522</v>
      </c>
      <c r="DX21" s="257" t="n">
        <f aca="false">(($EV21-$DW21)*DX$2)+$DW21</f>
        <v>-32.8345051288</v>
      </c>
      <c r="DY21" s="257" t="n">
        <f aca="false">(($EV21-$DW21)*DY$2)+$DW21</f>
        <v>-34.9469350376</v>
      </c>
      <c r="DZ21" s="257" t="n">
        <f aca="false">(($EV21-$DW21)*DZ$2)+$DW21</f>
        <v>-37.0593649464</v>
      </c>
      <c r="EA21" s="257" t="n">
        <f aca="false">(($EV21-$DW21)*EA$2)+$DW21</f>
        <v>-39.1717948552</v>
      </c>
      <c r="EB21" s="257" t="n">
        <f aca="false">(($EV21-$DW21)*EB$2)+$DW21</f>
        <v>-41.284224764</v>
      </c>
      <c r="EC21" s="257" t="n">
        <f aca="false">(($EV21-$DW21)*EC$2)+$DW21</f>
        <v>-43.3966546728</v>
      </c>
      <c r="ED21" s="257" t="n">
        <f aca="false">(($EV21-$DW21)*ED$2)+$DW21</f>
        <v>-45.5090845816</v>
      </c>
      <c r="EE21" s="257" t="n">
        <f aca="false">(($EV21-$DW21)*EE$2)+$DW21</f>
        <v>-47.6215144904</v>
      </c>
      <c r="EF21" s="257" t="n">
        <f aca="false">(($EV21-$DW21)*EF$2)+$DW21</f>
        <v>-49.7339443992</v>
      </c>
      <c r="EG21" s="257" t="n">
        <f aca="false">(($EV21-$DW21)*EG$2)+$DW21</f>
        <v>-51.846374308</v>
      </c>
      <c r="EH21" s="257" t="n">
        <f aca="false">(($EV21-$DW21)*EH$2)+$DW21</f>
        <v>-53.9588042168</v>
      </c>
      <c r="EI21" s="257" t="n">
        <f aca="false">(($EV21-$DW21)*EI$2)+$DW21</f>
        <v>-56.0712341256</v>
      </c>
      <c r="EJ21" s="257" t="n">
        <f aca="false">(($EV21-$DW21)*EJ$2)+$DW21</f>
        <v>-58.1836640344</v>
      </c>
      <c r="EK21" s="257" t="n">
        <f aca="false">(($EV21-$DW21)*EK$2)+$DW21</f>
        <v>-60.2960939432</v>
      </c>
      <c r="EL21" s="257" t="n">
        <f aca="false">(($EV21-$DW21)*EL$2)+$DW21</f>
        <v>-62.408523852</v>
      </c>
      <c r="EM21" s="257" t="n">
        <f aca="false">(($EV21-$DW21)*EM$2)+$DW21</f>
        <v>-64.5209537608</v>
      </c>
      <c r="EN21" s="257" t="n">
        <f aca="false">(($EV21-$DW21)*EN$2)+$DW21</f>
        <v>-66.6333836696</v>
      </c>
      <c r="EO21" s="257" t="n">
        <f aca="false">(($EV21-$DW21)*EO$2)+$DW21</f>
        <v>-68.7458135784</v>
      </c>
      <c r="EP21" s="257" t="n">
        <f aca="false">(($EV21-$DW21)*EP$2)+$DW21</f>
        <v>-70.8582434872</v>
      </c>
      <c r="EQ21" s="257" t="n">
        <f aca="false">(($EV21-$DW21)*EQ$2)+$DW21</f>
        <v>-72.970673396</v>
      </c>
      <c r="ER21" s="257" t="n">
        <f aca="false">(($EV21-$DW21)*ER$2)+$DW21</f>
        <v>-75.0831033048</v>
      </c>
      <c r="ES21" s="257" t="n">
        <f aca="false">(($EV21-$DW21)*ES$2)+$DW21</f>
        <v>-77.1955332136</v>
      </c>
      <c r="ET21" s="257" t="n">
        <f aca="false">(($EV21-$DW21)*ET$2)+$DW21</f>
        <v>-79.3079631224</v>
      </c>
      <c r="EU21" s="257" t="n">
        <f aca="false">(($EV21-$DW21)*EU$2)+$DW21</f>
        <v>-81.4203930312</v>
      </c>
      <c r="EV21" s="257" t="n">
        <f aca="false">VLOOKUP($A21,GAMMAGRIDS,9,FALSE())</f>
        <v>-83.53282294</v>
      </c>
    </row>
    <row r="22" customFormat="false" ht="12.75" hidden="false" customHeight="false" outlineLevel="0" collapsed="false">
      <c r="A22" s="36" t="n">
        <v>37469</v>
      </c>
      <c r="B22" s="257" t="n">
        <f aca="false">VLOOKUP($A22,GAMMAGRIDS,2,FALSE())</f>
        <v>-13.91757632</v>
      </c>
      <c r="C22" s="257" t="n">
        <f aca="false">(($B22-$AA22)*C$2)+$AA22</f>
        <v>-13.6785499588</v>
      </c>
      <c r="D22" s="257" t="n">
        <f aca="false">(($B22-$AA22)*D$2)+$AA22</f>
        <v>-13.4395235976</v>
      </c>
      <c r="E22" s="257" t="n">
        <f aca="false">(($B22-$AA22)*E$2)+$AA22</f>
        <v>-13.2004972364</v>
      </c>
      <c r="F22" s="257" t="n">
        <f aca="false">(($B22-$AA22)*F$2)+$AA22</f>
        <v>-12.9614708752</v>
      </c>
      <c r="G22" s="257" t="n">
        <f aca="false">(($B22-$AA22)*G$2)+$AA22</f>
        <v>-12.722444514</v>
      </c>
      <c r="H22" s="257" t="n">
        <f aca="false">(($B22-$AA22)*H$2)+$AA22</f>
        <v>-12.4834181528</v>
      </c>
      <c r="I22" s="257" t="n">
        <f aca="false">(($B22-$AA22)*I$2)+$AA22</f>
        <v>-12.2443917916</v>
      </c>
      <c r="J22" s="257" t="n">
        <f aca="false">(($B22-$AA22)*J$2)+$AA22</f>
        <v>-12.0053654304</v>
      </c>
      <c r="K22" s="257" t="n">
        <f aca="false">(($B22-$AA22)*K$2)+$AA22</f>
        <v>-11.7663390692</v>
      </c>
      <c r="L22" s="257" t="n">
        <f aca="false">(($B22-$AA22)*L$2)+$AA22</f>
        <v>-11.527312708</v>
      </c>
      <c r="M22" s="257" t="n">
        <f aca="false">(($B22-$AA22)*M$2)+$AA22</f>
        <v>-11.2882863468</v>
      </c>
      <c r="N22" s="257" t="n">
        <f aca="false">(($B22-$AA22)*N$2)+$AA22</f>
        <v>-11.0492599856</v>
      </c>
      <c r="O22" s="257" t="n">
        <f aca="false">(($B22-$AA22)*O$2)+$AA22</f>
        <v>-10.8102336244</v>
      </c>
      <c r="P22" s="257" t="n">
        <f aca="false">(($B22-$AA22)*P$2)+$AA22</f>
        <v>-10.5712072632</v>
      </c>
      <c r="Q22" s="257" t="n">
        <f aca="false">(($B22-$AA22)*Q$2)+$AA22</f>
        <v>-10.332180902</v>
      </c>
      <c r="R22" s="257" t="n">
        <f aca="false">(($B22-$AA22)*R$2)+$AA22</f>
        <v>-10.0931545408</v>
      </c>
      <c r="S22" s="257" t="n">
        <f aca="false">(($B22-$AA22)*S$2)+$AA22</f>
        <v>-9.8541281796</v>
      </c>
      <c r="T22" s="257" t="n">
        <f aca="false">(($B22-$AA22)*T$2)+$AA22</f>
        <v>-9.6151018184</v>
      </c>
      <c r="U22" s="257" t="n">
        <f aca="false">(($B22-$AA22)*U$2)+$AA22</f>
        <v>-9.3760754572</v>
      </c>
      <c r="V22" s="257" t="n">
        <f aca="false">(($B22-$AA22)*V$2)+$AA22</f>
        <v>-9.137049096</v>
      </c>
      <c r="W22" s="257" t="n">
        <f aca="false">(($B22-$AA22)*W$2)+$AA22</f>
        <v>-8.8980227348</v>
      </c>
      <c r="X22" s="257" t="n">
        <f aca="false">(($B22-$AA22)*X$2)+$AA22</f>
        <v>-8.6589963736</v>
      </c>
      <c r="Y22" s="257" t="n">
        <f aca="false">(($B22-$AA22)*Y$2)+$AA22</f>
        <v>-8.4199700124</v>
      </c>
      <c r="Z22" s="257" t="n">
        <f aca="false">(($B22-$AA22)*Z$2)+$AA22</f>
        <v>-8.1809436512</v>
      </c>
      <c r="AA22" s="257" t="n">
        <f aca="false">VLOOKUP($A22,GAMMAGRIDS,3,FALSE())</f>
        <v>-7.94191729</v>
      </c>
      <c r="AB22" s="257" t="n">
        <f aca="false">(($AA22-$AZ22)*AB$2)+$AZ22</f>
        <v>-7.6007609972</v>
      </c>
      <c r="AC22" s="257" t="n">
        <f aca="false">(($AA22-$AZ22)*AC$2)+$AZ22</f>
        <v>-7.2596047044</v>
      </c>
      <c r="AD22" s="257" t="n">
        <f aca="false">(($AA22-$AZ22)*AD$2)+$AZ22</f>
        <v>-6.9184484116</v>
      </c>
      <c r="AE22" s="257" t="n">
        <f aca="false">(($AA22-$AZ22)*AE$2)+$AZ22</f>
        <v>-6.5772921188</v>
      </c>
      <c r="AF22" s="257" t="n">
        <f aca="false">(($AA22-$AZ22)*AF$2)+$AZ22</f>
        <v>-6.236135826</v>
      </c>
      <c r="AG22" s="257" t="n">
        <f aca="false">(($AA22-$AZ22)*AG$2)+$AZ22</f>
        <v>-5.8949795332</v>
      </c>
      <c r="AH22" s="257" t="n">
        <f aca="false">(($AA22-$AZ22)*AH$2)+$AZ22</f>
        <v>-5.5538232404</v>
      </c>
      <c r="AI22" s="257" t="n">
        <f aca="false">(($AA22-$AZ22)*AI$2)+$AZ22</f>
        <v>-5.2126669476</v>
      </c>
      <c r="AJ22" s="257" t="n">
        <f aca="false">(($AA22-$AZ22)*AJ$2)+$AZ22</f>
        <v>-4.8715106548</v>
      </c>
      <c r="AK22" s="257" t="n">
        <f aca="false">(($AA22-$AZ22)*AK$2)+$AZ22</f>
        <v>-4.530354362</v>
      </c>
      <c r="AL22" s="257" t="n">
        <f aca="false">(($AA22-$AZ22)*AL$2)+$AZ22</f>
        <v>-4.1891980692</v>
      </c>
      <c r="AM22" s="257" t="n">
        <f aca="false">(($AA22-$AZ22)*AM$2)+$AZ22</f>
        <v>-3.8480417764</v>
      </c>
      <c r="AN22" s="257" t="n">
        <f aca="false">(($AA22-$AZ22)*AN$2)+$AZ22</f>
        <v>-3.5068854836</v>
      </c>
      <c r="AO22" s="257" t="n">
        <f aca="false">(($AA22-$AZ22)*AO$2)+$AZ22</f>
        <v>-3.1657291908</v>
      </c>
      <c r="AP22" s="257" t="n">
        <f aca="false">(($AA22-$AZ22)*AP$2)+$AZ22</f>
        <v>-2.824572898</v>
      </c>
      <c r="AQ22" s="257" t="n">
        <f aca="false">(($AA22-$AZ22)*AQ$2)+$AZ22</f>
        <v>-2.4834166052</v>
      </c>
      <c r="AR22" s="257" t="n">
        <f aca="false">(($AA22-$AZ22)*AR$2)+$AZ22</f>
        <v>-2.1422603124</v>
      </c>
      <c r="AS22" s="257" t="n">
        <f aca="false">(($AA22-$AZ22)*AS$2)+$AZ22</f>
        <v>-1.8011040196</v>
      </c>
      <c r="AT22" s="257" t="n">
        <f aca="false">(($AA22-$AZ22)*AT$2)+$AZ22</f>
        <v>-1.4599477268</v>
      </c>
      <c r="AU22" s="257" t="n">
        <f aca="false">(($AA22-$AZ22)*AU$2)+$AZ22</f>
        <v>-1.118791434</v>
      </c>
      <c r="AV22" s="257" t="n">
        <f aca="false">(($AA22-$AZ22)*AV$2)+$AZ22</f>
        <v>-0.777635141199997</v>
      </c>
      <c r="AW22" s="257" t="n">
        <f aca="false">(($AA22-$AZ22)*AW$2)+$AZ22</f>
        <v>-0.436478848399997</v>
      </c>
      <c r="AX22" s="257" t="n">
        <f aca="false">(($AA22-$AZ22)*AX$2)+$AZ22</f>
        <v>-0.095322555599997</v>
      </c>
      <c r="AY22" s="257" t="n">
        <f aca="false">(($AA22-$AZ22)*AY$2)+$AZ22</f>
        <v>0.245833737200003</v>
      </c>
      <c r="AZ22" s="257" t="n">
        <f aca="false">VLOOKUP($A22,GAMMAGRIDS,4,FALSE())</f>
        <v>0.58699003</v>
      </c>
      <c r="BA22" s="257" t="n">
        <f aca="false">(($AZ22-$BT22)*BA$2)+$BT22</f>
        <v>0.6146155695</v>
      </c>
      <c r="BB22" s="257" t="n">
        <f aca="false">(($AZ22-$BT22)*BB$2)+$BT22</f>
        <v>0.642241109</v>
      </c>
      <c r="BC22" s="257" t="n">
        <f aca="false">(($AZ22-$BT22)*BC$2)+$BT22</f>
        <v>0.6698666485</v>
      </c>
      <c r="BD22" s="257" t="n">
        <f aca="false">(($AZ22-$BT22)*BD$2)+$BT22</f>
        <v>0.697492188</v>
      </c>
      <c r="BE22" s="257" t="n">
        <f aca="false">(($AZ22-$BT22)*BE$2)+$BT22</f>
        <v>0.7251177275</v>
      </c>
      <c r="BF22" s="257" t="n">
        <f aca="false">(($AZ22-$BT22)*BF$2)+$BT22</f>
        <v>0.752743267</v>
      </c>
      <c r="BG22" s="257" t="n">
        <f aca="false">(($AZ22-$BT22)*BG$2)+$BT22</f>
        <v>0.7803688065</v>
      </c>
      <c r="BH22" s="257" t="n">
        <f aca="false">(($AZ22-$BT22)*BH$2)+$BT22</f>
        <v>0.807994346</v>
      </c>
      <c r="BI22" s="257" t="n">
        <f aca="false">(($AZ22-$BT22)*BI$2)+$BT22</f>
        <v>0.8356198855</v>
      </c>
      <c r="BJ22" s="257" t="n">
        <f aca="false">(($AZ22-$BT22)*BJ$2)+$BT22</f>
        <v>0.863245425</v>
      </c>
      <c r="BK22" s="257" t="n">
        <f aca="false">(($AZ22-$BT22)*BK$2)+$BT22</f>
        <v>0.8908709645</v>
      </c>
      <c r="BL22" s="257" t="n">
        <f aca="false">(($AZ22-$BT22)*BL$2)+$BT22</f>
        <v>0.918496504</v>
      </c>
      <c r="BM22" s="257" t="n">
        <f aca="false">(($AZ22-$BT22)*BM$2)+$BT22</f>
        <v>0.9461220435</v>
      </c>
      <c r="BN22" s="257" t="n">
        <f aca="false">(($AZ22-$BT22)*BN$2)+$BT22</f>
        <v>0.973747583</v>
      </c>
      <c r="BO22" s="257" t="n">
        <f aca="false">(($AZ22-$BT22)*BO$2)+$BT22</f>
        <v>1.0013731225</v>
      </c>
      <c r="BP22" s="257" t="n">
        <f aca="false">(($AZ22-$BT22)*BP$2)+$BT22</f>
        <v>1.028998662</v>
      </c>
      <c r="BQ22" s="257" t="n">
        <f aca="false">(($AZ22-$BT22)*BQ$2)+$BT22</f>
        <v>1.0566242015</v>
      </c>
      <c r="BR22" s="257" t="n">
        <f aca="false">(($AZ22-$BT22)*BR$2)+$BT22</f>
        <v>1.084249741</v>
      </c>
      <c r="BS22" s="257" t="n">
        <f aca="false">(($AZ22-$BT22)*BS$2)+$BT22</f>
        <v>1.1118752805</v>
      </c>
      <c r="BT22" s="257" t="n">
        <f aca="false">VLOOKUP($A22,GAMMAGRIDS,5,FALSE())</f>
        <v>1.13950082</v>
      </c>
      <c r="BU22" s="257" t="n">
        <f aca="false">(($BT22-$BY22)*BU$2)+$BY22</f>
        <v>0.911600656</v>
      </c>
      <c r="BV22" s="257" t="n">
        <f aca="false">(($BT22-$BY22)*BV$2)+$BY22</f>
        <v>0.683700492</v>
      </c>
      <c r="BW22" s="257" t="n">
        <f aca="false">(($BT22-$BY22)*BW$2)+$BY22</f>
        <v>0.455800328</v>
      </c>
      <c r="BX22" s="257" t="n">
        <f aca="false">(($BT22-$BY22)*BX$2)+$BY22</f>
        <v>0.227900164</v>
      </c>
      <c r="BY22" s="257" t="n">
        <v>0</v>
      </c>
      <c r="BZ22" s="257" t="n">
        <f aca="false">(($CD22-$BY22)*BZ$2)+$BY22</f>
        <v>-0.3302042</v>
      </c>
      <c r="CA22" s="257" t="n">
        <f aca="false">(($CD22-$BY22)*CA$2)+$BY22</f>
        <v>-0.6604084</v>
      </c>
      <c r="CB22" s="257" t="n">
        <f aca="false">(($CD22-$BY22)*CB$2)+$BY22</f>
        <v>-0.9906126</v>
      </c>
      <c r="CC22" s="257" t="n">
        <f aca="false">(($CD22-$BY22)*CC$2)+$BY22</f>
        <v>-1.3208168</v>
      </c>
      <c r="CD22" s="257" t="n">
        <f aca="false">VLOOKUP($A22,GAMMAGRIDS,6,FALSE())</f>
        <v>-1.651021</v>
      </c>
      <c r="CE22" s="257" t="n">
        <f aca="false">(($CX22-$CD22)*CE$2)+$CD22</f>
        <v>-2.2089958095</v>
      </c>
      <c r="CF22" s="257" t="n">
        <f aca="false">(($CX22-$CD22)*CF$2)+$CD22</f>
        <v>-2.766970619</v>
      </c>
      <c r="CG22" s="257" t="n">
        <f aca="false">(($CX22-$CD22)*CG$2)+$CD22</f>
        <v>-3.3249454285</v>
      </c>
      <c r="CH22" s="257" t="n">
        <f aca="false">(($CX22-$CD22)*CH$2)+$CD22</f>
        <v>-3.882920238</v>
      </c>
      <c r="CI22" s="257" t="n">
        <f aca="false">(($CX22-$CD22)*CI$2)+$CD22</f>
        <v>-4.4408950475</v>
      </c>
      <c r="CJ22" s="257" t="n">
        <f aca="false">(($CX22-$CD22)*CJ$2)+$CD22</f>
        <v>-4.998869857</v>
      </c>
      <c r="CK22" s="257" t="n">
        <f aca="false">(($CX22-$CD22)*CK$2)+$CD22</f>
        <v>-5.5568446665</v>
      </c>
      <c r="CL22" s="257" t="n">
        <f aca="false">(($CX22-$CD22)*CL$2)+$CD22</f>
        <v>-6.114819476</v>
      </c>
      <c r="CM22" s="257" t="n">
        <f aca="false">(($CX22-$CD22)*CM$2)+$CD22</f>
        <v>-6.6727942855</v>
      </c>
      <c r="CN22" s="257" t="n">
        <f aca="false">(($CX22-$CD22)*CN$2)+$CD22</f>
        <v>-7.230769095</v>
      </c>
      <c r="CO22" s="257" t="n">
        <f aca="false">(($CX22-$CD22)*CO$2)+$CD22</f>
        <v>-7.7887439045</v>
      </c>
      <c r="CP22" s="257" t="n">
        <f aca="false">(($CX22-$CD22)*CP$2)+$CD22</f>
        <v>-8.346718714</v>
      </c>
      <c r="CQ22" s="257" t="n">
        <f aca="false">(($CX22-$CD22)*CQ$2)+$CD22</f>
        <v>-8.9046935235</v>
      </c>
      <c r="CR22" s="257" t="n">
        <f aca="false">(($CX22-$CD22)*CR$2)+$CD22</f>
        <v>-9.462668333</v>
      </c>
      <c r="CS22" s="257" t="n">
        <f aca="false">(($CX22-$CD22)*CS$2)+$CD22</f>
        <v>-10.0206431425</v>
      </c>
      <c r="CT22" s="257" t="n">
        <f aca="false">(($CX22-$CD22)*CT$2)+$CD22</f>
        <v>-10.578617952</v>
      </c>
      <c r="CU22" s="257" t="n">
        <f aca="false">(($CX22-$CD22)*CU$2)+$CD22</f>
        <v>-11.1365927615</v>
      </c>
      <c r="CV22" s="257" t="n">
        <f aca="false">(($CX22-$CD22)*CV$2)+$CD22</f>
        <v>-11.694567571</v>
      </c>
      <c r="CW22" s="257" t="n">
        <f aca="false">(($CX22-$CD22)*CW$2)+$CD22</f>
        <v>-12.2525423805</v>
      </c>
      <c r="CX22" s="257" t="n">
        <f aca="false">VLOOKUP($A22,GAMMAGRIDS,7,FALSE())</f>
        <v>-12.81051719</v>
      </c>
      <c r="CY22" s="257" t="n">
        <f aca="false">(($DW22-$CX22)*CY$2)+$CX22</f>
        <v>-13.6593528764</v>
      </c>
      <c r="CZ22" s="257" t="n">
        <f aca="false">(($DW22-$CX22)*CZ$2)+$CX22</f>
        <v>-14.5081885628</v>
      </c>
      <c r="DA22" s="257" t="n">
        <f aca="false">(($DW22-$CX22)*DA$2)+$CX22</f>
        <v>-15.3570242492</v>
      </c>
      <c r="DB22" s="257" t="n">
        <f aca="false">(($DW22-$CX22)*DB$2)+$CX22</f>
        <v>-16.2058599356</v>
      </c>
      <c r="DC22" s="257" t="n">
        <f aca="false">(($DW22-$CX22)*DC$2)+$CX22</f>
        <v>-17.054695622</v>
      </c>
      <c r="DD22" s="257" t="n">
        <f aca="false">(($DW22-$CX22)*DD$2)+$CX22</f>
        <v>-17.9035313084</v>
      </c>
      <c r="DE22" s="257" t="n">
        <f aca="false">(($DW22-$CX22)*DE$2)+$CX22</f>
        <v>-18.7523669948</v>
      </c>
      <c r="DF22" s="257" t="n">
        <f aca="false">(($DW22-$CX22)*DF$2)+$CX22</f>
        <v>-19.6012026812</v>
      </c>
      <c r="DG22" s="257" t="n">
        <f aca="false">(($DW22-$CX22)*DG$2)+$CX22</f>
        <v>-20.4500383676</v>
      </c>
      <c r="DH22" s="257" t="n">
        <f aca="false">(($DW22-$CX22)*DH$2)+$CX22</f>
        <v>-21.298874054</v>
      </c>
      <c r="DI22" s="257" t="n">
        <f aca="false">(($DW22-$CX22)*DI$2)+$CX22</f>
        <v>-22.1477097404</v>
      </c>
      <c r="DJ22" s="257" t="n">
        <f aca="false">(($DW22-$CX22)*DJ$2)+$CX22</f>
        <v>-22.9965454268</v>
      </c>
      <c r="DK22" s="257" t="n">
        <f aca="false">(($DW22-$CX22)*DK$2)+$CX22</f>
        <v>-23.8453811132</v>
      </c>
      <c r="DL22" s="257" t="n">
        <f aca="false">(($DW22-$CX22)*DL$2)+$CX22</f>
        <v>-24.6942167996</v>
      </c>
      <c r="DM22" s="257" t="n">
        <f aca="false">(($DW22-$CX22)*DM$2)+$CX22</f>
        <v>-25.543052486</v>
      </c>
      <c r="DN22" s="257" t="n">
        <f aca="false">(($DW22-$CX22)*DN$2)+$CX22</f>
        <v>-26.3918881724</v>
      </c>
      <c r="DO22" s="257" t="n">
        <f aca="false">(($DW22-$CX22)*DO$2)+$CX22</f>
        <v>-27.2407238588</v>
      </c>
      <c r="DP22" s="257" t="n">
        <f aca="false">(($DW22-$CX22)*DP$2)+$CX22</f>
        <v>-28.0895595452</v>
      </c>
      <c r="DQ22" s="257" t="n">
        <f aca="false">(($DW22-$CX22)*DQ$2)+$CX22</f>
        <v>-28.9383952316</v>
      </c>
      <c r="DR22" s="257" t="n">
        <f aca="false">(($DW22-$CX22)*DR$2)+$CX22</f>
        <v>-29.787230918</v>
      </c>
      <c r="DS22" s="257" t="n">
        <f aca="false">(($DW22-$CX22)*DS$2)+$CX22</f>
        <v>-30.6360666044</v>
      </c>
      <c r="DT22" s="257" t="n">
        <f aca="false">(($DW22-$CX22)*DT$2)+$CX22</f>
        <v>-31.4849022908</v>
      </c>
      <c r="DU22" s="257" t="n">
        <f aca="false">(($DW22-$CX22)*DU$2)+$CX22</f>
        <v>-32.3337379772</v>
      </c>
      <c r="DV22" s="257" t="n">
        <f aca="false">(($DW22-$CX22)*DV$2)+$CX22</f>
        <v>-33.1825736636</v>
      </c>
      <c r="DW22" s="257" t="n">
        <f aca="false">VLOOKUP($A22,GAMMAGRIDS,8,FALSE())</f>
        <v>-34.03140935</v>
      </c>
      <c r="DX22" s="257" t="n">
        <f aca="false">(($EV22-$DW22)*DX$2)+$DW22</f>
        <v>-35.9940150608</v>
      </c>
      <c r="DY22" s="257" t="n">
        <f aca="false">(($EV22-$DW22)*DY$2)+$DW22</f>
        <v>-37.9566207716</v>
      </c>
      <c r="DZ22" s="257" t="n">
        <f aca="false">(($EV22-$DW22)*DZ$2)+$DW22</f>
        <v>-39.9192264824</v>
      </c>
      <c r="EA22" s="257" t="n">
        <f aca="false">(($EV22-$DW22)*EA$2)+$DW22</f>
        <v>-41.8818321932</v>
      </c>
      <c r="EB22" s="257" t="n">
        <f aca="false">(($EV22-$DW22)*EB$2)+$DW22</f>
        <v>-43.844437904</v>
      </c>
      <c r="EC22" s="257" t="n">
        <f aca="false">(($EV22-$DW22)*EC$2)+$DW22</f>
        <v>-45.8070436148</v>
      </c>
      <c r="ED22" s="257" t="n">
        <f aca="false">(($EV22-$DW22)*ED$2)+$DW22</f>
        <v>-47.7696493256</v>
      </c>
      <c r="EE22" s="257" t="n">
        <f aca="false">(($EV22-$DW22)*EE$2)+$DW22</f>
        <v>-49.7322550364</v>
      </c>
      <c r="EF22" s="257" t="n">
        <f aca="false">(($EV22-$DW22)*EF$2)+$DW22</f>
        <v>-51.6948607472</v>
      </c>
      <c r="EG22" s="257" t="n">
        <f aca="false">(($EV22-$DW22)*EG$2)+$DW22</f>
        <v>-53.657466458</v>
      </c>
      <c r="EH22" s="257" t="n">
        <f aca="false">(($EV22-$DW22)*EH$2)+$DW22</f>
        <v>-55.6200721688</v>
      </c>
      <c r="EI22" s="257" t="n">
        <f aca="false">(($EV22-$DW22)*EI$2)+$DW22</f>
        <v>-57.5826778796</v>
      </c>
      <c r="EJ22" s="257" t="n">
        <f aca="false">(($EV22-$DW22)*EJ$2)+$DW22</f>
        <v>-59.5452835904</v>
      </c>
      <c r="EK22" s="257" t="n">
        <f aca="false">(($EV22-$DW22)*EK$2)+$DW22</f>
        <v>-61.5078893012</v>
      </c>
      <c r="EL22" s="257" t="n">
        <f aca="false">(($EV22-$DW22)*EL$2)+$DW22</f>
        <v>-63.470495012</v>
      </c>
      <c r="EM22" s="257" t="n">
        <f aca="false">(($EV22-$DW22)*EM$2)+$DW22</f>
        <v>-65.4331007228</v>
      </c>
      <c r="EN22" s="257" t="n">
        <f aca="false">(($EV22-$DW22)*EN$2)+$DW22</f>
        <v>-67.3957064336</v>
      </c>
      <c r="EO22" s="257" t="n">
        <f aca="false">(($EV22-$DW22)*EO$2)+$DW22</f>
        <v>-69.3583121444</v>
      </c>
      <c r="EP22" s="257" t="n">
        <f aca="false">(($EV22-$DW22)*EP$2)+$DW22</f>
        <v>-71.3209178552</v>
      </c>
      <c r="EQ22" s="257" t="n">
        <f aca="false">(($EV22-$DW22)*EQ$2)+$DW22</f>
        <v>-73.283523566</v>
      </c>
      <c r="ER22" s="257" t="n">
        <f aca="false">(($EV22-$DW22)*ER$2)+$DW22</f>
        <v>-75.2461292768</v>
      </c>
      <c r="ES22" s="257" t="n">
        <f aca="false">(($EV22-$DW22)*ES$2)+$DW22</f>
        <v>-77.2087349876</v>
      </c>
      <c r="ET22" s="257" t="n">
        <f aca="false">(($EV22-$DW22)*ET$2)+$DW22</f>
        <v>-79.1713406984</v>
      </c>
      <c r="EU22" s="257" t="n">
        <f aca="false">(($EV22-$DW22)*EU$2)+$DW22</f>
        <v>-81.1339464092</v>
      </c>
      <c r="EV22" s="257" t="n">
        <f aca="false">VLOOKUP($A22,GAMMAGRIDS,9,FALSE())</f>
        <v>-83.09655212</v>
      </c>
    </row>
    <row r="23" customFormat="false" ht="12.75" hidden="false" customHeight="false" outlineLevel="0" collapsed="false">
      <c r="A23" s="36" t="n">
        <v>37500</v>
      </c>
      <c r="B23" s="257" t="n">
        <f aca="false">VLOOKUP($A23,GAMMAGRIDS,2,FALSE())</f>
        <v>-9.3581576</v>
      </c>
      <c r="C23" s="257" t="n">
        <f aca="false">(($B23-$AA23)*C$2)+$AA23</f>
        <v>-9.1017529792</v>
      </c>
      <c r="D23" s="257" t="n">
        <f aca="false">(($B23-$AA23)*D$2)+$AA23</f>
        <v>-8.8453483584</v>
      </c>
      <c r="E23" s="257" t="n">
        <f aca="false">(($B23-$AA23)*E$2)+$AA23</f>
        <v>-8.5889437376</v>
      </c>
      <c r="F23" s="257" t="n">
        <f aca="false">(($B23-$AA23)*F$2)+$AA23</f>
        <v>-8.3325391168</v>
      </c>
      <c r="G23" s="257" t="n">
        <f aca="false">(($B23-$AA23)*G$2)+$AA23</f>
        <v>-8.076134496</v>
      </c>
      <c r="H23" s="257" t="n">
        <f aca="false">(($B23-$AA23)*H$2)+$AA23</f>
        <v>-7.8197298752</v>
      </c>
      <c r="I23" s="257" t="n">
        <f aca="false">(($B23-$AA23)*I$2)+$AA23</f>
        <v>-7.5633252544</v>
      </c>
      <c r="J23" s="257" t="n">
        <f aca="false">(($B23-$AA23)*J$2)+$AA23</f>
        <v>-7.3069206336</v>
      </c>
      <c r="K23" s="257" t="n">
        <f aca="false">(($B23-$AA23)*K$2)+$AA23</f>
        <v>-7.0505160128</v>
      </c>
      <c r="L23" s="257" t="n">
        <f aca="false">(($B23-$AA23)*L$2)+$AA23</f>
        <v>-6.794111392</v>
      </c>
      <c r="M23" s="257" t="n">
        <f aca="false">(($B23-$AA23)*M$2)+$AA23</f>
        <v>-6.5377067712</v>
      </c>
      <c r="N23" s="257" t="n">
        <f aca="false">(($B23-$AA23)*N$2)+$AA23</f>
        <v>-6.2813021504</v>
      </c>
      <c r="O23" s="257" t="n">
        <f aca="false">(($B23-$AA23)*O$2)+$AA23</f>
        <v>-6.0248975296</v>
      </c>
      <c r="P23" s="257" t="n">
        <f aca="false">(($B23-$AA23)*P$2)+$AA23</f>
        <v>-5.7684929088</v>
      </c>
      <c r="Q23" s="257" t="n">
        <f aca="false">(($B23-$AA23)*Q$2)+$AA23</f>
        <v>-5.512088288</v>
      </c>
      <c r="R23" s="257" t="n">
        <f aca="false">(($B23-$AA23)*R$2)+$AA23</f>
        <v>-5.2556836672</v>
      </c>
      <c r="S23" s="257" t="n">
        <f aca="false">(($B23-$AA23)*S$2)+$AA23</f>
        <v>-4.9992790464</v>
      </c>
      <c r="T23" s="257" t="n">
        <f aca="false">(($B23-$AA23)*T$2)+$AA23</f>
        <v>-4.7428744256</v>
      </c>
      <c r="U23" s="257" t="n">
        <f aca="false">(($B23-$AA23)*U$2)+$AA23</f>
        <v>-4.4864698048</v>
      </c>
      <c r="V23" s="257" t="n">
        <f aca="false">(($B23-$AA23)*V$2)+$AA23</f>
        <v>-4.230065184</v>
      </c>
      <c r="W23" s="257" t="n">
        <f aca="false">(($B23-$AA23)*W$2)+$AA23</f>
        <v>-3.9736605632</v>
      </c>
      <c r="X23" s="257" t="n">
        <f aca="false">(($B23-$AA23)*X$2)+$AA23</f>
        <v>-3.7172559424</v>
      </c>
      <c r="Y23" s="257" t="n">
        <f aca="false">(($B23-$AA23)*Y$2)+$AA23</f>
        <v>-3.4608513216</v>
      </c>
      <c r="Z23" s="257" t="n">
        <f aca="false">(($B23-$AA23)*Z$2)+$AA23</f>
        <v>-3.2044467008</v>
      </c>
      <c r="AA23" s="257" t="n">
        <f aca="false">VLOOKUP($A23,GAMMAGRIDS,3,FALSE())</f>
        <v>-2.94804208</v>
      </c>
      <c r="AB23" s="257" t="n">
        <f aca="false">(($AA23-$AZ23)*AB$2)+$AZ23</f>
        <v>-2.6963301748</v>
      </c>
      <c r="AC23" s="257" t="n">
        <f aca="false">(($AA23-$AZ23)*AC$2)+$AZ23</f>
        <v>-2.4446182696</v>
      </c>
      <c r="AD23" s="257" t="n">
        <f aca="false">(($AA23-$AZ23)*AD$2)+$AZ23</f>
        <v>-2.1929063644</v>
      </c>
      <c r="AE23" s="257" t="n">
        <f aca="false">(($AA23-$AZ23)*AE$2)+$AZ23</f>
        <v>-1.9411944592</v>
      </c>
      <c r="AF23" s="257" t="n">
        <f aca="false">(($AA23-$AZ23)*AF$2)+$AZ23</f>
        <v>-1.689482554</v>
      </c>
      <c r="AG23" s="257" t="n">
        <f aca="false">(($AA23-$AZ23)*AG$2)+$AZ23</f>
        <v>-1.4377706488</v>
      </c>
      <c r="AH23" s="257" t="n">
        <f aca="false">(($AA23-$AZ23)*AH$2)+$AZ23</f>
        <v>-1.1860587436</v>
      </c>
      <c r="AI23" s="257" t="n">
        <f aca="false">(($AA23-$AZ23)*AI$2)+$AZ23</f>
        <v>-0.934346838399998</v>
      </c>
      <c r="AJ23" s="257" t="n">
        <f aca="false">(($AA23-$AZ23)*AJ$2)+$AZ23</f>
        <v>-0.682634933199998</v>
      </c>
      <c r="AK23" s="257" t="n">
        <f aca="false">(($AA23-$AZ23)*AK$2)+$AZ23</f>
        <v>-0.430923027999998</v>
      </c>
      <c r="AL23" s="257" t="n">
        <f aca="false">(($AA23-$AZ23)*AL$2)+$AZ23</f>
        <v>-0.179211122799998</v>
      </c>
      <c r="AM23" s="257" t="n">
        <f aca="false">(($AA23-$AZ23)*AM$2)+$AZ23</f>
        <v>0.0725007824000028</v>
      </c>
      <c r="AN23" s="257" t="n">
        <f aca="false">(($AA23-$AZ23)*AN$2)+$AZ23</f>
        <v>0.324212687600002</v>
      </c>
      <c r="AO23" s="257" t="n">
        <f aca="false">(($AA23-$AZ23)*AO$2)+$AZ23</f>
        <v>0.575924592800003</v>
      </c>
      <c r="AP23" s="257" t="n">
        <f aca="false">(($AA23-$AZ23)*AP$2)+$AZ23</f>
        <v>0.827636498000002</v>
      </c>
      <c r="AQ23" s="257" t="n">
        <f aca="false">(($AA23-$AZ23)*AQ$2)+$AZ23</f>
        <v>1.0793484032</v>
      </c>
      <c r="AR23" s="257" t="n">
        <f aca="false">(($AA23-$AZ23)*AR$2)+$AZ23</f>
        <v>1.3310603084</v>
      </c>
      <c r="AS23" s="257" t="n">
        <f aca="false">(($AA23-$AZ23)*AS$2)+$AZ23</f>
        <v>1.5827722136</v>
      </c>
      <c r="AT23" s="257" t="n">
        <f aca="false">(($AA23-$AZ23)*AT$2)+$AZ23</f>
        <v>1.8344841188</v>
      </c>
      <c r="AU23" s="257" t="n">
        <f aca="false">(($AA23-$AZ23)*AU$2)+$AZ23</f>
        <v>2.086196024</v>
      </c>
      <c r="AV23" s="257" t="n">
        <f aca="false">(($AA23-$AZ23)*AV$2)+$AZ23</f>
        <v>2.3379079292</v>
      </c>
      <c r="AW23" s="257" t="n">
        <f aca="false">(($AA23-$AZ23)*AW$2)+$AZ23</f>
        <v>2.5896198344</v>
      </c>
      <c r="AX23" s="257" t="n">
        <f aca="false">(($AA23-$AZ23)*AX$2)+$AZ23</f>
        <v>2.8413317396</v>
      </c>
      <c r="AY23" s="257" t="n">
        <f aca="false">(($AA23-$AZ23)*AY$2)+$AZ23</f>
        <v>3.0930436448</v>
      </c>
      <c r="AZ23" s="257" t="n">
        <f aca="false">VLOOKUP($A23,GAMMAGRIDS,4,FALSE())</f>
        <v>3.34475555</v>
      </c>
      <c r="BA23" s="257" t="n">
        <f aca="false">(($AZ23-$BT23)*BA$2)+$BT23</f>
        <v>3.2581722355</v>
      </c>
      <c r="BB23" s="257" t="n">
        <f aca="false">(($AZ23-$BT23)*BB$2)+$BT23</f>
        <v>3.171588921</v>
      </c>
      <c r="BC23" s="257" t="n">
        <f aca="false">(($AZ23-$BT23)*BC$2)+$BT23</f>
        <v>3.0850056065</v>
      </c>
      <c r="BD23" s="257" t="n">
        <f aca="false">(($AZ23-$BT23)*BD$2)+$BT23</f>
        <v>2.998422292</v>
      </c>
      <c r="BE23" s="257" t="n">
        <f aca="false">(($AZ23-$BT23)*BE$2)+$BT23</f>
        <v>2.9118389775</v>
      </c>
      <c r="BF23" s="257" t="n">
        <f aca="false">(($AZ23-$BT23)*BF$2)+$BT23</f>
        <v>2.825255663</v>
      </c>
      <c r="BG23" s="257" t="n">
        <f aca="false">(($AZ23-$BT23)*BG$2)+$BT23</f>
        <v>2.7386723485</v>
      </c>
      <c r="BH23" s="257" t="n">
        <f aca="false">(($AZ23-$BT23)*BH$2)+$BT23</f>
        <v>2.652089034</v>
      </c>
      <c r="BI23" s="257" t="n">
        <f aca="false">(($AZ23-$BT23)*BI$2)+$BT23</f>
        <v>2.5655057195</v>
      </c>
      <c r="BJ23" s="257" t="n">
        <f aca="false">(($AZ23-$BT23)*BJ$2)+$BT23</f>
        <v>2.478922405</v>
      </c>
      <c r="BK23" s="257" t="n">
        <f aca="false">(($AZ23-$BT23)*BK$2)+$BT23</f>
        <v>2.3923390905</v>
      </c>
      <c r="BL23" s="257" t="n">
        <f aca="false">(($AZ23-$BT23)*BL$2)+$BT23</f>
        <v>2.305755776</v>
      </c>
      <c r="BM23" s="257" t="n">
        <f aca="false">(($AZ23-$BT23)*BM$2)+$BT23</f>
        <v>2.2191724615</v>
      </c>
      <c r="BN23" s="257" t="n">
        <f aca="false">(($AZ23-$BT23)*BN$2)+$BT23</f>
        <v>2.132589147</v>
      </c>
      <c r="BO23" s="257" t="n">
        <f aca="false">(($AZ23-$BT23)*BO$2)+$BT23</f>
        <v>2.0460058325</v>
      </c>
      <c r="BP23" s="257" t="n">
        <f aca="false">(($AZ23-$BT23)*BP$2)+$BT23</f>
        <v>1.959422518</v>
      </c>
      <c r="BQ23" s="257" t="n">
        <f aca="false">(($AZ23-$BT23)*BQ$2)+$BT23</f>
        <v>1.8728392035</v>
      </c>
      <c r="BR23" s="257" t="n">
        <f aca="false">(($AZ23-$BT23)*BR$2)+$BT23</f>
        <v>1.786255889</v>
      </c>
      <c r="BS23" s="257" t="n">
        <f aca="false">(($AZ23-$BT23)*BS$2)+$BT23</f>
        <v>1.6996725745</v>
      </c>
      <c r="BT23" s="257" t="n">
        <f aca="false">VLOOKUP($A23,GAMMAGRIDS,5,FALSE())</f>
        <v>1.61308926</v>
      </c>
      <c r="BU23" s="257" t="n">
        <f aca="false">(($BT23-$BY23)*BU$2)+$BY23</f>
        <v>1.290471408</v>
      </c>
      <c r="BV23" s="257" t="n">
        <f aca="false">(($BT23-$BY23)*BV$2)+$BY23</f>
        <v>0.967853556</v>
      </c>
      <c r="BW23" s="257" t="n">
        <f aca="false">(($BT23-$BY23)*BW$2)+$BY23</f>
        <v>0.645235704</v>
      </c>
      <c r="BX23" s="257" t="n">
        <f aca="false">(($BT23-$BY23)*BX$2)+$BY23</f>
        <v>0.322617852</v>
      </c>
      <c r="BY23" s="257" t="n">
        <v>0</v>
      </c>
      <c r="BZ23" s="257" t="n">
        <f aca="false">(($CD23-$BY23)*BZ$2)+$BY23</f>
        <v>-0.412673488</v>
      </c>
      <c r="CA23" s="257" t="n">
        <f aca="false">(($CD23-$BY23)*CA$2)+$BY23</f>
        <v>-0.825346976</v>
      </c>
      <c r="CB23" s="257" t="n">
        <f aca="false">(($CD23-$BY23)*CB$2)+$BY23</f>
        <v>-1.238020464</v>
      </c>
      <c r="CC23" s="257" t="n">
        <f aca="false">(($CD23-$BY23)*CC$2)+$BY23</f>
        <v>-1.650693952</v>
      </c>
      <c r="CD23" s="257" t="n">
        <f aca="false">VLOOKUP($A23,GAMMAGRIDS,6,FALSE())</f>
        <v>-2.06336744</v>
      </c>
      <c r="CE23" s="257" t="n">
        <f aca="false">(($CX23-$CD23)*CE$2)+$CD23</f>
        <v>-2.670491625</v>
      </c>
      <c r="CF23" s="257" t="n">
        <f aca="false">(($CX23-$CD23)*CF$2)+$CD23</f>
        <v>-3.27761581</v>
      </c>
      <c r="CG23" s="257" t="n">
        <f aca="false">(($CX23-$CD23)*CG$2)+$CD23</f>
        <v>-3.884739995</v>
      </c>
      <c r="CH23" s="257" t="n">
        <f aca="false">(($CX23-$CD23)*CH$2)+$CD23</f>
        <v>-4.49186418</v>
      </c>
      <c r="CI23" s="257" t="n">
        <f aca="false">(($CX23-$CD23)*CI$2)+$CD23</f>
        <v>-5.098988365</v>
      </c>
      <c r="CJ23" s="257" t="n">
        <f aca="false">(($CX23-$CD23)*CJ$2)+$CD23</f>
        <v>-5.70611255</v>
      </c>
      <c r="CK23" s="257" t="n">
        <f aca="false">(($CX23-$CD23)*CK$2)+$CD23</f>
        <v>-6.313236735</v>
      </c>
      <c r="CL23" s="257" t="n">
        <f aca="false">(($CX23-$CD23)*CL$2)+$CD23</f>
        <v>-6.92036092</v>
      </c>
      <c r="CM23" s="257" t="n">
        <f aca="false">(($CX23-$CD23)*CM$2)+$CD23</f>
        <v>-7.527485105</v>
      </c>
      <c r="CN23" s="257" t="n">
        <f aca="false">(($CX23-$CD23)*CN$2)+$CD23</f>
        <v>-8.13460929</v>
      </c>
      <c r="CO23" s="257" t="n">
        <f aca="false">(($CX23-$CD23)*CO$2)+$CD23</f>
        <v>-8.741733475</v>
      </c>
      <c r="CP23" s="257" t="n">
        <f aca="false">(($CX23-$CD23)*CP$2)+$CD23</f>
        <v>-9.34885766</v>
      </c>
      <c r="CQ23" s="257" t="n">
        <f aca="false">(($CX23-$CD23)*CQ$2)+$CD23</f>
        <v>-9.955981845</v>
      </c>
      <c r="CR23" s="257" t="n">
        <f aca="false">(($CX23-$CD23)*CR$2)+$CD23</f>
        <v>-10.56310603</v>
      </c>
      <c r="CS23" s="257" t="n">
        <f aca="false">(($CX23-$CD23)*CS$2)+$CD23</f>
        <v>-11.170230215</v>
      </c>
      <c r="CT23" s="257" t="n">
        <f aca="false">(($CX23-$CD23)*CT$2)+$CD23</f>
        <v>-11.7773544</v>
      </c>
      <c r="CU23" s="257" t="n">
        <f aca="false">(($CX23-$CD23)*CU$2)+$CD23</f>
        <v>-12.384478585</v>
      </c>
      <c r="CV23" s="257" t="n">
        <f aca="false">(($CX23-$CD23)*CV$2)+$CD23</f>
        <v>-12.99160277</v>
      </c>
      <c r="CW23" s="257" t="n">
        <f aca="false">(($CX23-$CD23)*CW$2)+$CD23</f>
        <v>-13.598726955</v>
      </c>
      <c r="CX23" s="257" t="n">
        <f aca="false">VLOOKUP($A23,GAMMAGRIDS,7,FALSE())</f>
        <v>-14.20585114</v>
      </c>
      <c r="CY23" s="257" t="n">
        <f aca="false">(($DW23-$CX23)*CY$2)+$CX23</f>
        <v>-15.0502713496</v>
      </c>
      <c r="CZ23" s="257" t="n">
        <f aca="false">(($DW23-$CX23)*CZ$2)+$CX23</f>
        <v>-15.8946915592</v>
      </c>
      <c r="DA23" s="257" t="n">
        <f aca="false">(($DW23-$CX23)*DA$2)+$CX23</f>
        <v>-16.7391117688</v>
      </c>
      <c r="DB23" s="257" t="n">
        <f aca="false">(($DW23-$CX23)*DB$2)+$CX23</f>
        <v>-17.5835319784</v>
      </c>
      <c r="DC23" s="257" t="n">
        <f aca="false">(($DW23-$CX23)*DC$2)+$CX23</f>
        <v>-18.427952188</v>
      </c>
      <c r="DD23" s="257" t="n">
        <f aca="false">(($DW23-$CX23)*DD$2)+$CX23</f>
        <v>-19.2723723976</v>
      </c>
      <c r="DE23" s="257" t="n">
        <f aca="false">(($DW23-$CX23)*DE$2)+$CX23</f>
        <v>-20.1167926072</v>
      </c>
      <c r="DF23" s="257" t="n">
        <f aca="false">(($DW23-$CX23)*DF$2)+$CX23</f>
        <v>-20.9612128168</v>
      </c>
      <c r="DG23" s="257" t="n">
        <f aca="false">(($DW23-$CX23)*DG$2)+$CX23</f>
        <v>-21.8056330264</v>
      </c>
      <c r="DH23" s="257" t="n">
        <f aca="false">(($DW23-$CX23)*DH$2)+$CX23</f>
        <v>-22.650053236</v>
      </c>
      <c r="DI23" s="257" t="n">
        <f aca="false">(($DW23-$CX23)*DI$2)+$CX23</f>
        <v>-23.4944734456</v>
      </c>
      <c r="DJ23" s="257" t="n">
        <f aca="false">(($DW23-$CX23)*DJ$2)+$CX23</f>
        <v>-24.3388936552</v>
      </c>
      <c r="DK23" s="257" t="n">
        <f aca="false">(($DW23-$CX23)*DK$2)+$CX23</f>
        <v>-25.1833138648</v>
      </c>
      <c r="DL23" s="257" t="n">
        <f aca="false">(($DW23-$CX23)*DL$2)+$CX23</f>
        <v>-26.0277340744</v>
      </c>
      <c r="DM23" s="257" t="n">
        <f aca="false">(($DW23-$CX23)*DM$2)+$CX23</f>
        <v>-26.872154284</v>
      </c>
      <c r="DN23" s="257" t="n">
        <f aca="false">(($DW23-$CX23)*DN$2)+$CX23</f>
        <v>-27.7165744936</v>
      </c>
      <c r="DO23" s="257" t="n">
        <f aca="false">(($DW23-$CX23)*DO$2)+$CX23</f>
        <v>-28.5609947032</v>
      </c>
      <c r="DP23" s="257" t="n">
        <f aca="false">(($DW23-$CX23)*DP$2)+$CX23</f>
        <v>-29.4054149128</v>
      </c>
      <c r="DQ23" s="257" t="n">
        <f aca="false">(($DW23-$CX23)*DQ$2)+$CX23</f>
        <v>-30.2498351224</v>
      </c>
      <c r="DR23" s="257" t="n">
        <f aca="false">(($DW23-$CX23)*DR$2)+$CX23</f>
        <v>-31.094255332</v>
      </c>
      <c r="DS23" s="257" t="n">
        <f aca="false">(($DW23-$CX23)*DS$2)+$CX23</f>
        <v>-31.9386755416</v>
      </c>
      <c r="DT23" s="257" t="n">
        <f aca="false">(($DW23-$CX23)*DT$2)+$CX23</f>
        <v>-32.7830957512</v>
      </c>
      <c r="DU23" s="257" t="n">
        <f aca="false">(($DW23-$CX23)*DU$2)+$CX23</f>
        <v>-33.6275159608</v>
      </c>
      <c r="DV23" s="257" t="n">
        <f aca="false">(($DW23-$CX23)*DV$2)+$CX23</f>
        <v>-34.4719361704</v>
      </c>
      <c r="DW23" s="257" t="n">
        <f aca="false">VLOOKUP($A23,GAMMAGRIDS,8,FALSE())</f>
        <v>-35.31635638</v>
      </c>
      <c r="DX23" s="257" t="n">
        <f aca="false">(($EV23-$DW23)*DX$2)+$DW23</f>
        <v>-37.1855894472</v>
      </c>
      <c r="DY23" s="257" t="n">
        <f aca="false">(($EV23-$DW23)*DY$2)+$DW23</f>
        <v>-39.0548225144</v>
      </c>
      <c r="DZ23" s="257" t="n">
        <f aca="false">(($EV23-$DW23)*DZ$2)+$DW23</f>
        <v>-40.9240555816</v>
      </c>
      <c r="EA23" s="257" t="n">
        <f aca="false">(($EV23-$DW23)*EA$2)+$DW23</f>
        <v>-42.7932886488</v>
      </c>
      <c r="EB23" s="257" t="n">
        <f aca="false">(($EV23-$DW23)*EB$2)+$DW23</f>
        <v>-44.662521716</v>
      </c>
      <c r="EC23" s="257" t="n">
        <f aca="false">(($EV23-$DW23)*EC$2)+$DW23</f>
        <v>-46.5317547832</v>
      </c>
      <c r="ED23" s="257" t="n">
        <f aca="false">(($EV23-$DW23)*ED$2)+$DW23</f>
        <v>-48.4009878504</v>
      </c>
      <c r="EE23" s="257" t="n">
        <f aca="false">(($EV23-$DW23)*EE$2)+$DW23</f>
        <v>-50.2702209176</v>
      </c>
      <c r="EF23" s="257" t="n">
        <f aca="false">(($EV23-$DW23)*EF$2)+$DW23</f>
        <v>-52.1394539848</v>
      </c>
      <c r="EG23" s="257" t="n">
        <f aca="false">(($EV23-$DW23)*EG$2)+$DW23</f>
        <v>-54.008687052</v>
      </c>
      <c r="EH23" s="257" t="n">
        <f aca="false">(($EV23-$DW23)*EH$2)+$DW23</f>
        <v>-55.8779201192</v>
      </c>
      <c r="EI23" s="257" t="n">
        <f aca="false">(($EV23-$DW23)*EI$2)+$DW23</f>
        <v>-57.7471531864</v>
      </c>
      <c r="EJ23" s="257" t="n">
        <f aca="false">(($EV23-$DW23)*EJ$2)+$DW23</f>
        <v>-59.6163862536</v>
      </c>
      <c r="EK23" s="257" t="n">
        <f aca="false">(($EV23-$DW23)*EK$2)+$DW23</f>
        <v>-61.4856193208</v>
      </c>
      <c r="EL23" s="257" t="n">
        <f aca="false">(($EV23-$DW23)*EL$2)+$DW23</f>
        <v>-63.354852388</v>
      </c>
      <c r="EM23" s="257" t="n">
        <f aca="false">(($EV23-$DW23)*EM$2)+$DW23</f>
        <v>-65.2240854552</v>
      </c>
      <c r="EN23" s="257" t="n">
        <f aca="false">(($EV23-$DW23)*EN$2)+$DW23</f>
        <v>-67.0933185224</v>
      </c>
      <c r="EO23" s="257" t="n">
        <f aca="false">(($EV23-$DW23)*EO$2)+$DW23</f>
        <v>-68.9625515896</v>
      </c>
      <c r="EP23" s="257" t="n">
        <f aca="false">(($EV23-$DW23)*EP$2)+$DW23</f>
        <v>-70.8317846568</v>
      </c>
      <c r="EQ23" s="257" t="n">
        <f aca="false">(($EV23-$DW23)*EQ$2)+$DW23</f>
        <v>-72.701017724</v>
      </c>
      <c r="ER23" s="257" t="n">
        <f aca="false">(($EV23-$DW23)*ER$2)+$DW23</f>
        <v>-74.5702507912</v>
      </c>
      <c r="ES23" s="257" t="n">
        <f aca="false">(($EV23-$DW23)*ES$2)+$DW23</f>
        <v>-76.4394838584</v>
      </c>
      <c r="ET23" s="257" t="n">
        <f aca="false">(($EV23-$DW23)*ET$2)+$DW23</f>
        <v>-78.3087169256</v>
      </c>
      <c r="EU23" s="257" t="n">
        <f aca="false">(($EV23-$DW23)*EU$2)+$DW23</f>
        <v>-80.1779499928</v>
      </c>
      <c r="EV23" s="257" t="n">
        <f aca="false">VLOOKUP($A23,GAMMAGRIDS,9,FALSE())</f>
        <v>-82.04718306</v>
      </c>
    </row>
    <row r="24" customFormat="false" ht="12.75" hidden="false" customHeight="false" outlineLevel="0" collapsed="false">
      <c r="A24" s="36" t="n">
        <v>37530</v>
      </c>
      <c r="B24" s="257" t="n">
        <f aca="false">VLOOKUP($A24,GAMMAGRIDS,2,FALSE())</f>
        <v>-6.60281662</v>
      </c>
      <c r="C24" s="257" t="n">
        <f aca="false">(($B24-$AA24)*C$2)+$AA24</f>
        <v>-6.3555319496</v>
      </c>
      <c r="D24" s="257" t="n">
        <f aca="false">(($B24-$AA24)*D$2)+$AA24</f>
        <v>-6.1082472792</v>
      </c>
      <c r="E24" s="257" t="n">
        <f aca="false">(($B24-$AA24)*E$2)+$AA24</f>
        <v>-5.8609626088</v>
      </c>
      <c r="F24" s="257" t="n">
        <f aca="false">(($B24-$AA24)*F$2)+$AA24</f>
        <v>-5.6136779384</v>
      </c>
      <c r="G24" s="257" t="n">
        <f aca="false">(($B24-$AA24)*G$2)+$AA24</f>
        <v>-5.366393268</v>
      </c>
      <c r="H24" s="257" t="n">
        <f aca="false">(($B24-$AA24)*H$2)+$AA24</f>
        <v>-5.1191085976</v>
      </c>
      <c r="I24" s="257" t="n">
        <f aca="false">(($B24-$AA24)*I$2)+$AA24</f>
        <v>-4.8718239272</v>
      </c>
      <c r="J24" s="257" t="n">
        <f aca="false">(($B24-$AA24)*J$2)+$AA24</f>
        <v>-4.6245392568</v>
      </c>
      <c r="K24" s="257" t="n">
        <f aca="false">(($B24-$AA24)*K$2)+$AA24</f>
        <v>-4.3772545864</v>
      </c>
      <c r="L24" s="257" t="n">
        <f aca="false">(($B24-$AA24)*L$2)+$AA24</f>
        <v>-4.129969916</v>
      </c>
      <c r="M24" s="257" t="n">
        <f aca="false">(($B24-$AA24)*M$2)+$AA24</f>
        <v>-3.8826852456</v>
      </c>
      <c r="N24" s="257" t="n">
        <f aca="false">(($B24-$AA24)*N$2)+$AA24</f>
        <v>-3.6354005752</v>
      </c>
      <c r="O24" s="257" t="n">
        <f aca="false">(($B24-$AA24)*O$2)+$AA24</f>
        <v>-3.3881159048</v>
      </c>
      <c r="P24" s="257" t="n">
        <f aca="false">(($B24-$AA24)*P$2)+$AA24</f>
        <v>-3.1408312344</v>
      </c>
      <c r="Q24" s="257" t="n">
        <f aca="false">(($B24-$AA24)*Q$2)+$AA24</f>
        <v>-2.893546564</v>
      </c>
      <c r="R24" s="257" t="n">
        <f aca="false">(($B24-$AA24)*R$2)+$AA24</f>
        <v>-2.6462618936</v>
      </c>
      <c r="S24" s="257" t="n">
        <f aca="false">(($B24-$AA24)*S$2)+$AA24</f>
        <v>-2.3989772232</v>
      </c>
      <c r="T24" s="257" t="n">
        <f aca="false">(($B24-$AA24)*T$2)+$AA24</f>
        <v>-2.1516925528</v>
      </c>
      <c r="U24" s="257" t="n">
        <f aca="false">(($B24-$AA24)*U$2)+$AA24</f>
        <v>-1.9044078824</v>
      </c>
      <c r="V24" s="257" t="n">
        <f aca="false">(($B24-$AA24)*V$2)+$AA24</f>
        <v>-1.657123212</v>
      </c>
      <c r="W24" s="257" t="n">
        <f aca="false">(($B24-$AA24)*W$2)+$AA24</f>
        <v>-1.4098385416</v>
      </c>
      <c r="X24" s="257" t="n">
        <f aca="false">(($B24-$AA24)*X$2)+$AA24</f>
        <v>-1.1625538712</v>
      </c>
      <c r="Y24" s="257" t="n">
        <f aca="false">(($B24-$AA24)*Y$2)+$AA24</f>
        <v>-0.915269200799998</v>
      </c>
      <c r="Z24" s="257" t="n">
        <f aca="false">(($B24-$AA24)*Z$2)+$AA24</f>
        <v>-0.667984530399998</v>
      </c>
      <c r="AA24" s="257" t="n">
        <f aca="false">VLOOKUP($A24,GAMMAGRIDS,3,FALSE())</f>
        <v>-0.42069986</v>
      </c>
      <c r="AB24" s="257" t="n">
        <f aca="false">(($AA24-$AZ24)*AB$2)+$AZ24</f>
        <v>-0.2249772744</v>
      </c>
      <c r="AC24" s="257" t="n">
        <f aca="false">(($AA24-$AZ24)*AC$2)+$AZ24</f>
        <v>-0.0292546888</v>
      </c>
      <c r="AD24" s="257" t="n">
        <f aca="false">(($AA24-$AZ24)*AD$2)+$AZ24</f>
        <v>0.1664678968</v>
      </c>
      <c r="AE24" s="257" t="n">
        <f aca="false">(($AA24-$AZ24)*AE$2)+$AZ24</f>
        <v>0.362190482400001</v>
      </c>
      <c r="AF24" s="257" t="n">
        <f aca="false">(($AA24-$AZ24)*AF$2)+$AZ24</f>
        <v>0.557913068000001</v>
      </c>
      <c r="AG24" s="257" t="n">
        <f aca="false">(($AA24-$AZ24)*AG$2)+$AZ24</f>
        <v>0.753635653600001</v>
      </c>
      <c r="AH24" s="257" t="n">
        <f aca="false">(($AA24-$AZ24)*AH$2)+$AZ24</f>
        <v>0.949358239200001</v>
      </c>
      <c r="AI24" s="257" t="n">
        <f aca="false">(($AA24-$AZ24)*AI$2)+$AZ24</f>
        <v>1.1450808248</v>
      </c>
      <c r="AJ24" s="257" t="n">
        <f aca="false">(($AA24-$AZ24)*AJ$2)+$AZ24</f>
        <v>1.3408034104</v>
      </c>
      <c r="AK24" s="257" t="n">
        <f aca="false">(($AA24-$AZ24)*AK$2)+$AZ24</f>
        <v>1.536525996</v>
      </c>
      <c r="AL24" s="257" t="n">
        <f aca="false">(($AA24-$AZ24)*AL$2)+$AZ24</f>
        <v>1.7322485816</v>
      </c>
      <c r="AM24" s="257" t="n">
        <f aca="false">(($AA24-$AZ24)*AM$2)+$AZ24</f>
        <v>1.9279711672</v>
      </c>
      <c r="AN24" s="257" t="n">
        <f aca="false">(($AA24-$AZ24)*AN$2)+$AZ24</f>
        <v>2.1236937528</v>
      </c>
      <c r="AO24" s="257" t="n">
        <f aca="false">(($AA24-$AZ24)*AO$2)+$AZ24</f>
        <v>2.3194163384</v>
      </c>
      <c r="AP24" s="257" t="n">
        <f aca="false">(($AA24-$AZ24)*AP$2)+$AZ24</f>
        <v>2.515138924</v>
      </c>
      <c r="AQ24" s="257" t="n">
        <f aca="false">(($AA24-$AZ24)*AQ$2)+$AZ24</f>
        <v>2.7108615096</v>
      </c>
      <c r="AR24" s="257" t="n">
        <f aca="false">(($AA24-$AZ24)*AR$2)+$AZ24</f>
        <v>2.9065840952</v>
      </c>
      <c r="AS24" s="257" t="n">
        <f aca="false">(($AA24-$AZ24)*AS$2)+$AZ24</f>
        <v>3.1023066808</v>
      </c>
      <c r="AT24" s="257" t="n">
        <f aca="false">(($AA24-$AZ24)*AT$2)+$AZ24</f>
        <v>3.2980292664</v>
      </c>
      <c r="AU24" s="257" t="n">
        <f aca="false">(($AA24-$AZ24)*AU$2)+$AZ24</f>
        <v>3.493751852</v>
      </c>
      <c r="AV24" s="257" t="n">
        <f aca="false">(($AA24-$AZ24)*AV$2)+$AZ24</f>
        <v>3.6894744376</v>
      </c>
      <c r="AW24" s="257" t="n">
        <f aca="false">(($AA24-$AZ24)*AW$2)+$AZ24</f>
        <v>3.8851970232</v>
      </c>
      <c r="AX24" s="257" t="n">
        <f aca="false">(($AA24-$AZ24)*AX$2)+$AZ24</f>
        <v>4.0809196088</v>
      </c>
      <c r="AY24" s="257" t="n">
        <f aca="false">(($AA24-$AZ24)*AY$2)+$AZ24</f>
        <v>4.2766421944</v>
      </c>
      <c r="AZ24" s="257" t="n">
        <f aca="false">VLOOKUP($A24,GAMMAGRIDS,4,FALSE())</f>
        <v>4.47236478</v>
      </c>
      <c r="BA24" s="257" t="n">
        <f aca="false">(($AZ24-$BT24)*BA$2)+$BT24</f>
        <v>4.33662712</v>
      </c>
      <c r="BB24" s="257" t="n">
        <f aca="false">(($AZ24-$BT24)*BB$2)+$BT24</f>
        <v>4.20088946</v>
      </c>
      <c r="BC24" s="257" t="n">
        <f aca="false">(($AZ24-$BT24)*BC$2)+$BT24</f>
        <v>4.0651518</v>
      </c>
      <c r="BD24" s="257" t="n">
        <f aca="false">(($AZ24-$BT24)*BD$2)+$BT24</f>
        <v>3.92941414</v>
      </c>
      <c r="BE24" s="257" t="n">
        <f aca="false">(($AZ24-$BT24)*BE$2)+$BT24</f>
        <v>3.79367648</v>
      </c>
      <c r="BF24" s="257" t="n">
        <f aca="false">(($AZ24-$BT24)*BF$2)+$BT24</f>
        <v>3.65793882</v>
      </c>
      <c r="BG24" s="257" t="n">
        <f aca="false">(($AZ24-$BT24)*BG$2)+$BT24</f>
        <v>3.52220116</v>
      </c>
      <c r="BH24" s="257" t="n">
        <f aca="false">(($AZ24-$BT24)*BH$2)+$BT24</f>
        <v>3.3864635</v>
      </c>
      <c r="BI24" s="257" t="n">
        <f aca="false">(($AZ24-$BT24)*BI$2)+$BT24</f>
        <v>3.25072584</v>
      </c>
      <c r="BJ24" s="257" t="n">
        <f aca="false">(($AZ24-$BT24)*BJ$2)+$BT24</f>
        <v>3.11498818</v>
      </c>
      <c r="BK24" s="257" t="n">
        <f aca="false">(($AZ24-$BT24)*BK$2)+$BT24</f>
        <v>2.97925052</v>
      </c>
      <c r="BL24" s="257" t="n">
        <f aca="false">(($AZ24-$BT24)*BL$2)+$BT24</f>
        <v>2.84351286</v>
      </c>
      <c r="BM24" s="257" t="n">
        <f aca="false">(($AZ24-$BT24)*BM$2)+$BT24</f>
        <v>2.7077752</v>
      </c>
      <c r="BN24" s="257" t="n">
        <f aca="false">(($AZ24-$BT24)*BN$2)+$BT24</f>
        <v>2.57203754</v>
      </c>
      <c r="BO24" s="257" t="n">
        <f aca="false">(($AZ24-$BT24)*BO$2)+$BT24</f>
        <v>2.43629988</v>
      </c>
      <c r="BP24" s="257" t="n">
        <f aca="false">(($AZ24-$BT24)*BP$2)+$BT24</f>
        <v>2.30056222</v>
      </c>
      <c r="BQ24" s="257" t="n">
        <f aca="false">(($AZ24-$BT24)*BQ$2)+$BT24</f>
        <v>2.16482456</v>
      </c>
      <c r="BR24" s="257" t="n">
        <f aca="false">(($AZ24-$BT24)*BR$2)+$BT24</f>
        <v>2.0290869</v>
      </c>
      <c r="BS24" s="257" t="n">
        <f aca="false">(($AZ24-$BT24)*BS$2)+$BT24</f>
        <v>1.89334924</v>
      </c>
      <c r="BT24" s="257" t="n">
        <f aca="false">VLOOKUP($A24,GAMMAGRIDS,5,FALSE())</f>
        <v>1.75761158</v>
      </c>
      <c r="BU24" s="257" t="n">
        <f aca="false">(($BT24-$BY24)*BU$2)+$BY24</f>
        <v>1.406089264</v>
      </c>
      <c r="BV24" s="257" t="n">
        <f aca="false">(($BT24-$BY24)*BV$2)+$BY24</f>
        <v>1.054566948</v>
      </c>
      <c r="BW24" s="257" t="n">
        <f aca="false">(($BT24-$BY24)*BW$2)+$BY24</f>
        <v>0.703044632</v>
      </c>
      <c r="BX24" s="257" t="n">
        <f aca="false">(($BT24-$BY24)*BX$2)+$BY24</f>
        <v>0.351522316</v>
      </c>
      <c r="BY24" s="257" t="n">
        <v>0</v>
      </c>
      <c r="BZ24" s="257" t="n">
        <f aca="false">(($CD24-$BY24)*BZ$2)+$BY24</f>
        <v>-0.432025046</v>
      </c>
      <c r="CA24" s="257" t="n">
        <f aca="false">(($CD24-$BY24)*CA$2)+$BY24</f>
        <v>-0.864050092</v>
      </c>
      <c r="CB24" s="257" t="n">
        <f aca="false">(($CD24-$BY24)*CB$2)+$BY24</f>
        <v>-1.296075138</v>
      </c>
      <c r="CC24" s="257" t="n">
        <f aca="false">(($CD24-$BY24)*CC$2)+$BY24</f>
        <v>-1.728100184</v>
      </c>
      <c r="CD24" s="257" t="n">
        <f aca="false">VLOOKUP($A24,GAMMAGRIDS,6,FALSE())</f>
        <v>-2.16012523</v>
      </c>
      <c r="CE24" s="257" t="n">
        <f aca="false">(($CX24-$CD24)*CE$2)+$CD24</f>
        <v>-2.7634901595</v>
      </c>
      <c r="CF24" s="257" t="n">
        <f aca="false">(($CX24-$CD24)*CF$2)+$CD24</f>
        <v>-3.366855089</v>
      </c>
      <c r="CG24" s="257" t="n">
        <f aca="false">(($CX24-$CD24)*CG$2)+$CD24</f>
        <v>-3.9702200185</v>
      </c>
      <c r="CH24" s="257" t="n">
        <f aca="false">(($CX24-$CD24)*CH$2)+$CD24</f>
        <v>-4.573584948</v>
      </c>
      <c r="CI24" s="257" t="n">
        <f aca="false">(($CX24-$CD24)*CI$2)+$CD24</f>
        <v>-5.1769498775</v>
      </c>
      <c r="CJ24" s="257" t="n">
        <f aca="false">(($CX24-$CD24)*CJ$2)+$CD24</f>
        <v>-5.780314807</v>
      </c>
      <c r="CK24" s="257" t="n">
        <f aca="false">(($CX24-$CD24)*CK$2)+$CD24</f>
        <v>-6.3836797365</v>
      </c>
      <c r="CL24" s="257" t="n">
        <f aca="false">(($CX24-$CD24)*CL$2)+$CD24</f>
        <v>-6.987044666</v>
      </c>
      <c r="CM24" s="257" t="n">
        <f aca="false">(($CX24-$CD24)*CM$2)+$CD24</f>
        <v>-7.5904095955</v>
      </c>
      <c r="CN24" s="257" t="n">
        <f aca="false">(($CX24-$CD24)*CN$2)+$CD24</f>
        <v>-8.193774525</v>
      </c>
      <c r="CO24" s="257" t="n">
        <f aca="false">(($CX24-$CD24)*CO$2)+$CD24</f>
        <v>-8.7971394545</v>
      </c>
      <c r="CP24" s="257" t="n">
        <f aca="false">(($CX24-$CD24)*CP$2)+$CD24</f>
        <v>-9.400504384</v>
      </c>
      <c r="CQ24" s="257" t="n">
        <f aca="false">(($CX24-$CD24)*CQ$2)+$CD24</f>
        <v>-10.0038693135</v>
      </c>
      <c r="CR24" s="257" t="n">
        <f aca="false">(($CX24-$CD24)*CR$2)+$CD24</f>
        <v>-10.607234243</v>
      </c>
      <c r="CS24" s="257" t="n">
        <f aca="false">(($CX24-$CD24)*CS$2)+$CD24</f>
        <v>-11.2105991725</v>
      </c>
      <c r="CT24" s="257" t="n">
        <f aca="false">(($CX24-$CD24)*CT$2)+$CD24</f>
        <v>-11.813964102</v>
      </c>
      <c r="CU24" s="257" t="n">
        <f aca="false">(($CX24-$CD24)*CU$2)+$CD24</f>
        <v>-12.4173290315</v>
      </c>
      <c r="CV24" s="257" t="n">
        <f aca="false">(($CX24-$CD24)*CV$2)+$CD24</f>
        <v>-13.020693961</v>
      </c>
      <c r="CW24" s="257" t="n">
        <f aca="false">(($CX24-$CD24)*CW$2)+$CD24</f>
        <v>-13.6240588905</v>
      </c>
      <c r="CX24" s="257" t="n">
        <f aca="false">VLOOKUP($A24,GAMMAGRIDS,7,FALSE())</f>
        <v>-14.22742382</v>
      </c>
      <c r="CY24" s="257" t="n">
        <f aca="false">(($DW24-$CX24)*CY$2)+$CX24</f>
        <v>-15.0357222372</v>
      </c>
      <c r="CZ24" s="257" t="n">
        <f aca="false">(($DW24-$CX24)*CZ$2)+$CX24</f>
        <v>-15.8440206544</v>
      </c>
      <c r="DA24" s="257" t="n">
        <f aca="false">(($DW24-$CX24)*DA$2)+$CX24</f>
        <v>-16.6523190716</v>
      </c>
      <c r="DB24" s="257" t="n">
        <f aca="false">(($DW24-$CX24)*DB$2)+$CX24</f>
        <v>-17.4606174888</v>
      </c>
      <c r="DC24" s="257" t="n">
        <f aca="false">(($DW24-$CX24)*DC$2)+$CX24</f>
        <v>-18.268915906</v>
      </c>
      <c r="DD24" s="257" t="n">
        <f aca="false">(($DW24-$CX24)*DD$2)+$CX24</f>
        <v>-19.0772143232</v>
      </c>
      <c r="DE24" s="257" t="n">
        <f aca="false">(($DW24-$CX24)*DE$2)+$CX24</f>
        <v>-19.8855127404</v>
      </c>
      <c r="DF24" s="257" t="n">
        <f aca="false">(($DW24-$CX24)*DF$2)+$CX24</f>
        <v>-20.6938111576</v>
      </c>
      <c r="DG24" s="257" t="n">
        <f aca="false">(($DW24-$CX24)*DG$2)+$CX24</f>
        <v>-21.5021095748</v>
      </c>
      <c r="DH24" s="257" t="n">
        <f aca="false">(($DW24-$CX24)*DH$2)+$CX24</f>
        <v>-22.310407992</v>
      </c>
      <c r="DI24" s="257" t="n">
        <f aca="false">(($DW24-$CX24)*DI$2)+$CX24</f>
        <v>-23.1187064092</v>
      </c>
      <c r="DJ24" s="257" t="n">
        <f aca="false">(($DW24-$CX24)*DJ$2)+$CX24</f>
        <v>-23.9270048264</v>
      </c>
      <c r="DK24" s="257" t="n">
        <f aca="false">(($DW24-$CX24)*DK$2)+$CX24</f>
        <v>-24.7353032436</v>
      </c>
      <c r="DL24" s="257" t="n">
        <f aca="false">(($DW24-$CX24)*DL$2)+$CX24</f>
        <v>-25.5436016608</v>
      </c>
      <c r="DM24" s="257" t="n">
        <f aca="false">(($DW24-$CX24)*DM$2)+$CX24</f>
        <v>-26.351900078</v>
      </c>
      <c r="DN24" s="257" t="n">
        <f aca="false">(($DW24-$CX24)*DN$2)+$CX24</f>
        <v>-27.1601984952</v>
      </c>
      <c r="DO24" s="257" t="n">
        <f aca="false">(($DW24-$CX24)*DO$2)+$CX24</f>
        <v>-27.9684969124</v>
      </c>
      <c r="DP24" s="257" t="n">
        <f aca="false">(($DW24-$CX24)*DP$2)+$CX24</f>
        <v>-28.7767953296</v>
      </c>
      <c r="DQ24" s="257" t="n">
        <f aca="false">(($DW24-$CX24)*DQ$2)+$CX24</f>
        <v>-29.5850937468</v>
      </c>
      <c r="DR24" s="257" t="n">
        <f aca="false">(($DW24-$CX24)*DR$2)+$CX24</f>
        <v>-30.393392164</v>
      </c>
      <c r="DS24" s="257" t="n">
        <f aca="false">(($DW24-$CX24)*DS$2)+$CX24</f>
        <v>-31.2016905812</v>
      </c>
      <c r="DT24" s="257" t="n">
        <f aca="false">(($DW24-$CX24)*DT$2)+$CX24</f>
        <v>-32.0099889984</v>
      </c>
      <c r="DU24" s="257" t="n">
        <f aca="false">(($DW24-$CX24)*DU$2)+$CX24</f>
        <v>-32.8182874156</v>
      </c>
      <c r="DV24" s="257" t="n">
        <f aca="false">(($DW24-$CX24)*DV$2)+$CX24</f>
        <v>-33.6265858328</v>
      </c>
      <c r="DW24" s="257" t="n">
        <f aca="false">VLOOKUP($A24,GAMMAGRIDS,8,FALSE())</f>
        <v>-34.43488425</v>
      </c>
      <c r="DX24" s="257" t="n">
        <f aca="false">(($EV24-$DW24)*DX$2)+$DW24</f>
        <v>-36.1961161936</v>
      </c>
      <c r="DY24" s="257" t="n">
        <f aca="false">(($EV24-$DW24)*DY$2)+$DW24</f>
        <v>-37.9573481372</v>
      </c>
      <c r="DZ24" s="257" t="n">
        <f aca="false">(($EV24-$DW24)*DZ$2)+$DW24</f>
        <v>-39.7185800808</v>
      </c>
      <c r="EA24" s="257" t="n">
        <f aca="false">(($EV24-$DW24)*EA$2)+$DW24</f>
        <v>-41.4798120244</v>
      </c>
      <c r="EB24" s="257" t="n">
        <f aca="false">(($EV24-$DW24)*EB$2)+$DW24</f>
        <v>-43.241043968</v>
      </c>
      <c r="EC24" s="257" t="n">
        <f aca="false">(($EV24-$DW24)*EC$2)+$DW24</f>
        <v>-45.0022759116</v>
      </c>
      <c r="ED24" s="257" t="n">
        <f aca="false">(($EV24-$DW24)*ED$2)+$DW24</f>
        <v>-46.7635078552</v>
      </c>
      <c r="EE24" s="257" t="n">
        <f aca="false">(($EV24-$DW24)*EE$2)+$DW24</f>
        <v>-48.5247397988</v>
      </c>
      <c r="EF24" s="257" t="n">
        <f aca="false">(($EV24-$DW24)*EF$2)+$DW24</f>
        <v>-50.2859717424</v>
      </c>
      <c r="EG24" s="257" t="n">
        <f aca="false">(($EV24-$DW24)*EG$2)+$DW24</f>
        <v>-52.047203686</v>
      </c>
      <c r="EH24" s="257" t="n">
        <f aca="false">(($EV24-$DW24)*EH$2)+$DW24</f>
        <v>-53.8084356296</v>
      </c>
      <c r="EI24" s="257" t="n">
        <f aca="false">(($EV24-$DW24)*EI$2)+$DW24</f>
        <v>-55.5696675732</v>
      </c>
      <c r="EJ24" s="257" t="n">
        <f aca="false">(($EV24-$DW24)*EJ$2)+$DW24</f>
        <v>-57.3308995168</v>
      </c>
      <c r="EK24" s="257" t="n">
        <f aca="false">(($EV24-$DW24)*EK$2)+$DW24</f>
        <v>-59.0921314604</v>
      </c>
      <c r="EL24" s="257" t="n">
        <f aca="false">(($EV24-$DW24)*EL$2)+$DW24</f>
        <v>-60.853363404</v>
      </c>
      <c r="EM24" s="257" t="n">
        <f aca="false">(($EV24-$DW24)*EM$2)+$DW24</f>
        <v>-62.6145953476</v>
      </c>
      <c r="EN24" s="257" t="n">
        <f aca="false">(($EV24-$DW24)*EN$2)+$DW24</f>
        <v>-64.3758272912</v>
      </c>
      <c r="EO24" s="257" t="n">
        <f aca="false">(($EV24-$DW24)*EO$2)+$DW24</f>
        <v>-66.1370592348</v>
      </c>
      <c r="EP24" s="257" t="n">
        <f aca="false">(($EV24-$DW24)*EP$2)+$DW24</f>
        <v>-67.8982911784</v>
      </c>
      <c r="EQ24" s="257" t="n">
        <f aca="false">(($EV24-$DW24)*EQ$2)+$DW24</f>
        <v>-69.659523122</v>
      </c>
      <c r="ER24" s="257" t="n">
        <f aca="false">(($EV24-$DW24)*ER$2)+$DW24</f>
        <v>-71.4207550656</v>
      </c>
      <c r="ES24" s="257" t="n">
        <f aca="false">(($EV24-$DW24)*ES$2)+$DW24</f>
        <v>-73.1819870092</v>
      </c>
      <c r="ET24" s="257" t="n">
        <f aca="false">(($EV24-$DW24)*ET$2)+$DW24</f>
        <v>-74.9432189528</v>
      </c>
      <c r="EU24" s="257" t="n">
        <f aca="false">(($EV24-$DW24)*EU$2)+$DW24</f>
        <v>-76.7044508964</v>
      </c>
      <c r="EV24" s="257" t="n">
        <f aca="false">VLOOKUP($A24,GAMMAGRIDS,9,FALSE())</f>
        <v>-78.46568284</v>
      </c>
    </row>
    <row r="25" customFormat="false" ht="12.75" hidden="false" customHeight="false" outlineLevel="0" collapsed="false">
      <c r="A25" s="36" t="n">
        <v>37561</v>
      </c>
      <c r="B25" s="257" t="n">
        <f aca="false">VLOOKUP($A25,GAMMAGRIDS,2,FALSE())</f>
        <v>-64.3570555</v>
      </c>
      <c r="C25" s="257" t="n">
        <f aca="false">(($B25-$AA25)*C$2)+$AA25</f>
        <v>-62.4471259068</v>
      </c>
      <c r="D25" s="257" t="n">
        <f aca="false">(($B25-$AA25)*D$2)+$AA25</f>
        <v>-60.5371963136</v>
      </c>
      <c r="E25" s="257" t="n">
        <f aca="false">(($B25-$AA25)*E$2)+$AA25</f>
        <v>-58.6272667204</v>
      </c>
      <c r="F25" s="257" t="n">
        <f aca="false">(($B25-$AA25)*F$2)+$AA25</f>
        <v>-56.7173371272</v>
      </c>
      <c r="G25" s="257" t="n">
        <f aca="false">(($B25-$AA25)*G$2)+$AA25</f>
        <v>-54.807407534</v>
      </c>
      <c r="H25" s="257" t="n">
        <f aca="false">(($B25-$AA25)*H$2)+$AA25</f>
        <v>-52.8974779408</v>
      </c>
      <c r="I25" s="257" t="n">
        <f aca="false">(($B25-$AA25)*I$2)+$AA25</f>
        <v>-50.9875483476</v>
      </c>
      <c r="J25" s="257" t="n">
        <f aca="false">(($B25-$AA25)*J$2)+$AA25</f>
        <v>-49.0776187544</v>
      </c>
      <c r="K25" s="257" t="n">
        <f aca="false">(($B25-$AA25)*K$2)+$AA25</f>
        <v>-47.1676891612</v>
      </c>
      <c r="L25" s="257" t="n">
        <f aca="false">(($B25-$AA25)*L$2)+$AA25</f>
        <v>-45.257759568</v>
      </c>
      <c r="M25" s="257" t="n">
        <f aca="false">(($B25-$AA25)*M$2)+$AA25</f>
        <v>-43.3478299748</v>
      </c>
      <c r="N25" s="257" t="n">
        <f aca="false">(($B25-$AA25)*N$2)+$AA25</f>
        <v>-41.4379003816</v>
      </c>
      <c r="O25" s="257" t="n">
        <f aca="false">(($B25-$AA25)*O$2)+$AA25</f>
        <v>-39.5279707884</v>
      </c>
      <c r="P25" s="257" t="n">
        <f aca="false">(($B25-$AA25)*P$2)+$AA25</f>
        <v>-37.6180411952</v>
      </c>
      <c r="Q25" s="257" t="n">
        <f aca="false">(($B25-$AA25)*Q$2)+$AA25</f>
        <v>-35.708111602</v>
      </c>
      <c r="R25" s="257" t="n">
        <f aca="false">(($B25-$AA25)*R$2)+$AA25</f>
        <v>-33.7981820088</v>
      </c>
      <c r="S25" s="257" t="n">
        <f aca="false">(($B25-$AA25)*S$2)+$AA25</f>
        <v>-31.8882524156</v>
      </c>
      <c r="T25" s="257" t="n">
        <f aca="false">(($B25-$AA25)*T$2)+$AA25</f>
        <v>-29.9783228224</v>
      </c>
      <c r="U25" s="257" t="n">
        <f aca="false">(($B25-$AA25)*U$2)+$AA25</f>
        <v>-28.0683932292</v>
      </c>
      <c r="V25" s="257" t="n">
        <f aca="false">(($B25-$AA25)*V$2)+$AA25</f>
        <v>-26.158463636</v>
      </c>
      <c r="W25" s="257" t="n">
        <f aca="false">(($B25-$AA25)*W$2)+$AA25</f>
        <v>-24.2485340428</v>
      </c>
      <c r="X25" s="257" t="n">
        <f aca="false">(($B25-$AA25)*X$2)+$AA25</f>
        <v>-22.3386044496</v>
      </c>
      <c r="Y25" s="257" t="n">
        <f aca="false">(($B25-$AA25)*Y$2)+$AA25</f>
        <v>-20.4286748564</v>
      </c>
      <c r="Z25" s="257" t="n">
        <f aca="false">(($B25-$AA25)*Z$2)+$AA25</f>
        <v>-18.5187452632</v>
      </c>
      <c r="AA25" s="257" t="n">
        <f aca="false">VLOOKUP($A25,GAMMAGRIDS,3,FALSE())</f>
        <v>-16.60881567</v>
      </c>
      <c r="AB25" s="257" t="n">
        <f aca="false">(($AA25-$AZ25)*AB$2)+$AZ25</f>
        <v>-16.0000268684</v>
      </c>
      <c r="AC25" s="257" t="n">
        <f aca="false">(($AA25-$AZ25)*AC$2)+$AZ25</f>
        <v>-15.3912380668</v>
      </c>
      <c r="AD25" s="257" t="n">
        <f aca="false">(($AA25-$AZ25)*AD$2)+$AZ25</f>
        <v>-14.7824492652</v>
      </c>
      <c r="AE25" s="257" t="n">
        <f aca="false">(($AA25-$AZ25)*AE$2)+$AZ25</f>
        <v>-14.1736604636</v>
      </c>
      <c r="AF25" s="257" t="n">
        <f aca="false">(($AA25-$AZ25)*AF$2)+$AZ25</f>
        <v>-13.564871662</v>
      </c>
      <c r="AG25" s="257" t="n">
        <f aca="false">(($AA25-$AZ25)*AG$2)+$AZ25</f>
        <v>-12.9560828604</v>
      </c>
      <c r="AH25" s="257" t="n">
        <f aca="false">(($AA25-$AZ25)*AH$2)+$AZ25</f>
        <v>-12.3472940588</v>
      </c>
      <c r="AI25" s="257" t="n">
        <f aca="false">(($AA25-$AZ25)*AI$2)+$AZ25</f>
        <v>-11.7385052572</v>
      </c>
      <c r="AJ25" s="257" t="n">
        <f aca="false">(($AA25-$AZ25)*AJ$2)+$AZ25</f>
        <v>-11.1297164556</v>
      </c>
      <c r="AK25" s="257" t="n">
        <f aca="false">(($AA25-$AZ25)*AK$2)+$AZ25</f>
        <v>-10.520927654</v>
      </c>
      <c r="AL25" s="257" t="n">
        <f aca="false">(($AA25-$AZ25)*AL$2)+$AZ25</f>
        <v>-9.91213885239999</v>
      </c>
      <c r="AM25" s="257" t="n">
        <f aca="false">(($AA25-$AZ25)*AM$2)+$AZ25</f>
        <v>-9.30335005079999</v>
      </c>
      <c r="AN25" s="257" t="n">
        <f aca="false">(($AA25-$AZ25)*AN$2)+$AZ25</f>
        <v>-8.69456124919999</v>
      </c>
      <c r="AO25" s="257" t="n">
        <f aca="false">(($AA25-$AZ25)*AO$2)+$AZ25</f>
        <v>-8.08577244759999</v>
      </c>
      <c r="AP25" s="257" t="n">
        <f aca="false">(($AA25-$AZ25)*AP$2)+$AZ25</f>
        <v>-7.47698364599999</v>
      </c>
      <c r="AQ25" s="257" t="n">
        <f aca="false">(($AA25-$AZ25)*AQ$2)+$AZ25</f>
        <v>-6.86819484439999</v>
      </c>
      <c r="AR25" s="257" t="n">
        <f aca="false">(($AA25-$AZ25)*AR$2)+$AZ25</f>
        <v>-6.2594060428</v>
      </c>
      <c r="AS25" s="257" t="n">
        <f aca="false">(($AA25-$AZ25)*AS$2)+$AZ25</f>
        <v>-5.6506172412</v>
      </c>
      <c r="AT25" s="257" t="n">
        <f aca="false">(($AA25-$AZ25)*AT$2)+$AZ25</f>
        <v>-5.04182843959999</v>
      </c>
      <c r="AU25" s="257" t="n">
        <f aca="false">(($AA25-$AZ25)*AU$2)+$AZ25</f>
        <v>-4.433039638</v>
      </c>
      <c r="AV25" s="257" t="n">
        <f aca="false">(($AA25-$AZ25)*AV$2)+$AZ25</f>
        <v>-3.82425083639999</v>
      </c>
      <c r="AW25" s="257" t="n">
        <f aca="false">(($AA25-$AZ25)*AW$2)+$AZ25</f>
        <v>-3.21546203479999</v>
      </c>
      <c r="AX25" s="257" t="n">
        <f aca="false">(($AA25-$AZ25)*AX$2)+$AZ25</f>
        <v>-2.60667323319999</v>
      </c>
      <c r="AY25" s="257" t="n">
        <f aca="false">(($AA25-$AZ25)*AY$2)+$AZ25</f>
        <v>-1.99788443159999</v>
      </c>
      <c r="AZ25" s="257" t="n">
        <f aca="false">VLOOKUP($A25,GAMMAGRIDS,4,FALSE())</f>
        <v>-1.38909563</v>
      </c>
      <c r="BA25" s="257" t="n">
        <f aca="false">(($AZ25-$BT25)*BA$2)+$BT25</f>
        <v>-1.285067556</v>
      </c>
      <c r="BB25" s="257" t="n">
        <f aca="false">(($AZ25-$BT25)*BB$2)+$BT25</f>
        <v>-1.181039482</v>
      </c>
      <c r="BC25" s="257" t="n">
        <f aca="false">(($AZ25-$BT25)*BC$2)+$BT25</f>
        <v>-1.077011408</v>
      </c>
      <c r="BD25" s="257" t="n">
        <f aca="false">(($AZ25-$BT25)*BD$2)+$BT25</f>
        <v>-0.972983334</v>
      </c>
      <c r="BE25" s="257" t="n">
        <f aca="false">(($AZ25-$BT25)*BE$2)+$BT25</f>
        <v>-0.86895526</v>
      </c>
      <c r="BF25" s="257" t="n">
        <f aca="false">(($AZ25-$BT25)*BF$2)+$BT25</f>
        <v>-0.764927185999999</v>
      </c>
      <c r="BG25" s="257" t="n">
        <f aca="false">(($AZ25-$BT25)*BG$2)+$BT25</f>
        <v>-0.660899111999999</v>
      </c>
      <c r="BH25" s="257" t="n">
        <f aca="false">(($AZ25-$BT25)*BH$2)+$BT25</f>
        <v>-0.556871037999999</v>
      </c>
      <c r="BI25" s="257" t="n">
        <f aca="false">(($AZ25-$BT25)*BI$2)+$BT25</f>
        <v>-0.452842963999999</v>
      </c>
      <c r="BJ25" s="257" t="n">
        <f aca="false">(($AZ25-$BT25)*BJ$2)+$BT25</f>
        <v>-0.348814889999999</v>
      </c>
      <c r="BK25" s="257" t="n">
        <f aca="false">(($AZ25-$BT25)*BK$2)+$BT25</f>
        <v>-0.244786815999999</v>
      </c>
      <c r="BL25" s="257" t="n">
        <f aca="false">(($AZ25-$BT25)*BL$2)+$BT25</f>
        <v>-0.140758741999999</v>
      </c>
      <c r="BM25" s="257" t="n">
        <f aca="false">(($AZ25-$BT25)*BM$2)+$BT25</f>
        <v>-0.0367306679999992</v>
      </c>
      <c r="BN25" s="257" t="n">
        <f aca="false">(($AZ25-$BT25)*BN$2)+$BT25</f>
        <v>0.0672974060000008</v>
      </c>
      <c r="BO25" s="257" t="n">
        <f aca="false">(($AZ25-$BT25)*BO$2)+$BT25</f>
        <v>0.171325480000001</v>
      </c>
      <c r="BP25" s="257" t="n">
        <f aca="false">(($AZ25-$BT25)*BP$2)+$BT25</f>
        <v>0.275353554000001</v>
      </c>
      <c r="BQ25" s="257" t="n">
        <f aca="false">(($AZ25-$BT25)*BQ$2)+$BT25</f>
        <v>0.379381628000001</v>
      </c>
      <c r="BR25" s="257" t="n">
        <f aca="false">(($AZ25-$BT25)*BR$2)+$BT25</f>
        <v>0.483409702000001</v>
      </c>
      <c r="BS25" s="257" t="n">
        <f aca="false">(($AZ25-$BT25)*BS$2)+$BT25</f>
        <v>0.587437776000001</v>
      </c>
      <c r="BT25" s="257" t="n">
        <f aca="false">VLOOKUP($A25,GAMMAGRIDS,5,FALSE())</f>
        <v>0.69146585</v>
      </c>
      <c r="BU25" s="257" t="n">
        <f aca="false">(($BT25-$BY25)*BU$2)+$BY25</f>
        <v>0.55317268</v>
      </c>
      <c r="BV25" s="257" t="n">
        <f aca="false">(($BT25-$BY25)*BV$2)+$BY25</f>
        <v>0.41487951</v>
      </c>
      <c r="BW25" s="257" t="n">
        <f aca="false">(($BT25-$BY25)*BW$2)+$BY25</f>
        <v>0.27658634</v>
      </c>
      <c r="BX25" s="257" t="n">
        <f aca="false">(($BT25-$BY25)*BX$2)+$BY25</f>
        <v>0.13829317</v>
      </c>
      <c r="BY25" s="257" t="n">
        <v>0</v>
      </c>
      <c r="BZ25" s="257" t="n">
        <f aca="false">(($CD25-$BY25)*BZ$2)+$BY25</f>
        <v>-0.22015555</v>
      </c>
      <c r="CA25" s="257" t="n">
        <f aca="false">(($CD25-$BY25)*CA$2)+$BY25</f>
        <v>-0.4403111</v>
      </c>
      <c r="CB25" s="257" t="n">
        <f aca="false">(($CD25-$BY25)*CB$2)+$BY25</f>
        <v>-0.66046665</v>
      </c>
      <c r="CC25" s="257" t="n">
        <f aca="false">(($CD25-$BY25)*CC$2)+$BY25</f>
        <v>-0.8806222</v>
      </c>
      <c r="CD25" s="257" t="n">
        <f aca="false">VLOOKUP($A25,GAMMAGRIDS,6,FALSE())</f>
        <v>-1.10077775</v>
      </c>
      <c r="CE25" s="257" t="n">
        <f aca="false">(($CX25-$CD25)*CE$2)+$CD25</f>
        <v>-1.486675298</v>
      </c>
      <c r="CF25" s="257" t="n">
        <f aca="false">(($CX25-$CD25)*CF$2)+$CD25</f>
        <v>-1.872572846</v>
      </c>
      <c r="CG25" s="257" t="n">
        <f aca="false">(($CX25-$CD25)*CG$2)+$CD25</f>
        <v>-2.258470394</v>
      </c>
      <c r="CH25" s="257" t="n">
        <f aca="false">(($CX25-$CD25)*CH$2)+$CD25</f>
        <v>-2.644367942</v>
      </c>
      <c r="CI25" s="257" t="n">
        <f aca="false">(($CX25-$CD25)*CI$2)+$CD25</f>
        <v>-3.03026549</v>
      </c>
      <c r="CJ25" s="257" t="n">
        <f aca="false">(($CX25-$CD25)*CJ$2)+$CD25</f>
        <v>-3.416163038</v>
      </c>
      <c r="CK25" s="257" t="n">
        <f aca="false">(($CX25-$CD25)*CK$2)+$CD25</f>
        <v>-3.802060586</v>
      </c>
      <c r="CL25" s="257" t="n">
        <f aca="false">(($CX25-$CD25)*CL$2)+$CD25</f>
        <v>-4.187958134</v>
      </c>
      <c r="CM25" s="257" t="n">
        <f aca="false">(($CX25-$CD25)*CM$2)+$CD25</f>
        <v>-4.573855682</v>
      </c>
      <c r="CN25" s="257" t="n">
        <f aca="false">(($CX25-$CD25)*CN$2)+$CD25</f>
        <v>-4.95975323</v>
      </c>
      <c r="CO25" s="257" t="n">
        <f aca="false">(($CX25-$CD25)*CO$2)+$CD25</f>
        <v>-5.345650778</v>
      </c>
      <c r="CP25" s="257" t="n">
        <f aca="false">(($CX25-$CD25)*CP$2)+$CD25</f>
        <v>-5.731548326</v>
      </c>
      <c r="CQ25" s="257" t="n">
        <f aca="false">(($CX25-$CD25)*CQ$2)+$CD25</f>
        <v>-6.117445874</v>
      </c>
      <c r="CR25" s="257" t="n">
        <f aca="false">(($CX25-$CD25)*CR$2)+$CD25</f>
        <v>-6.503343422</v>
      </c>
      <c r="CS25" s="257" t="n">
        <f aca="false">(($CX25-$CD25)*CS$2)+$CD25</f>
        <v>-6.88924097</v>
      </c>
      <c r="CT25" s="257" t="n">
        <f aca="false">(($CX25-$CD25)*CT$2)+$CD25</f>
        <v>-7.275138518</v>
      </c>
      <c r="CU25" s="257" t="n">
        <f aca="false">(($CX25-$CD25)*CU$2)+$CD25</f>
        <v>-7.661036066</v>
      </c>
      <c r="CV25" s="257" t="n">
        <f aca="false">(($CX25-$CD25)*CV$2)+$CD25</f>
        <v>-8.046933614</v>
      </c>
      <c r="CW25" s="257" t="n">
        <f aca="false">(($CX25-$CD25)*CW$2)+$CD25</f>
        <v>-8.432831162</v>
      </c>
      <c r="CX25" s="257" t="n">
        <f aca="false">VLOOKUP($A25,GAMMAGRIDS,7,FALSE())</f>
        <v>-8.81872871</v>
      </c>
      <c r="CY25" s="257" t="n">
        <f aca="false">(($DW25-$CX25)*CY$2)+$CX25</f>
        <v>-9.3983332708</v>
      </c>
      <c r="CZ25" s="257" t="n">
        <f aca="false">(($DW25-$CX25)*CZ$2)+$CX25</f>
        <v>-9.9779378316</v>
      </c>
      <c r="DA25" s="257" t="n">
        <f aca="false">(($DW25-$CX25)*DA$2)+$CX25</f>
        <v>-10.5575423924</v>
      </c>
      <c r="DB25" s="257" t="n">
        <f aca="false">(($DW25-$CX25)*DB$2)+$CX25</f>
        <v>-11.1371469532</v>
      </c>
      <c r="DC25" s="257" t="n">
        <f aca="false">(($DW25-$CX25)*DC$2)+$CX25</f>
        <v>-11.716751514</v>
      </c>
      <c r="DD25" s="257" t="n">
        <f aca="false">(($DW25-$CX25)*DD$2)+$CX25</f>
        <v>-12.2963560748</v>
      </c>
      <c r="DE25" s="257" t="n">
        <f aca="false">(($DW25-$CX25)*DE$2)+$CX25</f>
        <v>-12.8759606356</v>
      </c>
      <c r="DF25" s="257" t="n">
        <f aca="false">(($DW25-$CX25)*DF$2)+$CX25</f>
        <v>-13.4555651964</v>
      </c>
      <c r="DG25" s="257" t="n">
        <f aca="false">(($DW25-$CX25)*DG$2)+$CX25</f>
        <v>-14.0351697572</v>
      </c>
      <c r="DH25" s="257" t="n">
        <f aca="false">(($DW25-$CX25)*DH$2)+$CX25</f>
        <v>-14.614774318</v>
      </c>
      <c r="DI25" s="257" t="n">
        <f aca="false">(($DW25-$CX25)*DI$2)+$CX25</f>
        <v>-15.1943788788</v>
      </c>
      <c r="DJ25" s="257" t="n">
        <f aca="false">(($DW25-$CX25)*DJ$2)+$CX25</f>
        <v>-15.7739834396</v>
      </c>
      <c r="DK25" s="257" t="n">
        <f aca="false">(($DW25-$CX25)*DK$2)+$CX25</f>
        <v>-16.3535880004</v>
      </c>
      <c r="DL25" s="257" t="n">
        <f aca="false">(($DW25-$CX25)*DL$2)+$CX25</f>
        <v>-16.9331925612</v>
      </c>
      <c r="DM25" s="257" t="n">
        <f aca="false">(($DW25-$CX25)*DM$2)+$CX25</f>
        <v>-17.512797122</v>
      </c>
      <c r="DN25" s="257" t="n">
        <f aca="false">(($DW25-$CX25)*DN$2)+$CX25</f>
        <v>-18.0924016828</v>
      </c>
      <c r="DO25" s="257" t="n">
        <f aca="false">(($DW25-$CX25)*DO$2)+$CX25</f>
        <v>-18.6720062436</v>
      </c>
      <c r="DP25" s="257" t="n">
        <f aca="false">(($DW25-$CX25)*DP$2)+$CX25</f>
        <v>-19.2516108044</v>
      </c>
      <c r="DQ25" s="257" t="n">
        <f aca="false">(($DW25-$CX25)*DQ$2)+$CX25</f>
        <v>-19.8312153652</v>
      </c>
      <c r="DR25" s="257" t="n">
        <f aca="false">(($DW25-$CX25)*DR$2)+$CX25</f>
        <v>-20.410819926</v>
      </c>
      <c r="DS25" s="257" t="n">
        <f aca="false">(($DW25-$CX25)*DS$2)+$CX25</f>
        <v>-20.9904244868</v>
      </c>
      <c r="DT25" s="257" t="n">
        <f aca="false">(($DW25-$CX25)*DT$2)+$CX25</f>
        <v>-21.5700290476</v>
      </c>
      <c r="DU25" s="257" t="n">
        <f aca="false">(($DW25-$CX25)*DU$2)+$CX25</f>
        <v>-22.1496336084</v>
      </c>
      <c r="DV25" s="257" t="n">
        <f aca="false">(($DW25-$CX25)*DV$2)+$CX25</f>
        <v>-22.7292381692</v>
      </c>
      <c r="DW25" s="257" t="n">
        <f aca="false">VLOOKUP($A25,GAMMAGRIDS,8,FALSE())</f>
        <v>-23.30884273</v>
      </c>
      <c r="DX25" s="257" t="n">
        <f aca="false">(($EV25-$DW25)*DX$2)+$DW25</f>
        <v>-24.6441024836</v>
      </c>
      <c r="DY25" s="257" t="n">
        <f aca="false">(($EV25-$DW25)*DY$2)+$DW25</f>
        <v>-25.9793622372</v>
      </c>
      <c r="DZ25" s="257" t="n">
        <f aca="false">(($EV25-$DW25)*DZ$2)+$DW25</f>
        <v>-27.3146219908</v>
      </c>
      <c r="EA25" s="257" t="n">
        <f aca="false">(($EV25-$DW25)*EA$2)+$DW25</f>
        <v>-28.6498817444</v>
      </c>
      <c r="EB25" s="257" t="n">
        <f aca="false">(($EV25-$DW25)*EB$2)+$DW25</f>
        <v>-29.985141498</v>
      </c>
      <c r="EC25" s="257" t="n">
        <f aca="false">(($EV25-$DW25)*EC$2)+$DW25</f>
        <v>-31.3204012516</v>
      </c>
      <c r="ED25" s="257" t="n">
        <f aca="false">(($EV25-$DW25)*ED$2)+$DW25</f>
        <v>-32.6556610052</v>
      </c>
      <c r="EE25" s="257" t="n">
        <f aca="false">(($EV25-$DW25)*EE$2)+$DW25</f>
        <v>-33.9909207588</v>
      </c>
      <c r="EF25" s="257" t="n">
        <f aca="false">(($EV25-$DW25)*EF$2)+$DW25</f>
        <v>-35.3261805124</v>
      </c>
      <c r="EG25" s="257" t="n">
        <f aca="false">(($EV25-$DW25)*EG$2)+$DW25</f>
        <v>-36.661440266</v>
      </c>
      <c r="EH25" s="257" t="n">
        <f aca="false">(($EV25-$DW25)*EH$2)+$DW25</f>
        <v>-37.9967000196</v>
      </c>
      <c r="EI25" s="257" t="n">
        <f aca="false">(($EV25-$DW25)*EI$2)+$DW25</f>
        <v>-39.3319597732</v>
      </c>
      <c r="EJ25" s="257" t="n">
        <f aca="false">(($EV25-$DW25)*EJ$2)+$DW25</f>
        <v>-40.6672195268</v>
      </c>
      <c r="EK25" s="257" t="n">
        <f aca="false">(($EV25-$DW25)*EK$2)+$DW25</f>
        <v>-42.0024792804</v>
      </c>
      <c r="EL25" s="257" t="n">
        <f aca="false">(($EV25-$DW25)*EL$2)+$DW25</f>
        <v>-43.337739034</v>
      </c>
      <c r="EM25" s="257" t="n">
        <f aca="false">(($EV25-$DW25)*EM$2)+$DW25</f>
        <v>-44.6729987876</v>
      </c>
      <c r="EN25" s="257" t="n">
        <f aca="false">(($EV25-$DW25)*EN$2)+$DW25</f>
        <v>-46.0082585412</v>
      </c>
      <c r="EO25" s="257" t="n">
        <f aca="false">(($EV25-$DW25)*EO$2)+$DW25</f>
        <v>-47.3435182948</v>
      </c>
      <c r="EP25" s="257" t="n">
        <f aca="false">(($EV25-$DW25)*EP$2)+$DW25</f>
        <v>-48.6787780484</v>
      </c>
      <c r="EQ25" s="257" t="n">
        <f aca="false">(($EV25-$DW25)*EQ$2)+$DW25</f>
        <v>-50.014037802</v>
      </c>
      <c r="ER25" s="257" t="n">
        <f aca="false">(($EV25-$DW25)*ER$2)+$DW25</f>
        <v>-51.3492975556</v>
      </c>
      <c r="ES25" s="257" t="n">
        <f aca="false">(($EV25-$DW25)*ES$2)+$DW25</f>
        <v>-52.6845573092</v>
      </c>
      <c r="ET25" s="257" t="n">
        <f aca="false">(($EV25-$DW25)*ET$2)+$DW25</f>
        <v>-54.0198170628</v>
      </c>
      <c r="EU25" s="257" t="n">
        <f aca="false">(($EV25-$DW25)*EU$2)+$DW25</f>
        <v>-55.3550768164</v>
      </c>
      <c r="EV25" s="257" t="n">
        <f aca="false">VLOOKUP($A25,GAMMAGRIDS,9,FALSE())</f>
        <v>-56.69033657</v>
      </c>
    </row>
    <row r="26" customFormat="false" ht="12.75" hidden="false" customHeight="false" outlineLevel="0" collapsed="false">
      <c r="A26" s="36" t="n">
        <v>37591</v>
      </c>
      <c r="B26" s="257" t="n">
        <f aca="false">VLOOKUP($A26,GAMMAGRIDS,2,FALSE())</f>
        <v>-52.8040411</v>
      </c>
      <c r="C26" s="257" t="n">
        <f aca="false">(($B26-$AA26)*C$2)+$AA26</f>
        <v>-50.92285623</v>
      </c>
      <c r="D26" s="257" t="n">
        <f aca="false">(($B26-$AA26)*D$2)+$AA26</f>
        <v>-49.04167136</v>
      </c>
      <c r="E26" s="257" t="n">
        <f aca="false">(($B26-$AA26)*E$2)+$AA26</f>
        <v>-47.16048649</v>
      </c>
      <c r="F26" s="257" t="n">
        <f aca="false">(($B26-$AA26)*F$2)+$AA26</f>
        <v>-45.27930162</v>
      </c>
      <c r="G26" s="257" t="n">
        <f aca="false">(($B26-$AA26)*G$2)+$AA26</f>
        <v>-43.39811675</v>
      </c>
      <c r="H26" s="257" t="n">
        <f aca="false">(($B26-$AA26)*H$2)+$AA26</f>
        <v>-41.51693188</v>
      </c>
      <c r="I26" s="257" t="n">
        <f aca="false">(($B26-$AA26)*I$2)+$AA26</f>
        <v>-39.63574701</v>
      </c>
      <c r="J26" s="257" t="n">
        <f aca="false">(($B26-$AA26)*J$2)+$AA26</f>
        <v>-37.75456214</v>
      </c>
      <c r="K26" s="257" t="n">
        <f aca="false">(($B26-$AA26)*K$2)+$AA26</f>
        <v>-35.87337727</v>
      </c>
      <c r="L26" s="257" t="n">
        <f aca="false">(($B26-$AA26)*L$2)+$AA26</f>
        <v>-33.9921924</v>
      </c>
      <c r="M26" s="257" t="n">
        <f aca="false">(($B26-$AA26)*M$2)+$AA26</f>
        <v>-32.11100753</v>
      </c>
      <c r="N26" s="257" t="n">
        <f aca="false">(($B26-$AA26)*N$2)+$AA26</f>
        <v>-30.22982266</v>
      </c>
      <c r="O26" s="257" t="n">
        <f aca="false">(($B26-$AA26)*O$2)+$AA26</f>
        <v>-28.34863779</v>
      </c>
      <c r="P26" s="257" t="n">
        <f aca="false">(($B26-$AA26)*P$2)+$AA26</f>
        <v>-26.46745292</v>
      </c>
      <c r="Q26" s="257" t="n">
        <f aca="false">(($B26-$AA26)*Q$2)+$AA26</f>
        <v>-24.58626805</v>
      </c>
      <c r="R26" s="257" t="n">
        <f aca="false">(($B26-$AA26)*R$2)+$AA26</f>
        <v>-22.70508318</v>
      </c>
      <c r="S26" s="257" t="n">
        <f aca="false">(($B26-$AA26)*S$2)+$AA26</f>
        <v>-20.82389831</v>
      </c>
      <c r="T26" s="257" t="n">
        <f aca="false">(($B26-$AA26)*T$2)+$AA26</f>
        <v>-18.94271344</v>
      </c>
      <c r="U26" s="257" t="n">
        <f aca="false">(($B26-$AA26)*U$2)+$AA26</f>
        <v>-17.06152857</v>
      </c>
      <c r="V26" s="257" t="n">
        <f aca="false">(($B26-$AA26)*V$2)+$AA26</f>
        <v>-15.1803437</v>
      </c>
      <c r="W26" s="257" t="n">
        <f aca="false">(($B26-$AA26)*W$2)+$AA26</f>
        <v>-13.29915883</v>
      </c>
      <c r="X26" s="257" t="n">
        <f aca="false">(($B26-$AA26)*X$2)+$AA26</f>
        <v>-11.41797396</v>
      </c>
      <c r="Y26" s="257" t="n">
        <f aca="false">(($B26-$AA26)*Y$2)+$AA26</f>
        <v>-9.53678908999998</v>
      </c>
      <c r="Z26" s="257" t="n">
        <f aca="false">(($B26-$AA26)*Z$2)+$AA26</f>
        <v>-7.65560421999998</v>
      </c>
      <c r="AA26" s="257" t="n">
        <f aca="false">VLOOKUP($A26,GAMMAGRIDS,3,FALSE())</f>
        <v>-5.77441935</v>
      </c>
      <c r="AB26" s="257" t="n">
        <f aca="false">(($AA26-$AZ26)*AB$2)+$AZ26</f>
        <v>-5.4184147848</v>
      </c>
      <c r="AC26" s="257" t="n">
        <f aca="false">(($AA26-$AZ26)*AC$2)+$AZ26</f>
        <v>-5.0624102196</v>
      </c>
      <c r="AD26" s="257" t="n">
        <f aca="false">(($AA26-$AZ26)*AD$2)+$AZ26</f>
        <v>-4.7064056544</v>
      </c>
      <c r="AE26" s="257" t="n">
        <f aca="false">(($AA26-$AZ26)*AE$2)+$AZ26</f>
        <v>-4.3504010892</v>
      </c>
      <c r="AF26" s="257" t="n">
        <f aca="false">(($AA26-$AZ26)*AF$2)+$AZ26</f>
        <v>-3.994396524</v>
      </c>
      <c r="AG26" s="257" t="n">
        <f aca="false">(($AA26-$AZ26)*AG$2)+$AZ26</f>
        <v>-3.6383919588</v>
      </c>
      <c r="AH26" s="257" t="n">
        <f aca="false">(($AA26-$AZ26)*AH$2)+$AZ26</f>
        <v>-3.2823873936</v>
      </c>
      <c r="AI26" s="257" t="n">
        <f aca="false">(($AA26-$AZ26)*AI$2)+$AZ26</f>
        <v>-2.9263828284</v>
      </c>
      <c r="AJ26" s="257" t="n">
        <f aca="false">(($AA26-$AZ26)*AJ$2)+$AZ26</f>
        <v>-2.5703782632</v>
      </c>
      <c r="AK26" s="257" t="n">
        <f aca="false">(($AA26-$AZ26)*AK$2)+$AZ26</f>
        <v>-2.214373698</v>
      </c>
      <c r="AL26" s="257" t="n">
        <f aca="false">(($AA26-$AZ26)*AL$2)+$AZ26</f>
        <v>-1.8583691328</v>
      </c>
      <c r="AM26" s="257" t="n">
        <f aca="false">(($AA26-$AZ26)*AM$2)+$AZ26</f>
        <v>-1.5023645676</v>
      </c>
      <c r="AN26" s="257" t="n">
        <f aca="false">(($AA26-$AZ26)*AN$2)+$AZ26</f>
        <v>-1.1463600024</v>
      </c>
      <c r="AO26" s="257" t="n">
        <f aca="false">(($AA26-$AZ26)*AO$2)+$AZ26</f>
        <v>-0.790355437199996</v>
      </c>
      <c r="AP26" s="257" t="n">
        <f aca="false">(($AA26-$AZ26)*AP$2)+$AZ26</f>
        <v>-0.434350871999996</v>
      </c>
      <c r="AQ26" s="257" t="n">
        <f aca="false">(($AA26-$AZ26)*AQ$2)+$AZ26</f>
        <v>-0.0783463067999963</v>
      </c>
      <c r="AR26" s="257" t="n">
        <f aca="false">(($AA26-$AZ26)*AR$2)+$AZ26</f>
        <v>0.277658258400003</v>
      </c>
      <c r="AS26" s="257" t="n">
        <f aca="false">(($AA26-$AZ26)*AS$2)+$AZ26</f>
        <v>0.633662823600003</v>
      </c>
      <c r="AT26" s="257" t="n">
        <f aca="false">(($AA26-$AZ26)*AT$2)+$AZ26</f>
        <v>0.989667388800003</v>
      </c>
      <c r="AU26" s="257" t="n">
        <f aca="false">(($AA26-$AZ26)*AU$2)+$AZ26</f>
        <v>1.345671954</v>
      </c>
      <c r="AV26" s="257" t="n">
        <f aca="false">(($AA26-$AZ26)*AV$2)+$AZ26</f>
        <v>1.7016765192</v>
      </c>
      <c r="AW26" s="257" t="n">
        <f aca="false">(($AA26-$AZ26)*AW$2)+$AZ26</f>
        <v>2.0576810844</v>
      </c>
      <c r="AX26" s="257" t="n">
        <f aca="false">(($AA26-$AZ26)*AX$2)+$AZ26</f>
        <v>2.4136856496</v>
      </c>
      <c r="AY26" s="257" t="n">
        <f aca="false">(($AA26-$AZ26)*AY$2)+$AZ26</f>
        <v>2.7696902148</v>
      </c>
      <c r="AZ26" s="257" t="n">
        <f aca="false">VLOOKUP($A26,GAMMAGRIDS,4,FALSE())</f>
        <v>3.12569478</v>
      </c>
      <c r="BA26" s="257" t="n">
        <f aca="false">(($AZ26-$BT26)*BA$2)+$BT26</f>
        <v>3.039045669</v>
      </c>
      <c r="BB26" s="257" t="n">
        <f aca="false">(($AZ26-$BT26)*BB$2)+$BT26</f>
        <v>2.952396558</v>
      </c>
      <c r="BC26" s="257" t="n">
        <f aca="false">(($AZ26-$BT26)*BC$2)+$BT26</f>
        <v>2.865747447</v>
      </c>
      <c r="BD26" s="257" t="n">
        <f aca="false">(($AZ26-$BT26)*BD$2)+$BT26</f>
        <v>2.779098336</v>
      </c>
      <c r="BE26" s="257" t="n">
        <f aca="false">(($AZ26-$BT26)*BE$2)+$BT26</f>
        <v>2.692449225</v>
      </c>
      <c r="BF26" s="257" t="n">
        <f aca="false">(($AZ26-$BT26)*BF$2)+$BT26</f>
        <v>2.605800114</v>
      </c>
      <c r="BG26" s="257" t="n">
        <f aca="false">(($AZ26-$BT26)*BG$2)+$BT26</f>
        <v>2.519151003</v>
      </c>
      <c r="BH26" s="257" t="n">
        <f aca="false">(($AZ26-$BT26)*BH$2)+$BT26</f>
        <v>2.432501892</v>
      </c>
      <c r="BI26" s="257" t="n">
        <f aca="false">(($AZ26-$BT26)*BI$2)+$BT26</f>
        <v>2.345852781</v>
      </c>
      <c r="BJ26" s="257" t="n">
        <f aca="false">(($AZ26-$BT26)*BJ$2)+$BT26</f>
        <v>2.25920367</v>
      </c>
      <c r="BK26" s="257" t="n">
        <f aca="false">(($AZ26-$BT26)*BK$2)+$BT26</f>
        <v>2.172554559</v>
      </c>
      <c r="BL26" s="257" t="n">
        <f aca="false">(($AZ26-$BT26)*BL$2)+$BT26</f>
        <v>2.085905448</v>
      </c>
      <c r="BM26" s="257" t="n">
        <f aca="false">(($AZ26-$BT26)*BM$2)+$BT26</f>
        <v>1.999256337</v>
      </c>
      <c r="BN26" s="257" t="n">
        <f aca="false">(($AZ26-$BT26)*BN$2)+$BT26</f>
        <v>1.912607226</v>
      </c>
      <c r="BO26" s="257" t="n">
        <f aca="false">(($AZ26-$BT26)*BO$2)+$BT26</f>
        <v>1.825958115</v>
      </c>
      <c r="BP26" s="257" t="n">
        <f aca="false">(($AZ26-$BT26)*BP$2)+$BT26</f>
        <v>1.739309004</v>
      </c>
      <c r="BQ26" s="257" t="n">
        <f aca="false">(($AZ26-$BT26)*BQ$2)+$BT26</f>
        <v>1.652659893</v>
      </c>
      <c r="BR26" s="257" t="n">
        <f aca="false">(($AZ26-$BT26)*BR$2)+$BT26</f>
        <v>1.566010782</v>
      </c>
      <c r="BS26" s="257" t="n">
        <f aca="false">(($AZ26-$BT26)*BS$2)+$BT26</f>
        <v>1.479361671</v>
      </c>
      <c r="BT26" s="257" t="n">
        <f aca="false">VLOOKUP($A26,GAMMAGRIDS,5,FALSE())</f>
        <v>1.39271256</v>
      </c>
      <c r="BU26" s="257" t="n">
        <f aca="false">(($BT26-$BY26)*BU$2)+$BY26</f>
        <v>1.114170048</v>
      </c>
      <c r="BV26" s="257" t="n">
        <f aca="false">(($BT26-$BY26)*BV$2)+$BY26</f>
        <v>0.835627536</v>
      </c>
      <c r="BW26" s="257" t="n">
        <f aca="false">(($BT26-$BY26)*BW$2)+$BY26</f>
        <v>0.557085024</v>
      </c>
      <c r="BX26" s="257" t="n">
        <f aca="false">(($BT26-$BY26)*BX$2)+$BY26</f>
        <v>0.278542512</v>
      </c>
      <c r="BY26" s="257" t="n">
        <v>0</v>
      </c>
      <c r="BZ26" s="257" t="n">
        <f aca="false">(($CD26-$BY26)*BZ$2)+$BY26</f>
        <v>-0.340408624</v>
      </c>
      <c r="CA26" s="257" t="n">
        <f aca="false">(($CD26-$BY26)*CA$2)+$BY26</f>
        <v>-0.680817248</v>
      </c>
      <c r="CB26" s="257" t="n">
        <f aca="false">(($CD26-$BY26)*CB$2)+$BY26</f>
        <v>-1.021225872</v>
      </c>
      <c r="CC26" s="257" t="n">
        <f aca="false">(($CD26-$BY26)*CC$2)+$BY26</f>
        <v>-1.361634496</v>
      </c>
      <c r="CD26" s="257" t="n">
        <f aca="false">VLOOKUP($A26,GAMMAGRIDS,6,FALSE())</f>
        <v>-1.70204312</v>
      </c>
      <c r="CE26" s="257" t="n">
        <f aca="false">(($CX26-$CD26)*CE$2)+$CD26</f>
        <v>-2.1636067405</v>
      </c>
      <c r="CF26" s="257" t="n">
        <f aca="false">(($CX26-$CD26)*CF$2)+$CD26</f>
        <v>-2.625170361</v>
      </c>
      <c r="CG26" s="257" t="n">
        <f aca="false">(($CX26-$CD26)*CG$2)+$CD26</f>
        <v>-3.0867339815</v>
      </c>
      <c r="CH26" s="257" t="n">
        <f aca="false">(($CX26-$CD26)*CH$2)+$CD26</f>
        <v>-3.548297602</v>
      </c>
      <c r="CI26" s="257" t="n">
        <f aca="false">(($CX26-$CD26)*CI$2)+$CD26</f>
        <v>-4.0098612225</v>
      </c>
      <c r="CJ26" s="257" t="n">
        <f aca="false">(($CX26-$CD26)*CJ$2)+$CD26</f>
        <v>-4.471424843</v>
      </c>
      <c r="CK26" s="257" t="n">
        <f aca="false">(($CX26-$CD26)*CK$2)+$CD26</f>
        <v>-4.9329884635</v>
      </c>
      <c r="CL26" s="257" t="n">
        <f aca="false">(($CX26-$CD26)*CL$2)+$CD26</f>
        <v>-5.394552084</v>
      </c>
      <c r="CM26" s="257" t="n">
        <f aca="false">(($CX26-$CD26)*CM$2)+$CD26</f>
        <v>-5.8561157045</v>
      </c>
      <c r="CN26" s="257" t="n">
        <f aca="false">(($CX26-$CD26)*CN$2)+$CD26</f>
        <v>-6.317679325</v>
      </c>
      <c r="CO26" s="257" t="n">
        <f aca="false">(($CX26-$CD26)*CO$2)+$CD26</f>
        <v>-6.7792429455</v>
      </c>
      <c r="CP26" s="257" t="n">
        <f aca="false">(($CX26-$CD26)*CP$2)+$CD26</f>
        <v>-7.240806566</v>
      </c>
      <c r="CQ26" s="257" t="n">
        <f aca="false">(($CX26-$CD26)*CQ$2)+$CD26</f>
        <v>-7.7023701865</v>
      </c>
      <c r="CR26" s="257" t="n">
        <f aca="false">(($CX26-$CD26)*CR$2)+$CD26</f>
        <v>-8.163933807</v>
      </c>
      <c r="CS26" s="257" t="n">
        <f aca="false">(($CX26-$CD26)*CS$2)+$CD26</f>
        <v>-8.6254974275</v>
      </c>
      <c r="CT26" s="257" t="n">
        <f aca="false">(($CX26-$CD26)*CT$2)+$CD26</f>
        <v>-9.087061048</v>
      </c>
      <c r="CU26" s="257" t="n">
        <f aca="false">(($CX26-$CD26)*CU$2)+$CD26</f>
        <v>-9.5486246685</v>
      </c>
      <c r="CV26" s="257" t="n">
        <f aca="false">(($CX26-$CD26)*CV$2)+$CD26</f>
        <v>-10.010188289</v>
      </c>
      <c r="CW26" s="257" t="n">
        <f aca="false">(($CX26-$CD26)*CW$2)+$CD26</f>
        <v>-10.4717519095</v>
      </c>
      <c r="CX26" s="257" t="n">
        <f aca="false">VLOOKUP($A26,GAMMAGRIDS,7,FALSE())</f>
        <v>-10.93331553</v>
      </c>
      <c r="CY26" s="257" t="n">
        <f aca="false">(($DW26-$CX26)*CY$2)+$CX26</f>
        <v>-11.5264035696</v>
      </c>
      <c r="CZ26" s="257" t="n">
        <f aca="false">(($DW26-$CX26)*CZ$2)+$CX26</f>
        <v>-12.1194916092</v>
      </c>
      <c r="DA26" s="257" t="n">
        <f aca="false">(($DW26-$CX26)*DA$2)+$CX26</f>
        <v>-12.7125796488</v>
      </c>
      <c r="DB26" s="257" t="n">
        <f aca="false">(($DW26-$CX26)*DB$2)+$CX26</f>
        <v>-13.3056676884</v>
      </c>
      <c r="DC26" s="257" t="n">
        <f aca="false">(($DW26-$CX26)*DC$2)+$CX26</f>
        <v>-13.898755728</v>
      </c>
      <c r="DD26" s="257" t="n">
        <f aca="false">(($DW26-$CX26)*DD$2)+$CX26</f>
        <v>-14.4918437676</v>
      </c>
      <c r="DE26" s="257" t="n">
        <f aca="false">(($DW26-$CX26)*DE$2)+$CX26</f>
        <v>-15.0849318072</v>
      </c>
      <c r="DF26" s="257" t="n">
        <f aca="false">(($DW26-$CX26)*DF$2)+$CX26</f>
        <v>-15.6780198468</v>
      </c>
      <c r="DG26" s="257" t="n">
        <f aca="false">(($DW26-$CX26)*DG$2)+$CX26</f>
        <v>-16.2711078864</v>
      </c>
      <c r="DH26" s="257" t="n">
        <f aca="false">(($DW26-$CX26)*DH$2)+$CX26</f>
        <v>-16.864195926</v>
      </c>
      <c r="DI26" s="257" t="n">
        <f aca="false">(($DW26-$CX26)*DI$2)+$CX26</f>
        <v>-17.4572839656</v>
      </c>
      <c r="DJ26" s="257" t="n">
        <f aca="false">(($DW26-$CX26)*DJ$2)+$CX26</f>
        <v>-18.0503720052</v>
      </c>
      <c r="DK26" s="257" t="n">
        <f aca="false">(($DW26-$CX26)*DK$2)+$CX26</f>
        <v>-18.6434600448</v>
      </c>
      <c r="DL26" s="257" t="n">
        <f aca="false">(($DW26-$CX26)*DL$2)+$CX26</f>
        <v>-19.2365480844</v>
      </c>
      <c r="DM26" s="257" t="n">
        <f aca="false">(($DW26-$CX26)*DM$2)+$CX26</f>
        <v>-19.829636124</v>
      </c>
      <c r="DN26" s="257" t="n">
        <f aca="false">(($DW26-$CX26)*DN$2)+$CX26</f>
        <v>-20.4227241636</v>
      </c>
      <c r="DO26" s="257" t="n">
        <f aca="false">(($DW26-$CX26)*DO$2)+$CX26</f>
        <v>-21.0158122032</v>
      </c>
      <c r="DP26" s="257" t="n">
        <f aca="false">(($DW26-$CX26)*DP$2)+$CX26</f>
        <v>-21.6089002428</v>
      </c>
      <c r="DQ26" s="257" t="n">
        <f aca="false">(($DW26-$CX26)*DQ$2)+$CX26</f>
        <v>-22.2019882824</v>
      </c>
      <c r="DR26" s="257" t="n">
        <f aca="false">(($DW26-$CX26)*DR$2)+$CX26</f>
        <v>-22.795076322</v>
      </c>
      <c r="DS26" s="257" t="n">
        <f aca="false">(($DW26-$CX26)*DS$2)+$CX26</f>
        <v>-23.3881643616</v>
      </c>
      <c r="DT26" s="257" t="n">
        <f aca="false">(($DW26-$CX26)*DT$2)+$CX26</f>
        <v>-23.9812524012</v>
      </c>
      <c r="DU26" s="257" t="n">
        <f aca="false">(($DW26-$CX26)*DU$2)+$CX26</f>
        <v>-24.5743404408</v>
      </c>
      <c r="DV26" s="257" t="n">
        <f aca="false">(($DW26-$CX26)*DV$2)+$CX26</f>
        <v>-25.1674284804</v>
      </c>
      <c r="DW26" s="257" t="n">
        <f aca="false">VLOOKUP($A26,GAMMAGRIDS,8,FALSE())</f>
        <v>-25.76051652</v>
      </c>
      <c r="DX26" s="257" t="n">
        <f aca="false">(($EV26-$DW26)*DX$2)+$DW26</f>
        <v>-27.019936262</v>
      </c>
      <c r="DY26" s="257" t="n">
        <f aca="false">(($EV26-$DW26)*DY$2)+$DW26</f>
        <v>-28.279356004</v>
      </c>
      <c r="DZ26" s="257" t="n">
        <f aca="false">(($EV26-$DW26)*DZ$2)+$DW26</f>
        <v>-29.538775746</v>
      </c>
      <c r="EA26" s="257" t="n">
        <f aca="false">(($EV26-$DW26)*EA$2)+$DW26</f>
        <v>-30.798195488</v>
      </c>
      <c r="EB26" s="257" t="n">
        <f aca="false">(($EV26-$DW26)*EB$2)+$DW26</f>
        <v>-32.05761523</v>
      </c>
      <c r="EC26" s="257" t="n">
        <f aca="false">(($EV26-$DW26)*EC$2)+$DW26</f>
        <v>-33.317034972</v>
      </c>
      <c r="ED26" s="257" t="n">
        <f aca="false">(($EV26-$DW26)*ED$2)+$DW26</f>
        <v>-34.576454714</v>
      </c>
      <c r="EE26" s="257" t="n">
        <f aca="false">(($EV26-$DW26)*EE$2)+$DW26</f>
        <v>-35.835874456</v>
      </c>
      <c r="EF26" s="257" t="n">
        <f aca="false">(($EV26-$DW26)*EF$2)+$DW26</f>
        <v>-37.095294198</v>
      </c>
      <c r="EG26" s="257" t="n">
        <f aca="false">(($EV26-$DW26)*EG$2)+$DW26</f>
        <v>-38.35471394</v>
      </c>
      <c r="EH26" s="257" t="n">
        <f aca="false">(($EV26-$DW26)*EH$2)+$DW26</f>
        <v>-39.614133682</v>
      </c>
      <c r="EI26" s="257" t="n">
        <f aca="false">(($EV26-$DW26)*EI$2)+$DW26</f>
        <v>-40.873553424</v>
      </c>
      <c r="EJ26" s="257" t="n">
        <f aca="false">(($EV26-$DW26)*EJ$2)+$DW26</f>
        <v>-42.132973166</v>
      </c>
      <c r="EK26" s="257" t="n">
        <f aca="false">(($EV26-$DW26)*EK$2)+$DW26</f>
        <v>-43.392392908</v>
      </c>
      <c r="EL26" s="257" t="n">
        <f aca="false">(($EV26-$DW26)*EL$2)+$DW26</f>
        <v>-44.65181265</v>
      </c>
      <c r="EM26" s="257" t="n">
        <f aca="false">(($EV26-$DW26)*EM$2)+$DW26</f>
        <v>-45.911232392</v>
      </c>
      <c r="EN26" s="257" t="n">
        <f aca="false">(($EV26-$DW26)*EN$2)+$DW26</f>
        <v>-47.170652134</v>
      </c>
      <c r="EO26" s="257" t="n">
        <f aca="false">(($EV26-$DW26)*EO$2)+$DW26</f>
        <v>-48.430071876</v>
      </c>
      <c r="EP26" s="257" t="n">
        <f aca="false">(($EV26-$DW26)*EP$2)+$DW26</f>
        <v>-49.689491618</v>
      </c>
      <c r="EQ26" s="257" t="n">
        <f aca="false">(($EV26-$DW26)*EQ$2)+$DW26</f>
        <v>-50.94891136</v>
      </c>
      <c r="ER26" s="257" t="n">
        <f aca="false">(($EV26-$DW26)*ER$2)+$DW26</f>
        <v>-52.208331102</v>
      </c>
      <c r="ES26" s="257" t="n">
        <f aca="false">(($EV26-$DW26)*ES$2)+$DW26</f>
        <v>-53.467750844</v>
      </c>
      <c r="ET26" s="257" t="n">
        <f aca="false">(($EV26-$DW26)*ET$2)+$DW26</f>
        <v>-54.727170586</v>
      </c>
      <c r="EU26" s="257" t="n">
        <f aca="false">(($EV26-$DW26)*EU$2)+$DW26</f>
        <v>-55.986590328</v>
      </c>
      <c r="EV26" s="257" t="n">
        <f aca="false">VLOOKUP($A26,GAMMAGRIDS,9,FALSE())</f>
        <v>-57.24601007</v>
      </c>
    </row>
    <row r="27" customFormat="false" ht="12.75" hidden="false" customHeight="false" outlineLevel="0" collapsed="false">
      <c r="A27" s="36" t="n">
        <v>37622</v>
      </c>
      <c r="B27" s="257" t="n">
        <f aca="false">VLOOKUP($A27,GAMMAGRIDS,2,FALSE())</f>
        <v>-30.44599362</v>
      </c>
      <c r="C27" s="257" t="n">
        <f aca="false">(($B27-$AA27)*C$2)+$AA27</f>
        <v>-29.4025330584</v>
      </c>
      <c r="D27" s="257" t="n">
        <f aca="false">(($B27-$AA27)*D$2)+$AA27</f>
        <v>-28.3590724968</v>
      </c>
      <c r="E27" s="257" t="n">
        <f aca="false">(($B27-$AA27)*E$2)+$AA27</f>
        <v>-27.3156119352</v>
      </c>
      <c r="F27" s="257" t="n">
        <f aca="false">(($B27-$AA27)*F$2)+$AA27</f>
        <v>-26.2721513736</v>
      </c>
      <c r="G27" s="257" t="n">
        <f aca="false">(($B27-$AA27)*G$2)+$AA27</f>
        <v>-25.228690812</v>
      </c>
      <c r="H27" s="257" t="n">
        <f aca="false">(($B27-$AA27)*H$2)+$AA27</f>
        <v>-24.1852302504</v>
      </c>
      <c r="I27" s="257" t="n">
        <f aca="false">(($B27-$AA27)*I$2)+$AA27</f>
        <v>-23.1417696888</v>
      </c>
      <c r="J27" s="257" t="n">
        <f aca="false">(($B27-$AA27)*J$2)+$AA27</f>
        <v>-22.0983091272</v>
      </c>
      <c r="K27" s="257" t="n">
        <f aca="false">(($B27-$AA27)*K$2)+$AA27</f>
        <v>-21.0548485656</v>
      </c>
      <c r="L27" s="257" t="n">
        <f aca="false">(($B27-$AA27)*L$2)+$AA27</f>
        <v>-20.011388004</v>
      </c>
      <c r="M27" s="257" t="n">
        <f aca="false">(($B27-$AA27)*M$2)+$AA27</f>
        <v>-18.9679274424</v>
      </c>
      <c r="N27" s="257" t="n">
        <f aca="false">(($B27-$AA27)*N$2)+$AA27</f>
        <v>-17.9244668808</v>
      </c>
      <c r="O27" s="257" t="n">
        <f aca="false">(($B27-$AA27)*O$2)+$AA27</f>
        <v>-16.8810063192</v>
      </c>
      <c r="P27" s="257" t="n">
        <f aca="false">(($B27-$AA27)*P$2)+$AA27</f>
        <v>-15.8375457576</v>
      </c>
      <c r="Q27" s="257" t="n">
        <f aca="false">(($B27-$AA27)*Q$2)+$AA27</f>
        <v>-14.794085196</v>
      </c>
      <c r="R27" s="257" t="n">
        <f aca="false">(($B27-$AA27)*R$2)+$AA27</f>
        <v>-13.7506246344</v>
      </c>
      <c r="S27" s="257" t="n">
        <f aca="false">(($B27-$AA27)*S$2)+$AA27</f>
        <v>-12.7071640728</v>
      </c>
      <c r="T27" s="257" t="n">
        <f aca="false">(($B27-$AA27)*T$2)+$AA27</f>
        <v>-11.6637035112</v>
      </c>
      <c r="U27" s="257" t="n">
        <f aca="false">(($B27-$AA27)*U$2)+$AA27</f>
        <v>-10.6202429496</v>
      </c>
      <c r="V27" s="257" t="n">
        <f aca="false">(($B27-$AA27)*V$2)+$AA27</f>
        <v>-9.57678238799999</v>
      </c>
      <c r="W27" s="257" t="n">
        <f aca="false">(($B27-$AA27)*W$2)+$AA27</f>
        <v>-8.53332182639999</v>
      </c>
      <c r="X27" s="257" t="n">
        <f aca="false">(($B27-$AA27)*X$2)+$AA27</f>
        <v>-7.48986126479999</v>
      </c>
      <c r="Y27" s="257" t="n">
        <f aca="false">(($B27-$AA27)*Y$2)+$AA27</f>
        <v>-6.44640070319999</v>
      </c>
      <c r="Z27" s="257" t="n">
        <f aca="false">(($B27-$AA27)*Z$2)+$AA27</f>
        <v>-5.40294014159999</v>
      </c>
      <c r="AA27" s="257" t="n">
        <f aca="false">VLOOKUP($A27,GAMMAGRIDS,3,FALSE())</f>
        <v>-4.35947958</v>
      </c>
      <c r="AB27" s="257" t="n">
        <f aca="false">(($AA27-$AZ27)*AB$2)+$AZ27</f>
        <v>-4.1539966408</v>
      </c>
      <c r="AC27" s="257" t="n">
        <f aca="false">(($AA27-$AZ27)*AC$2)+$AZ27</f>
        <v>-3.9485137016</v>
      </c>
      <c r="AD27" s="257" t="n">
        <f aca="false">(($AA27-$AZ27)*AD$2)+$AZ27</f>
        <v>-3.7430307624</v>
      </c>
      <c r="AE27" s="257" t="n">
        <f aca="false">(($AA27-$AZ27)*AE$2)+$AZ27</f>
        <v>-3.5375478232</v>
      </c>
      <c r="AF27" s="257" t="n">
        <f aca="false">(($AA27-$AZ27)*AF$2)+$AZ27</f>
        <v>-3.332064884</v>
      </c>
      <c r="AG27" s="257" t="n">
        <f aca="false">(($AA27-$AZ27)*AG$2)+$AZ27</f>
        <v>-3.1265819448</v>
      </c>
      <c r="AH27" s="257" t="n">
        <f aca="false">(($AA27-$AZ27)*AH$2)+$AZ27</f>
        <v>-2.9210990056</v>
      </c>
      <c r="AI27" s="257" t="n">
        <f aca="false">(($AA27-$AZ27)*AI$2)+$AZ27</f>
        <v>-2.7156160664</v>
      </c>
      <c r="AJ27" s="257" t="n">
        <f aca="false">(($AA27-$AZ27)*AJ$2)+$AZ27</f>
        <v>-2.5101331272</v>
      </c>
      <c r="AK27" s="257" t="n">
        <f aca="false">(($AA27-$AZ27)*AK$2)+$AZ27</f>
        <v>-2.304650188</v>
      </c>
      <c r="AL27" s="257" t="n">
        <f aca="false">(($AA27-$AZ27)*AL$2)+$AZ27</f>
        <v>-2.0991672488</v>
      </c>
      <c r="AM27" s="257" t="n">
        <f aca="false">(($AA27-$AZ27)*AM$2)+$AZ27</f>
        <v>-1.8936843096</v>
      </c>
      <c r="AN27" s="257" t="n">
        <f aca="false">(($AA27-$AZ27)*AN$2)+$AZ27</f>
        <v>-1.6882013704</v>
      </c>
      <c r="AO27" s="257" t="n">
        <f aca="false">(($AA27-$AZ27)*AO$2)+$AZ27</f>
        <v>-1.4827184312</v>
      </c>
      <c r="AP27" s="257" t="n">
        <f aca="false">(($AA27-$AZ27)*AP$2)+$AZ27</f>
        <v>-1.277235492</v>
      </c>
      <c r="AQ27" s="257" t="n">
        <f aca="false">(($AA27-$AZ27)*AQ$2)+$AZ27</f>
        <v>-1.0717525528</v>
      </c>
      <c r="AR27" s="257" t="n">
        <f aca="false">(($AA27-$AZ27)*AR$2)+$AZ27</f>
        <v>-0.866269613599999</v>
      </c>
      <c r="AS27" s="257" t="n">
        <f aca="false">(($AA27-$AZ27)*AS$2)+$AZ27</f>
        <v>-0.660786674399999</v>
      </c>
      <c r="AT27" s="257" t="n">
        <f aca="false">(($AA27-$AZ27)*AT$2)+$AZ27</f>
        <v>-0.455303735199999</v>
      </c>
      <c r="AU27" s="257" t="n">
        <f aca="false">(($AA27-$AZ27)*AU$2)+$AZ27</f>
        <v>-0.249820795999999</v>
      </c>
      <c r="AV27" s="257" t="n">
        <f aca="false">(($AA27-$AZ27)*AV$2)+$AZ27</f>
        <v>-0.0443378567999985</v>
      </c>
      <c r="AW27" s="257" t="n">
        <f aca="false">(($AA27-$AZ27)*AW$2)+$AZ27</f>
        <v>0.161145082400002</v>
      </c>
      <c r="AX27" s="257" t="n">
        <f aca="false">(($AA27-$AZ27)*AX$2)+$AZ27</f>
        <v>0.366628021600002</v>
      </c>
      <c r="AY27" s="257" t="n">
        <f aca="false">(($AA27-$AZ27)*AY$2)+$AZ27</f>
        <v>0.572110960800002</v>
      </c>
      <c r="AZ27" s="257" t="n">
        <f aca="false">VLOOKUP($A27,GAMMAGRIDS,4,FALSE())</f>
        <v>0.7775939</v>
      </c>
      <c r="BA27" s="257" t="n">
        <f aca="false">(($AZ27-$BT27)*BA$2)+$BT27</f>
        <v>0.766004</v>
      </c>
      <c r="BB27" s="257" t="n">
        <f aca="false">(($AZ27-$BT27)*BB$2)+$BT27</f>
        <v>0.7544141</v>
      </c>
      <c r="BC27" s="257" t="n">
        <f aca="false">(($AZ27-$BT27)*BC$2)+$BT27</f>
        <v>0.7428242</v>
      </c>
      <c r="BD27" s="257" t="n">
        <f aca="false">(($AZ27-$BT27)*BD$2)+$BT27</f>
        <v>0.7312343</v>
      </c>
      <c r="BE27" s="257" t="n">
        <f aca="false">(($AZ27-$BT27)*BE$2)+$BT27</f>
        <v>0.7196444</v>
      </c>
      <c r="BF27" s="257" t="n">
        <f aca="false">(($AZ27-$BT27)*BF$2)+$BT27</f>
        <v>0.7080545</v>
      </c>
      <c r="BG27" s="257" t="n">
        <f aca="false">(($AZ27-$BT27)*BG$2)+$BT27</f>
        <v>0.6964646</v>
      </c>
      <c r="BH27" s="257" t="n">
        <f aca="false">(($AZ27-$BT27)*BH$2)+$BT27</f>
        <v>0.6848747</v>
      </c>
      <c r="BI27" s="257" t="n">
        <f aca="false">(($AZ27-$BT27)*BI$2)+$BT27</f>
        <v>0.6732848</v>
      </c>
      <c r="BJ27" s="257" t="n">
        <f aca="false">(($AZ27-$BT27)*BJ$2)+$BT27</f>
        <v>0.6616949</v>
      </c>
      <c r="BK27" s="257" t="n">
        <f aca="false">(($AZ27-$BT27)*BK$2)+$BT27</f>
        <v>0.650105</v>
      </c>
      <c r="BL27" s="257" t="n">
        <f aca="false">(($AZ27-$BT27)*BL$2)+$BT27</f>
        <v>0.6385151</v>
      </c>
      <c r="BM27" s="257" t="n">
        <f aca="false">(($AZ27-$BT27)*BM$2)+$BT27</f>
        <v>0.6269252</v>
      </c>
      <c r="BN27" s="257" t="n">
        <f aca="false">(($AZ27-$BT27)*BN$2)+$BT27</f>
        <v>0.6153353</v>
      </c>
      <c r="BO27" s="257" t="n">
        <f aca="false">(($AZ27-$BT27)*BO$2)+$BT27</f>
        <v>0.6037454</v>
      </c>
      <c r="BP27" s="257" t="n">
        <f aca="false">(($AZ27-$BT27)*BP$2)+$BT27</f>
        <v>0.5921555</v>
      </c>
      <c r="BQ27" s="257" t="n">
        <f aca="false">(($AZ27-$BT27)*BQ$2)+$BT27</f>
        <v>0.5805656</v>
      </c>
      <c r="BR27" s="257" t="n">
        <f aca="false">(($AZ27-$BT27)*BR$2)+$BT27</f>
        <v>0.5689757</v>
      </c>
      <c r="BS27" s="257" t="n">
        <f aca="false">(($AZ27-$BT27)*BS$2)+$BT27</f>
        <v>0.5573858</v>
      </c>
      <c r="BT27" s="257" t="n">
        <f aca="false">VLOOKUP($A27,GAMMAGRIDS,5,FALSE())</f>
        <v>0.5457959</v>
      </c>
      <c r="BU27" s="257" t="n">
        <f aca="false">(($BT27-$BY27)*BU$2)+$BY27</f>
        <v>0.43663672</v>
      </c>
      <c r="BV27" s="257" t="n">
        <f aca="false">(($BT27-$BY27)*BV$2)+$BY27</f>
        <v>0.32747754</v>
      </c>
      <c r="BW27" s="257" t="n">
        <f aca="false">(($BT27-$BY27)*BW$2)+$BY27</f>
        <v>0.21831836</v>
      </c>
      <c r="BX27" s="257" t="n">
        <f aca="false">(($BT27-$BY27)*BX$2)+$BY27</f>
        <v>0.10915918</v>
      </c>
      <c r="BY27" s="257" t="n">
        <v>0</v>
      </c>
      <c r="BZ27" s="257" t="n">
        <f aca="false">(($CD27-$BY27)*BZ$2)+$BY27</f>
        <v>-0.141888424</v>
      </c>
      <c r="CA27" s="257" t="n">
        <f aca="false">(($CD27-$BY27)*CA$2)+$BY27</f>
        <v>-0.283776848</v>
      </c>
      <c r="CB27" s="257" t="n">
        <f aca="false">(($CD27-$BY27)*CB$2)+$BY27</f>
        <v>-0.425665272</v>
      </c>
      <c r="CC27" s="257" t="n">
        <f aca="false">(($CD27-$BY27)*CC$2)+$BY27</f>
        <v>-0.567553696</v>
      </c>
      <c r="CD27" s="257" t="n">
        <f aca="false">VLOOKUP($A27,GAMMAGRIDS,6,FALSE())</f>
        <v>-0.70944212</v>
      </c>
      <c r="CE27" s="257" t="n">
        <f aca="false">(($CX27-$CD27)*CE$2)+$CD27</f>
        <v>-0.9179953255</v>
      </c>
      <c r="CF27" s="257" t="n">
        <f aca="false">(($CX27-$CD27)*CF$2)+$CD27</f>
        <v>-1.126548531</v>
      </c>
      <c r="CG27" s="257" t="n">
        <f aca="false">(($CX27-$CD27)*CG$2)+$CD27</f>
        <v>-1.3351017365</v>
      </c>
      <c r="CH27" s="257" t="n">
        <f aca="false">(($CX27-$CD27)*CH$2)+$CD27</f>
        <v>-1.543654942</v>
      </c>
      <c r="CI27" s="257" t="n">
        <f aca="false">(($CX27-$CD27)*CI$2)+$CD27</f>
        <v>-1.7522081475</v>
      </c>
      <c r="CJ27" s="257" t="n">
        <f aca="false">(($CX27-$CD27)*CJ$2)+$CD27</f>
        <v>-1.960761353</v>
      </c>
      <c r="CK27" s="257" t="n">
        <f aca="false">(($CX27-$CD27)*CK$2)+$CD27</f>
        <v>-2.1693145585</v>
      </c>
      <c r="CL27" s="257" t="n">
        <f aca="false">(($CX27-$CD27)*CL$2)+$CD27</f>
        <v>-2.377867764</v>
      </c>
      <c r="CM27" s="257" t="n">
        <f aca="false">(($CX27-$CD27)*CM$2)+$CD27</f>
        <v>-2.5864209695</v>
      </c>
      <c r="CN27" s="257" t="n">
        <f aca="false">(($CX27-$CD27)*CN$2)+$CD27</f>
        <v>-2.794974175</v>
      </c>
      <c r="CO27" s="257" t="n">
        <f aca="false">(($CX27-$CD27)*CO$2)+$CD27</f>
        <v>-3.0035273805</v>
      </c>
      <c r="CP27" s="257" t="n">
        <f aca="false">(($CX27-$CD27)*CP$2)+$CD27</f>
        <v>-3.212080586</v>
      </c>
      <c r="CQ27" s="257" t="n">
        <f aca="false">(($CX27-$CD27)*CQ$2)+$CD27</f>
        <v>-3.4206337915</v>
      </c>
      <c r="CR27" s="257" t="n">
        <f aca="false">(($CX27-$CD27)*CR$2)+$CD27</f>
        <v>-3.629186997</v>
      </c>
      <c r="CS27" s="257" t="n">
        <f aca="false">(($CX27-$CD27)*CS$2)+$CD27</f>
        <v>-3.8377402025</v>
      </c>
      <c r="CT27" s="257" t="n">
        <f aca="false">(($CX27-$CD27)*CT$2)+$CD27</f>
        <v>-4.046293408</v>
      </c>
      <c r="CU27" s="257" t="n">
        <f aca="false">(($CX27-$CD27)*CU$2)+$CD27</f>
        <v>-4.2548466135</v>
      </c>
      <c r="CV27" s="257" t="n">
        <f aca="false">(($CX27-$CD27)*CV$2)+$CD27</f>
        <v>-4.463399819</v>
      </c>
      <c r="CW27" s="257" t="n">
        <f aca="false">(($CX27-$CD27)*CW$2)+$CD27</f>
        <v>-4.6719530245</v>
      </c>
      <c r="CX27" s="257" t="n">
        <f aca="false">VLOOKUP($A27,GAMMAGRIDS,7,FALSE())</f>
        <v>-4.88050623</v>
      </c>
      <c r="CY27" s="257" t="n">
        <f aca="false">(($DW27-$CX27)*CY$2)+$CX27</f>
        <v>-5.169039422</v>
      </c>
      <c r="CZ27" s="257" t="n">
        <f aca="false">(($DW27-$CX27)*CZ$2)+$CX27</f>
        <v>-5.457572614</v>
      </c>
      <c r="DA27" s="257" t="n">
        <f aca="false">(($DW27-$CX27)*DA$2)+$CX27</f>
        <v>-5.746105806</v>
      </c>
      <c r="DB27" s="257" t="n">
        <f aca="false">(($DW27-$CX27)*DB$2)+$CX27</f>
        <v>-6.034638998</v>
      </c>
      <c r="DC27" s="257" t="n">
        <f aca="false">(($DW27-$CX27)*DC$2)+$CX27</f>
        <v>-6.32317219</v>
      </c>
      <c r="DD27" s="257" t="n">
        <f aca="false">(($DW27-$CX27)*DD$2)+$CX27</f>
        <v>-6.611705382</v>
      </c>
      <c r="DE27" s="257" t="n">
        <f aca="false">(($DW27-$CX27)*DE$2)+$CX27</f>
        <v>-6.900238574</v>
      </c>
      <c r="DF27" s="257" t="n">
        <f aca="false">(($DW27-$CX27)*DF$2)+$CX27</f>
        <v>-7.188771766</v>
      </c>
      <c r="DG27" s="257" t="n">
        <f aca="false">(($DW27-$CX27)*DG$2)+$CX27</f>
        <v>-7.477304958</v>
      </c>
      <c r="DH27" s="257" t="n">
        <f aca="false">(($DW27-$CX27)*DH$2)+$CX27</f>
        <v>-7.76583815</v>
      </c>
      <c r="DI27" s="257" t="n">
        <f aca="false">(($DW27-$CX27)*DI$2)+$CX27</f>
        <v>-8.054371342</v>
      </c>
      <c r="DJ27" s="257" t="n">
        <f aca="false">(($DW27-$CX27)*DJ$2)+$CX27</f>
        <v>-8.342904534</v>
      </c>
      <c r="DK27" s="257" t="n">
        <f aca="false">(($DW27-$CX27)*DK$2)+$CX27</f>
        <v>-8.631437726</v>
      </c>
      <c r="DL27" s="257" t="n">
        <f aca="false">(($DW27-$CX27)*DL$2)+$CX27</f>
        <v>-8.919970918</v>
      </c>
      <c r="DM27" s="257" t="n">
        <f aca="false">(($DW27-$CX27)*DM$2)+$CX27</f>
        <v>-9.20850411</v>
      </c>
      <c r="DN27" s="257" t="n">
        <f aca="false">(($DW27-$CX27)*DN$2)+$CX27</f>
        <v>-9.497037302</v>
      </c>
      <c r="DO27" s="257" t="n">
        <f aca="false">(($DW27-$CX27)*DO$2)+$CX27</f>
        <v>-9.785570494</v>
      </c>
      <c r="DP27" s="257" t="n">
        <f aca="false">(($DW27-$CX27)*DP$2)+$CX27</f>
        <v>-10.074103686</v>
      </c>
      <c r="DQ27" s="257" t="n">
        <f aca="false">(($DW27-$CX27)*DQ$2)+$CX27</f>
        <v>-10.362636878</v>
      </c>
      <c r="DR27" s="257" t="n">
        <f aca="false">(($DW27-$CX27)*DR$2)+$CX27</f>
        <v>-10.65117007</v>
      </c>
      <c r="DS27" s="257" t="n">
        <f aca="false">(($DW27-$CX27)*DS$2)+$CX27</f>
        <v>-10.939703262</v>
      </c>
      <c r="DT27" s="257" t="n">
        <f aca="false">(($DW27-$CX27)*DT$2)+$CX27</f>
        <v>-11.228236454</v>
      </c>
      <c r="DU27" s="257" t="n">
        <f aca="false">(($DW27-$CX27)*DU$2)+$CX27</f>
        <v>-11.516769646</v>
      </c>
      <c r="DV27" s="257" t="n">
        <f aca="false">(($DW27-$CX27)*DV$2)+$CX27</f>
        <v>-11.805302838</v>
      </c>
      <c r="DW27" s="257" t="n">
        <f aca="false">VLOOKUP($A27,GAMMAGRIDS,8,FALSE())</f>
        <v>-12.09383603</v>
      </c>
      <c r="DX27" s="257" t="n">
        <f aca="false">(($EV27-$DW27)*DX$2)+$DW27</f>
        <v>-12.7555847144</v>
      </c>
      <c r="DY27" s="257" t="n">
        <f aca="false">(($EV27-$DW27)*DY$2)+$DW27</f>
        <v>-13.4173333988</v>
      </c>
      <c r="DZ27" s="257" t="n">
        <f aca="false">(($EV27-$DW27)*DZ$2)+$DW27</f>
        <v>-14.0790820832</v>
      </c>
      <c r="EA27" s="257" t="n">
        <f aca="false">(($EV27-$DW27)*EA$2)+$DW27</f>
        <v>-14.7408307676</v>
      </c>
      <c r="EB27" s="257" t="n">
        <f aca="false">(($EV27-$DW27)*EB$2)+$DW27</f>
        <v>-15.402579452</v>
      </c>
      <c r="EC27" s="257" t="n">
        <f aca="false">(($EV27-$DW27)*EC$2)+$DW27</f>
        <v>-16.0643281364</v>
      </c>
      <c r="ED27" s="257" t="n">
        <f aca="false">(($EV27-$DW27)*ED$2)+$DW27</f>
        <v>-16.7260768208</v>
      </c>
      <c r="EE27" s="257" t="n">
        <f aca="false">(($EV27-$DW27)*EE$2)+$DW27</f>
        <v>-17.3878255052</v>
      </c>
      <c r="EF27" s="257" t="n">
        <f aca="false">(($EV27-$DW27)*EF$2)+$DW27</f>
        <v>-18.0495741896</v>
      </c>
      <c r="EG27" s="257" t="n">
        <f aca="false">(($EV27-$DW27)*EG$2)+$DW27</f>
        <v>-18.711322874</v>
      </c>
      <c r="EH27" s="257" t="n">
        <f aca="false">(($EV27-$DW27)*EH$2)+$DW27</f>
        <v>-19.3730715584</v>
      </c>
      <c r="EI27" s="257" t="n">
        <f aca="false">(($EV27-$DW27)*EI$2)+$DW27</f>
        <v>-20.0348202428</v>
      </c>
      <c r="EJ27" s="257" t="n">
        <f aca="false">(($EV27-$DW27)*EJ$2)+$DW27</f>
        <v>-20.6965689272</v>
      </c>
      <c r="EK27" s="257" t="n">
        <f aca="false">(($EV27-$DW27)*EK$2)+$DW27</f>
        <v>-21.3583176116</v>
      </c>
      <c r="EL27" s="257" t="n">
        <f aca="false">(($EV27-$DW27)*EL$2)+$DW27</f>
        <v>-22.020066296</v>
      </c>
      <c r="EM27" s="257" t="n">
        <f aca="false">(($EV27-$DW27)*EM$2)+$DW27</f>
        <v>-22.6818149804</v>
      </c>
      <c r="EN27" s="257" t="n">
        <f aca="false">(($EV27-$DW27)*EN$2)+$DW27</f>
        <v>-23.3435636648</v>
      </c>
      <c r="EO27" s="257" t="n">
        <f aca="false">(($EV27-$DW27)*EO$2)+$DW27</f>
        <v>-24.0053123492</v>
      </c>
      <c r="EP27" s="257" t="n">
        <f aca="false">(($EV27-$DW27)*EP$2)+$DW27</f>
        <v>-24.6670610336</v>
      </c>
      <c r="EQ27" s="257" t="n">
        <f aca="false">(($EV27-$DW27)*EQ$2)+$DW27</f>
        <v>-25.328809718</v>
      </c>
      <c r="ER27" s="257" t="n">
        <f aca="false">(($EV27-$DW27)*ER$2)+$DW27</f>
        <v>-25.9905584024</v>
      </c>
      <c r="ES27" s="257" t="n">
        <f aca="false">(($EV27-$DW27)*ES$2)+$DW27</f>
        <v>-26.6523070868</v>
      </c>
      <c r="ET27" s="257" t="n">
        <f aca="false">(($EV27-$DW27)*ET$2)+$DW27</f>
        <v>-27.3140557712</v>
      </c>
      <c r="EU27" s="257" t="n">
        <f aca="false">(($EV27-$DW27)*EU$2)+$DW27</f>
        <v>-27.9758044556</v>
      </c>
      <c r="EV27" s="257" t="n">
        <f aca="false">VLOOKUP($A27,GAMMAGRIDS,9,FALSE())</f>
        <v>-28.63755314</v>
      </c>
    </row>
    <row r="28" customFormat="false" ht="12.75" hidden="false" customHeight="false" outlineLevel="0" collapsed="false">
      <c r="A28" s="36" t="n">
        <v>37653</v>
      </c>
      <c r="B28" s="257" t="n">
        <f aca="false">VLOOKUP($A28,GAMMAGRIDS,2,FALSE())</f>
        <v>-30.5913526</v>
      </c>
      <c r="C28" s="257" t="n">
        <f aca="false">(($B28-$AA28)*C$2)+$AA28</f>
        <v>-29.5618103956</v>
      </c>
      <c r="D28" s="257" t="n">
        <f aca="false">(($B28-$AA28)*D$2)+$AA28</f>
        <v>-28.5322681912</v>
      </c>
      <c r="E28" s="257" t="n">
        <f aca="false">(($B28-$AA28)*E$2)+$AA28</f>
        <v>-27.5027259868</v>
      </c>
      <c r="F28" s="257" t="n">
        <f aca="false">(($B28-$AA28)*F$2)+$AA28</f>
        <v>-26.4731837824</v>
      </c>
      <c r="G28" s="257" t="n">
        <f aca="false">(($B28-$AA28)*G$2)+$AA28</f>
        <v>-25.443641578</v>
      </c>
      <c r="H28" s="257" t="n">
        <f aca="false">(($B28-$AA28)*H$2)+$AA28</f>
        <v>-24.4140993736</v>
      </c>
      <c r="I28" s="257" t="n">
        <f aca="false">(($B28-$AA28)*I$2)+$AA28</f>
        <v>-23.3845571692</v>
      </c>
      <c r="J28" s="257" t="n">
        <f aca="false">(($B28-$AA28)*J$2)+$AA28</f>
        <v>-22.3550149648</v>
      </c>
      <c r="K28" s="257" t="n">
        <f aca="false">(($B28-$AA28)*K$2)+$AA28</f>
        <v>-21.3254727604</v>
      </c>
      <c r="L28" s="257" t="n">
        <f aca="false">(($B28-$AA28)*L$2)+$AA28</f>
        <v>-20.295930556</v>
      </c>
      <c r="M28" s="257" t="n">
        <f aca="false">(($B28-$AA28)*M$2)+$AA28</f>
        <v>-19.2663883516</v>
      </c>
      <c r="N28" s="257" t="n">
        <f aca="false">(($B28-$AA28)*N$2)+$AA28</f>
        <v>-18.2368461472</v>
      </c>
      <c r="O28" s="257" t="n">
        <f aca="false">(($B28-$AA28)*O$2)+$AA28</f>
        <v>-17.2073039428</v>
      </c>
      <c r="P28" s="257" t="n">
        <f aca="false">(($B28-$AA28)*P$2)+$AA28</f>
        <v>-16.1777617384</v>
      </c>
      <c r="Q28" s="257" t="n">
        <f aca="false">(($B28-$AA28)*Q$2)+$AA28</f>
        <v>-15.148219534</v>
      </c>
      <c r="R28" s="257" t="n">
        <f aca="false">(($B28-$AA28)*R$2)+$AA28</f>
        <v>-14.1186773296</v>
      </c>
      <c r="S28" s="257" t="n">
        <f aca="false">(($B28-$AA28)*S$2)+$AA28</f>
        <v>-13.0891351252</v>
      </c>
      <c r="T28" s="257" t="n">
        <f aca="false">(($B28-$AA28)*T$2)+$AA28</f>
        <v>-12.0595929208</v>
      </c>
      <c r="U28" s="257" t="n">
        <f aca="false">(($B28-$AA28)*U$2)+$AA28</f>
        <v>-11.0300507164</v>
      </c>
      <c r="V28" s="257" t="n">
        <f aca="false">(($B28-$AA28)*V$2)+$AA28</f>
        <v>-10.000508512</v>
      </c>
      <c r="W28" s="257" t="n">
        <f aca="false">(($B28-$AA28)*W$2)+$AA28</f>
        <v>-8.97096630759999</v>
      </c>
      <c r="X28" s="257" t="n">
        <f aca="false">(($B28-$AA28)*X$2)+$AA28</f>
        <v>-7.94142410319999</v>
      </c>
      <c r="Y28" s="257" t="n">
        <f aca="false">(($B28-$AA28)*Y$2)+$AA28</f>
        <v>-6.91188189879999</v>
      </c>
      <c r="Z28" s="257" t="n">
        <f aca="false">(($B28-$AA28)*Z$2)+$AA28</f>
        <v>-5.88233969439999</v>
      </c>
      <c r="AA28" s="257" t="n">
        <f aca="false">VLOOKUP($A28,GAMMAGRIDS,3,FALSE())</f>
        <v>-4.85279749</v>
      </c>
      <c r="AB28" s="257" t="n">
        <f aca="false">(($AA28-$AZ28)*AB$2)+$AZ28</f>
        <v>-4.639272198</v>
      </c>
      <c r="AC28" s="257" t="n">
        <f aca="false">(($AA28-$AZ28)*AC$2)+$AZ28</f>
        <v>-4.425746906</v>
      </c>
      <c r="AD28" s="257" t="n">
        <f aca="false">(($AA28-$AZ28)*AD$2)+$AZ28</f>
        <v>-4.212221614</v>
      </c>
      <c r="AE28" s="257" t="n">
        <f aca="false">(($AA28-$AZ28)*AE$2)+$AZ28</f>
        <v>-3.998696322</v>
      </c>
      <c r="AF28" s="257" t="n">
        <f aca="false">(($AA28-$AZ28)*AF$2)+$AZ28</f>
        <v>-3.78517103</v>
      </c>
      <c r="AG28" s="257" t="n">
        <f aca="false">(($AA28-$AZ28)*AG$2)+$AZ28</f>
        <v>-3.571645738</v>
      </c>
      <c r="AH28" s="257" t="n">
        <f aca="false">(($AA28-$AZ28)*AH$2)+$AZ28</f>
        <v>-3.358120446</v>
      </c>
      <c r="AI28" s="257" t="n">
        <f aca="false">(($AA28-$AZ28)*AI$2)+$AZ28</f>
        <v>-3.144595154</v>
      </c>
      <c r="AJ28" s="257" t="n">
        <f aca="false">(($AA28-$AZ28)*AJ$2)+$AZ28</f>
        <v>-2.931069862</v>
      </c>
      <c r="AK28" s="257" t="n">
        <f aca="false">(($AA28-$AZ28)*AK$2)+$AZ28</f>
        <v>-2.71754457</v>
      </c>
      <c r="AL28" s="257" t="n">
        <f aca="false">(($AA28-$AZ28)*AL$2)+$AZ28</f>
        <v>-2.504019278</v>
      </c>
      <c r="AM28" s="257" t="n">
        <f aca="false">(($AA28-$AZ28)*AM$2)+$AZ28</f>
        <v>-2.290493986</v>
      </c>
      <c r="AN28" s="257" t="n">
        <f aca="false">(($AA28-$AZ28)*AN$2)+$AZ28</f>
        <v>-2.076968694</v>
      </c>
      <c r="AO28" s="257" t="n">
        <f aca="false">(($AA28-$AZ28)*AO$2)+$AZ28</f>
        <v>-1.863443402</v>
      </c>
      <c r="AP28" s="257" t="n">
        <f aca="false">(($AA28-$AZ28)*AP$2)+$AZ28</f>
        <v>-1.64991811</v>
      </c>
      <c r="AQ28" s="257" t="n">
        <f aca="false">(($AA28-$AZ28)*AQ$2)+$AZ28</f>
        <v>-1.436392818</v>
      </c>
      <c r="AR28" s="257" t="n">
        <f aca="false">(($AA28-$AZ28)*AR$2)+$AZ28</f>
        <v>-1.222867526</v>
      </c>
      <c r="AS28" s="257" t="n">
        <f aca="false">(($AA28-$AZ28)*AS$2)+$AZ28</f>
        <v>-1.009342234</v>
      </c>
      <c r="AT28" s="257" t="n">
        <f aca="false">(($AA28-$AZ28)*AT$2)+$AZ28</f>
        <v>-0.795816941999998</v>
      </c>
      <c r="AU28" s="257" t="n">
        <f aca="false">(($AA28-$AZ28)*AU$2)+$AZ28</f>
        <v>-0.582291649999999</v>
      </c>
      <c r="AV28" s="257" t="n">
        <f aca="false">(($AA28-$AZ28)*AV$2)+$AZ28</f>
        <v>-0.368766357999998</v>
      </c>
      <c r="AW28" s="257" t="n">
        <f aca="false">(($AA28-$AZ28)*AW$2)+$AZ28</f>
        <v>-0.155241065999998</v>
      </c>
      <c r="AX28" s="257" t="n">
        <f aca="false">(($AA28-$AZ28)*AX$2)+$AZ28</f>
        <v>0.0582842260000018</v>
      </c>
      <c r="AY28" s="257" t="n">
        <f aca="false">(($AA28-$AZ28)*AY$2)+$AZ28</f>
        <v>0.271809518000002</v>
      </c>
      <c r="AZ28" s="257" t="n">
        <f aca="false">VLOOKUP($A28,GAMMAGRIDS,4,FALSE())</f>
        <v>0.48533481</v>
      </c>
      <c r="BA28" s="257" t="n">
        <f aca="false">(($AZ28-$BT28)*BA$2)+$BT28</f>
        <v>0.4852245165</v>
      </c>
      <c r="BB28" s="257" t="n">
        <f aca="false">(($AZ28-$BT28)*BB$2)+$BT28</f>
        <v>0.485114223</v>
      </c>
      <c r="BC28" s="257" t="n">
        <f aca="false">(($AZ28-$BT28)*BC$2)+$BT28</f>
        <v>0.4850039295</v>
      </c>
      <c r="BD28" s="257" t="n">
        <f aca="false">(($AZ28-$BT28)*BD$2)+$BT28</f>
        <v>0.484893636</v>
      </c>
      <c r="BE28" s="257" t="n">
        <f aca="false">(($AZ28-$BT28)*BE$2)+$BT28</f>
        <v>0.4847833425</v>
      </c>
      <c r="BF28" s="257" t="n">
        <f aca="false">(($AZ28-$BT28)*BF$2)+$BT28</f>
        <v>0.484673049</v>
      </c>
      <c r="BG28" s="257" t="n">
        <f aca="false">(($AZ28-$BT28)*BG$2)+$BT28</f>
        <v>0.4845627555</v>
      </c>
      <c r="BH28" s="257" t="n">
        <f aca="false">(($AZ28-$BT28)*BH$2)+$BT28</f>
        <v>0.484452462</v>
      </c>
      <c r="BI28" s="257" t="n">
        <f aca="false">(($AZ28-$BT28)*BI$2)+$BT28</f>
        <v>0.4843421685</v>
      </c>
      <c r="BJ28" s="257" t="n">
        <f aca="false">(($AZ28-$BT28)*BJ$2)+$BT28</f>
        <v>0.484231875</v>
      </c>
      <c r="BK28" s="257" t="n">
        <f aca="false">(($AZ28-$BT28)*BK$2)+$BT28</f>
        <v>0.4841215815</v>
      </c>
      <c r="BL28" s="257" t="n">
        <f aca="false">(($AZ28-$BT28)*BL$2)+$BT28</f>
        <v>0.484011288</v>
      </c>
      <c r="BM28" s="257" t="n">
        <f aca="false">(($AZ28-$BT28)*BM$2)+$BT28</f>
        <v>0.4839009945</v>
      </c>
      <c r="BN28" s="257" t="n">
        <f aca="false">(($AZ28-$BT28)*BN$2)+$BT28</f>
        <v>0.483790701</v>
      </c>
      <c r="BO28" s="257" t="n">
        <f aca="false">(($AZ28-$BT28)*BO$2)+$BT28</f>
        <v>0.4836804075</v>
      </c>
      <c r="BP28" s="257" t="n">
        <f aca="false">(($AZ28-$BT28)*BP$2)+$BT28</f>
        <v>0.483570114</v>
      </c>
      <c r="BQ28" s="257" t="n">
        <f aca="false">(($AZ28-$BT28)*BQ$2)+$BT28</f>
        <v>0.4834598205</v>
      </c>
      <c r="BR28" s="257" t="n">
        <f aca="false">(($AZ28-$BT28)*BR$2)+$BT28</f>
        <v>0.483349527</v>
      </c>
      <c r="BS28" s="257" t="n">
        <f aca="false">(($AZ28-$BT28)*BS$2)+$BT28</f>
        <v>0.4832392335</v>
      </c>
      <c r="BT28" s="257" t="n">
        <f aca="false">VLOOKUP($A28,GAMMAGRIDS,5,FALSE())</f>
        <v>0.48312894</v>
      </c>
      <c r="BU28" s="257" t="n">
        <f aca="false">(($BT28-$BY28)*BU$2)+$BY28</f>
        <v>0.386503152</v>
      </c>
      <c r="BV28" s="257" t="n">
        <f aca="false">(($BT28-$BY28)*BV$2)+$BY28</f>
        <v>0.289877364</v>
      </c>
      <c r="BW28" s="257" t="n">
        <f aca="false">(($BT28-$BY28)*BW$2)+$BY28</f>
        <v>0.193251576</v>
      </c>
      <c r="BX28" s="257" t="n">
        <f aca="false">(($BT28-$BY28)*BX$2)+$BY28</f>
        <v>0.096625788</v>
      </c>
      <c r="BY28" s="257" t="n">
        <v>0</v>
      </c>
      <c r="BZ28" s="257" t="n">
        <f aca="false">(($CD28-$BY28)*BZ$2)+$BY28</f>
        <v>-0.12910136</v>
      </c>
      <c r="CA28" s="257" t="n">
        <f aca="false">(($CD28-$BY28)*CA$2)+$BY28</f>
        <v>-0.25820272</v>
      </c>
      <c r="CB28" s="257" t="n">
        <f aca="false">(($CD28-$BY28)*CB$2)+$BY28</f>
        <v>-0.38730408</v>
      </c>
      <c r="CC28" s="257" t="n">
        <f aca="false">(($CD28-$BY28)*CC$2)+$BY28</f>
        <v>-0.51640544</v>
      </c>
      <c r="CD28" s="257" t="n">
        <f aca="false">VLOOKUP($A28,GAMMAGRIDS,6,FALSE())</f>
        <v>-0.6455068</v>
      </c>
      <c r="CE28" s="257" t="n">
        <f aca="false">(($CX28-$CD28)*CE$2)+$CD28</f>
        <v>-0.840993294</v>
      </c>
      <c r="CF28" s="257" t="n">
        <f aca="false">(($CX28-$CD28)*CF$2)+$CD28</f>
        <v>-1.036479788</v>
      </c>
      <c r="CG28" s="257" t="n">
        <f aca="false">(($CX28-$CD28)*CG$2)+$CD28</f>
        <v>-1.231966282</v>
      </c>
      <c r="CH28" s="257" t="n">
        <f aca="false">(($CX28-$CD28)*CH$2)+$CD28</f>
        <v>-1.427452776</v>
      </c>
      <c r="CI28" s="257" t="n">
        <f aca="false">(($CX28-$CD28)*CI$2)+$CD28</f>
        <v>-1.62293927</v>
      </c>
      <c r="CJ28" s="257" t="n">
        <f aca="false">(($CX28-$CD28)*CJ$2)+$CD28</f>
        <v>-1.818425764</v>
      </c>
      <c r="CK28" s="257" t="n">
        <f aca="false">(($CX28-$CD28)*CK$2)+$CD28</f>
        <v>-2.013912258</v>
      </c>
      <c r="CL28" s="257" t="n">
        <f aca="false">(($CX28-$CD28)*CL$2)+$CD28</f>
        <v>-2.209398752</v>
      </c>
      <c r="CM28" s="257" t="n">
        <f aca="false">(($CX28-$CD28)*CM$2)+$CD28</f>
        <v>-2.404885246</v>
      </c>
      <c r="CN28" s="257" t="n">
        <f aca="false">(($CX28-$CD28)*CN$2)+$CD28</f>
        <v>-2.60037174</v>
      </c>
      <c r="CO28" s="257" t="n">
        <f aca="false">(($CX28-$CD28)*CO$2)+$CD28</f>
        <v>-2.795858234</v>
      </c>
      <c r="CP28" s="257" t="n">
        <f aca="false">(($CX28-$CD28)*CP$2)+$CD28</f>
        <v>-2.991344728</v>
      </c>
      <c r="CQ28" s="257" t="n">
        <f aca="false">(($CX28-$CD28)*CQ$2)+$CD28</f>
        <v>-3.186831222</v>
      </c>
      <c r="CR28" s="257" t="n">
        <f aca="false">(($CX28-$CD28)*CR$2)+$CD28</f>
        <v>-3.382317716</v>
      </c>
      <c r="CS28" s="257" t="n">
        <f aca="false">(($CX28-$CD28)*CS$2)+$CD28</f>
        <v>-3.57780421</v>
      </c>
      <c r="CT28" s="257" t="n">
        <f aca="false">(($CX28-$CD28)*CT$2)+$CD28</f>
        <v>-3.773290704</v>
      </c>
      <c r="CU28" s="257" t="n">
        <f aca="false">(($CX28-$CD28)*CU$2)+$CD28</f>
        <v>-3.968777198</v>
      </c>
      <c r="CV28" s="257" t="n">
        <f aca="false">(($CX28-$CD28)*CV$2)+$CD28</f>
        <v>-4.164263692</v>
      </c>
      <c r="CW28" s="257" t="n">
        <f aca="false">(($CX28-$CD28)*CW$2)+$CD28</f>
        <v>-4.359750186</v>
      </c>
      <c r="CX28" s="257" t="n">
        <f aca="false">VLOOKUP($A28,GAMMAGRIDS,7,FALSE())</f>
        <v>-4.55523668</v>
      </c>
      <c r="CY28" s="257" t="n">
        <f aca="false">(($DW28-$CX28)*CY$2)+$CX28</f>
        <v>-4.831031254</v>
      </c>
      <c r="CZ28" s="257" t="n">
        <f aca="false">(($DW28-$CX28)*CZ$2)+$CX28</f>
        <v>-5.106825828</v>
      </c>
      <c r="DA28" s="257" t="n">
        <f aca="false">(($DW28-$CX28)*DA$2)+$CX28</f>
        <v>-5.382620402</v>
      </c>
      <c r="DB28" s="257" t="n">
        <f aca="false">(($DW28-$CX28)*DB$2)+$CX28</f>
        <v>-5.658414976</v>
      </c>
      <c r="DC28" s="257" t="n">
        <f aca="false">(($DW28-$CX28)*DC$2)+$CX28</f>
        <v>-5.93420955</v>
      </c>
      <c r="DD28" s="257" t="n">
        <f aca="false">(($DW28-$CX28)*DD$2)+$CX28</f>
        <v>-6.210004124</v>
      </c>
      <c r="DE28" s="257" t="n">
        <f aca="false">(($DW28-$CX28)*DE$2)+$CX28</f>
        <v>-6.485798698</v>
      </c>
      <c r="DF28" s="257" t="n">
        <f aca="false">(($DW28-$CX28)*DF$2)+$CX28</f>
        <v>-6.761593272</v>
      </c>
      <c r="DG28" s="257" t="n">
        <f aca="false">(($DW28-$CX28)*DG$2)+$CX28</f>
        <v>-7.037387846</v>
      </c>
      <c r="DH28" s="257" t="n">
        <f aca="false">(($DW28-$CX28)*DH$2)+$CX28</f>
        <v>-7.31318242</v>
      </c>
      <c r="DI28" s="257" t="n">
        <f aca="false">(($DW28-$CX28)*DI$2)+$CX28</f>
        <v>-7.588976994</v>
      </c>
      <c r="DJ28" s="257" t="n">
        <f aca="false">(($DW28-$CX28)*DJ$2)+$CX28</f>
        <v>-7.864771568</v>
      </c>
      <c r="DK28" s="257" t="n">
        <f aca="false">(($DW28-$CX28)*DK$2)+$CX28</f>
        <v>-8.140566142</v>
      </c>
      <c r="DL28" s="257" t="n">
        <f aca="false">(($DW28-$CX28)*DL$2)+$CX28</f>
        <v>-8.416360716</v>
      </c>
      <c r="DM28" s="257" t="n">
        <f aca="false">(($DW28-$CX28)*DM$2)+$CX28</f>
        <v>-8.69215529</v>
      </c>
      <c r="DN28" s="257" t="n">
        <f aca="false">(($DW28-$CX28)*DN$2)+$CX28</f>
        <v>-8.967949864</v>
      </c>
      <c r="DO28" s="257" t="n">
        <f aca="false">(($DW28-$CX28)*DO$2)+$CX28</f>
        <v>-9.243744438</v>
      </c>
      <c r="DP28" s="257" t="n">
        <f aca="false">(($DW28-$CX28)*DP$2)+$CX28</f>
        <v>-9.519539012</v>
      </c>
      <c r="DQ28" s="257" t="n">
        <f aca="false">(($DW28-$CX28)*DQ$2)+$CX28</f>
        <v>-9.795333586</v>
      </c>
      <c r="DR28" s="257" t="n">
        <f aca="false">(($DW28-$CX28)*DR$2)+$CX28</f>
        <v>-10.07112816</v>
      </c>
      <c r="DS28" s="257" t="n">
        <f aca="false">(($DW28-$CX28)*DS$2)+$CX28</f>
        <v>-10.346922734</v>
      </c>
      <c r="DT28" s="257" t="n">
        <f aca="false">(($DW28-$CX28)*DT$2)+$CX28</f>
        <v>-10.622717308</v>
      </c>
      <c r="DU28" s="257" t="n">
        <f aca="false">(($DW28-$CX28)*DU$2)+$CX28</f>
        <v>-10.898511882</v>
      </c>
      <c r="DV28" s="257" t="n">
        <f aca="false">(($DW28-$CX28)*DV$2)+$CX28</f>
        <v>-11.174306456</v>
      </c>
      <c r="DW28" s="257" t="n">
        <f aca="false">VLOOKUP($A28,GAMMAGRIDS,8,FALSE())</f>
        <v>-11.45010103</v>
      </c>
      <c r="DX28" s="257" t="n">
        <f aca="false">(($EV28-$DW28)*DX$2)+$DW28</f>
        <v>-12.0907398708</v>
      </c>
      <c r="DY28" s="257" t="n">
        <f aca="false">(($EV28-$DW28)*DY$2)+$DW28</f>
        <v>-12.7313787116</v>
      </c>
      <c r="DZ28" s="257" t="n">
        <f aca="false">(($EV28-$DW28)*DZ$2)+$DW28</f>
        <v>-13.3720175524</v>
      </c>
      <c r="EA28" s="257" t="n">
        <f aca="false">(($EV28-$DW28)*EA$2)+$DW28</f>
        <v>-14.0126563932</v>
      </c>
      <c r="EB28" s="257" t="n">
        <f aca="false">(($EV28-$DW28)*EB$2)+$DW28</f>
        <v>-14.653295234</v>
      </c>
      <c r="EC28" s="257" t="n">
        <f aca="false">(($EV28-$DW28)*EC$2)+$DW28</f>
        <v>-15.2939340748</v>
      </c>
      <c r="ED28" s="257" t="n">
        <f aca="false">(($EV28-$DW28)*ED$2)+$DW28</f>
        <v>-15.9345729156</v>
      </c>
      <c r="EE28" s="257" t="n">
        <f aca="false">(($EV28-$DW28)*EE$2)+$DW28</f>
        <v>-16.5752117564</v>
      </c>
      <c r="EF28" s="257" t="n">
        <f aca="false">(($EV28-$DW28)*EF$2)+$DW28</f>
        <v>-17.2158505972</v>
      </c>
      <c r="EG28" s="257" t="n">
        <f aca="false">(($EV28-$DW28)*EG$2)+$DW28</f>
        <v>-17.856489438</v>
      </c>
      <c r="EH28" s="257" t="n">
        <f aca="false">(($EV28-$DW28)*EH$2)+$DW28</f>
        <v>-18.4971282788</v>
      </c>
      <c r="EI28" s="257" t="n">
        <f aca="false">(($EV28-$DW28)*EI$2)+$DW28</f>
        <v>-19.1377671196</v>
      </c>
      <c r="EJ28" s="257" t="n">
        <f aca="false">(($EV28-$DW28)*EJ$2)+$DW28</f>
        <v>-19.7784059604</v>
      </c>
      <c r="EK28" s="257" t="n">
        <f aca="false">(($EV28-$DW28)*EK$2)+$DW28</f>
        <v>-20.4190448012</v>
      </c>
      <c r="EL28" s="257" t="n">
        <f aca="false">(($EV28-$DW28)*EL$2)+$DW28</f>
        <v>-21.059683642</v>
      </c>
      <c r="EM28" s="257" t="n">
        <f aca="false">(($EV28-$DW28)*EM$2)+$DW28</f>
        <v>-21.7003224828</v>
      </c>
      <c r="EN28" s="257" t="n">
        <f aca="false">(($EV28-$DW28)*EN$2)+$DW28</f>
        <v>-22.3409613236</v>
      </c>
      <c r="EO28" s="257" t="n">
        <f aca="false">(($EV28-$DW28)*EO$2)+$DW28</f>
        <v>-22.9816001644</v>
      </c>
      <c r="EP28" s="257" t="n">
        <f aca="false">(($EV28-$DW28)*EP$2)+$DW28</f>
        <v>-23.6222390052</v>
      </c>
      <c r="EQ28" s="257" t="n">
        <f aca="false">(($EV28-$DW28)*EQ$2)+$DW28</f>
        <v>-24.262877846</v>
      </c>
      <c r="ER28" s="257" t="n">
        <f aca="false">(($EV28-$DW28)*ER$2)+$DW28</f>
        <v>-24.9035166868</v>
      </c>
      <c r="ES28" s="257" t="n">
        <f aca="false">(($EV28-$DW28)*ES$2)+$DW28</f>
        <v>-25.5441555276</v>
      </c>
      <c r="ET28" s="257" t="n">
        <f aca="false">(($EV28-$DW28)*ET$2)+$DW28</f>
        <v>-26.1847943684</v>
      </c>
      <c r="EU28" s="257" t="n">
        <f aca="false">(($EV28-$DW28)*EU$2)+$DW28</f>
        <v>-26.8254332092</v>
      </c>
      <c r="EV28" s="257" t="n">
        <f aca="false">VLOOKUP($A28,GAMMAGRIDS,9,FALSE())</f>
        <v>-27.46607205</v>
      </c>
    </row>
    <row r="29" customFormat="false" ht="12.75" hidden="false" customHeight="false" outlineLevel="0" collapsed="false">
      <c r="A29" s="36" t="n">
        <v>37681</v>
      </c>
      <c r="B29" s="257" t="n">
        <f aca="false">VLOOKUP($A29,GAMMAGRIDS,2,FALSE())</f>
        <v>-36.71170082</v>
      </c>
      <c r="C29" s="257" t="n">
        <f aca="false">(($B29-$AA29)*C$2)+$AA29</f>
        <v>-35.6374582324</v>
      </c>
      <c r="D29" s="257" t="n">
        <f aca="false">(($B29-$AA29)*D$2)+$AA29</f>
        <v>-34.5632156448</v>
      </c>
      <c r="E29" s="257" t="n">
        <f aca="false">(($B29-$AA29)*E$2)+$AA29</f>
        <v>-33.4889730572</v>
      </c>
      <c r="F29" s="257" t="n">
        <f aca="false">(($B29-$AA29)*F$2)+$AA29</f>
        <v>-32.4147304696</v>
      </c>
      <c r="G29" s="257" t="n">
        <f aca="false">(($B29-$AA29)*G$2)+$AA29</f>
        <v>-31.340487882</v>
      </c>
      <c r="H29" s="257" t="n">
        <f aca="false">(($B29-$AA29)*H$2)+$AA29</f>
        <v>-30.2662452944</v>
      </c>
      <c r="I29" s="257" t="n">
        <f aca="false">(($B29-$AA29)*I$2)+$AA29</f>
        <v>-29.1920027068</v>
      </c>
      <c r="J29" s="257" t="n">
        <f aca="false">(($B29-$AA29)*J$2)+$AA29</f>
        <v>-28.1177601192</v>
      </c>
      <c r="K29" s="257" t="n">
        <f aca="false">(($B29-$AA29)*K$2)+$AA29</f>
        <v>-27.0435175316</v>
      </c>
      <c r="L29" s="257" t="n">
        <f aca="false">(($B29-$AA29)*L$2)+$AA29</f>
        <v>-25.969274944</v>
      </c>
      <c r="M29" s="257" t="n">
        <f aca="false">(($B29-$AA29)*M$2)+$AA29</f>
        <v>-24.8950323564</v>
      </c>
      <c r="N29" s="257" t="n">
        <f aca="false">(($B29-$AA29)*N$2)+$AA29</f>
        <v>-23.8207897688</v>
      </c>
      <c r="O29" s="257" t="n">
        <f aca="false">(($B29-$AA29)*O$2)+$AA29</f>
        <v>-22.7465471812</v>
      </c>
      <c r="P29" s="257" t="n">
        <f aca="false">(($B29-$AA29)*P$2)+$AA29</f>
        <v>-21.6723045936</v>
      </c>
      <c r="Q29" s="257" t="n">
        <f aca="false">(($B29-$AA29)*Q$2)+$AA29</f>
        <v>-20.598062006</v>
      </c>
      <c r="R29" s="257" t="n">
        <f aca="false">(($B29-$AA29)*R$2)+$AA29</f>
        <v>-19.5238194184</v>
      </c>
      <c r="S29" s="257" t="n">
        <f aca="false">(($B29-$AA29)*S$2)+$AA29</f>
        <v>-18.4495768308</v>
      </c>
      <c r="T29" s="257" t="n">
        <f aca="false">(($B29-$AA29)*T$2)+$AA29</f>
        <v>-17.3753342432</v>
      </c>
      <c r="U29" s="257" t="n">
        <f aca="false">(($B29-$AA29)*U$2)+$AA29</f>
        <v>-16.3010916556</v>
      </c>
      <c r="V29" s="257" t="n">
        <f aca="false">(($B29-$AA29)*V$2)+$AA29</f>
        <v>-15.226849068</v>
      </c>
      <c r="W29" s="257" t="n">
        <f aca="false">(($B29-$AA29)*W$2)+$AA29</f>
        <v>-14.1526064804</v>
      </c>
      <c r="X29" s="257" t="n">
        <f aca="false">(($B29-$AA29)*X$2)+$AA29</f>
        <v>-13.0783638928</v>
      </c>
      <c r="Y29" s="257" t="n">
        <f aca="false">(($B29-$AA29)*Y$2)+$AA29</f>
        <v>-12.0041213052</v>
      </c>
      <c r="Z29" s="257" t="n">
        <f aca="false">(($B29-$AA29)*Z$2)+$AA29</f>
        <v>-10.9298787176</v>
      </c>
      <c r="AA29" s="257" t="n">
        <f aca="false">VLOOKUP($A29,GAMMAGRIDS,3,FALSE())</f>
        <v>-9.85563613</v>
      </c>
      <c r="AB29" s="257" t="n">
        <f aca="false">(($AA29-$AZ29)*AB$2)+$AZ29</f>
        <v>-9.5290926016</v>
      </c>
      <c r="AC29" s="257" t="n">
        <f aca="false">(($AA29-$AZ29)*AC$2)+$AZ29</f>
        <v>-9.2025490732</v>
      </c>
      <c r="AD29" s="257" t="n">
        <f aca="false">(($AA29-$AZ29)*AD$2)+$AZ29</f>
        <v>-8.8760055448</v>
      </c>
      <c r="AE29" s="257" t="n">
        <f aca="false">(($AA29-$AZ29)*AE$2)+$AZ29</f>
        <v>-8.5494620164</v>
      </c>
      <c r="AF29" s="257" t="n">
        <f aca="false">(($AA29-$AZ29)*AF$2)+$AZ29</f>
        <v>-8.222918488</v>
      </c>
      <c r="AG29" s="257" t="n">
        <f aca="false">(($AA29-$AZ29)*AG$2)+$AZ29</f>
        <v>-7.8963749596</v>
      </c>
      <c r="AH29" s="257" t="n">
        <f aca="false">(($AA29-$AZ29)*AH$2)+$AZ29</f>
        <v>-7.5698314312</v>
      </c>
      <c r="AI29" s="257" t="n">
        <f aca="false">(($AA29-$AZ29)*AI$2)+$AZ29</f>
        <v>-7.2432879028</v>
      </c>
      <c r="AJ29" s="257" t="n">
        <f aca="false">(($AA29-$AZ29)*AJ$2)+$AZ29</f>
        <v>-6.9167443744</v>
      </c>
      <c r="AK29" s="257" t="n">
        <f aca="false">(($AA29-$AZ29)*AK$2)+$AZ29</f>
        <v>-6.590200846</v>
      </c>
      <c r="AL29" s="257" t="n">
        <f aca="false">(($AA29-$AZ29)*AL$2)+$AZ29</f>
        <v>-6.2636573176</v>
      </c>
      <c r="AM29" s="257" t="n">
        <f aca="false">(($AA29-$AZ29)*AM$2)+$AZ29</f>
        <v>-5.9371137892</v>
      </c>
      <c r="AN29" s="257" t="n">
        <f aca="false">(($AA29-$AZ29)*AN$2)+$AZ29</f>
        <v>-5.6105702608</v>
      </c>
      <c r="AO29" s="257" t="n">
        <f aca="false">(($AA29-$AZ29)*AO$2)+$AZ29</f>
        <v>-5.2840267324</v>
      </c>
      <c r="AP29" s="257" t="n">
        <f aca="false">(($AA29-$AZ29)*AP$2)+$AZ29</f>
        <v>-4.957483204</v>
      </c>
      <c r="AQ29" s="257" t="n">
        <f aca="false">(($AA29-$AZ29)*AQ$2)+$AZ29</f>
        <v>-4.6309396756</v>
      </c>
      <c r="AR29" s="257" t="n">
        <f aca="false">(($AA29-$AZ29)*AR$2)+$AZ29</f>
        <v>-4.3043961472</v>
      </c>
      <c r="AS29" s="257" t="n">
        <f aca="false">(($AA29-$AZ29)*AS$2)+$AZ29</f>
        <v>-3.9778526188</v>
      </c>
      <c r="AT29" s="257" t="n">
        <f aca="false">(($AA29-$AZ29)*AT$2)+$AZ29</f>
        <v>-3.6513090904</v>
      </c>
      <c r="AU29" s="257" t="n">
        <f aca="false">(($AA29-$AZ29)*AU$2)+$AZ29</f>
        <v>-3.324765562</v>
      </c>
      <c r="AV29" s="257" t="n">
        <f aca="false">(($AA29-$AZ29)*AV$2)+$AZ29</f>
        <v>-2.9982220336</v>
      </c>
      <c r="AW29" s="257" t="n">
        <f aca="false">(($AA29-$AZ29)*AW$2)+$AZ29</f>
        <v>-2.6716785052</v>
      </c>
      <c r="AX29" s="257" t="n">
        <f aca="false">(($AA29-$AZ29)*AX$2)+$AZ29</f>
        <v>-2.3451349768</v>
      </c>
      <c r="AY29" s="257" t="n">
        <f aca="false">(($AA29-$AZ29)*AY$2)+$AZ29</f>
        <v>-2.0185914484</v>
      </c>
      <c r="AZ29" s="257" t="n">
        <f aca="false">VLOOKUP($A29,GAMMAGRIDS,4,FALSE())</f>
        <v>-1.69204792</v>
      </c>
      <c r="BA29" s="257" t="n">
        <f aca="false">(($AZ29-$BT29)*BA$2)+$BT29</f>
        <v>-1.6013039745</v>
      </c>
      <c r="BB29" s="257" t="n">
        <f aca="false">(($AZ29-$BT29)*BB$2)+$BT29</f>
        <v>-1.510560029</v>
      </c>
      <c r="BC29" s="257" t="n">
        <f aca="false">(($AZ29-$BT29)*BC$2)+$BT29</f>
        <v>-1.4198160835</v>
      </c>
      <c r="BD29" s="257" t="n">
        <f aca="false">(($AZ29-$BT29)*BD$2)+$BT29</f>
        <v>-1.329072138</v>
      </c>
      <c r="BE29" s="257" t="n">
        <f aca="false">(($AZ29-$BT29)*BE$2)+$BT29</f>
        <v>-1.2383281925</v>
      </c>
      <c r="BF29" s="257" t="n">
        <f aca="false">(($AZ29-$BT29)*BF$2)+$BT29</f>
        <v>-1.147584247</v>
      </c>
      <c r="BG29" s="257" t="n">
        <f aca="false">(($AZ29-$BT29)*BG$2)+$BT29</f>
        <v>-1.0568403015</v>
      </c>
      <c r="BH29" s="257" t="n">
        <f aca="false">(($AZ29-$BT29)*BH$2)+$BT29</f>
        <v>-0.966096355999999</v>
      </c>
      <c r="BI29" s="257" t="n">
        <f aca="false">(($AZ29-$BT29)*BI$2)+$BT29</f>
        <v>-0.875352410499999</v>
      </c>
      <c r="BJ29" s="257" t="n">
        <f aca="false">(($AZ29-$BT29)*BJ$2)+$BT29</f>
        <v>-0.784608464999999</v>
      </c>
      <c r="BK29" s="257" t="n">
        <f aca="false">(($AZ29-$BT29)*BK$2)+$BT29</f>
        <v>-0.693864519499999</v>
      </c>
      <c r="BL29" s="257" t="n">
        <f aca="false">(($AZ29-$BT29)*BL$2)+$BT29</f>
        <v>-0.603120573999999</v>
      </c>
      <c r="BM29" s="257" t="n">
        <f aca="false">(($AZ29-$BT29)*BM$2)+$BT29</f>
        <v>-0.512376628499999</v>
      </c>
      <c r="BN29" s="257" t="n">
        <f aca="false">(($AZ29-$BT29)*BN$2)+$BT29</f>
        <v>-0.421632682999999</v>
      </c>
      <c r="BO29" s="257" t="n">
        <f aca="false">(($AZ29-$BT29)*BO$2)+$BT29</f>
        <v>-0.330888737499999</v>
      </c>
      <c r="BP29" s="257" t="n">
        <f aca="false">(($AZ29-$BT29)*BP$2)+$BT29</f>
        <v>-0.240144791999999</v>
      </c>
      <c r="BQ29" s="257" t="n">
        <f aca="false">(($AZ29-$BT29)*BQ$2)+$BT29</f>
        <v>-0.149400846499999</v>
      </c>
      <c r="BR29" s="257" t="n">
        <f aca="false">(($AZ29-$BT29)*BR$2)+$BT29</f>
        <v>-0.0586569009999994</v>
      </c>
      <c r="BS29" s="257" t="n">
        <f aca="false">(($AZ29-$BT29)*BS$2)+$BT29</f>
        <v>0.0320870445000006</v>
      </c>
      <c r="BT29" s="257" t="n">
        <f aca="false">VLOOKUP($A29,GAMMAGRIDS,5,FALSE())</f>
        <v>0.12283099</v>
      </c>
      <c r="BU29" s="257" t="n">
        <f aca="false">(($BT29-$BY29)*BU$2)+$BY29</f>
        <v>0.098264792</v>
      </c>
      <c r="BV29" s="257" t="n">
        <f aca="false">(($BT29-$BY29)*BV$2)+$BY29</f>
        <v>0.073698594</v>
      </c>
      <c r="BW29" s="257" t="n">
        <f aca="false">(($BT29-$BY29)*BW$2)+$BY29</f>
        <v>0.049132396</v>
      </c>
      <c r="BX29" s="257" t="n">
        <f aca="false">(($BT29-$BY29)*BX$2)+$BY29</f>
        <v>0.024566198</v>
      </c>
      <c r="BY29" s="257" t="n">
        <v>0</v>
      </c>
      <c r="BZ29" s="257" t="n">
        <f aca="false">(($CD29-$BY29)*BZ$2)+$BY29</f>
        <v>-0.064771246</v>
      </c>
      <c r="CA29" s="257" t="n">
        <f aca="false">(($CD29-$BY29)*CA$2)+$BY29</f>
        <v>-0.129542492</v>
      </c>
      <c r="CB29" s="257" t="n">
        <f aca="false">(($CD29-$BY29)*CB$2)+$BY29</f>
        <v>-0.194313738</v>
      </c>
      <c r="CC29" s="257" t="n">
        <f aca="false">(($CD29-$BY29)*CC$2)+$BY29</f>
        <v>-0.259084984</v>
      </c>
      <c r="CD29" s="257" t="n">
        <f aca="false">VLOOKUP($A29,GAMMAGRIDS,6,FALSE())</f>
        <v>-0.32385623</v>
      </c>
      <c r="CE29" s="257" t="n">
        <f aca="false">(($CX29-$CD29)*CE$2)+$CD29</f>
        <v>-0.473291337</v>
      </c>
      <c r="CF29" s="257" t="n">
        <f aca="false">(($CX29-$CD29)*CF$2)+$CD29</f>
        <v>-0.622726444</v>
      </c>
      <c r="CG29" s="257" t="n">
        <f aca="false">(($CX29-$CD29)*CG$2)+$CD29</f>
        <v>-0.772161551</v>
      </c>
      <c r="CH29" s="257" t="n">
        <f aca="false">(($CX29-$CD29)*CH$2)+$CD29</f>
        <v>-0.921596658</v>
      </c>
      <c r="CI29" s="257" t="n">
        <f aca="false">(($CX29-$CD29)*CI$2)+$CD29</f>
        <v>-1.071031765</v>
      </c>
      <c r="CJ29" s="257" t="n">
        <f aca="false">(($CX29-$CD29)*CJ$2)+$CD29</f>
        <v>-1.220466872</v>
      </c>
      <c r="CK29" s="257" t="n">
        <f aca="false">(($CX29-$CD29)*CK$2)+$CD29</f>
        <v>-1.369901979</v>
      </c>
      <c r="CL29" s="257" t="n">
        <f aca="false">(($CX29-$CD29)*CL$2)+$CD29</f>
        <v>-1.519337086</v>
      </c>
      <c r="CM29" s="257" t="n">
        <f aca="false">(($CX29-$CD29)*CM$2)+$CD29</f>
        <v>-1.668772193</v>
      </c>
      <c r="CN29" s="257" t="n">
        <f aca="false">(($CX29-$CD29)*CN$2)+$CD29</f>
        <v>-1.8182073</v>
      </c>
      <c r="CO29" s="257" t="n">
        <f aca="false">(($CX29-$CD29)*CO$2)+$CD29</f>
        <v>-1.967642407</v>
      </c>
      <c r="CP29" s="257" t="n">
        <f aca="false">(($CX29-$CD29)*CP$2)+$CD29</f>
        <v>-2.117077514</v>
      </c>
      <c r="CQ29" s="257" t="n">
        <f aca="false">(($CX29-$CD29)*CQ$2)+$CD29</f>
        <v>-2.266512621</v>
      </c>
      <c r="CR29" s="257" t="n">
        <f aca="false">(($CX29-$CD29)*CR$2)+$CD29</f>
        <v>-2.415947728</v>
      </c>
      <c r="CS29" s="257" t="n">
        <f aca="false">(($CX29-$CD29)*CS$2)+$CD29</f>
        <v>-2.565382835</v>
      </c>
      <c r="CT29" s="257" t="n">
        <f aca="false">(($CX29-$CD29)*CT$2)+$CD29</f>
        <v>-2.714817942</v>
      </c>
      <c r="CU29" s="257" t="n">
        <f aca="false">(($CX29-$CD29)*CU$2)+$CD29</f>
        <v>-2.864253049</v>
      </c>
      <c r="CV29" s="257" t="n">
        <f aca="false">(($CX29-$CD29)*CV$2)+$CD29</f>
        <v>-3.013688156</v>
      </c>
      <c r="CW29" s="257" t="n">
        <f aca="false">(($CX29-$CD29)*CW$2)+$CD29</f>
        <v>-3.163123263</v>
      </c>
      <c r="CX29" s="257" t="n">
        <f aca="false">VLOOKUP($A29,GAMMAGRIDS,7,FALSE())</f>
        <v>-3.31255837</v>
      </c>
      <c r="CY29" s="257" t="n">
        <f aca="false">(($DW29-$CX29)*CY$2)+$CX29</f>
        <v>-3.5697108164</v>
      </c>
      <c r="CZ29" s="257" t="n">
        <f aca="false">(($DW29-$CX29)*CZ$2)+$CX29</f>
        <v>-3.8268632628</v>
      </c>
      <c r="DA29" s="257" t="n">
        <f aca="false">(($DW29-$CX29)*DA$2)+$CX29</f>
        <v>-4.0840157092</v>
      </c>
      <c r="DB29" s="257" t="n">
        <f aca="false">(($DW29-$CX29)*DB$2)+$CX29</f>
        <v>-4.3411681556</v>
      </c>
      <c r="DC29" s="257" t="n">
        <f aca="false">(($DW29-$CX29)*DC$2)+$CX29</f>
        <v>-4.598320602</v>
      </c>
      <c r="DD29" s="257" t="n">
        <f aca="false">(($DW29-$CX29)*DD$2)+$CX29</f>
        <v>-4.8554730484</v>
      </c>
      <c r="DE29" s="257" t="n">
        <f aca="false">(($DW29-$CX29)*DE$2)+$CX29</f>
        <v>-5.1126254948</v>
      </c>
      <c r="DF29" s="257" t="n">
        <f aca="false">(($DW29-$CX29)*DF$2)+$CX29</f>
        <v>-5.3697779412</v>
      </c>
      <c r="DG29" s="257" t="n">
        <f aca="false">(($DW29-$CX29)*DG$2)+$CX29</f>
        <v>-5.6269303876</v>
      </c>
      <c r="DH29" s="257" t="n">
        <f aca="false">(($DW29-$CX29)*DH$2)+$CX29</f>
        <v>-5.884082834</v>
      </c>
      <c r="DI29" s="257" t="n">
        <f aca="false">(($DW29-$CX29)*DI$2)+$CX29</f>
        <v>-6.1412352804</v>
      </c>
      <c r="DJ29" s="257" t="n">
        <f aca="false">(($DW29-$CX29)*DJ$2)+$CX29</f>
        <v>-6.3983877268</v>
      </c>
      <c r="DK29" s="257" t="n">
        <f aca="false">(($DW29-$CX29)*DK$2)+$CX29</f>
        <v>-6.6555401732</v>
      </c>
      <c r="DL29" s="257" t="n">
        <f aca="false">(($DW29-$CX29)*DL$2)+$CX29</f>
        <v>-6.9126926196</v>
      </c>
      <c r="DM29" s="257" t="n">
        <f aca="false">(($DW29-$CX29)*DM$2)+$CX29</f>
        <v>-7.169845066</v>
      </c>
      <c r="DN29" s="257" t="n">
        <f aca="false">(($DW29-$CX29)*DN$2)+$CX29</f>
        <v>-7.4269975124</v>
      </c>
      <c r="DO29" s="257" t="n">
        <f aca="false">(($DW29-$CX29)*DO$2)+$CX29</f>
        <v>-7.6841499588</v>
      </c>
      <c r="DP29" s="257" t="n">
        <f aca="false">(($DW29-$CX29)*DP$2)+$CX29</f>
        <v>-7.9413024052</v>
      </c>
      <c r="DQ29" s="257" t="n">
        <f aca="false">(($DW29-$CX29)*DQ$2)+$CX29</f>
        <v>-8.1984548516</v>
      </c>
      <c r="DR29" s="257" t="n">
        <f aca="false">(($DW29-$CX29)*DR$2)+$CX29</f>
        <v>-8.455607298</v>
      </c>
      <c r="DS29" s="257" t="n">
        <f aca="false">(($DW29-$CX29)*DS$2)+$CX29</f>
        <v>-8.7127597444</v>
      </c>
      <c r="DT29" s="257" t="n">
        <f aca="false">(($DW29-$CX29)*DT$2)+$CX29</f>
        <v>-8.9699121908</v>
      </c>
      <c r="DU29" s="257" t="n">
        <f aca="false">(($DW29-$CX29)*DU$2)+$CX29</f>
        <v>-9.2270646372</v>
      </c>
      <c r="DV29" s="257" t="n">
        <f aca="false">(($DW29-$CX29)*DV$2)+$CX29</f>
        <v>-9.4842170836</v>
      </c>
      <c r="DW29" s="257" t="n">
        <f aca="false">VLOOKUP($A29,GAMMAGRIDS,8,FALSE())</f>
        <v>-9.74136953</v>
      </c>
      <c r="DX29" s="257" t="n">
        <f aca="false">(($EV29-$DW29)*DX$2)+$DW29</f>
        <v>-10.3981792876</v>
      </c>
      <c r="DY29" s="257" t="n">
        <f aca="false">(($EV29-$DW29)*DY$2)+$DW29</f>
        <v>-11.0549890452</v>
      </c>
      <c r="DZ29" s="257" t="n">
        <f aca="false">(($EV29-$DW29)*DZ$2)+$DW29</f>
        <v>-11.7117988028</v>
      </c>
      <c r="EA29" s="257" t="n">
        <f aca="false">(($EV29-$DW29)*EA$2)+$DW29</f>
        <v>-12.3686085604</v>
      </c>
      <c r="EB29" s="257" t="n">
        <f aca="false">(($EV29-$DW29)*EB$2)+$DW29</f>
        <v>-13.025418318</v>
      </c>
      <c r="EC29" s="257" t="n">
        <f aca="false">(($EV29-$DW29)*EC$2)+$DW29</f>
        <v>-13.6822280756</v>
      </c>
      <c r="ED29" s="257" t="n">
        <f aca="false">(($EV29-$DW29)*ED$2)+$DW29</f>
        <v>-14.3390378332</v>
      </c>
      <c r="EE29" s="257" t="n">
        <f aca="false">(($EV29-$DW29)*EE$2)+$DW29</f>
        <v>-14.9958475908</v>
      </c>
      <c r="EF29" s="257" t="n">
        <f aca="false">(($EV29-$DW29)*EF$2)+$DW29</f>
        <v>-15.6526573484</v>
      </c>
      <c r="EG29" s="257" t="n">
        <f aca="false">(($EV29-$DW29)*EG$2)+$DW29</f>
        <v>-16.309467106</v>
      </c>
      <c r="EH29" s="257" t="n">
        <f aca="false">(($EV29-$DW29)*EH$2)+$DW29</f>
        <v>-16.9662768636</v>
      </c>
      <c r="EI29" s="257" t="n">
        <f aca="false">(($EV29-$DW29)*EI$2)+$DW29</f>
        <v>-17.6230866212</v>
      </c>
      <c r="EJ29" s="257" t="n">
        <f aca="false">(($EV29-$DW29)*EJ$2)+$DW29</f>
        <v>-18.2798963788</v>
      </c>
      <c r="EK29" s="257" t="n">
        <f aca="false">(($EV29-$DW29)*EK$2)+$DW29</f>
        <v>-18.9367061364</v>
      </c>
      <c r="EL29" s="257" t="n">
        <f aca="false">(($EV29-$DW29)*EL$2)+$DW29</f>
        <v>-19.593515894</v>
      </c>
      <c r="EM29" s="257" t="n">
        <f aca="false">(($EV29-$DW29)*EM$2)+$DW29</f>
        <v>-20.2503256516</v>
      </c>
      <c r="EN29" s="257" t="n">
        <f aca="false">(($EV29-$DW29)*EN$2)+$DW29</f>
        <v>-20.9071354092</v>
      </c>
      <c r="EO29" s="257" t="n">
        <f aca="false">(($EV29-$DW29)*EO$2)+$DW29</f>
        <v>-21.5639451668</v>
      </c>
      <c r="EP29" s="257" t="n">
        <f aca="false">(($EV29-$DW29)*EP$2)+$DW29</f>
        <v>-22.2207549244</v>
      </c>
      <c r="EQ29" s="257" t="n">
        <f aca="false">(($EV29-$DW29)*EQ$2)+$DW29</f>
        <v>-22.877564682</v>
      </c>
      <c r="ER29" s="257" t="n">
        <f aca="false">(($EV29-$DW29)*ER$2)+$DW29</f>
        <v>-23.5343744396</v>
      </c>
      <c r="ES29" s="257" t="n">
        <f aca="false">(($EV29-$DW29)*ES$2)+$DW29</f>
        <v>-24.1911841972</v>
      </c>
      <c r="ET29" s="257" t="n">
        <f aca="false">(($EV29-$DW29)*ET$2)+$DW29</f>
        <v>-24.8479939548</v>
      </c>
      <c r="EU29" s="257" t="n">
        <f aca="false">(($EV29-$DW29)*EU$2)+$DW29</f>
        <v>-25.5048037124</v>
      </c>
      <c r="EV29" s="257" t="n">
        <f aca="false">VLOOKUP($A29,GAMMAGRIDS,9,FALSE())</f>
        <v>-26.16161347</v>
      </c>
    </row>
    <row r="30" customFormat="false" ht="12.75" hidden="false" customHeight="false" outlineLevel="0" collapsed="false">
      <c r="A30" s="36" t="n">
        <v>37712</v>
      </c>
      <c r="B30" s="257" t="n">
        <f aca="false">VLOOKUP($A30,GAMMAGRIDS,2,FALSE())</f>
        <v>11.13284238</v>
      </c>
      <c r="C30" s="257" t="n">
        <f aca="false">(($B30-$AA30)*C$2)+$AA30</f>
        <v>11.0256648464</v>
      </c>
      <c r="D30" s="257" t="n">
        <f aca="false">(($B30-$AA30)*D$2)+$AA30</f>
        <v>10.9184873128</v>
      </c>
      <c r="E30" s="257" t="n">
        <f aca="false">(($B30-$AA30)*E$2)+$AA30</f>
        <v>10.8113097792</v>
      </c>
      <c r="F30" s="257" t="n">
        <f aca="false">(($B30-$AA30)*F$2)+$AA30</f>
        <v>10.7041322456</v>
      </c>
      <c r="G30" s="257" t="n">
        <f aca="false">(($B30-$AA30)*G$2)+$AA30</f>
        <v>10.596954712</v>
      </c>
      <c r="H30" s="257" t="n">
        <f aca="false">(($B30-$AA30)*H$2)+$AA30</f>
        <v>10.4897771784</v>
      </c>
      <c r="I30" s="257" t="n">
        <f aca="false">(($B30-$AA30)*I$2)+$AA30</f>
        <v>10.3825996448</v>
      </c>
      <c r="J30" s="257" t="n">
        <f aca="false">(($B30-$AA30)*J$2)+$AA30</f>
        <v>10.2754221112</v>
      </c>
      <c r="K30" s="257" t="n">
        <f aca="false">(($B30-$AA30)*K$2)+$AA30</f>
        <v>10.1682445776</v>
      </c>
      <c r="L30" s="257" t="n">
        <f aca="false">(($B30-$AA30)*L$2)+$AA30</f>
        <v>10.061067044</v>
      </c>
      <c r="M30" s="257" t="n">
        <f aca="false">(($B30-$AA30)*M$2)+$AA30</f>
        <v>9.9538895104</v>
      </c>
      <c r="N30" s="257" t="n">
        <f aca="false">(($B30-$AA30)*N$2)+$AA30</f>
        <v>9.8467119768</v>
      </c>
      <c r="O30" s="257" t="n">
        <f aca="false">(($B30-$AA30)*O$2)+$AA30</f>
        <v>9.7395344432</v>
      </c>
      <c r="P30" s="257" t="n">
        <f aca="false">(($B30-$AA30)*P$2)+$AA30</f>
        <v>9.6323569096</v>
      </c>
      <c r="Q30" s="257" t="n">
        <f aca="false">(($B30-$AA30)*Q$2)+$AA30</f>
        <v>9.525179376</v>
      </c>
      <c r="R30" s="257" t="n">
        <f aca="false">(($B30-$AA30)*R$2)+$AA30</f>
        <v>9.4180018424</v>
      </c>
      <c r="S30" s="257" t="n">
        <f aca="false">(($B30-$AA30)*S$2)+$AA30</f>
        <v>9.3108243088</v>
      </c>
      <c r="T30" s="257" t="n">
        <f aca="false">(($B30-$AA30)*T$2)+$AA30</f>
        <v>9.2036467752</v>
      </c>
      <c r="U30" s="257" t="n">
        <f aca="false">(($B30-$AA30)*U$2)+$AA30</f>
        <v>9.0964692416</v>
      </c>
      <c r="V30" s="257" t="n">
        <f aca="false">(($B30-$AA30)*V$2)+$AA30</f>
        <v>8.989291708</v>
      </c>
      <c r="W30" s="257" t="n">
        <f aca="false">(($B30-$AA30)*W$2)+$AA30</f>
        <v>8.8821141744</v>
      </c>
      <c r="X30" s="257" t="n">
        <f aca="false">(($B30-$AA30)*X$2)+$AA30</f>
        <v>8.7749366408</v>
      </c>
      <c r="Y30" s="257" t="n">
        <f aca="false">(($B30-$AA30)*Y$2)+$AA30</f>
        <v>8.6677591072</v>
      </c>
      <c r="Z30" s="257" t="n">
        <f aca="false">(($B30-$AA30)*Z$2)+$AA30</f>
        <v>8.5605815736</v>
      </c>
      <c r="AA30" s="257" t="n">
        <f aca="false">VLOOKUP($A30,GAMMAGRIDS,3,FALSE())</f>
        <v>8.45340404</v>
      </c>
      <c r="AB30" s="257" t="n">
        <f aca="false">(($AA30-$AZ30)*AB$2)+$AZ30</f>
        <v>8.30814795</v>
      </c>
      <c r="AC30" s="257" t="n">
        <f aca="false">(($AA30-$AZ30)*AC$2)+$AZ30</f>
        <v>8.16289186</v>
      </c>
      <c r="AD30" s="257" t="n">
        <f aca="false">(($AA30-$AZ30)*AD$2)+$AZ30</f>
        <v>8.01763577</v>
      </c>
      <c r="AE30" s="257" t="n">
        <f aca="false">(($AA30-$AZ30)*AE$2)+$AZ30</f>
        <v>7.87237968</v>
      </c>
      <c r="AF30" s="257" t="n">
        <f aca="false">(($AA30-$AZ30)*AF$2)+$AZ30</f>
        <v>7.72712359</v>
      </c>
      <c r="AG30" s="257" t="n">
        <f aca="false">(($AA30-$AZ30)*AG$2)+$AZ30</f>
        <v>7.5818675</v>
      </c>
      <c r="AH30" s="257" t="n">
        <f aca="false">(($AA30-$AZ30)*AH$2)+$AZ30</f>
        <v>7.43661141</v>
      </c>
      <c r="AI30" s="257" t="n">
        <f aca="false">(($AA30-$AZ30)*AI$2)+$AZ30</f>
        <v>7.29135532</v>
      </c>
      <c r="AJ30" s="257" t="n">
        <f aca="false">(($AA30-$AZ30)*AJ$2)+$AZ30</f>
        <v>7.14609923</v>
      </c>
      <c r="AK30" s="257" t="n">
        <f aca="false">(($AA30-$AZ30)*AK$2)+$AZ30</f>
        <v>7.00084314</v>
      </c>
      <c r="AL30" s="257" t="n">
        <f aca="false">(($AA30-$AZ30)*AL$2)+$AZ30</f>
        <v>6.85558705</v>
      </c>
      <c r="AM30" s="257" t="n">
        <f aca="false">(($AA30-$AZ30)*AM$2)+$AZ30</f>
        <v>6.71033096</v>
      </c>
      <c r="AN30" s="257" t="n">
        <f aca="false">(($AA30-$AZ30)*AN$2)+$AZ30</f>
        <v>6.56507487</v>
      </c>
      <c r="AO30" s="257" t="n">
        <f aca="false">(($AA30-$AZ30)*AO$2)+$AZ30</f>
        <v>6.41981878</v>
      </c>
      <c r="AP30" s="257" t="n">
        <f aca="false">(($AA30-$AZ30)*AP$2)+$AZ30</f>
        <v>6.27456269</v>
      </c>
      <c r="AQ30" s="257" t="n">
        <f aca="false">(($AA30-$AZ30)*AQ$2)+$AZ30</f>
        <v>6.1293066</v>
      </c>
      <c r="AR30" s="257" t="n">
        <f aca="false">(($AA30-$AZ30)*AR$2)+$AZ30</f>
        <v>5.98405051</v>
      </c>
      <c r="AS30" s="257" t="n">
        <f aca="false">(($AA30-$AZ30)*AS$2)+$AZ30</f>
        <v>5.83879442</v>
      </c>
      <c r="AT30" s="257" t="n">
        <f aca="false">(($AA30-$AZ30)*AT$2)+$AZ30</f>
        <v>5.69353833</v>
      </c>
      <c r="AU30" s="257" t="n">
        <f aca="false">(($AA30-$AZ30)*AU$2)+$AZ30</f>
        <v>5.54828224</v>
      </c>
      <c r="AV30" s="257" t="n">
        <f aca="false">(($AA30-$AZ30)*AV$2)+$AZ30</f>
        <v>5.40302615</v>
      </c>
      <c r="AW30" s="257" t="n">
        <f aca="false">(($AA30-$AZ30)*AW$2)+$AZ30</f>
        <v>5.25777006</v>
      </c>
      <c r="AX30" s="257" t="n">
        <f aca="false">(($AA30-$AZ30)*AX$2)+$AZ30</f>
        <v>5.11251397</v>
      </c>
      <c r="AY30" s="257" t="n">
        <f aca="false">(($AA30-$AZ30)*AY$2)+$AZ30</f>
        <v>4.96725788</v>
      </c>
      <c r="AZ30" s="257" t="n">
        <f aca="false">VLOOKUP($A30,GAMMAGRIDS,4,FALSE())</f>
        <v>4.82200179</v>
      </c>
      <c r="BA30" s="257" t="n">
        <f aca="false">(($AZ30-$BT30)*BA$2)+$BT30</f>
        <v>4.632297526</v>
      </c>
      <c r="BB30" s="257" t="n">
        <f aca="false">(($AZ30-$BT30)*BB$2)+$BT30</f>
        <v>4.442593262</v>
      </c>
      <c r="BC30" s="257" t="n">
        <f aca="false">(($AZ30-$BT30)*BC$2)+$BT30</f>
        <v>4.252888998</v>
      </c>
      <c r="BD30" s="257" t="n">
        <f aca="false">(($AZ30-$BT30)*BD$2)+$BT30</f>
        <v>4.063184734</v>
      </c>
      <c r="BE30" s="257" t="n">
        <f aca="false">(($AZ30-$BT30)*BE$2)+$BT30</f>
        <v>3.87348047</v>
      </c>
      <c r="BF30" s="257" t="n">
        <f aca="false">(($AZ30-$BT30)*BF$2)+$BT30</f>
        <v>3.683776206</v>
      </c>
      <c r="BG30" s="257" t="n">
        <f aca="false">(($AZ30-$BT30)*BG$2)+$BT30</f>
        <v>3.494071942</v>
      </c>
      <c r="BH30" s="257" t="n">
        <f aca="false">(($AZ30-$BT30)*BH$2)+$BT30</f>
        <v>3.304367678</v>
      </c>
      <c r="BI30" s="257" t="n">
        <f aca="false">(($AZ30-$BT30)*BI$2)+$BT30</f>
        <v>3.114663414</v>
      </c>
      <c r="BJ30" s="257" t="n">
        <f aca="false">(($AZ30-$BT30)*BJ$2)+$BT30</f>
        <v>2.92495915</v>
      </c>
      <c r="BK30" s="257" t="n">
        <f aca="false">(($AZ30-$BT30)*BK$2)+$BT30</f>
        <v>2.735254886</v>
      </c>
      <c r="BL30" s="257" t="n">
        <f aca="false">(($AZ30-$BT30)*BL$2)+$BT30</f>
        <v>2.545550622</v>
      </c>
      <c r="BM30" s="257" t="n">
        <f aca="false">(($AZ30-$BT30)*BM$2)+$BT30</f>
        <v>2.355846358</v>
      </c>
      <c r="BN30" s="257" t="n">
        <f aca="false">(($AZ30-$BT30)*BN$2)+$BT30</f>
        <v>2.166142094</v>
      </c>
      <c r="BO30" s="257" t="n">
        <f aca="false">(($AZ30-$BT30)*BO$2)+$BT30</f>
        <v>1.97643783</v>
      </c>
      <c r="BP30" s="257" t="n">
        <f aca="false">(($AZ30-$BT30)*BP$2)+$BT30</f>
        <v>1.786733566</v>
      </c>
      <c r="BQ30" s="257" t="n">
        <f aca="false">(($AZ30-$BT30)*BQ$2)+$BT30</f>
        <v>1.597029302</v>
      </c>
      <c r="BR30" s="257" t="n">
        <f aca="false">(($AZ30-$BT30)*BR$2)+$BT30</f>
        <v>1.407325038</v>
      </c>
      <c r="BS30" s="257" t="n">
        <f aca="false">(($AZ30-$BT30)*BS$2)+$BT30</f>
        <v>1.217620774</v>
      </c>
      <c r="BT30" s="257" t="n">
        <f aca="false">VLOOKUP($A30,GAMMAGRIDS,5,FALSE())</f>
        <v>1.02791651</v>
      </c>
      <c r="BU30" s="257" t="n">
        <f aca="false">(($BT30-$BY30)*BU$2)+$BY30</f>
        <v>0.822333208</v>
      </c>
      <c r="BV30" s="257" t="n">
        <f aca="false">(($BT30-$BY30)*BV$2)+$BY30</f>
        <v>0.616749906</v>
      </c>
      <c r="BW30" s="257" t="n">
        <f aca="false">(($BT30-$BY30)*BW$2)+$BY30</f>
        <v>0.411166604</v>
      </c>
      <c r="BX30" s="257" t="n">
        <f aca="false">(($BT30-$BY30)*BX$2)+$BY30</f>
        <v>0.205583302</v>
      </c>
      <c r="BY30" s="257" t="n">
        <v>0</v>
      </c>
      <c r="BZ30" s="257" t="n">
        <f aca="false">(($CD30-$BY30)*BZ$2)+$BY30</f>
        <v>-0.209711582</v>
      </c>
      <c r="CA30" s="257" t="n">
        <f aca="false">(($CD30-$BY30)*CA$2)+$BY30</f>
        <v>-0.419423164</v>
      </c>
      <c r="CB30" s="257" t="n">
        <f aca="false">(($CD30-$BY30)*CB$2)+$BY30</f>
        <v>-0.629134746</v>
      </c>
      <c r="CC30" s="257" t="n">
        <f aca="false">(($CD30-$BY30)*CC$2)+$BY30</f>
        <v>-0.838846328</v>
      </c>
      <c r="CD30" s="257" t="n">
        <f aca="false">VLOOKUP($A30,GAMMAGRIDS,6,FALSE())</f>
        <v>-1.04855791</v>
      </c>
      <c r="CE30" s="257" t="n">
        <f aca="false">(($CX30-$CD30)*CE$2)+$CD30</f>
        <v>-1.263497939</v>
      </c>
      <c r="CF30" s="257" t="n">
        <f aca="false">(($CX30-$CD30)*CF$2)+$CD30</f>
        <v>-1.478437968</v>
      </c>
      <c r="CG30" s="257" t="n">
        <f aca="false">(($CX30-$CD30)*CG$2)+$CD30</f>
        <v>-1.693377997</v>
      </c>
      <c r="CH30" s="257" t="n">
        <f aca="false">(($CX30-$CD30)*CH$2)+$CD30</f>
        <v>-1.908318026</v>
      </c>
      <c r="CI30" s="257" t="n">
        <f aca="false">(($CX30-$CD30)*CI$2)+$CD30</f>
        <v>-2.123258055</v>
      </c>
      <c r="CJ30" s="257" t="n">
        <f aca="false">(($CX30-$CD30)*CJ$2)+$CD30</f>
        <v>-2.338198084</v>
      </c>
      <c r="CK30" s="257" t="n">
        <f aca="false">(($CX30-$CD30)*CK$2)+$CD30</f>
        <v>-2.553138113</v>
      </c>
      <c r="CL30" s="257" t="n">
        <f aca="false">(($CX30-$CD30)*CL$2)+$CD30</f>
        <v>-2.768078142</v>
      </c>
      <c r="CM30" s="257" t="n">
        <f aca="false">(($CX30-$CD30)*CM$2)+$CD30</f>
        <v>-2.983018171</v>
      </c>
      <c r="CN30" s="257" t="n">
        <f aca="false">(($CX30-$CD30)*CN$2)+$CD30</f>
        <v>-3.1979582</v>
      </c>
      <c r="CO30" s="257" t="n">
        <f aca="false">(($CX30-$CD30)*CO$2)+$CD30</f>
        <v>-3.412898229</v>
      </c>
      <c r="CP30" s="257" t="n">
        <f aca="false">(($CX30-$CD30)*CP$2)+$CD30</f>
        <v>-3.627838258</v>
      </c>
      <c r="CQ30" s="257" t="n">
        <f aca="false">(($CX30-$CD30)*CQ$2)+$CD30</f>
        <v>-3.842778287</v>
      </c>
      <c r="CR30" s="257" t="n">
        <f aca="false">(($CX30-$CD30)*CR$2)+$CD30</f>
        <v>-4.057718316</v>
      </c>
      <c r="CS30" s="257" t="n">
        <f aca="false">(($CX30-$CD30)*CS$2)+$CD30</f>
        <v>-4.272658345</v>
      </c>
      <c r="CT30" s="257" t="n">
        <f aca="false">(($CX30-$CD30)*CT$2)+$CD30</f>
        <v>-4.487598374</v>
      </c>
      <c r="CU30" s="257" t="n">
        <f aca="false">(($CX30-$CD30)*CU$2)+$CD30</f>
        <v>-4.702538403</v>
      </c>
      <c r="CV30" s="257" t="n">
        <f aca="false">(($CX30-$CD30)*CV$2)+$CD30</f>
        <v>-4.917478432</v>
      </c>
      <c r="CW30" s="257" t="n">
        <f aca="false">(($CX30-$CD30)*CW$2)+$CD30</f>
        <v>-5.132418461</v>
      </c>
      <c r="CX30" s="257" t="n">
        <f aca="false">VLOOKUP($A30,GAMMAGRIDS,7,FALSE())</f>
        <v>-5.34735849</v>
      </c>
      <c r="CY30" s="257" t="n">
        <f aca="false">(($DW30-$CX30)*CY$2)+$CX30</f>
        <v>-5.5590407624</v>
      </c>
      <c r="CZ30" s="257" t="n">
        <f aca="false">(($DW30-$CX30)*CZ$2)+$CX30</f>
        <v>-5.7707230348</v>
      </c>
      <c r="DA30" s="257" t="n">
        <f aca="false">(($DW30-$CX30)*DA$2)+$CX30</f>
        <v>-5.9824053072</v>
      </c>
      <c r="DB30" s="257" t="n">
        <f aca="false">(($DW30-$CX30)*DB$2)+$CX30</f>
        <v>-6.1940875796</v>
      </c>
      <c r="DC30" s="257" t="n">
        <f aca="false">(($DW30-$CX30)*DC$2)+$CX30</f>
        <v>-6.405769852</v>
      </c>
      <c r="DD30" s="257" t="n">
        <f aca="false">(($DW30-$CX30)*DD$2)+$CX30</f>
        <v>-6.6174521244</v>
      </c>
      <c r="DE30" s="257" t="n">
        <f aca="false">(($DW30-$CX30)*DE$2)+$CX30</f>
        <v>-6.8291343968</v>
      </c>
      <c r="DF30" s="257" t="n">
        <f aca="false">(($DW30-$CX30)*DF$2)+$CX30</f>
        <v>-7.0408166692</v>
      </c>
      <c r="DG30" s="257" t="n">
        <f aca="false">(($DW30-$CX30)*DG$2)+$CX30</f>
        <v>-7.2524989416</v>
      </c>
      <c r="DH30" s="257" t="n">
        <f aca="false">(($DW30-$CX30)*DH$2)+$CX30</f>
        <v>-7.464181214</v>
      </c>
      <c r="DI30" s="257" t="n">
        <f aca="false">(($DW30-$CX30)*DI$2)+$CX30</f>
        <v>-7.6758634864</v>
      </c>
      <c r="DJ30" s="257" t="n">
        <f aca="false">(($DW30-$CX30)*DJ$2)+$CX30</f>
        <v>-7.8875457588</v>
      </c>
      <c r="DK30" s="257" t="n">
        <f aca="false">(($DW30-$CX30)*DK$2)+$CX30</f>
        <v>-8.0992280312</v>
      </c>
      <c r="DL30" s="257" t="n">
        <f aca="false">(($DW30-$CX30)*DL$2)+$CX30</f>
        <v>-8.3109103036</v>
      </c>
      <c r="DM30" s="257" t="n">
        <f aca="false">(($DW30-$CX30)*DM$2)+$CX30</f>
        <v>-8.522592576</v>
      </c>
      <c r="DN30" s="257" t="n">
        <f aca="false">(($DW30-$CX30)*DN$2)+$CX30</f>
        <v>-8.7342748484</v>
      </c>
      <c r="DO30" s="257" t="n">
        <f aca="false">(($DW30-$CX30)*DO$2)+$CX30</f>
        <v>-8.9459571208</v>
      </c>
      <c r="DP30" s="257" t="n">
        <f aca="false">(($DW30-$CX30)*DP$2)+$CX30</f>
        <v>-9.1576393932</v>
      </c>
      <c r="DQ30" s="257" t="n">
        <f aca="false">(($DW30-$CX30)*DQ$2)+$CX30</f>
        <v>-9.3693216656</v>
      </c>
      <c r="DR30" s="257" t="n">
        <f aca="false">(($DW30-$CX30)*DR$2)+$CX30</f>
        <v>-9.581003938</v>
      </c>
      <c r="DS30" s="257" t="n">
        <f aca="false">(($DW30-$CX30)*DS$2)+$CX30</f>
        <v>-9.7926862104</v>
      </c>
      <c r="DT30" s="257" t="n">
        <f aca="false">(($DW30-$CX30)*DT$2)+$CX30</f>
        <v>-10.0043684828</v>
      </c>
      <c r="DU30" s="257" t="n">
        <f aca="false">(($DW30-$CX30)*DU$2)+$CX30</f>
        <v>-10.2160507552</v>
      </c>
      <c r="DV30" s="257" t="n">
        <f aca="false">(($DW30-$CX30)*DV$2)+$CX30</f>
        <v>-10.4277330276</v>
      </c>
      <c r="DW30" s="257" t="n">
        <f aca="false">VLOOKUP($A30,GAMMAGRIDS,8,FALSE())</f>
        <v>-10.6394153</v>
      </c>
      <c r="DX30" s="257" t="n">
        <f aca="false">(($EV30-$DW30)*DX$2)+$DW30</f>
        <v>-11.0033778936</v>
      </c>
      <c r="DY30" s="257" t="n">
        <f aca="false">(($EV30-$DW30)*DY$2)+$DW30</f>
        <v>-11.3673404872</v>
      </c>
      <c r="DZ30" s="257" t="n">
        <f aca="false">(($EV30-$DW30)*DZ$2)+$DW30</f>
        <v>-11.7313030808</v>
      </c>
      <c r="EA30" s="257" t="n">
        <f aca="false">(($EV30-$DW30)*EA$2)+$DW30</f>
        <v>-12.0952656744</v>
      </c>
      <c r="EB30" s="257" t="n">
        <f aca="false">(($EV30-$DW30)*EB$2)+$DW30</f>
        <v>-12.459228268</v>
      </c>
      <c r="EC30" s="257" t="n">
        <f aca="false">(($EV30-$DW30)*EC$2)+$DW30</f>
        <v>-12.8231908616</v>
      </c>
      <c r="ED30" s="257" t="n">
        <f aca="false">(($EV30-$DW30)*ED$2)+$DW30</f>
        <v>-13.1871534552</v>
      </c>
      <c r="EE30" s="257" t="n">
        <f aca="false">(($EV30-$DW30)*EE$2)+$DW30</f>
        <v>-13.5511160488</v>
      </c>
      <c r="EF30" s="257" t="n">
        <f aca="false">(($EV30-$DW30)*EF$2)+$DW30</f>
        <v>-13.9150786424</v>
      </c>
      <c r="EG30" s="257" t="n">
        <f aca="false">(($EV30-$DW30)*EG$2)+$DW30</f>
        <v>-14.279041236</v>
      </c>
      <c r="EH30" s="257" t="n">
        <f aca="false">(($EV30-$DW30)*EH$2)+$DW30</f>
        <v>-14.6430038296</v>
      </c>
      <c r="EI30" s="257" t="n">
        <f aca="false">(($EV30-$DW30)*EI$2)+$DW30</f>
        <v>-15.0069664232</v>
      </c>
      <c r="EJ30" s="257" t="n">
        <f aca="false">(($EV30-$DW30)*EJ$2)+$DW30</f>
        <v>-15.3709290168</v>
      </c>
      <c r="EK30" s="257" t="n">
        <f aca="false">(($EV30-$DW30)*EK$2)+$DW30</f>
        <v>-15.7348916104</v>
      </c>
      <c r="EL30" s="257" t="n">
        <f aca="false">(($EV30-$DW30)*EL$2)+$DW30</f>
        <v>-16.098854204</v>
      </c>
      <c r="EM30" s="257" t="n">
        <f aca="false">(($EV30-$DW30)*EM$2)+$DW30</f>
        <v>-16.4628167976</v>
      </c>
      <c r="EN30" s="257" t="n">
        <f aca="false">(($EV30-$DW30)*EN$2)+$DW30</f>
        <v>-16.8267793912</v>
      </c>
      <c r="EO30" s="257" t="n">
        <f aca="false">(($EV30-$DW30)*EO$2)+$DW30</f>
        <v>-17.1907419848</v>
      </c>
      <c r="EP30" s="257" t="n">
        <f aca="false">(($EV30-$DW30)*EP$2)+$DW30</f>
        <v>-17.5547045784</v>
      </c>
      <c r="EQ30" s="257" t="n">
        <f aca="false">(($EV30-$DW30)*EQ$2)+$DW30</f>
        <v>-17.918667172</v>
      </c>
      <c r="ER30" s="257" t="n">
        <f aca="false">(($EV30-$DW30)*ER$2)+$DW30</f>
        <v>-18.2826297656</v>
      </c>
      <c r="ES30" s="257" t="n">
        <f aca="false">(($EV30-$DW30)*ES$2)+$DW30</f>
        <v>-18.6465923592</v>
      </c>
      <c r="ET30" s="257" t="n">
        <f aca="false">(($EV30-$DW30)*ET$2)+$DW30</f>
        <v>-19.0105549528</v>
      </c>
      <c r="EU30" s="257" t="n">
        <f aca="false">(($EV30-$DW30)*EU$2)+$DW30</f>
        <v>-19.3745175464</v>
      </c>
      <c r="EV30" s="257" t="n">
        <f aca="false">VLOOKUP($A30,GAMMAGRIDS,9,FALSE())</f>
        <v>-19.73848014</v>
      </c>
    </row>
    <row r="31" customFormat="false" ht="12.75" hidden="false" customHeight="false" outlineLevel="0" collapsed="false">
      <c r="A31" s="36" t="n">
        <v>37742</v>
      </c>
      <c r="B31" s="257" t="n">
        <f aca="false">VLOOKUP($A31,GAMMAGRIDS,2,FALSE())</f>
        <v>11.08481345</v>
      </c>
      <c r="C31" s="257" t="n">
        <f aca="false">(($B31-$AA31)*C$2)+$AA31</f>
        <v>10.9788028248</v>
      </c>
      <c r="D31" s="257" t="n">
        <f aca="false">(($B31-$AA31)*D$2)+$AA31</f>
        <v>10.8727921996</v>
      </c>
      <c r="E31" s="257" t="n">
        <f aca="false">(($B31-$AA31)*E$2)+$AA31</f>
        <v>10.7667815744</v>
      </c>
      <c r="F31" s="257" t="n">
        <f aca="false">(($B31-$AA31)*F$2)+$AA31</f>
        <v>10.6607709492</v>
      </c>
      <c r="G31" s="257" t="n">
        <f aca="false">(($B31-$AA31)*G$2)+$AA31</f>
        <v>10.554760324</v>
      </c>
      <c r="H31" s="257" t="n">
        <f aca="false">(($B31-$AA31)*H$2)+$AA31</f>
        <v>10.4487496988</v>
      </c>
      <c r="I31" s="257" t="n">
        <f aca="false">(($B31-$AA31)*I$2)+$AA31</f>
        <v>10.3427390736</v>
      </c>
      <c r="J31" s="257" t="n">
        <f aca="false">(($B31-$AA31)*J$2)+$AA31</f>
        <v>10.2367284484</v>
      </c>
      <c r="K31" s="257" t="n">
        <f aca="false">(($B31-$AA31)*K$2)+$AA31</f>
        <v>10.1307178232</v>
      </c>
      <c r="L31" s="257" t="n">
        <f aca="false">(($B31-$AA31)*L$2)+$AA31</f>
        <v>10.024707198</v>
      </c>
      <c r="M31" s="257" t="n">
        <f aca="false">(($B31-$AA31)*M$2)+$AA31</f>
        <v>9.9186965728</v>
      </c>
      <c r="N31" s="257" t="n">
        <f aca="false">(($B31-$AA31)*N$2)+$AA31</f>
        <v>9.8126859476</v>
      </c>
      <c r="O31" s="257" t="n">
        <f aca="false">(($B31-$AA31)*O$2)+$AA31</f>
        <v>9.7066753224</v>
      </c>
      <c r="P31" s="257" t="n">
        <f aca="false">(($B31-$AA31)*P$2)+$AA31</f>
        <v>9.6006646972</v>
      </c>
      <c r="Q31" s="257" t="n">
        <f aca="false">(($B31-$AA31)*Q$2)+$AA31</f>
        <v>9.494654072</v>
      </c>
      <c r="R31" s="257" t="n">
        <f aca="false">(($B31-$AA31)*R$2)+$AA31</f>
        <v>9.3886434468</v>
      </c>
      <c r="S31" s="257" t="n">
        <f aca="false">(($B31-$AA31)*S$2)+$AA31</f>
        <v>9.2826328216</v>
      </c>
      <c r="T31" s="257" t="n">
        <f aca="false">(($B31-$AA31)*T$2)+$AA31</f>
        <v>9.1766221964</v>
      </c>
      <c r="U31" s="257" t="n">
        <f aca="false">(($B31-$AA31)*U$2)+$AA31</f>
        <v>9.0706115712</v>
      </c>
      <c r="V31" s="257" t="n">
        <f aca="false">(($B31-$AA31)*V$2)+$AA31</f>
        <v>8.964600946</v>
      </c>
      <c r="W31" s="257" t="n">
        <f aca="false">(($B31-$AA31)*W$2)+$AA31</f>
        <v>8.8585903208</v>
      </c>
      <c r="X31" s="257" t="n">
        <f aca="false">(($B31-$AA31)*X$2)+$AA31</f>
        <v>8.7525796956</v>
      </c>
      <c r="Y31" s="257" t="n">
        <f aca="false">(($B31-$AA31)*Y$2)+$AA31</f>
        <v>8.6465690704</v>
      </c>
      <c r="Z31" s="257" t="n">
        <f aca="false">(($B31-$AA31)*Z$2)+$AA31</f>
        <v>8.5405584452</v>
      </c>
      <c r="AA31" s="257" t="n">
        <f aca="false">VLOOKUP($A31,GAMMAGRIDS,3,FALSE())</f>
        <v>8.43454782</v>
      </c>
      <c r="AB31" s="257" t="n">
        <f aca="false">(($AA31-$AZ31)*AB$2)+$AZ31</f>
        <v>8.2898635708</v>
      </c>
      <c r="AC31" s="257" t="n">
        <f aca="false">(($AA31-$AZ31)*AC$2)+$AZ31</f>
        <v>8.1451793216</v>
      </c>
      <c r="AD31" s="257" t="n">
        <f aca="false">(($AA31-$AZ31)*AD$2)+$AZ31</f>
        <v>8.0004950724</v>
      </c>
      <c r="AE31" s="257" t="n">
        <f aca="false">(($AA31-$AZ31)*AE$2)+$AZ31</f>
        <v>7.8558108232</v>
      </c>
      <c r="AF31" s="257" t="n">
        <f aca="false">(($AA31-$AZ31)*AF$2)+$AZ31</f>
        <v>7.711126574</v>
      </c>
      <c r="AG31" s="257" t="n">
        <f aca="false">(($AA31-$AZ31)*AG$2)+$AZ31</f>
        <v>7.5664423248</v>
      </c>
      <c r="AH31" s="257" t="n">
        <f aca="false">(($AA31-$AZ31)*AH$2)+$AZ31</f>
        <v>7.4217580756</v>
      </c>
      <c r="AI31" s="257" t="n">
        <f aca="false">(($AA31-$AZ31)*AI$2)+$AZ31</f>
        <v>7.2770738264</v>
      </c>
      <c r="AJ31" s="257" t="n">
        <f aca="false">(($AA31-$AZ31)*AJ$2)+$AZ31</f>
        <v>7.1323895772</v>
      </c>
      <c r="AK31" s="257" t="n">
        <f aca="false">(($AA31-$AZ31)*AK$2)+$AZ31</f>
        <v>6.987705328</v>
      </c>
      <c r="AL31" s="257" t="n">
        <f aca="false">(($AA31-$AZ31)*AL$2)+$AZ31</f>
        <v>6.8430210788</v>
      </c>
      <c r="AM31" s="257" t="n">
        <f aca="false">(($AA31-$AZ31)*AM$2)+$AZ31</f>
        <v>6.6983368296</v>
      </c>
      <c r="AN31" s="257" t="n">
        <f aca="false">(($AA31-$AZ31)*AN$2)+$AZ31</f>
        <v>6.5536525804</v>
      </c>
      <c r="AO31" s="257" t="n">
        <f aca="false">(($AA31-$AZ31)*AO$2)+$AZ31</f>
        <v>6.4089683312</v>
      </c>
      <c r="AP31" s="257" t="n">
        <f aca="false">(($AA31-$AZ31)*AP$2)+$AZ31</f>
        <v>6.264284082</v>
      </c>
      <c r="AQ31" s="257" t="n">
        <f aca="false">(($AA31-$AZ31)*AQ$2)+$AZ31</f>
        <v>6.1195998328</v>
      </c>
      <c r="AR31" s="257" t="n">
        <f aca="false">(($AA31-$AZ31)*AR$2)+$AZ31</f>
        <v>5.9749155836</v>
      </c>
      <c r="AS31" s="257" t="n">
        <f aca="false">(($AA31-$AZ31)*AS$2)+$AZ31</f>
        <v>5.8302313344</v>
      </c>
      <c r="AT31" s="257" t="n">
        <f aca="false">(($AA31-$AZ31)*AT$2)+$AZ31</f>
        <v>5.6855470852</v>
      </c>
      <c r="AU31" s="257" t="n">
        <f aca="false">(($AA31-$AZ31)*AU$2)+$AZ31</f>
        <v>5.540862836</v>
      </c>
      <c r="AV31" s="257" t="n">
        <f aca="false">(($AA31-$AZ31)*AV$2)+$AZ31</f>
        <v>5.3961785868</v>
      </c>
      <c r="AW31" s="257" t="n">
        <f aca="false">(($AA31-$AZ31)*AW$2)+$AZ31</f>
        <v>5.2514943376</v>
      </c>
      <c r="AX31" s="257" t="n">
        <f aca="false">(($AA31-$AZ31)*AX$2)+$AZ31</f>
        <v>5.1068100884</v>
      </c>
      <c r="AY31" s="257" t="n">
        <f aca="false">(($AA31-$AZ31)*AY$2)+$AZ31</f>
        <v>4.9621258392</v>
      </c>
      <c r="AZ31" s="257" t="n">
        <f aca="false">VLOOKUP($A31,GAMMAGRIDS,4,FALSE())</f>
        <v>4.81744159</v>
      </c>
      <c r="BA31" s="257" t="n">
        <f aca="false">(($AZ31-$BT31)*BA$2)+$BT31</f>
        <v>4.627957657</v>
      </c>
      <c r="BB31" s="257" t="n">
        <f aca="false">(($AZ31-$BT31)*BB$2)+$BT31</f>
        <v>4.438473724</v>
      </c>
      <c r="BC31" s="257" t="n">
        <f aca="false">(($AZ31-$BT31)*BC$2)+$BT31</f>
        <v>4.248989791</v>
      </c>
      <c r="BD31" s="257" t="n">
        <f aca="false">(($AZ31-$BT31)*BD$2)+$BT31</f>
        <v>4.059505858</v>
      </c>
      <c r="BE31" s="257" t="n">
        <f aca="false">(($AZ31-$BT31)*BE$2)+$BT31</f>
        <v>3.870021925</v>
      </c>
      <c r="BF31" s="257" t="n">
        <f aca="false">(($AZ31-$BT31)*BF$2)+$BT31</f>
        <v>3.680537992</v>
      </c>
      <c r="BG31" s="257" t="n">
        <f aca="false">(($AZ31-$BT31)*BG$2)+$BT31</f>
        <v>3.491054059</v>
      </c>
      <c r="BH31" s="257" t="n">
        <f aca="false">(($AZ31-$BT31)*BH$2)+$BT31</f>
        <v>3.301570126</v>
      </c>
      <c r="BI31" s="257" t="n">
        <f aca="false">(($AZ31-$BT31)*BI$2)+$BT31</f>
        <v>3.112086193</v>
      </c>
      <c r="BJ31" s="257" t="n">
        <f aca="false">(($AZ31-$BT31)*BJ$2)+$BT31</f>
        <v>2.92260226</v>
      </c>
      <c r="BK31" s="257" t="n">
        <f aca="false">(($AZ31-$BT31)*BK$2)+$BT31</f>
        <v>2.733118327</v>
      </c>
      <c r="BL31" s="257" t="n">
        <f aca="false">(($AZ31-$BT31)*BL$2)+$BT31</f>
        <v>2.543634394</v>
      </c>
      <c r="BM31" s="257" t="n">
        <f aca="false">(($AZ31-$BT31)*BM$2)+$BT31</f>
        <v>2.354150461</v>
      </c>
      <c r="BN31" s="257" t="n">
        <f aca="false">(($AZ31-$BT31)*BN$2)+$BT31</f>
        <v>2.164666528</v>
      </c>
      <c r="BO31" s="257" t="n">
        <f aca="false">(($AZ31-$BT31)*BO$2)+$BT31</f>
        <v>1.975182595</v>
      </c>
      <c r="BP31" s="257" t="n">
        <f aca="false">(($AZ31-$BT31)*BP$2)+$BT31</f>
        <v>1.785698662</v>
      </c>
      <c r="BQ31" s="257" t="n">
        <f aca="false">(($AZ31-$BT31)*BQ$2)+$BT31</f>
        <v>1.596214729</v>
      </c>
      <c r="BR31" s="257" t="n">
        <f aca="false">(($AZ31-$BT31)*BR$2)+$BT31</f>
        <v>1.406730796</v>
      </c>
      <c r="BS31" s="257" t="n">
        <f aca="false">(($AZ31-$BT31)*BS$2)+$BT31</f>
        <v>1.217246863</v>
      </c>
      <c r="BT31" s="257" t="n">
        <f aca="false">VLOOKUP($A31,GAMMAGRIDS,5,FALSE())</f>
        <v>1.02776293</v>
      </c>
      <c r="BU31" s="257" t="n">
        <f aca="false">(($BT31-$BY31)*BU$2)+$BY31</f>
        <v>0.822210344</v>
      </c>
      <c r="BV31" s="257" t="n">
        <f aca="false">(($BT31-$BY31)*BV$2)+$BY31</f>
        <v>0.616657758</v>
      </c>
      <c r="BW31" s="257" t="n">
        <f aca="false">(($BT31-$BY31)*BW$2)+$BY31</f>
        <v>0.411105172</v>
      </c>
      <c r="BX31" s="257" t="n">
        <f aca="false">(($BT31-$BY31)*BX$2)+$BY31</f>
        <v>0.205552586</v>
      </c>
      <c r="BY31" s="257" t="n">
        <v>0</v>
      </c>
      <c r="BZ31" s="257" t="n">
        <f aca="false">(($CD31-$BY31)*BZ$2)+$BY31</f>
        <v>-0.209744316</v>
      </c>
      <c r="CA31" s="257" t="n">
        <f aca="false">(($CD31-$BY31)*CA$2)+$BY31</f>
        <v>-0.419488632</v>
      </c>
      <c r="CB31" s="257" t="n">
        <f aca="false">(($CD31-$BY31)*CB$2)+$BY31</f>
        <v>-0.629232948</v>
      </c>
      <c r="CC31" s="257" t="n">
        <f aca="false">(($CD31-$BY31)*CC$2)+$BY31</f>
        <v>-0.838977264</v>
      </c>
      <c r="CD31" s="257" t="n">
        <f aca="false">VLOOKUP($A31,GAMMAGRIDS,6,FALSE())</f>
        <v>-1.04872158</v>
      </c>
      <c r="CE31" s="257" t="n">
        <f aca="false">(($CX31-$CD31)*CE$2)+$CD31</f>
        <v>-1.263811455</v>
      </c>
      <c r="CF31" s="257" t="n">
        <f aca="false">(($CX31-$CD31)*CF$2)+$CD31</f>
        <v>-1.47890133</v>
      </c>
      <c r="CG31" s="257" t="n">
        <f aca="false">(($CX31-$CD31)*CG$2)+$CD31</f>
        <v>-1.693991205</v>
      </c>
      <c r="CH31" s="257" t="n">
        <f aca="false">(($CX31-$CD31)*CH$2)+$CD31</f>
        <v>-1.90908108</v>
      </c>
      <c r="CI31" s="257" t="n">
        <f aca="false">(($CX31-$CD31)*CI$2)+$CD31</f>
        <v>-2.124170955</v>
      </c>
      <c r="CJ31" s="257" t="n">
        <f aca="false">(($CX31-$CD31)*CJ$2)+$CD31</f>
        <v>-2.33926083</v>
      </c>
      <c r="CK31" s="257" t="n">
        <f aca="false">(($CX31-$CD31)*CK$2)+$CD31</f>
        <v>-2.554350705</v>
      </c>
      <c r="CL31" s="257" t="n">
        <f aca="false">(($CX31-$CD31)*CL$2)+$CD31</f>
        <v>-2.76944058</v>
      </c>
      <c r="CM31" s="257" t="n">
        <f aca="false">(($CX31-$CD31)*CM$2)+$CD31</f>
        <v>-2.984530455</v>
      </c>
      <c r="CN31" s="257" t="n">
        <f aca="false">(($CX31-$CD31)*CN$2)+$CD31</f>
        <v>-3.19962033</v>
      </c>
      <c r="CO31" s="257" t="n">
        <f aca="false">(($CX31-$CD31)*CO$2)+$CD31</f>
        <v>-3.414710205</v>
      </c>
      <c r="CP31" s="257" t="n">
        <f aca="false">(($CX31-$CD31)*CP$2)+$CD31</f>
        <v>-3.62980008</v>
      </c>
      <c r="CQ31" s="257" t="n">
        <f aca="false">(($CX31-$CD31)*CQ$2)+$CD31</f>
        <v>-3.844889955</v>
      </c>
      <c r="CR31" s="257" t="n">
        <f aca="false">(($CX31-$CD31)*CR$2)+$CD31</f>
        <v>-4.05997983</v>
      </c>
      <c r="CS31" s="257" t="n">
        <f aca="false">(($CX31-$CD31)*CS$2)+$CD31</f>
        <v>-4.275069705</v>
      </c>
      <c r="CT31" s="257" t="n">
        <f aca="false">(($CX31-$CD31)*CT$2)+$CD31</f>
        <v>-4.49015958</v>
      </c>
      <c r="CU31" s="257" t="n">
        <f aca="false">(($CX31-$CD31)*CU$2)+$CD31</f>
        <v>-4.705249455</v>
      </c>
      <c r="CV31" s="257" t="n">
        <f aca="false">(($CX31-$CD31)*CV$2)+$CD31</f>
        <v>-4.92033933</v>
      </c>
      <c r="CW31" s="257" t="n">
        <f aca="false">(($CX31-$CD31)*CW$2)+$CD31</f>
        <v>-5.135429205</v>
      </c>
      <c r="CX31" s="257" t="n">
        <f aca="false">VLOOKUP($A31,GAMMAGRIDS,7,FALSE())</f>
        <v>-5.35051908</v>
      </c>
      <c r="CY31" s="257" t="n">
        <f aca="false">(($DW31-$CX31)*CY$2)+$CX31</f>
        <v>-5.5624363912</v>
      </c>
      <c r="CZ31" s="257" t="n">
        <f aca="false">(($DW31-$CX31)*CZ$2)+$CX31</f>
        <v>-5.7743537024</v>
      </c>
      <c r="DA31" s="257" t="n">
        <f aca="false">(($DW31-$CX31)*DA$2)+$CX31</f>
        <v>-5.9862710136</v>
      </c>
      <c r="DB31" s="257" t="n">
        <f aca="false">(($DW31-$CX31)*DB$2)+$CX31</f>
        <v>-6.1981883248</v>
      </c>
      <c r="DC31" s="257" t="n">
        <f aca="false">(($DW31-$CX31)*DC$2)+$CX31</f>
        <v>-6.410105636</v>
      </c>
      <c r="DD31" s="257" t="n">
        <f aca="false">(($DW31-$CX31)*DD$2)+$CX31</f>
        <v>-6.6220229472</v>
      </c>
      <c r="DE31" s="257" t="n">
        <f aca="false">(($DW31-$CX31)*DE$2)+$CX31</f>
        <v>-6.8339402584</v>
      </c>
      <c r="DF31" s="257" t="n">
        <f aca="false">(($DW31-$CX31)*DF$2)+$CX31</f>
        <v>-7.0458575696</v>
      </c>
      <c r="DG31" s="257" t="n">
        <f aca="false">(($DW31-$CX31)*DG$2)+$CX31</f>
        <v>-7.2577748808</v>
      </c>
      <c r="DH31" s="257" t="n">
        <f aca="false">(($DW31-$CX31)*DH$2)+$CX31</f>
        <v>-7.469692192</v>
      </c>
      <c r="DI31" s="257" t="n">
        <f aca="false">(($DW31-$CX31)*DI$2)+$CX31</f>
        <v>-7.6816095032</v>
      </c>
      <c r="DJ31" s="257" t="n">
        <f aca="false">(($DW31-$CX31)*DJ$2)+$CX31</f>
        <v>-7.8935268144</v>
      </c>
      <c r="DK31" s="257" t="n">
        <f aca="false">(($DW31-$CX31)*DK$2)+$CX31</f>
        <v>-8.1054441256</v>
      </c>
      <c r="DL31" s="257" t="n">
        <f aca="false">(($DW31-$CX31)*DL$2)+$CX31</f>
        <v>-8.3173614368</v>
      </c>
      <c r="DM31" s="257" t="n">
        <f aca="false">(($DW31-$CX31)*DM$2)+$CX31</f>
        <v>-8.529278748</v>
      </c>
      <c r="DN31" s="257" t="n">
        <f aca="false">(($DW31-$CX31)*DN$2)+$CX31</f>
        <v>-8.7411960592</v>
      </c>
      <c r="DO31" s="257" t="n">
        <f aca="false">(($DW31-$CX31)*DO$2)+$CX31</f>
        <v>-8.9531133704</v>
      </c>
      <c r="DP31" s="257" t="n">
        <f aca="false">(($DW31-$CX31)*DP$2)+$CX31</f>
        <v>-9.1650306816</v>
      </c>
      <c r="DQ31" s="257" t="n">
        <f aca="false">(($DW31-$CX31)*DQ$2)+$CX31</f>
        <v>-9.3769479928</v>
      </c>
      <c r="DR31" s="257" t="n">
        <f aca="false">(($DW31-$CX31)*DR$2)+$CX31</f>
        <v>-9.588865304</v>
      </c>
      <c r="DS31" s="257" t="n">
        <f aca="false">(($DW31-$CX31)*DS$2)+$CX31</f>
        <v>-9.8007826152</v>
      </c>
      <c r="DT31" s="257" t="n">
        <f aca="false">(($DW31-$CX31)*DT$2)+$CX31</f>
        <v>-10.0126999264</v>
      </c>
      <c r="DU31" s="257" t="n">
        <f aca="false">(($DW31-$CX31)*DU$2)+$CX31</f>
        <v>-10.2246172376</v>
      </c>
      <c r="DV31" s="257" t="n">
        <f aca="false">(($DW31-$CX31)*DV$2)+$CX31</f>
        <v>-10.4365345488</v>
      </c>
      <c r="DW31" s="257" t="n">
        <f aca="false">VLOOKUP($A31,GAMMAGRIDS,8,FALSE())</f>
        <v>-10.64845186</v>
      </c>
      <c r="DX31" s="257" t="n">
        <f aca="false">(($EV31-$DW31)*DX$2)+$DW31</f>
        <v>-11.0126180308</v>
      </c>
      <c r="DY31" s="257" t="n">
        <f aca="false">(($EV31-$DW31)*DY$2)+$DW31</f>
        <v>-11.3767842016</v>
      </c>
      <c r="DZ31" s="257" t="n">
        <f aca="false">(($EV31-$DW31)*DZ$2)+$DW31</f>
        <v>-11.7409503724</v>
      </c>
      <c r="EA31" s="257" t="n">
        <f aca="false">(($EV31-$DW31)*EA$2)+$DW31</f>
        <v>-12.1051165432</v>
      </c>
      <c r="EB31" s="257" t="n">
        <f aca="false">(($EV31-$DW31)*EB$2)+$DW31</f>
        <v>-12.469282714</v>
      </c>
      <c r="EC31" s="257" t="n">
        <f aca="false">(($EV31-$DW31)*EC$2)+$DW31</f>
        <v>-12.8334488848</v>
      </c>
      <c r="ED31" s="257" t="n">
        <f aca="false">(($EV31-$DW31)*ED$2)+$DW31</f>
        <v>-13.1976150556</v>
      </c>
      <c r="EE31" s="257" t="n">
        <f aca="false">(($EV31-$DW31)*EE$2)+$DW31</f>
        <v>-13.5617812264</v>
      </c>
      <c r="EF31" s="257" t="n">
        <f aca="false">(($EV31-$DW31)*EF$2)+$DW31</f>
        <v>-13.9259473972</v>
      </c>
      <c r="EG31" s="257" t="n">
        <f aca="false">(($EV31-$DW31)*EG$2)+$DW31</f>
        <v>-14.290113568</v>
      </c>
      <c r="EH31" s="257" t="n">
        <f aca="false">(($EV31-$DW31)*EH$2)+$DW31</f>
        <v>-14.6542797388</v>
      </c>
      <c r="EI31" s="257" t="n">
        <f aca="false">(($EV31-$DW31)*EI$2)+$DW31</f>
        <v>-15.0184459096</v>
      </c>
      <c r="EJ31" s="257" t="n">
        <f aca="false">(($EV31-$DW31)*EJ$2)+$DW31</f>
        <v>-15.3826120804</v>
      </c>
      <c r="EK31" s="257" t="n">
        <f aca="false">(($EV31-$DW31)*EK$2)+$DW31</f>
        <v>-15.7467782512</v>
      </c>
      <c r="EL31" s="257" t="n">
        <f aca="false">(($EV31-$DW31)*EL$2)+$DW31</f>
        <v>-16.110944422</v>
      </c>
      <c r="EM31" s="257" t="n">
        <f aca="false">(($EV31-$DW31)*EM$2)+$DW31</f>
        <v>-16.4751105928</v>
      </c>
      <c r="EN31" s="257" t="n">
        <f aca="false">(($EV31-$DW31)*EN$2)+$DW31</f>
        <v>-16.8392767636</v>
      </c>
      <c r="EO31" s="257" t="n">
        <f aca="false">(($EV31-$DW31)*EO$2)+$DW31</f>
        <v>-17.2034429344</v>
      </c>
      <c r="EP31" s="257" t="n">
        <f aca="false">(($EV31-$DW31)*EP$2)+$DW31</f>
        <v>-17.5676091052</v>
      </c>
      <c r="EQ31" s="257" t="n">
        <f aca="false">(($EV31-$DW31)*EQ$2)+$DW31</f>
        <v>-17.931775276</v>
      </c>
      <c r="ER31" s="257" t="n">
        <f aca="false">(($EV31-$DW31)*ER$2)+$DW31</f>
        <v>-18.2959414468</v>
      </c>
      <c r="ES31" s="257" t="n">
        <f aca="false">(($EV31-$DW31)*ES$2)+$DW31</f>
        <v>-18.6601076176</v>
      </c>
      <c r="ET31" s="257" t="n">
        <f aca="false">(($EV31-$DW31)*ET$2)+$DW31</f>
        <v>-19.0242737884</v>
      </c>
      <c r="EU31" s="257" t="n">
        <f aca="false">(($EV31-$DW31)*EU$2)+$DW31</f>
        <v>-19.3884399592</v>
      </c>
      <c r="EV31" s="257" t="n">
        <f aca="false">VLOOKUP($A31,GAMMAGRIDS,9,FALSE())</f>
        <v>-19.75260613</v>
      </c>
    </row>
    <row r="32" customFormat="false" ht="12.75" hidden="false" customHeight="false" outlineLevel="0" collapsed="false">
      <c r="A32" s="36" t="n">
        <v>37773</v>
      </c>
      <c r="B32" s="257" t="n">
        <f aca="false">VLOOKUP($A32,GAMMAGRIDS,2,FALSE())</f>
        <v>11.62118894</v>
      </c>
      <c r="C32" s="257" t="n">
        <f aca="false">(($B32-$AA32)*C$2)+$AA32</f>
        <v>11.5017874756</v>
      </c>
      <c r="D32" s="257" t="n">
        <f aca="false">(($B32-$AA32)*D$2)+$AA32</f>
        <v>11.3823860112</v>
      </c>
      <c r="E32" s="257" t="n">
        <f aca="false">(($B32-$AA32)*E$2)+$AA32</f>
        <v>11.2629845468</v>
      </c>
      <c r="F32" s="257" t="n">
        <f aca="false">(($B32-$AA32)*F$2)+$AA32</f>
        <v>11.1435830824</v>
      </c>
      <c r="G32" s="257" t="n">
        <f aca="false">(($B32-$AA32)*G$2)+$AA32</f>
        <v>11.024181618</v>
      </c>
      <c r="H32" s="257" t="n">
        <f aca="false">(($B32-$AA32)*H$2)+$AA32</f>
        <v>10.9047801536</v>
      </c>
      <c r="I32" s="257" t="n">
        <f aca="false">(($B32-$AA32)*I$2)+$AA32</f>
        <v>10.7853786892</v>
      </c>
      <c r="J32" s="257" t="n">
        <f aca="false">(($B32-$AA32)*J$2)+$AA32</f>
        <v>10.6659772248</v>
      </c>
      <c r="K32" s="257" t="n">
        <f aca="false">(($B32-$AA32)*K$2)+$AA32</f>
        <v>10.5465757604</v>
      </c>
      <c r="L32" s="257" t="n">
        <f aca="false">(($B32-$AA32)*L$2)+$AA32</f>
        <v>10.427174296</v>
      </c>
      <c r="M32" s="257" t="n">
        <f aca="false">(($B32-$AA32)*M$2)+$AA32</f>
        <v>10.3077728316</v>
      </c>
      <c r="N32" s="257" t="n">
        <f aca="false">(($B32-$AA32)*N$2)+$AA32</f>
        <v>10.1883713672</v>
      </c>
      <c r="O32" s="257" t="n">
        <f aca="false">(($B32-$AA32)*O$2)+$AA32</f>
        <v>10.0689699028</v>
      </c>
      <c r="P32" s="257" t="n">
        <f aca="false">(($B32-$AA32)*P$2)+$AA32</f>
        <v>9.9495684384</v>
      </c>
      <c r="Q32" s="257" t="n">
        <f aca="false">(($B32-$AA32)*Q$2)+$AA32</f>
        <v>9.830166974</v>
      </c>
      <c r="R32" s="257" t="n">
        <f aca="false">(($B32-$AA32)*R$2)+$AA32</f>
        <v>9.7107655096</v>
      </c>
      <c r="S32" s="257" t="n">
        <f aca="false">(($B32-$AA32)*S$2)+$AA32</f>
        <v>9.5913640452</v>
      </c>
      <c r="T32" s="257" t="n">
        <f aca="false">(($B32-$AA32)*T$2)+$AA32</f>
        <v>9.4719625808</v>
      </c>
      <c r="U32" s="257" t="n">
        <f aca="false">(($B32-$AA32)*U$2)+$AA32</f>
        <v>9.3525611164</v>
      </c>
      <c r="V32" s="257" t="n">
        <f aca="false">(($B32-$AA32)*V$2)+$AA32</f>
        <v>9.233159652</v>
      </c>
      <c r="W32" s="257" t="n">
        <f aca="false">(($B32-$AA32)*W$2)+$AA32</f>
        <v>9.1137581876</v>
      </c>
      <c r="X32" s="257" t="n">
        <f aca="false">(($B32-$AA32)*X$2)+$AA32</f>
        <v>8.9943567232</v>
      </c>
      <c r="Y32" s="257" t="n">
        <f aca="false">(($B32-$AA32)*Y$2)+$AA32</f>
        <v>8.8749552588</v>
      </c>
      <c r="Z32" s="257" t="n">
        <f aca="false">(($B32-$AA32)*Z$2)+$AA32</f>
        <v>8.7555537944</v>
      </c>
      <c r="AA32" s="257" t="n">
        <f aca="false">VLOOKUP($A32,GAMMAGRIDS,3,FALSE())</f>
        <v>8.63615233</v>
      </c>
      <c r="AB32" s="257" t="n">
        <f aca="false">(($AA32-$AZ32)*AB$2)+$AZ32</f>
        <v>8.4853229256</v>
      </c>
      <c r="AC32" s="257" t="n">
        <f aca="false">(($AA32-$AZ32)*AC$2)+$AZ32</f>
        <v>8.3344935212</v>
      </c>
      <c r="AD32" s="257" t="n">
        <f aca="false">(($AA32-$AZ32)*AD$2)+$AZ32</f>
        <v>8.1836641168</v>
      </c>
      <c r="AE32" s="257" t="n">
        <f aca="false">(($AA32-$AZ32)*AE$2)+$AZ32</f>
        <v>8.0328347124</v>
      </c>
      <c r="AF32" s="257" t="n">
        <f aca="false">(($AA32-$AZ32)*AF$2)+$AZ32</f>
        <v>7.882005308</v>
      </c>
      <c r="AG32" s="257" t="n">
        <f aca="false">(($AA32-$AZ32)*AG$2)+$AZ32</f>
        <v>7.7311759036</v>
      </c>
      <c r="AH32" s="257" t="n">
        <f aca="false">(($AA32-$AZ32)*AH$2)+$AZ32</f>
        <v>7.5803464992</v>
      </c>
      <c r="AI32" s="257" t="n">
        <f aca="false">(($AA32-$AZ32)*AI$2)+$AZ32</f>
        <v>7.4295170948</v>
      </c>
      <c r="AJ32" s="257" t="n">
        <f aca="false">(($AA32-$AZ32)*AJ$2)+$AZ32</f>
        <v>7.2786876904</v>
      </c>
      <c r="AK32" s="257" t="n">
        <f aca="false">(($AA32-$AZ32)*AK$2)+$AZ32</f>
        <v>7.127858286</v>
      </c>
      <c r="AL32" s="257" t="n">
        <f aca="false">(($AA32-$AZ32)*AL$2)+$AZ32</f>
        <v>6.9770288816</v>
      </c>
      <c r="AM32" s="257" t="n">
        <f aca="false">(($AA32-$AZ32)*AM$2)+$AZ32</f>
        <v>6.8261994772</v>
      </c>
      <c r="AN32" s="257" t="n">
        <f aca="false">(($AA32-$AZ32)*AN$2)+$AZ32</f>
        <v>6.6753700728</v>
      </c>
      <c r="AO32" s="257" t="n">
        <f aca="false">(($AA32-$AZ32)*AO$2)+$AZ32</f>
        <v>6.5245406684</v>
      </c>
      <c r="AP32" s="257" t="n">
        <f aca="false">(($AA32-$AZ32)*AP$2)+$AZ32</f>
        <v>6.373711264</v>
      </c>
      <c r="AQ32" s="257" t="n">
        <f aca="false">(($AA32-$AZ32)*AQ$2)+$AZ32</f>
        <v>6.2228818596</v>
      </c>
      <c r="AR32" s="257" t="n">
        <f aca="false">(($AA32-$AZ32)*AR$2)+$AZ32</f>
        <v>6.0720524552</v>
      </c>
      <c r="AS32" s="257" t="n">
        <f aca="false">(($AA32-$AZ32)*AS$2)+$AZ32</f>
        <v>5.9212230508</v>
      </c>
      <c r="AT32" s="257" t="n">
        <f aca="false">(($AA32-$AZ32)*AT$2)+$AZ32</f>
        <v>5.7703936464</v>
      </c>
      <c r="AU32" s="257" t="n">
        <f aca="false">(($AA32-$AZ32)*AU$2)+$AZ32</f>
        <v>5.619564242</v>
      </c>
      <c r="AV32" s="257" t="n">
        <f aca="false">(($AA32-$AZ32)*AV$2)+$AZ32</f>
        <v>5.4687348376</v>
      </c>
      <c r="AW32" s="257" t="n">
        <f aca="false">(($AA32-$AZ32)*AW$2)+$AZ32</f>
        <v>5.3179054332</v>
      </c>
      <c r="AX32" s="257" t="n">
        <f aca="false">(($AA32-$AZ32)*AX$2)+$AZ32</f>
        <v>5.1670760288</v>
      </c>
      <c r="AY32" s="257" t="n">
        <f aca="false">(($AA32-$AZ32)*AY$2)+$AZ32</f>
        <v>5.0162466244</v>
      </c>
      <c r="AZ32" s="257" t="n">
        <f aca="false">VLOOKUP($A32,GAMMAGRIDS,4,FALSE())</f>
        <v>4.86541722</v>
      </c>
      <c r="BA32" s="257" t="n">
        <f aca="false">(($AZ32-$BT32)*BA$2)+$BT32</f>
        <v>4.6735782515</v>
      </c>
      <c r="BB32" s="257" t="n">
        <f aca="false">(($AZ32-$BT32)*BB$2)+$BT32</f>
        <v>4.481739283</v>
      </c>
      <c r="BC32" s="257" t="n">
        <f aca="false">(($AZ32-$BT32)*BC$2)+$BT32</f>
        <v>4.2899003145</v>
      </c>
      <c r="BD32" s="257" t="n">
        <f aca="false">(($AZ32-$BT32)*BD$2)+$BT32</f>
        <v>4.098061346</v>
      </c>
      <c r="BE32" s="257" t="n">
        <f aca="false">(($AZ32-$BT32)*BE$2)+$BT32</f>
        <v>3.9062223775</v>
      </c>
      <c r="BF32" s="257" t="n">
        <f aca="false">(($AZ32-$BT32)*BF$2)+$BT32</f>
        <v>3.714383409</v>
      </c>
      <c r="BG32" s="257" t="n">
        <f aca="false">(($AZ32-$BT32)*BG$2)+$BT32</f>
        <v>3.5225444405</v>
      </c>
      <c r="BH32" s="257" t="n">
        <f aca="false">(($AZ32-$BT32)*BH$2)+$BT32</f>
        <v>3.330705472</v>
      </c>
      <c r="BI32" s="257" t="n">
        <f aca="false">(($AZ32-$BT32)*BI$2)+$BT32</f>
        <v>3.1388665035</v>
      </c>
      <c r="BJ32" s="257" t="n">
        <f aca="false">(($AZ32-$BT32)*BJ$2)+$BT32</f>
        <v>2.947027535</v>
      </c>
      <c r="BK32" s="257" t="n">
        <f aca="false">(($AZ32-$BT32)*BK$2)+$BT32</f>
        <v>2.7551885665</v>
      </c>
      <c r="BL32" s="257" t="n">
        <f aca="false">(($AZ32-$BT32)*BL$2)+$BT32</f>
        <v>2.563349598</v>
      </c>
      <c r="BM32" s="257" t="n">
        <f aca="false">(($AZ32-$BT32)*BM$2)+$BT32</f>
        <v>2.3715106295</v>
      </c>
      <c r="BN32" s="257" t="n">
        <f aca="false">(($AZ32-$BT32)*BN$2)+$BT32</f>
        <v>2.179671661</v>
      </c>
      <c r="BO32" s="257" t="n">
        <f aca="false">(($AZ32-$BT32)*BO$2)+$BT32</f>
        <v>1.9878326925</v>
      </c>
      <c r="BP32" s="257" t="n">
        <f aca="false">(($AZ32-$BT32)*BP$2)+$BT32</f>
        <v>1.795993724</v>
      </c>
      <c r="BQ32" s="257" t="n">
        <f aca="false">(($AZ32-$BT32)*BQ$2)+$BT32</f>
        <v>1.6041547555</v>
      </c>
      <c r="BR32" s="257" t="n">
        <f aca="false">(($AZ32-$BT32)*BR$2)+$BT32</f>
        <v>1.412315787</v>
      </c>
      <c r="BS32" s="257" t="n">
        <f aca="false">(($AZ32-$BT32)*BS$2)+$BT32</f>
        <v>1.2204768185</v>
      </c>
      <c r="BT32" s="257" t="n">
        <f aca="false">VLOOKUP($A32,GAMMAGRIDS,5,FALSE())</f>
        <v>1.02863785</v>
      </c>
      <c r="BU32" s="257" t="n">
        <f aca="false">(($BT32-$BY32)*BU$2)+$BY32</f>
        <v>0.82291028</v>
      </c>
      <c r="BV32" s="257" t="n">
        <f aca="false">(($BT32-$BY32)*BV$2)+$BY32</f>
        <v>0.61718271</v>
      </c>
      <c r="BW32" s="257" t="n">
        <f aca="false">(($BT32-$BY32)*BW$2)+$BY32</f>
        <v>0.41145514</v>
      </c>
      <c r="BX32" s="257" t="n">
        <f aca="false">(($BT32-$BY32)*BX$2)+$BY32</f>
        <v>0.20572757</v>
      </c>
      <c r="BY32" s="257" t="n">
        <v>0</v>
      </c>
      <c r="BZ32" s="257" t="n">
        <f aca="false">(($CD32-$BY32)*BZ$2)+$BY32</f>
        <v>-0.209125262</v>
      </c>
      <c r="CA32" s="257" t="n">
        <f aca="false">(($CD32-$BY32)*CA$2)+$BY32</f>
        <v>-0.418250524</v>
      </c>
      <c r="CB32" s="257" t="n">
        <f aca="false">(($CD32-$BY32)*CB$2)+$BY32</f>
        <v>-0.627375786</v>
      </c>
      <c r="CC32" s="257" t="n">
        <f aca="false">(($CD32-$BY32)*CC$2)+$BY32</f>
        <v>-0.836501048</v>
      </c>
      <c r="CD32" s="257" t="n">
        <f aca="false">VLOOKUP($A32,GAMMAGRIDS,6,FALSE())</f>
        <v>-1.04562631</v>
      </c>
      <c r="CE32" s="257" t="n">
        <f aca="false">(($CX32-$CD32)*CE$2)+$CD32</f>
        <v>-1.2584158605</v>
      </c>
      <c r="CF32" s="257" t="n">
        <f aca="false">(($CX32-$CD32)*CF$2)+$CD32</f>
        <v>-1.471205411</v>
      </c>
      <c r="CG32" s="257" t="n">
        <f aca="false">(($CX32-$CD32)*CG$2)+$CD32</f>
        <v>-1.6839949615</v>
      </c>
      <c r="CH32" s="257" t="n">
        <f aca="false">(($CX32-$CD32)*CH$2)+$CD32</f>
        <v>-1.896784512</v>
      </c>
      <c r="CI32" s="257" t="n">
        <f aca="false">(($CX32-$CD32)*CI$2)+$CD32</f>
        <v>-2.1095740625</v>
      </c>
      <c r="CJ32" s="257" t="n">
        <f aca="false">(($CX32-$CD32)*CJ$2)+$CD32</f>
        <v>-2.322363613</v>
      </c>
      <c r="CK32" s="257" t="n">
        <f aca="false">(($CX32-$CD32)*CK$2)+$CD32</f>
        <v>-2.5351531635</v>
      </c>
      <c r="CL32" s="257" t="n">
        <f aca="false">(($CX32-$CD32)*CL$2)+$CD32</f>
        <v>-2.747942714</v>
      </c>
      <c r="CM32" s="257" t="n">
        <f aca="false">(($CX32-$CD32)*CM$2)+$CD32</f>
        <v>-2.9607322645</v>
      </c>
      <c r="CN32" s="257" t="n">
        <f aca="false">(($CX32-$CD32)*CN$2)+$CD32</f>
        <v>-3.173521815</v>
      </c>
      <c r="CO32" s="257" t="n">
        <f aca="false">(($CX32-$CD32)*CO$2)+$CD32</f>
        <v>-3.3863113655</v>
      </c>
      <c r="CP32" s="257" t="n">
        <f aca="false">(($CX32-$CD32)*CP$2)+$CD32</f>
        <v>-3.599100916</v>
      </c>
      <c r="CQ32" s="257" t="n">
        <f aca="false">(($CX32-$CD32)*CQ$2)+$CD32</f>
        <v>-3.8118904665</v>
      </c>
      <c r="CR32" s="257" t="n">
        <f aca="false">(($CX32-$CD32)*CR$2)+$CD32</f>
        <v>-4.024680017</v>
      </c>
      <c r="CS32" s="257" t="n">
        <f aca="false">(($CX32-$CD32)*CS$2)+$CD32</f>
        <v>-4.2374695675</v>
      </c>
      <c r="CT32" s="257" t="n">
        <f aca="false">(($CX32-$CD32)*CT$2)+$CD32</f>
        <v>-4.450259118</v>
      </c>
      <c r="CU32" s="257" t="n">
        <f aca="false">(($CX32-$CD32)*CU$2)+$CD32</f>
        <v>-4.6630486685</v>
      </c>
      <c r="CV32" s="257" t="n">
        <f aca="false">(($CX32-$CD32)*CV$2)+$CD32</f>
        <v>-4.875838219</v>
      </c>
      <c r="CW32" s="257" t="n">
        <f aca="false">(($CX32-$CD32)*CW$2)+$CD32</f>
        <v>-5.0886277695</v>
      </c>
      <c r="CX32" s="257" t="n">
        <f aca="false">VLOOKUP($A32,GAMMAGRIDS,7,FALSE())</f>
        <v>-5.30141732</v>
      </c>
      <c r="CY32" s="257" t="n">
        <f aca="false">(($DW32-$CX32)*CY$2)+$CX32</f>
        <v>-5.5090040584</v>
      </c>
      <c r="CZ32" s="257" t="n">
        <f aca="false">(($DW32-$CX32)*CZ$2)+$CX32</f>
        <v>-5.7165907968</v>
      </c>
      <c r="DA32" s="257" t="n">
        <f aca="false">(($DW32-$CX32)*DA$2)+$CX32</f>
        <v>-5.9241775352</v>
      </c>
      <c r="DB32" s="257" t="n">
        <f aca="false">(($DW32-$CX32)*DB$2)+$CX32</f>
        <v>-6.1317642736</v>
      </c>
      <c r="DC32" s="257" t="n">
        <f aca="false">(($DW32-$CX32)*DC$2)+$CX32</f>
        <v>-6.339351012</v>
      </c>
      <c r="DD32" s="257" t="n">
        <f aca="false">(($DW32-$CX32)*DD$2)+$CX32</f>
        <v>-6.5469377504</v>
      </c>
      <c r="DE32" s="257" t="n">
        <f aca="false">(($DW32-$CX32)*DE$2)+$CX32</f>
        <v>-6.7545244888</v>
      </c>
      <c r="DF32" s="257" t="n">
        <f aca="false">(($DW32-$CX32)*DF$2)+$CX32</f>
        <v>-6.9621112272</v>
      </c>
      <c r="DG32" s="257" t="n">
        <f aca="false">(($DW32-$CX32)*DG$2)+$CX32</f>
        <v>-7.1696979656</v>
      </c>
      <c r="DH32" s="257" t="n">
        <f aca="false">(($DW32-$CX32)*DH$2)+$CX32</f>
        <v>-7.377284704</v>
      </c>
      <c r="DI32" s="257" t="n">
        <f aca="false">(($DW32-$CX32)*DI$2)+$CX32</f>
        <v>-7.5848714424</v>
      </c>
      <c r="DJ32" s="257" t="n">
        <f aca="false">(($DW32-$CX32)*DJ$2)+$CX32</f>
        <v>-7.7924581808</v>
      </c>
      <c r="DK32" s="257" t="n">
        <f aca="false">(($DW32-$CX32)*DK$2)+$CX32</f>
        <v>-8.0000449192</v>
      </c>
      <c r="DL32" s="257" t="n">
        <f aca="false">(($DW32-$CX32)*DL$2)+$CX32</f>
        <v>-8.2076316576</v>
      </c>
      <c r="DM32" s="257" t="n">
        <f aca="false">(($DW32-$CX32)*DM$2)+$CX32</f>
        <v>-8.415218396</v>
      </c>
      <c r="DN32" s="257" t="n">
        <f aca="false">(($DW32-$CX32)*DN$2)+$CX32</f>
        <v>-8.6228051344</v>
      </c>
      <c r="DO32" s="257" t="n">
        <f aca="false">(($DW32-$CX32)*DO$2)+$CX32</f>
        <v>-8.8303918728</v>
      </c>
      <c r="DP32" s="257" t="n">
        <f aca="false">(($DW32-$CX32)*DP$2)+$CX32</f>
        <v>-9.0379786112</v>
      </c>
      <c r="DQ32" s="257" t="n">
        <f aca="false">(($DW32-$CX32)*DQ$2)+$CX32</f>
        <v>-9.2455653496</v>
      </c>
      <c r="DR32" s="257" t="n">
        <f aca="false">(($DW32-$CX32)*DR$2)+$CX32</f>
        <v>-9.453152088</v>
      </c>
      <c r="DS32" s="257" t="n">
        <f aca="false">(($DW32-$CX32)*DS$2)+$CX32</f>
        <v>-9.6607388264</v>
      </c>
      <c r="DT32" s="257" t="n">
        <f aca="false">(($DW32-$CX32)*DT$2)+$CX32</f>
        <v>-9.8683255648</v>
      </c>
      <c r="DU32" s="257" t="n">
        <f aca="false">(($DW32-$CX32)*DU$2)+$CX32</f>
        <v>-10.0759123032</v>
      </c>
      <c r="DV32" s="257" t="n">
        <f aca="false">(($DW32-$CX32)*DV$2)+$CX32</f>
        <v>-10.2834990416</v>
      </c>
      <c r="DW32" s="257" t="n">
        <f aca="false">VLOOKUP($A32,GAMMAGRIDS,8,FALSE())</f>
        <v>-10.49108578</v>
      </c>
      <c r="DX32" s="257" t="n">
        <f aca="false">(($EV32-$DW32)*DX$2)+$DW32</f>
        <v>-10.8449699232</v>
      </c>
      <c r="DY32" s="257" t="n">
        <f aca="false">(($EV32-$DW32)*DY$2)+$DW32</f>
        <v>-11.1988540664</v>
      </c>
      <c r="DZ32" s="257" t="n">
        <f aca="false">(($EV32-$DW32)*DZ$2)+$DW32</f>
        <v>-11.5527382096</v>
      </c>
      <c r="EA32" s="257" t="n">
        <f aca="false">(($EV32-$DW32)*EA$2)+$DW32</f>
        <v>-11.9066223528</v>
      </c>
      <c r="EB32" s="257" t="n">
        <f aca="false">(($EV32-$DW32)*EB$2)+$DW32</f>
        <v>-12.260506496</v>
      </c>
      <c r="EC32" s="257" t="n">
        <f aca="false">(($EV32-$DW32)*EC$2)+$DW32</f>
        <v>-12.6143906392</v>
      </c>
      <c r="ED32" s="257" t="n">
        <f aca="false">(($EV32-$DW32)*ED$2)+$DW32</f>
        <v>-12.9682747824</v>
      </c>
      <c r="EE32" s="257" t="n">
        <f aca="false">(($EV32-$DW32)*EE$2)+$DW32</f>
        <v>-13.3221589256</v>
      </c>
      <c r="EF32" s="257" t="n">
        <f aca="false">(($EV32-$DW32)*EF$2)+$DW32</f>
        <v>-13.6760430688</v>
      </c>
      <c r="EG32" s="257" t="n">
        <f aca="false">(($EV32-$DW32)*EG$2)+$DW32</f>
        <v>-14.029927212</v>
      </c>
      <c r="EH32" s="257" t="n">
        <f aca="false">(($EV32-$DW32)*EH$2)+$DW32</f>
        <v>-14.3838113552</v>
      </c>
      <c r="EI32" s="257" t="n">
        <f aca="false">(($EV32-$DW32)*EI$2)+$DW32</f>
        <v>-14.7376954984</v>
      </c>
      <c r="EJ32" s="257" t="n">
        <f aca="false">(($EV32-$DW32)*EJ$2)+$DW32</f>
        <v>-15.0915796416</v>
      </c>
      <c r="EK32" s="257" t="n">
        <f aca="false">(($EV32-$DW32)*EK$2)+$DW32</f>
        <v>-15.4454637848</v>
      </c>
      <c r="EL32" s="257" t="n">
        <f aca="false">(($EV32-$DW32)*EL$2)+$DW32</f>
        <v>-15.799347928</v>
      </c>
      <c r="EM32" s="257" t="n">
        <f aca="false">(($EV32-$DW32)*EM$2)+$DW32</f>
        <v>-16.1532320712</v>
      </c>
      <c r="EN32" s="257" t="n">
        <f aca="false">(($EV32-$DW32)*EN$2)+$DW32</f>
        <v>-16.5071162144</v>
      </c>
      <c r="EO32" s="257" t="n">
        <f aca="false">(($EV32-$DW32)*EO$2)+$DW32</f>
        <v>-16.8610003576</v>
      </c>
      <c r="EP32" s="257" t="n">
        <f aca="false">(($EV32-$DW32)*EP$2)+$DW32</f>
        <v>-17.2148845008</v>
      </c>
      <c r="EQ32" s="257" t="n">
        <f aca="false">(($EV32-$DW32)*EQ$2)+$DW32</f>
        <v>-17.568768644</v>
      </c>
      <c r="ER32" s="257" t="n">
        <f aca="false">(($EV32-$DW32)*ER$2)+$DW32</f>
        <v>-17.9226527872</v>
      </c>
      <c r="ES32" s="257" t="n">
        <f aca="false">(($EV32-$DW32)*ES$2)+$DW32</f>
        <v>-18.2765369304</v>
      </c>
      <c r="ET32" s="257" t="n">
        <f aca="false">(($EV32-$DW32)*ET$2)+$DW32</f>
        <v>-18.6304210736</v>
      </c>
      <c r="EU32" s="257" t="n">
        <f aca="false">(($EV32-$DW32)*EU$2)+$DW32</f>
        <v>-18.9843052168</v>
      </c>
      <c r="EV32" s="257" t="n">
        <f aca="false">VLOOKUP($A32,GAMMAGRIDS,9,FALSE())</f>
        <v>-19.33818936</v>
      </c>
    </row>
    <row r="33" customFormat="false" ht="12.75" hidden="false" customHeight="false" outlineLevel="0" collapsed="false">
      <c r="A33" s="36" t="n">
        <v>37803</v>
      </c>
      <c r="B33" s="257" t="n">
        <f aca="false">VLOOKUP($A33,GAMMAGRIDS,2,FALSE())</f>
        <v>12.41679054</v>
      </c>
      <c r="C33" s="257" t="n">
        <f aca="false">(($B33-$AA33)*C$2)+$AA33</f>
        <v>12.2763686896</v>
      </c>
      <c r="D33" s="257" t="n">
        <f aca="false">(($B33-$AA33)*D$2)+$AA33</f>
        <v>12.1359468392</v>
      </c>
      <c r="E33" s="257" t="n">
        <f aca="false">(($B33-$AA33)*E$2)+$AA33</f>
        <v>11.9955249888</v>
      </c>
      <c r="F33" s="257" t="n">
        <f aca="false">(($B33-$AA33)*F$2)+$AA33</f>
        <v>11.8551031384</v>
      </c>
      <c r="G33" s="257" t="n">
        <f aca="false">(($B33-$AA33)*G$2)+$AA33</f>
        <v>11.714681288</v>
      </c>
      <c r="H33" s="257" t="n">
        <f aca="false">(($B33-$AA33)*H$2)+$AA33</f>
        <v>11.5742594376</v>
      </c>
      <c r="I33" s="257" t="n">
        <f aca="false">(($B33-$AA33)*I$2)+$AA33</f>
        <v>11.4338375872</v>
      </c>
      <c r="J33" s="257" t="n">
        <f aca="false">(($B33-$AA33)*J$2)+$AA33</f>
        <v>11.2934157368</v>
      </c>
      <c r="K33" s="257" t="n">
        <f aca="false">(($B33-$AA33)*K$2)+$AA33</f>
        <v>11.1529938864</v>
      </c>
      <c r="L33" s="257" t="n">
        <f aca="false">(($B33-$AA33)*L$2)+$AA33</f>
        <v>11.012572036</v>
      </c>
      <c r="M33" s="257" t="n">
        <f aca="false">(($B33-$AA33)*M$2)+$AA33</f>
        <v>10.8721501856</v>
      </c>
      <c r="N33" s="257" t="n">
        <f aca="false">(($B33-$AA33)*N$2)+$AA33</f>
        <v>10.7317283352</v>
      </c>
      <c r="O33" s="257" t="n">
        <f aca="false">(($B33-$AA33)*O$2)+$AA33</f>
        <v>10.5913064848</v>
      </c>
      <c r="P33" s="257" t="n">
        <f aca="false">(($B33-$AA33)*P$2)+$AA33</f>
        <v>10.4508846344</v>
      </c>
      <c r="Q33" s="257" t="n">
        <f aca="false">(($B33-$AA33)*Q$2)+$AA33</f>
        <v>10.310462784</v>
      </c>
      <c r="R33" s="257" t="n">
        <f aca="false">(($B33-$AA33)*R$2)+$AA33</f>
        <v>10.1700409336</v>
      </c>
      <c r="S33" s="257" t="n">
        <f aca="false">(($B33-$AA33)*S$2)+$AA33</f>
        <v>10.0296190832</v>
      </c>
      <c r="T33" s="257" t="n">
        <f aca="false">(($B33-$AA33)*T$2)+$AA33</f>
        <v>9.8891972328</v>
      </c>
      <c r="U33" s="257" t="n">
        <f aca="false">(($B33-$AA33)*U$2)+$AA33</f>
        <v>9.7487753824</v>
      </c>
      <c r="V33" s="257" t="n">
        <f aca="false">(($B33-$AA33)*V$2)+$AA33</f>
        <v>9.608353532</v>
      </c>
      <c r="W33" s="257" t="n">
        <f aca="false">(($B33-$AA33)*W$2)+$AA33</f>
        <v>9.4679316816</v>
      </c>
      <c r="X33" s="257" t="n">
        <f aca="false">(($B33-$AA33)*X$2)+$AA33</f>
        <v>9.3275098312</v>
      </c>
      <c r="Y33" s="257" t="n">
        <f aca="false">(($B33-$AA33)*Y$2)+$AA33</f>
        <v>9.1870879808</v>
      </c>
      <c r="Z33" s="257" t="n">
        <f aca="false">(($B33-$AA33)*Z$2)+$AA33</f>
        <v>9.0466661304</v>
      </c>
      <c r="AA33" s="257" t="n">
        <f aca="false">VLOOKUP($A33,GAMMAGRIDS,3,FALSE())</f>
        <v>8.90624428</v>
      </c>
      <c r="AB33" s="257" t="n">
        <f aca="false">(($AA33-$AZ33)*AB$2)+$AZ33</f>
        <v>8.7468357052</v>
      </c>
      <c r="AC33" s="257" t="n">
        <f aca="false">(($AA33-$AZ33)*AC$2)+$AZ33</f>
        <v>8.5874271304</v>
      </c>
      <c r="AD33" s="257" t="n">
        <f aca="false">(($AA33-$AZ33)*AD$2)+$AZ33</f>
        <v>8.4280185556</v>
      </c>
      <c r="AE33" s="257" t="n">
        <f aca="false">(($AA33-$AZ33)*AE$2)+$AZ33</f>
        <v>8.2686099808</v>
      </c>
      <c r="AF33" s="257" t="n">
        <f aca="false">(($AA33-$AZ33)*AF$2)+$AZ33</f>
        <v>8.109201406</v>
      </c>
      <c r="AG33" s="257" t="n">
        <f aca="false">(($AA33-$AZ33)*AG$2)+$AZ33</f>
        <v>7.9497928312</v>
      </c>
      <c r="AH33" s="257" t="n">
        <f aca="false">(($AA33-$AZ33)*AH$2)+$AZ33</f>
        <v>7.7903842564</v>
      </c>
      <c r="AI33" s="257" t="n">
        <f aca="false">(($AA33-$AZ33)*AI$2)+$AZ33</f>
        <v>7.6309756816</v>
      </c>
      <c r="AJ33" s="257" t="n">
        <f aca="false">(($AA33-$AZ33)*AJ$2)+$AZ33</f>
        <v>7.4715671068</v>
      </c>
      <c r="AK33" s="257" t="n">
        <f aca="false">(($AA33-$AZ33)*AK$2)+$AZ33</f>
        <v>7.312158532</v>
      </c>
      <c r="AL33" s="257" t="n">
        <f aca="false">(($AA33-$AZ33)*AL$2)+$AZ33</f>
        <v>7.1527499572</v>
      </c>
      <c r="AM33" s="257" t="n">
        <f aca="false">(($AA33-$AZ33)*AM$2)+$AZ33</f>
        <v>6.9933413824</v>
      </c>
      <c r="AN33" s="257" t="n">
        <f aca="false">(($AA33-$AZ33)*AN$2)+$AZ33</f>
        <v>6.8339328076</v>
      </c>
      <c r="AO33" s="257" t="n">
        <f aca="false">(($AA33-$AZ33)*AO$2)+$AZ33</f>
        <v>6.6745242328</v>
      </c>
      <c r="AP33" s="257" t="n">
        <f aca="false">(($AA33-$AZ33)*AP$2)+$AZ33</f>
        <v>6.515115658</v>
      </c>
      <c r="AQ33" s="257" t="n">
        <f aca="false">(($AA33-$AZ33)*AQ$2)+$AZ33</f>
        <v>6.3557070832</v>
      </c>
      <c r="AR33" s="257" t="n">
        <f aca="false">(($AA33-$AZ33)*AR$2)+$AZ33</f>
        <v>6.1962985084</v>
      </c>
      <c r="AS33" s="257" t="n">
        <f aca="false">(($AA33-$AZ33)*AS$2)+$AZ33</f>
        <v>6.0368899336</v>
      </c>
      <c r="AT33" s="257" t="n">
        <f aca="false">(($AA33-$AZ33)*AT$2)+$AZ33</f>
        <v>5.8774813588</v>
      </c>
      <c r="AU33" s="257" t="n">
        <f aca="false">(($AA33-$AZ33)*AU$2)+$AZ33</f>
        <v>5.718072784</v>
      </c>
      <c r="AV33" s="257" t="n">
        <f aca="false">(($AA33-$AZ33)*AV$2)+$AZ33</f>
        <v>5.5586642092</v>
      </c>
      <c r="AW33" s="257" t="n">
        <f aca="false">(($AA33-$AZ33)*AW$2)+$AZ33</f>
        <v>5.3992556344</v>
      </c>
      <c r="AX33" s="257" t="n">
        <f aca="false">(($AA33-$AZ33)*AX$2)+$AZ33</f>
        <v>5.2398470596</v>
      </c>
      <c r="AY33" s="257" t="n">
        <f aca="false">(($AA33-$AZ33)*AY$2)+$AZ33</f>
        <v>5.0804384848</v>
      </c>
      <c r="AZ33" s="257" t="n">
        <f aca="false">VLOOKUP($A33,GAMMAGRIDS,4,FALSE())</f>
        <v>4.92102991</v>
      </c>
      <c r="BA33" s="257" t="n">
        <f aca="false">(($AZ33-$BT33)*BA$2)+$BT33</f>
        <v>4.7263388685</v>
      </c>
      <c r="BB33" s="257" t="n">
        <f aca="false">(($AZ33-$BT33)*BB$2)+$BT33</f>
        <v>4.531647827</v>
      </c>
      <c r="BC33" s="257" t="n">
        <f aca="false">(($AZ33-$BT33)*BC$2)+$BT33</f>
        <v>4.3369567855</v>
      </c>
      <c r="BD33" s="257" t="n">
        <f aca="false">(($AZ33-$BT33)*BD$2)+$BT33</f>
        <v>4.142265744</v>
      </c>
      <c r="BE33" s="257" t="n">
        <f aca="false">(($AZ33-$BT33)*BE$2)+$BT33</f>
        <v>3.9475747025</v>
      </c>
      <c r="BF33" s="257" t="n">
        <f aca="false">(($AZ33-$BT33)*BF$2)+$BT33</f>
        <v>3.752883661</v>
      </c>
      <c r="BG33" s="257" t="n">
        <f aca="false">(($AZ33-$BT33)*BG$2)+$BT33</f>
        <v>3.5581926195</v>
      </c>
      <c r="BH33" s="257" t="n">
        <f aca="false">(($AZ33-$BT33)*BH$2)+$BT33</f>
        <v>3.363501578</v>
      </c>
      <c r="BI33" s="257" t="n">
        <f aca="false">(($AZ33-$BT33)*BI$2)+$BT33</f>
        <v>3.1688105365</v>
      </c>
      <c r="BJ33" s="257" t="n">
        <f aca="false">(($AZ33-$BT33)*BJ$2)+$BT33</f>
        <v>2.974119495</v>
      </c>
      <c r="BK33" s="257" t="n">
        <f aca="false">(($AZ33-$BT33)*BK$2)+$BT33</f>
        <v>2.7794284535</v>
      </c>
      <c r="BL33" s="257" t="n">
        <f aca="false">(($AZ33-$BT33)*BL$2)+$BT33</f>
        <v>2.584737412</v>
      </c>
      <c r="BM33" s="257" t="n">
        <f aca="false">(($AZ33-$BT33)*BM$2)+$BT33</f>
        <v>2.3900463705</v>
      </c>
      <c r="BN33" s="257" t="n">
        <f aca="false">(($AZ33-$BT33)*BN$2)+$BT33</f>
        <v>2.195355329</v>
      </c>
      <c r="BO33" s="257" t="n">
        <f aca="false">(($AZ33-$BT33)*BO$2)+$BT33</f>
        <v>2.0006642875</v>
      </c>
      <c r="BP33" s="257" t="n">
        <f aca="false">(($AZ33-$BT33)*BP$2)+$BT33</f>
        <v>1.805973246</v>
      </c>
      <c r="BQ33" s="257" t="n">
        <f aca="false">(($AZ33-$BT33)*BQ$2)+$BT33</f>
        <v>1.6112822045</v>
      </c>
      <c r="BR33" s="257" t="n">
        <f aca="false">(($AZ33-$BT33)*BR$2)+$BT33</f>
        <v>1.416591163</v>
      </c>
      <c r="BS33" s="257" t="n">
        <f aca="false">(($AZ33-$BT33)*BS$2)+$BT33</f>
        <v>1.2219001215</v>
      </c>
      <c r="BT33" s="257" t="n">
        <f aca="false">VLOOKUP($A33,GAMMAGRIDS,5,FALSE())</f>
        <v>1.02720908</v>
      </c>
      <c r="BU33" s="257" t="n">
        <f aca="false">(($BT33-$BY33)*BU$2)+$BY33</f>
        <v>0.821767264</v>
      </c>
      <c r="BV33" s="257" t="n">
        <f aca="false">(($BT33-$BY33)*BV$2)+$BY33</f>
        <v>0.616325448</v>
      </c>
      <c r="BW33" s="257" t="n">
        <f aca="false">(($BT33-$BY33)*BW$2)+$BY33</f>
        <v>0.410883632</v>
      </c>
      <c r="BX33" s="257" t="n">
        <f aca="false">(($BT33-$BY33)*BX$2)+$BY33</f>
        <v>0.205441816</v>
      </c>
      <c r="BY33" s="257" t="n">
        <v>0</v>
      </c>
      <c r="BZ33" s="257" t="n">
        <f aca="false">(($CD33-$BY33)*BZ$2)+$BY33</f>
        <v>-0.207719594</v>
      </c>
      <c r="CA33" s="257" t="n">
        <f aca="false">(($CD33-$BY33)*CA$2)+$BY33</f>
        <v>-0.415439188</v>
      </c>
      <c r="CB33" s="257" t="n">
        <f aca="false">(($CD33-$BY33)*CB$2)+$BY33</f>
        <v>-0.623158782</v>
      </c>
      <c r="CC33" s="257" t="n">
        <f aca="false">(($CD33-$BY33)*CC$2)+$BY33</f>
        <v>-0.830878376</v>
      </c>
      <c r="CD33" s="257" t="n">
        <f aca="false">VLOOKUP($A33,GAMMAGRIDS,6,FALSE())</f>
        <v>-1.03859797</v>
      </c>
      <c r="CE33" s="257" t="n">
        <f aca="false">(($CX33-$CD33)*CE$2)+$CD33</f>
        <v>-1.247648994</v>
      </c>
      <c r="CF33" s="257" t="n">
        <f aca="false">(($CX33-$CD33)*CF$2)+$CD33</f>
        <v>-1.456700018</v>
      </c>
      <c r="CG33" s="257" t="n">
        <f aca="false">(($CX33-$CD33)*CG$2)+$CD33</f>
        <v>-1.665751042</v>
      </c>
      <c r="CH33" s="257" t="n">
        <f aca="false">(($CX33-$CD33)*CH$2)+$CD33</f>
        <v>-1.874802066</v>
      </c>
      <c r="CI33" s="257" t="n">
        <f aca="false">(($CX33-$CD33)*CI$2)+$CD33</f>
        <v>-2.08385309</v>
      </c>
      <c r="CJ33" s="257" t="n">
        <f aca="false">(($CX33-$CD33)*CJ$2)+$CD33</f>
        <v>-2.292904114</v>
      </c>
      <c r="CK33" s="257" t="n">
        <f aca="false">(($CX33-$CD33)*CK$2)+$CD33</f>
        <v>-2.501955138</v>
      </c>
      <c r="CL33" s="257" t="n">
        <f aca="false">(($CX33-$CD33)*CL$2)+$CD33</f>
        <v>-2.711006162</v>
      </c>
      <c r="CM33" s="257" t="n">
        <f aca="false">(($CX33-$CD33)*CM$2)+$CD33</f>
        <v>-2.920057186</v>
      </c>
      <c r="CN33" s="257" t="n">
        <f aca="false">(($CX33-$CD33)*CN$2)+$CD33</f>
        <v>-3.12910821</v>
      </c>
      <c r="CO33" s="257" t="n">
        <f aca="false">(($CX33-$CD33)*CO$2)+$CD33</f>
        <v>-3.338159234</v>
      </c>
      <c r="CP33" s="257" t="n">
        <f aca="false">(($CX33-$CD33)*CP$2)+$CD33</f>
        <v>-3.547210258</v>
      </c>
      <c r="CQ33" s="257" t="n">
        <f aca="false">(($CX33-$CD33)*CQ$2)+$CD33</f>
        <v>-3.756261282</v>
      </c>
      <c r="CR33" s="257" t="n">
        <f aca="false">(($CX33-$CD33)*CR$2)+$CD33</f>
        <v>-3.965312306</v>
      </c>
      <c r="CS33" s="257" t="n">
        <f aca="false">(($CX33-$CD33)*CS$2)+$CD33</f>
        <v>-4.17436333</v>
      </c>
      <c r="CT33" s="257" t="n">
        <f aca="false">(($CX33-$CD33)*CT$2)+$CD33</f>
        <v>-4.383414354</v>
      </c>
      <c r="CU33" s="257" t="n">
        <f aca="false">(($CX33-$CD33)*CU$2)+$CD33</f>
        <v>-4.592465378</v>
      </c>
      <c r="CV33" s="257" t="n">
        <f aca="false">(($CX33-$CD33)*CV$2)+$CD33</f>
        <v>-4.801516402</v>
      </c>
      <c r="CW33" s="257" t="n">
        <f aca="false">(($CX33-$CD33)*CW$2)+$CD33</f>
        <v>-5.010567426</v>
      </c>
      <c r="CX33" s="257" t="n">
        <f aca="false">VLOOKUP($A33,GAMMAGRIDS,7,FALSE())</f>
        <v>-5.21961845</v>
      </c>
      <c r="CY33" s="257" t="n">
        <f aca="false">(($DW33-$CX33)*CY$2)+$CX33</f>
        <v>-5.420726752</v>
      </c>
      <c r="CZ33" s="257" t="n">
        <f aca="false">(($DW33-$CX33)*CZ$2)+$CX33</f>
        <v>-5.621835054</v>
      </c>
      <c r="DA33" s="257" t="n">
        <f aca="false">(($DW33-$CX33)*DA$2)+$CX33</f>
        <v>-5.822943356</v>
      </c>
      <c r="DB33" s="257" t="n">
        <f aca="false">(($DW33-$CX33)*DB$2)+$CX33</f>
        <v>-6.024051658</v>
      </c>
      <c r="DC33" s="257" t="n">
        <f aca="false">(($DW33-$CX33)*DC$2)+$CX33</f>
        <v>-6.22515996</v>
      </c>
      <c r="DD33" s="257" t="n">
        <f aca="false">(($DW33-$CX33)*DD$2)+$CX33</f>
        <v>-6.426268262</v>
      </c>
      <c r="DE33" s="257" t="n">
        <f aca="false">(($DW33-$CX33)*DE$2)+$CX33</f>
        <v>-6.627376564</v>
      </c>
      <c r="DF33" s="257" t="n">
        <f aca="false">(($DW33-$CX33)*DF$2)+$CX33</f>
        <v>-6.828484866</v>
      </c>
      <c r="DG33" s="257" t="n">
        <f aca="false">(($DW33-$CX33)*DG$2)+$CX33</f>
        <v>-7.029593168</v>
      </c>
      <c r="DH33" s="257" t="n">
        <f aca="false">(($DW33-$CX33)*DH$2)+$CX33</f>
        <v>-7.23070147</v>
      </c>
      <c r="DI33" s="257" t="n">
        <f aca="false">(($DW33-$CX33)*DI$2)+$CX33</f>
        <v>-7.431809772</v>
      </c>
      <c r="DJ33" s="257" t="n">
        <f aca="false">(($DW33-$CX33)*DJ$2)+$CX33</f>
        <v>-7.632918074</v>
      </c>
      <c r="DK33" s="257" t="n">
        <f aca="false">(($DW33-$CX33)*DK$2)+$CX33</f>
        <v>-7.834026376</v>
      </c>
      <c r="DL33" s="257" t="n">
        <f aca="false">(($DW33-$CX33)*DL$2)+$CX33</f>
        <v>-8.035134678</v>
      </c>
      <c r="DM33" s="257" t="n">
        <f aca="false">(($DW33-$CX33)*DM$2)+$CX33</f>
        <v>-8.23624298</v>
      </c>
      <c r="DN33" s="257" t="n">
        <f aca="false">(($DW33-$CX33)*DN$2)+$CX33</f>
        <v>-8.437351282</v>
      </c>
      <c r="DO33" s="257" t="n">
        <f aca="false">(($DW33-$CX33)*DO$2)+$CX33</f>
        <v>-8.638459584</v>
      </c>
      <c r="DP33" s="257" t="n">
        <f aca="false">(($DW33-$CX33)*DP$2)+$CX33</f>
        <v>-8.839567886</v>
      </c>
      <c r="DQ33" s="257" t="n">
        <f aca="false">(($DW33-$CX33)*DQ$2)+$CX33</f>
        <v>-9.040676188</v>
      </c>
      <c r="DR33" s="257" t="n">
        <f aca="false">(($DW33-$CX33)*DR$2)+$CX33</f>
        <v>-9.24178449</v>
      </c>
      <c r="DS33" s="257" t="n">
        <f aca="false">(($DW33-$CX33)*DS$2)+$CX33</f>
        <v>-9.442892792</v>
      </c>
      <c r="DT33" s="257" t="n">
        <f aca="false">(($DW33-$CX33)*DT$2)+$CX33</f>
        <v>-9.644001094</v>
      </c>
      <c r="DU33" s="257" t="n">
        <f aca="false">(($DW33-$CX33)*DU$2)+$CX33</f>
        <v>-9.845109396</v>
      </c>
      <c r="DV33" s="257" t="n">
        <f aca="false">(($DW33-$CX33)*DV$2)+$CX33</f>
        <v>-10.046217698</v>
      </c>
      <c r="DW33" s="257" t="n">
        <f aca="false">VLOOKUP($A33,GAMMAGRIDS,8,FALSE())</f>
        <v>-10.247326</v>
      </c>
      <c r="DX33" s="257" t="n">
        <f aca="false">(($EV33-$DW33)*DX$2)+$DW33</f>
        <v>-10.5863614156</v>
      </c>
      <c r="DY33" s="257" t="n">
        <f aca="false">(($EV33-$DW33)*DY$2)+$DW33</f>
        <v>-10.9253968312</v>
      </c>
      <c r="DZ33" s="257" t="n">
        <f aca="false">(($EV33-$DW33)*DZ$2)+$DW33</f>
        <v>-11.2644322468</v>
      </c>
      <c r="EA33" s="257" t="n">
        <f aca="false">(($EV33-$DW33)*EA$2)+$DW33</f>
        <v>-11.6034676624</v>
      </c>
      <c r="EB33" s="257" t="n">
        <f aca="false">(($EV33-$DW33)*EB$2)+$DW33</f>
        <v>-11.942503078</v>
      </c>
      <c r="EC33" s="257" t="n">
        <f aca="false">(($EV33-$DW33)*EC$2)+$DW33</f>
        <v>-12.2815384936</v>
      </c>
      <c r="ED33" s="257" t="n">
        <f aca="false">(($EV33-$DW33)*ED$2)+$DW33</f>
        <v>-12.6205739092</v>
      </c>
      <c r="EE33" s="257" t="n">
        <f aca="false">(($EV33-$DW33)*EE$2)+$DW33</f>
        <v>-12.9596093248</v>
      </c>
      <c r="EF33" s="257" t="n">
        <f aca="false">(($EV33-$DW33)*EF$2)+$DW33</f>
        <v>-13.2986447404</v>
      </c>
      <c r="EG33" s="257" t="n">
        <f aca="false">(($EV33-$DW33)*EG$2)+$DW33</f>
        <v>-13.637680156</v>
      </c>
      <c r="EH33" s="257" t="n">
        <f aca="false">(($EV33-$DW33)*EH$2)+$DW33</f>
        <v>-13.9767155716</v>
      </c>
      <c r="EI33" s="257" t="n">
        <f aca="false">(($EV33-$DW33)*EI$2)+$DW33</f>
        <v>-14.3157509872</v>
      </c>
      <c r="EJ33" s="257" t="n">
        <f aca="false">(($EV33-$DW33)*EJ$2)+$DW33</f>
        <v>-14.6547864028</v>
      </c>
      <c r="EK33" s="257" t="n">
        <f aca="false">(($EV33-$DW33)*EK$2)+$DW33</f>
        <v>-14.9938218184</v>
      </c>
      <c r="EL33" s="257" t="n">
        <f aca="false">(($EV33-$DW33)*EL$2)+$DW33</f>
        <v>-15.332857234</v>
      </c>
      <c r="EM33" s="257" t="n">
        <f aca="false">(($EV33-$DW33)*EM$2)+$DW33</f>
        <v>-15.6718926496</v>
      </c>
      <c r="EN33" s="257" t="n">
        <f aca="false">(($EV33-$DW33)*EN$2)+$DW33</f>
        <v>-16.0109280652</v>
      </c>
      <c r="EO33" s="257" t="n">
        <f aca="false">(($EV33-$DW33)*EO$2)+$DW33</f>
        <v>-16.3499634808</v>
      </c>
      <c r="EP33" s="257" t="n">
        <f aca="false">(($EV33-$DW33)*EP$2)+$DW33</f>
        <v>-16.6889988964</v>
      </c>
      <c r="EQ33" s="257" t="n">
        <f aca="false">(($EV33-$DW33)*EQ$2)+$DW33</f>
        <v>-17.028034312</v>
      </c>
      <c r="ER33" s="257" t="n">
        <f aca="false">(($EV33-$DW33)*ER$2)+$DW33</f>
        <v>-17.3670697276</v>
      </c>
      <c r="ES33" s="257" t="n">
        <f aca="false">(($EV33-$DW33)*ES$2)+$DW33</f>
        <v>-17.7061051432</v>
      </c>
      <c r="ET33" s="257" t="n">
        <f aca="false">(($EV33-$DW33)*ET$2)+$DW33</f>
        <v>-18.0451405588</v>
      </c>
      <c r="EU33" s="257" t="n">
        <f aca="false">(($EV33-$DW33)*EU$2)+$DW33</f>
        <v>-18.3841759744</v>
      </c>
      <c r="EV33" s="257" t="n">
        <f aca="false">VLOOKUP($A33,GAMMAGRIDS,9,FALSE())</f>
        <v>-18.72321139</v>
      </c>
    </row>
    <row r="34" customFormat="false" ht="12.75" hidden="false" customHeight="false" outlineLevel="0" collapsed="false">
      <c r="A34" s="36" t="n">
        <v>37834</v>
      </c>
      <c r="B34" s="257" t="n">
        <f aca="false">VLOOKUP($A34,GAMMAGRIDS,2,FALSE())</f>
        <v>13.23076199</v>
      </c>
      <c r="C34" s="257" t="n">
        <f aca="false">(($B34-$AA34)*C$2)+$AA34</f>
        <v>13.0664905004</v>
      </c>
      <c r="D34" s="257" t="n">
        <f aca="false">(($B34-$AA34)*D$2)+$AA34</f>
        <v>12.9022190108</v>
      </c>
      <c r="E34" s="257" t="n">
        <f aca="false">(($B34-$AA34)*E$2)+$AA34</f>
        <v>12.7379475212</v>
      </c>
      <c r="F34" s="257" t="n">
        <f aca="false">(($B34-$AA34)*F$2)+$AA34</f>
        <v>12.5736760316</v>
      </c>
      <c r="G34" s="257" t="n">
        <f aca="false">(($B34-$AA34)*G$2)+$AA34</f>
        <v>12.409404542</v>
      </c>
      <c r="H34" s="257" t="n">
        <f aca="false">(($B34-$AA34)*H$2)+$AA34</f>
        <v>12.2451330524</v>
      </c>
      <c r="I34" s="257" t="n">
        <f aca="false">(($B34-$AA34)*I$2)+$AA34</f>
        <v>12.0808615628</v>
      </c>
      <c r="J34" s="257" t="n">
        <f aca="false">(($B34-$AA34)*J$2)+$AA34</f>
        <v>11.9165900732</v>
      </c>
      <c r="K34" s="257" t="n">
        <f aca="false">(($B34-$AA34)*K$2)+$AA34</f>
        <v>11.7523185836</v>
      </c>
      <c r="L34" s="257" t="n">
        <f aca="false">(($B34-$AA34)*L$2)+$AA34</f>
        <v>11.588047094</v>
      </c>
      <c r="M34" s="257" t="n">
        <f aca="false">(($B34-$AA34)*M$2)+$AA34</f>
        <v>11.4237756044</v>
      </c>
      <c r="N34" s="257" t="n">
        <f aca="false">(($B34-$AA34)*N$2)+$AA34</f>
        <v>11.2595041148</v>
      </c>
      <c r="O34" s="257" t="n">
        <f aca="false">(($B34-$AA34)*O$2)+$AA34</f>
        <v>11.0952326252</v>
      </c>
      <c r="P34" s="257" t="n">
        <f aca="false">(($B34-$AA34)*P$2)+$AA34</f>
        <v>10.9309611356</v>
      </c>
      <c r="Q34" s="257" t="n">
        <f aca="false">(($B34-$AA34)*Q$2)+$AA34</f>
        <v>10.766689646</v>
      </c>
      <c r="R34" s="257" t="n">
        <f aca="false">(($B34-$AA34)*R$2)+$AA34</f>
        <v>10.6024181564</v>
      </c>
      <c r="S34" s="257" t="n">
        <f aca="false">(($B34-$AA34)*S$2)+$AA34</f>
        <v>10.4381466668</v>
      </c>
      <c r="T34" s="257" t="n">
        <f aca="false">(($B34-$AA34)*T$2)+$AA34</f>
        <v>10.2738751772</v>
      </c>
      <c r="U34" s="257" t="n">
        <f aca="false">(($B34-$AA34)*U$2)+$AA34</f>
        <v>10.1096036876</v>
      </c>
      <c r="V34" s="257" t="n">
        <f aca="false">(($B34-$AA34)*V$2)+$AA34</f>
        <v>9.945332198</v>
      </c>
      <c r="W34" s="257" t="n">
        <f aca="false">(($B34-$AA34)*W$2)+$AA34</f>
        <v>9.7810607084</v>
      </c>
      <c r="X34" s="257" t="n">
        <f aca="false">(($B34-$AA34)*X$2)+$AA34</f>
        <v>9.6167892188</v>
      </c>
      <c r="Y34" s="257" t="n">
        <f aca="false">(($B34-$AA34)*Y$2)+$AA34</f>
        <v>9.4525177292</v>
      </c>
      <c r="Z34" s="257" t="n">
        <f aca="false">(($B34-$AA34)*Z$2)+$AA34</f>
        <v>9.2882462396</v>
      </c>
      <c r="AA34" s="257" t="n">
        <f aca="false">VLOOKUP($A34,GAMMAGRIDS,3,FALSE())</f>
        <v>9.12397475</v>
      </c>
      <c r="AB34" s="257" t="n">
        <f aca="false">(($AA34-$AZ34)*AB$2)+$AZ34</f>
        <v>8.9567673024</v>
      </c>
      <c r="AC34" s="257" t="n">
        <f aca="false">(($AA34-$AZ34)*AC$2)+$AZ34</f>
        <v>8.7895598548</v>
      </c>
      <c r="AD34" s="257" t="n">
        <f aca="false">(($AA34-$AZ34)*AD$2)+$AZ34</f>
        <v>8.6223524072</v>
      </c>
      <c r="AE34" s="257" t="n">
        <f aca="false">(($AA34-$AZ34)*AE$2)+$AZ34</f>
        <v>8.4551449596</v>
      </c>
      <c r="AF34" s="257" t="n">
        <f aca="false">(($AA34-$AZ34)*AF$2)+$AZ34</f>
        <v>8.287937512</v>
      </c>
      <c r="AG34" s="257" t="n">
        <f aca="false">(($AA34-$AZ34)*AG$2)+$AZ34</f>
        <v>8.1207300644</v>
      </c>
      <c r="AH34" s="257" t="n">
        <f aca="false">(($AA34-$AZ34)*AH$2)+$AZ34</f>
        <v>7.9535226168</v>
      </c>
      <c r="AI34" s="257" t="n">
        <f aca="false">(($AA34-$AZ34)*AI$2)+$AZ34</f>
        <v>7.7863151692</v>
      </c>
      <c r="AJ34" s="257" t="n">
        <f aca="false">(($AA34-$AZ34)*AJ$2)+$AZ34</f>
        <v>7.6191077216</v>
      </c>
      <c r="AK34" s="257" t="n">
        <f aca="false">(($AA34-$AZ34)*AK$2)+$AZ34</f>
        <v>7.451900274</v>
      </c>
      <c r="AL34" s="257" t="n">
        <f aca="false">(($AA34-$AZ34)*AL$2)+$AZ34</f>
        <v>7.2846928264</v>
      </c>
      <c r="AM34" s="257" t="n">
        <f aca="false">(($AA34-$AZ34)*AM$2)+$AZ34</f>
        <v>7.1174853788</v>
      </c>
      <c r="AN34" s="257" t="n">
        <f aca="false">(($AA34-$AZ34)*AN$2)+$AZ34</f>
        <v>6.9502779312</v>
      </c>
      <c r="AO34" s="257" t="n">
        <f aca="false">(($AA34-$AZ34)*AO$2)+$AZ34</f>
        <v>6.7830704836</v>
      </c>
      <c r="AP34" s="257" t="n">
        <f aca="false">(($AA34-$AZ34)*AP$2)+$AZ34</f>
        <v>6.615863036</v>
      </c>
      <c r="AQ34" s="257" t="n">
        <f aca="false">(($AA34-$AZ34)*AQ$2)+$AZ34</f>
        <v>6.4486555884</v>
      </c>
      <c r="AR34" s="257" t="n">
        <f aca="false">(($AA34-$AZ34)*AR$2)+$AZ34</f>
        <v>6.2814481408</v>
      </c>
      <c r="AS34" s="257" t="n">
        <f aca="false">(($AA34-$AZ34)*AS$2)+$AZ34</f>
        <v>6.1142406932</v>
      </c>
      <c r="AT34" s="257" t="n">
        <f aca="false">(($AA34-$AZ34)*AT$2)+$AZ34</f>
        <v>5.9470332456</v>
      </c>
      <c r="AU34" s="257" t="n">
        <f aca="false">(($AA34-$AZ34)*AU$2)+$AZ34</f>
        <v>5.779825798</v>
      </c>
      <c r="AV34" s="257" t="n">
        <f aca="false">(($AA34-$AZ34)*AV$2)+$AZ34</f>
        <v>5.6126183504</v>
      </c>
      <c r="AW34" s="257" t="n">
        <f aca="false">(($AA34-$AZ34)*AW$2)+$AZ34</f>
        <v>5.4454109028</v>
      </c>
      <c r="AX34" s="257" t="n">
        <f aca="false">(($AA34-$AZ34)*AX$2)+$AZ34</f>
        <v>5.2782034552</v>
      </c>
      <c r="AY34" s="257" t="n">
        <f aca="false">(($AA34-$AZ34)*AY$2)+$AZ34</f>
        <v>5.1109960076</v>
      </c>
      <c r="AZ34" s="257" t="n">
        <f aca="false">VLOOKUP($A34,GAMMAGRIDS,4,FALSE())</f>
        <v>4.94378856</v>
      </c>
      <c r="BA34" s="257" t="n">
        <f aca="false">(($AZ34-$BT34)*BA$2)+$BT34</f>
        <v>4.7475554355</v>
      </c>
      <c r="BB34" s="257" t="n">
        <f aca="false">(($AZ34-$BT34)*BB$2)+$BT34</f>
        <v>4.551322311</v>
      </c>
      <c r="BC34" s="257" t="n">
        <f aca="false">(($AZ34-$BT34)*BC$2)+$BT34</f>
        <v>4.3550891865</v>
      </c>
      <c r="BD34" s="257" t="n">
        <f aca="false">(($AZ34-$BT34)*BD$2)+$BT34</f>
        <v>4.158856062</v>
      </c>
      <c r="BE34" s="257" t="n">
        <f aca="false">(($AZ34-$BT34)*BE$2)+$BT34</f>
        <v>3.9626229375</v>
      </c>
      <c r="BF34" s="257" t="n">
        <f aca="false">(($AZ34-$BT34)*BF$2)+$BT34</f>
        <v>3.766389813</v>
      </c>
      <c r="BG34" s="257" t="n">
        <f aca="false">(($AZ34-$BT34)*BG$2)+$BT34</f>
        <v>3.5701566885</v>
      </c>
      <c r="BH34" s="257" t="n">
        <f aca="false">(($AZ34-$BT34)*BH$2)+$BT34</f>
        <v>3.373923564</v>
      </c>
      <c r="BI34" s="257" t="n">
        <f aca="false">(($AZ34-$BT34)*BI$2)+$BT34</f>
        <v>3.1776904395</v>
      </c>
      <c r="BJ34" s="257" t="n">
        <f aca="false">(($AZ34-$BT34)*BJ$2)+$BT34</f>
        <v>2.981457315</v>
      </c>
      <c r="BK34" s="257" t="n">
        <f aca="false">(($AZ34-$BT34)*BK$2)+$BT34</f>
        <v>2.7852241905</v>
      </c>
      <c r="BL34" s="257" t="n">
        <f aca="false">(($AZ34-$BT34)*BL$2)+$BT34</f>
        <v>2.588991066</v>
      </c>
      <c r="BM34" s="257" t="n">
        <f aca="false">(($AZ34-$BT34)*BM$2)+$BT34</f>
        <v>2.3927579415</v>
      </c>
      <c r="BN34" s="257" t="n">
        <f aca="false">(($AZ34-$BT34)*BN$2)+$BT34</f>
        <v>2.196524817</v>
      </c>
      <c r="BO34" s="257" t="n">
        <f aca="false">(($AZ34-$BT34)*BO$2)+$BT34</f>
        <v>2.0002916925</v>
      </c>
      <c r="BP34" s="257" t="n">
        <f aca="false">(($AZ34-$BT34)*BP$2)+$BT34</f>
        <v>1.804058568</v>
      </c>
      <c r="BQ34" s="257" t="n">
        <f aca="false">(($AZ34-$BT34)*BQ$2)+$BT34</f>
        <v>1.6078254435</v>
      </c>
      <c r="BR34" s="257" t="n">
        <f aca="false">(($AZ34-$BT34)*BR$2)+$BT34</f>
        <v>1.411592319</v>
      </c>
      <c r="BS34" s="257" t="n">
        <f aca="false">(($AZ34-$BT34)*BS$2)+$BT34</f>
        <v>1.2153591945</v>
      </c>
      <c r="BT34" s="257" t="n">
        <f aca="false">VLOOKUP($A34,GAMMAGRIDS,5,FALSE())</f>
        <v>1.01912607</v>
      </c>
      <c r="BU34" s="257" t="n">
        <f aca="false">(($BT34-$BY34)*BU$2)+$BY34</f>
        <v>0.815300856</v>
      </c>
      <c r="BV34" s="257" t="n">
        <f aca="false">(($BT34-$BY34)*BV$2)+$BY34</f>
        <v>0.611475642</v>
      </c>
      <c r="BW34" s="257" t="n">
        <f aca="false">(($BT34-$BY34)*BW$2)+$BY34</f>
        <v>0.407650428</v>
      </c>
      <c r="BX34" s="257" t="n">
        <f aca="false">(($BT34-$BY34)*BX$2)+$BY34</f>
        <v>0.203825214</v>
      </c>
      <c r="BY34" s="257" t="n">
        <v>0</v>
      </c>
      <c r="BZ34" s="257" t="n">
        <f aca="false">(($CD34-$BY34)*BZ$2)+$BY34</f>
        <v>-0.205017184</v>
      </c>
      <c r="CA34" s="257" t="n">
        <f aca="false">(($CD34-$BY34)*CA$2)+$BY34</f>
        <v>-0.410034368</v>
      </c>
      <c r="CB34" s="257" t="n">
        <f aca="false">(($CD34-$BY34)*CB$2)+$BY34</f>
        <v>-0.615051552</v>
      </c>
      <c r="CC34" s="257" t="n">
        <f aca="false">(($CD34-$BY34)*CC$2)+$BY34</f>
        <v>-0.820068736</v>
      </c>
      <c r="CD34" s="257" t="n">
        <f aca="false">VLOOKUP($A34,GAMMAGRIDS,6,FALSE())</f>
        <v>-1.02508592</v>
      </c>
      <c r="CE34" s="257" t="n">
        <f aca="false">(($CX34-$CD34)*CE$2)+$CD34</f>
        <v>-1.2292426275</v>
      </c>
      <c r="CF34" s="257" t="n">
        <f aca="false">(($CX34-$CD34)*CF$2)+$CD34</f>
        <v>-1.433399335</v>
      </c>
      <c r="CG34" s="257" t="n">
        <f aca="false">(($CX34-$CD34)*CG$2)+$CD34</f>
        <v>-1.6375560425</v>
      </c>
      <c r="CH34" s="257" t="n">
        <f aca="false">(($CX34-$CD34)*CH$2)+$CD34</f>
        <v>-1.84171275</v>
      </c>
      <c r="CI34" s="257" t="n">
        <f aca="false">(($CX34-$CD34)*CI$2)+$CD34</f>
        <v>-2.0458694575</v>
      </c>
      <c r="CJ34" s="257" t="n">
        <f aca="false">(($CX34-$CD34)*CJ$2)+$CD34</f>
        <v>-2.250026165</v>
      </c>
      <c r="CK34" s="257" t="n">
        <f aca="false">(($CX34-$CD34)*CK$2)+$CD34</f>
        <v>-2.4541828725</v>
      </c>
      <c r="CL34" s="257" t="n">
        <f aca="false">(($CX34-$CD34)*CL$2)+$CD34</f>
        <v>-2.65833958</v>
      </c>
      <c r="CM34" s="257" t="n">
        <f aca="false">(($CX34-$CD34)*CM$2)+$CD34</f>
        <v>-2.8624962875</v>
      </c>
      <c r="CN34" s="257" t="n">
        <f aca="false">(($CX34-$CD34)*CN$2)+$CD34</f>
        <v>-3.066652995</v>
      </c>
      <c r="CO34" s="257" t="n">
        <f aca="false">(($CX34-$CD34)*CO$2)+$CD34</f>
        <v>-3.2708097025</v>
      </c>
      <c r="CP34" s="257" t="n">
        <f aca="false">(($CX34-$CD34)*CP$2)+$CD34</f>
        <v>-3.47496641</v>
      </c>
      <c r="CQ34" s="257" t="n">
        <f aca="false">(($CX34-$CD34)*CQ$2)+$CD34</f>
        <v>-3.6791231175</v>
      </c>
      <c r="CR34" s="257" t="n">
        <f aca="false">(($CX34-$CD34)*CR$2)+$CD34</f>
        <v>-3.883279825</v>
      </c>
      <c r="CS34" s="257" t="n">
        <f aca="false">(($CX34-$CD34)*CS$2)+$CD34</f>
        <v>-4.0874365325</v>
      </c>
      <c r="CT34" s="257" t="n">
        <f aca="false">(($CX34-$CD34)*CT$2)+$CD34</f>
        <v>-4.29159324</v>
      </c>
      <c r="CU34" s="257" t="n">
        <f aca="false">(($CX34-$CD34)*CU$2)+$CD34</f>
        <v>-4.4957499475</v>
      </c>
      <c r="CV34" s="257" t="n">
        <f aca="false">(($CX34-$CD34)*CV$2)+$CD34</f>
        <v>-4.699906655</v>
      </c>
      <c r="CW34" s="257" t="n">
        <f aca="false">(($CX34-$CD34)*CW$2)+$CD34</f>
        <v>-4.9040633625</v>
      </c>
      <c r="CX34" s="257" t="n">
        <f aca="false">VLOOKUP($A34,GAMMAGRIDS,7,FALSE())</f>
        <v>-5.10822007</v>
      </c>
      <c r="CY34" s="257" t="n">
        <f aca="false">(($DW34-$CX34)*CY$2)+$CX34</f>
        <v>-5.3020117892</v>
      </c>
      <c r="CZ34" s="257" t="n">
        <f aca="false">(($DW34-$CX34)*CZ$2)+$CX34</f>
        <v>-5.4958035084</v>
      </c>
      <c r="DA34" s="257" t="n">
        <f aca="false">(($DW34-$CX34)*DA$2)+$CX34</f>
        <v>-5.6895952276</v>
      </c>
      <c r="DB34" s="257" t="n">
        <f aca="false">(($DW34-$CX34)*DB$2)+$CX34</f>
        <v>-5.8833869468</v>
      </c>
      <c r="DC34" s="257" t="n">
        <f aca="false">(($DW34-$CX34)*DC$2)+$CX34</f>
        <v>-6.077178666</v>
      </c>
      <c r="DD34" s="257" t="n">
        <f aca="false">(($DW34-$CX34)*DD$2)+$CX34</f>
        <v>-6.2709703852</v>
      </c>
      <c r="DE34" s="257" t="n">
        <f aca="false">(($DW34-$CX34)*DE$2)+$CX34</f>
        <v>-6.4647621044</v>
      </c>
      <c r="DF34" s="257" t="n">
        <f aca="false">(($DW34-$CX34)*DF$2)+$CX34</f>
        <v>-6.6585538236</v>
      </c>
      <c r="DG34" s="257" t="n">
        <f aca="false">(($DW34-$CX34)*DG$2)+$CX34</f>
        <v>-6.8523455428</v>
      </c>
      <c r="DH34" s="257" t="n">
        <f aca="false">(($DW34-$CX34)*DH$2)+$CX34</f>
        <v>-7.046137262</v>
      </c>
      <c r="DI34" s="257" t="n">
        <f aca="false">(($DW34-$CX34)*DI$2)+$CX34</f>
        <v>-7.2399289812</v>
      </c>
      <c r="DJ34" s="257" t="n">
        <f aca="false">(($DW34-$CX34)*DJ$2)+$CX34</f>
        <v>-7.4337207004</v>
      </c>
      <c r="DK34" s="257" t="n">
        <f aca="false">(($DW34-$CX34)*DK$2)+$CX34</f>
        <v>-7.6275124196</v>
      </c>
      <c r="DL34" s="257" t="n">
        <f aca="false">(($DW34-$CX34)*DL$2)+$CX34</f>
        <v>-7.8213041388</v>
      </c>
      <c r="DM34" s="257" t="n">
        <f aca="false">(($DW34-$CX34)*DM$2)+$CX34</f>
        <v>-8.015095858</v>
      </c>
      <c r="DN34" s="257" t="n">
        <f aca="false">(($DW34-$CX34)*DN$2)+$CX34</f>
        <v>-8.2088875772</v>
      </c>
      <c r="DO34" s="257" t="n">
        <f aca="false">(($DW34-$CX34)*DO$2)+$CX34</f>
        <v>-8.4026792964</v>
      </c>
      <c r="DP34" s="257" t="n">
        <f aca="false">(($DW34-$CX34)*DP$2)+$CX34</f>
        <v>-8.5964710156</v>
      </c>
      <c r="DQ34" s="257" t="n">
        <f aca="false">(($DW34-$CX34)*DQ$2)+$CX34</f>
        <v>-8.7902627348</v>
      </c>
      <c r="DR34" s="257" t="n">
        <f aca="false">(($DW34-$CX34)*DR$2)+$CX34</f>
        <v>-8.984054454</v>
      </c>
      <c r="DS34" s="257" t="n">
        <f aca="false">(($DW34-$CX34)*DS$2)+$CX34</f>
        <v>-9.1778461732</v>
      </c>
      <c r="DT34" s="257" t="n">
        <f aca="false">(($DW34-$CX34)*DT$2)+$CX34</f>
        <v>-9.3716378924</v>
      </c>
      <c r="DU34" s="257" t="n">
        <f aca="false">(($DW34-$CX34)*DU$2)+$CX34</f>
        <v>-9.5654296116</v>
      </c>
      <c r="DV34" s="257" t="n">
        <f aca="false">(($DW34-$CX34)*DV$2)+$CX34</f>
        <v>-9.7592213308</v>
      </c>
      <c r="DW34" s="257" t="n">
        <f aca="false">VLOOKUP($A34,GAMMAGRIDS,8,FALSE())</f>
        <v>-9.95301305</v>
      </c>
      <c r="DX34" s="257" t="n">
        <f aca="false">(($EV34-$DW34)*DX$2)+$DW34</f>
        <v>-10.2763298392</v>
      </c>
      <c r="DY34" s="257" t="n">
        <f aca="false">(($EV34-$DW34)*DY$2)+$DW34</f>
        <v>-10.5996466284</v>
      </c>
      <c r="DZ34" s="257" t="n">
        <f aca="false">(($EV34-$DW34)*DZ$2)+$DW34</f>
        <v>-10.9229634176</v>
      </c>
      <c r="EA34" s="257" t="n">
        <f aca="false">(($EV34-$DW34)*EA$2)+$DW34</f>
        <v>-11.2462802068</v>
      </c>
      <c r="EB34" s="257" t="n">
        <f aca="false">(($EV34-$DW34)*EB$2)+$DW34</f>
        <v>-11.569596996</v>
      </c>
      <c r="EC34" s="257" t="n">
        <f aca="false">(($EV34-$DW34)*EC$2)+$DW34</f>
        <v>-11.8929137852</v>
      </c>
      <c r="ED34" s="257" t="n">
        <f aca="false">(($EV34-$DW34)*ED$2)+$DW34</f>
        <v>-12.2162305744</v>
      </c>
      <c r="EE34" s="257" t="n">
        <f aca="false">(($EV34-$DW34)*EE$2)+$DW34</f>
        <v>-12.5395473636</v>
      </c>
      <c r="EF34" s="257" t="n">
        <f aca="false">(($EV34-$DW34)*EF$2)+$DW34</f>
        <v>-12.8628641528</v>
      </c>
      <c r="EG34" s="257" t="n">
        <f aca="false">(($EV34-$DW34)*EG$2)+$DW34</f>
        <v>-13.186180942</v>
      </c>
      <c r="EH34" s="257" t="n">
        <f aca="false">(($EV34-$DW34)*EH$2)+$DW34</f>
        <v>-13.5094977312</v>
      </c>
      <c r="EI34" s="257" t="n">
        <f aca="false">(($EV34-$DW34)*EI$2)+$DW34</f>
        <v>-13.8328145204</v>
      </c>
      <c r="EJ34" s="257" t="n">
        <f aca="false">(($EV34-$DW34)*EJ$2)+$DW34</f>
        <v>-14.1561313096</v>
      </c>
      <c r="EK34" s="257" t="n">
        <f aca="false">(($EV34-$DW34)*EK$2)+$DW34</f>
        <v>-14.4794480988</v>
      </c>
      <c r="EL34" s="257" t="n">
        <f aca="false">(($EV34-$DW34)*EL$2)+$DW34</f>
        <v>-14.802764888</v>
      </c>
      <c r="EM34" s="257" t="n">
        <f aca="false">(($EV34-$DW34)*EM$2)+$DW34</f>
        <v>-15.1260816772</v>
      </c>
      <c r="EN34" s="257" t="n">
        <f aca="false">(($EV34-$DW34)*EN$2)+$DW34</f>
        <v>-15.4493984664</v>
      </c>
      <c r="EO34" s="257" t="n">
        <f aca="false">(($EV34-$DW34)*EO$2)+$DW34</f>
        <v>-15.7727152556</v>
      </c>
      <c r="EP34" s="257" t="n">
        <f aca="false">(($EV34-$DW34)*EP$2)+$DW34</f>
        <v>-16.0960320448</v>
      </c>
      <c r="EQ34" s="257" t="n">
        <f aca="false">(($EV34-$DW34)*EQ$2)+$DW34</f>
        <v>-16.419348834</v>
      </c>
      <c r="ER34" s="257" t="n">
        <f aca="false">(($EV34-$DW34)*ER$2)+$DW34</f>
        <v>-16.7426656232</v>
      </c>
      <c r="ES34" s="257" t="n">
        <f aca="false">(($EV34-$DW34)*ES$2)+$DW34</f>
        <v>-17.0659824124</v>
      </c>
      <c r="ET34" s="257" t="n">
        <f aca="false">(($EV34-$DW34)*ET$2)+$DW34</f>
        <v>-17.3892992016</v>
      </c>
      <c r="EU34" s="257" t="n">
        <f aca="false">(($EV34-$DW34)*EU$2)+$DW34</f>
        <v>-17.7126159908</v>
      </c>
      <c r="EV34" s="257" t="n">
        <f aca="false">VLOOKUP($A34,GAMMAGRIDS,9,FALSE())</f>
        <v>-18.03593278</v>
      </c>
    </row>
    <row r="35" customFormat="false" ht="12.75" hidden="false" customHeight="false" outlineLevel="0" collapsed="false">
      <c r="A35" s="36" t="n">
        <v>37865</v>
      </c>
      <c r="B35" s="257" t="n">
        <f aca="false">VLOOKUP($A35,GAMMAGRIDS,2,FALSE())</f>
        <v>13.33711595</v>
      </c>
      <c r="C35" s="257" t="n">
        <f aca="false">(($B35-$AA35)*C$2)+$AA35</f>
        <v>13.1676190192</v>
      </c>
      <c r="D35" s="257" t="n">
        <f aca="false">(($B35-$AA35)*D$2)+$AA35</f>
        <v>12.9981220884</v>
      </c>
      <c r="E35" s="257" t="n">
        <f aca="false">(($B35-$AA35)*E$2)+$AA35</f>
        <v>12.8286251576</v>
      </c>
      <c r="F35" s="257" t="n">
        <f aca="false">(($B35-$AA35)*F$2)+$AA35</f>
        <v>12.6591282268</v>
      </c>
      <c r="G35" s="257" t="n">
        <f aca="false">(($B35-$AA35)*G$2)+$AA35</f>
        <v>12.489631296</v>
      </c>
      <c r="H35" s="257" t="n">
        <f aca="false">(($B35-$AA35)*H$2)+$AA35</f>
        <v>12.3201343652</v>
      </c>
      <c r="I35" s="257" t="n">
        <f aca="false">(($B35-$AA35)*I$2)+$AA35</f>
        <v>12.1506374344</v>
      </c>
      <c r="J35" s="257" t="n">
        <f aca="false">(($B35-$AA35)*J$2)+$AA35</f>
        <v>11.9811405036</v>
      </c>
      <c r="K35" s="257" t="n">
        <f aca="false">(($B35-$AA35)*K$2)+$AA35</f>
        <v>11.8116435728</v>
      </c>
      <c r="L35" s="257" t="n">
        <f aca="false">(($B35-$AA35)*L$2)+$AA35</f>
        <v>11.642146642</v>
      </c>
      <c r="M35" s="257" t="n">
        <f aca="false">(($B35-$AA35)*M$2)+$AA35</f>
        <v>11.4726497112</v>
      </c>
      <c r="N35" s="257" t="n">
        <f aca="false">(($B35-$AA35)*N$2)+$AA35</f>
        <v>11.3031527804</v>
      </c>
      <c r="O35" s="257" t="n">
        <f aca="false">(($B35-$AA35)*O$2)+$AA35</f>
        <v>11.1336558496</v>
      </c>
      <c r="P35" s="257" t="n">
        <f aca="false">(($B35-$AA35)*P$2)+$AA35</f>
        <v>10.9641589188</v>
      </c>
      <c r="Q35" s="257" t="n">
        <f aca="false">(($B35-$AA35)*Q$2)+$AA35</f>
        <v>10.794661988</v>
      </c>
      <c r="R35" s="257" t="n">
        <f aca="false">(($B35-$AA35)*R$2)+$AA35</f>
        <v>10.6251650572</v>
      </c>
      <c r="S35" s="257" t="n">
        <f aca="false">(($B35-$AA35)*S$2)+$AA35</f>
        <v>10.4556681264</v>
      </c>
      <c r="T35" s="257" t="n">
        <f aca="false">(($B35-$AA35)*T$2)+$AA35</f>
        <v>10.2861711956</v>
      </c>
      <c r="U35" s="257" t="n">
        <f aca="false">(($B35-$AA35)*U$2)+$AA35</f>
        <v>10.1166742648</v>
      </c>
      <c r="V35" s="257" t="n">
        <f aca="false">(($B35-$AA35)*V$2)+$AA35</f>
        <v>9.947177334</v>
      </c>
      <c r="W35" s="257" t="n">
        <f aca="false">(($B35-$AA35)*W$2)+$AA35</f>
        <v>9.7776804032</v>
      </c>
      <c r="X35" s="257" t="n">
        <f aca="false">(($B35-$AA35)*X$2)+$AA35</f>
        <v>9.6081834724</v>
      </c>
      <c r="Y35" s="257" t="n">
        <f aca="false">(($B35-$AA35)*Y$2)+$AA35</f>
        <v>9.4386865416</v>
      </c>
      <c r="Z35" s="257" t="n">
        <f aca="false">(($B35-$AA35)*Z$2)+$AA35</f>
        <v>9.2691896108</v>
      </c>
      <c r="AA35" s="257" t="n">
        <f aca="false">VLOOKUP($A35,GAMMAGRIDS,3,FALSE())</f>
        <v>9.09969268</v>
      </c>
      <c r="AB35" s="257" t="n">
        <f aca="false">(($AA35-$AZ35)*AB$2)+$AZ35</f>
        <v>8.9319301492</v>
      </c>
      <c r="AC35" s="257" t="n">
        <f aca="false">(($AA35-$AZ35)*AC$2)+$AZ35</f>
        <v>8.7641676184</v>
      </c>
      <c r="AD35" s="257" t="n">
        <f aca="false">(($AA35-$AZ35)*AD$2)+$AZ35</f>
        <v>8.5964050876</v>
      </c>
      <c r="AE35" s="257" t="n">
        <f aca="false">(($AA35-$AZ35)*AE$2)+$AZ35</f>
        <v>8.4286425568</v>
      </c>
      <c r="AF35" s="257" t="n">
        <f aca="false">(($AA35-$AZ35)*AF$2)+$AZ35</f>
        <v>8.260880026</v>
      </c>
      <c r="AG35" s="257" t="n">
        <f aca="false">(($AA35-$AZ35)*AG$2)+$AZ35</f>
        <v>8.0931174952</v>
      </c>
      <c r="AH35" s="257" t="n">
        <f aca="false">(($AA35-$AZ35)*AH$2)+$AZ35</f>
        <v>7.9253549644</v>
      </c>
      <c r="AI35" s="257" t="n">
        <f aca="false">(($AA35-$AZ35)*AI$2)+$AZ35</f>
        <v>7.7575924336</v>
      </c>
      <c r="AJ35" s="257" t="n">
        <f aca="false">(($AA35-$AZ35)*AJ$2)+$AZ35</f>
        <v>7.5898299028</v>
      </c>
      <c r="AK35" s="257" t="n">
        <f aca="false">(($AA35-$AZ35)*AK$2)+$AZ35</f>
        <v>7.422067372</v>
      </c>
      <c r="AL35" s="257" t="n">
        <f aca="false">(($AA35-$AZ35)*AL$2)+$AZ35</f>
        <v>7.2543048412</v>
      </c>
      <c r="AM35" s="257" t="n">
        <f aca="false">(($AA35-$AZ35)*AM$2)+$AZ35</f>
        <v>7.0865423104</v>
      </c>
      <c r="AN35" s="257" t="n">
        <f aca="false">(($AA35-$AZ35)*AN$2)+$AZ35</f>
        <v>6.9187797796</v>
      </c>
      <c r="AO35" s="257" t="n">
        <f aca="false">(($AA35-$AZ35)*AO$2)+$AZ35</f>
        <v>6.7510172488</v>
      </c>
      <c r="AP35" s="257" t="n">
        <f aca="false">(($AA35-$AZ35)*AP$2)+$AZ35</f>
        <v>6.583254718</v>
      </c>
      <c r="AQ35" s="257" t="n">
        <f aca="false">(($AA35-$AZ35)*AQ$2)+$AZ35</f>
        <v>6.4154921872</v>
      </c>
      <c r="AR35" s="257" t="n">
        <f aca="false">(($AA35-$AZ35)*AR$2)+$AZ35</f>
        <v>6.2477296564</v>
      </c>
      <c r="AS35" s="257" t="n">
        <f aca="false">(($AA35-$AZ35)*AS$2)+$AZ35</f>
        <v>6.0799671256</v>
      </c>
      <c r="AT35" s="257" t="n">
        <f aca="false">(($AA35-$AZ35)*AT$2)+$AZ35</f>
        <v>5.9122045948</v>
      </c>
      <c r="AU35" s="257" t="n">
        <f aca="false">(($AA35-$AZ35)*AU$2)+$AZ35</f>
        <v>5.744442064</v>
      </c>
      <c r="AV35" s="257" t="n">
        <f aca="false">(($AA35-$AZ35)*AV$2)+$AZ35</f>
        <v>5.5766795332</v>
      </c>
      <c r="AW35" s="257" t="n">
        <f aca="false">(($AA35-$AZ35)*AW$2)+$AZ35</f>
        <v>5.4089170024</v>
      </c>
      <c r="AX35" s="257" t="n">
        <f aca="false">(($AA35-$AZ35)*AX$2)+$AZ35</f>
        <v>5.2411544716</v>
      </c>
      <c r="AY35" s="257" t="n">
        <f aca="false">(($AA35-$AZ35)*AY$2)+$AZ35</f>
        <v>5.0733919408</v>
      </c>
      <c r="AZ35" s="257" t="n">
        <f aca="false">VLOOKUP($A35,GAMMAGRIDS,4,FALSE())</f>
        <v>4.90562941</v>
      </c>
      <c r="BA35" s="257" t="n">
        <f aca="false">(($AZ35-$BT35)*BA$2)+$BT35</f>
        <v>4.7107520005</v>
      </c>
      <c r="BB35" s="257" t="n">
        <f aca="false">(($AZ35-$BT35)*BB$2)+$BT35</f>
        <v>4.515874591</v>
      </c>
      <c r="BC35" s="257" t="n">
        <f aca="false">(($AZ35-$BT35)*BC$2)+$BT35</f>
        <v>4.3209971815</v>
      </c>
      <c r="BD35" s="257" t="n">
        <f aca="false">(($AZ35-$BT35)*BD$2)+$BT35</f>
        <v>4.126119772</v>
      </c>
      <c r="BE35" s="257" t="n">
        <f aca="false">(($AZ35-$BT35)*BE$2)+$BT35</f>
        <v>3.9312423625</v>
      </c>
      <c r="BF35" s="257" t="n">
        <f aca="false">(($AZ35-$BT35)*BF$2)+$BT35</f>
        <v>3.736364953</v>
      </c>
      <c r="BG35" s="257" t="n">
        <f aca="false">(($AZ35-$BT35)*BG$2)+$BT35</f>
        <v>3.5414875435</v>
      </c>
      <c r="BH35" s="257" t="n">
        <f aca="false">(($AZ35-$BT35)*BH$2)+$BT35</f>
        <v>3.346610134</v>
      </c>
      <c r="BI35" s="257" t="n">
        <f aca="false">(($AZ35-$BT35)*BI$2)+$BT35</f>
        <v>3.1517327245</v>
      </c>
      <c r="BJ35" s="257" t="n">
        <f aca="false">(($AZ35-$BT35)*BJ$2)+$BT35</f>
        <v>2.956855315</v>
      </c>
      <c r="BK35" s="257" t="n">
        <f aca="false">(($AZ35-$BT35)*BK$2)+$BT35</f>
        <v>2.7619779055</v>
      </c>
      <c r="BL35" s="257" t="n">
        <f aca="false">(($AZ35-$BT35)*BL$2)+$BT35</f>
        <v>2.567100496</v>
      </c>
      <c r="BM35" s="257" t="n">
        <f aca="false">(($AZ35-$BT35)*BM$2)+$BT35</f>
        <v>2.3722230865</v>
      </c>
      <c r="BN35" s="257" t="n">
        <f aca="false">(($AZ35-$BT35)*BN$2)+$BT35</f>
        <v>2.177345677</v>
      </c>
      <c r="BO35" s="257" t="n">
        <f aca="false">(($AZ35-$BT35)*BO$2)+$BT35</f>
        <v>1.9824682675</v>
      </c>
      <c r="BP35" s="257" t="n">
        <f aca="false">(($AZ35-$BT35)*BP$2)+$BT35</f>
        <v>1.787590858</v>
      </c>
      <c r="BQ35" s="257" t="n">
        <f aca="false">(($AZ35-$BT35)*BQ$2)+$BT35</f>
        <v>1.5927134485</v>
      </c>
      <c r="BR35" s="257" t="n">
        <f aca="false">(($AZ35-$BT35)*BR$2)+$BT35</f>
        <v>1.397836039</v>
      </c>
      <c r="BS35" s="257" t="n">
        <f aca="false">(($AZ35-$BT35)*BS$2)+$BT35</f>
        <v>1.2029586295</v>
      </c>
      <c r="BT35" s="257" t="n">
        <f aca="false">VLOOKUP($A35,GAMMAGRIDS,5,FALSE())</f>
        <v>1.00808122</v>
      </c>
      <c r="BU35" s="257" t="n">
        <f aca="false">(($BT35-$BY35)*BU$2)+$BY35</f>
        <v>0.806464976</v>
      </c>
      <c r="BV35" s="257" t="n">
        <f aca="false">(($BT35-$BY35)*BV$2)+$BY35</f>
        <v>0.604848732</v>
      </c>
      <c r="BW35" s="257" t="n">
        <f aca="false">(($BT35-$BY35)*BW$2)+$BY35</f>
        <v>0.403232488</v>
      </c>
      <c r="BX35" s="257" t="n">
        <f aca="false">(($BT35-$BY35)*BX$2)+$BY35</f>
        <v>0.201616244</v>
      </c>
      <c r="BY35" s="257" t="n">
        <v>0</v>
      </c>
      <c r="BZ35" s="257" t="n">
        <f aca="false">(($CD35-$BY35)*BZ$2)+$BY35</f>
        <v>-0.202538972</v>
      </c>
      <c r="CA35" s="257" t="n">
        <f aca="false">(($CD35-$BY35)*CA$2)+$BY35</f>
        <v>-0.405077944</v>
      </c>
      <c r="CB35" s="257" t="n">
        <f aca="false">(($CD35-$BY35)*CB$2)+$BY35</f>
        <v>-0.607616916</v>
      </c>
      <c r="CC35" s="257" t="n">
        <f aca="false">(($CD35-$BY35)*CC$2)+$BY35</f>
        <v>-0.810155888</v>
      </c>
      <c r="CD35" s="257" t="n">
        <f aca="false">VLOOKUP($A35,GAMMAGRIDS,6,FALSE())</f>
        <v>-1.01269486</v>
      </c>
      <c r="CE35" s="257" t="n">
        <f aca="false">(($CX35-$CD35)*CE$2)+$CD35</f>
        <v>-1.2138862105</v>
      </c>
      <c r="CF35" s="257" t="n">
        <f aca="false">(($CX35-$CD35)*CF$2)+$CD35</f>
        <v>-1.415077561</v>
      </c>
      <c r="CG35" s="257" t="n">
        <f aca="false">(($CX35-$CD35)*CG$2)+$CD35</f>
        <v>-1.6162689115</v>
      </c>
      <c r="CH35" s="257" t="n">
        <f aca="false">(($CX35-$CD35)*CH$2)+$CD35</f>
        <v>-1.817460262</v>
      </c>
      <c r="CI35" s="257" t="n">
        <f aca="false">(($CX35-$CD35)*CI$2)+$CD35</f>
        <v>-2.0186516125</v>
      </c>
      <c r="CJ35" s="257" t="n">
        <f aca="false">(($CX35-$CD35)*CJ$2)+$CD35</f>
        <v>-2.219842963</v>
      </c>
      <c r="CK35" s="257" t="n">
        <f aca="false">(($CX35-$CD35)*CK$2)+$CD35</f>
        <v>-2.4210343135</v>
      </c>
      <c r="CL35" s="257" t="n">
        <f aca="false">(($CX35-$CD35)*CL$2)+$CD35</f>
        <v>-2.622225664</v>
      </c>
      <c r="CM35" s="257" t="n">
        <f aca="false">(($CX35-$CD35)*CM$2)+$CD35</f>
        <v>-2.8234170145</v>
      </c>
      <c r="CN35" s="257" t="n">
        <f aca="false">(($CX35-$CD35)*CN$2)+$CD35</f>
        <v>-3.024608365</v>
      </c>
      <c r="CO35" s="257" t="n">
        <f aca="false">(($CX35-$CD35)*CO$2)+$CD35</f>
        <v>-3.2257997155</v>
      </c>
      <c r="CP35" s="257" t="n">
        <f aca="false">(($CX35-$CD35)*CP$2)+$CD35</f>
        <v>-3.426991066</v>
      </c>
      <c r="CQ35" s="257" t="n">
        <f aca="false">(($CX35-$CD35)*CQ$2)+$CD35</f>
        <v>-3.6281824165</v>
      </c>
      <c r="CR35" s="257" t="n">
        <f aca="false">(($CX35-$CD35)*CR$2)+$CD35</f>
        <v>-3.829373767</v>
      </c>
      <c r="CS35" s="257" t="n">
        <f aca="false">(($CX35-$CD35)*CS$2)+$CD35</f>
        <v>-4.0305651175</v>
      </c>
      <c r="CT35" s="257" t="n">
        <f aca="false">(($CX35-$CD35)*CT$2)+$CD35</f>
        <v>-4.231756468</v>
      </c>
      <c r="CU35" s="257" t="n">
        <f aca="false">(($CX35-$CD35)*CU$2)+$CD35</f>
        <v>-4.4329478185</v>
      </c>
      <c r="CV35" s="257" t="n">
        <f aca="false">(($CX35-$CD35)*CV$2)+$CD35</f>
        <v>-4.634139169</v>
      </c>
      <c r="CW35" s="257" t="n">
        <f aca="false">(($CX35-$CD35)*CW$2)+$CD35</f>
        <v>-4.8353305195</v>
      </c>
      <c r="CX35" s="257" t="n">
        <f aca="false">VLOOKUP($A35,GAMMAGRIDS,7,FALSE())</f>
        <v>-5.03652187</v>
      </c>
      <c r="CY35" s="257" t="n">
        <f aca="false">(($DW35-$CX35)*CY$2)+$CX35</f>
        <v>-5.2269708456</v>
      </c>
      <c r="CZ35" s="257" t="n">
        <f aca="false">(($DW35-$CX35)*CZ$2)+$CX35</f>
        <v>-5.4174198212</v>
      </c>
      <c r="DA35" s="257" t="n">
        <f aca="false">(($DW35-$CX35)*DA$2)+$CX35</f>
        <v>-5.6078687968</v>
      </c>
      <c r="DB35" s="257" t="n">
        <f aca="false">(($DW35-$CX35)*DB$2)+$CX35</f>
        <v>-5.7983177724</v>
      </c>
      <c r="DC35" s="257" t="n">
        <f aca="false">(($DW35-$CX35)*DC$2)+$CX35</f>
        <v>-5.988766748</v>
      </c>
      <c r="DD35" s="257" t="n">
        <f aca="false">(($DW35-$CX35)*DD$2)+$CX35</f>
        <v>-6.1792157236</v>
      </c>
      <c r="DE35" s="257" t="n">
        <f aca="false">(($DW35-$CX35)*DE$2)+$CX35</f>
        <v>-6.3696646992</v>
      </c>
      <c r="DF35" s="257" t="n">
        <f aca="false">(($DW35-$CX35)*DF$2)+$CX35</f>
        <v>-6.5601136748</v>
      </c>
      <c r="DG35" s="257" t="n">
        <f aca="false">(($DW35-$CX35)*DG$2)+$CX35</f>
        <v>-6.7505626504</v>
      </c>
      <c r="DH35" s="257" t="n">
        <f aca="false">(($DW35-$CX35)*DH$2)+$CX35</f>
        <v>-6.941011626</v>
      </c>
      <c r="DI35" s="257" t="n">
        <f aca="false">(($DW35-$CX35)*DI$2)+$CX35</f>
        <v>-7.1314606016</v>
      </c>
      <c r="DJ35" s="257" t="n">
        <f aca="false">(($DW35-$CX35)*DJ$2)+$CX35</f>
        <v>-7.3219095772</v>
      </c>
      <c r="DK35" s="257" t="n">
        <f aca="false">(($DW35-$CX35)*DK$2)+$CX35</f>
        <v>-7.5123585528</v>
      </c>
      <c r="DL35" s="257" t="n">
        <f aca="false">(($DW35-$CX35)*DL$2)+$CX35</f>
        <v>-7.7028075284</v>
      </c>
      <c r="DM35" s="257" t="n">
        <f aca="false">(($DW35-$CX35)*DM$2)+$CX35</f>
        <v>-7.893256504</v>
      </c>
      <c r="DN35" s="257" t="n">
        <f aca="false">(($DW35-$CX35)*DN$2)+$CX35</f>
        <v>-8.0837054796</v>
      </c>
      <c r="DO35" s="257" t="n">
        <f aca="false">(($DW35-$CX35)*DO$2)+$CX35</f>
        <v>-8.2741544552</v>
      </c>
      <c r="DP35" s="257" t="n">
        <f aca="false">(($DW35-$CX35)*DP$2)+$CX35</f>
        <v>-8.4646034308</v>
      </c>
      <c r="DQ35" s="257" t="n">
        <f aca="false">(($DW35-$CX35)*DQ$2)+$CX35</f>
        <v>-8.6550524064</v>
      </c>
      <c r="DR35" s="257" t="n">
        <f aca="false">(($DW35-$CX35)*DR$2)+$CX35</f>
        <v>-8.845501382</v>
      </c>
      <c r="DS35" s="257" t="n">
        <f aca="false">(($DW35-$CX35)*DS$2)+$CX35</f>
        <v>-9.0359503576</v>
      </c>
      <c r="DT35" s="257" t="n">
        <f aca="false">(($DW35-$CX35)*DT$2)+$CX35</f>
        <v>-9.2263993332</v>
      </c>
      <c r="DU35" s="257" t="n">
        <f aca="false">(($DW35-$CX35)*DU$2)+$CX35</f>
        <v>-9.4168483088</v>
      </c>
      <c r="DV35" s="257" t="n">
        <f aca="false">(($DW35-$CX35)*DV$2)+$CX35</f>
        <v>-9.6072972844</v>
      </c>
      <c r="DW35" s="257" t="n">
        <f aca="false">VLOOKUP($A35,GAMMAGRIDS,8,FALSE())</f>
        <v>-9.79774626</v>
      </c>
      <c r="DX35" s="257" t="n">
        <f aca="false">(($EV35-$DW35)*DX$2)+$DW35</f>
        <v>-10.1151760776</v>
      </c>
      <c r="DY35" s="257" t="n">
        <f aca="false">(($EV35-$DW35)*DY$2)+$DW35</f>
        <v>-10.4326058952</v>
      </c>
      <c r="DZ35" s="257" t="n">
        <f aca="false">(($EV35-$DW35)*DZ$2)+$DW35</f>
        <v>-10.7500357128</v>
      </c>
      <c r="EA35" s="257" t="n">
        <f aca="false">(($EV35-$DW35)*EA$2)+$DW35</f>
        <v>-11.0674655304</v>
      </c>
      <c r="EB35" s="257" t="n">
        <f aca="false">(($EV35-$DW35)*EB$2)+$DW35</f>
        <v>-11.384895348</v>
      </c>
      <c r="EC35" s="257" t="n">
        <f aca="false">(($EV35-$DW35)*EC$2)+$DW35</f>
        <v>-11.7023251656</v>
      </c>
      <c r="ED35" s="257" t="n">
        <f aca="false">(($EV35-$DW35)*ED$2)+$DW35</f>
        <v>-12.0197549832</v>
      </c>
      <c r="EE35" s="257" t="n">
        <f aca="false">(($EV35-$DW35)*EE$2)+$DW35</f>
        <v>-12.3371848008</v>
      </c>
      <c r="EF35" s="257" t="n">
        <f aca="false">(($EV35-$DW35)*EF$2)+$DW35</f>
        <v>-12.6546146184</v>
      </c>
      <c r="EG35" s="257" t="n">
        <f aca="false">(($EV35-$DW35)*EG$2)+$DW35</f>
        <v>-12.972044436</v>
      </c>
      <c r="EH35" s="257" t="n">
        <f aca="false">(($EV35-$DW35)*EH$2)+$DW35</f>
        <v>-13.2894742536</v>
      </c>
      <c r="EI35" s="257" t="n">
        <f aca="false">(($EV35-$DW35)*EI$2)+$DW35</f>
        <v>-13.6069040712</v>
      </c>
      <c r="EJ35" s="257" t="n">
        <f aca="false">(($EV35-$DW35)*EJ$2)+$DW35</f>
        <v>-13.9243338888</v>
      </c>
      <c r="EK35" s="257" t="n">
        <f aca="false">(($EV35-$DW35)*EK$2)+$DW35</f>
        <v>-14.2417637064</v>
      </c>
      <c r="EL35" s="257" t="n">
        <f aca="false">(($EV35-$DW35)*EL$2)+$DW35</f>
        <v>-14.559193524</v>
      </c>
      <c r="EM35" s="257" t="n">
        <f aca="false">(($EV35-$DW35)*EM$2)+$DW35</f>
        <v>-14.8766233416</v>
      </c>
      <c r="EN35" s="257" t="n">
        <f aca="false">(($EV35-$DW35)*EN$2)+$DW35</f>
        <v>-15.1940531592</v>
      </c>
      <c r="EO35" s="257" t="n">
        <f aca="false">(($EV35-$DW35)*EO$2)+$DW35</f>
        <v>-15.5114829768</v>
      </c>
      <c r="EP35" s="257" t="n">
        <f aca="false">(($EV35-$DW35)*EP$2)+$DW35</f>
        <v>-15.8289127944</v>
      </c>
      <c r="EQ35" s="257" t="n">
        <f aca="false">(($EV35-$DW35)*EQ$2)+$DW35</f>
        <v>-16.146342612</v>
      </c>
      <c r="ER35" s="257" t="n">
        <f aca="false">(($EV35-$DW35)*ER$2)+$DW35</f>
        <v>-16.4637724296</v>
      </c>
      <c r="ES35" s="257" t="n">
        <f aca="false">(($EV35-$DW35)*ES$2)+$DW35</f>
        <v>-16.7812022472</v>
      </c>
      <c r="ET35" s="257" t="n">
        <f aca="false">(($EV35-$DW35)*ET$2)+$DW35</f>
        <v>-17.0986320648</v>
      </c>
      <c r="EU35" s="257" t="n">
        <f aca="false">(($EV35-$DW35)*EU$2)+$DW35</f>
        <v>-17.4160618824</v>
      </c>
      <c r="EV35" s="257" t="n">
        <f aca="false">VLOOKUP($A35,GAMMAGRIDS,9,FALSE())</f>
        <v>-17.7334917</v>
      </c>
    </row>
    <row r="36" customFormat="false" ht="12.75" hidden="false" customHeight="false" outlineLevel="0" collapsed="false">
      <c r="A36" s="36" t="n">
        <v>37895</v>
      </c>
      <c r="B36" s="257" t="n">
        <f aca="false">VLOOKUP($A36,GAMMAGRIDS,2,FALSE())</f>
        <v>13.90221406</v>
      </c>
      <c r="C36" s="257" t="n">
        <f aca="false">(($B36-$AA36)*C$2)+$AA36</f>
        <v>13.7133643856</v>
      </c>
      <c r="D36" s="257" t="n">
        <f aca="false">(($B36-$AA36)*D$2)+$AA36</f>
        <v>13.5245147112</v>
      </c>
      <c r="E36" s="257" t="n">
        <f aca="false">(($B36-$AA36)*E$2)+$AA36</f>
        <v>13.3356650368</v>
      </c>
      <c r="F36" s="257" t="n">
        <f aca="false">(($B36-$AA36)*F$2)+$AA36</f>
        <v>13.1468153624</v>
      </c>
      <c r="G36" s="257" t="n">
        <f aca="false">(($B36-$AA36)*G$2)+$AA36</f>
        <v>12.957965688</v>
      </c>
      <c r="H36" s="257" t="n">
        <f aca="false">(($B36-$AA36)*H$2)+$AA36</f>
        <v>12.7691160136</v>
      </c>
      <c r="I36" s="257" t="n">
        <f aca="false">(($B36-$AA36)*I$2)+$AA36</f>
        <v>12.5802663392</v>
      </c>
      <c r="J36" s="257" t="n">
        <f aca="false">(($B36-$AA36)*J$2)+$AA36</f>
        <v>12.3914166648</v>
      </c>
      <c r="K36" s="257" t="n">
        <f aca="false">(($B36-$AA36)*K$2)+$AA36</f>
        <v>12.2025669904</v>
      </c>
      <c r="L36" s="257" t="n">
        <f aca="false">(($B36-$AA36)*L$2)+$AA36</f>
        <v>12.013717316</v>
      </c>
      <c r="M36" s="257" t="n">
        <f aca="false">(($B36-$AA36)*M$2)+$AA36</f>
        <v>11.8248676416</v>
      </c>
      <c r="N36" s="257" t="n">
        <f aca="false">(($B36-$AA36)*N$2)+$AA36</f>
        <v>11.6360179672</v>
      </c>
      <c r="O36" s="257" t="n">
        <f aca="false">(($B36-$AA36)*O$2)+$AA36</f>
        <v>11.4471682928</v>
      </c>
      <c r="P36" s="257" t="n">
        <f aca="false">(($B36-$AA36)*P$2)+$AA36</f>
        <v>11.2583186184</v>
      </c>
      <c r="Q36" s="257" t="n">
        <f aca="false">(($B36-$AA36)*Q$2)+$AA36</f>
        <v>11.069468944</v>
      </c>
      <c r="R36" s="257" t="n">
        <f aca="false">(($B36-$AA36)*R$2)+$AA36</f>
        <v>10.8806192696</v>
      </c>
      <c r="S36" s="257" t="n">
        <f aca="false">(($B36-$AA36)*S$2)+$AA36</f>
        <v>10.6917695952</v>
      </c>
      <c r="T36" s="257" t="n">
        <f aca="false">(($B36-$AA36)*T$2)+$AA36</f>
        <v>10.5029199208</v>
      </c>
      <c r="U36" s="257" t="n">
        <f aca="false">(($B36-$AA36)*U$2)+$AA36</f>
        <v>10.3140702464</v>
      </c>
      <c r="V36" s="257" t="n">
        <f aca="false">(($B36-$AA36)*V$2)+$AA36</f>
        <v>10.125220572</v>
      </c>
      <c r="W36" s="257" t="n">
        <f aca="false">(($B36-$AA36)*W$2)+$AA36</f>
        <v>9.9363708976</v>
      </c>
      <c r="X36" s="257" t="n">
        <f aca="false">(($B36-$AA36)*X$2)+$AA36</f>
        <v>9.7475212232</v>
      </c>
      <c r="Y36" s="257" t="n">
        <f aca="false">(($B36-$AA36)*Y$2)+$AA36</f>
        <v>9.5586715488</v>
      </c>
      <c r="Z36" s="257" t="n">
        <f aca="false">(($B36-$AA36)*Z$2)+$AA36</f>
        <v>9.3698218744</v>
      </c>
      <c r="AA36" s="257" t="n">
        <f aca="false">VLOOKUP($A36,GAMMAGRIDS,3,FALSE())</f>
        <v>9.1809722</v>
      </c>
      <c r="AB36" s="257" t="n">
        <f aca="false">(($AA36-$AZ36)*AB$2)+$AZ36</f>
        <v>9.008773578</v>
      </c>
      <c r="AC36" s="257" t="n">
        <f aca="false">(($AA36-$AZ36)*AC$2)+$AZ36</f>
        <v>8.836574956</v>
      </c>
      <c r="AD36" s="257" t="n">
        <f aca="false">(($AA36-$AZ36)*AD$2)+$AZ36</f>
        <v>8.664376334</v>
      </c>
      <c r="AE36" s="257" t="n">
        <f aca="false">(($AA36-$AZ36)*AE$2)+$AZ36</f>
        <v>8.492177712</v>
      </c>
      <c r="AF36" s="257" t="n">
        <f aca="false">(($AA36-$AZ36)*AF$2)+$AZ36</f>
        <v>8.31997909</v>
      </c>
      <c r="AG36" s="257" t="n">
        <f aca="false">(($AA36-$AZ36)*AG$2)+$AZ36</f>
        <v>8.147780468</v>
      </c>
      <c r="AH36" s="257" t="n">
        <f aca="false">(($AA36-$AZ36)*AH$2)+$AZ36</f>
        <v>7.975581846</v>
      </c>
      <c r="AI36" s="257" t="n">
        <f aca="false">(($AA36-$AZ36)*AI$2)+$AZ36</f>
        <v>7.803383224</v>
      </c>
      <c r="AJ36" s="257" t="n">
        <f aca="false">(($AA36-$AZ36)*AJ$2)+$AZ36</f>
        <v>7.631184602</v>
      </c>
      <c r="AK36" s="257" t="n">
        <f aca="false">(($AA36-$AZ36)*AK$2)+$AZ36</f>
        <v>7.45898598</v>
      </c>
      <c r="AL36" s="257" t="n">
        <f aca="false">(($AA36-$AZ36)*AL$2)+$AZ36</f>
        <v>7.286787358</v>
      </c>
      <c r="AM36" s="257" t="n">
        <f aca="false">(($AA36-$AZ36)*AM$2)+$AZ36</f>
        <v>7.114588736</v>
      </c>
      <c r="AN36" s="257" t="n">
        <f aca="false">(($AA36-$AZ36)*AN$2)+$AZ36</f>
        <v>6.942390114</v>
      </c>
      <c r="AO36" s="257" t="n">
        <f aca="false">(($AA36-$AZ36)*AO$2)+$AZ36</f>
        <v>6.770191492</v>
      </c>
      <c r="AP36" s="257" t="n">
        <f aca="false">(($AA36-$AZ36)*AP$2)+$AZ36</f>
        <v>6.59799287</v>
      </c>
      <c r="AQ36" s="257" t="n">
        <f aca="false">(($AA36-$AZ36)*AQ$2)+$AZ36</f>
        <v>6.425794248</v>
      </c>
      <c r="AR36" s="257" t="n">
        <f aca="false">(($AA36-$AZ36)*AR$2)+$AZ36</f>
        <v>6.253595626</v>
      </c>
      <c r="AS36" s="257" t="n">
        <f aca="false">(($AA36-$AZ36)*AS$2)+$AZ36</f>
        <v>6.081397004</v>
      </c>
      <c r="AT36" s="257" t="n">
        <f aca="false">(($AA36-$AZ36)*AT$2)+$AZ36</f>
        <v>5.909198382</v>
      </c>
      <c r="AU36" s="257" t="n">
        <f aca="false">(($AA36-$AZ36)*AU$2)+$AZ36</f>
        <v>5.73699976</v>
      </c>
      <c r="AV36" s="257" t="n">
        <f aca="false">(($AA36-$AZ36)*AV$2)+$AZ36</f>
        <v>5.564801138</v>
      </c>
      <c r="AW36" s="257" t="n">
        <f aca="false">(($AA36-$AZ36)*AW$2)+$AZ36</f>
        <v>5.392602516</v>
      </c>
      <c r="AX36" s="257" t="n">
        <f aca="false">(($AA36-$AZ36)*AX$2)+$AZ36</f>
        <v>5.220403894</v>
      </c>
      <c r="AY36" s="257" t="n">
        <f aca="false">(($AA36-$AZ36)*AY$2)+$AZ36</f>
        <v>5.048205272</v>
      </c>
      <c r="AZ36" s="257" t="n">
        <f aca="false">VLOOKUP($A36,GAMMAGRIDS,4,FALSE())</f>
        <v>4.87600665</v>
      </c>
      <c r="BA36" s="257" t="n">
        <f aca="false">(($AZ36-$BT36)*BA$2)+$BT36</f>
        <v>4.6818379055</v>
      </c>
      <c r="BB36" s="257" t="n">
        <f aca="false">(($AZ36-$BT36)*BB$2)+$BT36</f>
        <v>4.487669161</v>
      </c>
      <c r="BC36" s="257" t="n">
        <f aca="false">(($AZ36-$BT36)*BC$2)+$BT36</f>
        <v>4.2935004165</v>
      </c>
      <c r="BD36" s="257" t="n">
        <f aca="false">(($AZ36-$BT36)*BD$2)+$BT36</f>
        <v>4.099331672</v>
      </c>
      <c r="BE36" s="257" t="n">
        <f aca="false">(($AZ36-$BT36)*BE$2)+$BT36</f>
        <v>3.9051629275</v>
      </c>
      <c r="BF36" s="257" t="n">
        <f aca="false">(($AZ36-$BT36)*BF$2)+$BT36</f>
        <v>3.710994183</v>
      </c>
      <c r="BG36" s="257" t="n">
        <f aca="false">(($AZ36-$BT36)*BG$2)+$BT36</f>
        <v>3.5168254385</v>
      </c>
      <c r="BH36" s="257" t="n">
        <f aca="false">(($AZ36-$BT36)*BH$2)+$BT36</f>
        <v>3.322656694</v>
      </c>
      <c r="BI36" s="257" t="n">
        <f aca="false">(($AZ36-$BT36)*BI$2)+$BT36</f>
        <v>3.1284879495</v>
      </c>
      <c r="BJ36" s="257" t="n">
        <f aca="false">(($AZ36-$BT36)*BJ$2)+$BT36</f>
        <v>2.934319205</v>
      </c>
      <c r="BK36" s="257" t="n">
        <f aca="false">(($AZ36-$BT36)*BK$2)+$BT36</f>
        <v>2.7401504605</v>
      </c>
      <c r="BL36" s="257" t="n">
        <f aca="false">(($AZ36-$BT36)*BL$2)+$BT36</f>
        <v>2.545981716</v>
      </c>
      <c r="BM36" s="257" t="n">
        <f aca="false">(($AZ36-$BT36)*BM$2)+$BT36</f>
        <v>2.3518129715</v>
      </c>
      <c r="BN36" s="257" t="n">
        <f aca="false">(($AZ36-$BT36)*BN$2)+$BT36</f>
        <v>2.157644227</v>
      </c>
      <c r="BO36" s="257" t="n">
        <f aca="false">(($AZ36-$BT36)*BO$2)+$BT36</f>
        <v>1.9634754825</v>
      </c>
      <c r="BP36" s="257" t="n">
        <f aca="false">(($AZ36-$BT36)*BP$2)+$BT36</f>
        <v>1.769306738</v>
      </c>
      <c r="BQ36" s="257" t="n">
        <f aca="false">(($AZ36-$BT36)*BQ$2)+$BT36</f>
        <v>1.5751379935</v>
      </c>
      <c r="BR36" s="257" t="n">
        <f aca="false">(($AZ36-$BT36)*BR$2)+$BT36</f>
        <v>1.380969249</v>
      </c>
      <c r="BS36" s="257" t="n">
        <f aca="false">(($AZ36-$BT36)*BS$2)+$BT36</f>
        <v>1.1868005045</v>
      </c>
      <c r="BT36" s="257" t="n">
        <f aca="false">VLOOKUP($A36,GAMMAGRIDS,5,FALSE())</f>
        <v>0.99263176</v>
      </c>
      <c r="BU36" s="257" t="n">
        <f aca="false">(($BT36-$BY36)*BU$2)+$BY36</f>
        <v>0.794105408</v>
      </c>
      <c r="BV36" s="257" t="n">
        <f aca="false">(($BT36-$BY36)*BV$2)+$BY36</f>
        <v>0.595579056</v>
      </c>
      <c r="BW36" s="257" t="n">
        <f aca="false">(($BT36-$BY36)*BW$2)+$BY36</f>
        <v>0.397052704</v>
      </c>
      <c r="BX36" s="257" t="n">
        <f aca="false">(($BT36-$BY36)*BX$2)+$BY36</f>
        <v>0.198526352</v>
      </c>
      <c r="BY36" s="257" t="n">
        <v>0</v>
      </c>
      <c r="BZ36" s="257" t="n">
        <f aca="false">(($CD36-$BY36)*BZ$2)+$BY36</f>
        <v>-0.198668032</v>
      </c>
      <c r="CA36" s="257" t="n">
        <f aca="false">(($CD36-$BY36)*CA$2)+$BY36</f>
        <v>-0.397336064</v>
      </c>
      <c r="CB36" s="257" t="n">
        <f aca="false">(($CD36-$BY36)*CB$2)+$BY36</f>
        <v>-0.596004096</v>
      </c>
      <c r="CC36" s="257" t="n">
        <f aca="false">(($CD36-$BY36)*CC$2)+$BY36</f>
        <v>-0.794672128</v>
      </c>
      <c r="CD36" s="257" t="n">
        <f aca="false">VLOOKUP($A36,GAMMAGRIDS,6,FALSE())</f>
        <v>-0.99334016</v>
      </c>
      <c r="CE36" s="257" t="n">
        <f aca="false">(($CX36-$CD36)*CE$2)+$CD36</f>
        <v>-1.1891561845</v>
      </c>
      <c r="CF36" s="257" t="n">
        <f aca="false">(($CX36-$CD36)*CF$2)+$CD36</f>
        <v>-1.384972209</v>
      </c>
      <c r="CG36" s="257" t="n">
        <f aca="false">(($CX36-$CD36)*CG$2)+$CD36</f>
        <v>-1.5807882335</v>
      </c>
      <c r="CH36" s="257" t="n">
        <f aca="false">(($CX36-$CD36)*CH$2)+$CD36</f>
        <v>-1.776604258</v>
      </c>
      <c r="CI36" s="257" t="n">
        <f aca="false">(($CX36-$CD36)*CI$2)+$CD36</f>
        <v>-1.9724202825</v>
      </c>
      <c r="CJ36" s="257" t="n">
        <f aca="false">(($CX36-$CD36)*CJ$2)+$CD36</f>
        <v>-2.168236307</v>
      </c>
      <c r="CK36" s="257" t="n">
        <f aca="false">(($CX36-$CD36)*CK$2)+$CD36</f>
        <v>-2.3640523315</v>
      </c>
      <c r="CL36" s="257" t="n">
        <f aca="false">(($CX36-$CD36)*CL$2)+$CD36</f>
        <v>-2.559868356</v>
      </c>
      <c r="CM36" s="257" t="n">
        <f aca="false">(($CX36-$CD36)*CM$2)+$CD36</f>
        <v>-2.7556843805</v>
      </c>
      <c r="CN36" s="257" t="n">
        <f aca="false">(($CX36-$CD36)*CN$2)+$CD36</f>
        <v>-2.951500405</v>
      </c>
      <c r="CO36" s="257" t="n">
        <f aca="false">(($CX36-$CD36)*CO$2)+$CD36</f>
        <v>-3.1473164295</v>
      </c>
      <c r="CP36" s="257" t="n">
        <f aca="false">(($CX36-$CD36)*CP$2)+$CD36</f>
        <v>-3.343132454</v>
      </c>
      <c r="CQ36" s="257" t="n">
        <f aca="false">(($CX36-$CD36)*CQ$2)+$CD36</f>
        <v>-3.5389484785</v>
      </c>
      <c r="CR36" s="257" t="n">
        <f aca="false">(($CX36-$CD36)*CR$2)+$CD36</f>
        <v>-3.734764503</v>
      </c>
      <c r="CS36" s="257" t="n">
        <f aca="false">(($CX36-$CD36)*CS$2)+$CD36</f>
        <v>-3.9305805275</v>
      </c>
      <c r="CT36" s="257" t="n">
        <f aca="false">(($CX36-$CD36)*CT$2)+$CD36</f>
        <v>-4.126396552</v>
      </c>
      <c r="CU36" s="257" t="n">
        <f aca="false">(($CX36-$CD36)*CU$2)+$CD36</f>
        <v>-4.3222125765</v>
      </c>
      <c r="CV36" s="257" t="n">
        <f aca="false">(($CX36-$CD36)*CV$2)+$CD36</f>
        <v>-4.518028601</v>
      </c>
      <c r="CW36" s="257" t="n">
        <f aca="false">(($CX36-$CD36)*CW$2)+$CD36</f>
        <v>-4.7138446255</v>
      </c>
      <c r="CX36" s="257" t="n">
        <f aca="false">VLOOKUP($A36,GAMMAGRIDS,7,FALSE())</f>
        <v>-4.90966065</v>
      </c>
      <c r="CY36" s="257" t="n">
        <f aca="false">(($DW36-$CX36)*CY$2)+$CX36</f>
        <v>-5.0932512236</v>
      </c>
      <c r="CZ36" s="257" t="n">
        <f aca="false">(($DW36-$CX36)*CZ$2)+$CX36</f>
        <v>-5.2768417972</v>
      </c>
      <c r="DA36" s="257" t="n">
        <f aca="false">(($DW36-$CX36)*DA$2)+$CX36</f>
        <v>-5.4604323708</v>
      </c>
      <c r="DB36" s="257" t="n">
        <f aca="false">(($DW36-$CX36)*DB$2)+$CX36</f>
        <v>-5.6440229444</v>
      </c>
      <c r="DC36" s="257" t="n">
        <f aca="false">(($DW36-$CX36)*DC$2)+$CX36</f>
        <v>-5.827613518</v>
      </c>
      <c r="DD36" s="257" t="n">
        <f aca="false">(($DW36-$CX36)*DD$2)+$CX36</f>
        <v>-6.0112040916</v>
      </c>
      <c r="DE36" s="257" t="n">
        <f aca="false">(($DW36-$CX36)*DE$2)+$CX36</f>
        <v>-6.1947946652</v>
      </c>
      <c r="DF36" s="257" t="n">
        <f aca="false">(($DW36-$CX36)*DF$2)+$CX36</f>
        <v>-6.3783852388</v>
      </c>
      <c r="DG36" s="257" t="n">
        <f aca="false">(($DW36-$CX36)*DG$2)+$CX36</f>
        <v>-6.5619758124</v>
      </c>
      <c r="DH36" s="257" t="n">
        <f aca="false">(($DW36-$CX36)*DH$2)+$CX36</f>
        <v>-6.745566386</v>
      </c>
      <c r="DI36" s="257" t="n">
        <f aca="false">(($DW36-$CX36)*DI$2)+$CX36</f>
        <v>-6.9291569596</v>
      </c>
      <c r="DJ36" s="257" t="n">
        <f aca="false">(($DW36-$CX36)*DJ$2)+$CX36</f>
        <v>-7.1127475332</v>
      </c>
      <c r="DK36" s="257" t="n">
        <f aca="false">(($DW36-$CX36)*DK$2)+$CX36</f>
        <v>-7.2963381068</v>
      </c>
      <c r="DL36" s="257" t="n">
        <f aca="false">(($DW36-$CX36)*DL$2)+$CX36</f>
        <v>-7.4799286804</v>
      </c>
      <c r="DM36" s="257" t="n">
        <f aca="false">(($DW36-$CX36)*DM$2)+$CX36</f>
        <v>-7.663519254</v>
      </c>
      <c r="DN36" s="257" t="n">
        <f aca="false">(($DW36-$CX36)*DN$2)+$CX36</f>
        <v>-7.8471098276</v>
      </c>
      <c r="DO36" s="257" t="n">
        <f aca="false">(($DW36-$CX36)*DO$2)+$CX36</f>
        <v>-8.0307004012</v>
      </c>
      <c r="DP36" s="257" t="n">
        <f aca="false">(($DW36-$CX36)*DP$2)+$CX36</f>
        <v>-8.2142909748</v>
      </c>
      <c r="DQ36" s="257" t="n">
        <f aca="false">(($DW36-$CX36)*DQ$2)+$CX36</f>
        <v>-8.3978815484</v>
      </c>
      <c r="DR36" s="257" t="n">
        <f aca="false">(($DW36-$CX36)*DR$2)+$CX36</f>
        <v>-8.581472122</v>
      </c>
      <c r="DS36" s="257" t="n">
        <f aca="false">(($DW36-$CX36)*DS$2)+$CX36</f>
        <v>-8.7650626956</v>
      </c>
      <c r="DT36" s="257" t="n">
        <f aca="false">(($DW36-$CX36)*DT$2)+$CX36</f>
        <v>-8.9486532692</v>
      </c>
      <c r="DU36" s="257" t="n">
        <f aca="false">(($DW36-$CX36)*DU$2)+$CX36</f>
        <v>-9.1322438428</v>
      </c>
      <c r="DV36" s="257" t="n">
        <f aca="false">(($DW36-$CX36)*DV$2)+$CX36</f>
        <v>-9.3158344164</v>
      </c>
      <c r="DW36" s="257" t="n">
        <f aca="false">VLOOKUP($A36,GAMMAGRIDS,8,FALSE())</f>
        <v>-9.49942499</v>
      </c>
      <c r="DX36" s="257" t="n">
        <f aca="false">(($EV36-$DW36)*DX$2)+$DW36</f>
        <v>-9.8034073404</v>
      </c>
      <c r="DY36" s="257" t="n">
        <f aca="false">(($EV36-$DW36)*DY$2)+$DW36</f>
        <v>-10.1073896908</v>
      </c>
      <c r="DZ36" s="257" t="n">
        <f aca="false">(($EV36-$DW36)*DZ$2)+$DW36</f>
        <v>-10.4113720412</v>
      </c>
      <c r="EA36" s="257" t="n">
        <f aca="false">(($EV36-$DW36)*EA$2)+$DW36</f>
        <v>-10.7153543916</v>
      </c>
      <c r="EB36" s="257" t="n">
        <f aca="false">(($EV36-$DW36)*EB$2)+$DW36</f>
        <v>-11.019336742</v>
      </c>
      <c r="EC36" s="257" t="n">
        <f aca="false">(($EV36-$DW36)*EC$2)+$DW36</f>
        <v>-11.3233190924</v>
      </c>
      <c r="ED36" s="257" t="n">
        <f aca="false">(($EV36-$DW36)*ED$2)+$DW36</f>
        <v>-11.6273014428</v>
      </c>
      <c r="EE36" s="257" t="n">
        <f aca="false">(($EV36-$DW36)*EE$2)+$DW36</f>
        <v>-11.9312837932</v>
      </c>
      <c r="EF36" s="257" t="n">
        <f aca="false">(($EV36-$DW36)*EF$2)+$DW36</f>
        <v>-12.2352661436</v>
      </c>
      <c r="EG36" s="257" t="n">
        <f aca="false">(($EV36-$DW36)*EG$2)+$DW36</f>
        <v>-12.539248494</v>
      </c>
      <c r="EH36" s="257" t="n">
        <f aca="false">(($EV36-$DW36)*EH$2)+$DW36</f>
        <v>-12.8432308444</v>
      </c>
      <c r="EI36" s="257" t="n">
        <f aca="false">(($EV36-$DW36)*EI$2)+$DW36</f>
        <v>-13.1472131948</v>
      </c>
      <c r="EJ36" s="257" t="n">
        <f aca="false">(($EV36-$DW36)*EJ$2)+$DW36</f>
        <v>-13.4511955452</v>
      </c>
      <c r="EK36" s="257" t="n">
        <f aca="false">(($EV36-$DW36)*EK$2)+$DW36</f>
        <v>-13.7551778956</v>
      </c>
      <c r="EL36" s="257" t="n">
        <f aca="false">(($EV36-$DW36)*EL$2)+$DW36</f>
        <v>-14.059160246</v>
      </c>
      <c r="EM36" s="257" t="n">
        <f aca="false">(($EV36-$DW36)*EM$2)+$DW36</f>
        <v>-14.3631425964</v>
      </c>
      <c r="EN36" s="257" t="n">
        <f aca="false">(($EV36-$DW36)*EN$2)+$DW36</f>
        <v>-14.6671249468</v>
      </c>
      <c r="EO36" s="257" t="n">
        <f aca="false">(($EV36-$DW36)*EO$2)+$DW36</f>
        <v>-14.9711072972</v>
      </c>
      <c r="EP36" s="257" t="n">
        <f aca="false">(($EV36-$DW36)*EP$2)+$DW36</f>
        <v>-15.2750896476</v>
      </c>
      <c r="EQ36" s="257" t="n">
        <f aca="false">(($EV36-$DW36)*EQ$2)+$DW36</f>
        <v>-15.579071998</v>
      </c>
      <c r="ER36" s="257" t="n">
        <f aca="false">(($EV36-$DW36)*ER$2)+$DW36</f>
        <v>-15.8830543484</v>
      </c>
      <c r="ES36" s="257" t="n">
        <f aca="false">(($EV36-$DW36)*ES$2)+$DW36</f>
        <v>-16.1870366988</v>
      </c>
      <c r="ET36" s="257" t="n">
        <f aca="false">(($EV36-$DW36)*ET$2)+$DW36</f>
        <v>-16.4910190492</v>
      </c>
      <c r="EU36" s="257" t="n">
        <f aca="false">(($EV36-$DW36)*EU$2)+$DW36</f>
        <v>-16.7950013996</v>
      </c>
      <c r="EV36" s="257" t="n">
        <f aca="false">VLOOKUP($A36,GAMMAGRIDS,9,FALSE())</f>
        <v>-17.09898375</v>
      </c>
    </row>
    <row r="37" customFormat="false" ht="12.75" hidden="false" customHeight="false" outlineLevel="0" collapsed="false">
      <c r="A37" s="36" t="n">
        <v>37926</v>
      </c>
      <c r="B37" s="257" t="n">
        <f aca="false">VLOOKUP($A37,GAMMAGRIDS,2,FALSE())</f>
        <v>15.38886477</v>
      </c>
      <c r="C37" s="257" t="n">
        <f aca="false">(($B37-$AA37)*C$2)+$AA37</f>
        <v>15.149541728</v>
      </c>
      <c r="D37" s="257" t="n">
        <f aca="false">(($B37-$AA37)*D$2)+$AA37</f>
        <v>14.910218686</v>
      </c>
      <c r="E37" s="257" t="n">
        <f aca="false">(($B37-$AA37)*E$2)+$AA37</f>
        <v>14.670895644</v>
      </c>
      <c r="F37" s="257" t="n">
        <f aca="false">(($B37-$AA37)*F$2)+$AA37</f>
        <v>14.431572602</v>
      </c>
      <c r="G37" s="257" t="n">
        <f aca="false">(($B37-$AA37)*G$2)+$AA37</f>
        <v>14.19224956</v>
      </c>
      <c r="H37" s="257" t="n">
        <f aca="false">(($B37-$AA37)*H$2)+$AA37</f>
        <v>13.952926518</v>
      </c>
      <c r="I37" s="257" t="n">
        <f aca="false">(($B37-$AA37)*I$2)+$AA37</f>
        <v>13.713603476</v>
      </c>
      <c r="J37" s="257" t="n">
        <f aca="false">(($B37-$AA37)*J$2)+$AA37</f>
        <v>13.474280434</v>
      </c>
      <c r="K37" s="257" t="n">
        <f aca="false">(($B37-$AA37)*K$2)+$AA37</f>
        <v>13.234957392</v>
      </c>
      <c r="L37" s="257" t="n">
        <f aca="false">(($B37-$AA37)*L$2)+$AA37</f>
        <v>12.99563435</v>
      </c>
      <c r="M37" s="257" t="n">
        <f aca="false">(($B37-$AA37)*M$2)+$AA37</f>
        <v>12.756311308</v>
      </c>
      <c r="N37" s="257" t="n">
        <f aca="false">(($B37-$AA37)*N$2)+$AA37</f>
        <v>12.516988266</v>
      </c>
      <c r="O37" s="257" t="n">
        <f aca="false">(($B37-$AA37)*O$2)+$AA37</f>
        <v>12.277665224</v>
      </c>
      <c r="P37" s="257" t="n">
        <f aca="false">(($B37-$AA37)*P$2)+$AA37</f>
        <v>12.038342182</v>
      </c>
      <c r="Q37" s="257" t="n">
        <f aca="false">(($B37-$AA37)*Q$2)+$AA37</f>
        <v>11.79901914</v>
      </c>
      <c r="R37" s="257" t="n">
        <f aca="false">(($B37-$AA37)*R$2)+$AA37</f>
        <v>11.559696098</v>
      </c>
      <c r="S37" s="257" t="n">
        <f aca="false">(($B37-$AA37)*S$2)+$AA37</f>
        <v>11.320373056</v>
      </c>
      <c r="T37" s="257" t="n">
        <f aca="false">(($B37-$AA37)*T$2)+$AA37</f>
        <v>11.081050014</v>
      </c>
      <c r="U37" s="257" t="n">
        <f aca="false">(($B37-$AA37)*U$2)+$AA37</f>
        <v>10.841726972</v>
      </c>
      <c r="V37" s="257" t="n">
        <f aca="false">(($B37-$AA37)*V$2)+$AA37</f>
        <v>10.60240393</v>
      </c>
      <c r="W37" s="257" t="n">
        <f aca="false">(($B37-$AA37)*W$2)+$AA37</f>
        <v>10.363080888</v>
      </c>
      <c r="X37" s="257" t="n">
        <f aca="false">(($B37-$AA37)*X$2)+$AA37</f>
        <v>10.123757846</v>
      </c>
      <c r="Y37" s="257" t="n">
        <f aca="false">(($B37-$AA37)*Y$2)+$AA37</f>
        <v>9.884434804</v>
      </c>
      <c r="Z37" s="257" t="n">
        <f aca="false">(($B37-$AA37)*Z$2)+$AA37</f>
        <v>9.645111762</v>
      </c>
      <c r="AA37" s="257" t="n">
        <f aca="false">VLOOKUP($A37,GAMMAGRIDS,3,FALSE())</f>
        <v>9.40578872</v>
      </c>
      <c r="AB37" s="257" t="n">
        <f aca="false">(($AA37-$AZ37)*AB$2)+$AZ37</f>
        <v>9.2233608696</v>
      </c>
      <c r="AC37" s="257" t="n">
        <f aca="false">(($AA37-$AZ37)*AC$2)+$AZ37</f>
        <v>9.0409330192</v>
      </c>
      <c r="AD37" s="257" t="n">
        <f aca="false">(($AA37-$AZ37)*AD$2)+$AZ37</f>
        <v>8.8585051688</v>
      </c>
      <c r="AE37" s="257" t="n">
        <f aca="false">(($AA37-$AZ37)*AE$2)+$AZ37</f>
        <v>8.6760773184</v>
      </c>
      <c r="AF37" s="257" t="n">
        <f aca="false">(($AA37-$AZ37)*AF$2)+$AZ37</f>
        <v>8.493649468</v>
      </c>
      <c r="AG37" s="257" t="n">
        <f aca="false">(($AA37-$AZ37)*AG$2)+$AZ37</f>
        <v>8.3112216176</v>
      </c>
      <c r="AH37" s="257" t="n">
        <f aca="false">(($AA37-$AZ37)*AH$2)+$AZ37</f>
        <v>8.1287937672</v>
      </c>
      <c r="AI37" s="257" t="n">
        <f aca="false">(($AA37-$AZ37)*AI$2)+$AZ37</f>
        <v>7.9463659168</v>
      </c>
      <c r="AJ37" s="257" t="n">
        <f aca="false">(($AA37-$AZ37)*AJ$2)+$AZ37</f>
        <v>7.7639380664</v>
      </c>
      <c r="AK37" s="257" t="n">
        <f aca="false">(($AA37-$AZ37)*AK$2)+$AZ37</f>
        <v>7.581510216</v>
      </c>
      <c r="AL37" s="257" t="n">
        <f aca="false">(($AA37-$AZ37)*AL$2)+$AZ37</f>
        <v>7.3990823656</v>
      </c>
      <c r="AM37" s="257" t="n">
        <f aca="false">(($AA37-$AZ37)*AM$2)+$AZ37</f>
        <v>7.2166545152</v>
      </c>
      <c r="AN37" s="257" t="n">
        <f aca="false">(($AA37-$AZ37)*AN$2)+$AZ37</f>
        <v>7.0342266648</v>
      </c>
      <c r="AO37" s="257" t="n">
        <f aca="false">(($AA37-$AZ37)*AO$2)+$AZ37</f>
        <v>6.8517988144</v>
      </c>
      <c r="AP37" s="257" t="n">
        <f aca="false">(($AA37-$AZ37)*AP$2)+$AZ37</f>
        <v>6.669370964</v>
      </c>
      <c r="AQ37" s="257" t="n">
        <f aca="false">(($AA37-$AZ37)*AQ$2)+$AZ37</f>
        <v>6.4869431136</v>
      </c>
      <c r="AR37" s="257" t="n">
        <f aca="false">(($AA37-$AZ37)*AR$2)+$AZ37</f>
        <v>6.3045152632</v>
      </c>
      <c r="AS37" s="257" t="n">
        <f aca="false">(($AA37-$AZ37)*AS$2)+$AZ37</f>
        <v>6.1220874128</v>
      </c>
      <c r="AT37" s="257" t="n">
        <f aca="false">(($AA37-$AZ37)*AT$2)+$AZ37</f>
        <v>5.9396595624</v>
      </c>
      <c r="AU37" s="257" t="n">
        <f aca="false">(($AA37-$AZ37)*AU$2)+$AZ37</f>
        <v>5.757231712</v>
      </c>
      <c r="AV37" s="257" t="n">
        <f aca="false">(($AA37-$AZ37)*AV$2)+$AZ37</f>
        <v>5.5748038616</v>
      </c>
      <c r="AW37" s="257" t="n">
        <f aca="false">(($AA37-$AZ37)*AW$2)+$AZ37</f>
        <v>5.3923760112</v>
      </c>
      <c r="AX37" s="257" t="n">
        <f aca="false">(($AA37-$AZ37)*AX$2)+$AZ37</f>
        <v>5.2099481608</v>
      </c>
      <c r="AY37" s="257" t="n">
        <f aca="false">(($AA37-$AZ37)*AY$2)+$AZ37</f>
        <v>5.0275203104</v>
      </c>
      <c r="AZ37" s="257" t="n">
        <f aca="false">VLOOKUP($A37,GAMMAGRIDS,4,FALSE())</f>
        <v>4.84509246</v>
      </c>
      <c r="BA37" s="257" t="n">
        <f aca="false">(($AZ37-$BT37)*BA$2)+$BT37</f>
        <v>4.651242192</v>
      </c>
      <c r="BB37" s="257" t="n">
        <f aca="false">(($AZ37-$BT37)*BB$2)+$BT37</f>
        <v>4.457391924</v>
      </c>
      <c r="BC37" s="257" t="n">
        <f aca="false">(($AZ37-$BT37)*BC$2)+$BT37</f>
        <v>4.263541656</v>
      </c>
      <c r="BD37" s="257" t="n">
        <f aca="false">(($AZ37-$BT37)*BD$2)+$BT37</f>
        <v>4.069691388</v>
      </c>
      <c r="BE37" s="257" t="n">
        <f aca="false">(($AZ37-$BT37)*BE$2)+$BT37</f>
        <v>3.87584112</v>
      </c>
      <c r="BF37" s="257" t="n">
        <f aca="false">(($AZ37-$BT37)*BF$2)+$BT37</f>
        <v>3.681990852</v>
      </c>
      <c r="BG37" s="257" t="n">
        <f aca="false">(($AZ37-$BT37)*BG$2)+$BT37</f>
        <v>3.488140584</v>
      </c>
      <c r="BH37" s="257" t="n">
        <f aca="false">(($AZ37-$BT37)*BH$2)+$BT37</f>
        <v>3.294290316</v>
      </c>
      <c r="BI37" s="257" t="n">
        <f aca="false">(($AZ37-$BT37)*BI$2)+$BT37</f>
        <v>3.100440048</v>
      </c>
      <c r="BJ37" s="257" t="n">
        <f aca="false">(($AZ37-$BT37)*BJ$2)+$BT37</f>
        <v>2.90658978</v>
      </c>
      <c r="BK37" s="257" t="n">
        <f aca="false">(($AZ37-$BT37)*BK$2)+$BT37</f>
        <v>2.712739512</v>
      </c>
      <c r="BL37" s="257" t="n">
        <f aca="false">(($AZ37-$BT37)*BL$2)+$BT37</f>
        <v>2.518889244</v>
      </c>
      <c r="BM37" s="257" t="n">
        <f aca="false">(($AZ37-$BT37)*BM$2)+$BT37</f>
        <v>2.325038976</v>
      </c>
      <c r="BN37" s="257" t="n">
        <f aca="false">(($AZ37-$BT37)*BN$2)+$BT37</f>
        <v>2.131188708</v>
      </c>
      <c r="BO37" s="257" t="n">
        <f aca="false">(($AZ37-$BT37)*BO$2)+$BT37</f>
        <v>1.93733844</v>
      </c>
      <c r="BP37" s="257" t="n">
        <f aca="false">(($AZ37-$BT37)*BP$2)+$BT37</f>
        <v>1.743488172</v>
      </c>
      <c r="BQ37" s="257" t="n">
        <f aca="false">(($AZ37-$BT37)*BQ$2)+$BT37</f>
        <v>1.549637904</v>
      </c>
      <c r="BR37" s="257" t="n">
        <f aca="false">(($AZ37-$BT37)*BR$2)+$BT37</f>
        <v>1.355787636</v>
      </c>
      <c r="BS37" s="257" t="n">
        <f aca="false">(($AZ37-$BT37)*BS$2)+$BT37</f>
        <v>1.161937368</v>
      </c>
      <c r="BT37" s="257" t="n">
        <f aca="false">VLOOKUP($A37,GAMMAGRIDS,5,FALSE())</f>
        <v>0.9680871</v>
      </c>
      <c r="BU37" s="257" t="n">
        <f aca="false">(($BT37-$BY37)*BU$2)+$BY37</f>
        <v>0.77446968</v>
      </c>
      <c r="BV37" s="257" t="n">
        <f aca="false">(($BT37-$BY37)*BV$2)+$BY37</f>
        <v>0.58085226</v>
      </c>
      <c r="BW37" s="257" t="n">
        <f aca="false">(($BT37-$BY37)*BW$2)+$BY37</f>
        <v>0.38723484</v>
      </c>
      <c r="BX37" s="257" t="n">
        <f aca="false">(($BT37-$BY37)*BX$2)+$BY37</f>
        <v>0.19361742</v>
      </c>
      <c r="BY37" s="257" t="n">
        <v>0</v>
      </c>
      <c r="BZ37" s="257" t="n">
        <f aca="false">(($CD37-$BY37)*BZ$2)+$BY37</f>
        <v>-0.192280972</v>
      </c>
      <c r="CA37" s="257" t="n">
        <f aca="false">(($CD37-$BY37)*CA$2)+$BY37</f>
        <v>-0.384561944</v>
      </c>
      <c r="CB37" s="257" t="n">
        <f aca="false">(($CD37-$BY37)*CB$2)+$BY37</f>
        <v>-0.576842916</v>
      </c>
      <c r="CC37" s="257" t="n">
        <f aca="false">(($CD37-$BY37)*CC$2)+$BY37</f>
        <v>-0.769123888</v>
      </c>
      <c r="CD37" s="257" t="n">
        <f aca="false">VLOOKUP($A37,GAMMAGRIDS,6,FALSE())</f>
        <v>-0.96140486</v>
      </c>
      <c r="CE37" s="257" t="n">
        <f aca="false">(($CX37-$CD37)*CE$2)+$CD37</f>
        <v>-1.147976508</v>
      </c>
      <c r="CF37" s="257" t="n">
        <f aca="false">(($CX37-$CD37)*CF$2)+$CD37</f>
        <v>-1.334548156</v>
      </c>
      <c r="CG37" s="257" t="n">
        <f aca="false">(($CX37-$CD37)*CG$2)+$CD37</f>
        <v>-1.521119804</v>
      </c>
      <c r="CH37" s="257" t="n">
        <f aca="false">(($CX37-$CD37)*CH$2)+$CD37</f>
        <v>-1.707691452</v>
      </c>
      <c r="CI37" s="257" t="n">
        <f aca="false">(($CX37-$CD37)*CI$2)+$CD37</f>
        <v>-1.8942631</v>
      </c>
      <c r="CJ37" s="257" t="n">
        <f aca="false">(($CX37-$CD37)*CJ$2)+$CD37</f>
        <v>-2.080834748</v>
      </c>
      <c r="CK37" s="257" t="n">
        <f aca="false">(($CX37-$CD37)*CK$2)+$CD37</f>
        <v>-2.267406396</v>
      </c>
      <c r="CL37" s="257" t="n">
        <f aca="false">(($CX37-$CD37)*CL$2)+$CD37</f>
        <v>-2.453978044</v>
      </c>
      <c r="CM37" s="257" t="n">
        <f aca="false">(($CX37-$CD37)*CM$2)+$CD37</f>
        <v>-2.640549692</v>
      </c>
      <c r="CN37" s="257" t="n">
        <f aca="false">(($CX37-$CD37)*CN$2)+$CD37</f>
        <v>-2.82712134</v>
      </c>
      <c r="CO37" s="257" t="n">
        <f aca="false">(($CX37-$CD37)*CO$2)+$CD37</f>
        <v>-3.013692988</v>
      </c>
      <c r="CP37" s="257" t="n">
        <f aca="false">(($CX37-$CD37)*CP$2)+$CD37</f>
        <v>-3.200264636</v>
      </c>
      <c r="CQ37" s="257" t="n">
        <f aca="false">(($CX37-$CD37)*CQ$2)+$CD37</f>
        <v>-3.386836284</v>
      </c>
      <c r="CR37" s="257" t="n">
        <f aca="false">(($CX37-$CD37)*CR$2)+$CD37</f>
        <v>-3.573407932</v>
      </c>
      <c r="CS37" s="257" t="n">
        <f aca="false">(($CX37-$CD37)*CS$2)+$CD37</f>
        <v>-3.75997958</v>
      </c>
      <c r="CT37" s="257" t="n">
        <f aca="false">(($CX37-$CD37)*CT$2)+$CD37</f>
        <v>-3.946551228</v>
      </c>
      <c r="CU37" s="257" t="n">
        <f aca="false">(($CX37-$CD37)*CU$2)+$CD37</f>
        <v>-4.133122876</v>
      </c>
      <c r="CV37" s="257" t="n">
        <f aca="false">(($CX37-$CD37)*CV$2)+$CD37</f>
        <v>-4.319694524</v>
      </c>
      <c r="CW37" s="257" t="n">
        <f aca="false">(($CX37-$CD37)*CW$2)+$CD37</f>
        <v>-4.506266172</v>
      </c>
      <c r="CX37" s="257" t="n">
        <f aca="false">VLOOKUP($A37,GAMMAGRIDS,7,FALSE())</f>
        <v>-4.69283782</v>
      </c>
      <c r="CY37" s="257" t="n">
        <f aca="false">(($DW37-$CX37)*CY$2)+$CX37</f>
        <v>-4.8642610476</v>
      </c>
      <c r="CZ37" s="257" t="n">
        <f aca="false">(($DW37-$CX37)*CZ$2)+$CX37</f>
        <v>-5.0356842752</v>
      </c>
      <c r="DA37" s="257" t="n">
        <f aca="false">(($DW37-$CX37)*DA$2)+$CX37</f>
        <v>-5.2071075028</v>
      </c>
      <c r="DB37" s="257" t="n">
        <f aca="false">(($DW37-$CX37)*DB$2)+$CX37</f>
        <v>-5.3785307304</v>
      </c>
      <c r="DC37" s="257" t="n">
        <f aca="false">(($DW37-$CX37)*DC$2)+$CX37</f>
        <v>-5.549953958</v>
      </c>
      <c r="DD37" s="257" t="n">
        <f aca="false">(($DW37-$CX37)*DD$2)+$CX37</f>
        <v>-5.7213771856</v>
      </c>
      <c r="DE37" s="257" t="n">
        <f aca="false">(($DW37-$CX37)*DE$2)+$CX37</f>
        <v>-5.8928004132</v>
      </c>
      <c r="DF37" s="257" t="n">
        <f aca="false">(($DW37-$CX37)*DF$2)+$CX37</f>
        <v>-6.0642236408</v>
      </c>
      <c r="DG37" s="257" t="n">
        <f aca="false">(($DW37-$CX37)*DG$2)+$CX37</f>
        <v>-6.2356468684</v>
      </c>
      <c r="DH37" s="257" t="n">
        <f aca="false">(($DW37-$CX37)*DH$2)+$CX37</f>
        <v>-6.407070096</v>
      </c>
      <c r="DI37" s="257" t="n">
        <f aca="false">(($DW37-$CX37)*DI$2)+$CX37</f>
        <v>-6.5784933236</v>
      </c>
      <c r="DJ37" s="257" t="n">
        <f aca="false">(($DW37-$CX37)*DJ$2)+$CX37</f>
        <v>-6.7499165512</v>
      </c>
      <c r="DK37" s="257" t="n">
        <f aca="false">(($DW37-$CX37)*DK$2)+$CX37</f>
        <v>-6.9213397788</v>
      </c>
      <c r="DL37" s="257" t="n">
        <f aca="false">(($DW37-$CX37)*DL$2)+$CX37</f>
        <v>-7.0927630064</v>
      </c>
      <c r="DM37" s="257" t="n">
        <f aca="false">(($DW37-$CX37)*DM$2)+$CX37</f>
        <v>-7.264186234</v>
      </c>
      <c r="DN37" s="257" t="n">
        <f aca="false">(($DW37-$CX37)*DN$2)+$CX37</f>
        <v>-7.4356094616</v>
      </c>
      <c r="DO37" s="257" t="n">
        <f aca="false">(($DW37-$CX37)*DO$2)+$CX37</f>
        <v>-7.6070326892</v>
      </c>
      <c r="DP37" s="257" t="n">
        <f aca="false">(($DW37-$CX37)*DP$2)+$CX37</f>
        <v>-7.7784559168</v>
      </c>
      <c r="DQ37" s="257" t="n">
        <f aca="false">(($DW37-$CX37)*DQ$2)+$CX37</f>
        <v>-7.9498791444</v>
      </c>
      <c r="DR37" s="257" t="n">
        <f aca="false">(($DW37-$CX37)*DR$2)+$CX37</f>
        <v>-8.121302372</v>
      </c>
      <c r="DS37" s="257" t="n">
        <f aca="false">(($DW37-$CX37)*DS$2)+$CX37</f>
        <v>-8.2927255996</v>
      </c>
      <c r="DT37" s="257" t="n">
        <f aca="false">(($DW37-$CX37)*DT$2)+$CX37</f>
        <v>-8.4641488272</v>
      </c>
      <c r="DU37" s="257" t="n">
        <f aca="false">(($DW37-$CX37)*DU$2)+$CX37</f>
        <v>-8.6355720548</v>
      </c>
      <c r="DV37" s="257" t="n">
        <f aca="false">(($DW37-$CX37)*DV$2)+$CX37</f>
        <v>-8.8069952824</v>
      </c>
      <c r="DW37" s="257" t="n">
        <f aca="false">VLOOKUP($A37,GAMMAGRIDS,8,FALSE())</f>
        <v>-8.97841851</v>
      </c>
      <c r="DX37" s="257" t="n">
        <f aca="false">(($EV37-$DW37)*DX$2)+$DW37</f>
        <v>-9.2572321132</v>
      </c>
      <c r="DY37" s="257" t="n">
        <f aca="false">(($EV37-$DW37)*DY$2)+$DW37</f>
        <v>-9.5360457164</v>
      </c>
      <c r="DZ37" s="257" t="n">
        <f aca="false">(($EV37-$DW37)*DZ$2)+$DW37</f>
        <v>-9.8148593196</v>
      </c>
      <c r="EA37" s="257" t="n">
        <f aca="false">(($EV37-$DW37)*EA$2)+$DW37</f>
        <v>-10.0936729228</v>
      </c>
      <c r="EB37" s="257" t="n">
        <f aca="false">(($EV37-$DW37)*EB$2)+$DW37</f>
        <v>-10.372486526</v>
      </c>
      <c r="EC37" s="257" t="n">
        <f aca="false">(($EV37-$DW37)*EC$2)+$DW37</f>
        <v>-10.6513001292</v>
      </c>
      <c r="ED37" s="257" t="n">
        <f aca="false">(($EV37-$DW37)*ED$2)+$DW37</f>
        <v>-10.9301137324</v>
      </c>
      <c r="EE37" s="257" t="n">
        <f aca="false">(($EV37-$DW37)*EE$2)+$DW37</f>
        <v>-11.2089273356</v>
      </c>
      <c r="EF37" s="257" t="n">
        <f aca="false">(($EV37-$DW37)*EF$2)+$DW37</f>
        <v>-11.4877409388</v>
      </c>
      <c r="EG37" s="257" t="n">
        <f aca="false">(($EV37-$DW37)*EG$2)+$DW37</f>
        <v>-11.766554542</v>
      </c>
      <c r="EH37" s="257" t="n">
        <f aca="false">(($EV37-$DW37)*EH$2)+$DW37</f>
        <v>-12.0453681452</v>
      </c>
      <c r="EI37" s="257" t="n">
        <f aca="false">(($EV37-$DW37)*EI$2)+$DW37</f>
        <v>-12.3241817484</v>
      </c>
      <c r="EJ37" s="257" t="n">
        <f aca="false">(($EV37-$DW37)*EJ$2)+$DW37</f>
        <v>-12.6029953516</v>
      </c>
      <c r="EK37" s="257" t="n">
        <f aca="false">(($EV37-$DW37)*EK$2)+$DW37</f>
        <v>-12.8818089548</v>
      </c>
      <c r="EL37" s="257" t="n">
        <f aca="false">(($EV37-$DW37)*EL$2)+$DW37</f>
        <v>-13.160622558</v>
      </c>
      <c r="EM37" s="257" t="n">
        <f aca="false">(($EV37-$DW37)*EM$2)+$DW37</f>
        <v>-13.4394361612</v>
      </c>
      <c r="EN37" s="257" t="n">
        <f aca="false">(($EV37-$DW37)*EN$2)+$DW37</f>
        <v>-13.7182497644</v>
      </c>
      <c r="EO37" s="257" t="n">
        <f aca="false">(($EV37-$DW37)*EO$2)+$DW37</f>
        <v>-13.9970633676</v>
      </c>
      <c r="EP37" s="257" t="n">
        <f aca="false">(($EV37-$DW37)*EP$2)+$DW37</f>
        <v>-14.2758769708</v>
      </c>
      <c r="EQ37" s="257" t="n">
        <f aca="false">(($EV37-$DW37)*EQ$2)+$DW37</f>
        <v>-14.554690574</v>
      </c>
      <c r="ER37" s="257" t="n">
        <f aca="false">(($EV37-$DW37)*ER$2)+$DW37</f>
        <v>-14.8335041772</v>
      </c>
      <c r="ES37" s="257" t="n">
        <f aca="false">(($EV37-$DW37)*ES$2)+$DW37</f>
        <v>-15.1123177804</v>
      </c>
      <c r="ET37" s="257" t="n">
        <f aca="false">(($EV37-$DW37)*ET$2)+$DW37</f>
        <v>-15.3911313836</v>
      </c>
      <c r="EU37" s="257" t="n">
        <f aca="false">(($EV37-$DW37)*EU$2)+$DW37</f>
        <v>-15.6699449868</v>
      </c>
      <c r="EV37" s="257" t="n">
        <f aca="false">VLOOKUP($A37,GAMMAGRIDS,9,FALSE())</f>
        <v>-15.94875859</v>
      </c>
    </row>
    <row r="38" customFormat="false" ht="12.75" hidden="false" customHeight="false" outlineLevel="0" collapsed="false">
      <c r="A38" s="36" t="n">
        <v>37956</v>
      </c>
      <c r="B38" s="257" t="n">
        <f aca="false">VLOOKUP($A38,GAMMAGRIDS,2,FALSE())</f>
        <v>16.29611958</v>
      </c>
      <c r="C38" s="257" t="n">
        <f aca="false">(($B38-$AA38)*C$2)+$AA38</f>
        <v>16.0219289512</v>
      </c>
      <c r="D38" s="257" t="n">
        <f aca="false">(($B38-$AA38)*D$2)+$AA38</f>
        <v>15.7477383224</v>
      </c>
      <c r="E38" s="257" t="n">
        <f aca="false">(($B38-$AA38)*E$2)+$AA38</f>
        <v>15.4735476936</v>
      </c>
      <c r="F38" s="257" t="n">
        <f aca="false">(($B38-$AA38)*F$2)+$AA38</f>
        <v>15.1993570648</v>
      </c>
      <c r="G38" s="257" t="n">
        <f aca="false">(($B38-$AA38)*G$2)+$AA38</f>
        <v>14.925166436</v>
      </c>
      <c r="H38" s="257" t="n">
        <f aca="false">(($B38-$AA38)*H$2)+$AA38</f>
        <v>14.6509758072</v>
      </c>
      <c r="I38" s="257" t="n">
        <f aca="false">(($B38-$AA38)*I$2)+$AA38</f>
        <v>14.3767851784</v>
      </c>
      <c r="J38" s="257" t="n">
        <f aca="false">(($B38-$AA38)*J$2)+$AA38</f>
        <v>14.1025945496</v>
      </c>
      <c r="K38" s="257" t="n">
        <f aca="false">(($B38-$AA38)*K$2)+$AA38</f>
        <v>13.8284039208</v>
      </c>
      <c r="L38" s="257" t="n">
        <f aca="false">(($B38-$AA38)*L$2)+$AA38</f>
        <v>13.554213292</v>
      </c>
      <c r="M38" s="257" t="n">
        <f aca="false">(($B38-$AA38)*M$2)+$AA38</f>
        <v>13.2800226632</v>
      </c>
      <c r="N38" s="257" t="n">
        <f aca="false">(($B38-$AA38)*N$2)+$AA38</f>
        <v>13.0058320344</v>
      </c>
      <c r="O38" s="257" t="n">
        <f aca="false">(($B38-$AA38)*O$2)+$AA38</f>
        <v>12.7316414056</v>
      </c>
      <c r="P38" s="257" t="n">
        <f aca="false">(($B38-$AA38)*P$2)+$AA38</f>
        <v>12.4574507768</v>
      </c>
      <c r="Q38" s="257" t="n">
        <f aca="false">(($B38-$AA38)*Q$2)+$AA38</f>
        <v>12.183260148</v>
      </c>
      <c r="R38" s="257" t="n">
        <f aca="false">(($B38-$AA38)*R$2)+$AA38</f>
        <v>11.9090695192</v>
      </c>
      <c r="S38" s="257" t="n">
        <f aca="false">(($B38-$AA38)*S$2)+$AA38</f>
        <v>11.6348788904</v>
      </c>
      <c r="T38" s="257" t="n">
        <f aca="false">(($B38-$AA38)*T$2)+$AA38</f>
        <v>11.3606882616</v>
      </c>
      <c r="U38" s="257" t="n">
        <f aca="false">(($B38-$AA38)*U$2)+$AA38</f>
        <v>11.0864976328</v>
      </c>
      <c r="V38" s="257" t="n">
        <f aca="false">(($B38-$AA38)*V$2)+$AA38</f>
        <v>10.812307004</v>
      </c>
      <c r="W38" s="257" t="n">
        <f aca="false">(($B38-$AA38)*W$2)+$AA38</f>
        <v>10.5381163752</v>
      </c>
      <c r="X38" s="257" t="n">
        <f aca="false">(($B38-$AA38)*X$2)+$AA38</f>
        <v>10.2639257464</v>
      </c>
      <c r="Y38" s="257" t="n">
        <f aca="false">(($B38-$AA38)*Y$2)+$AA38</f>
        <v>9.9897351176</v>
      </c>
      <c r="Z38" s="257" t="n">
        <f aca="false">(($B38-$AA38)*Z$2)+$AA38</f>
        <v>9.7155444888</v>
      </c>
      <c r="AA38" s="257" t="n">
        <f aca="false">VLOOKUP($A38,GAMMAGRIDS,3,FALSE())</f>
        <v>9.44135386</v>
      </c>
      <c r="AB38" s="257" t="n">
        <f aca="false">(($AA38-$AZ38)*AB$2)+$AZ38</f>
        <v>9.2544753412</v>
      </c>
      <c r="AC38" s="257" t="n">
        <f aca="false">(($AA38-$AZ38)*AC$2)+$AZ38</f>
        <v>9.0675968224</v>
      </c>
      <c r="AD38" s="257" t="n">
        <f aca="false">(($AA38-$AZ38)*AD$2)+$AZ38</f>
        <v>8.8807183036</v>
      </c>
      <c r="AE38" s="257" t="n">
        <f aca="false">(($AA38-$AZ38)*AE$2)+$AZ38</f>
        <v>8.6938397848</v>
      </c>
      <c r="AF38" s="257" t="n">
        <f aca="false">(($AA38-$AZ38)*AF$2)+$AZ38</f>
        <v>8.506961266</v>
      </c>
      <c r="AG38" s="257" t="n">
        <f aca="false">(($AA38-$AZ38)*AG$2)+$AZ38</f>
        <v>8.3200827472</v>
      </c>
      <c r="AH38" s="257" t="n">
        <f aca="false">(($AA38-$AZ38)*AH$2)+$AZ38</f>
        <v>8.1332042284</v>
      </c>
      <c r="AI38" s="257" t="n">
        <f aca="false">(($AA38-$AZ38)*AI$2)+$AZ38</f>
        <v>7.9463257096</v>
      </c>
      <c r="AJ38" s="257" t="n">
        <f aca="false">(($AA38-$AZ38)*AJ$2)+$AZ38</f>
        <v>7.7594471908</v>
      </c>
      <c r="AK38" s="257" t="n">
        <f aca="false">(($AA38-$AZ38)*AK$2)+$AZ38</f>
        <v>7.572568672</v>
      </c>
      <c r="AL38" s="257" t="n">
        <f aca="false">(($AA38-$AZ38)*AL$2)+$AZ38</f>
        <v>7.3856901532</v>
      </c>
      <c r="AM38" s="257" t="n">
        <f aca="false">(($AA38-$AZ38)*AM$2)+$AZ38</f>
        <v>7.1988116344</v>
      </c>
      <c r="AN38" s="257" t="n">
        <f aca="false">(($AA38-$AZ38)*AN$2)+$AZ38</f>
        <v>7.0119331156</v>
      </c>
      <c r="AO38" s="257" t="n">
        <f aca="false">(($AA38-$AZ38)*AO$2)+$AZ38</f>
        <v>6.8250545968</v>
      </c>
      <c r="AP38" s="257" t="n">
        <f aca="false">(($AA38-$AZ38)*AP$2)+$AZ38</f>
        <v>6.638176078</v>
      </c>
      <c r="AQ38" s="257" t="n">
        <f aca="false">(($AA38-$AZ38)*AQ$2)+$AZ38</f>
        <v>6.4512975592</v>
      </c>
      <c r="AR38" s="257" t="n">
        <f aca="false">(($AA38-$AZ38)*AR$2)+$AZ38</f>
        <v>6.2644190404</v>
      </c>
      <c r="AS38" s="257" t="n">
        <f aca="false">(($AA38-$AZ38)*AS$2)+$AZ38</f>
        <v>6.0775405216</v>
      </c>
      <c r="AT38" s="257" t="n">
        <f aca="false">(($AA38-$AZ38)*AT$2)+$AZ38</f>
        <v>5.8906620028</v>
      </c>
      <c r="AU38" s="257" t="n">
        <f aca="false">(($AA38-$AZ38)*AU$2)+$AZ38</f>
        <v>5.703783484</v>
      </c>
      <c r="AV38" s="257" t="n">
        <f aca="false">(($AA38-$AZ38)*AV$2)+$AZ38</f>
        <v>5.5169049652</v>
      </c>
      <c r="AW38" s="257" t="n">
        <f aca="false">(($AA38-$AZ38)*AW$2)+$AZ38</f>
        <v>5.3300264464</v>
      </c>
      <c r="AX38" s="257" t="n">
        <f aca="false">(($AA38-$AZ38)*AX$2)+$AZ38</f>
        <v>5.1431479276</v>
      </c>
      <c r="AY38" s="257" t="n">
        <f aca="false">(($AA38-$AZ38)*AY$2)+$AZ38</f>
        <v>4.9562694088</v>
      </c>
      <c r="AZ38" s="257" t="n">
        <f aca="false">VLOOKUP($A38,GAMMAGRIDS,4,FALSE())</f>
        <v>4.76939089</v>
      </c>
      <c r="BA38" s="257" t="n">
        <f aca="false">(($AZ38-$BT38)*BA$2)+$BT38</f>
        <v>4.5780083565</v>
      </c>
      <c r="BB38" s="257" t="n">
        <f aca="false">(($AZ38-$BT38)*BB$2)+$BT38</f>
        <v>4.386625823</v>
      </c>
      <c r="BC38" s="257" t="n">
        <f aca="false">(($AZ38-$BT38)*BC$2)+$BT38</f>
        <v>4.1952432895</v>
      </c>
      <c r="BD38" s="257" t="n">
        <f aca="false">(($AZ38-$BT38)*BD$2)+$BT38</f>
        <v>4.003860756</v>
      </c>
      <c r="BE38" s="257" t="n">
        <f aca="false">(($AZ38-$BT38)*BE$2)+$BT38</f>
        <v>3.8124782225</v>
      </c>
      <c r="BF38" s="257" t="n">
        <f aca="false">(($AZ38-$BT38)*BF$2)+$BT38</f>
        <v>3.621095689</v>
      </c>
      <c r="BG38" s="257" t="n">
        <f aca="false">(($AZ38-$BT38)*BG$2)+$BT38</f>
        <v>3.4297131555</v>
      </c>
      <c r="BH38" s="257" t="n">
        <f aca="false">(($AZ38-$BT38)*BH$2)+$BT38</f>
        <v>3.238330622</v>
      </c>
      <c r="BI38" s="257" t="n">
        <f aca="false">(($AZ38-$BT38)*BI$2)+$BT38</f>
        <v>3.0469480885</v>
      </c>
      <c r="BJ38" s="257" t="n">
        <f aca="false">(($AZ38-$BT38)*BJ$2)+$BT38</f>
        <v>2.855565555</v>
      </c>
      <c r="BK38" s="257" t="n">
        <f aca="false">(($AZ38-$BT38)*BK$2)+$BT38</f>
        <v>2.6641830215</v>
      </c>
      <c r="BL38" s="257" t="n">
        <f aca="false">(($AZ38-$BT38)*BL$2)+$BT38</f>
        <v>2.472800488</v>
      </c>
      <c r="BM38" s="257" t="n">
        <f aca="false">(($AZ38-$BT38)*BM$2)+$BT38</f>
        <v>2.2814179545</v>
      </c>
      <c r="BN38" s="257" t="n">
        <f aca="false">(($AZ38-$BT38)*BN$2)+$BT38</f>
        <v>2.090035421</v>
      </c>
      <c r="BO38" s="257" t="n">
        <f aca="false">(($AZ38-$BT38)*BO$2)+$BT38</f>
        <v>1.8986528875</v>
      </c>
      <c r="BP38" s="257" t="n">
        <f aca="false">(($AZ38-$BT38)*BP$2)+$BT38</f>
        <v>1.707270354</v>
      </c>
      <c r="BQ38" s="257" t="n">
        <f aca="false">(($AZ38-$BT38)*BQ$2)+$BT38</f>
        <v>1.5158878205</v>
      </c>
      <c r="BR38" s="257" t="n">
        <f aca="false">(($AZ38-$BT38)*BR$2)+$BT38</f>
        <v>1.324505287</v>
      </c>
      <c r="BS38" s="257" t="n">
        <f aca="false">(($AZ38-$BT38)*BS$2)+$BT38</f>
        <v>1.1331227535</v>
      </c>
      <c r="BT38" s="257" t="n">
        <f aca="false">VLOOKUP($A38,GAMMAGRIDS,5,FALSE())</f>
        <v>0.94174022</v>
      </c>
      <c r="BU38" s="257" t="n">
        <f aca="false">(($BT38-$BY38)*BU$2)+$BY38</f>
        <v>0.753392176</v>
      </c>
      <c r="BV38" s="257" t="n">
        <f aca="false">(($BT38-$BY38)*BV$2)+$BY38</f>
        <v>0.565044132</v>
      </c>
      <c r="BW38" s="257" t="n">
        <f aca="false">(($BT38-$BY38)*BW$2)+$BY38</f>
        <v>0.376696088</v>
      </c>
      <c r="BX38" s="257" t="n">
        <f aca="false">(($BT38-$BY38)*BX$2)+$BY38</f>
        <v>0.188348044</v>
      </c>
      <c r="BY38" s="257" t="n">
        <v>0</v>
      </c>
      <c r="BZ38" s="257" t="n">
        <f aca="false">(($CD38-$BY38)*BZ$2)+$BY38</f>
        <v>-0.186134116</v>
      </c>
      <c r="CA38" s="257" t="n">
        <f aca="false">(($CD38-$BY38)*CA$2)+$BY38</f>
        <v>-0.372268232</v>
      </c>
      <c r="CB38" s="257" t="n">
        <f aca="false">(($CD38-$BY38)*CB$2)+$BY38</f>
        <v>-0.558402348</v>
      </c>
      <c r="CC38" s="257" t="n">
        <f aca="false">(($CD38-$BY38)*CC$2)+$BY38</f>
        <v>-0.744536464</v>
      </c>
      <c r="CD38" s="257" t="n">
        <f aca="false">VLOOKUP($A38,GAMMAGRIDS,6,FALSE())</f>
        <v>-0.93067058</v>
      </c>
      <c r="CE38" s="257" t="n">
        <f aca="false">(($CX38-$CD38)*CE$2)+$CD38</f>
        <v>-1.1094901695</v>
      </c>
      <c r="CF38" s="257" t="n">
        <f aca="false">(($CX38-$CD38)*CF$2)+$CD38</f>
        <v>-1.288309759</v>
      </c>
      <c r="CG38" s="257" t="n">
        <f aca="false">(($CX38-$CD38)*CG$2)+$CD38</f>
        <v>-1.4671293485</v>
      </c>
      <c r="CH38" s="257" t="n">
        <f aca="false">(($CX38-$CD38)*CH$2)+$CD38</f>
        <v>-1.645948938</v>
      </c>
      <c r="CI38" s="257" t="n">
        <f aca="false">(($CX38-$CD38)*CI$2)+$CD38</f>
        <v>-1.8247685275</v>
      </c>
      <c r="CJ38" s="257" t="n">
        <f aca="false">(($CX38-$CD38)*CJ$2)+$CD38</f>
        <v>-2.003588117</v>
      </c>
      <c r="CK38" s="257" t="n">
        <f aca="false">(($CX38-$CD38)*CK$2)+$CD38</f>
        <v>-2.1824077065</v>
      </c>
      <c r="CL38" s="257" t="n">
        <f aca="false">(($CX38-$CD38)*CL$2)+$CD38</f>
        <v>-2.361227296</v>
      </c>
      <c r="CM38" s="257" t="n">
        <f aca="false">(($CX38-$CD38)*CM$2)+$CD38</f>
        <v>-2.5400468855</v>
      </c>
      <c r="CN38" s="257" t="n">
        <f aca="false">(($CX38-$CD38)*CN$2)+$CD38</f>
        <v>-2.718866475</v>
      </c>
      <c r="CO38" s="257" t="n">
        <f aca="false">(($CX38-$CD38)*CO$2)+$CD38</f>
        <v>-2.8976860645</v>
      </c>
      <c r="CP38" s="257" t="n">
        <f aca="false">(($CX38-$CD38)*CP$2)+$CD38</f>
        <v>-3.076505654</v>
      </c>
      <c r="CQ38" s="257" t="n">
        <f aca="false">(($CX38-$CD38)*CQ$2)+$CD38</f>
        <v>-3.2553252435</v>
      </c>
      <c r="CR38" s="257" t="n">
        <f aca="false">(($CX38-$CD38)*CR$2)+$CD38</f>
        <v>-3.434144833</v>
      </c>
      <c r="CS38" s="257" t="n">
        <f aca="false">(($CX38-$CD38)*CS$2)+$CD38</f>
        <v>-3.6129644225</v>
      </c>
      <c r="CT38" s="257" t="n">
        <f aca="false">(($CX38-$CD38)*CT$2)+$CD38</f>
        <v>-3.791784012</v>
      </c>
      <c r="CU38" s="257" t="n">
        <f aca="false">(($CX38-$CD38)*CU$2)+$CD38</f>
        <v>-3.9706036015</v>
      </c>
      <c r="CV38" s="257" t="n">
        <f aca="false">(($CX38-$CD38)*CV$2)+$CD38</f>
        <v>-4.149423191</v>
      </c>
      <c r="CW38" s="257" t="n">
        <f aca="false">(($CX38-$CD38)*CW$2)+$CD38</f>
        <v>-4.3282427805</v>
      </c>
      <c r="CX38" s="257" t="n">
        <f aca="false">VLOOKUP($A38,GAMMAGRIDS,7,FALSE())</f>
        <v>-4.50706237</v>
      </c>
      <c r="CY38" s="257" t="n">
        <f aca="false">(($DW38-$CX38)*CY$2)+$CX38</f>
        <v>-4.669179874</v>
      </c>
      <c r="CZ38" s="257" t="n">
        <f aca="false">(($DW38-$CX38)*CZ$2)+$CX38</f>
        <v>-4.831297378</v>
      </c>
      <c r="DA38" s="257" t="n">
        <f aca="false">(($DW38-$CX38)*DA$2)+$CX38</f>
        <v>-4.993414882</v>
      </c>
      <c r="DB38" s="257" t="n">
        <f aca="false">(($DW38-$CX38)*DB$2)+$CX38</f>
        <v>-5.155532386</v>
      </c>
      <c r="DC38" s="257" t="n">
        <f aca="false">(($DW38-$CX38)*DC$2)+$CX38</f>
        <v>-5.31764989</v>
      </c>
      <c r="DD38" s="257" t="n">
        <f aca="false">(($DW38-$CX38)*DD$2)+$CX38</f>
        <v>-5.479767394</v>
      </c>
      <c r="DE38" s="257" t="n">
        <f aca="false">(($DW38-$CX38)*DE$2)+$CX38</f>
        <v>-5.641884898</v>
      </c>
      <c r="DF38" s="257" t="n">
        <f aca="false">(($DW38-$CX38)*DF$2)+$CX38</f>
        <v>-5.804002402</v>
      </c>
      <c r="DG38" s="257" t="n">
        <f aca="false">(($DW38-$CX38)*DG$2)+$CX38</f>
        <v>-5.966119906</v>
      </c>
      <c r="DH38" s="257" t="n">
        <f aca="false">(($DW38-$CX38)*DH$2)+$CX38</f>
        <v>-6.12823741</v>
      </c>
      <c r="DI38" s="257" t="n">
        <f aca="false">(($DW38-$CX38)*DI$2)+$CX38</f>
        <v>-6.290354914</v>
      </c>
      <c r="DJ38" s="257" t="n">
        <f aca="false">(($DW38-$CX38)*DJ$2)+$CX38</f>
        <v>-6.452472418</v>
      </c>
      <c r="DK38" s="257" t="n">
        <f aca="false">(($DW38-$CX38)*DK$2)+$CX38</f>
        <v>-6.614589922</v>
      </c>
      <c r="DL38" s="257" t="n">
        <f aca="false">(($DW38-$CX38)*DL$2)+$CX38</f>
        <v>-6.776707426</v>
      </c>
      <c r="DM38" s="257" t="n">
        <f aca="false">(($DW38-$CX38)*DM$2)+$CX38</f>
        <v>-6.93882493</v>
      </c>
      <c r="DN38" s="257" t="n">
        <f aca="false">(($DW38-$CX38)*DN$2)+$CX38</f>
        <v>-7.100942434</v>
      </c>
      <c r="DO38" s="257" t="n">
        <f aca="false">(($DW38-$CX38)*DO$2)+$CX38</f>
        <v>-7.263059938</v>
      </c>
      <c r="DP38" s="257" t="n">
        <f aca="false">(($DW38-$CX38)*DP$2)+$CX38</f>
        <v>-7.425177442</v>
      </c>
      <c r="DQ38" s="257" t="n">
        <f aca="false">(($DW38-$CX38)*DQ$2)+$CX38</f>
        <v>-7.587294946</v>
      </c>
      <c r="DR38" s="257" t="n">
        <f aca="false">(($DW38-$CX38)*DR$2)+$CX38</f>
        <v>-7.74941245</v>
      </c>
      <c r="DS38" s="257" t="n">
        <f aca="false">(($DW38-$CX38)*DS$2)+$CX38</f>
        <v>-7.911529954</v>
      </c>
      <c r="DT38" s="257" t="n">
        <f aca="false">(($DW38-$CX38)*DT$2)+$CX38</f>
        <v>-8.073647458</v>
      </c>
      <c r="DU38" s="257" t="n">
        <f aca="false">(($DW38-$CX38)*DU$2)+$CX38</f>
        <v>-8.235764962</v>
      </c>
      <c r="DV38" s="257" t="n">
        <f aca="false">(($DW38-$CX38)*DV$2)+$CX38</f>
        <v>-8.397882466</v>
      </c>
      <c r="DW38" s="257" t="n">
        <f aca="false">VLOOKUP($A38,GAMMAGRIDS,8,FALSE())</f>
        <v>-8.55999997</v>
      </c>
      <c r="DX38" s="257" t="n">
        <f aca="false">(($EV38-$DW38)*DX$2)+$DW38</f>
        <v>-8.8205781196</v>
      </c>
      <c r="DY38" s="257" t="n">
        <f aca="false">(($EV38-$DW38)*DY$2)+$DW38</f>
        <v>-9.0811562692</v>
      </c>
      <c r="DZ38" s="257" t="n">
        <f aca="false">(($EV38-$DW38)*DZ$2)+$DW38</f>
        <v>-9.3417344188</v>
      </c>
      <c r="EA38" s="257" t="n">
        <f aca="false">(($EV38-$DW38)*EA$2)+$DW38</f>
        <v>-9.6023125684</v>
      </c>
      <c r="EB38" s="257" t="n">
        <f aca="false">(($EV38-$DW38)*EB$2)+$DW38</f>
        <v>-9.862890718</v>
      </c>
      <c r="EC38" s="257" t="n">
        <f aca="false">(($EV38-$DW38)*EC$2)+$DW38</f>
        <v>-10.1234688676</v>
      </c>
      <c r="ED38" s="257" t="n">
        <f aca="false">(($EV38-$DW38)*ED$2)+$DW38</f>
        <v>-10.3840470172</v>
      </c>
      <c r="EE38" s="257" t="n">
        <f aca="false">(($EV38-$DW38)*EE$2)+$DW38</f>
        <v>-10.6446251668</v>
      </c>
      <c r="EF38" s="257" t="n">
        <f aca="false">(($EV38-$DW38)*EF$2)+$DW38</f>
        <v>-10.9052033164</v>
      </c>
      <c r="EG38" s="257" t="n">
        <f aca="false">(($EV38-$DW38)*EG$2)+$DW38</f>
        <v>-11.165781466</v>
      </c>
      <c r="EH38" s="257" t="n">
        <f aca="false">(($EV38-$DW38)*EH$2)+$DW38</f>
        <v>-11.4263596156</v>
      </c>
      <c r="EI38" s="257" t="n">
        <f aca="false">(($EV38-$DW38)*EI$2)+$DW38</f>
        <v>-11.6869377652</v>
      </c>
      <c r="EJ38" s="257" t="n">
        <f aca="false">(($EV38-$DW38)*EJ$2)+$DW38</f>
        <v>-11.9475159148</v>
      </c>
      <c r="EK38" s="257" t="n">
        <f aca="false">(($EV38-$DW38)*EK$2)+$DW38</f>
        <v>-12.2080940644</v>
      </c>
      <c r="EL38" s="257" t="n">
        <f aca="false">(($EV38-$DW38)*EL$2)+$DW38</f>
        <v>-12.468672214</v>
      </c>
      <c r="EM38" s="257" t="n">
        <f aca="false">(($EV38-$DW38)*EM$2)+$DW38</f>
        <v>-12.7292503636</v>
      </c>
      <c r="EN38" s="257" t="n">
        <f aca="false">(($EV38-$DW38)*EN$2)+$DW38</f>
        <v>-12.9898285132</v>
      </c>
      <c r="EO38" s="257" t="n">
        <f aca="false">(($EV38-$DW38)*EO$2)+$DW38</f>
        <v>-13.2504066628</v>
      </c>
      <c r="EP38" s="257" t="n">
        <f aca="false">(($EV38-$DW38)*EP$2)+$DW38</f>
        <v>-13.5109848124</v>
      </c>
      <c r="EQ38" s="257" t="n">
        <f aca="false">(($EV38-$DW38)*EQ$2)+$DW38</f>
        <v>-13.771562962</v>
      </c>
      <c r="ER38" s="257" t="n">
        <f aca="false">(($EV38-$DW38)*ER$2)+$DW38</f>
        <v>-14.0321411116</v>
      </c>
      <c r="ES38" s="257" t="n">
        <f aca="false">(($EV38-$DW38)*ES$2)+$DW38</f>
        <v>-14.2927192612</v>
      </c>
      <c r="ET38" s="257" t="n">
        <f aca="false">(($EV38-$DW38)*ET$2)+$DW38</f>
        <v>-14.5532974108</v>
      </c>
      <c r="EU38" s="257" t="n">
        <f aca="false">(($EV38-$DW38)*EU$2)+$DW38</f>
        <v>-14.8138755604</v>
      </c>
      <c r="EV38" s="257" t="n">
        <f aca="false">VLOOKUP($A38,GAMMAGRIDS,9,FALSE())</f>
        <v>-15.07445371</v>
      </c>
    </row>
    <row r="39" customFormat="false" ht="12.75" hidden="false" customHeight="false" outlineLevel="0" collapsed="false">
      <c r="A39" s="36" t="n">
        <v>37987</v>
      </c>
      <c r="B39" s="257" t="n">
        <f aca="false">VLOOKUP($A39,GAMMAGRIDS,2,FALSE())</f>
        <v>0</v>
      </c>
      <c r="C39" s="257" t="n">
        <f aca="false">(($B39-$AA39)*C$2)+$AA39</f>
        <v>0</v>
      </c>
      <c r="D39" s="257" t="n">
        <f aca="false">(($B39-$AA39)*D$2)+$AA39</f>
        <v>0</v>
      </c>
      <c r="E39" s="257" t="n">
        <f aca="false">(($B39-$AA39)*E$2)+$AA39</f>
        <v>0</v>
      </c>
      <c r="F39" s="257" t="n">
        <f aca="false">(($B39-$AA39)*F$2)+$AA39</f>
        <v>0</v>
      </c>
      <c r="G39" s="257" t="n">
        <f aca="false">(($B39-$AA39)*G$2)+$AA39</f>
        <v>0</v>
      </c>
      <c r="H39" s="257" t="n">
        <f aca="false">(($B39-$AA39)*H$2)+$AA39</f>
        <v>0</v>
      </c>
      <c r="I39" s="257" t="n">
        <f aca="false">(($B39-$AA39)*I$2)+$AA39</f>
        <v>0</v>
      </c>
      <c r="J39" s="257" t="n">
        <f aca="false">(($B39-$AA39)*J$2)+$AA39</f>
        <v>0</v>
      </c>
      <c r="K39" s="257" t="n">
        <f aca="false">(($B39-$AA39)*K$2)+$AA39</f>
        <v>0</v>
      </c>
      <c r="L39" s="257" t="n">
        <f aca="false">(($B39-$AA39)*L$2)+$AA39</f>
        <v>0</v>
      </c>
      <c r="M39" s="257" t="n">
        <f aca="false">(($B39-$AA39)*M$2)+$AA39</f>
        <v>0</v>
      </c>
      <c r="N39" s="257" t="n">
        <f aca="false">(($B39-$AA39)*N$2)+$AA39</f>
        <v>0</v>
      </c>
      <c r="O39" s="257" t="n">
        <f aca="false">(($B39-$AA39)*O$2)+$AA39</f>
        <v>0</v>
      </c>
      <c r="P39" s="257" t="n">
        <f aca="false">(($B39-$AA39)*P$2)+$AA39</f>
        <v>0</v>
      </c>
      <c r="Q39" s="257" t="n">
        <f aca="false">(($B39-$AA39)*Q$2)+$AA39</f>
        <v>0</v>
      </c>
      <c r="R39" s="257" t="n">
        <f aca="false">(($B39-$AA39)*R$2)+$AA39</f>
        <v>0</v>
      </c>
      <c r="S39" s="257" t="n">
        <f aca="false">(($B39-$AA39)*S$2)+$AA39</f>
        <v>0</v>
      </c>
      <c r="T39" s="257" t="n">
        <f aca="false">(($B39-$AA39)*T$2)+$AA39</f>
        <v>0</v>
      </c>
      <c r="U39" s="257" t="n">
        <f aca="false">(($B39-$AA39)*U$2)+$AA39</f>
        <v>0</v>
      </c>
      <c r="V39" s="257" t="n">
        <f aca="false">(($B39-$AA39)*V$2)+$AA39</f>
        <v>0</v>
      </c>
      <c r="W39" s="257" t="n">
        <f aca="false">(($B39-$AA39)*W$2)+$AA39</f>
        <v>0</v>
      </c>
      <c r="X39" s="257" t="n">
        <f aca="false">(($B39-$AA39)*X$2)+$AA39</f>
        <v>0</v>
      </c>
      <c r="Y39" s="257" t="n">
        <f aca="false">(($B39-$AA39)*Y$2)+$AA39</f>
        <v>0</v>
      </c>
      <c r="Z39" s="257" t="n">
        <f aca="false">(($B39-$AA39)*Z$2)+$AA39</f>
        <v>0</v>
      </c>
      <c r="AA39" s="257" t="n">
        <f aca="false">VLOOKUP($A39,GAMMAGRIDS,3,FALSE())</f>
        <v>0</v>
      </c>
      <c r="AB39" s="257" t="n">
        <f aca="false">(($AA39-$AZ39)*AB$2)+$AZ39</f>
        <v>0</v>
      </c>
      <c r="AC39" s="257" t="n">
        <f aca="false">(($AA39-$AZ39)*AC$2)+$AZ39</f>
        <v>0</v>
      </c>
      <c r="AD39" s="257" t="n">
        <f aca="false">(($AA39-$AZ39)*AD$2)+$AZ39</f>
        <v>0</v>
      </c>
      <c r="AE39" s="257" t="n">
        <f aca="false">(($AA39-$AZ39)*AE$2)+$AZ39</f>
        <v>0</v>
      </c>
      <c r="AF39" s="257" t="n">
        <f aca="false">(($AA39-$AZ39)*AF$2)+$AZ39</f>
        <v>0</v>
      </c>
      <c r="AG39" s="257" t="n">
        <f aca="false">(($AA39-$AZ39)*AG$2)+$AZ39</f>
        <v>0</v>
      </c>
      <c r="AH39" s="257" t="n">
        <f aca="false">(($AA39-$AZ39)*AH$2)+$AZ39</f>
        <v>0</v>
      </c>
      <c r="AI39" s="257" t="n">
        <f aca="false">(($AA39-$AZ39)*AI$2)+$AZ39</f>
        <v>0</v>
      </c>
      <c r="AJ39" s="257" t="n">
        <f aca="false">(($AA39-$AZ39)*AJ$2)+$AZ39</f>
        <v>0</v>
      </c>
      <c r="AK39" s="257" t="n">
        <f aca="false">(($AA39-$AZ39)*AK$2)+$AZ39</f>
        <v>0</v>
      </c>
      <c r="AL39" s="257" t="n">
        <f aca="false">(($AA39-$AZ39)*AL$2)+$AZ39</f>
        <v>0</v>
      </c>
      <c r="AM39" s="257" t="n">
        <f aca="false">(($AA39-$AZ39)*AM$2)+$AZ39</f>
        <v>0</v>
      </c>
      <c r="AN39" s="257" t="n">
        <f aca="false">(($AA39-$AZ39)*AN$2)+$AZ39</f>
        <v>0</v>
      </c>
      <c r="AO39" s="257" t="n">
        <f aca="false">(($AA39-$AZ39)*AO$2)+$AZ39</f>
        <v>0</v>
      </c>
      <c r="AP39" s="257" t="n">
        <f aca="false">(($AA39-$AZ39)*AP$2)+$AZ39</f>
        <v>0</v>
      </c>
      <c r="AQ39" s="257" t="n">
        <f aca="false">(($AA39-$AZ39)*AQ$2)+$AZ39</f>
        <v>0</v>
      </c>
      <c r="AR39" s="257" t="n">
        <f aca="false">(($AA39-$AZ39)*AR$2)+$AZ39</f>
        <v>0</v>
      </c>
      <c r="AS39" s="257" t="n">
        <f aca="false">(($AA39-$AZ39)*AS$2)+$AZ39</f>
        <v>0</v>
      </c>
      <c r="AT39" s="257" t="n">
        <f aca="false">(($AA39-$AZ39)*AT$2)+$AZ39</f>
        <v>0</v>
      </c>
      <c r="AU39" s="257" t="n">
        <f aca="false">(($AA39-$AZ39)*AU$2)+$AZ39</f>
        <v>0</v>
      </c>
      <c r="AV39" s="257" t="n">
        <f aca="false">(($AA39-$AZ39)*AV$2)+$AZ39</f>
        <v>0</v>
      </c>
      <c r="AW39" s="257" t="n">
        <f aca="false">(($AA39-$AZ39)*AW$2)+$AZ39</f>
        <v>0</v>
      </c>
      <c r="AX39" s="257" t="n">
        <f aca="false">(($AA39-$AZ39)*AX$2)+$AZ39</f>
        <v>0</v>
      </c>
      <c r="AY39" s="257" t="n">
        <f aca="false">(($AA39-$AZ39)*AY$2)+$AZ39</f>
        <v>0</v>
      </c>
      <c r="AZ39" s="257" t="n">
        <f aca="false">VLOOKUP($A39,GAMMAGRIDS,4,FALSE())</f>
        <v>0</v>
      </c>
      <c r="BA39" s="257" t="n">
        <f aca="false">(($AZ39-$BT39)*BA$2)+$BT39</f>
        <v>0</v>
      </c>
      <c r="BB39" s="257" t="n">
        <f aca="false">(($AZ39-$BT39)*BB$2)+$BT39</f>
        <v>0</v>
      </c>
      <c r="BC39" s="257" t="n">
        <f aca="false">(($AZ39-$BT39)*BC$2)+$BT39</f>
        <v>0</v>
      </c>
      <c r="BD39" s="257" t="n">
        <f aca="false">(($AZ39-$BT39)*BD$2)+$BT39</f>
        <v>0</v>
      </c>
      <c r="BE39" s="257" t="n">
        <f aca="false">(($AZ39-$BT39)*BE$2)+$BT39</f>
        <v>0</v>
      </c>
      <c r="BF39" s="257" t="n">
        <f aca="false">(($AZ39-$BT39)*BF$2)+$BT39</f>
        <v>0</v>
      </c>
      <c r="BG39" s="257" t="n">
        <f aca="false">(($AZ39-$BT39)*BG$2)+$BT39</f>
        <v>0</v>
      </c>
      <c r="BH39" s="257" t="n">
        <f aca="false">(($AZ39-$BT39)*BH$2)+$BT39</f>
        <v>0</v>
      </c>
      <c r="BI39" s="257" t="n">
        <f aca="false">(($AZ39-$BT39)*BI$2)+$BT39</f>
        <v>0</v>
      </c>
      <c r="BJ39" s="257" t="n">
        <f aca="false">(($AZ39-$BT39)*BJ$2)+$BT39</f>
        <v>0</v>
      </c>
      <c r="BK39" s="257" t="n">
        <f aca="false">(($AZ39-$BT39)*BK$2)+$BT39</f>
        <v>0</v>
      </c>
      <c r="BL39" s="257" t="n">
        <f aca="false">(($AZ39-$BT39)*BL$2)+$BT39</f>
        <v>0</v>
      </c>
      <c r="BM39" s="257" t="n">
        <f aca="false">(($AZ39-$BT39)*BM$2)+$BT39</f>
        <v>0</v>
      </c>
      <c r="BN39" s="257" t="n">
        <f aca="false">(($AZ39-$BT39)*BN$2)+$BT39</f>
        <v>0</v>
      </c>
      <c r="BO39" s="257" t="n">
        <f aca="false">(($AZ39-$BT39)*BO$2)+$BT39</f>
        <v>0</v>
      </c>
      <c r="BP39" s="257" t="n">
        <f aca="false">(($AZ39-$BT39)*BP$2)+$BT39</f>
        <v>0</v>
      </c>
      <c r="BQ39" s="257" t="n">
        <f aca="false">(($AZ39-$BT39)*BQ$2)+$BT39</f>
        <v>0</v>
      </c>
      <c r="BR39" s="257" t="n">
        <f aca="false">(($AZ39-$BT39)*BR$2)+$BT39</f>
        <v>0</v>
      </c>
      <c r="BS39" s="257" t="n">
        <f aca="false">(($AZ39-$BT39)*BS$2)+$BT39</f>
        <v>0</v>
      </c>
      <c r="BT39" s="257" t="n">
        <f aca="false">VLOOKUP($A39,GAMMAGRIDS,5,FALSE())</f>
        <v>0</v>
      </c>
      <c r="BU39" s="257" t="n">
        <f aca="false">(($BT39-$BY39)*BU$2)+$BY39</f>
        <v>0</v>
      </c>
      <c r="BV39" s="257" t="n">
        <f aca="false">(($BT39-$BY39)*BV$2)+$BY39</f>
        <v>0</v>
      </c>
      <c r="BW39" s="257" t="n">
        <f aca="false">(($BT39-$BY39)*BW$2)+$BY39</f>
        <v>0</v>
      </c>
      <c r="BX39" s="257" t="n">
        <f aca="false">(($BT39-$BY39)*BX$2)+$BY39</f>
        <v>0</v>
      </c>
      <c r="BY39" s="257" t="n">
        <v>0</v>
      </c>
      <c r="BZ39" s="257" t="n">
        <f aca="false">(($CD39-$BY39)*BZ$2)+$BY39</f>
        <v>0</v>
      </c>
      <c r="CA39" s="257" t="n">
        <f aca="false">(($CD39-$BY39)*CA$2)+$BY39</f>
        <v>0</v>
      </c>
      <c r="CB39" s="257" t="n">
        <f aca="false">(($CD39-$BY39)*CB$2)+$BY39</f>
        <v>0</v>
      </c>
      <c r="CC39" s="257" t="n">
        <f aca="false">(($CD39-$BY39)*CC$2)+$BY39</f>
        <v>0</v>
      </c>
      <c r="CD39" s="257" t="n">
        <f aca="false">VLOOKUP($A39,GAMMAGRIDS,6,FALSE())</f>
        <v>0</v>
      </c>
      <c r="CE39" s="257" t="n">
        <f aca="false">(($CX39-$CD39)*CE$2)+$CD39</f>
        <v>0</v>
      </c>
      <c r="CF39" s="257" t="n">
        <f aca="false">(($CX39-$CD39)*CF$2)+$CD39</f>
        <v>0</v>
      </c>
      <c r="CG39" s="257" t="n">
        <f aca="false">(($CX39-$CD39)*CG$2)+$CD39</f>
        <v>0</v>
      </c>
      <c r="CH39" s="257" t="n">
        <f aca="false">(($CX39-$CD39)*CH$2)+$CD39</f>
        <v>0</v>
      </c>
      <c r="CI39" s="257" t="n">
        <f aca="false">(($CX39-$CD39)*CI$2)+$CD39</f>
        <v>0</v>
      </c>
      <c r="CJ39" s="257" t="n">
        <f aca="false">(($CX39-$CD39)*CJ$2)+$CD39</f>
        <v>0</v>
      </c>
      <c r="CK39" s="257" t="n">
        <f aca="false">(($CX39-$CD39)*CK$2)+$CD39</f>
        <v>0</v>
      </c>
      <c r="CL39" s="257" t="n">
        <f aca="false">(($CX39-$CD39)*CL$2)+$CD39</f>
        <v>0</v>
      </c>
      <c r="CM39" s="257" t="n">
        <f aca="false">(($CX39-$CD39)*CM$2)+$CD39</f>
        <v>0</v>
      </c>
      <c r="CN39" s="257" t="n">
        <f aca="false">(($CX39-$CD39)*CN$2)+$CD39</f>
        <v>0</v>
      </c>
      <c r="CO39" s="257" t="n">
        <f aca="false">(($CX39-$CD39)*CO$2)+$CD39</f>
        <v>0</v>
      </c>
      <c r="CP39" s="257" t="n">
        <f aca="false">(($CX39-$CD39)*CP$2)+$CD39</f>
        <v>0</v>
      </c>
      <c r="CQ39" s="257" t="n">
        <f aca="false">(($CX39-$CD39)*CQ$2)+$CD39</f>
        <v>0</v>
      </c>
      <c r="CR39" s="257" t="n">
        <f aca="false">(($CX39-$CD39)*CR$2)+$CD39</f>
        <v>0</v>
      </c>
      <c r="CS39" s="257" t="n">
        <f aca="false">(($CX39-$CD39)*CS$2)+$CD39</f>
        <v>0</v>
      </c>
      <c r="CT39" s="257" t="n">
        <f aca="false">(($CX39-$CD39)*CT$2)+$CD39</f>
        <v>0</v>
      </c>
      <c r="CU39" s="257" t="n">
        <f aca="false">(($CX39-$CD39)*CU$2)+$CD39</f>
        <v>0</v>
      </c>
      <c r="CV39" s="257" t="n">
        <f aca="false">(($CX39-$CD39)*CV$2)+$CD39</f>
        <v>0</v>
      </c>
      <c r="CW39" s="257" t="n">
        <f aca="false">(($CX39-$CD39)*CW$2)+$CD39</f>
        <v>0</v>
      </c>
      <c r="CX39" s="257" t="n">
        <f aca="false">VLOOKUP($A39,GAMMAGRIDS,7,FALSE())</f>
        <v>0</v>
      </c>
      <c r="CY39" s="257" t="n">
        <f aca="false">(($DW39-$CX39)*CY$2)+$CX39</f>
        <v>0</v>
      </c>
      <c r="CZ39" s="257" t="n">
        <f aca="false">(($DW39-$CX39)*CZ$2)+$CX39</f>
        <v>0</v>
      </c>
      <c r="DA39" s="257" t="n">
        <f aca="false">(($DW39-$CX39)*DA$2)+$CX39</f>
        <v>0</v>
      </c>
      <c r="DB39" s="257" t="n">
        <f aca="false">(($DW39-$CX39)*DB$2)+$CX39</f>
        <v>0</v>
      </c>
      <c r="DC39" s="257" t="n">
        <f aca="false">(($DW39-$CX39)*DC$2)+$CX39</f>
        <v>0</v>
      </c>
      <c r="DD39" s="257" t="n">
        <f aca="false">(($DW39-$CX39)*DD$2)+$CX39</f>
        <v>0</v>
      </c>
      <c r="DE39" s="257" t="n">
        <f aca="false">(($DW39-$CX39)*DE$2)+$CX39</f>
        <v>0</v>
      </c>
      <c r="DF39" s="257" t="n">
        <f aca="false">(($DW39-$CX39)*DF$2)+$CX39</f>
        <v>0</v>
      </c>
      <c r="DG39" s="257" t="n">
        <f aca="false">(($DW39-$CX39)*DG$2)+$CX39</f>
        <v>0</v>
      </c>
      <c r="DH39" s="257" t="n">
        <f aca="false">(($DW39-$CX39)*DH$2)+$CX39</f>
        <v>0</v>
      </c>
      <c r="DI39" s="257" t="n">
        <f aca="false">(($DW39-$CX39)*DI$2)+$CX39</f>
        <v>0</v>
      </c>
      <c r="DJ39" s="257" t="n">
        <f aca="false">(($DW39-$CX39)*DJ$2)+$CX39</f>
        <v>0</v>
      </c>
      <c r="DK39" s="257" t="n">
        <f aca="false">(($DW39-$CX39)*DK$2)+$CX39</f>
        <v>0</v>
      </c>
      <c r="DL39" s="257" t="n">
        <f aca="false">(($DW39-$CX39)*DL$2)+$CX39</f>
        <v>0</v>
      </c>
      <c r="DM39" s="257" t="n">
        <f aca="false">(($DW39-$CX39)*DM$2)+$CX39</f>
        <v>0</v>
      </c>
      <c r="DN39" s="257" t="n">
        <f aca="false">(($DW39-$CX39)*DN$2)+$CX39</f>
        <v>0</v>
      </c>
      <c r="DO39" s="257" t="n">
        <f aca="false">(($DW39-$CX39)*DO$2)+$CX39</f>
        <v>0</v>
      </c>
      <c r="DP39" s="257" t="n">
        <f aca="false">(($DW39-$CX39)*DP$2)+$CX39</f>
        <v>0</v>
      </c>
      <c r="DQ39" s="257" t="n">
        <f aca="false">(($DW39-$CX39)*DQ$2)+$CX39</f>
        <v>0</v>
      </c>
      <c r="DR39" s="257" t="n">
        <f aca="false">(($DW39-$CX39)*DR$2)+$CX39</f>
        <v>0</v>
      </c>
      <c r="DS39" s="257" t="n">
        <f aca="false">(($DW39-$CX39)*DS$2)+$CX39</f>
        <v>0</v>
      </c>
      <c r="DT39" s="257" t="n">
        <f aca="false">(($DW39-$CX39)*DT$2)+$CX39</f>
        <v>0</v>
      </c>
      <c r="DU39" s="257" t="n">
        <f aca="false">(($DW39-$CX39)*DU$2)+$CX39</f>
        <v>0</v>
      </c>
      <c r="DV39" s="257" t="n">
        <f aca="false">(($DW39-$CX39)*DV$2)+$CX39</f>
        <v>0</v>
      </c>
      <c r="DW39" s="257" t="n">
        <f aca="false">VLOOKUP($A39,GAMMAGRIDS,8,FALSE())</f>
        <v>0</v>
      </c>
      <c r="DX39" s="257" t="n">
        <f aca="false">(($EV39-$DW39)*DX$2)+$DW39</f>
        <v>0</v>
      </c>
      <c r="DY39" s="257" t="n">
        <f aca="false">(($EV39-$DW39)*DY$2)+$DW39</f>
        <v>0</v>
      </c>
      <c r="DZ39" s="257" t="n">
        <f aca="false">(($EV39-$DW39)*DZ$2)+$DW39</f>
        <v>0</v>
      </c>
      <c r="EA39" s="257" t="n">
        <f aca="false">(($EV39-$DW39)*EA$2)+$DW39</f>
        <v>0</v>
      </c>
      <c r="EB39" s="257" t="n">
        <f aca="false">(($EV39-$DW39)*EB$2)+$DW39</f>
        <v>0</v>
      </c>
      <c r="EC39" s="257" t="n">
        <f aca="false">(($EV39-$DW39)*EC$2)+$DW39</f>
        <v>0</v>
      </c>
      <c r="ED39" s="257" t="n">
        <f aca="false">(($EV39-$DW39)*ED$2)+$DW39</f>
        <v>0</v>
      </c>
      <c r="EE39" s="257" t="n">
        <f aca="false">(($EV39-$DW39)*EE$2)+$DW39</f>
        <v>0</v>
      </c>
      <c r="EF39" s="257" t="n">
        <f aca="false">(($EV39-$DW39)*EF$2)+$DW39</f>
        <v>0</v>
      </c>
      <c r="EG39" s="257" t="n">
        <f aca="false">(($EV39-$DW39)*EG$2)+$DW39</f>
        <v>0</v>
      </c>
      <c r="EH39" s="257" t="n">
        <f aca="false">(($EV39-$DW39)*EH$2)+$DW39</f>
        <v>0</v>
      </c>
      <c r="EI39" s="257" t="n">
        <f aca="false">(($EV39-$DW39)*EI$2)+$DW39</f>
        <v>0</v>
      </c>
      <c r="EJ39" s="257" t="n">
        <f aca="false">(($EV39-$DW39)*EJ$2)+$DW39</f>
        <v>0</v>
      </c>
      <c r="EK39" s="257" t="n">
        <f aca="false">(($EV39-$DW39)*EK$2)+$DW39</f>
        <v>0</v>
      </c>
      <c r="EL39" s="257" t="n">
        <f aca="false">(($EV39-$DW39)*EL$2)+$DW39</f>
        <v>0</v>
      </c>
      <c r="EM39" s="257" t="n">
        <f aca="false">(($EV39-$DW39)*EM$2)+$DW39</f>
        <v>0</v>
      </c>
      <c r="EN39" s="257" t="n">
        <f aca="false">(($EV39-$DW39)*EN$2)+$DW39</f>
        <v>0</v>
      </c>
      <c r="EO39" s="257" t="n">
        <f aca="false">(($EV39-$DW39)*EO$2)+$DW39</f>
        <v>0</v>
      </c>
      <c r="EP39" s="257" t="n">
        <f aca="false">(($EV39-$DW39)*EP$2)+$DW39</f>
        <v>0</v>
      </c>
      <c r="EQ39" s="257" t="n">
        <f aca="false">(($EV39-$DW39)*EQ$2)+$DW39</f>
        <v>0</v>
      </c>
      <c r="ER39" s="257" t="n">
        <f aca="false">(($EV39-$DW39)*ER$2)+$DW39</f>
        <v>0</v>
      </c>
      <c r="ES39" s="257" t="n">
        <f aca="false">(($EV39-$DW39)*ES$2)+$DW39</f>
        <v>0</v>
      </c>
      <c r="ET39" s="257" t="n">
        <f aca="false">(($EV39-$DW39)*ET$2)+$DW39</f>
        <v>0</v>
      </c>
      <c r="EU39" s="257" t="n">
        <f aca="false">(($EV39-$DW39)*EU$2)+$DW39</f>
        <v>0</v>
      </c>
      <c r="EV39" s="257" t="n">
        <f aca="false">VLOOKUP($A39,GAMMAGRIDS,9,FALSE())</f>
        <v>0</v>
      </c>
    </row>
    <row r="40" customFormat="false" ht="12.75" hidden="false" customHeight="false" outlineLevel="0" collapsed="false">
      <c r="A40" s="36" t="n">
        <v>38018</v>
      </c>
      <c r="B40" s="257" t="n">
        <f aca="false">VLOOKUP($A40,GAMMAGRIDS,2,FALSE())</f>
        <v>0</v>
      </c>
      <c r="C40" s="257" t="n">
        <f aca="false">(($B40-$AA40)*C$2)+$AA40</f>
        <v>0</v>
      </c>
      <c r="D40" s="257" t="n">
        <f aca="false">(($B40-$AA40)*D$2)+$AA40</f>
        <v>0</v>
      </c>
      <c r="E40" s="257" t="n">
        <f aca="false">(($B40-$AA40)*E$2)+$AA40</f>
        <v>0</v>
      </c>
      <c r="F40" s="257" t="n">
        <f aca="false">(($B40-$AA40)*F$2)+$AA40</f>
        <v>0</v>
      </c>
      <c r="G40" s="257" t="n">
        <f aca="false">(($B40-$AA40)*G$2)+$AA40</f>
        <v>0</v>
      </c>
      <c r="H40" s="257" t="n">
        <f aca="false">(($B40-$AA40)*H$2)+$AA40</f>
        <v>0</v>
      </c>
      <c r="I40" s="257" t="n">
        <f aca="false">(($B40-$AA40)*I$2)+$AA40</f>
        <v>0</v>
      </c>
      <c r="J40" s="257" t="n">
        <f aca="false">(($B40-$AA40)*J$2)+$AA40</f>
        <v>0</v>
      </c>
      <c r="K40" s="257" t="n">
        <f aca="false">(($B40-$AA40)*K$2)+$AA40</f>
        <v>0</v>
      </c>
      <c r="L40" s="257" t="n">
        <f aca="false">(($B40-$AA40)*L$2)+$AA40</f>
        <v>0</v>
      </c>
      <c r="M40" s="257" t="n">
        <f aca="false">(($B40-$AA40)*M$2)+$AA40</f>
        <v>0</v>
      </c>
      <c r="N40" s="257" t="n">
        <f aca="false">(($B40-$AA40)*N$2)+$AA40</f>
        <v>0</v>
      </c>
      <c r="O40" s="257" t="n">
        <f aca="false">(($B40-$AA40)*O$2)+$AA40</f>
        <v>0</v>
      </c>
      <c r="P40" s="257" t="n">
        <f aca="false">(($B40-$AA40)*P$2)+$AA40</f>
        <v>0</v>
      </c>
      <c r="Q40" s="257" t="n">
        <f aca="false">(($B40-$AA40)*Q$2)+$AA40</f>
        <v>0</v>
      </c>
      <c r="R40" s="257" t="n">
        <f aca="false">(($B40-$AA40)*R$2)+$AA40</f>
        <v>0</v>
      </c>
      <c r="S40" s="257" t="n">
        <f aca="false">(($B40-$AA40)*S$2)+$AA40</f>
        <v>0</v>
      </c>
      <c r="T40" s="257" t="n">
        <f aca="false">(($B40-$AA40)*T$2)+$AA40</f>
        <v>0</v>
      </c>
      <c r="U40" s="257" t="n">
        <f aca="false">(($B40-$AA40)*U$2)+$AA40</f>
        <v>0</v>
      </c>
      <c r="V40" s="257" t="n">
        <f aca="false">(($B40-$AA40)*V$2)+$AA40</f>
        <v>0</v>
      </c>
      <c r="W40" s="257" t="n">
        <f aca="false">(($B40-$AA40)*W$2)+$AA40</f>
        <v>0</v>
      </c>
      <c r="X40" s="257" t="n">
        <f aca="false">(($B40-$AA40)*X$2)+$AA40</f>
        <v>0</v>
      </c>
      <c r="Y40" s="257" t="n">
        <f aca="false">(($B40-$AA40)*Y$2)+$AA40</f>
        <v>0</v>
      </c>
      <c r="Z40" s="257" t="n">
        <f aca="false">(($B40-$AA40)*Z$2)+$AA40</f>
        <v>0</v>
      </c>
      <c r="AA40" s="257" t="n">
        <f aca="false">VLOOKUP($A40,GAMMAGRIDS,3,FALSE())</f>
        <v>0</v>
      </c>
      <c r="AB40" s="257" t="n">
        <f aca="false">(($AA40-$AZ40)*AB$2)+$AZ40</f>
        <v>0</v>
      </c>
      <c r="AC40" s="257" t="n">
        <f aca="false">(($AA40-$AZ40)*AC$2)+$AZ40</f>
        <v>0</v>
      </c>
      <c r="AD40" s="257" t="n">
        <f aca="false">(($AA40-$AZ40)*AD$2)+$AZ40</f>
        <v>0</v>
      </c>
      <c r="AE40" s="257" t="n">
        <f aca="false">(($AA40-$AZ40)*AE$2)+$AZ40</f>
        <v>0</v>
      </c>
      <c r="AF40" s="257" t="n">
        <f aca="false">(($AA40-$AZ40)*AF$2)+$AZ40</f>
        <v>0</v>
      </c>
      <c r="AG40" s="257" t="n">
        <f aca="false">(($AA40-$AZ40)*AG$2)+$AZ40</f>
        <v>0</v>
      </c>
      <c r="AH40" s="257" t="n">
        <f aca="false">(($AA40-$AZ40)*AH$2)+$AZ40</f>
        <v>0</v>
      </c>
      <c r="AI40" s="257" t="n">
        <f aca="false">(($AA40-$AZ40)*AI$2)+$AZ40</f>
        <v>0</v>
      </c>
      <c r="AJ40" s="257" t="n">
        <f aca="false">(($AA40-$AZ40)*AJ$2)+$AZ40</f>
        <v>0</v>
      </c>
      <c r="AK40" s="257" t="n">
        <f aca="false">(($AA40-$AZ40)*AK$2)+$AZ40</f>
        <v>0</v>
      </c>
      <c r="AL40" s="257" t="n">
        <f aca="false">(($AA40-$AZ40)*AL$2)+$AZ40</f>
        <v>0</v>
      </c>
      <c r="AM40" s="257" t="n">
        <f aca="false">(($AA40-$AZ40)*AM$2)+$AZ40</f>
        <v>0</v>
      </c>
      <c r="AN40" s="257" t="n">
        <f aca="false">(($AA40-$AZ40)*AN$2)+$AZ40</f>
        <v>0</v>
      </c>
      <c r="AO40" s="257" t="n">
        <f aca="false">(($AA40-$AZ40)*AO$2)+$AZ40</f>
        <v>0</v>
      </c>
      <c r="AP40" s="257" t="n">
        <f aca="false">(($AA40-$AZ40)*AP$2)+$AZ40</f>
        <v>0</v>
      </c>
      <c r="AQ40" s="257" t="n">
        <f aca="false">(($AA40-$AZ40)*AQ$2)+$AZ40</f>
        <v>0</v>
      </c>
      <c r="AR40" s="257" t="n">
        <f aca="false">(($AA40-$AZ40)*AR$2)+$AZ40</f>
        <v>0</v>
      </c>
      <c r="AS40" s="257" t="n">
        <f aca="false">(($AA40-$AZ40)*AS$2)+$AZ40</f>
        <v>0</v>
      </c>
      <c r="AT40" s="257" t="n">
        <f aca="false">(($AA40-$AZ40)*AT$2)+$AZ40</f>
        <v>0</v>
      </c>
      <c r="AU40" s="257" t="n">
        <f aca="false">(($AA40-$AZ40)*AU$2)+$AZ40</f>
        <v>0</v>
      </c>
      <c r="AV40" s="257" t="n">
        <f aca="false">(($AA40-$AZ40)*AV$2)+$AZ40</f>
        <v>0</v>
      </c>
      <c r="AW40" s="257" t="n">
        <f aca="false">(($AA40-$AZ40)*AW$2)+$AZ40</f>
        <v>0</v>
      </c>
      <c r="AX40" s="257" t="n">
        <f aca="false">(($AA40-$AZ40)*AX$2)+$AZ40</f>
        <v>0</v>
      </c>
      <c r="AY40" s="257" t="n">
        <f aca="false">(($AA40-$AZ40)*AY$2)+$AZ40</f>
        <v>0</v>
      </c>
      <c r="AZ40" s="257" t="n">
        <f aca="false">VLOOKUP($A40,GAMMAGRIDS,4,FALSE())</f>
        <v>0</v>
      </c>
      <c r="BA40" s="257" t="n">
        <f aca="false">(($AZ40-$BT40)*BA$2)+$BT40</f>
        <v>0</v>
      </c>
      <c r="BB40" s="257" t="n">
        <f aca="false">(($AZ40-$BT40)*BB$2)+$BT40</f>
        <v>0</v>
      </c>
      <c r="BC40" s="257" t="n">
        <f aca="false">(($AZ40-$BT40)*BC$2)+$BT40</f>
        <v>0</v>
      </c>
      <c r="BD40" s="257" t="n">
        <f aca="false">(($AZ40-$BT40)*BD$2)+$BT40</f>
        <v>0</v>
      </c>
      <c r="BE40" s="257" t="n">
        <f aca="false">(($AZ40-$BT40)*BE$2)+$BT40</f>
        <v>0</v>
      </c>
      <c r="BF40" s="257" t="n">
        <f aca="false">(($AZ40-$BT40)*BF$2)+$BT40</f>
        <v>0</v>
      </c>
      <c r="BG40" s="257" t="n">
        <f aca="false">(($AZ40-$BT40)*BG$2)+$BT40</f>
        <v>0</v>
      </c>
      <c r="BH40" s="257" t="n">
        <f aca="false">(($AZ40-$BT40)*BH$2)+$BT40</f>
        <v>0</v>
      </c>
      <c r="BI40" s="257" t="n">
        <f aca="false">(($AZ40-$BT40)*BI$2)+$BT40</f>
        <v>0</v>
      </c>
      <c r="BJ40" s="257" t="n">
        <f aca="false">(($AZ40-$BT40)*BJ$2)+$BT40</f>
        <v>0</v>
      </c>
      <c r="BK40" s="257" t="n">
        <f aca="false">(($AZ40-$BT40)*BK$2)+$BT40</f>
        <v>0</v>
      </c>
      <c r="BL40" s="257" t="n">
        <f aca="false">(($AZ40-$BT40)*BL$2)+$BT40</f>
        <v>0</v>
      </c>
      <c r="BM40" s="257" t="n">
        <f aca="false">(($AZ40-$BT40)*BM$2)+$BT40</f>
        <v>0</v>
      </c>
      <c r="BN40" s="257" t="n">
        <f aca="false">(($AZ40-$BT40)*BN$2)+$BT40</f>
        <v>0</v>
      </c>
      <c r="BO40" s="257" t="n">
        <f aca="false">(($AZ40-$BT40)*BO$2)+$BT40</f>
        <v>0</v>
      </c>
      <c r="BP40" s="257" t="n">
        <f aca="false">(($AZ40-$BT40)*BP$2)+$BT40</f>
        <v>0</v>
      </c>
      <c r="BQ40" s="257" t="n">
        <f aca="false">(($AZ40-$BT40)*BQ$2)+$BT40</f>
        <v>0</v>
      </c>
      <c r="BR40" s="257" t="n">
        <f aca="false">(($AZ40-$BT40)*BR$2)+$BT40</f>
        <v>0</v>
      </c>
      <c r="BS40" s="257" t="n">
        <f aca="false">(($AZ40-$BT40)*BS$2)+$BT40</f>
        <v>0</v>
      </c>
      <c r="BT40" s="257" t="n">
        <f aca="false">VLOOKUP($A40,GAMMAGRIDS,5,FALSE())</f>
        <v>0</v>
      </c>
      <c r="BU40" s="257" t="n">
        <f aca="false">(($BT40-$BY40)*BU$2)+$BY40</f>
        <v>0</v>
      </c>
      <c r="BV40" s="257" t="n">
        <f aca="false">(($BT40-$BY40)*BV$2)+$BY40</f>
        <v>0</v>
      </c>
      <c r="BW40" s="257" t="n">
        <f aca="false">(($BT40-$BY40)*BW$2)+$BY40</f>
        <v>0</v>
      </c>
      <c r="BX40" s="257" t="n">
        <f aca="false">(($BT40-$BY40)*BX$2)+$BY40</f>
        <v>0</v>
      </c>
      <c r="BY40" s="257" t="n">
        <v>0</v>
      </c>
      <c r="BZ40" s="257" t="n">
        <f aca="false">(($CD40-$BY40)*BZ$2)+$BY40</f>
        <v>0</v>
      </c>
      <c r="CA40" s="257" t="n">
        <f aca="false">(($CD40-$BY40)*CA$2)+$BY40</f>
        <v>0</v>
      </c>
      <c r="CB40" s="257" t="n">
        <f aca="false">(($CD40-$BY40)*CB$2)+$BY40</f>
        <v>0</v>
      </c>
      <c r="CC40" s="257" t="n">
        <f aca="false">(($CD40-$BY40)*CC$2)+$BY40</f>
        <v>0</v>
      </c>
      <c r="CD40" s="257" t="n">
        <f aca="false">VLOOKUP($A40,GAMMAGRIDS,6,FALSE())</f>
        <v>0</v>
      </c>
      <c r="CE40" s="257" t="n">
        <f aca="false">(($CX40-$CD40)*CE$2)+$CD40</f>
        <v>0</v>
      </c>
      <c r="CF40" s="257" t="n">
        <f aca="false">(($CX40-$CD40)*CF$2)+$CD40</f>
        <v>0</v>
      </c>
      <c r="CG40" s="257" t="n">
        <f aca="false">(($CX40-$CD40)*CG$2)+$CD40</f>
        <v>0</v>
      </c>
      <c r="CH40" s="257" t="n">
        <f aca="false">(($CX40-$CD40)*CH$2)+$CD40</f>
        <v>0</v>
      </c>
      <c r="CI40" s="257" t="n">
        <f aca="false">(($CX40-$CD40)*CI$2)+$CD40</f>
        <v>0</v>
      </c>
      <c r="CJ40" s="257" t="n">
        <f aca="false">(($CX40-$CD40)*CJ$2)+$CD40</f>
        <v>0</v>
      </c>
      <c r="CK40" s="257" t="n">
        <f aca="false">(($CX40-$CD40)*CK$2)+$CD40</f>
        <v>0</v>
      </c>
      <c r="CL40" s="257" t="n">
        <f aca="false">(($CX40-$CD40)*CL$2)+$CD40</f>
        <v>0</v>
      </c>
      <c r="CM40" s="257" t="n">
        <f aca="false">(($CX40-$CD40)*CM$2)+$CD40</f>
        <v>0</v>
      </c>
      <c r="CN40" s="257" t="n">
        <f aca="false">(($CX40-$CD40)*CN$2)+$CD40</f>
        <v>0</v>
      </c>
      <c r="CO40" s="257" t="n">
        <f aca="false">(($CX40-$CD40)*CO$2)+$CD40</f>
        <v>0</v>
      </c>
      <c r="CP40" s="257" t="n">
        <f aca="false">(($CX40-$CD40)*CP$2)+$CD40</f>
        <v>0</v>
      </c>
      <c r="CQ40" s="257" t="n">
        <f aca="false">(($CX40-$CD40)*CQ$2)+$CD40</f>
        <v>0</v>
      </c>
      <c r="CR40" s="257" t="n">
        <f aca="false">(($CX40-$CD40)*CR$2)+$CD40</f>
        <v>0</v>
      </c>
      <c r="CS40" s="257" t="n">
        <f aca="false">(($CX40-$CD40)*CS$2)+$CD40</f>
        <v>0</v>
      </c>
      <c r="CT40" s="257" t="n">
        <f aca="false">(($CX40-$CD40)*CT$2)+$CD40</f>
        <v>0</v>
      </c>
      <c r="CU40" s="257" t="n">
        <f aca="false">(($CX40-$CD40)*CU$2)+$CD40</f>
        <v>0</v>
      </c>
      <c r="CV40" s="257" t="n">
        <f aca="false">(($CX40-$CD40)*CV$2)+$CD40</f>
        <v>0</v>
      </c>
      <c r="CW40" s="257" t="n">
        <f aca="false">(($CX40-$CD40)*CW$2)+$CD40</f>
        <v>0</v>
      </c>
      <c r="CX40" s="257" t="n">
        <f aca="false">VLOOKUP($A40,GAMMAGRIDS,7,FALSE())</f>
        <v>0</v>
      </c>
      <c r="CY40" s="257" t="n">
        <f aca="false">(($DW40-$CX40)*CY$2)+$CX40</f>
        <v>0</v>
      </c>
      <c r="CZ40" s="257" t="n">
        <f aca="false">(($DW40-$CX40)*CZ$2)+$CX40</f>
        <v>0</v>
      </c>
      <c r="DA40" s="257" t="n">
        <f aca="false">(($DW40-$CX40)*DA$2)+$CX40</f>
        <v>0</v>
      </c>
      <c r="DB40" s="257" t="n">
        <f aca="false">(($DW40-$CX40)*DB$2)+$CX40</f>
        <v>0</v>
      </c>
      <c r="DC40" s="257" t="n">
        <f aca="false">(($DW40-$CX40)*DC$2)+$CX40</f>
        <v>0</v>
      </c>
      <c r="DD40" s="257" t="n">
        <f aca="false">(($DW40-$CX40)*DD$2)+$CX40</f>
        <v>0</v>
      </c>
      <c r="DE40" s="257" t="n">
        <f aca="false">(($DW40-$CX40)*DE$2)+$CX40</f>
        <v>0</v>
      </c>
      <c r="DF40" s="257" t="n">
        <f aca="false">(($DW40-$CX40)*DF$2)+$CX40</f>
        <v>0</v>
      </c>
      <c r="DG40" s="257" t="n">
        <f aca="false">(($DW40-$CX40)*DG$2)+$CX40</f>
        <v>0</v>
      </c>
      <c r="DH40" s="257" t="n">
        <f aca="false">(($DW40-$CX40)*DH$2)+$CX40</f>
        <v>0</v>
      </c>
      <c r="DI40" s="257" t="n">
        <f aca="false">(($DW40-$CX40)*DI$2)+$CX40</f>
        <v>0</v>
      </c>
      <c r="DJ40" s="257" t="n">
        <f aca="false">(($DW40-$CX40)*DJ$2)+$CX40</f>
        <v>0</v>
      </c>
      <c r="DK40" s="257" t="n">
        <f aca="false">(($DW40-$CX40)*DK$2)+$CX40</f>
        <v>0</v>
      </c>
      <c r="DL40" s="257" t="n">
        <f aca="false">(($DW40-$CX40)*DL$2)+$CX40</f>
        <v>0</v>
      </c>
      <c r="DM40" s="257" t="n">
        <f aca="false">(($DW40-$CX40)*DM$2)+$CX40</f>
        <v>0</v>
      </c>
      <c r="DN40" s="257" t="n">
        <f aca="false">(($DW40-$CX40)*DN$2)+$CX40</f>
        <v>0</v>
      </c>
      <c r="DO40" s="257" t="n">
        <f aca="false">(($DW40-$CX40)*DO$2)+$CX40</f>
        <v>0</v>
      </c>
      <c r="DP40" s="257" t="n">
        <f aca="false">(($DW40-$CX40)*DP$2)+$CX40</f>
        <v>0</v>
      </c>
      <c r="DQ40" s="257" t="n">
        <f aca="false">(($DW40-$CX40)*DQ$2)+$CX40</f>
        <v>0</v>
      </c>
      <c r="DR40" s="257" t="n">
        <f aca="false">(($DW40-$CX40)*DR$2)+$CX40</f>
        <v>0</v>
      </c>
      <c r="DS40" s="257" t="n">
        <f aca="false">(($DW40-$CX40)*DS$2)+$CX40</f>
        <v>0</v>
      </c>
      <c r="DT40" s="257" t="n">
        <f aca="false">(($DW40-$CX40)*DT$2)+$CX40</f>
        <v>0</v>
      </c>
      <c r="DU40" s="257" t="n">
        <f aca="false">(($DW40-$CX40)*DU$2)+$CX40</f>
        <v>0</v>
      </c>
      <c r="DV40" s="257" t="n">
        <f aca="false">(($DW40-$CX40)*DV$2)+$CX40</f>
        <v>0</v>
      </c>
      <c r="DW40" s="257" t="n">
        <f aca="false">VLOOKUP($A40,GAMMAGRIDS,8,FALSE())</f>
        <v>0</v>
      </c>
      <c r="DX40" s="257" t="n">
        <f aca="false">(($EV40-$DW40)*DX$2)+$DW40</f>
        <v>0</v>
      </c>
      <c r="DY40" s="257" t="n">
        <f aca="false">(($EV40-$DW40)*DY$2)+$DW40</f>
        <v>0</v>
      </c>
      <c r="DZ40" s="257" t="n">
        <f aca="false">(($EV40-$DW40)*DZ$2)+$DW40</f>
        <v>0</v>
      </c>
      <c r="EA40" s="257" t="n">
        <f aca="false">(($EV40-$DW40)*EA$2)+$DW40</f>
        <v>0</v>
      </c>
      <c r="EB40" s="257" t="n">
        <f aca="false">(($EV40-$DW40)*EB$2)+$DW40</f>
        <v>0</v>
      </c>
      <c r="EC40" s="257" t="n">
        <f aca="false">(($EV40-$DW40)*EC$2)+$DW40</f>
        <v>0</v>
      </c>
      <c r="ED40" s="257" t="n">
        <f aca="false">(($EV40-$DW40)*ED$2)+$DW40</f>
        <v>0</v>
      </c>
      <c r="EE40" s="257" t="n">
        <f aca="false">(($EV40-$DW40)*EE$2)+$DW40</f>
        <v>0</v>
      </c>
      <c r="EF40" s="257" t="n">
        <f aca="false">(($EV40-$DW40)*EF$2)+$DW40</f>
        <v>0</v>
      </c>
      <c r="EG40" s="257" t="n">
        <f aca="false">(($EV40-$DW40)*EG$2)+$DW40</f>
        <v>0</v>
      </c>
      <c r="EH40" s="257" t="n">
        <f aca="false">(($EV40-$DW40)*EH$2)+$DW40</f>
        <v>0</v>
      </c>
      <c r="EI40" s="257" t="n">
        <f aca="false">(($EV40-$DW40)*EI$2)+$DW40</f>
        <v>0</v>
      </c>
      <c r="EJ40" s="257" t="n">
        <f aca="false">(($EV40-$DW40)*EJ$2)+$DW40</f>
        <v>0</v>
      </c>
      <c r="EK40" s="257" t="n">
        <f aca="false">(($EV40-$DW40)*EK$2)+$DW40</f>
        <v>0</v>
      </c>
      <c r="EL40" s="257" t="n">
        <f aca="false">(($EV40-$DW40)*EL$2)+$DW40</f>
        <v>0</v>
      </c>
      <c r="EM40" s="257" t="n">
        <f aca="false">(($EV40-$DW40)*EM$2)+$DW40</f>
        <v>0</v>
      </c>
      <c r="EN40" s="257" t="n">
        <f aca="false">(($EV40-$DW40)*EN$2)+$DW40</f>
        <v>0</v>
      </c>
      <c r="EO40" s="257" t="n">
        <f aca="false">(($EV40-$DW40)*EO$2)+$DW40</f>
        <v>0</v>
      </c>
      <c r="EP40" s="257" t="n">
        <f aca="false">(($EV40-$DW40)*EP$2)+$DW40</f>
        <v>0</v>
      </c>
      <c r="EQ40" s="257" t="n">
        <f aca="false">(($EV40-$DW40)*EQ$2)+$DW40</f>
        <v>0</v>
      </c>
      <c r="ER40" s="257" t="n">
        <f aca="false">(($EV40-$DW40)*ER$2)+$DW40</f>
        <v>0</v>
      </c>
      <c r="ES40" s="257" t="n">
        <f aca="false">(($EV40-$DW40)*ES$2)+$DW40</f>
        <v>0</v>
      </c>
      <c r="ET40" s="257" t="n">
        <f aca="false">(($EV40-$DW40)*ET$2)+$DW40</f>
        <v>0</v>
      </c>
      <c r="EU40" s="257" t="n">
        <f aca="false">(($EV40-$DW40)*EU$2)+$DW40</f>
        <v>0</v>
      </c>
      <c r="EV40" s="257" t="n">
        <f aca="false">VLOOKUP($A40,GAMMAGRIDS,9,FALSE())</f>
        <v>0</v>
      </c>
    </row>
    <row r="41" customFormat="false" ht="12.75" hidden="false" customHeight="false" outlineLevel="0" collapsed="false">
      <c r="A41" s="36" t="n">
        <v>38047</v>
      </c>
      <c r="B41" s="257" t="n">
        <f aca="false">VLOOKUP($A41,GAMMAGRIDS,2,FALSE())</f>
        <v>0</v>
      </c>
      <c r="C41" s="257" t="n">
        <f aca="false">(($B41-$AA41)*C$2)+$AA41</f>
        <v>0</v>
      </c>
      <c r="D41" s="257" t="n">
        <f aca="false">(($B41-$AA41)*D$2)+$AA41</f>
        <v>0</v>
      </c>
      <c r="E41" s="257" t="n">
        <f aca="false">(($B41-$AA41)*E$2)+$AA41</f>
        <v>0</v>
      </c>
      <c r="F41" s="257" t="n">
        <f aca="false">(($B41-$AA41)*F$2)+$AA41</f>
        <v>0</v>
      </c>
      <c r="G41" s="257" t="n">
        <f aca="false">(($B41-$AA41)*G$2)+$AA41</f>
        <v>0</v>
      </c>
      <c r="H41" s="257" t="n">
        <f aca="false">(($B41-$AA41)*H$2)+$AA41</f>
        <v>0</v>
      </c>
      <c r="I41" s="257" t="n">
        <f aca="false">(($B41-$AA41)*I$2)+$AA41</f>
        <v>0</v>
      </c>
      <c r="J41" s="257" t="n">
        <f aca="false">(($B41-$AA41)*J$2)+$AA41</f>
        <v>0</v>
      </c>
      <c r="K41" s="257" t="n">
        <f aca="false">(($B41-$AA41)*K$2)+$AA41</f>
        <v>0</v>
      </c>
      <c r="L41" s="257" t="n">
        <f aca="false">(($B41-$AA41)*L$2)+$AA41</f>
        <v>0</v>
      </c>
      <c r="M41" s="257" t="n">
        <f aca="false">(($B41-$AA41)*M$2)+$AA41</f>
        <v>0</v>
      </c>
      <c r="N41" s="257" t="n">
        <f aca="false">(($B41-$AA41)*N$2)+$AA41</f>
        <v>0</v>
      </c>
      <c r="O41" s="257" t="n">
        <f aca="false">(($B41-$AA41)*O$2)+$AA41</f>
        <v>0</v>
      </c>
      <c r="P41" s="257" t="n">
        <f aca="false">(($B41-$AA41)*P$2)+$AA41</f>
        <v>0</v>
      </c>
      <c r="Q41" s="257" t="n">
        <f aca="false">(($B41-$AA41)*Q$2)+$AA41</f>
        <v>0</v>
      </c>
      <c r="R41" s="257" t="n">
        <f aca="false">(($B41-$AA41)*R$2)+$AA41</f>
        <v>0</v>
      </c>
      <c r="S41" s="257" t="n">
        <f aca="false">(($B41-$AA41)*S$2)+$AA41</f>
        <v>0</v>
      </c>
      <c r="T41" s="257" t="n">
        <f aca="false">(($B41-$AA41)*T$2)+$AA41</f>
        <v>0</v>
      </c>
      <c r="U41" s="257" t="n">
        <f aca="false">(($B41-$AA41)*U$2)+$AA41</f>
        <v>0</v>
      </c>
      <c r="V41" s="257" t="n">
        <f aca="false">(($B41-$AA41)*V$2)+$AA41</f>
        <v>0</v>
      </c>
      <c r="W41" s="257" t="n">
        <f aca="false">(($B41-$AA41)*W$2)+$AA41</f>
        <v>0</v>
      </c>
      <c r="X41" s="257" t="n">
        <f aca="false">(($B41-$AA41)*X$2)+$AA41</f>
        <v>0</v>
      </c>
      <c r="Y41" s="257" t="n">
        <f aca="false">(($B41-$AA41)*Y$2)+$AA41</f>
        <v>0</v>
      </c>
      <c r="Z41" s="257" t="n">
        <f aca="false">(($B41-$AA41)*Z$2)+$AA41</f>
        <v>0</v>
      </c>
      <c r="AA41" s="257" t="n">
        <f aca="false">VLOOKUP($A41,GAMMAGRIDS,3,FALSE())</f>
        <v>0</v>
      </c>
      <c r="AB41" s="257" t="n">
        <f aca="false">(($AA41-$AZ41)*AB$2)+$AZ41</f>
        <v>0</v>
      </c>
      <c r="AC41" s="257" t="n">
        <f aca="false">(($AA41-$AZ41)*AC$2)+$AZ41</f>
        <v>0</v>
      </c>
      <c r="AD41" s="257" t="n">
        <f aca="false">(($AA41-$AZ41)*AD$2)+$AZ41</f>
        <v>0</v>
      </c>
      <c r="AE41" s="257" t="n">
        <f aca="false">(($AA41-$AZ41)*AE$2)+$AZ41</f>
        <v>0</v>
      </c>
      <c r="AF41" s="257" t="n">
        <f aca="false">(($AA41-$AZ41)*AF$2)+$AZ41</f>
        <v>0</v>
      </c>
      <c r="AG41" s="257" t="n">
        <f aca="false">(($AA41-$AZ41)*AG$2)+$AZ41</f>
        <v>0</v>
      </c>
      <c r="AH41" s="257" t="n">
        <f aca="false">(($AA41-$AZ41)*AH$2)+$AZ41</f>
        <v>0</v>
      </c>
      <c r="AI41" s="257" t="n">
        <f aca="false">(($AA41-$AZ41)*AI$2)+$AZ41</f>
        <v>0</v>
      </c>
      <c r="AJ41" s="257" t="n">
        <f aca="false">(($AA41-$AZ41)*AJ$2)+$AZ41</f>
        <v>0</v>
      </c>
      <c r="AK41" s="257" t="n">
        <f aca="false">(($AA41-$AZ41)*AK$2)+$AZ41</f>
        <v>0</v>
      </c>
      <c r="AL41" s="257" t="n">
        <f aca="false">(($AA41-$AZ41)*AL$2)+$AZ41</f>
        <v>0</v>
      </c>
      <c r="AM41" s="257" t="n">
        <f aca="false">(($AA41-$AZ41)*AM$2)+$AZ41</f>
        <v>0</v>
      </c>
      <c r="AN41" s="257" t="n">
        <f aca="false">(($AA41-$AZ41)*AN$2)+$AZ41</f>
        <v>0</v>
      </c>
      <c r="AO41" s="257" t="n">
        <f aca="false">(($AA41-$AZ41)*AO$2)+$AZ41</f>
        <v>0</v>
      </c>
      <c r="AP41" s="257" t="n">
        <f aca="false">(($AA41-$AZ41)*AP$2)+$AZ41</f>
        <v>0</v>
      </c>
      <c r="AQ41" s="257" t="n">
        <f aca="false">(($AA41-$AZ41)*AQ$2)+$AZ41</f>
        <v>0</v>
      </c>
      <c r="AR41" s="257" t="n">
        <f aca="false">(($AA41-$AZ41)*AR$2)+$AZ41</f>
        <v>0</v>
      </c>
      <c r="AS41" s="257" t="n">
        <f aca="false">(($AA41-$AZ41)*AS$2)+$AZ41</f>
        <v>0</v>
      </c>
      <c r="AT41" s="257" t="n">
        <f aca="false">(($AA41-$AZ41)*AT$2)+$AZ41</f>
        <v>0</v>
      </c>
      <c r="AU41" s="257" t="n">
        <f aca="false">(($AA41-$AZ41)*AU$2)+$AZ41</f>
        <v>0</v>
      </c>
      <c r="AV41" s="257" t="n">
        <f aca="false">(($AA41-$AZ41)*AV$2)+$AZ41</f>
        <v>0</v>
      </c>
      <c r="AW41" s="257" t="n">
        <f aca="false">(($AA41-$AZ41)*AW$2)+$AZ41</f>
        <v>0</v>
      </c>
      <c r="AX41" s="257" t="n">
        <f aca="false">(($AA41-$AZ41)*AX$2)+$AZ41</f>
        <v>0</v>
      </c>
      <c r="AY41" s="257" t="n">
        <f aca="false">(($AA41-$AZ41)*AY$2)+$AZ41</f>
        <v>0</v>
      </c>
      <c r="AZ41" s="257" t="n">
        <f aca="false">VLOOKUP($A41,GAMMAGRIDS,4,FALSE())</f>
        <v>0</v>
      </c>
      <c r="BA41" s="257" t="n">
        <f aca="false">(($AZ41-$BT41)*BA$2)+$BT41</f>
        <v>0</v>
      </c>
      <c r="BB41" s="257" t="n">
        <f aca="false">(($AZ41-$BT41)*BB$2)+$BT41</f>
        <v>0</v>
      </c>
      <c r="BC41" s="257" t="n">
        <f aca="false">(($AZ41-$BT41)*BC$2)+$BT41</f>
        <v>0</v>
      </c>
      <c r="BD41" s="257" t="n">
        <f aca="false">(($AZ41-$BT41)*BD$2)+$BT41</f>
        <v>0</v>
      </c>
      <c r="BE41" s="257" t="n">
        <f aca="false">(($AZ41-$BT41)*BE$2)+$BT41</f>
        <v>0</v>
      </c>
      <c r="BF41" s="257" t="n">
        <f aca="false">(($AZ41-$BT41)*BF$2)+$BT41</f>
        <v>0</v>
      </c>
      <c r="BG41" s="257" t="n">
        <f aca="false">(($AZ41-$BT41)*BG$2)+$BT41</f>
        <v>0</v>
      </c>
      <c r="BH41" s="257" t="n">
        <f aca="false">(($AZ41-$BT41)*BH$2)+$BT41</f>
        <v>0</v>
      </c>
      <c r="BI41" s="257" t="n">
        <f aca="false">(($AZ41-$BT41)*BI$2)+$BT41</f>
        <v>0</v>
      </c>
      <c r="BJ41" s="257" t="n">
        <f aca="false">(($AZ41-$BT41)*BJ$2)+$BT41</f>
        <v>0</v>
      </c>
      <c r="BK41" s="257" t="n">
        <f aca="false">(($AZ41-$BT41)*BK$2)+$BT41</f>
        <v>0</v>
      </c>
      <c r="BL41" s="257" t="n">
        <f aca="false">(($AZ41-$BT41)*BL$2)+$BT41</f>
        <v>0</v>
      </c>
      <c r="BM41" s="257" t="n">
        <f aca="false">(($AZ41-$BT41)*BM$2)+$BT41</f>
        <v>0</v>
      </c>
      <c r="BN41" s="257" t="n">
        <f aca="false">(($AZ41-$BT41)*BN$2)+$BT41</f>
        <v>0</v>
      </c>
      <c r="BO41" s="257" t="n">
        <f aca="false">(($AZ41-$BT41)*BO$2)+$BT41</f>
        <v>0</v>
      </c>
      <c r="BP41" s="257" t="n">
        <f aca="false">(($AZ41-$BT41)*BP$2)+$BT41</f>
        <v>0</v>
      </c>
      <c r="BQ41" s="257" t="n">
        <f aca="false">(($AZ41-$BT41)*BQ$2)+$BT41</f>
        <v>0</v>
      </c>
      <c r="BR41" s="257" t="n">
        <f aca="false">(($AZ41-$BT41)*BR$2)+$BT41</f>
        <v>0</v>
      </c>
      <c r="BS41" s="257" t="n">
        <f aca="false">(($AZ41-$BT41)*BS$2)+$BT41</f>
        <v>0</v>
      </c>
      <c r="BT41" s="257" t="n">
        <f aca="false">VLOOKUP($A41,GAMMAGRIDS,5,FALSE())</f>
        <v>0</v>
      </c>
      <c r="BU41" s="257" t="n">
        <f aca="false">(($BT41-$BY41)*BU$2)+$BY41</f>
        <v>0</v>
      </c>
      <c r="BV41" s="257" t="n">
        <f aca="false">(($BT41-$BY41)*BV$2)+$BY41</f>
        <v>0</v>
      </c>
      <c r="BW41" s="257" t="n">
        <f aca="false">(($BT41-$BY41)*BW$2)+$BY41</f>
        <v>0</v>
      </c>
      <c r="BX41" s="257" t="n">
        <f aca="false">(($BT41-$BY41)*BX$2)+$BY41</f>
        <v>0</v>
      </c>
      <c r="BY41" s="257" t="n">
        <v>0</v>
      </c>
      <c r="BZ41" s="257" t="n">
        <f aca="false">(($CD41-$BY41)*BZ$2)+$BY41</f>
        <v>0</v>
      </c>
      <c r="CA41" s="257" t="n">
        <f aca="false">(($CD41-$BY41)*CA$2)+$BY41</f>
        <v>0</v>
      </c>
      <c r="CB41" s="257" t="n">
        <f aca="false">(($CD41-$BY41)*CB$2)+$BY41</f>
        <v>0</v>
      </c>
      <c r="CC41" s="257" t="n">
        <f aca="false">(($CD41-$BY41)*CC$2)+$BY41</f>
        <v>0</v>
      </c>
      <c r="CD41" s="257" t="n">
        <f aca="false">VLOOKUP($A41,GAMMAGRIDS,6,FALSE())</f>
        <v>0</v>
      </c>
      <c r="CE41" s="257" t="n">
        <f aca="false">(($CX41-$CD41)*CE$2)+$CD41</f>
        <v>0</v>
      </c>
      <c r="CF41" s="257" t="n">
        <f aca="false">(($CX41-$CD41)*CF$2)+$CD41</f>
        <v>0</v>
      </c>
      <c r="CG41" s="257" t="n">
        <f aca="false">(($CX41-$CD41)*CG$2)+$CD41</f>
        <v>0</v>
      </c>
      <c r="CH41" s="257" t="n">
        <f aca="false">(($CX41-$CD41)*CH$2)+$CD41</f>
        <v>0</v>
      </c>
      <c r="CI41" s="257" t="n">
        <f aca="false">(($CX41-$CD41)*CI$2)+$CD41</f>
        <v>0</v>
      </c>
      <c r="CJ41" s="257" t="n">
        <f aca="false">(($CX41-$CD41)*CJ$2)+$CD41</f>
        <v>0</v>
      </c>
      <c r="CK41" s="257" t="n">
        <f aca="false">(($CX41-$CD41)*CK$2)+$CD41</f>
        <v>0</v>
      </c>
      <c r="CL41" s="257" t="n">
        <f aca="false">(($CX41-$CD41)*CL$2)+$CD41</f>
        <v>0</v>
      </c>
      <c r="CM41" s="257" t="n">
        <f aca="false">(($CX41-$CD41)*CM$2)+$CD41</f>
        <v>0</v>
      </c>
      <c r="CN41" s="257" t="n">
        <f aca="false">(($CX41-$CD41)*CN$2)+$CD41</f>
        <v>0</v>
      </c>
      <c r="CO41" s="257" t="n">
        <f aca="false">(($CX41-$CD41)*CO$2)+$CD41</f>
        <v>0</v>
      </c>
      <c r="CP41" s="257" t="n">
        <f aca="false">(($CX41-$CD41)*CP$2)+$CD41</f>
        <v>0</v>
      </c>
      <c r="CQ41" s="257" t="n">
        <f aca="false">(($CX41-$CD41)*CQ$2)+$CD41</f>
        <v>0</v>
      </c>
      <c r="CR41" s="257" t="n">
        <f aca="false">(($CX41-$CD41)*CR$2)+$CD41</f>
        <v>0</v>
      </c>
      <c r="CS41" s="257" t="n">
        <f aca="false">(($CX41-$CD41)*CS$2)+$CD41</f>
        <v>0</v>
      </c>
      <c r="CT41" s="257" t="n">
        <f aca="false">(($CX41-$CD41)*CT$2)+$CD41</f>
        <v>0</v>
      </c>
      <c r="CU41" s="257" t="n">
        <f aca="false">(($CX41-$CD41)*CU$2)+$CD41</f>
        <v>0</v>
      </c>
      <c r="CV41" s="257" t="n">
        <f aca="false">(($CX41-$CD41)*CV$2)+$CD41</f>
        <v>0</v>
      </c>
      <c r="CW41" s="257" t="n">
        <f aca="false">(($CX41-$CD41)*CW$2)+$CD41</f>
        <v>0</v>
      </c>
      <c r="CX41" s="257" t="n">
        <f aca="false">VLOOKUP($A41,GAMMAGRIDS,7,FALSE())</f>
        <v>0</v>
      </c>
      <c r="CY41" s="257" t="n">
        <f aca="false">(($DW41-$CX41)*CY$2)+$CX41</f>
        <v>0</v>
      </c>
      <c r="CZ41" s="257" t="n">
        <f aca="false">(($DW41-$CX41)*CZ$2)+$CX41</f>
        <v>0</v>
      </c>
      <c r="DA41" s="257" t="n">
        <f aca="false">(($DW41-$CX41)*DA$2)+$CX41</f>
        <v>0</v>
      </c>
      <c r="DB41" s="257" t="n">
        <f aca="false">(($DW41-$CX41)*DB$2)+$CX41</f>
        <v>0</v>
      </c>
      <c r="DC41" s="257" t="n">
        <f aca="false">(($DW41-$CX41)*DC$2)+$CX41</f>
        <v>0</v>
      </c>
      <c r="DD41" s="257" t="n">
        <f aca="false">(($DW41-$CX41)*DD$2)+$CX41</f>
        <v>0</v>
      </c>
      <c r="DE41" s="257" t="n">
        <f aca="false">(($DW41-$CX41)*DE$2)+$CX41</f>
        <v>0</v>
      </c>
      <c r="DF41" s="257" t="n">
        <f aca="false">(($DW41-$CX41)*DF$2)+$CX41</f>
        <v>0</v>
      </c>
      <c r="DG41" s="257" t="n">
        <f aca="false">(($DW41-$CX41)*DG$2)+$CX41</f>
        <v>0</v>
      </c>
      <c r="DH41" s="257" t="n">
        <f aca="false">(($DW41-$CX41)*DH$2)+$CX41</f>
        <v>0</v>
      </c>
      <c r="DI41" s="257" t="n">
        <f aca="false">(($DW41-$CX41)*DI$2)+$CX41</f>
        <v>0</v>
      </c>
      <c r="DJ41" s="257" t="n">
        <f aca="false">(($DW41-$CX41)*DJ$2)+$CX41</f>
        <v>0</v>
      </c>
      <c r="DK41" s="257" t="n">
        <f aca="false">(($DW41-$CX41)*DK$2)+$CX41</f>
        <v>0</v>
      </c>
      <c r="DL41" s="257" t="n">
        <f aca="false">(($DW41-$CX41)*DL$2)+$CX41</f>
        <v>0</v>
      </c>
      <c r="DM41" s="257" t="n">
        <f aca="false">(($DW41-$CX41)*DM$2)+$CX41</f>
        <v>0</v>
      </c>
      <c r="DN41" s="257" t="n">
        <f aca="false">(($DW41-$CX41)*DN$2)+$CX41</f>
        <v>0</v>
      </c>
      <c r="DO41" s="257" t="n">
        <f aca="false">(($DW41-$CX41)*DO$2)+$CX41</f>
        <v>0</v>
      </c>
      <c r="DP41" s="257" t="n">
        <f aca="false">(($DW41-$CX41)*DP$2)+$CX41</f>
        <v>0</v>
      </c>
      <c r="DQ41" s="257" t="n">
        <f aca="false">(($DW41-$CX41)*DQ$2)+$CX41</f>
        <v>0</v>
      </c>
      <c r="DR41" s="257" t="n">
        <f aca="false">(($DW41-$CX41)*DR$2)+$CX41</f>
        <v>0</v>
      </c>
      <c r="DS41" s="257" t="n">
        <f aca="false">(($DW41-$CX41)*DS$2)+$CX41</f>
        <v>0</v>
      </c>
      <c r="DT41" s="257" t="n">
        <f aca="false">(($DW41-$CX41)*DT$2)+$CX41</f>
        <v>0</v>
      </c>
      <c r="DU41" s="257" t="n">
        <f aca="false">(($DW41-$CX41)*DU$2)+$CX41</f>
        <v>0</v>
      </c>
      <c r="DV41" s="257" t="n">
        <f aca="false">(($DW41-$CX41)*DV$2)+$CX41</f>
        <v>0</v>
      </c>
      <c r="DW41" s="257" t="n">
        <f aca="false">VLOOKUP($A41,GAMMAGRIDS,8,FALSE())</f>
        <v>0</v>
      </c>
      <c r="DX41" s="257" t="n">
        <f aca="false">(($EV41-$DW41)*DX$2)+$DW41</f>
        <v>0</v>
      </c>
      <c r="DY41" s="257" t="n">
        <f aca="false">(($EV41-$DW41)*DY$2)+$DW41</f>
        <v>0</v>
      </c>
      <c r="DZ41" s="257" t="n">
        <f aca="false">(($EV41-$DW41)*DZ$2)+$DW41</f>
        <v>0</v>
      </c>
      <c r="EA41" s="257" t="n">
        <f aca="false">(($EV41-$DW41)*EA$2)+$DW41</f>
        <v>0</v>
      </c>
      <c r="EB41" s="257" t="n">
        <f aca="false">(($EV41-$DW41)*EB$2)+$DW41</f>
        <v>0</v>
      </c>
      <c r="EC41" s="257" t="n">
        <f aca="false">(($EV41-$DW41)*EC$2)+$DW41</f>
        <v>0</v>
      </c>
      <c r="ED41" s="257" t="n">
        <f aca="false">(($EV41-$DW41)*ED$2)+$DW41</f>
        <v>0</v>
      </c>
      <c r="EE41" s="257" t="n">
        <f aca="false">(($EV41-$DW41)*EE$2)+$DW41</f>
        <v>0</v>
      </c>
      <c r="EF41" s="257" t="n">
        <f aca="false">(($EV41-$DW41)*EF$2)+$DW41</f>
        <v>0</v>
      </c>
      <c r="EG41" s="257" t="n">
        <f aca="false">(($EV41-$DW41)*EG$2)+$DW41</f>
        <v>0</v>
      </c>
      <c r="EH41" s="257" t="n">
        <f aca="false">(($EV41-$DW41)*EH$2)+$DW41</f>
        <v>0</v>
      </c>
      <c r="EI41" s="257" t="n">
        <f aca="false">(($EV41-$DW41)*EI$2)+$DW41</f>
        <v>0</v>
      </c>
      <c r="EJ41" s="257" t="n">
        <f aca="false">(($EV41-$DW41)*EJ$2)+$DW41</f>
        <v>0</v>
      </c>
      <c r="EK41" s="257" t="n">
        <f aca="false">(($EV41-$DW41)*EK$2)+$DW41</f>
        <v>0</v>
      </c>
      <c r="EL41" s="257" t="n">
        <f aca="false">(($EV41-$DW41)*EL$2)+$DW41</f>
        <v>0</v>
      </c>
      <c r="EM41" s="257" t="n">
        <f aca="false">(($EV41-$DW41)*EM$2)+$DW41</f>
        <v>0</v>
      </c>
      <c r="EN41" s="257" t="n">
        <f aca="false">(($EV41-$DW41)*EN$2)+$DW41</f>
        <v>0</v>
      </c>
      <c r="EO41" s="257" t="n">
        <f aca="false">(($EV41-$DW41)*EO$2)+$DW41</f>
        <v>0</v>
      </c>
      <c r="EP41" s="257" t="n">
        <f aca="false">(($EV41-$DW41)*EP$2)+$DW41</f>
        <v>0</v>
      </c>
      <c r="EQ41" s="257" t="n">
        <f aca="false">(($EV41-$DW41)*EQ$2)+$DW41</f>
        <v>0</v>
      </c>
      <c r="ER41" s="257" t="n">
        <f aca="false">(($EV41-$DW41)*ER$2)+$DW41</f>
        <v>0</v>
      </c>
      <c r="ES41" s="257" t="n">
        <f aca="false">(($EV41-$DW41)*ES$2)+$DW41</f>
        <v>0</v>
      </c>
      <c r="ET41" s="257" t="n">
        <f aca="false">(($EV41-$DW41)*ET$2)+$DW41</f>
        <v>0</v>
      </c>
      <c r="EU41" s="257" t="n">
        <f aca="false">(($EV41-$DW41)*EU$2)+$DW41</f>
        <v>0</v>
      </c>
      <c r="EV41" s="257" t="n">
        <f aca="false">VLOOKUP($A41,GAMMAGRIDS,9,FALSE())</f>
        <v>0</v>
      </c>
    </row>
    <row r="42" customFormat="false" ht="12.75" hidden="false" customHeight="false" outlineLevel="0" collapsed="false">
      <c r="A42" s="36" t="n">
        <v>38078</v>
      </c>
      <c r="B42" s="257" t="n">
        <f aca="false">VLOOKUP($A42,GAMMAGRIDS,2,FALSE())</f>
        <v>0</v>
      </c>
      <c r="C42" s="257" t="n">
        <f aca="false">(($B42-$AA42)*C$2)+$AA42</f>
        <v>0</v>
      </c>
      <c r="D42" s="257" t="n">
        <f aca="false">(($B42-$AA42)*D$2)+$AA42</f>
        <v>0</v>
      </c>
      <c r="E42" s="257" t="n">
        <f aca="false">(($B42-$AA42)*E$2)+$AA42</f>
        <v>0</v>
      </c>
      <c r="F42" s="257" t="n">
        <f aca="false">(($B42-$AA42)*F$2)+$AA42</f>
        <v>0</v>
      </c>
      <c r="G42" s="257" t="n">
        <f aca="false">(($B42-$AA42)*G$2)+$AA42</f>
        <v>0</v>
      </c>
      <c r="H42" s="257" t="n">
        <f aca="false">(($B42-$AA42)*H$2)+$AA42</f>
        <v>0</v>
      </c>
      <c r="I42" s="257" t="n">
        <f aca="false">(($B42-$AA42)*I$2)+$AA42</f>
        <v>0</v>
      </c>
      <c r="J42" s="257" t="n">
        <f aca="false">(($B42-$AA42)*J$2)+$AA42</f>
        <v>0</v>
      </c>
      <c r="K42" s="257" t="n">
        <f aca="false">(($B42-$AA42)*K$2)+$AA42</f>
        <v>0</v>
      </c>
      <c r="L42" s="257" t="n">
        <f aca="false">(($B42-$AA42)*L$2)+$AA42</f>
        <v>0</v>
      </c>
      <c r="M42" s="257" t="n">
        <f aca="false">(($B42-$AA42)*M$2)+$AA42</f>
        <v>0</v>
      </c>
      <c r="N42" s="257" t="n">
        <f aca="false">(($B42-$AA42)*N$2)+$AA42</f>
        <v>0</v>
      </c>
      <c r="O42" s="257" t="n">
        <f aca="false">(($B42-$AA42)*O$2)+$AA42</f>
        <v>0</v>
      </c>
      <c r="P42" s="257" t="n">
        <f aca="false">(($B42-$AA42)*P$2)+$AA42</f>
        <v>0</v>
      </c>
      <c r="Q42" s="257" t="n">
        <f aca="false">(($B42-$AA42)*Q$2)+$AA42</f>
        <v>0</v>
      </c>
      <c r="R42" s="257" t="n">
        <f aca="false">(($B42-$AA42)*R$2)+$AA42</f>
        <v>0</v>
      </c>
      <c r="S42" s="257" t="n">
        <f aca="false">(($B42-$AA42)*S$2)+$AA42</f>
        <v>0</v>
      </c>
      <c r="T42" s="257" t="n">
        <f aca="false">(($B42-$AA42)*T$2)+$AA42</f>
        <v>0</v>
      </c>
      <c r="U42" s="257" t="n">
        <f aca="false">(($B42-$AA42)*U$2)+$AA42</f>
        <v>0</v>
      </c>
      <c r="V42" s="257" t="n">
        <f aca="false">(($B42-$AA42)*V$2)+$AA42</f>
        <v>0</v>
      </c>
      <c r="W42" s="257" t="n">
        <f aca="false">(($B42-$AA42)*W$2)+$AA42</f>
        <v>0</v>
      </c>
      <c r="X42" s="257" t="n">
        <f aca="false">(($B42-$AA42)*X$2)+$AA42</f>
        <v>0</v>
      </c>
      <c r="Y42" s="257" t="n">
        <f aca="false">(($B42-$AA42)*Y$2)+$AA42</f>
        <v>0</v>
      </c>
      <c r="Z42" s="257" t="n">
        <f aca="false">(($B42-$AA42)*Z$2)+$AA42</f>
        <v>0</v>
      </c>
      <c r="AA42" s="257" t="n">
        <f aca="false">VLOOKUP($A42,GAMMAGRIDS,3,FALSE())</f>
        <v>0</v>
      </c>
      <c r="AB42" s="257" t="n">
        <f aca="false">(($AA42-$AZ42)*AB$2)+$AZ42</f>
        <v>0</v>
      </c>
      <c r="AC42" s="257" t="n">
        <f aca="false">(($AA42-$AZ42)*AC$2)+$AZ42</f>
        <v>0</v>
      </c>
      <c r="AD42" s="257" t="n">
        <f aca="false">(($AA42-$AZ42)*AD$2)+$AZ42</f>
        <v>0</v>
      </c>
      <c r="AE42" s="257" t="n">
        <f aca="false">(($AA42-$AZ42)*AE$2)+$AZ42</f>
        <v>0</v>
      </c>
      <c r="AF42" s="257" t="n">
        <f aca="false">(($AA42-$AZ42)*AF$2)+$AZ42</f>
        <v>0</v>
      </c>
      <c r="AG42" s="257" t="n">
        <f aca="false">(($AA42-$AZ42)*AG$2)+$AZ42</f>
        <v>0</v>
      </c>
      <c r="AH42" s="257" t="n">
        <f aca="false">(($AA42-$AZ42)*AH$2)+$AZ42</f>
        <v>0</v>
      </c>
      <c r="AI42" s="257" t="n">
        <f aca="false">(($AA42-$AZ42)*AI$2)+$AZ42</f>
        <v>0</v>
      </c>
      <c r="AJ42" s="257" t="n">
        <f aca="false">(($AA42-$AZ42)*AJ$2)+$AZ42</f>
        <v>0</v>
      </c>
      <c r="AK42" s="257" t="n">
        <f aca="false">(($AA42-$AZ42)*AK$2)+$AZ42</f>
        <v>0</v>
      </c>
      <c r="AL42" s="257" t="n">
        <f aca="false">(($AA42-$AZ42)*AL$2)+$AZ42</f>
        <v>0</v>
      </c>
      <c r="AM42" s="257" t="n">
        <f aca="false">(($AA42-$AZ42)*AM$2)+$AZ42</f>
        <v>0</v>
      </c>
      <c r="AN42" s="257" t="n">
        <f aca="false">(($AA42-$AZ42)*AN$2)+$AZ42</f>
        <v>0</v>
      </c>
      <c r="AO42" s="257" t="n">
        <f aca="false">(($AA42-$AZ42)*AO$2)+$AZ42</f>
        <v>0</v>
      </c>
      <c r="AP42" s="257" t="n">
        <f aca="false">(($AA42-$AZ42)*AP$2)+$AZ42</f>
        <v>0</v>
      </c>
      <c r="AQ42" s="257" t="n">
        <f aca="false">(($AA42-$AZ42)*AQ$2)+$AZ42</f>
        <v>0</v>
      </c>
      <c r="AR42" s="257" t="n">
        <f aca="false">(($AA42-$AZ42)*AR$2)+$AZ42</f>
        <v>0</v>
      </c>
      <c r="AS42" s="257" t="n">
        <f aca="false">(($AA42-$AZ42)*AS$2)+$AZ42</f>
        <v>0</v>
      </c>
      <c r="AT42" s="257" t="n">
        <f aca="false">(($AA42-$AZ42)*AT$2)+$AZ42</f>
        <v>0</v>
      </c>
      <c r="AU42" s="257" t="n">
        <f aca="false">(($AA42-$AZ42)*AU$2)+$AZ42</f>
        <v>0</v>
      </c>
      <c r="AV42" s="257" t="n">
        <f aca="false">(($AA42-$AZ42)*AV$2)+$AZ42</f>
        <v>0</v>
      </c>
      <c r="AW42" s="257" t="n">
        <f aca="false">(($AA42-$AZ42)*AW$2)+$AZ42</f>
        <v>0</v>
      </c>
      <c r="AX42" s="257" t="n">
        <f aca="false">(($AA42-$AZ42)*AX$2)+$AZ42</f>
        <v>0</v>
      </c>
      <c r="AY42" s="257" t="n">
        <f aca="false">(($AA42-$AZ42)*AY$2)+$AZ42</f>
        <v>0</v>
      </c>
      <c r="AZ42" s="257" t="n">
        <f aca="false">VLOOKUP($A42,GAMMAGRIDS,4,FALSE())</f>
        <v>0</v>
      </c>
      <c r="BA42" s="257" t="n">
        <f aca="false">(($AZ42-$BT42)*BA$2)+$BT42</f>
        <v>0</v>
      </c>
      <c r="BB42" s="257" t="n">
        <f aca="false">(($AZ42-$BT42)*BB$2)+$BT42</f>
        <v>0</v>
      </c>
      <c r="BC42" s="257" t="n">
        <f aca="false">(($AZ42-$BT42)*BC$2)+$BT42</f>
        <v>0</v>
      </c>
      <c r="BD42" s="257" t="n">
        <f aca="false">(($AZ42-$BT42)*BD$2)+$BT42</f>
        <v>0</v>
      </c>
      <c r="BE42" s="257" t="n">
        <f aca="false">(($AZ42-$BT42)*BE$2)+$BT42</f>
        <v>0</v>
      </c>
      <c r="BF42" s="257" t="n">
        <f aca="false">(($AZ42-$BT42)*BF$2)+$BT42</f>
        <v>0</v>
      </c>
      <c r="BG42" s="257" t="n">
        <f aca="false">(($AZ42-$BT42)*BG$2)+$BT42</f>
        <v>0</v>
      </c>
      <c r="BH42" s="257" t="n">
        <f aca="false">(($AZ42-$BT42)*BH$2)+$BT42</f>
        <v>0</v>
      </c>
      <c r="BI42" s="257" t="n">
        <f aca="false">(($AZ42-$BT42)*BI$2)+$BT42</f>
        <v>0</v>
      </c>
      <c r="BJ42" s="257" t="n">
        <f aca="false">(($AZ42-$BT42)*BJ$2)+$BT42</f>
        <v>0</v>
      </c>
      <c r="BK42" s="257" t="n">
        <f aca="false">(($AZ42-$BT42)*BK$2)+$BT42</f>
        <v>0</v>
      </c>
      <c r="BL42" s="257" t="n">
        <f aca="false">(($AZ42-$BT42)*BL$2)+$BT42</f>
        <v>0</v>
      </c>
      <c r="BM42" s="257" t="n">
        <f aca="false">(($AZ42-$BT42)*BM$2)+$BT42</f>
        <v>0</v>
      </c>
      <c r="BN42" s="257" t="n">
        <f aca="false">(($AZ42-$BT42)*BN$2)+$BT42</f>
        <v>0</v>
      </c>
      <c r="BO42" s="257" t="n">
        <f aca="false">(($AZ42-$BT42)*BO$2)+$BT42</f>
        <v>0</v>
      </c>
      <c r="BP42" s="257" t="n">
        <f aca="false">(($AZ42-$BT42)*BP$2)+$BT42</f>
        <v>0</v>
      </c>
      <c r="BQ42" s="257" t="n">
        <f aca="false">(($AZ42-$BT42)*BQ$2)+$BT42</f>
        <v>0</v>
      </c>
      <c r="BR42" s="257" t="n">
        <f aca="false">(($AZ42-$BT42)*BR$2)+$BT42</f>
        <v>0</v>
      </c>
      <c r="BS42" s="257" t="n">
        <f aca="false">(($AZ42-$BT42)*BS$2)+$BT42</f>
        <v>0</v>
      </c>
      <c r="BT42" s="257" t="n">
        <f aca="false">VLOOKUP($A42,GAMMAGRIDS,5,FALSE())</f>
        <v>0</v>
      </c>
      <c r="BU42" s="257" t="n">
        <f aca="false">(($BT42-$BY42)*BU$2)+$BY42</f>
        <v>0</v>
      </c>
      <c r="BV42" s="257" t="n">
        <f aca="false">(($BT42-$BY42)*BV$2)+$BY42</f>
        <v>0</v>
      </c>
      <c r="BW42" s="257" t="n">
        <f aca="false">(($BT42-$BY42)*BW$2)+$BY42</f>
        <v>0</v>
      </c>
      <c r="BX42" s="257" t="n">
        <f aca="false">(($BT42-$BY42)*BX$2)+$BY42</f>
        <v>0</v>
      </c>
      <c r="BY42" s="257" t="n">
        <v>0</v>
      </c>
      <c r="BZ42" s="257" t="n">
        <f aca="false">(($CD42-$BY42)*BZ$2)+$BY42</f>
        <v>0</v>
      </c>
      <c r="CA42" s="257" t="n">
        <f aca="false">(($CD42-$BY42)*CA$2)+$BY42</f>
        <v>0</v>
      </c>
      <c r="CB42" s="257" t="n">
        <f aca="false">(($CD42-$BY42)*CB$2)+$BY42</f>
        <v>0</v>
      </c>
      <c r="CC42" s="257" t="n">
        <f aca="false">(($CD42-$BY42)*CC$2)+$BY42</f>
        <v>0</v>
      </c>
      <c r="CD42" s="257" t="n">
        <f aca="false">VLOOKUP($A42,GAMMAGRIDS,6,FALSE())</f>
        <v>0</v>
      </c>
      <c r="CE42" s="257" t="n">
        <f aca="false">(($CX42-$CD42)*CE$2)+$CD42</f>
        <v>0</v>
      </c>
      <c r="CF42" s="257" t="n">
        <f aca="false">(($CX42-$CD42)*CF$2)+$CD42</f>
        <v>0</v>
      </c>
      <c r="CG42" s="257" t="n">
        <f aca="false">(($CX42-$CD42)*CG$2)+$CD42</f>
        <v>0</v>
      </c>
      <c r="CH42" s="257" t="n">
        <f aca="false">(($CX42-$CD42)*CH$2)+$CD42</f>
        <v>0</v>
      </c>
      <c r="CI42" s="257" t="n">
        <f aca="false">(($CX42-$CD42)*CI$2)+$CD42</f>
        <v>0</v>
      </c>
      <c r="CJ42" s="257" t="n">
        <f aca="false">(($CX42-$CD42)*CJ$2)+$CD42</f>
        <v>0</v>
      </c>
      <c r="CK42" s="257" t="n">
        <f aca="false">(($CX42-$CD42)*CK$2)+$CD42</f>
        <v>0</v>
      </c>
      <c r="CL42" s="257" t="n">
        <f aca="false">(($CX42-$CD42)*CL$2)+$CD42</f>
        <v>0</v>
      </c>
      <c r="CM42" s="257" t="n">
        <f aca="false">(($CX42-$CD42)*CM$2)+$CD42</f>
        <v>0</v>
      </c>
      <c r="CN42" s="257" t="n">
        <f aca="false">(($CX42-$CD42)*CN$2)+$CD42</f>
        <v>0</v>
      </c>
      <c r="CO42" s="257" t="n">
        <f aca="false">(($CX42-$CD42)*CO$2)+$CD42</f>
        <v>0</v>
      </c>
      <c r="CP42" s="257" t="n">
        <f aca="false">(($CX42-$CD42)*CP$2)+$CD42</f>
        <v>0</v>
      </c>
      <c r="CQ42" s="257" t="n">
        <f aca="false">(($CX42-$CD42)*CQ$2)+$CD42</f>
        <v>0</v>
      </c>
      <c r="CR42" s="257" t="n">
        <f aca="false">(($CX42-$CD42)*CR$2)+$CD42</f>
        <v>0</v>
      </c>
      <c r="CS42" s="257" t="n">
        <f aca="false">(($CX42-$CD42)*CS$2)+$CD42</f>
        <v>0</v>
      </c>
      <c r="CT42" s="257" t="n">
        <f aca="false">(($CX42-$CD42)*CT$2)+$CD42</f>
        <v>0</v>
      </c>
      <c r="CU42" s="257" t="n">
        <f aca="false">(($CX42-$CD42)*CU$2)+$CD42</f>
        <v>0</v>
      </c>
      <c r="CV42" s="257" t="n">
        <f aca="false">(($CX42-$CD42)*CV$2)+$CD42</f>
        <v>0</v>
      </c>
      <c r="CW42" s="257" t="n">
        <f aca="false">(($CX42-$CD42)*CW$2)+$CD42</f>
        <v>0</v>
      </c>
      <c r="CX42" s="257" t="n">
        <f aca="false">VLOOKUP($A42,GAMMAGRIDS,7,FALSE())</f>
        <v>0</v>
      </c>
      <c r="CY42" s="257" t="n">
        <f aca="false">(($DW42-$CX42)*CY$2)+$CX42</f>
        <v>0</v>
      </c>
      <c r="CZ42" s="257" t="n">
        <f aca="false">(($DW42-$CX42)*CZ$2)+$CX42</f>
        <v>0</v>
      </c>
      <c r="DA42" s="257" t="n">
        <f aca="false">(($DW42-$CX42)*DA$2)+$CX42</f>
        <v>0</v>
      </c>
      <c r="DB42" s="257" t="n">
        <f aca="false">(($DW42-$CX42)*DB$2)+$CX42</f>
        <v>0</v>
      </c>
      <c r="DC42" s="257" t="n">
        <f aca="false">(($DW42-$CX42)*DC$2)+$CX42</f>
        <v>0</v>
      </c>
      <c r="DD42" s="257" t="n">
        <f aca="false">(($DW42-$CX42)*DD$2)+$CX42</f>
        <v>0</v>
      </c>
      <c r="DE42" s="257" t="n">
        <f aca="false">(($DW42-$CX42)*DE$2)+$CX42</f>
        <v>0</v>
      </c>
      <c r="DF42" s="257" t="n">
        <f aca="false">(($DW42-$CX42)*DF$2)+$CX42</f>
        <v>0</v>
      </c>
      <c r="DG42" s="257" t="n">
        <f aca="false">(($DW42-$CX42)*DG$2)+$CX42</f>
        <v>0</v>
      </c>
      <c r="DH42" s="257" t="n">
        <f aca="false">(($DW42-$CX42)*DH$2)+$CX42</f>
        <v>0</v>
      </c>
      <c r="DI42" s="257" t="n">
        <f aca="false">(($DW42-$CX42)*DI$2)+$CX42</f>
        <v>0</v>
      </c>
      <c r="DJ42" s="257" t="n">
        <f aca="false">(($DW42-$CX42)*DJ$2)+$CX42</f>
        <v>0</v>
      </c>
      <c r="DK42" s="257" t="n">
        <f aca="false">(($DW42-$CX42)*DK$2)+$CX42</f>
        <v>0</v>
      </c>
      <c r="DL42" s="257" t="n">
        <f aca="false">(($DW42-$CX42)*DL$2)+$CX42</f>
        <v>0</v>
      </c>
      <c r="DM42" s="257" t="n">
        <f aca="false">(($DW42-$CX42)*DM$2)+$CX42</f>
        <v>0</v>
      </c>
      <c r="DN42" s="257" t="n">
        <f aca="false">(($DW42-$CX42)*DN$2)+$CX42</f>
        <v>0</v>
      </c>
      <c r="DO42" s="257" t="n">
        <f aca="false">(($DW42-$CX42)*DO$2)+$CX42</f>
        <v>0</v>
      </c>
      <c r="DP42" s="257" t="n">
        <f aca="false">(($DW42-$CX42)*DP$2)+$CX42</f>
        <v>0</v>
      </c>
      <c r="DQ42" s="257" t="n">
        <f aca="false">(($DW42-$CX42)*DQ$2)+$CX42</f>
        <v>0</v>
      </c>
      <c r="DR42" s="257" t="n">
        <f aca="false">(($DW42-$CX42)*DR$2)+$CX42</f>
        <v>0</v>
      </c>
      <c r="DS42" s="257" t="n">
        <f aca="false">(($DW42-$CX42)*DS$2)+$CX42</f>
        <v>0</v>
      </c>
      <c r="DT42" s="257" t="n">
        <f aca="false">(($DW42-$CX42)*DT$2)+$CX42</f>
        <v>0</v>
      </c>
      <c r="DU42" s="257" t="n">
        <f aca="false">(($DW42-$CX42)*DU$2)+$CX42</f>
        <v>0</v>
      </c>
      <c r="DV42" s="257" t="n">
        <f aca="false">(($DW42-$CX42)*DV$2)+$CX42</f>
        <v>0</v>
      </c>
      <c r="DW42" s="257" t="n">
        <f aca="false">VLOOKUP($A42,GAMMAGRIDS,8,FALSE())</f>
        <v>0</v>
      </c>
      <c r="DX42" s="257" t="n">
        <f aca="false">(($EV42-$DW42)*DX$2)+$DW42</f>
        <v>0</v>
      </c>
      <c r="DY42" s="257" t="n">
        <f aca="false">(($EV42-$DW42)*DY$2)+$DW42</f>
        <v>0</v>
      </c>
      <c r="DZ42" s="257" t="n">
        <f aca="false">(($EV42-$DW42)*DZ$2)+$DW42</f>
        <v>0</v>
      </c>
      <c r="EA42" s="257" t="n">
        <f aca="false">(($EV42-$DW42)*EA$2)+$DW42</f>
        <v>0</v>
      </c>
      <c r="EB42" s="257" t="n">
        <f aca="false">(($EV42-$DW42)*EB$2)+$DW42</f>
        <v>0</v>
      </c>
      <c r="EC42" s="257" t="n">
        <f aca="false">(($EV42-$DW42)*EC$2)+$DW42</f>
        <v>0</v>
      </c>
      <c r="ED42" s="257" t="n">
        <f aca="false">(($EV42-$DW42)*ED$2)+$DW42</f>
        <v>0</v>
      </c>
      <c r="EE42" s="257" t="n">
        <f aca="false">(($EV42-$DW42)*EE$2)+$DW42</f>
        <v>0</v>
      </c>
      <c r="EF42" s="257" t="n">
        <f aca="false">(($EV42-$DW42)*EF$2)+$DW42</f>
        <v>0</v>
      </c>
      <c r="EG42" s="257" t="n">
        <f aca="false">(($EV42-$DW42)*EG$2)+$DW42</f>
        <v>0</v>
      </c>
      <c r="EH42" s="257" t="n">
        <f aca="false">(($EV42-$DW42)*EH$2)+$DW42</f>
        <v>0</v>
      </c>
      <c r="EI42" s="257" t="n">
        <f aca="false">(($EV42-$DW42)*EI$2)+$DW42</f>
        <v>0</v>
      </c>
      <c r="EJ42" s="257" t="n">
        <f aca="false">(($EV42-$DW42)*EJ$2)+$DW42</f>
        <v>0</v>
      </c>
      <c r="EK42" s="257" t="n">
        <f aca="false">(($EV42-$DW42)*EK$2)+$DW42</f>
        <v>0</v>
      </c>
      <c r="EL42" s="257" t="n">
        <f aca="false">(($EV42-$DW42)*EL$2)+$DW42</f>
        <v>0</v>
      </c>
      <c r="EM42" s="257" t="n">
        <f aca="false">(($EV42-$DW42)*EM$2)+$DW42</f>
        <v>0</v>
      </c>
      <c r="EN42" s="257" t="n">
        <f aca="false">(($EV42-$DW42)*EN$2)+$DW42</f>
        <v>0</v>
      </c>
      <c r="EO42" s="257" t="n">
        <f aca="false">(($EV42-$DW42)*EO$2)+$DW42</f>
        <v>0</v>
      </c>
      <c r="EP42" s="257" t="n">
        <f aca="false">(($EV42-$DW42)*EP$2)+$DW42</f>
        <v>0</v>
      </c>
      <c r="EQ42" s="257" t="n">
        <f aca="false">(($EV42-$DW42)*EQ$2)+$DW42</f>
        <v>0</v>
      </c>
      <c r="ER42" s="257" t="n">
        <f aca="false">(($EV42-$DW42)*ER$2)+$DW42</f>
        <v>0</v>
      </c>
      <c r="ES42" s="257" t="n">
        <f aca="false">(($EV42-$DW42)*ES$2)+$DW42</f>
        <v>0</v>
      </c>
      <c r="ET42" s="257" t="n">
        <f aca="false">(($EV42-$DW42)*ET$2)+$DW42</f>
        <v>0</v>
      </c>
      <c r="EU42" s="257" t="n">
        <f aca="false">(($EV42-$DW42)*EU$2)+$DW42</f>
        <v>0</v>
      </c>
      <c r="EV42" s="257" t="n">
        <f aca="false">VLOOKUP($A42,GAMMAGRIDS,9,FALSE())</f>
        <v>0</v>
      </c>
    </row>
    <row r="43" customFormat="false" ht="12.75" hidden="false" customHeight="false" outlineLevel="0" collapsed="false">
      <c r="A43" s="36" t="n">
        <v>38108</v>
      </c>
      <c r="B43" s="257" t="n">
        <f aca="false">VLOOKUP($A43,GAMMAGRIDS,2,FALSE())</f>
        <v>0</v>
      </c>
      <c r="C43" s="257" t="n">
        <f aca="false">(($B43-$AA43)*C$2)+$AA43</f>
        <v>0</v>
      </c>
      <c r="D43" s="257" t="n">
        <f aca="false">(($B43-$AA43)*D$2)+$AA43</f>
        <v>0</v>
      </c>
      <c r="E43" s="257" t="n">
        <f aca="false">(($B43-$AA43)*E$2)+$AA43</f>
        <v>0</v>
      </c>
      <c r="F43" s="257" t="n">
        <f aca="false">(($B43-$AA43)*F$2)+$AA43</f>
        <v>0</v>
      </c>
      <c r="G43" s="257" t="n">
        <f aca="false">(($B43-$AA43)*G$2)+$AA43</f>
        <v>0</v>
      </c>
      <c r="H43" s="257" t="n">
        <f aca="false">(($B43-$AA43)*H$2)+$AA43</f>
        <v>0</v>
      </c>
      <c r="I43" s="257" t="n">
        <f aca="false">(($B43-$AA43)*I$2)+$AA43</f>
        <v>0</v>
      </c>
      <c r="J43" s="257" t="n">
        <f aca="false">(($B43-$AA43)*J$2)+$AA43</f>
        <v>0</v>
      </c>
      <c r="K43" s="257" t="n">
        <f aca="false">(($B43-$AA43)*K$2)+$AA43</f>
        <v>0</v>
      </c>
      <c r="L43" s="257" t="n">
        <f aca="false">(($B43-$AA43)*L$2)+$AA43</f>
        <v>0</v>
      </c>
      <c r="M43" s="257" t="n">
        <f aca="false">(($B43-$AA43)*M$2)+$AA43</f>
        <v>0</v>
      </c>
      <c r="N43" s="257" t="n">
        <f aca="false">(($B43-$AA43)*N$2)+$AA43</f>
        <v>0</v>
      </c>
      <c r="O43" s="257" t="n">
        <f aca="false">(($B43-$AA43)*O$2)+$AA43</f>
        <v>0</v>
      </c>
      <c r="P43" s="257" t="n">
        <f aca="false">(($B43-$AA43)*P$2)+$AA43</f>
        <v>0</v>
      </c>
      <c r="Q43" s="257" t="n">
        <f aca="false">(($B43-$AA43)*Q$2)+$AA43</f>
        <v>0</v>
      </c>
      <c r="R43" s="257" t="n">
        <f aca="false">(($B43-$AA43)*R$2)+$AA43</f>
        <v>0</v>
      </c>
      <c r="S43" s="257" t="n">
        <f aca="false">(($B43-$AA43)*S$2)+$AA43</f>
        <v>0</v>
      </c>
      <c r="T43" s="257" t="n">
        <f aca="false">(($B43-$AA43)*T$2)+$AA43</f>
        <v>0</v>
      </c>
      <c r="U43" s="257" t="n">
        <f aca="false">(($B43-$AA43)*U$2)+$AA43</f>
        <v>0</v>
      </c>
      <c r="V43" s="257" t="n">
        <f aca="false">(($B43-$AA43)*V$2)+$AA43</f>
        <v>0</v>
      </c>
      <c r="W43" s="257" t="n">
        <f aca="false">(($B43-$AA43)*W$2)+$AA43</f>
        <v>0</v>
      </c>
      <c r="X43" s="257" t="n">
        <f aca="false">(($B43-$AA43)*X$2)+$AA43</f>
        <v>0</v>
      </c>
      <c r="Y43" s="257" t="n">
        <f aca="false">(($B43-$AA43)*Y$2)+$AA43</f>
        <v>0</v>
      </c>
      <c r="Z43" s="257" t="n">
        <f aca="false">(($B43-$AA43)*Z$2)+$AA43</f>
        <v>0</v>
      </c>
      <c r="AA43" s="257" t="n">
        <f aca="false">VLOOKUP($A43,GAMMAGRIDS,3,FALSE())</f>
        <v>0</v>
      </c>
      <c r="AB43" s="257" t="n">
        <f aca="false">(($AA43-$AZ43)*AB$2)+$AZ43</f>
        <v>0</v>
      </c>
      <c r="AC43" s="257" t="n">
        <f aca="false">(($AA43-$AZ43)*AC$2)+$AZ43</f>
        <v>0</v>
      </c>
      <c r="AD43" s="257" t="n">
        <f aca="false">(($AA43-$AZ43)*AD$2)+$AZ43</f>
        <v>0</v>
      </c>
      <c r="AE43" s="257" t="n">
        <f aca="false">(($AA43-$AZ43)*AE$2)+$AZ43</f>
        <v>0</v>
      </c>
      <c r="AF43" s="257" t="n">
        <f aca="false">(($AA43-$AZ43)*AF$2)+$AZ43</f>
        <v>0</v>
      </c>
      <c r="AG43" s="257" t="n">
        <f aca="false">(($AA43-$AZ43)*AG$2)+$AZ43</f>
        <v>0</v>
      </c>
      <c r="AH43" s="257" t="n">
        <f aca="false">(($AA43-$AZ43)*AH$2)+$AZ43</f>
        <v>0</v>
      </c>
      <c r="AI43" s="257" t="n">
        <f aca="false">(($AA43-$AZ43)*AI$2)+$AZ43</f>
        <v>0</v>
      </c>
      <c r="AJ43" s="257" t="n">
        <f aca="false">(($AA43-$AZ43)*AJ$2)+$AZ43</f>
        <v>0</v>
      </c>
      <c r="AK43" s="257" t="n">
        <f aca="false">(($AA43-$AZ43)*AK$2)+$AZ43</f>
        <v>0</v>
      </c>
      <c r="AL43" s="257" t="n">
        <f aca="false">(($AA43-$AZ43)*AL$2)+$AZ43</f>
        <v>0</v>
      </c>
      <c r="AM43" s="257" t="n">
        <f aca="false">(($AA43-$AZ43)*AM$2)+$AZ43</f>
        <v>0</v>
      </c>
      <c r="AN43" s="257" t="n">
        <f aca="false">(($AA43-$AZ43)*AN$2)+$AZ43</f>
        <v>0</v>
      </c>
      <c r="AO43" s="257" t="n">
        <f aca="false">(($AA43-$AZ43)*AO$2)+$AZ43</f>
        <v>0</v>
      </c>
      <c r="AP43" s="257" t="n">
        <f aca="false">(($AA43-$AZ43)*AP$2)+$AZ43</f>
        <v>0</v>
      </c>
      <c r="AQ43" s="257" t="n">
        <f aca="false">(($AA43-$AZ43)*AQ$2)+$AZ43</f>
        <v>0</v>
      </c>
      <c r="AR43" s="257" t="n">
        <f aca="false">(($AA43-$AZ43)*AR$2)+$AZ43</f>
        <v>0</v>
      </c>
      <c r="AS43" s="257" t="n">
        <f aca="false">(($AA43-$AZ43)*AS$2)+$AZ43</f>
        <v>0</v>
      </c>
      <c r="AT43" s="257" t="n">
        <f aca="false">(($AA43-$AZ43)*AT$2)+$AZ43</f>
        <v>0</v>
      </c>
      <c r="AU43" s="257" t="n">
        <f aca="false">(($AA43-$AZ43)*AU$2)+$AZ43</f>
        <v>0</v>
      </c>
      <c r="AV43" s="257" t="n">
        <f aca="false">(($AA43-$AZ43)*AV$2)+$AZ43</f>
        <v>0</v>
      </c>
      <c r="AW43" s="257" t="n">
        <f aca="false">(($AA43-$AZ43)*AW$2)+$AZ43</f>
        <v>0</v>
      </c>
      <c r="AX43" s="257" t="n">
        <f aca="false">(($AA43-$AZ43)*AX$2)+$AZ43</f>
        <v>0</v>
      </c>
      <c r="AY43" s="257" t="n">
        <f aca="false">(($AA43-$AZ43)*AY$2)+$AZ43</f>
        <v>0</v>
      </c>
      <c r="AZ43" s="257" t="n">
        <f aca="false">VLOOKUP($A43,GAMMAGRIDS,4,FALSE())</f>
        <v>0</v>
      </c>
      <c r="BA43" s="257" t="n">
        <f aca="false">(($AZ43-$BT43)*BA$2)+$BT43</f>
        <v>0</v>
      </c>
      <c r="BB43" s="257" t="n">
        <f aca="false">(($AZ43-$BT43)*BB$2)+$BT43</f>
        <v>0</v>
      </c>
      <c r="BC43" s="257" t="n">
        <f aca="false">(($AZ43-$BT43)*BC$2)+$BT43</f>
        <v>0</v>
      </c>
      <c r="BD43" s="257" t="n">
        <f aca="false">(($AZ43-$BT43)*BD$2)+$BT43</f>
        <v>0</v>
      </c>
      <c r="BE43" s="257" t="n">
        <f aca="false">(($AZ43-$BT43)*BE$2)+$BT43</f>
        <v>0</v>
      </c>
      <c r="BF43" s="257" t="n">
        <f aca="false">(($AZ43-$BT43)*BF$2)+$BT43</f>
        <v>0</v>
      </c>
      <c r="BG43" s="257" t="n">
        <f aca="false">(($AZ43-$BT43)*BG$2)+$BT43</f>
        <v>0</v>
      </c>
      <c r="BH43" s="257" t="n">
        <f aca="false">(($AZ43-$BT43)*BH$2)+$BT43</f>
        <v>0</v>
      </c>
      <c r="BI43" s="257" t="n">
        <f aca="false">(($AZ43-$BT43)*BI$2)+$BT43</f>
        <v>0</v>
      </c>
      <c r="BJ43" s="257" t="n">
        <f aca="false">(($AZ43-$BT43)*BJ$2)+$BT43</f>
        <v>0</v>
      </c>
      <c r="BK43" s="257" t="n">
        <f aca="false">(($AZ43-$BT43)*BK$2)+$BT43</f>
        <v>0</v>
      </c>
      <c r="BL43" s="257" t="n">
        <f aca="false">(($AZ43-$BT43)*BL$2)+$BT43</f>
        <v>0</v>
      </c>
      <c r="BM43" s="257" t="n">
        <f aca="false">(($AZ43-$BT43)*BM$2)+$BT43</f>
        <v>0</v>
      </c>
      <c r="BN43" s="257" t="n">
        <f aca="false">(($AZ43-$BT43)*BN$2)+$BT43</f>
        <v>0</v>
      </c>
      <c r="BO43" s="257" t="n">
        <f aca="false">(($AZ43-$BT43)*BO$2)+$BT43</f>
        <v>0</v>
      </c>
      <c r="BP43" s="257" t="n">
        <f aca="false">(($AZ43-$BT43)*BP$2)+$BT43</f>
        <v>0</v>
      </c>
      <c r="BQ43" s="257" t="n">
        <f aca="false">(($AZ43-$BT43)*BQ$2)+$BT43</f>
        <v>0</v>
      </c>
      <c r="BR43" s="257" t="n">
        <f aca="false">(($AZ43-$BT43)*BR$2)+$BT43</f>
        <v>0</v>
      </c>
      <c r="BS43" s="257" t="n">
        <f aca="false">(($AZ43-$BT43)*BS$2)+$BT43</f>
        <v>0</v>
      </c>
      <c r="BT43" s="257" t="n">
        <f aca="false">VLOOKUP($A43,GAMMAGRIDS,5,FALSE())</f>
        <v>0</v>
      </c>
      <c r="BU43" s="257" t="n">
        <f aca="false">(($BT43-$BY43)*BU$2)+$BY43</f>
        <v>0</v>
      </c>
      <c r="BV43" s="257" t="n">
        <f aca="false">(($BT43-$BY43)*BV$2)+$BY43</f>
        <v>0</v>
      </c>
      <c r="BW43" s="257" t="n">
        <f aca="false">(($BT43-$BY43)*BW$2)+$BY43</f>
        <v>0</v>
      </c>
      <c r="BX43" s="257" t="n">
        <f aca="false">(($BT43-$BY43)*BX$2)+$BY43</f>
        <v>0</v>
      </c>
      <c r="BY43" s="257" t="n">
        <v>0</v>
      </c>
      <c r="BZ43" s="257" t="n">
        <f aca="false">(($CD43-$BY43)*BZ$2)+$BY43</f>
        <v>0</v>
      </c>
      <c r="CA43" s="257" t="n">
        <f aca="false">(($CD43-$BY43)*CA$2)+$BY43</f>
        <v>0</v>
      </c>
      <c r="CB43" s="257" t="n">
        <f aca="false">(($CD43-$BY43)*CB$2)+$BY43</f>
        <v>0</v>
      </c>
      <c r="CC43" s="257" t="n">
        <f aca="false">(($CD43-$BY43)*CC$2)+$BY43</f>
        <v>0</v>
      </c>
      <c r="CD43" s="257" t="n">
        <f aca="false">VLOOKUP($A43,GAMMAGRIDS,6,FALSE())</f>
        <v>0</v>
      </c>
      <c r="CE43" s="257" t="n">
        <f aca="false">(($CX43-$CD43)*CE$2)+$CD43</f>
        <v>0</v>
      </c>
      <c r="CF43" s="257" t="n">
        <f aca="false">(($CX43-$CD43)*CF$2)+$CD43</f>
        <v>0</v>
      </c>
      <c r="CG43" s="257" t="n">
        <f aca="false">(($CX43-$CD43)*CG$2)+$CD43</f>
        <v>0</v>
      </c>
      <c r="CH43" s="257" t="n">
        <f aca="false">(($CX43-$CD43)*CH$2)+$CD43</f>
        <v>0</v>
      </c>
      <c r="CI43" s="257" t="n">
        <f aca="false">(($CX43-$CD43)*CI$2)+$CD43</f>
        <v>0</v>
      </c>
      <c r="CJ43" s="257" t="n">
        <f aca="false">(($CX43-$CD43)*CJ$2)+$CD43</f>
        <v>0</v>
      </c>
      <c r="CK43" s="257" t="n">
        <f aca="false">(($CX43-$CD43)*CK$2)+$CD43</f>
        <v>0</v>
      </c>
      <c r="CL43" s="257" t="n">
        <f aca="false">(($CX43-$CD43)*CL$2)+$CD43</f>
        <v>0</v>
      </c>
      <c r="CM43" s="257" t="n">
        <f aca="false">(($CX43-$CD43)*CM$2)+$CD43</f>
        <v>0</v>
      </c>
      <c r="CN43" s="257" t="n">
        <f aca="false">(($CX43-$CD43)*CN$2)+$CD43</f>
        <v>0</v>
      </c>
      <c r="CO43" s="257" t="n">
        <f aca="false">(($CX43-$CD43)*CO$2)+$CD43</f>
        <v>0</v>
      </c>
      <c r="CP43" s="257" t="n">
        <f aca="false">(($CX43-$CD43)*CP$2)+$CD43</f>
        <v>0</v>
      </c>
      <c r="CQ43" s="257" t="n">
        <f aca="false">(($CX43-$CD43)*CQ$2)+$CD43</f>
        <v>0</v>
      </c>
      <c r="CR43" s="257" t="n">
        <f aca="false">(($CX43-$CD43)*CR$2)+$CD43</f>
        <v>0</v>
      </c>
      <c r="CS43" s="257" t="n">
        <f aca="false">(($CX43-$CD43)*CS$2)+$CD43</f>
        <v>0</v>
      </c>
      <c r="CT43" s="257" t="n">
        <f aca="false">(($CX43-$CD43)*CT$2)+$CD43</f>
        <v>0</v>
      </c>
      <c r="CU43" s="257" t="n">
        <f aca="false">(($CX43-$CD43)*CU$2)+$CD43</f>
        <v>0</v>
      </c>
      <c r="CV43" s="257" t="n">
        <f aca="false">(($CX43-$CD43)*CV$2)+$CD43</f>
        <v>0</v>
      </c>
      <c r="CW43" s="257" t="n">
        <f aca="false">(($CX43-$CD43)*CW$2)+$CD43</f>
        <v>0</v>
      </c>
      <c r="CX43" s="257" t="n">
        <f aca="false">VLOOKUP($A43,GAMMAGRIDS,7,FALSE())</f>
        <v>0</v>
      </c>
      <c r="CY43" s="257" t="n">
        <f aca="false">(($DW43-$CX43)*CY$2)+$CX43</f>
        <v>0</v>
      </c>
      <c r="CZ43" s="257" t="n">
        <f aca="false">(($DW43-$CX43)*CZ$2)+$CX43</f>
        <v>0</v>
      </c>
      <c r="DA43" s="257" t="n">
        <f aca="false">(($DW43-$CX43)*DA$2)+$CX43</f>
        <v>0</v>
      </c>
      <c r="DB43" s="257" t="n">
        <f aca="false">(($DW43-$CX43)*DB$2)+$CX43</f>
        <v>0</v>
      </c>
      <c r="DC43" s="257" t="n">
        <f aca="false">(($DW43-$CX43)*DC$2)+$CX43</f>
        <v>0</v>
      </c>
      <c r="DD43" s="257" t="n">
        <f aca="false">(($DW43-$CX43)*DD$2)+$CX43</f>
        <v>0</v>
      </c>
      <c r="DE43" s="257" t="n">
        <f aca="false">(($DW43-$CX43)*DE$2)+$CX43</f>
        <v>0</v>
      </c>
      <c r="DF43" s="257" t="n">
        <f aca="false">(($DW43-$CX43)*DF$2)+$CX43</f>
        <v>0</v>
      </c>
      <c r="DG43" s="257" t="n">
        <f aca="false">(($DW43-$CX43)*DG$2)+$CX43</f>
        <v>0</v>
      </c>
      <c r="DH43" s="257" t="n">
        <f aca="false">(($DW43-$CX43)*DH$2)+$CX43</f>
        <v>0</v>
      </c>
      <c r="DI43" s="257" t="n">
        <f aca="false">(($DW43-$CX43)*DI$2)+$CX43</f>
        <v>0</v>
      </c>
      <c r="DJ43" s="257" t="n">
        <f aca="false">(($DW43-$CX43)*DJ$2)+$CX43</f>
        <v>0</v>
      </c>
      <c r="DK43" s="257" t="n">
        <f aca="false">(($DW43-$CX43)*DK$2)+$CX43</f>
        <v>0</v>
      </c>
      <c r="DL43" s="257" t="n">
        <f aca="false">(($DW43-$CX43)*DL$2)+$CX43</f>
        <v>0</v>
      </c>
      <c r="DM43" s="257" t="n">
        <f aca="false">(($DW43-$CX43)*DM$2)+$CX43</f>
        <v>0</v>
      </c>
      <c r="DN43" s="257" t="n">
        <f aca="false">(($DW43-$CX43)*DN$2)+$CX43</f>
        <v>0</v>
      </c>
      <c r="DO43" s="257" t="n">
        <f aca="false">(($DW43-$CX43)*DO$2)+$CX43</f>
        <v>0</v>
      </c>
      <c r="DP43" s="257" t="n">
        <f aca="false">(($DW43-$CX43)*DP$2)+$CX43</f>
        <v>0</v>
      </c>
      <c r="DQ43" s="257" t="n">
        <f aca="false">(($DW43-$CX43)*DQ$2)+$CX43</f>
        <v>0</v>
      </c>
      <c r="DR43" s="257" t="n">
        <f aca="false">(($DW43-$CX43)*DR$2)+$CX43</f>
        <v>0</v>
      </c>
      <c r="DS43" s="257" t="n">
        <f aca="false">(($DW43-$CX43)*DS$2)+$CX43</f>
        <v>0</v>
      </c>
      <c r="DT43" s="257" t="n">
        <f aca="false">(($DW43-$CX43)*DT$2)+$CX43</f>
        <v>0</v>
      </c>
      <c r="DU43" s="257" t="n">
        <f aca="false">(($DW43-$CX43)*DU$2)+$CX43</f>
        <v>0</v>
      </c>
      <c r="DV43" s="257" t="n">
        <f aca="false">(($DW43-$CX43)*DV$2)+$CX43</f>
        <v>0</v>
      </c>
      <c r="DW43" s="257" t="n">
        <f aca="false">VLOOKUP($A43,GAMMAGRIDS,8,FALSE())</f>
        <v>0</v>
      </c>
      <c r="DX43" s="257" t="n">
        <f aca="false">(($EV43-$DW43)*DX$2)+$DW43</f>
        <v>0</v>
      </c>
      <c r="DY43" s="257" t="n">
        <f aca="false">(($EV43-$DW43)*DY$2)+$DW43</f>
        <v>0</v>
      </c>
      <c r="DZ43" s="257" t="n">
        <f aca="false">(($EV43-$DW43)*DZ$2)+$DW43</f>
        <v>0</v>
      </c>
      <c r="EA43" s="257" t="n">
        <f aca="false">(($EV43-$DW43)*EA$2)+$DW43</f>
        <v>0</v>
      </c>
      <c r="EB43" s="257" t="n">
        <f aca="false">(($EV43-$DW43)*EB$2)+$DW43</f>
        <v>0</v>
      </c>
      <c r="EC43" s="257" t="n">
        <f aca="false">(($EV43-$DW43)*EC$2)+$DW43</f>
        <v>0</v>
      </c>
      <c r="ED43" s="257" t="n">
        <f aca="false">(($EV43-$DW43)*ED$2)+$DW43</f>
        <v>0</v>
      </c>
      <c r="EE43" s="257" t="n">
        <f aca="false">(($EV43-$DW43)*EE$2)+$DW43</f>
        <v>0</v>
      </c>
      <c r="EF43" s="257" t="n">
        <f aca="false">(($EV43-$DW43)*EF$2)+$DW43</f>
        <v>0</v>
      </c>
      <c r="EG43" s="257" t="n">
        <f aca="false">(($EV43-$DW43)*EG$2)+$DW43</f>
        <v>0</v>
      </c>
      <c r="EH43" s="257" t="n">
        <f aca="false">(($EV43-$DW43)*EH$2)+$DW43</f>
        <v>0</v>
      </c>
      <c r="EI43" s="257" t="n">
        <f aca="false">(($EV43-$DW43)*EI$2)+$DW43</f>
        <v>0</v>
      </c>
      <c r="EJ43" s="257" t="n">
        <f aca="false">(($EV43-$DW43)*EJ$2)+$DW43</f>
        <v>0</v>
      </c>
      <c r="EK43" s="257" t="n">
        <f aca="false">(($EV43-$DW43)*EK$2)+$DW43</f>
        <v>0</v>
      </c>
      <c r="EL43" s="257" t="n">
        <f aca="false">(($EV43-$DW43)*EL$2)+$DW43</f>
        <v>0</v>
      </c>
      <c r="EM43" s="257" t="n">
        <f aca="false">(($EV43-$DW43)*EM$2)+$DW43</f>
        <v>0</v>
      </c>
      <c r="EN43" s="257" t="n">
        <f aca="false">(($EV43-$DW43)*EN$2)+$DW43</f>
        <v>0</v>
      </c>
      <c r="EO43" s="257" t="n">
        <f aca="false">(($EV43-$DW43)*EO$2)+$DW43</f>
        <v>0</v>
      </c>
      <c r="EP43" s="257" t="n">
        <f aca="false">(($EV43-$DW43)*EP$2)+$DW43</f>
        <v>0</v>
      </c>
      <c r="EQ43" s="257" t="n">
        <f aca="false">(($EV43-$DW43)*EQ$2)+$DW43</f>
        <v>0</v>
      </c>
      <c r="ER43" s="257" t="n">
        <f aca="false">(($EV43-$DW43)*ER$2)+$DW43</f>
        <v>0</v>
      </c>
      <c r="ES43" s="257" t="n">
        <f aca="false">(($EV43-$DW43)*ES$2)+$DW43</f>
        <v>0</v>
      </c>
      <c r="ET43" s="257" t="n">
        <f aca="false">(($EV43-$DW43)*ET$2)+$DW43</f>
        <v>0</v>
      </c>
      <c r="EU43" s="257" t="n">
        <f aca="false">(($EV43-$DW43)*EU$2)+$DW43</f>
        <v>0</v>
      </c>
      <c r="EV43" s="257" t="n">
        <f aca="false">VLOOKUP($A43,GAMMAGRIDS,9,FALSE())</f>
        <v>0</v>
      </c>
    </row>
    <row r="44" customFormat="false" ht="12.75" hidden="false" customHeight="false" outlineLevel="0" collapsed="false">
      <c r="A44" s="36" t="n">
        <v>38139</v>
      </c>
      <c r="B44" s="257" t="n">
        <f aca="false">VLOOKUP($A44,GAMMAGRIDS,2,FALSE())</f>
        <v>0</v>
      </c>
      <c r="C44" s="257" t="n">
        <f aca="false">(($B44-$AA44)*C$2)+$AA44</f>
        <v>0</v>
      </c>
      <c r="D44" s="257" t="n">
        <f aca="false">(($B44-$AA44)*D$2)+$AA44</f>
        <v>0</v>
      </c>
      <c r="E44" s="257" t="n">
        <f aca="false">(($B44-$AA44)*E$2)+$AA44</f>
        <v>0</v>
      </c>
      <c r="F44" s="257" t="n">
        <f aca="false">(($B44-$AA44)*F$2)+$AA44</f>
        <v>0</v>
      </c>
      <c r="G44" s="257" t="n">
        <f aca="false">(($B44-$AA44)*G$2)+$AA44</f>
        <v>0</v>
      </c>
      <c r="H44" s="257" t="n">
        <f aca="false">(($B44-$AA44)*H$2)+$AA44</f>
        <v>0</v>
      </c>
      <c r="I44" s="257" t="n">
        <f aca="false">(($B44-$AA44)*I$2)+$AA44</f>
        <v>0</v>
      </c>
      <c r="J44" s="257" t="n">
        <f aca="false">(($B44-$AA44)*J$2)+$AA44</f>
        <v>0</v>
      </c>
      <c r="K44" s="257" t="n">
        <f aca="false">(($B44-$AA44)*K$2)+$AA44</f>
        <v>0</v>
      </c>
      <c r="L44" s="257" t="n">
        <f aca="false">(($B44-$AA44)*L$2)+$AA44</f>
        <v>0</v>
      </c>
      <c r="M44" s="257" t="n">
        <f aca="false">(($B44-$AA44)*M$2)+$AA44</f>
        <v>0</v>
      </c>
      <c r="N44" s="257" t="n">
        <f aca="false">(($B44-$AA44)*N$2)+$AA44</f>
        <v>0</v>
      </c>
      <c r="O44" s="257" t="n">
        <f aca="false">(($B44-$AA44)*O$2)+$AA44</f>
        <v>0</v>
      </c>
      <c r="P44" s="257" t="n">
        <f aca="false">(($B44-$AA44)*P$2)+$AA44</f>
        <v>0</v>
      </c>
      <c r="Q44" s="257" t="n">
        <f aca="false">(($B44-$AA44)*Q$2)+$AA44</f>
        <v>0</v>
      </c>
      <c r="R44" s="257" t="n">
        <f aca="false">(($B44-$AA44)*R$2)+$AA44</f>
        <v>0</v>
      </c>
      <c r="S44" s="257" t="n">
        <f aca="false">(($B44-$AA44)*S$2)+$AA44</f>
        <v>0</v>
      </c>
      <c r="T44" s="257" t="n">
        <f aca="false">(($B44-$AA44)*T$2)+$AA44</f>
        <v>0</v>
      </c>
      <c r="U44" s="257" t="n">
        <f aca="false">(($B44-$AA44)*U$2)+$AA44</f>
        <v>0</v>
      </c>
      <c r="V44" s="257" t="n">
        <f aca="false">(($B44-$AA44)*V$2)+$AA44</f>
        <v>0</v>
      </c>
      <c r="W44" s="257" t="n">
        <f aca="false">(($B44-$AA44)*W$2)+$AA44</f>
        <v>0</v>
      </c>
      <c r="X44" s="257" t="n">
        <f aca="false">(($B44-$AA44)*X$2)+$AA44</f>
        <v>0</v>
      </c>
      <c r="Y44" s="257" t="n">
        <f aca="false">(($B44-$AA44)*Y$2)+$AA44</f>
        <v>0</v>
      </c>
      <c r="Z44" s="257" t="n">
        <f aca="false">(($B44-$AA44)*Z$2)+$AA44</f>
        <v>0</v>
      </c>
      <c r="AA44" s="257" t="n">
        <f aca="false">VLOOKUP($A44,GAMMAGRIDS,3,FALSE())</f>
        <v>0</v>
      </c>
      <c r="AB44" s="257" t="n">
        <f aca="false">(($AA44-$AZ44)*AB$2)+$AZ44</f>
        <v>0</v>
      </c>
      <c r="AC44" s="257" t="n">
        <f aca="false">(($AA44-$AZ44)*AC$2)+$AZ44</f>
        <v>0</v>
      </c>
      <c r="AD44" s="257" t="n">
        <f aca="false">(($AA44-$AZ44)*AD$2)+$AZ44</f>
        <v>0</v>
      </c>
      <c r="AE44" s="257" t="n">
        <f aca="false">(($AA44-$AZ44)*AE$2)+$AZ44</f>
        <v>0</v>
      </c>
      <c r="AF44" s="257" t="n">
        <f aca="false">(($AA44-$AZ44)*AF$2)+$AZ44</f>
        <v>0</v>
      </c>
      <c r="AG44" s="257" t="n">
        <f aca="false">(($AA44-$AZ44)*AG$2)+$AZ44</f>
        <v>0</v>
      </c>
      <c r="AH44" s="257" t="n">
        <f aca="false">(($AA44-$AZ44)*AH$2)+$AZ44</f>
        <v>0</v>
      </c>
      <c r="AI44" s="257" t="n">
        <f aca="false">(($AA44-$AZ44)*AI$2)+$AZ44</f>
        <v>0</v>
      </c>
      <c r="AJ44" s="257" t="n">
        <f aca="false">(($AA44-$AZ44)*AJ$2)+$AZ44</f>
        <v>0</v>
      </c>
      <c r="AK44" s="257" t="n">
        <f aca="false">(($AA44-$AZ44)*AK$2)+$AZ44</f>
        <v>0</v>
      </c>
      <c r="AL44" s="257" t="n">
        <f aca="false">(($AA44-$AZ44)*AL$2)+$AZ44</f>
        <v>0</v>
      </c>
      <c r="AM44" s="257" t="n">
        <f aca="false">(($AA44-$AZ44)*AM$2)+$AZ44</f>
        <v>0</v>
      </c>
      <c r="AN44" s="257" t="n">
        <f aca="false">(($AA44-$AZ44)*AN$2)+$AZ44</f>
        <v>0</v>
      </c>
      <c r="AO44" s="257" t="n">
        <f aca="false">(($AA44-$AZ44)*AO$2)+$AZ44</f>
        <v>0</v>
      </c>
      <c r="AP44" s="257" t="n">
        <f aca="false">(($AA44-$AZ44)*AP$2)+$AZ44</f>
        <v>0</v>
      </c>
      <c r="AQ44" s="257" t="n">
        <f aca="false">(($AA44-$AZ44)*AQ$2)+$AZ44</f>
        <v>0</v>
      </c>
      <c r="AR44" s="257" t="n">
        <f aca="false">(($AA44-$AZ44)*AR$2)+$AZ44</f>
        <v>0</v>
      </c>
      <c r="AS44" s="257" t="n">
        <f aca="false">(($AA44-$AZ44)*AS$2)+$AZ44</f>
        <v>0</v>
      </c>
      <c r="AT44" s="257" t="n">
        <f aca="false">(($AA44-$AZ44)*AT$2)+$AZ44</f>
        <v>0</v>
      </c>
      <c r="AU44" s="257" t="n">
        <f aca="false">(($AA44-$AZ44)*AU$2)+$AZ44</f>
        <v>0</v>
      </c>
      <c r="AV44" s="257" t="n">
        <f aca="false">(($AA44-$AZ44)*AV$2)+$AZ44</f>
        <v>0</v>
      </c>
      <c r="AW44" s="257" t="n">
        <f aca="false">(($AA44-$AZ44)*AW$2)+$AZ44</f>
        <v>0</v>
      </c>
      <c r="AX44" s="257" t="n">
        <f aca="false">(($AA44-$AZ44)*AX$2)+$AZ44</f>
        <v>0</v>
      </c>
      <c r="AY44" s="257" t="n">
        <f aca="false">(($AA44-$AZ44)*AY$2)+$AZ44</f>
        <v>0</v>
      </c>
      <c r="AZ44" s="257" t="n">
        <f aca="false">VLOOKUP($A44,GAMMAGRIDS,4,FALSE())</f>
        <v>0</v>
      </c>
      <c r="BA44" s="257" t="n">
        <f aca="false">(($AZ44-$BT44)*BA$2)+$BT44</f>
        <v>0</v>
      </c>
      <c r="BB44" s="257" t="n">
        <f aca="false">(($AZ44-$BT44)*BB$2)+$BT44</f>
        <v>0</v>
      </c>
      <c r="BC44" s="257" t="n">
        <f aca="false">(($AZ44-$BT44)*BC$2)+$BT44</f>
        <v>0</v>
      </c>
      <c r="BD44" s="257" t="n">
        <f aca="false">(($AZ44-$BT44)*BD$2)+$BT44</f>
        <v>0</v>
      </c>
      <c r="BE44" s="257" t="n">
        <f aca="false">(($AZ44-$BT44)*BE$2)+$BT44</f>
        <v>0</v>
      </c>
      <c r="BF44" s="257" t="n">
        <f aca="false">(($AZ44-$BT44)*BF$2)+$BT44</f>
        <v>0</v>
      </c>
      <c r="BG44" s="257" t="n">
        <f aca="false">(($AZ44-$BT44)*BG$2)+$BT44</f>
        <v>0</v>
      </c>
      <c r="BH44" s="257" t="n">
        <f aca="false">(($AZ44-$BT44)*BH$2)+$BT44</f>
        <v>0</v>
      </c>
      <c r="BI44" s="257" t="n">
        <f aca="false">(($AZ44-$BT44)*BI$2)+$BT44</f>
        <v>0</v>
      </c>
      <c r="BJ44" s="257" t="n">
        <f aca="false">(($AZ44-$BT44)*BJ$2)+$BT44</f>
        <v>0</v>
      </c>
      <c r="BK44" s="257" t="n">
        <f aca="false">(($AZ44-$BT44)*BK$2)+$BT44</f>
        <v>0</v>
      </c>
      <c r="BL44" s="257" t="n">
        <f aca="false">(($AZ44-$BT44)*BL$2)+$BT44</f>
        <v>0</v>
      </c>
      <c r="BM44" s="257" t="n">
        <f aca="false">(($AZ44-$BT44)*BM$2)+$BT44</f>
        <v>0</v>
      </c>
      <c r="BN44" s="257" t="n">
        <f aca="false">(($AZ44-$BT44)*BN$2)+$BT44</f>
        <v>0</v>
      </c>
      <c r="BO44" s="257" t="n">
        <f aca="false">(($AZ44-$BT44)*BO$2)+$BT44</f>
        <v>0</v>
      </c>
      <c r="BP44" s="257" t="n">
        <f aca="false">(($AZ44-$BT44)*BP$2)+$BT44</f>
        <v>0</v>
      </c>
      <c r="BQ44" s="257" t="n">
        <f aca="false">(($AZ44-$BT44)*BQ$2)+$BT44</f>
        <v>0</v>
      </c>
      <c r="BR44" s="257" t="n">
        <f aca="false">(($AZ44-$BT44)*BR$2)+$BT44</f>
        <v>0</v>
      </c>
      <c r="BS44" s="257" t="n">
        <f aca="false">(($AZ44-$BT44)*BS$2)+$BT44</f>
        <v>0</v>
      </c>
      <c r="BT44" s="257" t="n">
        <f aca="false">VLOOKUP($A44,GAMMAGRIDS,5,FALSE())</f>
        <v>0</v>
      </c>
      <c r="BU44" s="257" t="n">
        <f aca="false">(($BT44-$BY44)*BU$2)+$BY44</f>
        <v>0</v>
      </c>
      <c r="BV44" s="257" t="n">
        <f aca="false">(($BT44-$BY44)*BV$2)+$BY44</f>
        <v>0</v>
      </c>
      <c r="BW44" s="257" t="n">
        <f aca="false">(($BT44-$BY44)*BW$2)+$BY44</f>
        <v>0</v>
      </c>
      <c r="BX44" s="257" t="n">
        <f aca="false">(($BT44-$BY44)*BX$2)+$BY44</f>
        <v>0</v>
      </c>
      <c r="BY44" s="257" t="n">
        <v>0</v>
      </c>
      <c r="BZ44" s="257" t="n">
        <f aca="false">(($CD44-$BY44)*BZ$2)+$BY44</f>
        <v>0</v>
      </c>
      <c r="CA44" s="257" t="n">
        <f aca="false">(($CD44-$BY44)*CA$2)+$BY44</f>
        <v>0</v>
      </c>
      <c r="CB44" s="257" t="n">
        <f aca="false">(($CD44-$BY44)*CB$2)+$BY44</f>
        <v>0</v>
      </c>
      <c r="CC44" s="257" t="n">
        <f aca="false">(($CD44-$BY44)*CC$2)+$BY44</f>
        <v>0</v>
      </c>
      <c r="CD44" s="257" t="n">
        <f aca="false">VLOOKUP($A44,GAMMAGRIDS,6,FALSE())</f>
        <v>0</v>
      </c>
      <c r="CE44" s="257" t="n">
        <f aca="false">(($CX44-$CD44)*CE$2)+$CD44</f>
        <v>0</v>
      </c>
      <c r="CF44" s="257" t="n">
        <f aca="false">(($CX44-$CD44)*CF$2)+$CD44</f>
        <v>0</v>
      </c>
      <c r="CG44" s="257" t="n">
        <f aca="false">(($CX44-$CD44)*CG$2)+$CD44</f>
        <v>0</v>
      </c>
      <c r="CH44" s="257" t="n">
        <f aca="false">(($CX44-$CD44)*CH$2)+$CD44</f>
        <v>0</v>
      </c>
      <c r="CI44" s="257" t="n">
        <f aca="false">(($CX44-$CD44)*CI$2)+$CD44</f>
        <v>0</v>
      </c>
      <c r="CJ44" s="257" t="n">
        <f aca="false">(($CX44-$CD44)*CJ$2)+$CD44</f>
        <v>0</v>
      </c>
      <c r="CK44" s="257" t="n">
        <f aca="false">(($CX44-$CD44)*CK$2)+$CD44</f>
        <v>0</v>
      </c>
      <c r="CL44" s="257" t="n">
        <f aca="false">(($CX44-$CD44)*CL$2)+$CD44</f>
        <v>0</v>
      </c>
      <c r="CM44" s="257" t="n">
        <f aca="false">(($CX44-$CD44)*CM$2)+$CD44</f>
        <v>0</v>
      </c>
      <c r="CN44" s="257" t="n">
        <f aca="false">(($CX44-$CD44)*CN$2)+$CD44</f>
        <v>0</v>
      </c>
      <c r="CO44" s="257" t="n">
        <f aca="false">(($CX44-$CD44)*CO$2)+$CD44</f>
        <v>0</v>
      </c>
      <c r="CP44" s="257" t="n">
        <f aca="false">(($CX44-$CD44)*CP$2)+$CD44</f>
        <v>0</v>
      </c>
      <c r="CQ44" s="257" t="n">
        <f aca="false">(($CX44-$CD44)*CQ$2)+$CD44</f>
        <v>0</v>
      </c>
      <c r="CR44" s="257" t="n">
        <f aca="false">(($CX44-$CD44)*CR$2)+$CD44</f>
        <v>0</v>
      </c>
      <c r="CS44" s="257" t="n">
        <f aca="false">(($CX44-$CD44)*CS$2)+$CD44</f>
        <v>0</v>
      </c>
      <c r="CT44" s="257" t="n">
        <f aca="false">(($CX44-$CD44)*CT$2)+$CD44</f>
        <v>0</v>
      </c>
      <c r="CU44" s="257" t="n">
        <f aca="false">(($CX44-$CD44)*CU$2)+$CD44</f>
        <v>0</v>
      </c>
      <c r="CV44" s="257" t="n">
        <f aca="false">(($CX44-$CD44)*CV$2)+$CD44</f>
        <v>0</v>
      </c>
      <c r="CW44" s="257" t="n">
        <f aca="false">(($CX44-$CD44)*CW$2)+$CD44</f>
        <v>0</v>
      </c>
      <c r="CX44" s="257" t="n">
        <f aca="false">VLOOKUP($A44,GAMMAGRIDS,7,FALSE())</f>
        <v>0</v>
      </c>
      <c r="CY44" s="257" t="n">
        <f aca="false">(($DW44-$CX44)*CY$2)+$CX44</f>
        <v>0</v>
      </c>
      <c r="CZ44" s="257" t="n">
        <f aca="false">(($DW44-$CX44)*CZ$2)+$CX44</f>
        <v>0</v>
      </c>
      <c r="DA44" s="257" t="n">
        <f aca="false">(($DW44-$CX44)*DA$2)+$CX44</f>
        <v>0</v>
      </c>
      <c r="DB44" s="257" t="n">
        <f aca="false">(($DW44-$CX44)*DB$2)+$CX44</f>
        <v>0</v>
      </c>
      <c r="DC44" s="257" t="n">
        <f aca="false">(($DW44-$CX44)*DC$2)+$CX44</f>
        <v>0</v>
      </c>
      <c r="DD44" s="257" t="n">
        <f aca="false">(($DW44-$CX44)*DD$2)+$CX44</f>
        <v>0</v>
      </c>
      <c r="DE44" s="257" t="n">
        <f aca="false">(($DW44-$CX44)*DE$2)+$CX44</f>
        <v>0</v>
      </c>
      <c r="DF44" s="257" t="n">
        <f aca="false">(($DW44-$CX44)*DF$2)+$CX44</f>
        <v>0</v>
      </c>
      <c r="DG44" s="257" t="n">
        <f aca="false">(($DW44-$CX44)*DG$2)+$CX44</f>
        <v>0</v>
      </c>
      <c r="DH44" s="257" t="n">
        <f aca="false">(($DW44-$CX44)*DH$2)+$CX44</f>
        <v>0</v>
      </c>
      <c r="DI44" s="257" t="n">
        <f aca="false">(($DW44-$CX44)*DI$2)+$CX44</f>
        <v>0</v>
      </c>
      <c r="DJ44" s="257" t="n">
        <f aca="false">(($DW44-$CX44)*DJ$2)+$CX44</f>
        <v>0</v>
      </c>
      <c r="DK44" s="257" t="n">
        <f aca="false">(($DW44-$CX44)*DK$2)+$CX44</f>
        <v>0</v>
      </c>
      <c r="DL44" s="257" t="n">
        <f aca="false">(($DW44-$CX44)*DL$2)+$CX44</f>
        <v>0</v>
      </c>
      <c r="DM44" s="257" t="n">
        <f aca="false">(($DW44-$CX44)*DM$2)+$CX44</f>
        <v>0</v>
      </c>
      <c r="DN44" s="257" t="n">
        <f aca="false">(($DW44-$CX44)*DN$2)+$CX44</f>
        <v>0</v>
      </c>
      <c r="DO44" s="257" t="n">
        <f aca="false">(($DW44-$CX44)*DO$2)+$CX44</f>
        <v>0</v>
      </c>
      <c r="DP44" s="257" t="n">
        <f aca="false">(($DW44-$CX44)*DP$2)+$CX44</f>
        <v>0</v>
      </c>
      <c r="DQ44" s="257" t="n">
        <f aca="false">(($DW44-$CX44)*DQ$2)+$CX44</f>
        <v>0</v>
      </c>
      <c r="DR44" s="257" t="n">
        <f aca="false">(($DW44-$CX44)*DR$2)+$CX44</f>
        <v>0</v>
      </c>
      <c r="DS44" s="257" t="n">
        <f aca="false">(($DW44-$CX44)*DS$2)+$CX44</f>
        <v>0</v>
      </c>
      <c r="DT44" s="257" t="n">
        <f aca="false">(($DW44-$CX44)*DT$2)+$CX44</f>
        <v>0</v>
      </c>
      <c r="DU44" s="257" t="n">
        <f aca="false">(($DW44-$CX44)*DU$2)+$CX44</f>
        <v>0</v>
      </c>
      <c r="DV44" s="257" t="n">
        <f aca="false">(($DW44-$CX44)*DV$2)+$CX44</f>
        <v>0</v>
      </c>
      <c r="DW44" s="257" t="n">
        <f aca="false">VLOOKUP($A44,GAMMAGRIDS,8,FALSE())</f>
        <v>0</v>
      </c>
      <c r="DX44" s="257" t="n">
        <f aca="false">(($EV44-$DW44)*DX$2)+$DW44</f>
        <v>0</v>
      </c>
      <c r="DY44" s="257" t="n">
        <f aca="false">(($EV44-$DW44)*DY$2)+$DW44</f>
        <v>0</v>
      </c>
      <c r="DZ44" s="257" t="n">
        <f aca="false">(($EV44-$DW44)*DZ$2)+$DW44</f>
        <v>0</v>
      </c>
      <c r="EA44" s="257" t="n">
        <f aca="false">(($EV44-$DW44)*EA$2)+$DW44</f>
        <v>0</v>
      </c>
      <c r="EB44" s="257" t="n">
        <f aca="false">(($EV44-$DW44)*EB$2)+$DW44</f>
        <v>0</v>
      </c>
      <c r="EC44" s="257" t="n">
        <f aca="false">(($EV44-$DW44)*EC$2)+$DW44</f>
        <v>0</v>
      </c>
      <c r="ED44" s="257" t="n">
        <f aca="false">(($EV44-$DW44)*ED$2)+$DW44</f>
        <v>0</v>
      </c>
      <c r="EE44" s="257" t="n">
        <f aca="false">(($EV44-$DW44)*EE$2)+$DW44</f>
        <v>0</v>
      </c>
      <c r="EF44" s="257" t="n">
        <f aca="false">(($EV44-$DW44)*EF$2)+$DW44</f>
        <v>0</v>
      </c>
      <c r="EG44" s="257" t="n">
        <f aca="false">(($EV44-$DW44)*EG$2)+$DW44</f>
        <v>0</v>
      </c>
      <c r="EH44" s="257" t="n">
        <f aca="false">(($EV44-$DW44)*EH$2)+$DW44</f>
        <v>0</v>
      </c>
      <c r="EI44" s="257" t="n">
        <f aca="false">(($EV44-$DW44)*EI$2)+$DW44</f>
        <v>0</v>
      </c>
      <c r="EJ44" s="257" t="n">
        <f aca="false">(($EV44-$DW44)*EJ$2)+$DW44</f>
        <v>0</v>
      </c>
      <c r="EK44" s="257" t="n">
        <f aca="false">(($EV44-$DW44)*EK$2)+$DW44</f>
        <v>0</v>
      </c>
      <c r="EL44" s="257" t="n">
        <f aca="false">(($EV44-$DW44)*EL$2)+$DW44</f>
        <v>0</v>
      </c>
      <c r="EM44" s="257" t="n">
        <f aca="false">(($EV44-$DW44)*EM$2)+$DW44</f>
        <v>0</v>
      </c>
      <c r="EN44" s="257" t="n">
        <f aca="false">(($EV44-$DW44)*EN$2)+$DW44</f>
        <v>0</v>
      </c>
      <c r="EO44" s="257" t="n">
        <f aca="false">(($EV44-$DW44)*EO$2)+$DW44</f>
        <v>0</v>
      </c>
      <c r="EP44" s="257" t="n">
        <f aca="false">(($EV44-$DW44)*EP$2)+$DW44</f>
        <v>0</v>
      </c>
      <c r="EQ44" s="257" t="n">
        <f aca="false">(($EV44-$DW44)*EQ$2)+$DW44</f>
        <v>0</v>
      </c>
      <c r="ER44" s="257" t="n">
        <f aca="false">(($EV44-$DW44)*ER$2)+$DW44</f>
        <v>0</v>
      </c>
      <c r="ES44" s="257" t="n">
        <f aca="false">(($EV44-$DW44)*ES$2)+$DW44</f>
        <v>0</v>
      </c>
      <c r="ET44" s="257" t="n">
        <f aca="false">(($EV44-$DW44)*ET$2)+$DW44</f>
        <v>0</v>
      </c>
      <c r="EU44" s="257" t="n">
        <f aca="false">(($EV44-$DW44)*EU$2)+$DW44</f>
        <v>0</v>
      </c>
      <c r="EV44" s="257" t="n">
        <f aca="false">VLOOKUP($A44,GAMMAGRIDS,9,FALSE())</f>
        <v>0</v>
      </c>
    </row>
    <row r="45" customFormat="false" ht="12.75" hidden="false" customHeight="false" outlineLevel="0" collapsed="false">
      <c r="A45" s="36" t="n">
        <v>38169</v>
      </c>
      <c r="B45" s="257" t="n">
        <f aca="false">VLOOKUP($A45,GAMMAGRIDS,2,FALSE())</f>
        <v>0</v>
      </c>
      <c r="C45" s="257" t="n">
        <f aca="false">(($B45-$AA45)*C$2)+$AA45</f>
        <v>0</v>
      </c>
      <c r="D45" s="257" t="n">
        <f aca="false">(($B45-$AA45)*D$2)+$AA45</f>
        <v>0</v>
      </c>
      <c r="E45" s="257" t="n">
        <f aca="false">(($B45-$AA45)*E$2)+$AA45</f>
        <v>0</v>
      </c>
      <c r="F45" s="257" t="n">
        <f aca="false">(($B45-$AA45)*F$2)+$AA45</f>
        <v>0</v>
      </c>
      <c r="G45" s="257" t="n">
        <f aca="false">(($B45-$AA45)*G$2)+$AA45</f>
        <v>0</v>
      </c>
      <c r="H45" s="257" t="n">
        <f aca="false">(($B45-$AA45)*H$2)+$AA45</f>
        <v>0</v>
      </c>
      <c r="I45" s="257" t="n">
        <f aca="false">(($B45-$AA45)*I$2)+$AA45</f>
        <v>0</v>
      </c>
      <c r="J45" s="257" t="n">
        <f aca="false">(($B45-$AA45)*J$2)+$AA45</f>
        <v>0</v>
      </c>
      <c r="K45" s="257" t="n">
        <f aca="false">(($B45-$AA45)*K$2)+$AA45</f>
        <v>0</v>
      </c>
      <c r="L45" s="257" t="n">
        <f aca="false">(($B45-$AA45)*L$2)+$AA45</f>
        <v>0</v>
      </c>
      <c r="M45" s="257" t="n">
        <f aca="false">(($B45-$AA45)*M$2)+$AA45</f>
        <v>0</v>
      </c>
      <c r="N45" s="257" t="n">
        <f aca="false">(($B45-$AA45)*N$2)+$AA45</f>
        <v>0</v>
      </c>
      <c r="O45" s="257" t="n">
        <f aca="false">(($B45-$AA45)*O$2)+$AA45</f>
        <v>0</v>
      </c>
      <c r="P45" s="257" t="n">
        <f aca="false">(($B45-$AA45)*P$2)+$AA45</f>
        <v>0</v>
      </c>
      <c r="Q45" s="257" t="n">
        <f aca="false">(($B45-$AA45)*Q$2)+$AA45</f>
        <v>0</v>
      </c>
      <c r="R45" s="257" t="n">
        <f aca="false">(($B45-$AA45)*R$2)+$AA45</f>
        <v>0</v>
      </c>
      <c r="S45" s="257" t="n">
        <f aca="false">(($B45-$AA45)*S$2)+$AA45</f>
        <v>0</v>
      </c>
      <c r="T45" s="257" t="n">
        <f aca="false">(($B45-$AA45)*T$2)+$AA45</f>
        <v>0</v>
      </c>
      <c r="U45" s="257" t="n">
        <f aca="false">(($B45-$AA45)*U$2)+$AA45</f>
        <v>0</v>
      </c>
      <c r="V45" s="257" t="n">
        <f aca="false">(($B45-$AA45)*V$2)+$AA45</f>
        <v>0</v>
      </c>
      <c r="W45" s="257" t="n">
        <f aca="false">(($B45-$AA45)*W$2)+$AA45</f>
        <v>0</v>
      </c>
      <c r="X45" s="257" t="n">
        <f aca="false">(($B45-$AA45)*X$2)+$AA45</f>
        <v>0</v>
      </c>
      <c r="Y45" s="257" t="n">
        <f aca="false">(($B45-$AA45)*Y$2)+$AA45</f>
        <v>0</v>
      </c>
      <c r="Z45" s="257" t="n">
        <f aca="false">(($B45-$AA45)*Z$2)+$AA45</f>
        <v>0</v>
      </c>
      <c r="AA45" s="257" t="n">
        <f aca="false">VLOOKUP($A45,GAMMAGRIDS,3,FALSE())</f>
        <v>0</v>
      </c>
      <c r="AB45" s="257" t="n">
        <f aca="false">(($AA45-$AZ45)*AB$2)+$AZ45</f>
        <v>0</v>
      </c>
      <c r="AC45" s="257" t="n">
        <f aca="false">(($AA45-$AZ45)*AC$2)+$AZ45</f>
        <v>0</v>
      </c>
      <c r="AD45" s="257" t="n">
        <f aca="false">(($AA45-$AZ45)*AD$2)+$AZ45</f>
        <v>0</v>
      </c>
      <c r="AE45" s="257" t="n">
        <f aca="false">(($AA45-$AZ45)*AE$2)+$AZ45</f>
        <v>0</v>
      </c>
      <c r="AF45" s="257" t="n">
        <f aca="false">(($AA45-$AZ45)*AF$2)+$AZ45</f>
        <v>0</v>
      </c>
      <c r="AG45" s="257" t="n">
        <f aca="false">(($AA45-$AZ45)*AG$2)+$AZ45</f>
        <v>0</v>
      </c>
      <c r="AH45" s="257" t="n">
        <f aca="false">(($AA45-$AZ45)*AH$2)+$AZ45</f>
        <v>0</v>
      </c>
      <c r="AI45" s="257" t="n">
        <f aca="false">(($AA45-$AZ45)*AI$2)+$AZ45</f>
        <v>0</v>
      </c>
      <c r="AJ45" s="257" t="n">
        <f aca="false">(($AA45-$AZ45)*AJ$2)+$AZ45</f>
        <v>0</v>
      </c>
      <c r="AK45" s="257" t="n">
        <f aca="false">(($AA45-$AZ45)*AK$2)+$AZ45</f>
        <v>0</v>
      </c>
      <c r="AL45" s="257" t="n">
        <f aca="false">(($AA45-$AZ45)*AL$2)+$AZ45</f>
        <v>0</v>
      </c>
      <c r="AM45" s="257" t="n">
        <f aca="false">(($AA45-$AZ45)*AM$2)+$AZ45</f>
        <v>0</v>
      </c>
      <c r="AN45" s="257" t="n">
        <f aca="false">(($AA45-$AZ45)*AN$2)+$AZ45</f>
        <v>0</v>
      </c>
      <c r="AO45" s="257" t="n">
        <f aca="false">(($AA45-$AZ45)*AO$2)+$AZ45</f>
        <v>0</v>
      </c>
      <c r="AP45" s="257" t="n">
        <f aca="false">(($AA45-$AZ45)*AP$2)+$AZ45</f>
        <v>0</v>
      </c>
      <c r="AQ45" s="257" t="n">
        <f aca="false">(($AA45-$AZ45)*AQ$2)+$AZ45</f>
        <v>0</v>
      </c>
      <c r="AR45" s="257" t="n">
        <f aca="false">(($AA45-$AZ45)*AR$2)+$AZ45</f>
        <v>0</v>
      </c>
      <c r="AS45" s="257" t="n">
        <f aca="false">(($AA45-$AZ45)*AS$2)+$AZ45</f>
        <v>0</v>
      </c>
      <c r="AT45" s="257" t="n">
        <f aca="false">(($AA45-$AZ45)*AT$2)+$AZ45</f>
        <v>0</v>
      </c>
      <c r="AU45" s="257" t="n">
        <f aca="false">(($AA45-$AZ45)*AU$2)+$AZ45</f>
        <v>0</v>
      </c>
      <c r="AV45" s="257" t="n">
        <f aca="false">(($AA45-$AZ45)*AV$2)+$AZ45</f>
        <v>0</v>
      </c>
      <c r="AW45" s="257" t="n">
        <f aca="false">(($AA45-$AZ45)*AW$2)+$AZ45</f>
        <v>0</v>
      </c>
      <c r="AX45" s="257" t="n">
        <f aca="false">(($AA45-$AZ45)*AX$2)+$AZ45</f>
        <v>0</v>
      </c>
      <c r="AY45" s="257" t="n">
        <f aca="false">(($AA45-$AZ45)*AY$2)+$AZ45</f>
        <v>0</v>
      </c>
      <c r="AZ45" s="257" t="n">
        <f aca="false">VLOOKUP($A45,GAMMAGRIDS,4,FALSE())</f>
        <v>0</v>
      </c>
      <c r="BA45" s="257" t="n">
        <f aca="false">(($AZ45-$BT45)*BA$2)+$BT45</f>
        <v>0</v>
      </c>
      <c r="BB45" s="257" t="n">
        <f aca="false">(($AZ45-$BT45)*BB$2)+$BT45</f>
        <v>0</v>
      </c>
      <c r="BC45" s="257" t="n">
        <f aca="false">(($AZ45-$BT45)*BC$2)+$BT45</f>
        <v>0</v>
      </c>
      <c r="BD45" s="257" t="n">
        <f aca="false">(($AZ45-$BT45)*BD$2)+$BT45</f>
        <v>0</v>
      </c>
      <c r="BE45" s="257" t="n">
        <f aca="false">(($AZ45-$BT45)*BE$2)+$BT45</f>
        <v>0</v>
      </c>
      <c r="BF45" s="257" t="n">
        <f aca="false">(($AZ45-$BT45)*BF$2)+$BT45</f>
        <v>0</v>
      </c>
      <c r="BG45" s="257" t="n">
        <f aca="false">(($AZ45-$BT45)*BG$2)+$BT45</f>
        <v>0</v>
      </c>
      <c r="BH45" s="257" t="n">
        <f aca="false">(($AZ45-$BT45)*BH$2)+$BT45</f>
        <v>0</v>
      </c>
      <c r="BI45" s="257" t="n">
        <f aca="false">(($AZ45-$BT45)*BI$2)+$BT45</f>
        <v>0</v>
      </c>
      <c r="BJ45" s="257" t="n">
        <f aca="false">(($AZ45-$BT45)*BJ$2)+$BT45</f>
        <v>0</v>
      </c>
      <c r="BK45" s="257" t="n">
        <f aca="false">(($AZ45-$BT45)*BK$2)+$BT45</f>
        <v>0</v>
      </c>
      <c r="BL45" s="257" t="n">
        <f aca="false">(($AZ45-$BT45)*BL$2)+$BT45</f>
        <v>0</v>
      </c>
      <c r="BM45" s="257" t="n">
        <f aca="false">(($AZ45-$BT45)*BM$2)+$BT45</f>
        <v>0</v>
      </c>
      <c r="BN45" s="257" t="n">
        <f aca="false">(($AZ45-$BT45)*BN$2)+$BT45</f>
        <v>0</v>
      </c>
      <c r="BO45" s="257" t="n">
        <f aca="false">(($AZ45-$BT45)*BO$2)+$BT45</f>
        <v>0</v>
      </c>
      <c r="BP45" s="257" t="n">
        <f aca="false">(($AZ45-$BT45)*BP$2)+$BT45</f>
        <v>0</v>
      </c>
      <c r="BQ45" s="257" t="n">
        <f aca="false">(($AZ45-$BT45)*BQ$2)+$BT45</f>
        <v>0</v>
      </c>
      <c r="BR45" s="257" t="n">
        <f aca="false">(($AZ45-$BT45)*BR$2)+$BT45</f>
        <v>0</v>
      </c>
      <c r="BS45" s="257" t="n">
        <f aca="false">(($AZ45-$BT45)*BS$2)+$BT45</f>
        <v>0</v>
      </c>
      <c r="BT45" s="257" t="n">
        <f aca="false">VLOOKUP($A45,GAMMAGRIDS,5,FALSE())</f>
        <v>0</v>
      </c>
      <c r="BU45" s="257" t="n">
        <f aca="false">(($BT45-$BY45)*BU$2)+$BY45</f>
        <v>0</v>
      </c>
      <c r="BV45" s="257" t="n">
        <f aca="false">(($BT45-$BY45)*BV$2)+$BY45</f>
        <v>0</v>
      </c>
      <c r="BW45" s="257" t="n">
        <f aca="false">(($BT45-$BY45)*BW$2)+$BY45</f>
        <v>0</v>
      </c>
      <c r="BX45" s="257" t="n">
        <f aca="false">(($BT45-$BY45)*BX$2)+$BY45</f>
        <v>0</v>
      </c>
      <c r="BY45" s="257" t="n">
        <v>0</v>
      </c>
      <c r="BZ45" s="257" t="n">
        <f aca="false">(($CD45-$BY45)*BZ$2)+$BY45</f>
        <v>0</v>
      </c>
      <c r="CA45" s="257" t="n">
        <f aca="false">(($CD45-$BY45)*CA$2)+$BY45</f>
        <v>0</v>
      </c>
      <c r="CB45" s="257" t="n">
        <f aca="false">(($CD45-$BY45)*CB$2)+$BY45</f>
        <v>0</v>
      </c>
      <c r="CC45" s="257" t="n">
        <f aca="false">(($CD45-$BY45)*CC$2)+$BY45</f>
        <v>0</v>
      </c>
      <c r="CD45" s="257" t="n">
        <f aca="false">VLOOKUP($A45,GAMMAGRIDS,6,FALSE())</f>
        <v>0</v>
      </c>
      <c r="CE45" s="257" t="n">
        <f aca="false">(($CX45-$CD45)*CE$2)+$CD45</f>
        <v>0</v>
      </c>
      <c r="CF45" s="257" t="n">
        <f aca="false">(($CX45-$CD45)*CF$2)+$CD45</f>
        <v>0</v>
      </c>
      <c r="CG45" s="257" t="n">
        <f aca="false">(($CX45-$CD45)*CG$2)+$CD45</f>
        <v>0</v>
      </c>
      <c r="CH45" s="257" t="n">
        <f aca="false">(($CX45-$CD45)*CH$2)+$CD45</f>
        <v>0</v>
      </c>
      <c r="CI45" s="257" t="n">
        <f aca="false">(($CX45-$CD45)*CI$2)+$CD45</f>
        <v>0</v>
      </c>
      <c r="CJ45" s="257" t="n">
        <f aca="false">(($CX45-$CD45)*CJ$2)+$CD45</f>
        <v>0</v>
      </c>
      <c r="CK45" s="257" t="n">
        <f aca="false">(($CX45-$CD45)*CK$2)+$CD45</f>
        <v>0</v>
      </c>
      <c r="CL45" s="257" t="n">
        <f aca="false">(($CX45-$CD45)*CL$2)+$CD45</f>
        <v>0</v>
      </c>
      <c r="CM45" s="257" t="n">
        <f aca="false">(($CX45-$CD45)*CM$2)+$CD45</f>
        <v>0</v>
      </c>
      <c r="CN45" s="257" t="n">
        <f aca="false">(($CX45-$CD45)*CN$2)+$CD45</f>
        <v>0</v>
      </c>
      <c r="CO45" s="257" t="n">
        <f aca="false">(($CX45-$CD45)*CO$2)+$CD45</f>
        <v>0</v>
      </c>
      <c r="CP45" s="257" t="n">
        <f aca="false">(($CX45-$CD45)*CP$2)+$CD45</f>
        <v>0</v>
      </c>
      <c r="CQ45" s="257" t="n">
        <f aca="false">(($CX45-$CD45)*CQ$2)+$CD45</f>
        <v>0</v>
      </c>
      <c r="CR45" s="257" t="n">
        <f aca="false">(($CX45-$CD45)*CR$2)+$CD45</f>
        <v>0</v>
      </c>
      <c r="CS45" s="257" t="n">
        <f aca="false">(($CX45-$CD45)*CS$2)+$CD45</f>
        <v>0</v>
      </c>
      <c r="CT45" s="257" t="n">
        <f aca="false">(($CX45-$CD45)*CT$2)+$CD45</f>
        <v>0</v>
      </c>
      <c r="CU45" s="257" t="n">
        <f aca="false">(($CX45-$CD45)*CU$2)+$CD45</f>
        <v>0</v>
      </c>
      <c r="CV45" s="257" t="n">
        <f aca="false">(($CX45-$CD45)*CV$2)+$CD45</f>
        <v>0</v>
      </c>
      <c r="CW45" s="257" t="n">
        <f aca="false">(($CX45-$CD45)*CW$2)+$CD45</f>
        <v>0</v>
      </c>
      <c r="CX45" s="257" t="n">
        <f aca="false">VLOOKUP($A45,GAMMAGRIDS,7,FALSE())</f>
        <v>0</v>
      </c>
      <c r="CY45" s="257" t="n">
        <f aca="false">(($DW45-$CX45)*CY$2)+$CX45</f>
        <v>0</v>
      </c>
      <c r="CZ45" s="257" t="n">
        <f aca="false">(($DW45-$CX45)*CZ$2)+$CX45</f>
        <v>0</v>
      </c>
      <c r="DA45" s="257" t="n">
        <f aca="false">(($DW45-$CX45)*DA$2)+$CX45</f>
        <v>0</v>
      </c>
      <c r="DB45" s="257" t="n">
        <f aca="false">(($DW45-$CX45)*DB$2)+$CX45</f>
        <v>0</v>
      </c>
      <c r="DC45" s="257" t="n">
        <f aca="false">(($DW45-$CX45)*DC$2)+$CX45</f>
        <v>0</v>
      </c>
      <c r="DD45" s="257" t="n">
        <f aca="false">(($DW45-$CX45)*DD$2)+$CX45</f>
        <v>0</v>
      </c>
      <c r="DE45" s="257" t="n">
        <f aca="false">(($DW45-$CX45)*DE$2)+$CX45</f>
        <v>0</v>
      </c>
      <c r="DF45" s="257" t="n">
        <f aca="false">(($DW45-$CX45)*DF$2)+$CX45</f>
        <v>0</v>
      </c>
      <c r="DG45" s="257" t="n">
        <f aca="false">(($DW45-$CX45)*DG$2)+$CX45</f>
        <v>0</v>
      </c>
      <c r="DH45" s="257" t="n">
        <f aca="false">(($DW45-$CX45)*DH$2)+$CX45</f>
        <v>0</v>
      </c>
      <c r="DI45" s="257" t="n">
        <f aca="false">(($DW45-$CX45)*DI$2)+$CX45</f>
        <v>0</v>
      </c>
      <c r="DJ45" s="257" t="n">
        <f aca="false">(($DW45-$CX45)*DJ$2)+$CX45</f>
        <v>0</v>
      </c>
      <c r="DK45" s="257" t="n">
        <f aca="false">(($DW45-$CX45)*DK$2)+$CX45</f>
        <v>0</v>
      </c>
      <c r="DL45" s="257" t="n">
        <f aca="false">(($DW45-$CX45)*DL$2)+$CX45</f>
        <v>0</v>
      </c>
      <c r="DM45" s="257" t="n">
        <f aca="false">(($DW45-$CX45)*DM$2)+$CX45</f>
        <v>0</v>
      </c>
      <c r="DN45" s="257" t="n">
        <f aca="false">(($DW45-$CX45)*DN$2)+$CX45</f>
        <v>0</v>
      </c>
      <c r="DO45" s="257" t="n">
        <f aca="false">(($DW45-$CX45)*DO$2)+$CX45</f>
        <v>0</v>
      </c>
      <c r="DP45" s="257" t="n">
        <f aca="false">(($DW45-$CX45)*DP$2)+$CX45</f>
        <v>0</v>
      </c>
      <c r="DQ45" s="257" t="n">
        <f aca="false">(($DW45-$CX45)*DQ$2)+$CX45</f>
        <v>0</v>
      </c>
      <c r="DR45" s="257" t="n">
        <f aca="false">(($DW45-$CX45)*DR$2)+$CX45</f>
        <v>0</v>
      </c>
      <c r="DS45" s="257" t="n">
        <f aca="false">(($DW45-$CX45)*DS$2)+$CX45</f>
        <v>0</v>
      </c>
      <c r="DT45" s="257" t="n">
        <f aca="false">(($DW45-$CX45)*DT$2)+$CX45</f>
        <v>0</v>
      </c>
      <c r="DU45" s="257" t="n">
        <f aca="false">(($DW45-$CX45)*DU$2)+$CX45</f>
        <v>0</v>
      </c>
      <c r="DV45" s="257" t="n">
        <f aca="false">(($DW45-$CX45)*DV$2)+$CX45</f>
        <v>0</v>
      </c>
      <c r="DW45" s="257" t="n">
        <f aca="false">VLOOKUP($A45,GAMMAGRIDS,8,FALSE())</f>
        <v>0</v>
      </c>
      <c r="DX45" s="257" t="n">
        <f aca="false">(($EV45-$DW45)*DX$2)+$DW45</f>
        <v>0</v>
      </c>
      <c r="DY45" s="257" t="n">
        <f aca="false">(($EV45-$DW45)*DY$2)+$DW45</f>
        <v>0</v>
      </c>
      <c r="DZ45" s="257" t="n">
        <f aca="false">(($EV45-$DW45)*DZ$2)+$DW45</f>
        <v>0</v>
      </c>
      <c r="EA45" s="257" t="n">
        <f aca="false">(($EV45-$DW45)*EA$2)+$DW45</f>
        <v>0</v>
      </c>
      <c r="EB45" s="257" t="n">
        <f aca="false">(($EV45-$DW45)*EB$2)+$DW45</f>
        <v>0</v>
      </c>
      <c r="EC45" s="257" t="n">
        <f aca="false">(($EV45-$DW45)*EC$2)+$DW45</f>
        <v>0</v>
      </c>
      <c r="ED45" s="257" t="n">
        <f aca="false">(($EV45-$DW45)*ED$2)+$DW45</f>
        <v>0</v>
      </c>
      <c r="EE45" s="257" t="n">
        <f aca="false">(($EV45-$DW45)*EE$2)+$DW45</f>
        <v>0</v>
      </c>
      <c r="EF45" s="257" t="n">
        <f aca="false">(($EV45-$DW45)*EF$2)+$DW45</f>
        <v>0</v>
      </c>
      <c r="EG45" s="257" t="n">
        <f aca="false">(($EV45-$DW45)*EG$2)+$DW45</f>
        <v>0</v>
      </c>
      <c r="EH45" s="257" t="n">
        <f aca="false">(($EV45-$DW45)*EH$2)+$DW45</f>
        <v>0</v>
      </c>
      <c r="EI45" s="257" t="n">
        <f aca="false">(($EV45-$DW45)*EI$2)+$DW45</f>
        <v>0</v>
      </c>
      <c r="EJ45" s="257" t="n">
        <f aca="false">(($EV45-$DW45)*EJ$2)+$DW45</f>
        <v>0</v>
      </c>
      <c r="EK45" s="257" t="n">
        <f aca="false">(($EV45-$DW45)*EK$2)+$DW45</f>
        <v>0</v>
      </c>
      <c r="EL45" s="257" t="n">
        <f aca="false">(($EV45-$DW45)*EL$2)+$DW45</f>
        <v>0</v>
      </c>
      <c r="EM45" s="257" t="n">
        <f aca="false">(($EV45-$DW45)*EM$2)+$DW45</f>
        <v>0</v>
      </c>
      <c r="EN45" s="257" t="n">
        <f aca="false">(($EV45-$DW45)*EN$2)+$DW45</f>
        <v>0</v>
      </c>
      <c r="EO45" s="257" t="n">
        <f aca="false">(($EV45-$DW45)*EO$2)+$DW45</f>
        <v>0</v>
      </c>
      <c r="EP45" s="257" t="n">
        <f aca="false">(($EV45-$DW45)*EP$2)+$DW45</f>
        <v>0</v>
      </c>
      <c r="EQ45" s="257" t="n">
        <f aca="false">(($EV45-$DW45)*EQ$2)+$DW45</f>
        <v>0</v>
      </c>
      <c r="ER45" s="257" t="n">
        <f aca="false">(($EV45-$DW45)*ER$2)+$DW45</f>
        <v>0</v>
      </c>
      <c r="ES45" s="257" t="n">
        <f aca="false">(($EV45-$DW45)*ES$2)+$DW45</f>
        <v>0</v>
      </c>
      <c r="ET45" s="257" t="n">
        <f aca="false">(($EV45-$DW45)*ET$2)+$DW45</f>
        <v>0</v>
      </c>
      <c r="EU45" s="257" t="n">
        <f aca="false">(($EV45-$DW45)*EU$2)+$DW45</f>
        <v>0</v>
      </c>
      <c r="EV45" s="257" t="n">
        <f aca="false">VLOOKUP($A45,GAMMAGRIDS,9,FALSE())</f>
        <v>0</v>
      </c>
    </row>
    <row r="46" customFormat="false" ht="12.75" hidden="false" customHeight="false" outlineLevel="0" collapsed="false">
      <c r="A46" s="36" t="n">
        <v>38200</v>
      </c>
      <c r="B46" s="257" t="n">
        <f aca="false">VLOOKUP($A46,GAMMAGRIDS,2,FALSE())</f>
        <v>0</v>
      </c>
      <c r="C46" s="257" t="n">
        <f aca="false">(($B46-$AA46)*C$2)+$AA46</f>
        <v>0</v>
      </c>
      <c r="D46" s="257" t="n">
        <f aca="false">(($B46-$AA46)*D$2)+$AA46</f>
        <v>0</v>
      </c>
      <c r="E46" s="257" t="n">
        <f aca="false">(($B46-$AA46)*E$2)+$AA46</f>
        <v>0</v>
      </c>
      <c r="F46" s="257" t="n">
        <f aca="false">(($B46-$AA46)*F$2)+$AA46</f>
        <v>0</v>
      </c>
      <c r="G46" s="257" t="n">
        <f aca="false">(($B46-$AA46)*G$2)+$AA46</f>
        <v>0</v>
      </c>
      <c r="H46" s="257" t="n">
        <f aca="false">(($B46-$AA46)*H$2)+$AA46</f>
        <v>0</v>
      </c>
      <c r="I46" s="257" t="n">
        <f aca="false">(($B46-$AA46)*I$2)+$AA46</f>
        <v>0</v>
      </c>
      <c r="J46" s="257" t="n">
        <f aca="false">(($B46-$AA46)*J$2)+$AA46</f>
        <v>0</v>
      </c>
      <c r="K46" s="257" t="n">
        <f aca="false">(($B46-$AA46)*K$2)+$AA46</f>
        <v>0</v>
      </c>
      <c r="L46" s="257" t="n">
        <f aca="false">(($B46-$AA46)*L$2)+$AA46</f>
        <v>0</v>
      </c>
      <c r="M46" s="257" t="n">
        <f aca="false">(($B46-$AA46)*M$2)+$AA46</f>
        <v>0</v>
      </c>
      <c r="N46" s="257" t="n">
        <f aca="false">(($B46-$AA46)*N$2)+$AA46</f>
        <v>0</v>
      </c>
      <c r="O46" s="257" t="n">
        <f aca="false">(($B46-$AA46)*O$2)+$AA46</f>
        <v>0</v>
      </c>
      <c r="P46" s="257" t="n">
        <f aca="false">(($B46-$AA46)*P$2)+$AA46</f>
        <v>0</v>
      </c>
      <c r="Q46" s="257" t="n">
        <f aca="false">(($B46-$AA46)*Q$2)+$AA46</f>
        <v>0</v>
      </c>
      <c r="R46" s="257" t="n">
        <f aca="false">(($B46-$AA46)*R$2)+$AA46</f>
        <v>0</v>
      </c>
      <c r="S46" s="257" t="n">
        <f aca="false">(($B46-$AA46)*S$2)+$AA46</f>
        <v>0</v>
      </c>
      <c r="T46" s="257" t="n">
        <f aca="false">(($B46-$AA46)*T$2)+$AA46</f>
        <v>0</v>
      </c>
      <c r="U46" s="257" t="n">
        <f aca="false">(($B46-$AA46)*U$2)+$AA46</f>
        <v>0</v>
      </c>
      <c r="V46" s="257" t="n">
        <f aca="false">(($B46-$AA46)*V$2)+$AA46</f>
        <v>0</v>
      </c>
      <c r="W46" s="257" t="n">
        <f aca="false">(($B46-$AA46)*W$2)+$AA46</f>
        <v>0</v>
      </c>
      <c r="X46" s="257" t="n">
        <f aca="false">(($B46-$AA46)*X$2)+$AA46</f>
        <v>0</v>
      </c>
      <c r="Y46" s="257" t="n">
        <f aca="false">(($B46-$AA46)*Y$2)+$AA46</f>
        <v>0</v>
      </c>
      <c r="Z46" s="257" t="n">
        <f aca="false">(($B46-$AA46)*Z$2)+$AA46</f>
        <v>0</v>
      </c>
      <c r="AA46" s="257" t="n">
        <f aca="false">VLOOKUP($A46,GAMMAGRIDS,3,FALSE())</f>
        <v>0</v>
      </c>
      <c r="AB46" s="257" t="n">
        <f aca="false">(($AA46-$AZ46)*AB$2)+$AZ46</f>
        <v>0</v>
      </c>
      <c r="AC46" s="257" t="n">
        <f aca="false">(($AA46-$AZ46)*AC$2)+$AZ46</f>
        <v>0</v>
      </c>
      <c r="AD46" s="257" t="n">
        <f aca="false">(($AA46-$AZ46)*AD$2)+$AZ46</f>
        <v>0</v>
      </c>
      <c r="AE46" s="257" t="n">
        <f aca="false">(($AA46-$AZ46)*AE$2)+$AZ46</f>
        <v>0</v>
      </c>
      <c r="AF46" s="257" t="n">
        <f aca="false">(($AA46-$AZ46)*AF$2)+$AZ46</f>
        <v>0</v>
      </c>
      <c r="AG46" s="257" t="n">
        <f aca="false">(($AA46-$AZ46)*AG$2)+$AZ46</f>
        <v>0</v>
      </c>
      <c r="AH46" s="257" t="n">
        <f aca="false">(($AA46-$AZ46)*AH$2)+$AZ46</f>
        <v>0</v>
      </c>
      <c r="AI46" s="257" t="n">
        <f aca="false">(($AA46-$AZ46)*AI$2)+$AZ46</f>
        <v>0</v>
      </c>
      <c r="AJ46" s="257" t="n">
        <f aca="false">(($AA46-$AZ46)*AJ$2)+$AZ46</f>
        <v>0</v>
      </c>
      <c r="AK46" s="257" t="n">
        <f aca="false">(($AA46-$AZ46)*AK$2)+$AZ46</f>
        <v>0</v>
      </c>
      <c r="AL46" s="257" t="n">
        <f aca="false">(($AA46-$AZ46)*AL$2)+$AZ46</f>
        <v>0</v>
      </c>
      <c r="AM46" s="257" t="n">
        <f aca="false">(($AA46-$AZ46)*AM$2)+$AZ46</f>
        <v>0</v>
      </c>
      <c r="AN46" s="257" t="n">
        <f aca="false">(($AA46-$AZ46)*AN$2)+$AZ46</f>
        <v>0</v>
      </c>
      <c r="AO46" s="257" t="n">
        <f aca="false">(($AA46-$AZ46)*AO$2)+$AZ46</f>
        <v>0</v>
      </c>
      <c r="AP46" s="257" t="n">
        <f aca="false">(($AA46-$AZ46)*AP$2)+$AZ46</f>
        <v>0</v>
      </c>
      <c r="AQ46" s="257" t="n">
        <f aca="false">(($AA46-$AZ46)*AQ$2)+$AZ46</f>
        <v>0</v>
      </c>
      <c r="AR46" s="257" t="n">
        <f aca="false">(($AA46-$AZ46)*AR$2)+$AZ46</f>
        <v>0</v>
      </c>
      <c r="AS46" s="257" t="n">
        <f aca="false">(($AA46-$AZ46)*AS$2)+$AZ46</f>
        <v>0</v>
      </c>
      <c r="AT46" s="257" t="n">
        <f aca="false">(($AA46-$AZ46)*AT$2)+$AZ46</f>
        <v>0</v>
      </c>
      <c r="AU46" s="257" t="n">
        <f aca="false">(($AA46-$AZ46)*AU$2)+$AZ46</f>
        <v>0</v>
      </c>
      <c r="AV46" s="257" t="n">
        <f aca="false">(($AA46-$AZ46)*AV$2)+$AZ46</f>
        <v>0</v>
      </c>
      <c r="AW46" s="257" t="n">
        <f aca="false">(($AA46-$AZ46)*AW$2)+$AZ46</f>
        <v>0</v>
      </c>
      <c r="AX46" s="257" t="n">
        <f aca="false">(($AA46-$AZ46)*AX$2)+$AZ46</f>
        <v>0</v>
      </c>
      <c r="AY46" s="257" t="n">
        <f aca="false">(($AA46-$AZ46)*AY$2)+$AZ46</f>
        <v>0</v>
      </c>
      <c r="AZ46" s="257" t="n">
        <f aca="false">VLOOKUP($A46,GAMMAGRIDS,4,FALSE())</f>
        <v>0</v>
      </c>
      <c r="BA46" s="257" t="n">
        <f aca="false">(($AZ46-$BT46)*BA$2)+$BT46</f>
        <v>0</v>
      </c>
      <c r="BB46" s="257" t="n">
        <f aca="false">(($AZ46-$BT46)*BB$2)+$BT46</f>
        <v>0</v>
      </c>
      <c r="BC46" s="257" t="n">
        <f aca="false">(($AZ46-$BT46)*BC$2)+$BT46</f>
        <v>0</v>
      </c>
      <c r="BD46" s="257" t="n">
        <f aca="false">(($AZ46-$BT46)*BD$2)+$BT46</f>
        <v>0</v>
      </c>
      <c r="BE46" s="257" t="n">
        <f aca="false">(($AZ46-$BT46)*BE$2)+$BT46</f>
        <v>0</v>
      </c>
      <c r="BF46" s="257" t="n">
        <f aca="false">(($AZ46-$BT46)*BF$2)+$BT46</f>
        <v>0</v>
      </c>
      <c r="BG46" s="257" t="n">
        <f aca="false">(($AZ46-$BT46)*BG$2)+$BT46</f>
        <v>0</v>
      </c>
      <c r="BH46" s="257" t="n">
        <f aca="false">(($AZ46-$BT46)*BH$2)+$BT46</f>
        <v>0</v>
      </c>
      <c r="BI46" s="257" t="n">
        <f aca="false">(($AZ46-$BT46)*BI$2)+$BT46</f>
        <v>0</v>
      </c>
      <c r="BJ46" s="257" t="n">
        <f aca="false">(($AZ46-$BT46)*BJ$2)+$BT46</f>
        <v>0</v>
      </c>
      <c r="BK46" s="257" t="n">
        <f aca="false">(($AZ46-$BT46)*BK$2)+$BT46</f>
        <v>0</v>
      </c>
      <c r="BL46" s="257" t="n">
        <f aca="false">(($AZ46-$BT46)*BL$2)+$BT46</f>
        <v>0</v>
      </c>
      <c r="BM46" s="257" t="n">
        <f aca="false">(($AZ46-$BT46)*BM$2)+$BT46</f>
        <v>0</v>
      </c>
      <c r="BN46" s="257" t="n">
        <f aca="false">(($AZ46-$BT46)*BN$2)+$BT46</f>
        <v>0</v>
      </c>
      <c r="BO46" s="257" t="n">
        <f aca="false">(($AZ46-$BT46)*BO$2)+$BT46</f>
        <v>0</v>
      </c>
      <c r="BP46" s="257" t="n">
        <f aca="false">(($AZ46-$BT46)*BP$2)+$BT46</f>
        <v>0</v>
      </c>
      <c r="BQ46" s="257" t="n">
        <f aca="false">(($AZ46-$BT46)*BQ$2)+$BT46</f>
        <v>0</v>
      </c>
      <c r="BR46" s="257" t="n">
        <f aca="false">(($AZ46-$BT46)*BR$2)+$BT46</f>
        <v>0</v>
      </c>
      <c r="BS46" s="257" t="n">
        <f aca="false">(($AZ46-$BT46)*BS$2)+$BT46</f>
        <v>0</v>
      </c>
      <c r="BT46" s="257" t="n">
        <f aca="false">VLOOKUP($A46,GAMMAGRIDS,5,FALSE())</f>
        <v>0</v>
      </c>
      <c r="BU46" s="257" t="n">
        <f aca="false">(($BT46-$BY46)*BU$2)+$BY46</f>
        <v>0</v>
      </c>
      <c r="BV46" s="257" t="n">
        <f aca="false">(($BT46-$BY46)*BV$2)+$BY46</f>
        <v>0</v>
      </c>
      <c r="BW46" s="257" t="n">
        <f aca="false">(($BT46-$BY46)*BW$2)+$BY46</f>
        <v>0</v>
      </c>
      <c r="BX46" s="257" t="n">
        <f aca="false">(($BT46-$BY46)*BX$2)+$BY46</f>
        <v>0</v>
      </c>
      <c r="BY46" s="257" t="n">
        <v>0</v>
      </c>
      <c r="BZ46" s="257" t="n">
        <f aca="false">(($CD46-$BY46)*BZ$2)+$BY46</f>
        <v>0</v>
      </c>
      <c r="CA46" s="257" t="n">
        <f aca="false">(($CD46-$BY46)*CA$2)+$BY46</f>
        <v>0</v>
      </c>
      <c r="CB46" s="257" t="n">
        <f aca="false">(($CD46-$BY46)*CB$2)+$BY46</f>
        <v>0</v>
      </c>
      <c r="CC46" s="257" t="n">
        <f aca="false">(($CD46-$BY46)*CC$2)+$BY46</f>
        <v>0</v>
      </c>
      <c r="CD46" s="257" t="n">
        <f aca="false">VLOOKUP($A46,GAMMAGRIDS,6,FALSE())</f>
        <v>0</v>
      </c>
      <c r="CE46" s="257" t="n">
        <f aca="false">(($CX46-$CD46)*CE$2)+$CD46</f>
        <v>0</v>
      </c>
      <c r="CF46" s="257" t="n">
        <f aca="false">(($CX46-$CD46)*CF$2)+$CD46</f>
        <v>0</v>
      </c>
      <c r="CG46" s="257" t="n">
        <f aca="false">(($CX46-$CD46)*CG$2)+$CD46</f>
        <v>0</v>
      </c>
      <c r="CH46" s="257" t="n">
        <f aca="false">(($CX46-$CD46)*CH$2)+$CD46</f>
        <v>0</v>
      </c>
      <c r="CI46" s="257" t="n">
        <f aca="false">(($CX46-$CD46)*CI$2)+$CD46</f>
        <v>0</v>
      </c>
      <c r="CJ46" s="257" t="n">
        <f aca="false">(($CX46-$CD46)*CJ$2)+$CD46</f>
        <v>0</v>
      </c>
      <c r="CK46" s="257" t="n">
        <f aca="false">(($CX46-$CD46)*CK$2)+$CD46</f>
        <v>0</v>
      </c>
      <c r="CL46" s="257" t="n">
        <f aca="false">(($CX46-$CD46)*CL$2)+$CD46</f>
        <v>0</v>
      </c>
      <c r="CM46" s="257" t="n">
        <f aca="false">(($CX46-$CD46)*CM$2)+$CD46</f>
        <v>0</v>
      </c>
      <c r="CN46" s="257" t="n">
        <f aca="false">(($CX46-$CD46)*CN$2)+$CD46</f>
        <v>0</v>
      </c>
      <c r="CO46" s="257" t="n">
        <f aca="false">(($CX46-$CD46)*CO$2)+$CD46</f>
        <v>0</v>
      </c>
      <c r="CP46" s="257" t="n">
        <f aca="false">(($CX46-$CD46)*CP$2)+$CD46</f>
        <v>0</v>
      </c>
      <c r="CQ46" s="257" t="n">
        <f aca="false">(($CX46-$CD46)*CQ$2)+$CD46</f>
        <v>0</v>
      </c>
      <c r="CR46" s="257" t="n">
        <f aca="false">(($CX46-$CD46)*CR$2)+$CD46</f>
        <v>0</v>
      </c>
      <c r="CS46" s="257" t="n">
        <f aca="false">(($CX46-$CD46)*CS$2)+$CD46</f>
        <v>0</v>
      </c>
      <c r="CT46" s="257" t="n">
        <f aca="false">(($CX46-$CD46)*CT$2)+$CD46</f>
        <v>0</v>
      </c>
      <c r="CU46" s="257" t="n">
        <f aca="false">(($CX46-$CD46)*CU$2)+$CD46</f>
        <v>0</v>
      </c>
      <c r="CV46" s="257" t="n">
        <f aca="false">(($CX46-$CD46)*CV$2)+$CD46</f>
        <v>0</v>
      </c>
      <c r="CW46" s="257" t="n">
        <f aca="false">(($CX46-$CD46)*CW$2)+$CD46</f>
        <v>0</v>
      </c>
      <c r="CX46" s="257" t="n">
        <f aca="false">VLOOKUP($A46,GAMMAGRIDS,7,FALSE())</f>
        <v>0</v>
      </c>
      <c r="CY46" s="257" t="n">
        <f aca="false">(($DW46-$CX46)*CY$2)+$CX46</f>
        <v>0</v>
      </c>
      <c r="CZ46" s="257" t="n">
        <f aca="false">(($DW46-$CX46)*CZ$2)+$CX46</f>
        <v>0</v>
      </c>
      <c r="DA46" s="257" t="n">
        <f aca="false">(($DW46-$CX46)*DA$2)+$CX46</f>
        <v>0</v>
      </c>
      <c r="DB46" s="257" t="n">
        <f aca="false">(($DW46-$CX46)*DB$2)+$CX46</f>
        <v>0</v>
      </c>
      <c r="DC46" s="257" t="n">
        <f aca="false">(($DW46-$CX46)*DC$2)+$CX46</f>
        <v>0</v>
      </c>
      <c r="DD46" s="257" t="n">
        <f aca="false">(($DW46-$CX46)*DD$2)+$CX46</f>
        <v>0</v>
      </c>
      <c r="DE46" s="257" t="n">
        <f aca="false">(($DW46-$CX46)*DE$2)+$CX46</f>
        <v>0</v>
      </c>
      <c r="DF46" s="257" t="n">
        <f aca="false">(($DW46-$CX46)*DF$2)+$CX46</f>
        <v>0</v>
      </c>
      <c r="DG46" s="257" t="n">
        <f aca="false">(($DW46-$CX46)*DG$2)+$CX46</f>
        <v>0</v>
      </c>
      <c r="DH46" s="257" t="n">
        <f aca="false">(($DW46-$CX46)*DH$2)+$CX46</f>
        <v>0</v>
      </c>
      <c r="DI46" s="257" t="n">
        <f aca="false">(($DW46-$CX46)*DI$2)+$CX46</f>
        <v>0</v>
      </c>
      <c r="DJ46" s="257" t="n">
        <f aca="false">(($DW46-$CX46)*DJ$2)+$CX46</f>
        <v>0</v>
      </c>
      <c r="DK46" s="257" t="n">
        <f aca="false">(($DW46-$CX46)*DK$2)+$CX46</f>
        <v>0</v>
      </c>
      <c r="DL46" s="257" t="n">
        <f aca="false">(($DW46-$CX46)*DL$2)+$CX46</f>
        <v>0</v>
      </c>
      <c r="DM46" s="257" t="n">
        <f aca="false">(($DW46-$CX46)*DM$2)+$CX46</f>
        <v>0</v>
      </c>
      <c r="DN46" s="257" t="n">
        <f aca="false">(($DW46-$CX46)*DN$2)+$CX46</f>
        <v>0</v>
      </c>
      <c r="DO46" s="257" t="n">
        <f aca="false">(($DW46-$CX46)*DO$2)+$CX46</f>
        <v>0</v>
      </c>
      <c r="DP46" s="257" t="n">
        <f aca="false">(($DW46-$CX46)*DP$2)+$CX46</f>
        <v>0</v>
      </c>
      <c r="DQ46" s="257" t="n">
        <f aca="false">(($DW46-$CX46)*DQ$2)+$CX46</f>
        <v>0</v>
      </c>
      <c r="DR46" s="257" t="n">
        <f aca="false">(($DW46-$CX46)*DR$2)+$CX46</f>
        <v>0</v>
      </c>
      <c r="DS46" s="257" t="n">
        <f aca="false">(($DW46-$CX46)*DS$2)+$CX46</f>
        <v>0</v>
      </c>
      <c r="DT46" s="257" t="n">
        <f aca="false">(($DW46-$CX46)*DT$2)+$CX46</f>
        <v>0</v>
      </c>
      <c r="DU46" s="257" t="n">
        <f aca="false">(($DW46-$CX46)*DU$2)+$CX46</f>
        <v>0</v>
      </c>
      <c r="DV46" s="257" t="n">
        <f aca="false">(($DW46-$CX46)*DV$2)+$CX46</f>
        <v>0</v>
      </c>
      <c r="DW46" s="257" t="n">
        <f aca="false">VLOOKUP($A46,GAMMAGRIDS,8,FALSE())</f>
        <v>0</v>
      </c>
      <c r="DX46" s="257" t="n">
        <f aca="false">(($EV46-$DW46)*DX$2)+$DW46</f>
        <v>0</v>
      </c>
      <c r="DY46" s="257" t="n">
        <f aca="false">(($EV46-$DW46)*DY$2)+$DW46</f>
        <v>0</v>
      </c>
      <c r="DZ46" s="257" t="n">
        <f aca="false">(($EV46-$DW46)*DZ$2)+$DW46</f>
        <v>0</v>
      </c>
      <c r="EA46" s="257" t="n">
        <f aca="false">(($EV46-$DW46)*EA$2)+$DW46</f>
        <v>0</v>
      </c>
      <c r="EB46" s="257" t="n">
        <f aca="false">(($EV46-$DW46)*EB$2)+$DW46</f>
        <v>0</v>
      </c>
      <c r="EC46" s="257" t="n">
        <f aca="false">(($EV46-$DW46)*EC$2)+$DW46</f>
        <v>0</v>
      </c>
      <c r="ED46" s="257" t="n">
        <f aca="false">(($EV46-$DW46)*ED$2)+$DW46</f>
        <v>0</v>
      </c>
      <c r="EE46" s="257" t="n">
        <f aca="false">(($EV46-$DW46)*EE$2)+$DW46</f>
        <v>0</v>
      </c>
      <c r="EF46" s="257" t="n">
        <f aca="false">(($EV46-$DW46)*EF$2)+$DW46</f>
        <v>0</v>
      </c>
      <c r="EG46" s="257" t="n">
        <f aca="false">(($EV46-$DW46)*EG$2)+$DW46</f>
        <v>0</v>
      </c>
      <c r="EH46" s="257" t="n">
        <f aca="false">(($EV46-$DW46)*EH$2)+$DW46</f>
        <v>0</v>
      </c>
      <c r="EI46" s="257" t="n">
        <f aca="false">(($EV46-$DW46)*EI$2)+$DW46</f>
        <v>0</v>
      </c>
      <c r="EJ46" s="257" t="n">
        <f aca="false">(($EV46-$DW46)*EJ$2)+$DW46</f>
        <v>0</v>
      </c>
      <c r="EK46" s="257" t="n">
        <f aca="false">(($EV46-$DW46)*EK$2)+$DW46</f>
        <v>0</v>
      </c>
      <c r="EL46" s="257" t="n">
        <f aca="false">(($EV46-$DW46)*EL$2)+$DW46</f>
        <v>0</v>
      </c>
      <c r="EM46" s="257" t="n">
        <f aca="false">(($EV46-$DW46)*EM$2)+$DW46</f>
        <v>0</v>
      </c>
      <c r="EN46" s="257" t="n">
        <f aca="false">(($EV46-$DW46)*EN$2)+$DW46</f>
        <v>0</v>
      </c>
      <c r="EO46" s="257" t="n">
        <f aca="false">(($EV46-$DW46)*EO$2)+$DW46</f>
        <v>0</v>
      </c>
      <c r="EP46" s="257" t="n">
        <f aca="false">(($EV46-$DW46)*EP$2)+$DW46</f>
        <v>0</v>
      </c>
      <c r="EQ46" s="257" t="n">
        <f aca="false">(($EV46-$DW46)*EQ$2)+$DW46</f>
        <v>0</v>
      </c>
      <c r="ER46" s="257" t="n">
        <f aca="false">(($EV46-$DW46)*ER$2)+$DW46</f>
        <v>0</v>
      </c>
      <c r="ES46" s="257" t="n">
        <f aca="false">(($EV46-$DW46)*ES$2)+$DW46</f>
        <v>0</v>
      </c>
      <c r="ET46" s="257" t="n">
        <f aca="false">(($EV46-$DW46)*ET$2)+$DW46</f>
        <v>0</v>
      </c>
      <c r="EU46" s="257" t="n">
        <f aca="false">(($EV46-$DW46)*EU$2)+$DW46</f>
        <v>0</v>
      </c>
      <c r="EV46" s="257" t="n">
        <f aca="false">VLOOKUP($A46,GAMMAGRIDS,9,FALSE())</f>
        <v>0</v>
      </c>
    </row>
    <row r="47" customFormat="false" ht="12.75" hidden="false" customHeight="false" outlineLevel="0" collapsed="false">
      <c r="A47" s="36" t="n">
        <v>38231</v>
      </c>
      <c r="B47" s="257" t="n">
        <f aca="false">VLOOKUP($A47,GAMMAGRIDS,2,FALSE())</f>
        <v>0</v>
      </c>
      <c r="C47" s="257" t="n">
        <f aca="false">(($B47-$AA47)*C$2)+$AA47</f>
        <v>0</v>
      </c>
      <c r="D47" s="257" t="n">
        <f aca="false">(($B47-$AA47)*D$2)+$AA47</f>
        <v>0</v>
      </c>
      <c r="E47" s="257" t="n">
        <f aca="false">(($B47-$AA47)*E$2)+$AA47</f>
        <v>0</v>
      </c>
      <c r="F47" s="257" t="n">
        <f aca="false">(($B47-$AA47)*F$2)+$AA47</f>
        <v>0</v>
      </c>
      <c r="G47" s="257" t="n">
        <f aca="false">(($B47-$AA47)*G$2)+$AA47</f>
        <v>0</v>
      </c>
      <c r="H47" s="257" t="n">
        <f aca="false">(($B47-$AA47)*H$2)+$AA47</f>
        <v>0</v>
      </c>
      <c r="I47" s="257" t="n">
        <f aca="false">(($B47-$AA47)*I$2)+$AA47</f>
        <v>0</v>
      </c>
      <c r="J47" s="257" t="n">
        <f aca="false">(($B47-$AA47)*J$2)+$AA47</f>
        <v>0</v>
      </c>
      <c r="K47" s="257" t="n">
        <f aca="false">(($B47-$AA47)*K$2)+$AA47</f>
        <v>0</v>
      </c>
      <c r="L47" s="257" t="n">
        <f aca="false">(($B47-$AA47)*L$2)+$AA47</f>
        <v>0</v>
      </c>
      <c r="M47" s="257" t="n">
        <f aca="false">(($B47-$AA47)*M$2)+$AA47</f>
        <v>0</v>
      </c>
      <c r="N47" s="257" t="n">
        <f aca="false">(($B47-$AA47)*N$2)+$AA47</f>
        <v>0</v>
      </c>
      <c r="O47" s="257" t="n">
        <f aca="false">(($B47-$AA47)*O$2)+$AA47</f>
        <v>0</v>
      </c>
      <c r="P47" s="257" t="n">
        <f aca="false">(($B47-$AA47)*P$2)+$AA47</f>
        <v>0</v>
      </c>
      <c r="Q47" s="257" t="n">
        <f aca="false">(($B47-$AA47)*Q$2)+$AA47</f>
        <v>0</v>
      </c>
      <c r="R47" s="257" t="n">
        <f aca="false">(($B47-$AA47)*R$2)+$AA47</f>
        <v>0</v>
      </c>
      <c r="S47" s="257" t="n">
        <f aca="false">(($B47-$AA47)*S$2)+$AA47</f>
        <v>0</v>
      </c>
      <c r="T47" s="257" t="n">
        <f aca="false">(($B47-$AA47)*T$2)+$AA47</f>
        <v>0</v>
      </c>
      <c r="U47" s="257" t="n">
        <f aca="false">(($B47-$AA47)*U$2)+$AA47</f>
        <v>0</v>
      </c>
      <c r="V47" s="257" t="n">
        <f aca="false">(($B47-$AA47)*V$2)+$AA47</f>
        <v>0</v>
      </c>
      <c r="W47" s="257" t="n">
        <f aca="false">(($B47-$AA47)*W$2)+$AA47</f>
        <v>0</v>
      </c>
      <c r="X47" s="257" t="n">
        <f aca="false">(($B47-$AA47)*X$2)+$AA47</f>
        <v>0</v>
      </c>
      <c r="Y47" s="257" t="n">
        <f aca="false">(($B47-$AA47)*Y$2)+$AA47</f>
        <v>0</v>
      </c>
      <c r="Z47" s="257" t="n">
        <f aca="false">(($B47-$AA47)*Z$2)+$AA47</f>
        <v>0</v>
      </c>
      <c r="AA47" s="257" t="n">
        <f aca="false">VLOOKUP($A47,GAMMAGRIDS,3,FALSE())</f>
        <v>0</v>
      </c>
      <c r="AB47" s="257" t="n">
        <f aca="false">(($AA47-$AZ47)*AB$2)+$AZ47</f>
        <v>0</v>
      </c>
      <c r="AC47" s="257" t="n">
        <f aca="false">(($AA47-$AZ47)*AC$2)+$AZ47</f>
        <v>0</v>
      </c>
      <c r="AD47" s="257" t="n">
        <f aca="false">(($AA47-$AZ47)*AD$2)+$AZ47</f>
        <v>0</v>
      </c>
      <c r="AE47" s="257" t="n">
        <f aca="false">(($AA47-$AZ47)*AE$2)+$AZ47</f>
        <v>0</v>
      </c>
      <c r="AF47" s="257" t="n">
        <f aca="false">(($AA47-$AZ47)*AF$2)+$AZ47</f>
        <v>0</v>
      </c>
      <c r="AG47" s="257" t="n">
        <f aca="false">(($AA47-$AZ47)*AG$2)+$AZ47</f>
        <v>0</v>
      </c>
      <c r="AH47" s="257" t="n">
        <f aca="false">(($AA47-$AZ47)*AH$2)+$AZ47</f>
        <v>0</v>
      </c>
      <c r="AI47" s="257" t="n">
        <f aca="false">(($AA47-$AZ47)*AI$2)+$AZ47</f>
        <v>0</v>
      </c>
      <c r="AJ47" s="257" t="n">
        <f aca="false">(($AA47-$AZ47)*AJ$2)+$AZ47</f>
        <v>0</v>
      </c>
      <c r="AK47" s="257" t="n">
        <f aca="false">(($AA47-$AZ47)*AK$2)+$AZ47</f>
        <v>0</v>
      </c>
      <c r="AL47" s="257" t="n">
        <f aca="false">(($AA47-$AZ47)*AL$2)+$AZ47</f>
        <v>0</v>
      </c>
      <c r="AM47" s="257" t="n">
        <f aca="false">(($AA47-$AZ47)*AM$2)+$AZ47</f>
        <v>0</v>
      </c>
      <c r="AN47" s="257" t="n">
        <f aca="false">(($AA47-$AZ47)*AN$2)+$AZ47</f>
        <v>0</v>
      </c>
      <c r="AO47" s="257" t="n">
        <f aca="false">(($AA47-$AZ47)*AO$2)+$AZ47</f>
        <v>0</v>
      </c>
      <c r="AP47" s="257" t="n">
        <f aca="false">(($AA47-$AZ47)*AP$2)+$AZ47</f>
        <v>0</v>
      </c>
      <c r="AQ47" s="257" t="n">
        <f aca="false">(($AA47-$AZ47)*AQ$2)+$AZ47</f>
        <v>0</v>
      </c>
      <c r="AR47" s="257" t="n">
        <f aca="false">(($AA47-$AZ47)*AR$2)+$AZ47</f>
        <v>0</v>
      </c>
      <c r="AS47" s="257" t="n">
        <f aca="false">(($AA47-$AZ47)*AS$2)+$AZ47</f>
        <v>0</v>
      </c>
      <c r="AT47" s="257" t="n">
        <f aca="false">(($AA47-$AZ47)*AT$2)+$AZ47</f>
        <v>0</v>
      </c>
      <c r="AU47" s="257" t="n">
        <f aca="false">(($AA47-$AZ47)*AU$2)+$AZ47</f>
        <v>0</v>
      </c>
      <c r="AV47" s="257" t="n">
        <f aca="false">(($AA47-$AZ47)*AV$2)+$AZ47</f>
        <v>0</v>
      </c>
      <c r="AW47" s="257" t="n">
        <f aca="false">(($AA47-$AZ47)*AW$2)+$AZ47</f>
        <v>0</v>
      </c>
      <c r="AX47" s="257" t="n">
        <f aca="false">(($AA47-$AZ47)*AX$2)+$AZ47</f>
        <v>0</v>
      </c>
      <c r="AY47" s="257" t="n">
        <f aca="false">(($AA47-$AZ47)*AY$2)+$AZ47</f>
        <v>0</v>
      </c>
      <c r="AZ47" s="257" t="n">
        <f aca="false">VLOOKUP($A47,GAMMAGRIDS,4,FALSE())</f>
        <v>0</v>
      </c>
      <c r="BA47" s="257" t="n">
        <f aca="false">(($AZ47-$BT47)*BA$2)+$BT47</f>
        <v>0</v>
      </c>
      <c r="BB47" s="257" t="n">
        <f aca="false">(($AZ47-$BT47)*BB$2)+$BT47</f>
        <v>0</v>
      </c>
      <c r="BC47" s="257" t="n">
        <f aca="false">(($AZ47-$BT47)*BC$2)+$BT47</f>
        <v>0</v>
      </c>
      <c r="BD47" s="257" t="n">
        <f aca="false">(($AZ47-$BT47)*BD$2)+$BT47</f>
        <v>0</v>
      </c>
      <c r="BE47" s="257" t="n">
        <f aca="false">(($AZ47-$BT47)*BE$2)+$BT47</f>
        <v>0</v>
      </c>
      <c r="BF47" s="257" t="n">
        <f aca="false">(($AZ47-$BT47)*BF$2)+$BT47</f>
        <v>0</v>
      </c>
      <c r="BG47" s="257" t="n">
        <f aca="false">(($AZ47-$BT47)*BG$2)+$BT47</f>
        <v>0</v>
      </c>
      <c r="BH47" s="257" t="n">
        <f aca="false">(($AZ47-$BT47)*BH$2)+$BT47</f>
        <v>0</v>
      </c>
      <c r="BI47" s="257" t="n">
        <f aca="false">(($AZ47-$BT47)*BI$2)+$BT47</f>
        <v>0</v>
      </c>
      <c r="BJ47" s="257" t="n">
        <f aca="false">(($AZ47-$BT47)*BJ$2)+$BT47</f>
        <v>0</v>
      </c>
      <c r="BK47" s="257" t="n">
        <f aca="false">(($AZ47-$BT47)*BK$2)+$BT47</f>
        <v>0</v>
      </c>
      <c r="BL47" s="257" t="n">
        <f aca="false">(($AZ47-$BT47)*BL$2)+$BT47</f>
        <v>0</v>
      </c>
      <c r="BM47" s="257" t="n">
        <f aca="false">(($AZ47-$BT47)*BM$2)+$BT47</f>
        <v>0</v>
      </c>
      <c r="BN47" s="257" t="n">
        <f aca="false">(($AZ47-$BT47)*BN$2)+$BT47</f>
        <v>0</v>
      </c>
      <c r="BO47" s="257" t="n">
        <f aca="false">(($AZ47-$BT47)*BO$2)+$BT47</f>
        <v>0</v>
      </c>
      <c r="BP47" s="257" t="n">
        <f aca="false">(($AZ47-$BT47)*BP$2)+$BT47</f>
        <v>0</v>
      </c>
      <c r="BQ47" s="257" t="n">
        <f aca="false">(($AZ47-$BT47)*BQ$2)+$BT47</f>
        <v>0</v>
      </c>
      <c r="BR47" s="257" t="n">
        <f aca="false">(($AZ47-$BT47)*BR$2)+$BT47</f>
        <v>0</v>
      </c>
      <c r="BS47" s="257" t="n">
        <f aca="false">(($AZ47-$BT47)*BS$2)+$BT47</f>
        <v>0</v>
      </c>
      <c r="BT47" s="257" t="n">
        <f aca="false">VLOOKUP($A47,GAMMAGRIDS,5,FALSE())</f>
        <v>0</v>
      </c>
      <c r="BU47" s="257" t="n">
        <f aca="false">(($BT47-$BY47)*BU$2)+$BY47</f>
        <v>0</v>
      </c>
      <c r="BV47" s="257" t="n">
        <f aca="false">(($BT47-$BY47)*BV$2)+$BY47</f>
        <v>0</v>
      </c>
      <c r="BW47" s="257" t="n">
        <f aca="false">(($BT47-$BY47)*BW$2)+$BY47</f>
        <v>0</v>
      </c>
      <c r="BX47" s="257" t="n">
        <f aca="false">(($BT47-$BY47)*BX$2)+$BY47</f>
        <v>0</v>
      </c>
      <c r="BY47" s="257" t="n">
        <v>0</v>
      </c>
      <c r="BZ47" s="257" t="n">
        <f aca="false">(($CD47-$BY47)*BZ$2)+$BY47</f>
        <v>0</v>
      </c>
      <c r="CA47" s="257" t="n">
        <f aca="false">(($CD47-$BY47)*CA$2)+$BY47</f>
        <v>0</v>
      </c>
      <c r="CB47" s="257" t="n">
        <f aca="false">(($CD47-$BY47)*CB$2)+$BY47</f>
        <v>0</v>
      </c>
      <c r="CC47" s="257" t="n">
        <f aca="false">(($CD47-$BY47)*CC$2)+$BY47</f>
        <v>0</v>
      </c>
      <c r="CD47" s="257" t="n">
        <f aca="false">VLOOKUP($A47,GAMMAGRIDS,6,FALSE())</f>
        <v>0</v>
      </c>
      <c r="CE47" s="257" t="n">
        <f aca="false">(($CX47-$CD47)*CE$2)+$CD47</f>
        <v>0</v>
      </c>
      <c r="CF47" s="257" t="n">
        <f aca="false">(($CX47-$CD47)*CF$2)+$CD47</f>
        <v>0</v>
      </c>
      <c r="CG47" s="257" t="n">
        <f aca="false">(($CX47-$CD47)*CG$2)+$CD47</f>
        <v>0</v>
      </c>
      <c r="CH47" s="257" t="n">
        <f aca="false">(($CX47-$CD47)*CH$2)+$CD47</f>
        <v>0</v>
      </c>
      <c r="CI47" s="257" t="n">
        <f aca="false">(($CX47-$CD47)*CI$2)+$CD47</f>
        <v>0</v>
      </c>
      <c r="CJ47" s="257" t="n">
        <f aca="false">(($CX47-$CD47)*CJ$2)+$CD47</f>
        <v>0</v>
      </c>
      <c r="CK47" s="257" t="n">
        <f aca="false">(($CX47-$CD47)*CK$2)+$CD47</f>
        <v>0</v>
      </c>
      <c r="CL47" s="257" t="n">
        <f aca="false">(($CX47-$CD47)*CL$2)+$CD47</f>
        <v>0</v>
      </c>
      <c r="CM47" s="257" t="n">
        <f aca="false">(($CX47-$CD47)*CM$2)+$CD47</f>
        <v>0</v>
      </c>
      <c r="CN47" s="257" t="n">
        <f aca="false">(($CX47-$CD47)*CN$2)+$CD47</f>
        <v>0</v>
      </c>
      <c r="CO47" s="257" t="n">
        <f aca="false">(($CX47-$CD47)*CO$2)+$CD47</f>
        <v>0</v>
      </c>
      <c r="CP47" s="257" t="n">
        <f aca="false">(($CX47-$CD47)*CP$2)+$CD47</f>
        <v>0</v>
      </c>
      <c r="CQ47" s="257" t="n">
        <f aca="false">(($CX47-$CD47)*CQ$2)+$CD47</f>
        <v>0</v>
      </c>
      <c r="CR47" s="257" t="n">
        <f aca="false">(($CX47-$CD47)*CR$2)+$CD47</f>
        <v>0</v>
      </c>
      <c r="CS47" s="257" t="n">
        <f aca="false">(($CX47-$CD47)*CS$2)+$CD47</f>
        <v>0</v>
      </c>
      <c r="CT47" s="257" t="n">
        <f aca="false">(($CX47-$CD47)*CT$2)+$CD47</f>
        <v>0</v>
      </c>
      <c r="CU47" s="257" t="n">
        <f aca="false">(($CX47-$CD47)*CU$2)+$CD47</f>
        <v>0</v>
      </c>
      <c r="CV47" s="257" t="n">
        <f aca="false">(($CX47-$CD47)*CV$2)+$CD47</f>
        <v>0</v>
      </c>
      <c r="CW47" s="257" t="n">
        <f aca="false">(($CX47-$CD47)*CW$2)+$CD47</f>
        <v>0</v>
      </c>
      <c r="CX47" s="257" t="n">
        <f aca="false">VLOOKUP($A47,GAMMAGRIDS,7,FALSE())</f>
        <v>0</v>
      </c>
      <c r="CY47" s="257" t="n">
        <f aca="false">(($DW47-$CX47)*CY$2)+$CX47</f>
        <v>0</v>
      </c>
      <c r="CZ47" s="257" t="n">
        <f aca="false">(($DW47-$CX47)*CZ$2)+$CX47</f>
        <v>0</v>
      </c>
      <c r="DA47" s="257" t="n">
        <f aca="false">(($DW47-$CX47)*DA$2)+$CX47</f>
        <v>0</v>
      </c>
      <c r="DB47" s="257" t="n">
        <f aca="false">(($DW47-$CX47)*DB$2)+$CX47</f>
        <v>0</v>
      </c>
      <c r="DC47" s="257" t="n">
        <f aca="false">(($DW47-$CX47)*DC$2)+$CX47</f>
        <v>0</v>
      </c>
      <c r="DD47" s="257" t="n">
        <f aca="false">(($DW47-$CX47)*DD$2)+$CX47</f>
        <v>0</v>
      </c>
      <c r="DE47" s="257" t="n">
        <f aca="false">(($DW47-$CX47)*DE$2)+$CX47</f>
        <v>0</v>
      </c>
      <c r="DF47" s="257" t="n">
        <f aca="false">(($DW47-$CX47)*DF$2)+$CX47</f>
        <v>0</v>
      </c>
      <c r="DG47" s="257" t="n">
        <f aca="false">(($DW47-$CX47)*DG$2)+$CX47</f>
        <v>0</v>
      </c>
      <c r="DH47" s="257" t="n">
        <f aca="false">(($DW47-$CX47)*DH$2)+$CX47</f>
        <v>0</v>
      </c>
      <c r="DI47" s="257" t="n">
        <f aca="false">(($DW47-$CX47)*DI$2)+$CX47</f>
        <v>0</v>
      </c>
      <c r="DJ47" s="257" t="n">
        <f aca="false">(($DW47-$CX47)*DJ$2)+$CX47</f>
        <v>0</v>
      </c>
      <c r="DK47" s="257" t="n">
        <f aca="false">(($DW47-$CX47)*DK$2)+$CX47</f>
        <v>0</v>
      </c>
      <c r="DL47" s="257" t="n">
        <f aca="false">(($DW47-$CX47)*DL$2)+$CX47</f>
        <v>0</v>
      </c>
      <c r="DM47" s="257" t="n">
        <f aca="false">(($DW47-$CX47)*DM$2)+$CX47</f>
        <v>0</v>
      </c>
      <c r="DN47" s="257" t="n">
        <f aca="false">(($DW47-$CX47)*DN$2)+$CX47</f>
        <v>0</v>
      </c>
      <c r="DO47" s="257" t="n">
        <f aca="false">(($DW47-$CX47)*DO$2)+$CX47</f>
        <v>0</v>
      </c>
      <c r="DP47" s="257" t="n">
        <f aca="false">(($DW47-$CX47)*DP$2)+$CX47</f>
        <v>0</v>
      </c>
      <c r="DQ47" s="257" t="n">
        <f aca="false">(($DW47-$CX47)*DQ$2)+$CX47</f>
        <v>0</v>
      </c>
      <c r="DR47" s="257" t="n">
        <f aca="false">(($DW47-$CX47)*DR$2)+$CX47</f>
        <v>0</v>
      </c>
      <c r="DS47" s="257" t="n">
        <f aca="false">(($DW47-$CX47)*DS$2)+$CX47</f>
        <v>0</v>
      </c>
      <c r="DT47" s="257" t="n">
        <f aca="false">(($DW47-$CX47)*DT$2)+$CX47</f>
        <v>0</v>
      </c>
      <c r="DU47" s="257" t="n">
        <f aca="false">(($DW47-$CX47)*DU$2)+$CX47</f>
        <v>0</v>
      </c>
      <c r="DV47" s="257" t="n">
        <f aca="false">(($DW47-$CX47)*DV$2)+$CX47</f>
        <v>0</v>
      </c>
      <c r="DW47" s="257" t="n">
        <f aca="false">VLOOKUP($A47,GAMMAGRIDS,8,FALSE())</f>
        <v>0</v>
      </c>
      <c r="DX47" s="257" t="n">
        <f aca="false">(($EV47-$DW47)*DX$2)+$DW47</f>
        <v>0</v>
      </c>
      <c r="DY47" s="257" t="n">
        <f aca="false">(($EV47-$DW47)*DY$2)+$DW47</f>
        <v>0</v>
      </c>
      <c r="DZ47" s="257" t="n">
        <f aca="false">(($EV47-$DW47)*DZ$2)+$DW47</f>
        <v>0</v>
      </c>
      <c r="EA47" s="257" t="n">
        <f aca="false">(($EV47-$DW47)*EA$2)+$DW47</f>
        <v>0</v>
      </c>
      <c r="EB47" s="257" t="n">
        <f aca="false">(($EV47-$DW47)*EB$2)+$DW47</f>
        <v>0</v>
      </c>
      <c r="EC47" s="257" t="n">
        <f aca="false">(($EV47-$DW47)*EC$2)+$DW47</f>
        <v>0</v>
      </c>
      <c r="ED47" s="257" t="n">
        <f aca="false">(($EV47-$DW47)*ED$2)+$DW47</f>
        <v>0</v>
      </c>
      <c r="EE47" s="257" t="n">
        <f aca="false">(($EV47-$DW47)*EE$2)+$DW47</f>
        <v>0</v>
      </c>
      <c r="EF47" s="257" t="n">
        <f aca="false">(($EV47-$DW47)*EF$2)+$DW47</f>
        <v>0</v>
      </c>
      <c r="EG47" s="257" t="n">
        <f aca="false">(($EV47-$DW47)*EG$2)+$DW47</f>
        <v>0</v>
      </c>
      <c r="EH47" s="257" t="n">
        <f aca="false">(($EV47-$DW47)*EH$2)+$DW47</f>
        <v>0</v>
      </c>
      <c r="EI47" s="257" t="n">
        <f aca="false">(($EV47-$DW47)*EI$2)+$DW47</f>
        <v>0</v>
      </c>
      <c r="EJ47" s="257" t="n">
        <f aca="false">(($EV47-$DW47)*EJ$2)+$DW47</f>
        <v>0</v>
      </c>
      <c r="EK47" s="257" t="n">
        <f aca="false">(($EV47-$DW47)*EK$2)+$DW47</f>
        <v>0</v>
      </c>
      <c r="EL47" s="257" t="n">
        <f aca="false">(($EV47-$DW47)*EL$2)+$DW47</f>
        <v>0</v>
      </c>
      <c r="EM47" s="257" t="n">
        <f aca="false">(($EV47-$DW47)*EM$2)+$DW47</f>
        <v>0</v>
      </c>
      <c r="EN47" s="257" t="n">
        <f aca="false">(($EV47-$DW47)*EN$2)+$DW47</f>
        <v>0</v>
      </c>
      <c r="EO47" s="257" t="n">
        <f aca="false">(($EV47-$DW47)*EO$2)+$DW47</f>
        <v>0</v>
      </c>
      <c r="EP47" s="257" t="n">
        <f aca="false">(($EV47-$DW47)*EP$2)+$DW47</f>
        <v>0</v>
      </c>
      <c r="EQ47" s="257" t="n">
        <f aca="false">(($EV47-$DW47)*EQ$2)+$DW47</f>
        <v>0</v>
      </c>
      <c r="ER47" s="257" t="n">
        <f aca="false">(($EV47-$DW47)*ER$2)+$DW47</f>
        <v>0</v>
      </c>
      <c r="ES47" s="257" t="n">
        <f aca="false">(($EV47-$DW47)*ES$2)+$DW47</f>
        <v>0</v>
      </c>
      <c r="ET47" s="257" t="n">
        <f aca="false">(($EV47-$DW47)*ET$2)+$DW47</f>
        <v>0</v>
      </c>
      <c r="EU47" s="257" t="n">
        <f aca="false">(($EV47-$DW47)*EU$2)+$DW47</f>
        <v>0</v>
      </c>
      <c r="EV47" s="257" t="n">
        <f aca="false">VLOOKUP($A47,GAMMAGRIDS,9,FALSE())</f>
        <v>0</v>
      </c>
    </row>
    <row r="48" customFormat="false" ht="12.75" hidden="false" customHeight="false" outlineLevel="0" collapsed="false">
      <c r="A48" s="36" t="n">
        <v>38261</v>
      </c>
      <c r="B48" s="257" t="n">
        <f aca="false">VLOOKUP($A48,GAMMAGRIDS,2,FALSE())</f>
        <v>0</v>
      </c>
      <c r="C48" s="257" t="n">
        <f aca="false">(($B48-$AA48)*C$2)+$AA48</f>
        <v>0</v>
      </c>
      <c r="D48" s="257" t="n">
        <f aca="false">(($B48-$AA48)*D$2)+$AA48</f>
        <v>0</v>
      </c>
      <c r="E48" s="257" t="n">
        <f aca="false">(($B48-$AA48)*E$2)+$AA48</f>
        <v>0</v>
      </c>
      <c r="F48" s="257" t="n">
        <f aca="false">(($B48-$AA48)*F$2)+$AA48</f>
        <v>0</v>
      </c>
      <c r="G48" s="257" t="n">
        <f aca="false">(($B48-$AA48)*G$2)+$AA48</f>
        <v>0</v>
      </c>
      <c r="H48" s="257" t="n">
        <f aca="false">(($B48-$AA48)*H$2)+$AA48</f>
        <v>0</v>
      </c>
      <c r="I48" s="257" t="n">
        <f aca="false">(($B48-$AA48)*I$2)+$AA48</f>
        <v>0</v>
      </c>
      <c r="J48" s="257" t="n">
        <f aca="false">(($B48-$AA48)*J$2)+$AA48</f>
        <v>0</v>
      </c>
      <c r="K48" s="257" t="n">
        <f aca="false">(($B48-$AA48)*K$2)+$AA48</f>
        <v>0</v>
      </c>
      <c r="L48" s="257" t="n">
        <f aca="false">(($B48-$AA48)*L$2)+$AA48</f>
        <v>0</v>
      </c>
      <c r="M48" s="257" t="n">
        <f aca="false">(($B48-$AA48)*M$2)+$AA48</f>
        <v>0</v>
      </c>
      <c r="N48" s="257" t="n">
        <f aca="false">(($B48-$AA48)*N$2)+$AA48</f>
        <v>0</v>
      </c>
      <c r="O48" s="257" t="n">
        <f aca="false">(($B48-$AA48)*O$2)+$AA48</f>
        <v>0</v>
      </c>
      <c r="P48" s="257" t="n">
        <f aca="false">(($B48-$AA48)*P$2)+$AA48</f>
        <v>0</v>
      </c>
      <c r="Q48" s="257" t="n">
        <f aca="false">(($B48-$AA48)*Q$2)+$AA48</f>
        <v>0</v>
      </c>
      <c r="R48" s="257" t="n">
        <f aca="false">(($B48-$AA48)*R$2)+$AA48</f>
        <v>0</v>
      </c>
      <c r="S48" s="257" t="n">
        <f aca="false">(($B48-$AA48)*S$2)+$AA48</f>
        <v>0</v>
      </c>
      <c r="T48" s="257" t="n">
        <f aca="false">(($B48-$AA48)*T$2)+$AA48</f>
        <v>0</v>
      </c>
      <c r="U48" s="257" t="n">
        <f aca="false">(($B48-$AA48)*U$2)+$AA48</f>
        <v>0</v>
      </c>
      <c r="V48" s="257" t="n">
        <f aca="false">(($B48-$AA48)*V$2)+$AA48</f>
        <v>0</v>
      </c>
      <c r="W48" s="257" t="n">
        <f aca="false">(($B48-$AA48)*W$2)+$AA48</f>
        <v>0</v>
      </c>
      <c r="X48" s="257" t="n">
        <f aca="false">(($B48-$AA48)*X$2)+$AA48</f>
        <v>0</v>
      </c>
      <c r="Y48" s="257" t="n">
        <f aca="false">(($B48-$AA48)*Y$2)+$AA48</f>
        <v>0</v>
      </c>
      <c r="Z48" s="257" t="n">
        <f aca="false">(($B48-$AA48)*Z$2)+$AA48</f>
        <v>0</v>
      </c>
      <c r="AA48" s="257" t="n">
        <f aca="false">VLOOKUP($A48,GAMMAGRIDS,3,FALSE())</f>
        <v>0</v>
      </c>
      <c r="AB48" s="257" t="n">
        <f aca="false">(($AA48-$AZ48)*AB$2)+$AZ48</f>
        <v>0</v>
      </c>
      <c r="AC48" s="257" t="n">
        <f aca="false">(($AA48-$AZ48)*AC$2)+$AZ48</f>
        <v>0</v>
      </c>
      <c r="AD48" s="257" t="n">
        <f aca="false">(($AA48-$AZ48)*AD$2)+$AZ48</f>
        <v>0</v>
      </c>
      <c r="AE48" s="257" t="n">
        <f aca="false">(($AA48-$AZ48)*AE$2)+$AZ48</f>
        <v>0</v>
      </c>
      <c r="AF48" s="257" t="n">
        <f aca="false">(($AA48-$AZ48)*AF$2)+$AZ48</f>
        <v>0</v>
      </c>
      <c r="AG48" s="257" t="n">
        <f aca="false">(($AA48-$AZ48)*AG$2)+$AZ48</f>
        <v>0</v>
      </c>
      <c r="AH48" s="257" t="n">
        <f aca="false">(($AA48-$AZ48)*AH$2)+$AZ48</f>
        <v>0</v>
      </c>
      <c r="AI48" s="257" t="n">
        <f aca="false">(($AA48-$AZ48)*AI$2)+$AZ48</f>
        <v>0</v>
      </c>
      <c r="AJ48" s="257" t="n">
        <f aca="false">(($AA48-$AZ48)*AJ$2)+$AZ48</f>
        <v>0</v>
      </c>
      <c r="AK48" s="257" t="n">
        <f aca="false">(($AA48-$AZ48)*AK$2)+$AZ48</f>
        <v>0</v>
      </c>
      <c r="AL48" s="257" t="n">
        <f aca="false">(($AA48-$AZ48)*AL$2)+$AZ48</f>
        <v>0</v>
      </c>
      <c r="AM48" s="257" t="n">
        <f aca="false">(($AA48-$AZ48)*AM$2)+$AZ48</f>
        <v>0</v>
      </c>
      <c r="AN48" s="257" t="n">
        <f aca="false">(($AA48-$AZ48)*AN$2)+$AZ48</f>
        <v>0</v>
      </c>
      <c r="AO48" s="257" t="n">
        <f aca="false">(($AA48-$AZ48)*AO$2)+$AZ48</f>
        <v>0</v>
      </c>
      <c r="AP48" s="257" t="n">
        <f aca="false">(($AA48-$AZ48)*AP$2)+$AZ48</f>
        <v>0</v>
      </c>
      <c r="AQ48" s="257" t="n">
        <f aca="false">(($AA48-$AZ48)*AQ$2)+$AZ48</f>
        <v>0</v>
      </c>
      <c r="AR48" s="257" t="n">
        <f aca="false">(($AA48-$AZ48)*AR$2)+$AZ48</f>
        <v>0</v>
      </c>
      <c r="AS48" s="257" t="n">
        <f aca="false">(($AA48-$AZ48)*AS$2)+$AZ48</f>
        <v>0</v>
      </c>
      <c r="AT48" s="257" t="n">
        <f aca="false">(($AA48-$AZ48)*AT$2)+$AZ48</f>
        <v>0</v>
      </c>
      <c r="AU48" s="257" t="n">
        <f aca="false">(($AA48-$AZ48)*AU$2)+$AZ48</f>
        <v>0</v>
      </c>
      <c r="AV48" s="257" t="n">
        <f aca="false">(($AA48-$AZ48)*AV$2)+$AZ48</f>
        <v>0</v>
      </c>
      <c r="AW48" s="257" t="n">
        <f aca="false">(($AA48-$AZ48)*AW$2)+$AZ48</f>
        <v>0</v>
      </c>
      <c r="AX48" s="257" t="n">
        <f aca="false">(($AA48-$AZ48)*AX$2)+$AZ48</f>
        <v>0</v>
      </c>
      <c r="AY48" s="257" t="n">
        <f aca="false">(($AA48-$AZ48)*AY$2)+$AZ48</f>
        <v>0</v>
      </c>
      <c r="AZ48" s="257" t="n">
        <f aca="false">VLOOKUP($A48,GAMMAGRIDS,4,FALSE())</f>
        <v>0</v>
      </c>
      <c r="BA48" s="257" t="n">
        <f aca="false">(($AZ48-$BT48)*BA$2)+$BT48</f>
        <v>0</v>
      </c>
      <c r="BB48" s="257" t="n">
        <f aca="false">(($AZ48-$BT48)*BB$2)+$BT48</f>
        <v>0</v>
      </c>
      <c r="BC48" s="257" t="n">
        <f aca="false">(($AZ48-$BT48)*BC$2)+$BT48</f>
        <v>0</v>
      </c>
      <c r="BD48" s="257" t="n">
        <f aca="false">(($AZ48-$BT48)*BD$2)+$BT48</f>
        <v>0</v>
      </c>
      <c r="BE48" s="257" t="n">
        <f aca="false">(($AZ48-$BT48)*BE$2)+$BT48</f>
        <v>0</v>
      </c>
      <c r="BF48" s="257" t="n">
        <f aca="false">(($AZ48-$BT48)*BF$2)+$BT48</f>
        <v>0</v>
      </c>
      <c r="BG48" s="257" t="n">
        <f aca="false">(($AZ48-$BT48)*BG$2)+$BT48</f>
        <v>0</v>
      </c>
      <c r="BH48" s="257" t="n">
        <f aca="false">(($AZ48-$BT48)*BH$2)+$BT48</f>
        <v>0</v>
      </c>
      <c r="BI48" s="257" t="n">
        <f aca="false">(($AZ48-$BT48)*BI$2)+$BT48</f>
        <v>0</v>
      </c>
      <c r="BJ48" s="257" t="n">
        <f aca="false">(($AZ48-$BT48)*BJ$2)+$BT48</f>
        <v>0</v>
      </c>
      <c r="BK48" s="257" t="n">
        <f aca="false">(($AZ48-$BT48)*BK$2)+$BT48</f>
        <v>0</v>
      </c>
      <c r="BL48" s="257" t="n">
        <f aca="false">(($AZ48-$BT48)*BL$2)+$BT48</f>
        <v>0</v>
      </c>
      <c r="BM48" s="257" t="n">
        <f aca="false">(($AZ48-$BT48)*BM$2)+$BT48</f>
        <v>0</v>
      </c>
      <c r="BN48" s="257" t="n">
        <f aca="false">(($AZ48-$BT48)*BN$2)+$BT48</f>
        <v>0</v>
      </c>
      <c r="BO48" s="257" t="n">
        <f aca="false">(($AZ48-$BT48)*BO$2)+$BT48</f>
        <v>0</v>
      </c>
      <c r="BP48" s="257" t="n">
        <f aca="false">(($AZ48-$BT48)*BP$2)+$BT48</f>
        <v>0</v>
      </c>
      <c r="BQ48" s="257" t="n">
        <f aca="false">(($AZ48-$BT48)*BQ$2)+$BT48</f>
        <v>0</v>
      </c>
      <c r="BR48" s="257" t="n">
        <f aca="false">(($AZ48-$BT48)*BR$2)+$BT48</f>
        <v>0</v>
      </c>
      <c r="BS48" s="257" t="n">
        <f aca="false">(($AZ48-$BT48)*BS$2)+$BT48</f>
        <v>0</v>
      </c>
      <c r="BT48" s="257" t="n">
        <f aca="false">VLOOKUP($A48,GAMMAGRIDS,5,FALSE())</f>
        <v>0</v>
      </c>
      <c r="BU48" s="257" t="n">
        <f aca="false">(($BT48-$BY48)*BU$2)+$BY48</f>
        <v>0</v>
      </c>
      <c r="BV48" s="257" t="n">
        <f aca="false">(($BT48-$BY48)*BV$2)+$BY48</f>
        <v>0</v>
      </c>
      <c r="BW48" s="257" t="n">
        <f aca="false">(($BT48-$BY48)*BW$2)+$BY48</f>
        <v>0</v>
      </c>
      <c r="BX48" s="257" t="n">
        <f aca="false">(($BT48-$BY48)*BX$2)+$BY48</f>
        <v>0</v>
      </c>
      <c r="BY48" s="257" t="n">
        <v>0</v>
      </c>
      <c r="BZ48" s="257" t="n">
        <f aca="false">(($CD48-$BY48)*BZ$2)+$BY48</f>
        <v>0</v>
      </c>
      <c r="CA48" s="257" t="n">
        <f aca="false">(($CD48-$BY48)*CA$2)+$BY48</f>
        <v>0</v>
      </c>
      <c r="CB48" s="257" t="n">
        <f aca="false">(($CD48-$BY48)*CB$2)+$BY48</f>
        <v>0</v>
      </c>
      <c r="CC48" s="257" t="n">
        <f aca="false">(($CD48-$BY48)*CC$2)+$BY48</f>
        <v>0</v>
      </c>
      <c r="CD48" s="257" t="n">
        <f aca="false">VLOOKUP($A48,GAMMAGRIDS,6,FALSE())</f>
        <v>0</v>
      </c>
      <c r="CE48" s="257" t="n">
        <f aca="false">(($CX48-$CD48)*CE$2)+$CD48</f>
        <v>0</v>
      </c>
      <c r="CF48" s="257" t="n">
        <f aca="false">(($CX48-$CD48)*CF$2)+$CD48</f>
        <v>0</v>
      </c>
      <c r="CG48" s="257" t="n">
        <f aca="false">(($CX48-$CD48)*CG$2)+$CD48</f>
        <v>0</v>
      </c>
      <c r="CH48" s="257" t="n">
        <f aca="false">(($CX48-$CD48)*CH$2)+$CD48</f>
        <v>0</v>
      </c>
      <c r="CI48" s="257" t="n">
        <f aca="false">(($CX48-$CD48)*CI$2)+$CD48</f>
        <v>0</v>
      </c>
      <c r="CJ48" s="257" t="n">
        <f aca="false">(($CX48-$CD48)*CJ$2)+$CD48</f>
        <v>0</v>
      </c>
      <c r="CK48" s="257" t="n">
        <f aca="false">(($CX48-$CD48)*CK$2)+$CD48</f>
        <v>0</v>
      </c>
      <c r="CL48" s="257" t="n">
        <f aca="false">(($CX48-$CD48)*CL$2)+$CD48</f>
        <v>0</v>
      </c>
      <c r="CM48" s="257" t="n">
        <f aca="false">(($CX48-$CD48)*CM$2)+$CD48</f>
        <v>0</v>
      </c>
      <c r="CN48" s="257" t="n">
        <f aca="false">(($CX48-$CD48)*CN$2)+$CD48</f>
        <v>0</v>
      </c>
      <c r="CO48" s="257" t="n">
        <f aca="false">(($CX48-$CD48)*CO$2)+$CD48</f>
        <v>0</v>
      </c>
      <c r="CP48" s="257" t="n">
        <f aca="false">(($CX48-$CD48)*CP$2)+$CD48</f>
        <v>0</v>
      </c>
      <c r="CQ48" s="257" t="n">
        <f aca="false">(($CX48-$CD48)*CQ$2)+$CD48</f>
        <v>0</v>
      </c>
      <c r="CR48" s="257" t="n">
        <f aca="false">(($CX48-$CD48)*CR$2)+$CD48</f>
        <v>0</v>
      </c>
      <c r="CS48" s="257" t="n">
        <f aca="false">(($CX48-$CD48)*CS$2)+$CD48</f>
        <v>0</v>
      </c>
      <c r="CT48" s="257" t="n">
        <f aca="false">(($CX48-$CD48)*CT$2)+$CD48</f>
        <v>0</v>
      </c>
      <c r="CU48" s="257" t="n">
        <f aca="false">(($CX48-$CD48)*CU$2)+$CD48</f>
        <v>0</v>
      </c>
      <c r="CV48" s="257" t="n">
        <f aca="false">(($CX48-$CD48)*CV$2)+$CD48</f>
        <v>0</v>
      </c>
      <c r="CW48" s="257" t="n">
        <f aca="false">(($CX48-$CD48)*CW$2)+$CD48</f>
        <v>0</v>
      </c>
      <c r="CX48" s="257" t="n">
        <f aca="false">VLOOKUP($A48,GAMMAGRIDS,7,FALSE())</f>
        <v>0</v>
      </c>
      <c r="CY48" s="257" t="n">
        <f aca="false">(($DW48-$CX48)*CY$2)+$CX48</f>
        <v>0</v>
      </c>
      <c r="CZ48" s="257" t="n">
        <f aca="false">(($DW48-$CX48)*CZ$2)+$CX48</f>
        <v>0</v>
      </c>
      <c r="DA48" s="257" t="n">
        <f aca="false">(($DW48-$CX48)*DA$2)+$CX48</f>
        <v>0</v>
      </c>
      <c r="DB48" s="257" t="n">
        <f aca="false">(($DW48-$CX48)*DB$2)+$CX48</f>
        <v>0</v>
      </c>
      <c r="DC48" s="257" t="n">
        <f aca="false">(($DW48-$CX48)*DC$2)+$CX48</f>
        <v>0</v>
      </c>
      <c r="DD48" s="257" t="n">
        <f aca="false">(($DW48-$CX48)*DD$2)+$CX48</f>
        <v>0</v>
      </c>
      <c r="DE48" s="257" t="n">
        <f aca="false">(($DW48-$CX48)*DE$2)+$CX48</f>
        <v>0</v>
      </c>
      <c r="DF48" s="257" t="n">
        <f aca="false">(($DW48-$CX48)*DF$2)+$CX48</f>
        <v>0</v>
      </c>
      <c r="DG48" s="257" t="n">
        <f aca="false">(($DW48-$CX48)*DG$2)+$CX48</f>
        <v>0</v>
      </c>
      <c r="DH48" s="257" t="n">
        <f aca="false">(($DW48-$CX48)*DH$2)+$CX48</f>
        <v>0</v>
      </c>
      <c r="DI48" s="257" t="n">
        <f aca="false">(($DW48-$CX48)*DI$2)+$CX48</f>
        <v>0</v>
      </c>
      <c r="DJ48" s="257" t="n">
        <f aca="false">(($DW48-$CX48)*DJ$2)+$CX48</f>
        <v>0</v>
      </c>
      <c r="DK48" s="257" t="n">
        <f aca="false">(($DW48-$CX48)*DK$2)+$CX48</f>
        <v>0</v>
      </c>
      <c r="DL48" s="257" t="n">
        <f aca="false">(($DW48-$CX48)*DL$2)+$CX48</f>
        <v>0</v>
      </c>
      <c r="DM48" s="257" t="n">
        <f aca="false">(($DW48-$CX48)*DM$2)+$CX48</f>
        <v>0</v>
      </c>
      <c r="DN48" s="257" t="n">
        <f aca="false">(($DW48-$CX48)*DN$2)+$CX48</f>
        <v>0</v>
      </c>
      <c r="DO48" s="257" t="n">
        <f aca="false">(($DW48-$CX48)*DO$2)+$CX48</f>
        <v>0</v>
      </c>
      <c r="DP48" s="257" t="n">
        <f aca="false">(($DW48-$CX48)*DP$2)+$CX48</f>
        <v>0</v>
      </c>
      <c r="DQ48" s="257" t="n">
        <f aca="false">(($DW48-$CX48)*DQ$2)+$CX48</f>
        <v>0</v>
      </c>
      <c r="DR48" s="257" t="n">
        <f aca="false">(($DW48-$CX48)*DR$2)+$CX48</f>
        <v>0</v>
      </c>
      <c r="DS48" s="257" t="n">
        <f aca="false">(($DW48-$CX48)*DS$2)+$CX48</f>
        <v>0</v>
      </c>
      <c r="DT48" s="257" t="n">
        <f aca="false">(($DW48-$CX48)*DT$2)+$CX48</f>
        <v>0</v>
      </c>
      <c r="DU48" s="257" t="n">
        <f aca="false">(($DW48-$CX48)*DU$2)+$CX48</f>
        <v>0</v>
      </c>
      <c r="DV48" s="257" t="n">
        <f aca="false">(($DW48-$CX48)*DV$2)+$CX48</f>
        <v>0</v>
      </c>
      <c r="DW48" s="257" t="n">
        <f aca="false">VLOOKUP($A48,GAMMAGRIDS,8,FALSE())</f>
        <v>0</v>
      </c>
      <c r="DX48" s="257" t="n">
        <f aca="false">(($EV48-$DW48)*DX$2)+$DW48</f>
        <v>0</v>
      </c>
      <c r="DY48" s="257" t="n">
        <f aca="false">(($EV48-$DW48)*DY$2)+$DW48</f>
        <v>0</v>
      </c>
      <c r="DZ48" s="257" t="n">
        <f aca="false">(($EV48-$DW48)*DZ$2)+$DW48</f>
        <v>0</v>
      </c>
      <c r="EA48" s="257" t="n">
        <f aca="false">(($EV48-$DW48)*EA$2)+$DW48</f>
        <v>0</v>
      </c>
      <c r="EB48" s="257" t="n">
        <f aca="false">(($EV48-$DW48)*EB$2)+$DW48</f>
        <v>0</v>
      </c>
      <c r="EC48" s="257" t="n">
        <f aca="false">(($EV48-$DW48)*EC$2)+$DW48</f>
        <v>0</v>
      </c>
      <c r="ED48" s="257" t="n">
        <f aca="false">(($EV48-$DW48)*ED$2)+$DW48</f>
        <v>0</v>
      </c>
      <c r="EE48" s="257" t="n">
        <f aca="false">(($EV48-$DW48)*EE$2)+$DW48</f>
        <v>0</v>
      </c>
      <c r="EF48" s="257" t="n">
        <f aca="false">(($EV48-$DW48)*EF$2)+$DW48</f>
        <v>0</v>
      </c>
      <c r="EG48" s="257" t="n">
        <f aca="false">(($EV48-$DW48)*EG$2)+$DW48</f>
        <v>0</v>
      </c>
      <c r="EH48" s="257" t="n">
        <f aca="false">(($EV48-$DW48)*EH$2)+$DW48</f>
        <v>0</v>
      </c>
      <c r="EI48" s="257" t="n">
        <f aca="false">(($EV48-$DW48)*EI$2)+$DW48</f>
        <v>0</v>
      </c>
      <c r="EJ48" s="257" t="n">
        <f aca="false">(($EV48-$DW48)*EJ$2)+$DW48</f>
        <v>0</v>
      </c>
      <c r="EK48" s="257" t="n">
        <f aca="false">(($EV48-$DW48)*EK$2)+$DW48</f>
        <v>0</v>
      </c>
      <c r="EL48" s="257" t="n">
        <f aca="false">(($EV48-$DW48)*EL$2)+$DW48</f>
        <v>0</v>
      </c>
      <c r="EM48" s="257" t="n">
        <f aca="false">(($EV48-$DW48)*EM$2)+$DW48</f>
        <v>0</v>
      </c>
      <c r="EN48" s="257" t="n">
        <f aca="false">(($EV48-$DW48)*EN$2)+$DW48</f>
        <v>0</v>
      </c>
      <c r="EO48" s="257" t="n">
        <f aca="false">(($EV48-$DW48)*EO$2)+$DW48</f>
        <v>0</v>
      </c>
      <c r="EP48" s="257" t="n">
        <f aca="false">(($EV48-$DW48)*EP$2)+$DW48</f>
        <v>0</v>
      </c>
      <c r="EQ48" s="257" t="n">
        <f aca="false">(($EV48-$DW48)*EQ$2)+$DW48</f>
        <v>0</v>
      </c>
      <c r="ER48" s="257" t="n">
        <f aca="false">(($EV48-$DW48)*ER$2)+$DW48</f>
        <v>0</v>
      </c>
      <c r="ES48" s="257" t="n">
        <f aca="false">(($EV48-$DW48)*ES$2)+$DW48</f>
        <v>0</v>
      </c>
      <c r="ET48" s="257" t="n">
        <f aca="false">(($EV48-$DW48)*ET$2)+$DW48</f>
        <v>0</v>
      </c>
      <c r="EU48" s="257" t="n">
        <f aca="false">(($EV48-$DW48)*EU$2)+$DW48</f>
        <v>0</v>
      </c>
      <c r="EV48" s="257" t="n">
        <f aca="false">VLOOKUP($A48,GAMMAGRIDS,9,FALSE())</f>
        <v>0</v>
      </c>
    </row>
    <row r="49" customFormat="false" ht="12.75" hidden="false" customHeight="false" outlineLevel="0" collapsed="false">
      <c r="A49" s="36" t="n">
        <v>38292</v>
      </c>
      <c r="B49" s="257" t="n">
        <f aca="false">VLOOKUP($A49,GAMMAGRIDS,2,FALSE())</f>
        <v>0</v>
      </c>
      <c r="C49" s="257" t="n">
        <f aca="false">(($B49-$AA49)*C$2)+$AA49</f>
        <v>0</v>
      </c>
      <c r="D49" s="257" t="n">
        <f aca="false">(($B49-$AA49)*D$2)+$AA49</f>
        <v>0</v>
      </c>
      <c r="E49" s="257" t="n">
        <f aca="false">(($B49-$AA49)*E$2)+$AA49</f>
        <v>0</v>
      </c>
      <c r="F49" s="257" t="n">
        <f aca="false">(($B49-$AA49)*F$2)+$AA49</f>
        <v>0</v>
      </c>
      <c r="G49" s="257" t="n">
        <f aca="false">(($B49-$AA49)*G$2)+$AA49</f>
        <v>0</v>
      </c>
      <c r="H49" s="257" t="n">
        <f aca="false">(($B49-$AA49)*H$2)+$AA49</f>
        <v>0</v>
      </c>
      <c r="I49" s="257" t="n">
        <f aca="false">(($B49-$AA49)*I$2)+$AA49</f>
        <v>0</v>
      </c>
      <c r="J49" s="257" t="n">
        <f aca="false">(($B49-$AA49)*J$2)+$AA49</f>
        <v>0</v>
      </c>
      <c r="K49" s="257" t="n">
        <f aca="false">(($B49-$AA49)*K$2)+$AA49</f>
        <v>0</v>
      </c>
      <c r="L49" s="257" t="n">
        <f aca="false">(($B49-$AA49)*L$2)+$AA49</f>
        <v>0</v>
      </c>
      <c r="M49" s="257" t="n">
        <f aca="false">(($B49-$AA49)*M$2)+$AA49</f>
        <v>0</v>
      </c>
      <c r="N49" s="257" t="n">
        <f aca="false">(($B49-$AA49)*N$2)+$AA49</f>
        <v>0</v>
      </c>
      <c r="O49" s="257" t="n">
        <f aca="false">(($B49-$AA49)*O$2)+$AA49</f>
        <v>0</v>
      </c>
      <c r="P49" s="257" t="n">
        <f aca="false">(($B49-$AA49)*P$2)+$AA49</f>
        <v>0</v>
      </c>
      <c r="Q49" s="257" t="n">
        <f aca="false">(($B49-$AA49)*Q$2)+$AA49</f>
        <v>0</v>
      </c>
      <c r="R49" s="257" t="n">
        <f aca="false">(($B49-$AA49)*R$2)+$AA49</f>
        <v>0</v>
      </c>
      <c r="S49" s="257" t="n">
        <f aca="false">(($B49-$AA49)*S$2)+$AA49</f>
        <v>0</v>
      </c>
      <c r="T49" s="257" t="n">
        <f aca="false">(($B49-$AA49)*T$2)+$AA49</f>
        <v>0</v>
      </c>
      <c r="U49" s="257" t="n">
        <f aca="false">(($B49-$AA49)*U$2)+$AA49</f>
        <v>0</v>
      </c>
      <c r="V49" s="257" t="n">
        <f aca="false">(($B49-$AA49)*V$2)+$AA49</f>
        <v>0</v>
      </c>
      <c r="W49" s="257" t="n">
        <f aca="false">(($B49-$AA49)*W$2)+$AA49</f>
        <v>0</v>
      </c>
      <c r="X49" s="257" t="n">
        <f aca="false">(($B49-$AA49)*X$2)+$AA49</f>
        <v>0</v>
      </c>
      <c r="Y49" s="257" t="n">
        <f aca="false">(($B49-$AA49)*Y$2)+$AA49</f>
        <v>0</v>
      </c>
      <c r="Z49" s="257" t="n">
        <f aca="false">(($B49-$AA49)*Z$2)+$AA49</f>
        <v>0</v>
      </c>
      <c r="AA49" s="257" t="n">
        <f aca="false">VLOOKUP($A49,GAMMAGRIDS,3,FALSE())</f>
        <v>0</v>
      </c>
      <c r="AB49" s="257" t="n">
        <f aca="false">(($AA49-$AZ49)*AB$2)+$AZ49</f>
        <v>0</v>
      </c>
      <c r="AC49" s="257" t="n">
        <f aca="false">(($AA49-$AZ49)*AC$2)+$AZ49</f>
        <v>0</v>
      </c>
      <c r="AD49" s="257" t="n">
        <f aca="false">(($AA49-$AZ49)*AD$2)+$AZ49</f>
        <v>0</v>
      </c>
      <c r="AE49" s="257" t="n">
        <f aca="false">(($AA49-$AZ49)*AE$2)+$AZ49</f>
        <v>0</v>
      </c>
      <c r="AF49" s="257" t="n">
        <f aca="false">(($AA49-$AZ49)*AF$2)+$AZ49</f>
        <v>0</v>
      </c>
      <c r="AG49" s="257" t="n">
        <f aca="false">(($AA49-$AZ49)*AG$2)+$AZ49</f>
        <v>0</v>
      </c>
      <c r="AH49" s="257" t="n">
        <f aca="false">(($AA49-$AZ49)*AH$2)+$AZ49</f>
        <v>0</v>
      </c>
      <c r="AI49" s="257" t="n">
        <f aca="false">(($AA49-$AZ49)*AI$2)+$AZ49</f>
        <v>0</v>
      </c>
      <c r="AJ49" s="257" t="n">
        <f aca="false">(($AA49-$AZ49)*AJ$2)+$AZ49</f>
        <v>0</v>
      </c>
      <c r="AK49" s="257" t="n">
        <f aca="false">(($AA49-$AZ49)*AK$2)+$AZ49</f>
        <v>0</v>
      </c>
      <c r="AL49" s="257" t="n">
        <f aca="false">(($AA49-$AZ49)*AL$2)+$AZ49</f>
        <v>0</v>
      </c>
      <c r="AM49" s="257" t="n">
        <f aca="false">(($AA49-$AZ49)*AM$2)+$AZ49</f>
        <v>0</v>
      </c>
      <c r="AN49" s="257" t="n">
        <f aca="false">(($AA49-$AZ49)*AN$2)+$AZ49</f>
        <v>0</v>
      </c>
      <c r="AO49" s="257" t="n">
        <f aca="false">(($AA49-$AZ49)*AO$2)+$AZ49</f>
        <v>0</v>
      </c>
      <c r="AP49" s="257" t="n">
        <f aca="false">(($AA49-$AZ49)*AP$2)+$AZ49</f>
        <v>0</v>
      </c>
      <c r="AQ49" s="257" t="n">
        <f aca="false">(($AA49-$AZ49)*AQ$2)+$AZ49</f>
        <v>0</v>
      </c>
      <c r="AR49" s="257" t="n">
        <f aca="false">(($AA49-$AZ49)*AR$2)+$AZ49</f>
        <v>0</v>
      </c>
      <c r="AS49" s="257" t="n">
        <f aca="false">(($AA49-$AZ49)*AS$2)+$AZ49</f>
        <v>0</v>
      </c>
      <c r="AT49" s="257" t="n">
        <f aca="false">(($AA49-$AZ49)*AT$2)+$AZ49</f>
        <v>0</v>
      </c>
      <c r="AU49" s="257" t="n">
        <f aca="false">(($AA49-$AZ49)*AU$2)+$AZ49</f>
        <v>0</v>
      </c>
      <c r="AV49" s="257" t="n">
        <f aca="false">(($AA49-$AZ49)*AV$2)+$AZ49</f>
        <v>0</v>
      </c>
      <c r="AW49" s="257" t="n">
        <f aca="false">(($AA49-$AZ49)*AW$2)+$AZ49</f>
        <v>0</v>
      </c>
      <c r="AX49" s="257" t="n">
        <f aca="false">(($AA49-$AZ49)*AX$2)+$AZ49</f>
        <v>0</v>
      </c>
      <c r="AY49" s="257" t="n">
        <f aca="false">(($AA49-$AZ49)*AY$2)+$AZ49</f>
        <v>0</v>
      </c>
      <c r="AZ49" s="257" t="n">
        <f aca="false">VLOOKUP($A49,GAMMAGRIDS,4,FALSE())</f>
        <v>0</v>
      </c>
      <c r="BA49" s="257" t="n">
        <f aca="false">(($AZ49-$BT49)*BA$2)+$BT49</f>
        <v>0</v>
      </c>
      <c r="BB49" s="257" t="n">
        <f aca="false">(($AZ49-$BT49)*BB$2)+$BT49</f>
        <v>0</v>
      </c>
      <c r="BC49" s="257" t="n">
        <f aca="false">(($AZ49-$BT49)*BC$2)+$BT49</f>
        <v>0</v>
      </c>
      <c r="BD49" s="257" t="n">
        <f aca="false">(($AZ49-$BT49)*BD$2)+$BT49</f>
        <v>0</v>
      </c>
      <c r="BE49" s="257" t="n">
        <f aca="false">(($AZ49-$BT49)*BE$2)+$BT49</f>
        <v>0</v>
      </c>
      <c r="BF49" s="257" t="n">
        <f aca="false">(($AZ49-$BT49)*BF$2)+$BT49</f>
        <v>0</v>
      </c>
      <c r="BG49" s="257" t="n">
        <f aca="false">(($AZ49-$BT49)*BG$2)+$BT49</f>
        <v>0</v>
      </c>
      <c r="BH49" s="257" t="n">
        <f aca="false">(($AZ49-$BT49)*BH$2)+$BT49</f>
        <v>0</v>
      </c>
      <c r="BI49" s="257" t="n">
        <f aca="false">(($AZ49-$BT49)*BI$2)+$BT49</f>
        <v>0</v>
      </c>
      <c r="BJ49" s="257" t="n">
        <f aca="false">(($AZ49-$BT49)*BJ$2)+$BT49</f>
        <v>0</v>
      </c>
      <c r="BK49" s="257" t="n">
        <f aca="false">(($AZ49-$BT49)*BK$2)+$BT49</f>
        <v>0</v>
      </c>
      <c r="BL49" s="257" t="n">
        <f aca="false">(($AZ49-$BT49)*BL$2)+$BT49</f>
        <v>0</v>
      </c>
      <c r="BM49" s="257" t="n">
        <f aca="false">(($AZ49-$BT49)*BM$2)+$BT49</f>
        <v>0</v>
      </c>
      <c r="BN49" s="257" t="n">
        <f aca="false">(($AZ49-$BT49)*BN$2)+$BT49</f>
        <v>0</v>
      </c>
      <c r="BO49" s="257" t="n">
        <f aca="false">(($AZ49-$BT49)*BO$2)+$BT49</f>
        <v>0</v>
      </c>
      <c r="BP49" s="257" t="n">
        <f aca="false">(($AZ49-$BT49)*BP$2)+$BT49</f>
        <v>0</v>
      </c>
      <c r="BQ49" s="257" t="n">
        <f aca="false">(($AZ49-$BT49)*BQ$2)+$BT49</f>
        <v>0</v>
      </c>
      <c r="BR49" s="257" t="n">
        <f aca="false">(($AZ49-$BT49)*BR$2)+$BT49</f>
        <v>0</v>
      </c>
      <c r="BS49" s="257" t="n">
        <f aca="false">(($AZ49-$BT49)*BS$2)+$BT49</f>
        <v>0</v>
      </c>
      <c r="BT49" s="257" t="n">
        <f aca="false">VLOOKUP($A49,GAMMAGRIDS,5,FALSE())</f>
        <v>0</v>
      </c>
      <c r="BU49" s="257" t="n">
        <f aca="false">(($BT49-$BY49)*BU$2)+$BY49</f>
        <v>0</v>
      </c>
      <c r="BV49" s="257" t="n">
        <f aca="false">(($BT49-$BY49)*BV$2)+$BY49</f>
        <v>0</v>
      </c>
      <c r="BW49" s="257" t="n">
        <f aca="false">(($BT49-$BY49)*BW$2)+$BY49</f>
        <v>0</v>
      </c>
      <c r="BX49" s="257" t="n">
        <f aca="false">(($BT49-$BY49)*BX$2)+$BY49</f>
        <v>0</v>
      </c>
      <c r="BY49" s="257" t="n">
        <v>0</v>
      </c>
      <c r="BZ49" s="257" t="n">
        <f aca="false">(($CD49-$BY49)*BZ$2)+$BY49</f>
        <v>0</v>
      </c>
      <c r="CA49" s="257" t="n">
        <f aca="false">(($CD49-$BY49)*CA$2)+$BY49</f>
        <v>0</v>
      </c>
      <c r="CB49" s="257" t="n">
        <f aca="false">(($CD49-$BY49)*CB$2)+$BY49</f>
        <v>0</v>
      </c>
      <c r="CC49" s="257" t="n">
        <f aca="false">(($CD49-$BY49)*CC$2)+$BY49</f>
        <v>0</v>
      </c>
      <c r="CD49" s="257" t="n">
        <f aca="false">VLOOKUP($A49,GAMMAGRIDS,6,FALSE())</f>
        <v>0</v>
      </c>
      <c r="CE49" s="257" t="n">
        <f aca="false">(($CX49-$CD49)*CE$2)+$CD49</f>
        <v>0</v>
      </c>
      <c r="CF49" s="257" t="n">
        <f aca="false">(($CX49-$CD49)*CF$2)+$CD49</f>
        <v>0</v>
      </c>
      <c r="CG49" s="257" t="n">
        <f aca="false">(($CX49-$CD49)*CG$2)+$CD49</f>
        <v>0</v>
      </c>
      <c r="CH49" s="257" t="n">
        <f aca="false">(($CX49-$CD49)*CH$2)+$CD49</f>
        <v>0</v>
      </c>
      <c r="CI49" s="257" t="n">
        <f aca="false">(($CX49-$CD49)*CI$2)+$CD49</f>
        <v>0</v>
      </c>
      <c r="CJ49" s="257" t="n">
        <f aca="false">(($CX49-$CD49)*CJ$2)+$CD49</f>
        <v>0</v>
      </c>
      <c r="CK49" s="257" t="n">
        <f aca="false">(($CX49-$CD49)*CK$2)+$CD49</f>
        <v>0</v>
      </c>
      <c r="CL49" s="257" t="n">
        <f aca="false">(($CX49-$CD49)*CL$2)+$CD49</f>
        <v>0</v>
      </c>
      <c r="CM49" s="257" t="n">
        <f aca="false">(($CX49-$CD49)*CM$2)+$CD49</f>
        <v>0</v>
      </c>
      <c r="CN49" s="257" t="n">
        <f aca="false">(($CX49-$CD49)*CN$2)+$CD49</f>
        <v>0</v>
      </c>
      <c r="CO49" s="257" t="n">
        <f aca="false">(($CX49-$CD49)*CO$2)+$CD49</f>
        <v>0</v>
      </c>
      <c r="CP49" s="257" t="n">
        <f aca="false">(($CX49-$CD49)*CP$2)+$CD49</f>
        <v>0</v>
      </c>
      <c r="CQ49" s="257" t="n">
        <f aca="false">(($CX49-$CD49)*CQ$2)+$CD49</f>
        <v>0</v>
      </c>
      <c r="CR49" s="257" t="n">
        <f aca="false">(($CX49-$CD49)*CR$2)+$CD49</f>
        <v>0</v>
      </c>
      <c r="CS49" s="257" t="n">
        <f aca="false">(($CX49-$CD49)*CS$2)+$CD49</f>
        <v>0</v>
      </c>
      <c r="CT49" s="257" t="n">
        <f aca="false">(($CX49-$CD49)*CT$2)+$CD49</f>
        <v>0</v>
      </c>
      <c r="CU49" s="257" t="n">
        <f aca="false">(($CX49-$CD49)*CU$2)+$CD49</f>
        <v>0</v>
      </c>
      <c r="CV49" s="257" t="n">
        <f aca="false">(($CX49-$CD49)*CV$2)+$CD49</f>
        <v>0</v>
      </c>
      <c r="CW49" s="257" t="n">
        <f aca="false">(($CX49-$CD49)*CW$2)+$CD49</f>
        <v>0</v>
      </c>
      <c r="CX49" s="257" t="n">
        <f aca="false">VLOOKUP($A49,GAMMAGRIDS,7,FALSE())</f>
        <v>0</v>
      </c>
      <c r="CY49" s="257" t="n">
        <f aca="false">(($DW49-$CX49)*CY$2)+$CX49</f>
        <v>0</v>
      </c>
      <c r="CZ49" s="257" t="n">
        <f aca="false">(($DW49-$CX49)*CZ$2)+$CX49</f>
        <v>0</v>
      </c>
      <c r="DA49" s="257" t="n">
        <f aca="false">(($DW49-$CX49)*DA$2)+$CX49</f>
        <v>0</v>
      </c>
      <c r="DB49" s="257" t="n">
        <f aca="false">(($DW49-$CX49)*DB$2)+$CX49</f>
        <v>0</v>
      </c>
      <c r="DC49" s="257" t="n">
        <f aca="false">(($DW49-$CX49)*DC$2)+$CX49</f>
        <v>0</v>
      </c>
      <c r="DD49" s="257" t="n">
        <f aca="false">(($DW49-$CX49)*DD$2)+$CX49</f>
        <v>0</v>
      </c>
      <c r="DE49" s="257" t="n">
        <f aca="false">(($DW49-$CX49)*DE$2)+$CX49</f>
        <v>0</v>
      </c>
      <c r="DF49" s="257" t="n">
        <f aca="false">(($DW49-$CX49)*DF$2)+$CX49</f>
        <v>0</v>
      </c>
      <c r="DG49" s="257" t="n">
        <f aca="false">(($DW49-$CX49)*DG$2)+$CX49</f>
        <v>0</v>
      </c>
      <c r="DH49" s="257" t="n">
        <f aca="false">(($DW49-$CX49)*DH$2)+$CX49</f>
        <v>0</v>
      </c>
      <c r="DI49" s="257" t="n">
        <f aca="false">(($DW49-$CX49)*DI$2)+$CX49</f>
        <v>0</v>
      </c>
      <c r="DJ49" s="257" t="n">
        <f aca="false">(($DW49-$CX49)*DJ$2)+$CX49</f>
        <v>0</v>
      </c>
      <c r="DK49" s="257" t="n">
        <f aca="false">(($DW49-$CX49)*DK$2)+$CX49</f>
        <v>0</v>
      </c>
      <c r="DL49" s="257" t="n">
        <f aca="false">(($DW49-$CX49)*DL$2)+$CX49</f>
        <v>0</v>
      </c>
      <c r="DM49" s="257" t="n">
        <f aca="false">(($DW49-$CX49)*DM$2)+$CX49</f>
        <v>0</v>
      </c>
      <c r="DN49" s="257" t="n">
        <f aca="false">(($DW49-$CX49)*DN$2)+$CX49</f>
        <v>0</v>
      </c>
      <c r="DO49" s="257" t="n">
        <f aca="false">(($DW49-$CX49)*DO$2)+$CX49</f>
        <v>0</v>
      </c>
      <c r="DP49" s="257" t="n">
        <f aca="false">(($DW49-$CX49)*DP$2)+$CX49</f>
        <v>0</v>
      </c>
      <c r="DQ49" s="257" t="n">
        <f aca="false">(($DW49-$CX49)*DQ$2)+$CX49</f>
        <v>0</v>
      </c>
      <c r="DR49" s="257" t="n">
        <f aca="false">(($DW49-$CX49)*DR$2)+$CX49</f>
        <v>0</v>
      </c>
      <c r="DS49" s="257" t="n">
        <f aca="false">(($DW49-$CX49)*DS$2)+$CX49</f>
        <v>0</v>
      </c>
      <c r="DT49" s="257" t="n">
        <f aca="false">(($DW49-$CX49)*DT$2)+$CX49</f>
        <v>0</v>
      </c>
      <c r="DU49" s="257" t="n">
        <f aca="false">(($DW49-$CX49)*DU$2)+$CX49</f>
        <v>0</v>
      </c>
      <c r="DV49" s="257" t="n">
        <f aca="false">(($DW49-$CX49)*DV$2)+$CX49</f>
        <v>0</v>
      </c>
      <c r="DW49" s="257" t="n">
        <f aca="false">VLOOKUP($A49,GAMMAGRIDS,8,FALSE())</f>
        <v>0</v>
      </c>
      <c r="DX49" s="257" t="n">
        <f aca="false">(($EV49-$DW49)*DX$2)+$DW49</f>
        <v>0</v>
      </c>
      <c r="DY49" s="257" t="n">
        <f aca="false">(($EV49-$DW49)*DY$2)+$DW49</f>
        <v>0</v>
      </c>
      <c r="DZ49" s="257" t="n">
        <f aca="false">(($EV49-$DW49)*DZ$2)+$DW49</f>
        <v>0</v>
      </c>
      <c r="EA49" s="257" t="n">
        <f aca="false">(($EV49-$DW49)*EA$2)+$DW49</f>
        <v>0</v>
      </c>
      <c r="EB49" s="257" t="n">
        <f aca="false">(($EV49-$DW49)*EB$2)+$DW49</f>
        <v>0</v>
      </c>
      <c r="EC49" s="257" t="n">
        <f aca="false">(($EV49-$DW49)*EC$2)+$DW49</f>
        <v>0</v>
      </c>
      <c r="ED49" s="257" t="n">
        <f aca="false">(($EV49-$DW49)*ED$2)+$DW49</f>
        <v>0</v>
      </c>
      <c r="EE49" s="257" t="n">
        <f aca="false">(($EV49-$DW49)*EE$2)+$DW49</f>
        <v>0</v>
      </c>
      <c r="EF49" s="257" t="n">
        <f aca="false">(($EV49-$DW49)*EF$2)+$DW49</f>
        <v>0</v>
      </c>
      <c r="EG49" s="257" t="n">
        <f aca="false">(($EV49-$DW49)*EG$2)+$DW49</f>
        <v>0</v>
      </c>
      <c r="EH49" s="257" t="n">
        <f aca="false">(($EV49-$DW49)*EH$2)+$DW49</f>
        <v>0</v>
      </c>
      <c r="EI49" s="257" t="n">
        <f aca="false">(($EV49-$DW49)*EI$2)+$DW49</f>
        <v>0</v>
      </c>
      <c r="EJ49" s="257" t="n">
        <f aca="false">(($EV49-$DW49)*EJ$2)+$DW49</f>
        <v>0</v>
      </c>
      <c r="EK49" s="257" t="n">
        <f aca="false">(($EV49-$DW49)*EK$2)+$DW49</f>
        <v>0</v>
      </c>
      <c r="EL49" s="257" t="n">
        <f aca="false">(($EV49-$DW49)*EL$2)+$DW49</f>
        <v>0</v>
      </c>
      <c r="EM49" s="257" t="n">
        <f aca="false">(($EV49-$DW49)*EM$2)+$DW49</f>
        <v>0</v>
      </c>
      <c r="EN49" s="257" t="n">
        <f aca="false">(($EV49-$DW49)*EN$2)+$DW49</f>
        <v>0</v>
      </c>
      <c r="EO49" s="257" t="n">
        <f aca="false">(($EV49-$DW49)*EO$2)+$DW49</f>
        <v>0</v>
      </c>
      <c r="EP49" s="257" t="n">
        <f aca="false">(($EV49-$DW49)*EP$2)+$DW49</f>
        <v>0</v>
      </c>
      <c r="EQ49" s="257" t="n">
        <f aca="false">(($EV49-$DW49)*EQ$2)+$DW49</f>
        <v>0</v>
      </c>
      <c r="ER49" s="257" t="n">
        <f aca="false">(($EV49-$DW49)*ER$2)+$DW49</f>
        <v>0</v>
      </c>
      <c r="ES49" s="257" t="n">
        <f aca="false">(($EV49-$DW49)*ES$2)+$DW49</f>
        <v>0</v>
      </c>
      <c r="ET49" s="257" t="n">
        <f aca="false">(($EV49-$DW49)*ET$2)+$DW49</f>
        <v>0</v>
      </c>
      <c r="EU49" s="257" t="n">
        <f aca="false">(($EV49-$DW49)*EU$2)+$DW49</f>
        <v>0</v>
      </c>
      <c r="EV49" s="257" t="n">
        <f aca="false">VLOOKUP($A49,GAMMAGRIDS,9,FALSE())</f>
        <v>0</v>
      </c>
    </row>
    <row r="50" customFormat="false" ht="12.75" hidden="false" customHeight="false" outlineLevel="0" collapsed="false">
      <c r="A50" s="36" t="n">
        <v>38322</v>
      </c>
      <c r="B50" s="257" t="n">
        <f aca="false">VLOOKUP($A50,GAMMAGRIDS,2,FALSE())</f>
        <v>0</v>
      </c>
      <c r="C50" s="257" t="n">
        <f aca="false">(($B50-$AA50)*C$2)+$AA50</f>
        <v>0</v>
      </c>
      <c r="D50" s="257" t="n">
        <f aca="false">(($B50-$AA50)*D$2)+$AA50</f>
        <v>0</v>
      </c>
      <c r="E50" s="257" t="n">
        <f aca="false">(($B50-$AA50)*E$2)+$AA50</f>
        <v>0</v>
      </c>
      <c r="F50" s="257" t="n">
        <f aca="false">(($B50-$AA50)*F$2)+$AA50</f>
        <v>0</v>
      </c>
      <c r="G50" s="257" t="n">
        <f aca="false">(($B50-$AA50)*G$2)+$AA50</f>
        <v>0</v>
      </c>
      <c r="H50" s="257" t="n">
        <f aca="false">(($B50-$AA50)*H$2)+$AA50</f>
        <v>0</v>
      </c>
      <c r="I50" s="257" t="n">
        <f aca="false">(($B50-$AA50)*I$2)+$AA50</f>
        <v>0</v>
      </c>
      <c r="J50" s="257" t="n">
        <f aca="false">(($B50-$AA50)*J$2)+$AA50</f>
        <v>0</v>
      </c>
      <c r="K50" s="257" t="n">
        <f aca="false">(($B50-$AA50)*K$2)+$AA50</f>
        <v>0</v>
      </c>
      <c r="L50" s="257" t="n">
        <f aca="false">(($B50-$AA50)*L$2)+$AA50</f>
        <v>0</v>
      </c>
      <c r="M50" s="257" t="n">
        <f aca="false">(($B50-$AA50)*M$2)+$AA50</f>
        <v>0</v>
      </c>
      <c r="N50" s="257" t="n">
        <f aca="false">(($B50-$AA50)*N$2)+$AA50</f>
        <v>0</v>
      </c>
      <c r="O50" s="257" t="n">
        <f aca="false">(($B50-$AA50)*O$2)+$AA50</f>
        <v>0</v>
      </c>
      <c r="P50" s="257" t="n">
        <f aca="false">(($B50-$AA50)*P$2)+$AA50</f>
        <v>0</v>
      </c>
      <c r="Q50" s="257" t="n">
        <f aca="false">(($B50-$AA50)*Q$2)+$AA50</f>
        <v>0</v>
      </c>
      <c r="R50" s="257" t="n">
        <f aca="false">(($B50-$AA50)*R$2)+$AA50</f>
        <v>0</v>
      </c>
      <c r="S50" s="257" t="n">
        <f aca="false">(($B50-$AA50)*S$2)+$AA50</f>
        <v>0</v>
      </c>
      <c r="T50" s="257" t="n">
        <f aca="false">(($B50-$AA50)*T$2)+$AA50</f>
        <v>0</v>
      </c>
      <c r="U50" s="257" t="n">
        <f aca="false">(($B50-$AA50)*U$2)+$AA50</f>
        <v>0</v>
      </c>
      <c r="V50" s="257" t="n">
        <f aca="false">(($B50-$AA50)*V$2)+$AA50</f>
        <v>0</v>
      </c>
      <c r="W50" s="257" t="n">
        <f aca="false">(($B50-$AA50)*W$2)+$AA50</f>
        <v>0</v>
      </c>
      <c r="X50" s="257" t="n">
        <f aca="false">(($B50-$AA50)*X$2)+$AA50</f>
        <v>0</v>
      </c>
      <c r="Y50" s="257" t="n">
        <f aca="false">(($B50-$AA50)*Y$2)+$AA50</f>
        <v>0</v>
      </c>
      <c r="Z50" s="257" t="n">
        <f aca="false">(($B50-$AA50)*Z$2)+$AA50</f>
        <v>0</v>
      </c>
      <c r="AA50" s="257" t="n">
        <f aca="false">VLOOKUP($A50,GAMMAGRIDS,3,FALSE())</f>
        <v>0</v>
      </c>
      <c r="AB50" s="257" t="n">
        <f aca="false">(($AA50-$AZ50)*AB$2)+$AZ50</f>
        <v>0</v>
      </c>
      <c r="AC50" s="257" t="n">
        <f aca="false">(($AA50-$AZ50)*AC$2)+$AZ50</f>
        <v>0</v>
      </c>
      <c r="AD50" s="257" t="n">
        <f aca="false">(($AA50-$AZ50)*AD$2)+$AZ50</f>
        <v>0</v>
      </c>
      <c r="AE50" s="257" t="n">
        <f aca="false">(($AA50-$AZ50)*AE$2)+$AZ50</f>
        <v>0</v>
      </c>
      <c r="AF50" s="257" t="n">
        <f aca="false">(($AA50-$AZ50)*AF$2)+$AZ50</f>
        <v>0</v>
      </c>
      <c r="AG50" s="257" t="n">
        <f aca="false">(($AA50-$AZ50)*AG$2)+$AZ50</f>
        <v>0</v>
      </c>
      <c r="AH50" s="257" t="n">
        <f aca="false">(($AA50-$AZ50)*AH$2)+$AZ50</f>
        <v>0</v>
      </c>
      <c r="AI50" s="257" t="n">
        <f aca="false">(($AA50-$AZ50)*AI$2)+$AZ50</f>
        <v>0</v>
      </c>
      <c r="AJ50" s="257" t="n">
        <f aca="false">(($AA50-$AZ50)*AJ$2)+$AZ50</f>
        <v>0</v>
      </c>
      <c r="AK50" s="257" t="n">
        <f aca="false">(($AA50-$AZ50)*AK$2)+$AZ50</f>
        <v>0</v>
      </c>
      <c r="AL50" s="257" t="n">
        <f aca="false">(($AA50-$AZ50)*AL$2)+$AZ50</f>
        <v>0</v>
      </c>
      <c r="AM50" s="257" t="n">
        <f aca="false">(($AA50-$AZ50)*AM$2)+$AZ50</f>
        <v>0</v>
      </c>
      <c r="AN50" s="257" t="n">
        <f aca="false">(($AA50-$AZ50)*AN$2)+$AZ50</f>
        <v>0</v>
      </c>
      <c r="AO50" s="257" t="n">
        <f aca="false">(($AA50-$AZ50)*AO$2)+$AZ50</f>
        <v>0</v>
      </c>
      <c r="AP50" s="257" t="n">
        <f aca="false">(($AA50-$AZ50)*AP$2)+$AZ50</f>
        <v>0</v>
      </c>
      <c r="AQ50" s="257" t="n">
        <f aca="false">(($AA50-$AZ50)*AQ$2)+$AZ50</f>
        <v>0</v>
      </c>
      <c r="AR50" s="257" t="n">
        <f aca="false">(($AA50-$AZ50)*AR$2)+$AZ50</f>
        <v>0</v>
      </c>
      <c r="AS50" s="257" t="n">
        <f aca="false">(($AA50-$AZ50)*AS$2)+$AZ50</f>
        <v>0</v>
      </c>
      <c r="AT50" s="257" t="n">
        <f aca="false">(($AA50-$AZ50)*AT$2)+$AZ50</f>
        <v>0</v>
      </c>
      <c r="AU50" s="257" t="n">
        <f aca="false">(($AA50-$AZ50)*AU$2)+$AZ50</f>
        <v>0</v>
      </c>
      <c r="AV50" s="257" t="n">
        <f aca="false">(($AA50-$AZ50)*AV$2)+$AZ50</f>
        <v>0</v>
      </c>
      <c r="AW50" s="257" t="n">
        <f aca="false">(($AA50-$AZ50)*AW$2)+$AZ50</f>
        <v>0</v>
      </c>
      <c r="AX50" s="257" t="n">
        <f aca="false">(($AA50-$AZ50)*AX$2)+$AZ50</f>
        <v>0</v>
      </c>
      <c r="AY50" s="257" t="n">
        <f aca="false">(($AA50-$AZ50)*AY$2)+$AZ50</f>
        <v>0</v>
      </c>
      <c r="AZ50" s="257" t="n">
        <f aca="false">VLOOKUP($A50,GAMMAGRIDS,4,FALSE())</f>
        <v>0</v>
      </c>
      <c r="BA50" s="257" t="n">
        <f aca="false">(($AZ50-$BT50)*BA$2)+$BT50</f>
        <v>0</v>
      </c>
      <c r="BB50" s="257" t="n">
        <f aca="false">(($AZ50-$BT50)*BB$2)+$BT50</f>
        <v>0</v>
      </c>
      <c r="BC50" s="257" t="n">
        <f aca="false">(($AZ50-$BT50)*BC$2)+$BT50</f>
        <v>0</v>
      </c>
      <c r="BD50" s="257" t="n">
        <f aca="false">(($AZ50-$BT50)*BD$2)+$BT50</f>
        <v>0</v>
      </c>
      <c r="BE50" s="257" t="n">
        <f aca="false">(($AZ50-$BT50)*BE$2)+$BT50</f>
        <v>0</v>
      </c>
      <c r="BF50" s="257" t="n">
        <f aca="false">(($AZ50-$BT50)*BF$2)+$BT50</f>
        <v>0</v>
      </c>
      <c r="BG50" s="257" t="n">
        <f aca="false">(($AZ50-$BT50)*BG$2)+$BT50</f>
        <v>0</v>
      </c>
      <c r="BH50" s="257" t="n">
        <f aca="false">(($AZ50-$BT50)*BH$2)+$BT50</f>
        <v>0</v>
      </c>
      <c r="BI50" s="257" t="n">
        <f aca="false">(($AZ50-$BT50)*BI$2)+$BT50</f>
        <v>0</v>
      </c>
      <c r="BJ50" s="257" t="n">
        <f aca="false">(($AZ50-$BT50)*BJ$2)+$BT50</f>
        <v>0</v>
      </c>
      <c r="BK50" s="257" t="n">
        <f aca="false">(($AZ50-$BT50)*BK$2)+$BT50</f>
        <v>0</v>
      </c>
      <c r="BL50" s="257" t="n">
        <f aca="false">(($AZ50-$BT50)*BL$2)+$BT50</f>
        <v>0</v>
      </c>
      <c r="BM50" s="257" t="n">
        <f aca="false">(($AZ50-$BT50)*BM$2)+$BT50</f>
        <v>0</v>
      </c>
      <c r="BN50" s="257" t="n">
        <f aca="false">(($AZ50-$BT50)*BN$2)+$BT50</f>
        <v>0</v>
      </c>
      <c r="BO50" s="257" t="n">
        <f aca="false">(($AZ50-$BT50)*BO$2)+$BT50</f>
        <v>0</v>
      </c>
      <c r="BP50" s="257" t="n">
        <f aca="false">(($AZ50-$BT50)*BP$2)+$BT50</f>
        <v>0</v>
      </c>
      <c r="BQ50" s="257" t="n">
        <f aca="false">(($AZ50-$BT50)*BQ$2)+$BT50</f>
        <v>0</v>
      </c>
      <c r="BR50" s="257" t="n">
        <f aca="false">(($AZ50-$BT50)*BR$2)+$BT50</f>
        <v>0</v>
      </c>
      <c r="BS50" s="257" t="n">
        <f aca="false">(($AZ50-$BT50)*BS$2)+$BT50</f>
        <v>0</v>
      </c>
      <c r="BT50" s="257" t="n">
        <f aca="false">VLOOKUP($A50,GAMMAGRIDS,5,FALSE())</f>
        <v>0</v>
      </c>
      <c r="BU50" s="257" t="n">
        <f aca="false">(($BT50-$BY50)*BU$2)+$BY50</f>
        <v>0</v>
      </c>
      <c r="BV50" s="257" t="n">
        <f aca="false">(($BT50-$BY50)*BV$2)+$BY50</f>
        <v>0</v>
      </c>
      <c r="BW50" s="257" t="n">
        <f aca="false">(($BT50-$BY50)*BW$2)+$BY50</f>
        <v>0</v>
      </c>
      <c r="BX50" s="257" t="n">
        <f aca="false">(($BT50-$BY50)*BX$2)+$BY50</f>
        <v>0</v>
      </c>
      <c r="BY50" s="257" t="n">
        <v>0</v>
      </c>
      <c r="BZ50" s="257" t="n">
        <f aca="false">(($CD50-$BY50)*BZ$2)+$BY50</f>
        <v>0</v>
      </c>
      <c r="CA50" s="257" t="n">
        <f aca="false">(($CD50-$BY50)*CA$2)+$BY50</f>
        <v>0</v>
      </c>
      <c r="CB50" s="257" t="n">
        <f aca="false">(($CD50-$BY50)*CB$2)+$BY50</f>
        <v>0</v>
      </c>
      <c r="CC50" s="257" t="n">
        <f aca="false">(($CD50-$BY50)*CC$2)+$BY50</f>
        <v>0</v>
      </c>
      <c r="CD50" s="257" t="n">
        <f aca="false">VLOOKUP($A50,GAMMAGRIDS,6,FALSE())</f>
        <v>0</v>
      </c>
      <c r="CE50" s="257" t="n">
        <f aca="false">(($CX50-$CD50)*CE$2)+$CD50</f>
        <v>0</v>
      </c>
      <c r="CF50" s="257" t="n">
        <f aca="false">(($CX50-$CD50)*CF$2)+$CD50</f>
        <v>0</v>
      </c>
      <c r="CG50" s="257" t="n">
        <f aca="false">(($CX50-$CD50)*CG$2)+$CD50</f>
        <v>0</v>
      </c>
      <c r="CH50" s="257" t="n">
        <f aca="false">(($CX50-$CD50)*CH$2)+$CD50</f>
        <v>0</v>
      </c>
      <c r="CI50" s="257" t="n">
        <f aca="false">(($CX50-$CD50)*CI$2)+$CD50</f>
        <v>0</v>
      </c>
      <c r="CJ50" s="257" t="n">
        <f aca="false">(($CX50-$CD50)*CJ$2)+$CD50</f>
        <v>0</v>
      </c>
      <c r="CK50" s="257" t="n">
        <f aca="false">(($CX50-$CD50)*CK$2)+$CD50</f>
        <v>0</v>
      </c>
      <c r="CL50" s="257" t="n">
        <f aca="false">(($CX50-$CD50)*CL$2)+$CD50</f>
        <v>0</v>
      </c>
      <c r="CM50" s="257" t="n">
        <f aca="false">(($CX50-$CD50)*CM$2)+$CD50</f>
        <v>0</v>
      </c>
      <c r="CN50" s="257" t="n">
        <f aca="false">(($CX50-$CD50)*CN$2)+$CD50</f>
        <v>0</v>
      </c>
      <c r="CO50" s="257" t="n">
        <f aca="false">(($CX50-$CD50)*CO$2)+$CD50</f>
        <v>0</v>
      </c>
      <c r="CP50" s="257" t="n">
        <f aca="false">(($CX50-$CD50)*CP$2)+$CD50</f>
        <v>0</v>
      </c>
      <c r="CQ50" s="257" t="n">
        <f aca="false">(($CX50-$CD50)*CQ$2)+$CD50</f>
        <v>0</v>
      </c>
      <c r="CR50" s="257" t="n">
        <f aca="false">(($CX50-$CD50)*CR$2)+$CD50</f>
        <v>0</v>
      </c>
      <c r="CS50" s="257" t="n">
        <f aca="false">(($CX50-$CD50)*CS$2)+$CD50</f>
        <v>0</v>
      </c>
      <c r="CT50" s="257" t="n">
        <f aca="false">(($CX50-$CD50)*CT$2)+$CD50</f>
        <v>0</v>
      </c>
      <c r="CU50" s="257" t="n">
        <f aca="false">(($CX50-$CD50)*CU$2)+$CD50</f>
        <v>0</v>
      </c>
      <c r="CV50" s="257" t="n">
        <f aca="false">(($CX50-$CD50)*CV$2)+$CD50</f>
        <v>0</v>
      </c>
      <c r="CW50" s="257" t="n">
        <f aca="false">(($CX50-$CD50)*CW$2)+$CD50</f>
        <v>0</v>
      </c>
      <c r="CX50" s="257" t="n">
        <f aca="false">VLOOKUP($A50,GAMMAGRIDS,7,FALSE())</f>
        <v>0</v>
      </c>
      <c r="CY50" s="257" t="n">
        <f aca="false">(($DW50-$CX50)*CY$2)+$CX50</f>
        <v>0</v>
      </c>
      <c r="CZ50" s="257" t="n">
        <f aca="false">(($DW50-$CX50)*CZ$2)+$CX50</f>
        <v>0</v>
      </c>
      <c r="DA50" s="257" t="n">
        <f aca="false">(($DW50-$CX50)*DA$2)+$CX50</f>
        <v>0</v>
      </c>
      <c r="DB50" s="257" t="n">
        <f aca="false">(($DW50-$CX50)*DB$2)+$CX50</f>
        <v>0</v>
      </c>
      <c r="DC50" s="257" t="n">
        <f aca="false">(($DW50-$CX50)*DC$2)+$CX50</f>
        <v>0</v>
      </c>
      <c r="DD50" s="257" t="n">
        <f aca="false">(($DW50-$CX50)*DD$2)+$CX50</f>
        <v>0</v>
      </c>
      <c r="DE50" s="257" t="n">
        <f aca="false">(($DW50-$CX50)*DE$2)+$CX50</f>
        <v>0</v>
      </c>
      <c r="DF50" s="257" t="n">
        <f aca="false">(($DW50-$CX50)*DF$2)+$CX50</f>
        <v>0</v>
      </c>
      <c r="DG50" s="257" t="n">
        <f aca="false">(($DW50-$CX50)*DG$2)+$CX50</f>
        <v>0</v>
      </c>
      <c r="DH50" s="257" t="n">
        <f aca="false">(($DW50-$CX50)*DH$2)+$CX50</f>
        <v>0</v>
      </c>
      <c r="DI50" s="257" t="n">
        <f aca="false">(($DW50-$CX50)*DI$2)+$CX50</f>
        <v>0</v>
      </c>
      <c r="DJ50" s="257" t="n">
        <f aca="false">(($DW50-$CX50)*DJ$2)+$CX50</f>
        <v>0</v>
      </c>
      <c r="DK50" s="257" t="n">
        <f aca="false">(($DW50-$CX50)*DK$2)+$CX50</f>
        <v>0</v>
      </c>
      <c r="DL50" s="257" t="n">
        <f aca="false">(($DW50-$CX50)*DL$2)+$CX50</f>
        <v>0</v>
      </c>
      <c r="DM50" s="257" t="n">
        <f aca="false">(($DW50-$CX50)*DM$2)+$CX50</f>
        <v>0</v>
      </c>
      <c r="DN50" s="257" t="n">
        <f aca="false">(($DW50-$CX50)*DN$2)+$CX50</f>
        <v>0</v>
      </c>
      <c r="DO50" s="257" t="n">
        <f aca="false">(($DW50-$CX50)*DO$2)+$CX50</f>
        <v>0</v>
      </c>
      <c r="DP50" s="257" t="n">
        <f aca="false">(($DW50-$CX50)*DP$2)+$CX50</f>
        <v>0</v>
      </c>
      <c r="DQ50" s="257" t="n">
        <f aca="false">(($DW50-$CX50)*DQ$2)+$CX50</f>
        <v>0</v>
      </c>
      <c r="DR50" s="257" t="n">
        <f aca="false">(($DW50-$CX50)*DR$2)+$CX50</f>
        <v>0</v>
      </c>
      <c r="DS50" s="257" t="n">
        <f aca="false">(($DW50-$CX50)*DS$2)+$CX50</f>
        <v>0</v>
      </c>
      <c r="DT50" s="257" t="n">
        <f aca="false">(($DW50-$CX50)*DT$2)+$CX50</f>
        <v>0</v>
      </c>
      <c r="DU50" s="257" t="n">
        <f aca="false">(($DW50-$CX50)*DU$2)+$CX50</f>
        <v>0</v>
      </c>
      <c r="DV50" s="257" t="n">
        <f aca="false">(($DW50-$CX50)*DV$2)+$CX50</f>
        <v>0</v>
      </c>
      <c r="DW50" s="257" t="n">
        <f aca="false">VLOOKUP($A50,GAMMAGRIDS,8,FALSE())</f>
        <v>0</v>
      </c>
      <c r="DX50" s="257" t="n">
        <f aca="false">(($EV50-$DW50)*DX$2)+$DW50</f>
        <v>0</v>
      </c>
      <c r="DY50" s="257" t="n">
        <f aca="false">(($EV50-$DW50)*DY$2)+$DW50</f>
        <v>0</v>
      </c>
      <c r="DZ50" s="257" t="n">
        <f aca="false">(($EV50-$DW50)*DZ$2)+$DW50</f>
        <v>0</v>
      </c>
      <c r="EA50" s="257" t="n">
        <f aca="false">(($EV50-$DW50)*EA$2)+$DW50</f>
        <v>0</v>
      </c>
      <c r="EB50" s="257" t="n">
        <f aca="false">(($EV50-$DW50)*EB$2)+$DW50</f>
        <v>0</v>
      </c>
      <c r="EC50" s="257" t="n">
        <f aca="false">(($EV50-$DW50)*EC$2)+$DW50</f>
        <v>0</v>
      </c>
      <c r="ED50" s="257" t="n">
        <f aca="false">(($EV50-$DW50)*ED$2)+$DW50</f>
        <v>0</v>
      </c>
      <c r="EE50" s="257" t="n">
        <f aca="false">(($EV50-$DW50)*EE$2)+$DW50</f>
        <v>0</v>
      </c>
      <c r="EF50" s="257" t="n">
        <f aca="false">(($EV50-$DW50)*EF$2)+$DW50</f>
        <v>0</v>
      </c>
      <c r="EG50" s="257" t="n">
        <f aca="false">(($EV50-$DW50)*EG$2)+$DW50</f>
        <v>0</v>
      </c>
      <c r="EH50" s="257" t="n">
        <f aca="false">(($EV50-$DW50)*EH$2)+$DW50</f>
        <v>0</v>
      </c>
      <c r="EI50" s="257" t="n">
        <f aca="false">(($EV50-$DW50)*EI$2)+$DW50</f>
        <v>0</v>
      </c>
      <c r="EJ50" s="257" t="n">
        <f aca="false">(($EV50-$DW50)*EJ$2)+$DW50</f>
        <v>0</v>
      </c>
      <c r="EK50" s="257" t="n">
        <f aca="false">(($EV50-$DW50)*EK$2)+$DW50</f>
        <v>0</v>
      </c>
      <c r="EL50" s="257" t="n">
        <f aca="false">(($EV50-$DW50)*EL$2)+$DW50</f>
        <v>0</v>
      </c>
      <c r="EM50" s="257" t="n">
        <f aca="false">(($EV50-$DW50)*EM$2)+$DW50</f>
        <v>0</v>
      </c>
      <c r="EN50" s="257" t="n">
        <f aca="false">(($EV50-$DW50)*EN$2)+$DW50</f>
        <v>0</v>
      </c>
      <c r="EO50" s="257" t="n">
        <f aca="false">(($EV50-$DW50)*EO$2)+$DW50</f>
        <v>0</v>
      </c>
      <c r="EP50" s="257" t="n">
        <f aca="false">(($EV50-$DW50)*EP$2)+$DW50</f>
        <v>0</v>
      </c>
      <c r="EQ50" s="257" t="n">
        <f aca="false">(($EV50-$DW50)*EQ$2)+$DW50</f>
        <v>0</v>
      </c>
      <c r="ER50" s="257" t="n">
        <f aca="false">(($EV50-$DW50)*ER$2)+$DW50</f>
        <v>0</v>
      </c>
      <c r="ES50" s="257" t="n">
        <f aca="false">(($EV50-$DW50)*ES$2)+$DW50</f>
        <v>0</v>
      </c>
      <c r="ET50" s="257" t="n">
        <f aca="false">(($EV50-$DW50)*ET$2)+$DW50</f>
        <v>0</v>
      </c>
      <c r="EU50" s="257" t="n">
        <f aca="false">(($EV50-$DW50)*EU$2)+$DW50</f>
        <v>0</v>
      </c>
      <c r="EV50" s="257" t="n">
        <f aca="false">VLOOKUP($A50,GAMMAGRIDS,9,FALSE())</f>
        <v>0</v>
      </c>
    </row>
    <row r="51" customFormat="false" ht="12.75" hidden="false" customHeight="false" outlineLevel="0" collapsed="false">
      <c r="A51" s="36" t="n">
        <v>38353</v>
      </c>
      <c r="B51" s="257" t="n">
        <f aca="false">VLOOKUP($A51,GAMMAGRIDS,2,FALSE())</f>
        <v>0</v>
      </c>
      <c r="C51" s="257" t="n">
        <f aca="false">(($B51-$AA51)*C$2)+$AA51</f>
        <v>0</v>
      </c>
      <c r="D51" s="257" t="n">
        <f aca="false">(($B51-$AA51)*D$2)+$AA51</f>
        <v>0</v>
      </c>
      <c r="E51" s="257" t="n">
        <f aca="false">(($B51-$AA51)*E$2)+$AA51</f>
        <v>0</v>
      </c>
      <c r="F51" s="257" t="n">
        <f aca="false">(($B51-$AA51)*F$2)+$AA51</f>
        <v>0</v>
      </c>
      <c r="G51" s="257" t="n">
        <f aca="false">(($B51-$AA51)*G$2)+$AA51</f>
        <v>0</v>
      </c>
      <c r="H51" s="257" t="n">
        <f aca="false">(($B51-$AA51)*H$2)+$AA51</f>
        <v>0</v>
      </c>
      <c r="I51" s="257" t="n">
        <f aca="false">(($B51-$AA51)*I$2)+$AA51</f>
        <v>0</v>
      </c>
      <c r="J51" s="257" t="n">
        <f aca="false">(($B51-$AA51)*J$2)+$AA51</f>
        <v>0</v>
      </c>
      <c r="K51" s="257" t="n">
        <f aca="false">(($B51-$AA51)*K$2)+$AA51</f>
        <v>0</v>
      </c>
      <c r="L51" s="257" t="n">
        <f aca="false">(($B51-$AA51)*L$2)+$AA51</f>
        <v>0</v>
      </c>
      <c r="M51" s="257" t="n">
        <f aca="false">(($B51-$AA51)*M$2)+$AA51</f>
        <v>0</v>
      </c>
      <c r="N51" s="257" t="n">
        <f aca="false">(($B51-$AA51)*N$2)+$AA51</f>
        <v>0</v>
      </c>
      <c r="O51" s="257" t="n">
        <f aca="false">(($B51-$AA51)*O$2)+$AA51</f>
        <v>0</v>
      </c>
      <c r="P51" s="257" t="n">
        <f aca="false">(($B51-$AA51)*P$2)+$AA51</f>
        <v>0</v>
      </c>
      <c r="Q51" s="257" t="n">
        <f aca="false">(($B51-$AA51)*Q$2)+$AA51</f>
        <v>0</v>
      </c>
      <c r="R51" s="257" t="n">
        <f aca="false">(($B51-$AA51)*R$2)+$AA51</f>
        <v>0</v>
      </c>
      <c r="S51" s="257" t="n">
        <f aca="false">(($B51-$AA51)*S$2)+$AA51</f>
        <v>0</v>
      </c>
      <c r="T51" s="257" t="n">
        <f aca="false">(($B51-$AA51)*T$2)+$AA51</f>
        <v>0</v>
      </c>
      <c r="U51" s="257" t="n">
        <f aca="false">(($B51-$AA51)*U$2)+$AA51</f>
        <v>0</v>
      </c>
      <c r="V51" s="257" t="n">
        <f aca="false">(($B51-$AA51)*V$2)+$AA51</f>
        <v>0</v>
      </c>
      <c r="W51" s="257" t="n">
        <f aca="false">(($B51-$AA51)*W$2)+$AA51</f>
        <v>0</v>
      </c>
      <c r="X51" s="257" t="n">
        <f aca="false">(($B51-$AA51)*X$2)+$AA51</f>
        <v>0</v>
      </c>
      <c r="Y51" s="257" t="n">
        <f aca="false">(($B51-$AA51)*Y$2)+$AA51</f>
        <v>0</v>
      </c>
      <c r="Z51" s="257" t="n">
        <f aca="false">(($B51-$AA51)*Z$2)+$AA51</f>
        <v>0</v>
      </c>
      <c r="AA51" s="257" t="n">
        <f aca="false">VLOOKUP($A51,GAMMAGRIDS,3,FALSE())</f>
        <v>0</v>
      </c>
      <c r="AB51" s="257" t="n">
        <f aca="false">(($AA51-$AZ51)*AB$2)+$AZ51</f>
        <v>0</v>
      </c>
      <c r="AC51" s="257" t="n">
        <f aca="false">(($AA51-$AZ51)*AC$2)+$AZ51</f>
        <v>0</v>
      </c>
      <c r="AD51" s="257" t="n">
        <f aca="false">(($AA51-$AZ51)*AD$2)+$AZ51</f>
        <v>0</v>
      </c>
      <c r="AE51" s="257" t="n">
        <f aca="false">(($AA51-$AZ51)*AE$2)+$AZ51</f>
        <v>0</v>
      </c>
      <c r="AF51" s="257" t="n">
        <f aca="false">(($AA51-$AZ51)*AF$2)+$AZ51</f>
        <v>0</v>
      </c>
      <c r="AG51" s="257" t="n">
        <f aca="false">(($AA51-$AZ51)*AG$2)+$AZ51</f>
        <v>0</v>
      </c>
      <c r="AH51" s="257" t="n">
        <f aca="false">(($AA51-$AZ51)*AH$2)+$AZ51</f>
        <v>0</v>
      </c>
      <c r="AI51" s="257" t="n">
        <f aca="false">(($AA51-$AZ51)*AI$2)+$AZ51</f>
        <v>0</v>
      </c>
      <c r="AJ51" s="257" t="n">
        <f aca="false">(($AA51-$AZ51)*AJ$2)+$AZ51</f>
        <v>0</v>
      </c>
      <c r="AK51" s="257" t="n">
        <f aca="false">(($AA51-$AZ51)*AK$2)+$AZ51</f>
        <v>0</v>
      </c>
      <c r="AL51" s="257" t="n">
        <f aca="false">(($AA51-$AZ51)*AL$2)+$AZ51</f>
        <v>0</v>
      </c>
      <c r="AM51" s="257" t="n">
        <f aca="false">(($AA51-$AZ51)*AM$2)+$AZ51</f>
        <v>0</v>
      </c>
      <c r="AN51" s="257" t="n">
        <f aca="false">(($AA51-$AZ51)*AN$2)+$AZ51</f>
        <v>0</v>
      </c>
      <c r="AO51" s="257" t="n">
        <f aca="false">(($AA51-$AZ51)*AO$2)+$AZ51</f>
        <v>0</v>
      </c>
      <c r="AP51" s="257" t="n">
        <f aca="false">(($AA51-$AZ51)*AP$2)+$AZ51</f>
        <v>0</v>
      </c>
      <c r="AQ51" s="257" t="n">
        <f aca="false">(($AA51-$AZ51)*AQ$2)+$AZ51</f>
        <v>0</v>
      </c>
      <c r="AR51" s="257" t="n">
        <f aca="false">(($AA51-$AZ51)*AR$2)+$AZ51</f>
        <v>0</v>
      </c>
      <c r="AS51" s="257" t="n">
        <f aca="false">(($AA51-$AZ51)*AS$2)+$AZ51</f>
        <v>0</v>
      </c>
      <c r="AT51" s="257" t="n">
        <f aca="false">(($AA51-$AZ51)*AT$2)+$AZ51</f>
        <v>0</v>
      </c>
      <c r="AU51" s="257" t="n">
        <f aca="false">(($AA51-$AZ51)*AU$2)+$AZ51</f>
        <v>0</v>
      </c>
      <c r="AV51" s="257" t="n">
        <f aca="false">(($AA51-$AZ51)*AV$2)+$AZ51</f>
        <v>0</v>
      </c>
      <c r="AW51" s="257" t="n">
        <f aca="false">(($AA51-$AZ51)*AW$2)+$AZ51</f>
        <v>0</v>
      </c>
      <c r="AX51" s="257" t="n">
        <f aca="false">(($AA51-$AZ51)*AX$2)+$AZ51</f>
        <v>0</v>
      </c>
      <c r="AY51" s="257" t="n">
        <f aca="false">(($AA51-$AZ51)*AY$2)+$AZ51</f>
        <v>0</v>
      </c>
      <c r="AZ51" s="257" t="n">
        <f aca="false">VLOOKUP($A51,GAMMAGRIDS,4,FALSE())</f>
        <v>0</v>
      </c>
      <c r="BA51" s="257" t="n">
        <f aca="false">(($AZ51-$BT51)*BA$2)+$BT51</f>
        <v>0</v>
      </c>
      <c r="BB51" s="257" t="n">
        <f aca="false">(($AZ51-$BT51)*BB$2)+$BT51</f>
        <v>0</v>
      </c>
      <c r="BC51" s="257" t="n">
        <f aca="false">(($AZ51-$BT51)*BC$2)+$BT51</f>
        <v>0</v>
      </c>
      <c r="BD51" s="257" t="n">
        <f aca="false">(($AZ51-$BT51)*BD$2)+$BT51</f>
        <v>0</v>
      </c>
      <c r="BE51" s="257" t="n">
        <f aca="false">(($AZ51-$BT51)*BE$2)+$BT51</f>
        <v>0</v>
      </c>
      <c r="BF51" s="257" t="n">
        <f aca="false">(($AZ51-$BT51)*BF$2)+$BT51</f>
        <v>0</v>
      </c>
      <c r="BG51" s="257" t="n">
        <f aca="false">(($AZ51-$BT51)*BG$2)+$BT51</f>
        <v>0</v>
      </c>
      <c r="BH51" s="257" t="n">
        <f aca="false">(($AZ51-$BT51)*BH$2)+$BT51</f>
        <v>0</v>
      </c>
      <c r="BI51" s="257" t="n">
        <f aca="false">(($AZ51-$BT51)*BI$2)+$BT51</f>
        <v>0</v>
      </c>
      <c r="BJ51" s="257" t="n">
        <f aca="false">(($AZ51-$BT51)*BJ$2)+$BT51</f>
        <v>0</v>
      </c>
      <c r="BK51" s="257" t="n">
        <f aca="false">(($AZ51-$BT51)*BK$2)+$BT51</f>
        <v>0</v>
      </c>
      <c r="BL51" s="257" t="n">
        <f aca="false">(($AZ51-$BT51)*BL$2)+$BT51</f>
        <v>0</v>
      </c>
      <c r="BM51" s="257" t="n">
        <f aca="false">(($AZ51-$BT51)*BM$2)+$BT51</f>
        <v>0</v>
      </c>
      <c r="BN51" s="257" t="n">
        <f aca="false">(($AZ51-$BT51)*BN$2)+$BT51</f>
        <v>0</v>
      </c>
      <c r="BO51" s="257" t="n">
        <f aca="false">(($AZ51-$BT51)*BO$2)+$BT51</f>
        <v>0</v>
      </c>
      <c r="BP51" s="257" t="n">
        <f aca="false">(($AZ51-$BT51)*BP$2)+$BT51</f>
        <v>0</v>
      </c>
      <c r="BQ51" s="257" t="n">
        <f aca="false">(($AZ51-$BT51)*BQ$2)+$BT51</f>
        <v>0</v>
      </c>
      <c r="BR51" s="257" t="n">
        <f aca="false">(($AZ51-$BT51)*BR$2)+$BT51</f>
        <v>0</v>
      </c>
      <c r="BS51" s="257" t="n">
        <f aca="false">(($AZ51-$BT51)*BS$2)+$BT51</f>
        <v>0</v>
      </c>
      <c r="BT51" s="257" t="n">
        <f aca="false">VLOOKUP($A51,GAMMAGRIDS,5,FALSE())</f>
        <v>0</v>
      </c>
      <c r="BU51" s="257" t="n">
        <f aca="false">(($BT51-$BY51)*BU$2)+$BY51</f>
        <v>0</v>
      </c>
      <c r="BV51" s="257" t="n">
        <f aca="false">(($BT51-$BY51)*BV$2)+$BY51</f>
        <v>0</v>
      </c>
      <c r="BW51" s="257" t="n">
        <f aca="false">(($BT51-$BY51)*BW$2)+$BY51</f>
        <v>0</v>
      </c>
      <c r="BX51" s="257" t="n">
        <f aca="false">(($BT51-$BY51)*BX$2)+$BY51</f>
        <v>0</v>
      </c>
      <c r="BY51" s="257" t="n">
        <v>0</v>
      </c>
      <c r="BZ51" s="257" t="n">
        <f aca="false">(($CD51-$BY51)*BZ$2)+$BY51</f>
        <v>0</v>
      </c>
      <c r="CA51" s="257" t="n">
        <f aca="false">(($CD51-$BY51)*CA$2)+$BY51</f>
        <v>0</v>
      </c>
      <c r="CB51" s="257" t="n">
        <f aca="false">(($CD51-$BY51)*CB$2)+$BY51</f>
        <v>0</v>
      </c>
      <c r="CC51" s="257" t="n">
        <f aca="false">(($CD51-$BY51)*CC$2)+$BY51</f>
        <v>0</v>
      </c>
      <c r="CD51" s="257" t="n">
        <f aca="false">VLOOKUP($A51,GAMMAGRIDS,6,FALSE())</f>
        <v>0</v>
      </c>
      <c r="CE51" s="257" t="n">
        <f aca="false">(($CX51-$CD51)*CE$2)+$CD51</f>
        <v>0</v>
      </c>
      <c r="CF51" s="257" t="n">
        <f aca="false">(($CX51-$CD51)*CF$2)+$CD51</f>
        <v>0</v>
      </c>
      <c r="CG51" s="257" t="n">
        <f aca="false">(($CX51-$CD51)*CG$2)+$CD51</f>
        <v>0</v>
      </c>
      <c r="CH51" s="257" t="n">
        <f aca="false">(($CX51-$CD51)*CH$2)+$CD51</f>
        <v>0</v>
      </c>
      <c r="CI51" s="257" t="n">
        <f aca="false">(($CX51-$CD51)*CI$2)+$CD51</f>
        <v>0</v>
      </c>
      <c r="CJ51" s="257" t="n">
        <f aca="false">(($CX51-$CD51)*CJ$2)+$CD51</f>
        <v>0</v>
      </c>
      <c r="CK51" s="257" t="n">
        <f aca="false">(($CX51-$CD51)*CK$2)+$CD51</f>
        <v>0</v>
      </c>
      <c r="CL51" s="257" t="n">
        <f aca="false">(($CX51-$CD51)*CL$2)+$CD51</f>
        <v>0</v>
      </c>
      <c r="CM51" s="257" t="n">
        <f aca="false">(($CX51-$CD51)*CM$2)+$CD51</f>
        <v>0</v>
      </c>
      <c r="CN51" s="257" t="n">
        <f aca="false">(($CX51-$CD51)*CN$2)+$CD51</f>
        <v>0</v>
      </c>
      <c r="CO51" s="257" t="n">
        <f aca="false">(($CX51-$CD51)*CO$2)+$CD51</f>
        <v>0</v>
      </c>
      <c r="CP51" s="257" t="n">
        <f aca="false">(($CX51-$CD51)*CP$2)+$CD51</f>
        <v>0</v>
      </c>
      <c r="CQ51" s="257" t="n">
        <f aca="false">(($CX51-$CD51)*CQ$2)+$CD51</f>
        <v>0</v>
      </c>
      <c r="CR51" s="257" t="n">
        <f aca="false">(($CX51-$CD51)*CR$2)+$CD51</f>
        <v>0</v>
      </c>
      <c r="CS51" s="257" t="n">
        <f aca="false">(($CX51-$CD51)*CS$2)+$CD51</f>
        <v>0</v>
      </c>
      <c r="CT51" s="257" t="n">
        <f aca="false">(($CX51-$CD51)*CT$2)+$CD51</f>
        <v>0</v>
      </c>
      <c r="CU51" s="257" t="n">
        <f aca="false">(($CX51-$CD51)*CU$2)+$CD51</f>
        <v>0</v>
      </c>
      <c r="CV51" s="257" t="n">
        <f aca="false">(($CX51-$CD51)*CV$2)+$CD51</f>
        <v>0</v>
      </c>
      <c r="CW51" s="257" t="n">
        <f aca="false">(($CX51-$CD51)*CW$2)+$CD51</f>
        <v>0</v>
      </c>
      <c r="CX51" s="257" t="n">
        <f aca="false">VLOOKUP($A51,GAMMAGRIDS,7,FALSE())</f>
        <v>0</v>
      </c>
      <c r="CY51" s="257" t="n">
        <f aca="false">(($DW51-$CX51)*CY$2)+$CX51</f>
        <v>0</v>
      </c>
      <c r="CZ51" s="257" t="n">
        <f aca="false">(($DW51-$CX51)*CZ$2)+$CX51</f>
        <v>0</v>
      </c>
      <c r="DA51" s="257" t="n">
        <f aca="false">(($DW51-$CX51)*DA$2)+$CX51</f>
        <v>0</v>
      </c>
      <c r="DB51" s="257" t="n">
        <f aca="false">(($DW51-$CX51)*DB$2)+$CX51</f>
        <v>0</v>
      </c>
      <c r="DC51" s="257" t="n">
        <f aca="false">(($DW51-$CX51)*DC$2)+$CX51</f>
        <v>0</v>
      </c>
      <c r="DD51" s="257" t="n">
        <f aca="false">(($DW51-$CX51)*DD$2)+$CX51</f>
        <v>0</v>
      </c>
      <c r="DE51" s="257" t="n">
        <f aca="false">(($DW51-$CX51)*DE$2)+$CX51</f>
        <v>0</v>
      </c>
      <c r="DF51" s="257" t="n">
        <f aca="false">(($DW51-$CX51)*DF$2)+$CX51</f>
        <v>0</v>
      </c>
      <c r="DG51" s="257" t="n">
        <f aca="false">(($DW51-$CX51)*DG$2)+$CX51</f>
        <v>0</v>
      </c>
      <c r="DH51" s="257" t="n">
        <f aca="false">(($DW51-$CX51)*DH$2)+$CX51</f>
        <v>0</v>
      </c>
      <c r="DI51" s="257" t="n">
        <f aca="false">(($DW51-$CX51)*DI$2)+$CX51</f>
        <v>0</v>
      </c>
      <c r="DJ51" s="257" t="n">
        <f aca="false">(($DW51-$CX51)*DJ$2)+$CX51</f>
        <v>0</v>
      </c>
      <c r="DK51" s="257" t="n">
        <f aca="false">(($DW51-$CX51)*DK$2)+$CX51</f>
        <v>0</v>
      </c>
      <c r="DL51" s="257" t="n">
        <f aca="false">(($DW51-$CX51)*DL$2)+$CX51</f>
        <v>0</v>
      </c>
      <c r="DM51" s="257" t="n">
        <f aca="false">(($DW51-$CX51)*DM$2)+$CX51</f>
        <v>0</v>
      </c>
      <c r="DN51" s="257" t="n">
        <f aca="false">(($DW51-$CX51)*DN$2)+$CX51</f>
        <v>0</v>
      </c>
      <c r="DO51" s="257" t="n">
        <f aca="false">(($DW51-$CX51)*DO$2)+$CX51</f>
        <v>0</v>
      </c>
      <c r="DP51" s="257" t="n">
        <f aca="false">(($DW51-$CX51)*DP$2)+$CX51</f>
        <v>0</v>
      </c>
      <c r="DQ51" s="257" t="n">
        <f aca="false">(($DW51-$CX51)*DQ$2)+$CX51</f>
        <v>0</v>
      </c>
      <c r="DR51" s="257" t="n">
        <f aca="false">(($DW51-$CX51)*DR$2)+$CX51</f>
        <v>0</v>
      </c>
      <c r="DS51" s="257" t="n">
        <f aca="false">(($DW51-$CX51)*DS$2)+$CX51</f>
        <v>0</v>
      </c>
      <c r="DT51" s="257" t="n">
        <f aca="false">(($DW51-$CX51)*DT$2)+$CX51</f>
        <v>0</v>
      </c>
      <c r="DU51" s="257" t="n">
        <f aca="false">(($DW51-$CX51)*DU$2)+$CX51</f>
        <v>0</v>
      </c>
      <c r="DV51" s="257" t="n">
        <f aca="false">(($DW51-$CX51)*DV$2)+$CX51</f>
        <v>0</v>
      </c>
      <c r="DW51" s="257" t="n">
        <f aca="false">VLOOKUP($A51,GAMMAGRIDS,8,FALSE())</f>
        <v>0</v>
      </c>
      <c r="DX51" s="257" t="n">
        <f aca="false">(($EV51-$DW51)*DX$2)+$DW51</f>
        <v>0</v>
      </c>
      <c r="DY51" s="257" t="n">
        <f aca="false">(($EV51-$DW51)*DY$2)+$DW51</f>
        <v>0</v>
      </c>
      <c r="DZ51" s="257" t="n">
        <f aca="false">(($EV51-$DW51)*DZ$2)+$DW51</f>
        <v>0</v>
      </c>
      <c r="EA51" s="257" t="n">
        <f aca="false">(($EV51-$DW51)*EA$2)+$DW51</f>
        <v>0</v>
      </c>
      <c r="EB51" s="257" t="n">
        <f aca="false">(($EV51-$DW51)*EB$2)+$DW51</f>
        <v>0</v>
      </c>
      <c r="EC51" s="257" t="n">
        <f aca="false">(($EV51-$DW51)*EC$2)+$DW51</f>
        <v>0</v>
      </c>
      <c r="ED51" s="257" t="n">
        <f aca="false">(($EV51-$DW51)*ED$2)+$DW51</f>
        <v>0</v>
      </c>
      <c r="EE51" s="257" t="n">
        <f aca="false">(($EV51-$DW51)*EE$2)+$DW51</f>
        <v>0</v>
      </c>
      <c r="EF51" s="257" t="n">
        <f aca="false">(($EV51-$DW51)*EF$2)+$DW51</f>
        <v>0</v>
      </c>
      <c r="EG51" s="257" t="n">
        <f aca="false">(($EV51-$DW51)*EG$2)+$DW51</f>
        <v>0</v>
      </c>
      <c r="EH51" s="257" t="n">
        <f aca="false">(($EV51-$DW51)*EH$2)+$DW51</f>
        <v>0</v>
      </c>
      <c r="EI51" s="257" t="n">
        <f aca="false">(($EV51-$DW51)*EI$2)+$DW51</f>
        <v>0</v>
      </c>
      <c r="EJ51" s="257" t="n">
        <f aca="false">(($EV51-$DW51)*EJ$2)+$DW51</f>
        <v>0</v>
      </c>
      <c r="EK51" s="257" t="n">
        <f aca="false">(($EV51-$DW51)*EK$2)+$DW51</f>
        <v>0</v>
      </c>
      <c r="EL51" s="257" t="n">
        <f aca="false">(($EV51-$DW51)*EL$2)+$DW51</f>
        <v>0</v>
      </c>
      <c r="EM51" s="257" t="n">
        <f aca="false">(($EV51-$DW51)*EM$2)+$DW51</f>
        <v>0</v>
      </c>
      <c r="EN51" s="257" t="n">
        <f aca="false">(($EV51-$DW51)*EN$2)+$DW51</f>
        <v>0</v>
      </c>
      <c r="EO51" s="257" t="n">
        <f aca="false">(($EV51-$DW51)*EO$2)+$DW51</f>
        <v>0</v>
      </c>
      <c r="EP51" s="257" t="n">
        <f aca="false">(($EV51-$DW51)*EP$2)+$DW51</f>
        <v>0</v>
      </c>
      <c r="EQ51" s="257" t="n">
        <f aca="false">(($EV51-$DW51)*EQ$2)+$DW51</f>
        <v>0</v>
      </c>
      <c r="ER51" s="257" t="n">
        <f aca="false">(($EV51-$DW51)*ER$2)+$DW51</f>
        <v>0</v>
      </c>
      <c r="ES51" s="257" t="n">
        <f aca="false">(($EV51-$DW51)*ES$2)+$DW51</f>
        <v>0</v>
      </c>
      <c r="ET51" s="257" t="n">
        <f aca="false">(($EV51-$DW51)*ET$2)+$DW51</f>
        <v>0</v>
      </c>
      <c r="EU51" s="257" t="n">
        <f aca="false">(($EV51-$DW51)*EU$2)+$DW51</f>
        <v>0</v>
      </c>
      <c r="EV51" s="257" t="n">
        <f aca="false">VLOOKUP($A51,GAMMAGRIDS,9,FALSE())</f>
        <v>0</v>
      </c>
    </row>
    <row r="52" customFormat="false" ht="12.75" hidden="false" customHeight="false" outlineLevel="0" collapsed="false">
      <c r="A52" s="36" t="n">
        <v>38384</v>
      </c>
      <c r="B52" s="257" t="n">
        <f aca="false">VLOOKUP($A52,GAMMAGRIDS,2,FALSE())</f>
        <v>0</v>
      </c>
      <c r="C52" s="257" t="n">
        <f aca="false">(($B52-$AA52)*C$2)+$AA52</f>
        <v>0</v>
      </c>
      <c r="D52" s="257" t="n">
        <f aca="false">(($B52-$AA52)*D$2)+$AA52</f>
        <v>0</v>
      </c>
      <c r="E52" s="257" t="n">
        <f aca="false">(($B52-$AA52)*E$2)+$AA52</f>
        <v>0</v>
      </c>
      <c r="F52" s="257" t="n">
        <f aca="false">(($B52-$AA52)*F$2)+$AA52</f>
        <v>0</v>
      </c>
      <c r="G52" s="257" t="n">
        <f aca="false">(($B52-$AA52)*G$2)+$AA52</f>
        <v>0</v>
      </c>
      <c r="H52" s="257" t="n">
        <f aca="false">(($B52-$AA52)*H$2)+$AA52</f>
        <v>0</v>
      </c>
      <c r="I52" s="257" t="n">
        <f aca="false">(($B52-$AA52)*I$2)+$AA52</f>
        <v>0</v>
      </c>
      <c r="J52" s="257" t="n">
        <f aca="false">(($B52-$AA52)*J$2)+$AA52</f>
        <v>0</v>
      </c>
      <c r="K52" s="257" t="n">
        <f aca="false">(($B52-$AA52)*K$2)+$AA52</f>
        <v>0</v>
      </c>
      <c r="L52" s="257" t="n">
        <f aca="false">(($B52-$AA52)*L$2)+$AA52</f>
        <v>0</v>
      </c>
      <c r="M52" s="257" t="n">
        <f aca="false">(($B52-$AA52)*M$2)+$AA52</f>
        <v>0</v>
      </c>
      <c r="N52" s="257" t="n">
        <f aca="false">(($B52-$AA52)*N$2)+$AA52</f>
        <v>0</v>
      </c>
      <c r="O52" s="257" t="n">
        <f aca="false">(($B52-$AA52)*O$2)+$AA52</f>
        <v>0</v>
      </c>
      <c r="P52" s="257" t="n">
        <f aca="false">(($B52-$AA52)*P$2)+$AA52</f>
        <v>0</v>
      </c>
      <c r="Q52" s="257" t="n">
        <f aca="false">(($B52-$AA52)*Q$2)+$AA52</f>
        <v>0</v>
      </c>
      <c r="R52" s="257" t="n">
        <f aca="false">(($B52-$AA52)*R$2)+$AA52</f>
        <v>0</v>
      </c>
      <c r="S52" s="257" t="n">
        <f aca="false">(($B52-$AA52)*S$2)+$AA52</f>
        <v>0</v>
      </c>
      <c r="T52" s="257" t="n">
        <f aca="false">(($B52-$AA52)*T$2)+$AA52</f>
        <v>0</v>
      </c>
      <c r="U52" s="257" t="n">
        <f aca="false">(($B52-$AA52)*U$2)+$AA52</f>
        <v>0</v>
      </c>
      <c r="V52" s="257" t="n">
        <f aca="false">(($B52-$AA52)*V$2)+$AA52</f>
        <v>0</v>
      </c>
      <c r="W52" s="257" t="n">
        <f aca="false">(($B52-$AA52)*W$2)+$AA52</f>
        <v>0</v>
      </c>
      <c r="X52" s="257" t="n">
        <f aca="false">(($B52-$AA52)*X$2)+$AA52</f>
        <v>0</v>
      </c>
      <c r="Y52" s="257" t="n">
        <f aca="false">(($B52-$AA52)*Y$2)+$AA52</f>
        <v>0</v>
      </c>
      <c r="Z52" s="257" t="n">
        <f aca="false">(($B52-$AA52)*Z$2)+$AA52</f>
        <v>0</v>
      </c>
      <c r="AA52" s="257" t="n">
        <f aca="false">VLOOKUP($A52,GAMMAGRIDS,3,FALSE())</f>
        <v>0</v>
      </c>
      <c r="AB52" s="257" t="n">
        <f aca="false">(($AA52-$AZ52)*AB$2)+$AZ52</f>
        <v>0</v>
      </c>
      <c r="AC52" s="257" t="n">
        <f aca="false">(($AA52-$AZ52)*AC$2)+$AZ52</f>
        <v>0</v>
      </c>
      <c r="AD52" s="257" t="n">
        <f aca="false">(($AA52-$AZ52)*AD$2)+$AZ52</f>
        <v>0</v>
      </c>
      <c r="AE52" s="257" t="n">
        <f aca="false">(($AA52-$AZ52)*AE$2)+$AZ52</f>
        <v>0</v>
      </c>
      <c r="AF52" s="257" t="n">
        <f aca="false">(($AA52-$AZ52)*AF$2)+$AZ52</f>
        <v>0</v>
      </c>
      <c r="AG52" s="257" t="n">
        <f aca="false">(($AA52-$AZ52)*AG$2)+$AZ52</f>
        <v>0</v>
      </c>
      <c r="AH52" s="257" t="n">
        <f aca="false">(($AA52-$AZ52)*AH$2)+$AZ52</f>
        <v>0</v>
      </c>
      <c r="AI52" s="257" t="n">
        <f aca="false">(($AA52-$AZ52)*AI$2)+$AZ52</f>
        <v>0</v>
      </c>
      <c r="AJ52" s="257" t="n">
        <f aca="false">(($AA52-$AZ52)*AJ$2)+$AZ52</f>
        <v>0</v>
      </c>
      <c r="AK52" s="257" t="n">
        <f aca="false">(($AA52-$AZ52)*AK$2)+$AZ52</f>
        <v>0</v>
      </c>
      <c r="AL52" s="257" t="n">
        <f aca="false">(($AA52-$AZ52)*AL$2)+$AZ52</f>
        <v>0</v>
      </c>
      <c r="AM52" s="257" t="n">
        <f aca="false">(($AA52-$AZ52)*AM$2)+$AZ52</f>
        <v>0</v>
      </c>
      <c r="AN52" s="257" t="n">
        <f aca="false">(($AA52-$AZ52)*AN$2)+$AZ52</f>
        <v>0</v>
      </c>
      <c r="AO52" s="257" t="n">
        <f aca="false">(($AA52-$AZ52)*AO$2)+$AZ52</f>
        <v>0</v>
      </c>
      <c r="AP52" s="257" t="n">
        <f aca="false">(($AA52-$AZ52)*AP$2)+$AZ52</f>
        <v>0</v>
      </c>
      <c r="AQ52" s="257" t="n">
        <f aca="false">(($AA52-$AZ52)*AQ$2)+$AZ52</f>
        <v>0</v>
      </c>
      <c r="AR52" s="257" t="n">
        <f aca="false">(($AA52-$AZ52)*AR$2)+$AZ52</f>
        <v>0</v>
      </c>
      <c r="AS52" s="257" t="n">
        <f aca="false">(($AA52-$AZ52)*AS$2)+$AZ52</f>
        <v>0</v>
      </c>
      <c r="AT52" s="257" t="n">
        <f aca="false">(($AA52-$AZ52)*AT$2)+$AZ52</f>
        <v>0</v>
      </c>
      <c r="AU52" s="257" t="n">
        <f aca="false">(($AA52-$AZ52)*AU$2)+$AZ52</f>
        <v>0</v>
      </c>
      <c r="AV52" s="257" t="n">
        <f aca="false">(($AA52-$AZ52)*AV$2)+$AZ52</f>
        <v>0</v>
      </c>
      <c r="AW52" s="257" t="n">
        <f aca="false">(($AA52-$AZ52)*AW$2)+$AZ52</f>
        <v>0</v>
      </c>
      <c r="AX52" s="257" t="n">
        <f aca="false">(($AA52-$AZ52)*AX$2)+$AZ52</f>
        <v>0</v>
      </c>
      <c r="AY52" s="257" t="n">
        <f aca="false">(($AA52-$AZ52)*AY$2)+$AZ52</f>
        <v>0</v>
      </c>
      <c r="AZ52" s="257" t="n">
        <f aca="false">VLOOKUP($A52,GAMMAGRIDS,4,FALSE())</f>
        <v>0</v>
      </c>
      <c r="BA52" s="257" t="n">
        <f aca="false">(($AZ52-$BT52)*BA$2)+$BT52</f>
        <v>0</v>
      </c>
      <c r="BB52" s="257" t="n">
        <f aca="false">(($AZ52-$BT52)*BB$2)+$BT52</f>
        <v>0</v>
      </c>
      <c r="BC52" s="257" t="n">
        <f aca="false">(($AZ52-$BT52)*BC$2)+$BT52</f>
        <v>0</v>
      </c>
      <c r="BD52" s="257" t="n">
        <f aca="false">(($AZ52-$BT52)*BD$2)+$BT52</f>
        <v>0</v>
      </c>
      <c r="BE52" s="257" t="n">
        <f aca="false">(($AZ52-$BT52)*BE$2)+$BT52</f>
        <v>0</v>
      </c>
      <c r="BF52" s="257" t="n">
        <f aca="false">(($AZ52-$BT52)*BF$2)+$BT52</f>
        <v>0</v>
      </c>
      <c r="BG52" s="257" t="n">
        <f aca="false">(($AZ52-$BT52)*BG$2)+$BT52</f>
        <v>0</v>
      </c>
      <c r="BH52" s="257" t="n">
        <f aca="false">(($AZ52-$BT52)*BH$2)+$BT52</f>
        <v>0</v>
      </c>
      <c r="BI52" s="257" t="n">
        <f aca="false">(($AZ52-$BT52)*BI$2)+$BT52</f>
        <v>0</v>
      </c>
      <c r="BJ52" s="257" t="n">
        <f aca="false">(($AZ52-$BT52)*BJ$2)+$BT52</f>
        <v>0</v>
      </c>
      <c r="BK52" s="257" t="n">
        <f aca="false">(($AZ52-$BT52)*BK$2)+$BT52</f>
        <v>0</v>
      </c>
      <c r="BL52" s="257" t="n">
        <f aca="false">(($AZ52-$BT52)*BL$2)+$BT52</f>
        <v>0</v>
      </c>
      <c r="BM52" s="257" t="n">
        <f aca="false">(($AZ52-$BT52)*BM$2)+$BT52</f>
        <v>0</v>
      </c>
      <c r="BN52" s="257" t="n">
        <f aca="false">(($AZ52-$BT52)*BN$2)+$BT52</f>
        <v>0</v>
      </c>
      <c r="BO52" s="257" t="n">
        <f aca="false">(($AZ52-$BT52)*BO$2)+$BT52</f>
        <v>0</v>
      </c>
      <c r="BP52" s="257" t="n">
        <f aca="false">(($AZ52-$BT52)*BP$2)+$BT52</f>
        <v>0</v>
      </c>
      <c r="BQ52" s="257" t="n">
        <f aca="false">(($AZ52-$BT52)*BQ$2)+$BT52</f>
        <v>0</v>
      </c>
      <c r="BR52" s="257" t="n">
        <f aca="false">(($AZ52-$BT52)*BR$2)+$BT52</f>
        <v>0</v>
      </c>
      <c r="BS52" s="257" t="n">
        <f aca="false">(($AZ52-$BT52)*BS$2)+$BT52</f>
        <v>0</v>
      </c>
      <c r="BT52" s="257" t="n">
        <f aca="false">VLOOKUP($A52,GAMMAGRIDS,5,FALSE())</f>
        <v>0</v>
      </c>
      <c r="BU52" s="257" t="n">
        <f aca="false">(($BT52-$BY52)*BU$2)+$BY52</f>
        <v>0</v>
      </c>
      <c r="BV52" s="257" t="n">
        <f aca="false">(($BT52-$BY52)*BV$2)+$BY52</f>
        <v>0</v>
      </c>
      <c r="BW52" s="257" t="n">
        <f aca="false">(($BT52-$BY52)*BW$2)+$BY52</f>
        <v>0</v>
      </c>
      <c r="BX52" s="257" t="n">
        <f aca="false">(($BT52-$BY52)*BX$2)+$BY52</f>
        <v>0</v>
      </c>
      <c r="BY52" s="257" t="n">
        <v>0</v>
      </c>
      <c r="BZ52" s="257" t="n">
        <f aca="false">(($CD52-$BY52)*BZ$2)+$BY52</f>
        <v>0</v>
      </c>
      <c r="CA52" s="257" t="n">
        <f aca="false">(($CD52-$BY52)*CA$2)+$BY52</f>
        <v>0</v>
      </c>
      <c r="CB52" s="257" t="n">
        <f aca="false">(($CD52-$BY52)*CB$2)+$BY52</f>
        <v>0</v>
      </c>
      <c r="CC52" s="257" t="n">
        <f aca="false">(($CD52-$BY52)*CC$2)+$BY52</f>
        <v>0</v>
      </c>
      <c r="CD52" s="257" t="n">
        <f aca="false">VLOOKUP($A52,GAMMAGRIDS,6,FALSE())</f>
        <v>0</v>
      </c>
      <c r="CE52" s="257" t="n">
        <f aca="false">(($CX52-$CD52)*CE$2)+$CD52</f>
        <v>0</v>
      </c>
      <c r="CF52" s="257" t="n">
        <f aca="false">(($CX52-$CD52)*CF$2)+$CD52</f>
        <v>0</v>
      </c>
      <c r="CG52" s="257" t="n">
        <f aca="false">(($CX52-$CD52)*CG$2)+$CD52</f>
        <v>0</v>
      </c>
      <c r="CH52" s="257" t="n">
        <f aca="false">(($CX52-$CD52)*CH$2)+$CD52</f>
        <v>0</v>
      </c>
      <c r="CI52" s="257" t="n">
        <f aca="false">(($CX52-$CD52)*CI$2)+$CD52</f>
        <v>0</v>
      </c>
      <c r="CJ52" s="257" t="n">
        <f aca="false">(($CX52-$CD52)*CJ$2)+$CD52</f>
        <v>0</v>
      </c>
      <c r="CK52" s="257" t="n">
        <f aca="false">(($CX52-$CD52)*CK$2)+$CD52</f>
        <v>0</v>
      </c>
      <c r="CL52" s="257" t="n">
        <f aca="false">(($CX52-$CD52)*CL$2)+$CD52</f>
        <v>0</v>
      </c>
      <c r="CM52" s="257" t="n">
        <f aca="false">(($CX52-$CD52)*CM$2)+$CD52</f>
        <v>0</v>
      </c>
      <c r="CN52" s="257" t="n">
        <f aca="false">(($CX52-$CD52)*CN$2)+$CD52</f>
        <v>0</v>
      </c>
      <c r="CO52" s="257" t="n">
        <f aca="false">(($CX52-$CD52)*CO$2)+$CD52</f>
        <v>0</v>
      </c>
      <c r="CP52" s="257" t="n">
        <f aca="false">(($CX52-$CD52)*CP$2)+$CD52</f>
        <v>0</v>
      </c>
      <c r="CQ52" s="257" t="n">
        <f aca="false">(($CX52-$CD52)*CQ$2)+$CD52</f>
        <v>0</v>
      </c>
      <c r="CR52" s="257" t="n">
        <f aca="false">(($CX52-$CD52)*CR$2)+$CD52</f>
        <v>0</v>
      </c>
      <c r="CS52" s="257" t="n">
        <f aca="false">(($CX52-$CD52)*CS$2)+$CD52</f>
        <v>0</v>
      </c>
      <c r="CT52" s="257" t="n">
        <f aca="false">(($CX52-$CD52)*CT$2)+$CD52</f>
        <v>0</v>
      </c>
      <c r="CU52" s="257" t="n">
        <f aca="false">(($CX52-$CD52)*CU$2)+$CD52</f>
        <v>0</v>
      </c>
      <c r="CV52" s="257" t="n">
        <f aca="false">(($CX52-$CD52)*CV$2)+$CD52</f>
        <v>0</v>
      </c>
      <c r="CW52" s="257" t="n">
        <f aca="false">(($CX52-$CD52)*CW$2)+$CD52</f>
        <v>0</v>
      </c>
      <c r="CX52" s="257" t="n">
        <f aca="false">VLOOKUP($A52,GAMMAGRIDS,7,FALSE())</f>
        <v>0</v>
      </c>
      <c r="CY52" s="257" t="n">
        <f aca="false">(($DW52-$CX52)*CY$2)+$CX52</f>
        <v>0</v>
      </c>
      <c r="CZ52" s="257" t="n">
        <f aca="false">(($DW52-$CX52)*CZ$2)+$CX52</f>
        <v>0</v>
      </c>
      <c r="DA52" s="257" t="n">
        <f aca="false">(($DW52-$CX52)*DA$2)+$CX52</f>
        <v>0</v>
      </c>
      <c r="DB52" s="257" t="n">
        <f aca="false">(($DW52-$CX52)*DB$2)+$CX52</f>
        <v>0</v>
      </c>
      <c r="DC52" s="257" t="n">
        <f aca="false">(($DW52-$CX52)*DC$2)+$CX52</f>
        <v>0</v>
      </c>
      <c r="DD52" s="257" t="n">
        <f aca="false">(($DW52-$CX52)*DD$2)+$CX52</f>
        <v>0</v>
      </c>
      <c r="DE52" s="257" t="n">
        <f aca="false">(($DW52-$CX52)*DE$2)+$CX52</f>
        <v>0</v>
      </c>
      <c r="DF52" s="257" t="n">
        <f aca="false">(($DW52-$CX52)*DF$2)+$CX52</f>
        <v>0</v>
      </c>
      <c r="DG52" s="257" t="n">
        <f aca="false">(($DW52-$CX52)*DG$2)+$CX52</f>
        <v>0</v>
      </c>
      <c r="DH52" s="257" t="n">
        <f aca="false">(($DW52-$CX52)*DH$2)+$CX52</f>
        <v>0</v>
      </c>
      <c r="DI52" s="257" t="n">
        <f aca="false">(($DW52-$CX52)*DI$2)+$CX52</f>
        <v>0</v>
      </c>
      <c r="DJ52" s="257" t="n">
        <f aca="false">(($DW52-$CX52)*DJ$2)+$CX52</f>
        <v>0</v>
      </c>
      <c r="DK52" s="257" t="n">
        <f aca="false">(($DW52-$CX52)*DK$2)+$CX52</f>
        <v>0</v>
      </c>
      <c r="DL52" s="257" t="n">
        <f aca="false">(($DW52-$CX52)*DL$2)+$CX52</f>
        <v>0</v>
      </c>
      <c r="DM52" s="257" t="n">
        <f aca="false">(($DW52-$CX52)*DM$2)+$CX52</f>
        <v>0</v>
      </c>
      <c r="DN52" s="257" t="n">
        <f aca="false">(($DW52-$CX52)*DN$2)+$CX52</f>
        <v>0</v>
      </c>
      <c r="DO52" s="257" t="n">
        <f aca="false">(($DW52-$CX52)*DO$2)+$CX52</f>
        <v>0</v>
      </c>
      <c r="DP52" s="257" t="n">
        <f aca="false">(($DW52-$CX52)*DP$2)+$CX52</f>
        <v>0</v>
      </c>
      <c r="DQ52" s="257" t="n">
        <f aca="false">(($DW52-$CX52)*DQ$2)+$CX52</f>
        <v>0</v>
      </c>
      <c r="DR52" s="257" t="n">
        <f aca="false">(($DW52-$CX52)*DR$2)+$CX52</f>
        <v>0</v>
      </c>
      <c r="DS52" s="257" t="n">
        <f aca="false">(($DW52-$CX52)*DS$2)+$CX52</f>
        <v>0</v>
      </c>
      <c r="DT52" s="257" t="n">
        <f aca="false">(($DW52-$CX52)*DT$2)+$CX52</f>
        <v>0</v>
      </c>
      <c r="DU52" s="257" t="n">
        <f aca="false">(($DW52-$CX52)*DU$2)+$CX52</f>
        <v>0</v>
      </c>
      <c r="DV52" s="257" t="n">
        <f aca="false">(($DW52-$CX52)*DV$2)+$CX52</f>
        <v>0</v>
      </c>
      <c r="DW52" s="257" t="n">
        <f aca="false">VLOOKUP($A52,GAMMAGRIDS,8,FALSE())</f>
        <v>0</v>
      </c>
      <c r="DX52" s="257" t="n">
        <f aca="false">(($EV52-$DW52)*DX$2)+$DW52</f>
        <v>0</v>
      </c>
      <c r="DY52" s="257" t="n">
        <f aca="false">(($EV52-$DW52)*DY$2)+$DW52</f>
        <v>0</v>
      </c>
      <c r="DZ52" s="257" t="n">
        <f aca="false">(($EV52-$DW52)*DZ$2)+$DW52</f>
        <v>0</v>
      </c>
      <c r="EA52" s="257" t="n">
        <f aca="false">(($EV52-$DW52)*EA$2)+$DW52</f>
        <v>0</v>
      </c>
      <c r="EB52" s="257" t="n">
        <f aca="false">(($EV52-$DW52)*EB$2)+$DW52</f>
        <v>0</v>
      </c>
      <c r="EC52" s="257" t="n">
        <f aca="false">(($EV52-$DW52)*EC$2)+$DW52</f>
        <v>0</v>
      </c>
      <c r="ED52" s="257" t="n">
        <f aca="false">(($EV52-$DW52)*ED$2)+$DW52</f>
        <v>0</v>
      </c>
      <c r="EE52" s="257" t="n">
        <f aca="false">(($EV52-$DW52)*EE$2)+$DW52</f>
        <v>0</v>
      </c>
      <c r="EF52" s="257" t="n">
        <f aca="false">(($EV52-$DW52)*EF$2)+$DW52</f>
        <v>0</v>
      </c>
      <c r="EG52" s="257" t="n">
        <f aca="false">(($EV52-$DW52)*EG$2)+$DW52</f>
        <v>0</v>
      </c>
      <c r="EH52" s="257" t="n">
        <f aca="false">(($EV52-$DW52)*EH$2)+$DW52</f>
        <v>0</v>
      </c>
      <c r="EI52" s="257" t="n">
        <f aca="false">(($EV52-$DW52)*EI$2)+$DW52</f>
        <v>0</v>
      </c>
      <c r="EJ52" s="257" t="n">
        <f aca="false">(($EV52-$DW52)*EJ$2)+$DW52</f>
        <v>0</v>
      </c>
      <c r="EK52" s="257" t="n">
        <f aca="false">(($EV52-$DW52)*EK$2)+$DW52</f>
        <v>0</v>
      </c>
      <c r="EL52" s="257" t="n">
        <f aca="false">(($EV52-$DW52)*EL$2)+$DW52</f>
        <v>0</v>
      </c>
      <c r="EM52" s="257" t="n">
        <f aca="false">(($EV52-$DW52)*EM$2)+$DW52</f>
        <v>0</v>
      </c>
      <c r="EN52" s="257" t="n">
        <f aca="false">(($EV52-$DW52)*EN$2)+$DW52</f>
        <v>0</v>
      </c>
      <c r="EO52" s="257" t="n">
        <f aca="false">(($EV52-$DW52)*EO$2)+$DW52</f>
        <v>0</v>
      </c>
      <c r="EP52" s="257" t="n">
        <f aca="false">(($EV52-$DW52)*EP$2)+$DW52</f>
        <v>0</v>
      </c>
      <c r="EQ52" s="257" t="n">
        <f aca="false">(($EV52-$DW52)*EQ$2)+$DW52</f>
        <v>0</v>
      </c>
      <c r="ER52" s="257" t="n">
        <f aca="false">(($EV52-$DW52)*ER$2)+$DW52</f>
        <v>0</v>
      </c>
      <c r="ES52" s="257" t="n">
        <f aca="false">(($EV52-$DW52)*ES$2)+$DW52</f>
        <v>0</v>
      </c>
      <c r="ET52" s="257" t="n">
        <f aca="false">(($EV52-$DW52)*ET$2)+$DW52</f>
        <v>0</v>
      </c>
      <c r="EU52" s="257" t="n">
        <f aca="false">(($EV52-$DW52)*EU$2)+$DW52</f>
        <v>0</v>
      </c>
      <c r="EV52" s="257" t="n">
        <f aca="false">VLOOKUP($A52,GAMMAGRIDS,9,FALSE())</f>
        <v>0</v>
      </c>
    </row>
    <row r="53" customFormat="false" ht="12.75" hidden="false" customHeight="false" outlineLevel="0" collapsed="false">
      <c r="A53" s="36" t="n">
        <v>38412</v>
      </c>
      <c r="B53" s="257" t="n">
        <f aca="false">VLOOKUP($A53,GAMMAGRIDS,2,FALSE())</f>
        <v>0</v>
      </c>
      <c r="C53" s="257" t="n">
        <f aca="false">(($B53-$AA53)*C$2)+$AA53</f>
        <v>0</v>
      </c>
      <c r="D53" s="257" t="n">
        <f aca="false">(($B53-$AA53)*D$2)+$AA53</f>
        <v>0</v>
      </c>
      <c r="E53" s="257" t="n">
        <f aca="false">(($B53-$AA53)*E$2)+$AA53</f>
        <v>0</v>
      </c>
      <c r="F53" s="257" t="n">
        <f aca="false">(($B53-$AA53)*F$2)+$AA53</f>
        <v>0</v>
      </c>
      <c r="G53" s="257" t="n">
        <f aca="false">(($B53-$AA53)*G$2)+$AA53</f>
        <v>0</v>
      </c>
      <c r="H53" s="257" t="n">
        <f aca="false">(($B53-$AA53)*H$2)+$AA53</f>
        <v>0</v>
      </c>
      <c r="I53" s="257" t="n">
        <f aca="false">(($B53-$AA53)*I$2)+$AA53</f>
        <v>0</v>
      </c>
      <c r="J53" s="257" t="n">
        <f aca="false">(($B53-$AA53)*J$2)+$AA53</f>
        <v>0</v>
      </c>
      <c r="K53" s="257" t="n">
        <f aca="false">(($B53-$AA53)*K$2)+$AA53</f>
        <v>0</v>
      </c>
      <c r="L53" s="257" t="n">
        <f aca="false">(($B53-$AA53)*L$2)+$AA53</f>
        <v>0</v>
      </c>
      <c r="M53" s="257" t="n">
        <f aca="false">(($B53-$AA53)*M$2)+$AA53</f>
        <v>0</v>
      </c>
      <c r="N53" s="257" t="n">
        <f aca="false">(($B53-$AA53)*N$2)+$AA53</f>
        <v>0</v>
      </c>
      <c r="O53" s="257" t="n">
        <f aca="false">(($B53-$AA53)*O$2)+$AA53</f>
        <v>0</v>
      </c>
      <c r="P53" s="257" t="n">
        <f aca="false">(($B53-$AA53)*P$2)+$AA53</f>
        <v>0</v>
      </c>
      <c r="Q53" s="257" t="n">
        <f aca="false">(($B53-$AA53)*Q$2)+$AA53</f>
        <v>0</v>
      </c>
      <c r="R53" s="257" t="n">
        <f aca="false">(($B53-$AA53)*R$2)+$AA53</f>
        <v>0</v>
      </c>
      <c r="S53" s="257" t="n">
        <f aca="false">(($B53-$AA53)*S$2)+$AA53</f>
        <v>0</v>
      </c>
      <c r="T53" s="257" t="n">
        <f aca="false">(($B53-$AA53)*T$2)+$AA53</f>
        <v>0</v>
      </c>
      <c r="U53" s="257" t="n">
        <f aca="false">(($B53-$AA53)*U$2)+$AA53</f>
        <v>0</v>
      </c>
      <c r="V53" s="257" t="n">
        <f aca="false">(($B53-$AA53)*V$2)+$AA53</f>
        <v>0</v>
      </c>
      <c r="W53" s="257" t="n">
        <f aca="false">(($B53-$AA53)*W$2)+$AA53</f>
        <v>0</v>
      </c>
      <c r="X53" s="257" t="n">
        <f aca="false">(($B53-$AA53)*X$2)+$AA53</f>
        <v>0</v>
      </c>
      <c r="Y53" s="257" t="n">
        <f aca="false">(($B53-$AA53)*Y$2)+$AA53</f>
        <v>0</v>
      </c>
      <c r="Z53" s="257" t="n">
        <f aca="false">(($B53-$AA53)*Z$2)+$AA53</f>
        <v>0</v>
      </c>
      <c r="AA53" s="257" t="n">
        <f aca="false">VLOOKUP($A53,GAMMAGRIDS,3,FALSE())</f>
        <v>0</v>
      </c>
      <c r="AB53" s="257" t="n">
        <f aca="false">(($AA53-$AZ53)*AB$2)+$AZ53</f>
        <v>0</v>
      </c>
      <c r="AC53" s="257" t="n">
        <f aca="false">(($AA53-$AZ53)*AC$2)+$AZ53</f>
        <v>0</v>
      </c>
      <c r="AD53" s="257" t="n">
        <f aca="false">(($AA53-$AZ53)*AD$2)+$AZ53</f>
        <v>0</v>
      </c>
      <c r="AE53" s="257" t="n">
        <f aca="false">(($AA53-$AZ53)*AE$2)+$AZ53</f>
        <v>0</v>
      </c>
      <c r="AF53" s="257" t="n">
        <f aca="false">(($AA53-$AZ53)*AF$2)+$AZ53</f>
        <v>0</v>
      </c>
      <c r="AG53" s="257" t="n">
        <f aca="false">(($AA53-$AZ53)*AG$2)+$AZ53</f>
        <v>0</v>
      </c>
      <c r="AH53" s="257" t="n">
        <f aca="false">(($AA53-$AZ53)*AH$2)+$AZ53</f>
        <v>0</v>
      </c>
      <c r="AI53" s="257" t="n">
        <f aca="false">(($AA53-$AZ53)*AI$2)+$AZ53</f>
        <v>0</v>
      </c>
      <c r="AJ53" s="257" t="n">
        <f aca="false">(($AA53-$AZ53)*AJ$2)+$AZ53</f>
        <v>0</v>
      </c>
      <c r="AK53" s="257" t="n">
        <f aca="false">(($AA53-$AZ53)*AK$2)+$AZ53</f>
        <v>0</v>
      </c>
      <c r="AL53" s="257" t="n">
        <f aca="false">(($AA53-$AZ53)*AL$2)+$AZ53</f>
        <v>0</v>
      </c>
      <c r="AM53" s="257" t="n">
        <f aca="false">(($AA53-$AZ53)*AM$2)+$AZ53</f>
        <v>0</v>
      </c>
      <c r="AN53" s="257" t="n">
        <f aca="false">(($AA53-$AZ53)*AN$2)+$AZ53</f>
        <v>0</v>
      </c>
      <c r="AO53" s="257" t="n">
        <f aca="false">(($AA53-$AZ53)*AO$2)+$AZ53</f>
        <v>0</v>
      </c>
      <c r="AP53" s="257" t="n">
        <f aca="false">(($AA53-$AZ53)*AP$2)+$AZ53</f>
        <v>0</v>
      </c>
      <c r="AQ53" s="257" t="n">
        <f aca="false">(($AA53-$AZ53)*AQ$2)+$AZ53</f>
        <v>0</v>
      </c>
      <c r="AR53" s="257" t="n">
        <f aca="false">(($AA53-$AZ53)*AR$2)+$AZ53</f>
        <v>0</v>
      </c>
      <c r="AS53" s="257" t="n">
        <f aca="false">(($AA53-$AZ53)*AS$2)+$AZ53</f>
        <v>0</v>
      </c>
      <c r="AT53" s="257" t="n">
        <f aca="false">(($AA53-$AZ53)*AT$2)+$AZ53</f>
        <v>0</v>
      </c>
      <c r="AU53" s="257" t="n">
        <f aca="false">(($AA53-$AZ53)*AU$2)+$AZ53</f>
        <v>0</v>
      </c>
      <c r="AV53" s="257" t="n">
        <f aca="false">(($AA53-$AZ53)*AV$2)+$AZ53</f>
        <v>0</v>
      </c>
      <c r="AW53" s="257" t="n">
        <f aca="false">(($AA53-$AZ53)*AW$2)+$AZ53</f>
        <v>0</v>
      </c>
      <c r="AX53" s="257" t="n">
        <f aca="false">(($AA53-$AZ53)*AX$2)+$AZ53</f>
        <v>0</v>
      </c>
      <c r="AY53" s="257" t="n">
        <f aca="false">(($AA53-$AZ53)*AY$2)+$AZ53</f>
        <v>0</v>
      </c>
      <c r="AZ53" s="257" t="n">
        <f aca="false">VLOOKUP($A53,GAMMAGRIDS,4,FALSE())</f>
        <v>0</v>
      </c>
      <c r="BA53" s="257" t="n">
        <f aca="false">(($AZ53-$BT53)*BA$2)+$BT53</f>
        <v>0</v>
      </c>
      <c r="BB53" s="257" t="n">
        <f aca="false">(($AZ53-$BT53)*BB$2)+$BT53</f>
        <v>0</v>
      </c>
      <c r="BC53" s="257" t="n">
        <f aca="false">(($AZ53-$BT53)*BC$2)+$BT53</f>
        <v>0</v>
      </c>
      <c r="BD53" s="257" t="n">
        <f aca="false">(($AZ53-$BT53)*BD$2)+$BT53</f>
        <v>0</v>
      </c>
      <c r="BE53" s="257" t="n">
        <f aca="false">(($AZ53-$BT53)*BE$2)+$BT53</f>
        <v>0</v>
      </c>
      <c r="BF53" s="257" t="n">
        <f aca="false">(($AZ53-$BT53)*BF$2)+$BT53</f>
        <v>0</v>
      </c>
      <c r="BG53" s="257" t="n">
        <f aca="false">(($AZ53-$BT53)*BG$2)+$BT53</f>
        <v>0</v>
      </c>
      <c r="BH53" s="257" t="n">
        <f aca="false">(($AZ53-$BT53)*BH$2)+$BT53</f>
        <v>0</v>
      </c>
      <c r="BI53" s="257" t="n">
        <f aca="false">(($AZ53-$BT53)*BI$2)+$BT53</f>
        <v>0</v>
      </c>
      <c r="BJ53" s="257" t="n">
        <f aca="false">(($AZ53-$BT53)*BJ$2)+$BT53</f>
        <v>0</v>
      </c>
      <c r="BK53" s="257" t="n">
        <f aca="false">(($AZ53-$BT53)*BK$2)+$BT53</f>
        <v>0</v>
      </c>
      <c r="BL53" s="257" t="n">
        <f aca="false">(($AZ53-$BT53)*BL$2)+$BT53</f>
        <v>0</v>
      </c>
      <c r="BM53" s="257" t="n">
        <f aca="false">(($AZ53-$BT53)*BM$2)+$BT53</f>
        <v>0</v>
      </c>
      <c r="BN53" s="257" t="n">
        <f aca="false">(($AZ53-$BT53)*BN$2)+$BT53</f>
        <v>0</v>
      </c>
      <c r="BO53" s="257" t="n">
        <f aca="false">(($AZ53-$BT53)*BO$2)+$BT53</f>
        <v>0</v>
      </c>
      <c r="BP53" s="257" t="n">
        <f aca="false">(($AZ53-$BT53)*BP$2)+$BT53</f>
        <v>0</v>
      </c>
      <c r="BQ53" s="257" t="n">
        <f aca="false">(($AZ53-$BT53)*BQ$2)+$BT53</f>
        <v>0</v>
      </c>
      <c r="BR53" s="257" t="n">
        <f aca="false">(($AZ53-$BT53)*BR$2)+$BT53</f>
        <v>0</v>
      </c>
      <c r="BS53" s="257" t="n">
        <f aca="false">(($AZ53-$BT53)*BS$2)+$BT53</f>
        <v>0</v>
      </c>
      <c r="BT53" s="257" t="n">
        <f aca="false">VLOOKUP($A53,GAMMAGRIDS,5,FALSE())</f>
        <v>0</v>
      </c>
      <c r="BU53" s="257" t="n">
        <f aca="false">(($BT53-$BY53)*BU$2)+$BY53</f>
        <v>0</v>
      </c>
      <c r="BV53" s="257" t="n">
        <f aca="false">(($BT53-$BY53)*BV$2)+$BY53</f>
        <v>0</v>
      </c>
      <c r="BW53" s="257" t="n">
        <f aca="false">(($BT53-$BY53)*BW$2)+$BY53</f>
        <v>0</v>
      </c>
      <c r="BX53" s="257" t="n">
        <f aca="false">(($BT53-$BY53)*BX$2)+$BY53</f>
        <v>0</v>
      </c>
      <c r="BY53" s="257" t="n">
        <v>0</v>
      </c>
      <c r="BZ53" s="257" t="n">
        <f aca="false">(($CD53-$BY53)*BZ$2)+$BY53</f>
        <v>0</v>
      </c>
      <c r="CA53" s="257" t="n">
        <f aca="false">(($CD53-$BY53)*CA$2)+$BY53</f>
        <v>0</v>
      </c>
      <c r="CB53" s="257" t="n">
        <f aca="false">(($CD53-$BY53)*CB$2)+$BY53</f>
        <v>0</v>
      </c>
      <c r="CC53" s="257" t="n">
        <f aca="false">(($CD53-$BY53)*CC$2)+$BY53</f>
        <v>0</v>
      </c>
      <c r="CD53" s="257" t="n">
        <f aca="false">VLOOKUP($A53,GAMMAGRIDS,6,FALSE())</f>
        <v>0</v>
      </c>
      <c r="CE53" s="257" t="n">
        <f aca="false">(($CX53-$CD53)*CE$2)+$CD53</f>
        <v>0</v>
      </c>
      <c r="CF53" s="257" t="n">
        <f aca="false">(($CX53-$CD53)*CF$2)+$CD53</f>
        <v>0</v>
      </c>
      <c r="CG53" s="257" t="n">
        <f aca="false">(($CX53-$CD53)*CG$2)+$CD53</f>
        <v>0</v>
      </c>
      <c r="CH53" s="257" t="n">
        <f aca="false">(($CX53-$CD53)*CH$2)+$CD53</f>
        <v>0</v>
      </c>
      <c r="CI53" s="257" t="n">
        <f aca="false">(($CX53-$CD53)*CI$2)+$CD53</f>
        <v>0</v>
      </c>
      <c r="CJ53" s="257" t="n">
        <f aca="false">(($CX53-$CD53)*CJ$2)+$CD53</f>
        <v>0</v>
      </c>
      <c r="CK53" s="257" t="n">
        <f aca="false">(($CX53-$CD53)*CK$2)+$CD53</f>
        <v>0</v>
      </c>
      <c r="CL53" s="257" t="n">
        <f aca="false">(($CX53-$CD53)*CL$2)+$CD53</f>
        <v>0</v>
      </c>
      <c r="CM53" s="257" t="n">
        <f aca="false">(($CX53-$CD53)*CM$2)+$CD53</f>
        <v>0</v>
      </c>
      <c r="CN53" s="257" t="n">
        <f aca="false">(($CX53-$CD53)*CN$2)+$CD53</f>
        <v>0</v>
      </c>
      <c r="CO53" s="257" t="n">
        <f aca="false">(($CX53-$CD53)*CO$2)+$CD53</f>
        <v>0</v>
      </c>
      <c r="CP53" s="257" t="n">
        <f aca="false">(($CX53-$CD53)*CP$2)+$CD53</f>
        <v>0</v>
      </c>
      <c r="CQ53" s="257" t="n">
        <f aca="false">(($CX53-$CD53)*CQ$2)+$CD53</f>
        <v>0</v>
      </c>
      <c r="CR53" s="257" t="n">
        <f aca="false">(($CX53-$CD53)*CR$2)+$CD53</f>
        <v>0</v>
      </c>
      <c r="CS53" s="257" t="n">
        <f aca="false">(($CX53-$CD53)*CS$2)+$CD53</f>
        <v>0</v>
      </c>
      <c r="CT53" s="257" t="n">
        <f aca="false">(($CX53-$CD53)*CT$2)+$CD53</f>
        <v>0</v>
      </c>
      <c r="CU53" s="257" t="n">
        <f aca="false">(($CX53-$CD53)*CU$2)+$CD53</f>
        <v>0</v>
      </c>
      <c r="CV53" s="257" t="n">
        <f aca="false">(($CX53-$CD53)*CV$2)+$CD53</f>
        <v>0</v>
      </c>
      <c r="CW53" s="257" t="n">
        <f aca="false">(($CX53-$CD53)*CW$2)+$CD53</f>
        <v>0</v>
      </c>
      <c r="CX53" s="257" t="n">
        <f aca="false">VLOOKUP($A53,GAMMAGRIDS,7,FALSE())</f>
        <v>0</v>
      </c>
      <c r="CY53" s="257" t="n">
        <f aca="false">(($DW53-$CX53)*CY$2)+$CX53</f>
        <v>0</v>
      </c>
      <c r="CZ53" s="257" t="n">
        <f aca="false">(($DW53-$CX53)*CZ$2)+$CX53</f>
        <v>0</v>
      </c>
      <c r="DA53" s="257" t="n">
        <f aca="false">(($DW53-$CX53)*DA$2)+$CX53</f>
        <v>0</v>
      </c>
      <c r="DB53" s="257" t="n">
        <f aca="false">(($DW53-$CX53)*DB$2)+$CX53</f>
        <v>0</v>
      </c>
      <c r="DC53" s="257" t="n">
        <f aca="false">(($DW53-$CX53)*DC$2)+$CX53</f>
        <v>0</v>
      </c>
      <c r="DD53" s="257" t="n">
        <f aca="false">(($DW53-$CX53)*DD$2)+$CX53</f>
        <v>0</v>
      </c>
      <c r="DE53" s="257" t="n">
        <f aca="false">(($DW53-$CX53)*DE$2)+$CX53</f>
        <v>0</v>
      </c>
      <c r="DF53" s="257" t="n">
        <f aca="false">(($DW53-$CX53)*DF$2)+$CX53</f>
        <v>0</v>
      </c>
      <c r="DG53" s="257" t="n">
        <f aca="false">(($DW53-$CX53)*DG$2)+$CX53</f>
        <v>0</v>
      </c>
      <c r="DH53" s="257" t="n">
        <f aca="false">(($DW53-$CX53)*DH$2)+$CX53</f>
        <v>0</v>
      </c>
      <c r="DI53" s="257" t="n">
        <f aca="false">(($DW53-$CX53)*DI$2)+$CX53</f>
        <v>0</v>
      </c>
      <c r="DJ53" s="257" t="n">
        <f aca="false">(($DW53-$CX53)*DJ$2)+$CX53</f>
        <v>0</v>
      </c>
      <c r="DK53" s="257" t="n">
        <f aca="false">(($DW53-$CX53)*DK$2)+$CX53</f>
        <v>0</v>
      </c>
      <c r="DL53" s="257" t="n">
        <f aca="false">(($DW53-$CX53)*DL$2)+$CX53</f>
        <v>0</v>
      </c>
      <c r="DM53" s="257" t="n">
        <f aca="false">(($DW53-$CX53)*DM$2)+$CX53</f>
        <v>0</v>
      </c>
      <c r="DN53" s="257" t="n">
        <f aca="false">(($DW53-$CX53)*DN$2)+$CX53</f>
        <v>0</v>
      </c>
      <c r="DO53" s="257" t="n">
        <f aca="false">(($DW53-$CX53)*DO$2)+$CX53</f>
        <v>0</v>
      </c>
      <c r="DP53" s="257" t="n">
        <f aca="false">(($DW53-$CX53)*DP$2)+$CX53</f>
        <v>0</v>
      </c>
      <c r="DQ53" s="257" t="n">
        <f aca="false">(($DW53-$CX53)*DQ$2)+$CX53</f>
        <v>0</v>
      </c>
      <c r="DR53" s="257" t="n">
        <f aca="false">(($DW53-$CX53)*DR$2)+$CX53</f>
        <v>0</v>
      </c>
      <c r="DS53" s="257" t="n">
        <f aca="false">(($DW53-$CX53)*DS$2)+$CX53</f>
        <v>0</v>
      </c>
      <c r="DT53" s="257" t="n">
        <f aca="false">(($DW53-$CX53)*DT$2)+$CX53</f>
        <v>0</v>
      </c>
      <c r="DU53" s="257" t="n">
        <f aca="false">(($DW53-$CX53)*DU$2)+$CX53</f>
        <v>0</v>
      </c>
      <c r="DV53" s="257" t="n">
        <f aca="false">(($DW53-$CX53)*DV$2)+$CX53</f>
        <v>0</v>
      </c>
      <c r="DW53" s="257" t="n">
        <f aca="false">VLOOKUP($A53,GAMMAGRIDS,8,FALSE())</f>
        <v>0</v>
      </c>
      <c r="DX53" s="257" t="n">
        <f aca="false">(($EV53-$DW53)*DX$2)+$DW53</f>
        <v>0</v>
      </c>
      <c r="DY53" s="257" t="n">
        <f aca="false">(($EV53-$DW53)*DY$2)+$DW53</f>
        <v>0</v>
      </c>
      <c r="DZ53" s="257" t="n">
        <f aca="false">(($EV53-$DW53)*DZ$2)+$DW53</f>
        <v>0</v>
      </c>
      <c r="EA53" s="257" t="n">
        <f aca="false">(($EV53-$DW53)*EA$2)+$DW53</f>
        <v>0</v>
      </c>
      <c r="EB53" s="257" t="n">
        <f aca="false">(($EV53-$DW53)*EB$2)+$DW53</f>
        <v>0</v>
      </c>
      <c r="EC53" s="257" t="n">
        <f aca="false">(($EV53-$DW53)*EC$2)+$DW53</f>
        <v>0</v>
      </c>
      <c r="ED53" s="257" t="n">
        <f aca="false">(($EV53-$DW53)*ED$2)+$DW53</f>
        <v>0</v>
      </c>
      <c r="EE53" s="257" t="n">
        <f aca="false">(($EV53-$DW53)*EE$2)+$DW53</f>
        <v>0</v>
      </c>
      <c r="EF53" s="257" t="n">
        <f aca="false">(($EV53-$DW53)*EF$2)+$DW53</f>
        <v>0</v>
      </c>
      <c r="EG53" s="257" t="n">
        <f aca="false">(($EV53-$DW53)*EG$2)+$DW53</f>
        <v>0</v>
      </c>
      <c r="EH53" s="257" t="n">
        <f aca="false">(($EV53-$DW53)*EH$2)+$DW53</f>
        <v>0</v>
      </c>
      <c r="EI53" s="257" t="n">
        <f aca="false">(($EV53-$DW53)*EI$2)+$DW53</f>
        <v>0</v>
      </c>
      <c r="EJ53" s="257" t="n">
        <f aca="false">(($EV53-$DW53)*EJ$2)+$DW53</f>
        <v>0</v>
      </c>
      <c r="EK53" s="257" t="n">
        <f aca="false">(($EV53-$DW53)*EK$2)+$DW53</f>
        <v>0</v>
      </c>
      <c r="EL53" s="257" t="n">
        <f aca="false">(($EV53-$DW53)*EL$2)+$DW53</f>
        <v>0</v>
      </c>
      <c r="EM53" s="257" t="n">
        <f aca="false">(($EV53-$DW53)*EM$2)+$DW53</f>
        <v>0</v>
      </c>
      <c r="EN53" s="257" t="n">
        <f aca="false">(($EV53-$DW53)*EN$2)+$DW53</f>
        <v>0</v>
      </c>
      <c r="EO53" s="257" t="n">
        <f aca="false">(($EV53-$DW53)*EO$2)+$DW53</f>
        <v>0</v>
      </c>
      <c r="EP53" s="257" t="n">
        <f aca="false">(($EV53-$DW53)*EP$2)+$DW53</f>
        <v>0</v>
      </c>
      <c r="EQ53" s="257" t="n">
        <f aca="false">(($EV53-$DW53)*EQ$2)+$DW53</f>
        <v>0</v>
      </c>
      <c r="ER53" s="257" t="n">
        <f aca="false">(($EV53-$DW53)*ER$2)+$DW53</f>
        <v>0</v>
      </c>
      <c r="ES53" s="257" t="n">
        <f aca="false">(($EV53-$DW53)*ES$2)+$DW53</f>
        <v>0</v>
      </c>
      <c r="ET53" s="257" t="n">
        <f aca="false">(($EV53-$DW53)*ET$2)+$DW53</f>
        <v>0</v>
      </c>
      <c r="EU53" s="257" t="n">
        <f aca="false">(($EV53-$DW53)*EU$2)+$DW53</f>
        <v>0</v>
      </c>
      <c r="EV53" s="257" t="n">
        <f aca="false">VLOOKUP($A53,GAMMAGRIDS,9,FALSE())</f>
        <v>0</v>
      </c>
    </row>
    <row r="54" customFormat="false" ht="12.75" hidden="false" customHeight="false" outlineLevel="0" collapsed="false">
      <c r="A54" s="36" t="n">
        <v>38443</v>
      </c>
      <c r="B54" s="257" t="n">
        <f aca="false">VLOOKUP($A54,GAMMAGRIDS,2,FALSE())</f>
        <v>0</v>
      </c>
      <c r="C54" s="257" t="n">
        <f aca="false">(($B54-$AA54)*C$2)+$AA54</f>
        <v>0</v>
      </c>
      <c r="D54" s="257" t="n">
        <f aca="false">(($B54-$AA54)*D$2)+$AA54</f>
        <v>0</v>
      </c>
      <c r="E54" s="257" t="n">
        <f aca="false">(($B54-$AA54)*E$2)+$AA54</f>
        <v>0</v>
      </c>
      <c r="F54" s="257" t="n">
        <f aca="false">(($B54-$AA54)*F$2)+$AA54</f>
        <v>0</v>
      </c>
      <c r="G54" s="257" t="n">
        <f aca="false">(($B54-$AA54)*G$2)+$AA54</f>
        <v>0</v>
      </c>
      <c r="H54" s="257" t="n">
        <f aca="false">(($B54-$AA54)*H$2)+$AA54</f>
        <v>0</v>
      </c>
      <c r="I54" s="257" t="n">
        <f aca="false">(($B54-$AA54)*I$2)+$AA54</f>
        <v>0</v>
      </c>
      <c r="J54" s="257" t="n">
        <f aca="false">(($B54-$AA54)*J$2)+$AA54</f>
        <v>0</v>
      </c>
      <c r="K54" s="257" t="n">
        <f aca="false">(($B54-$AA54)*K$2)+$AA54</f>
        <v>0</v>
      </c>
      <c r="L54" s="257" t="n">
        <f aca="false">(($B54-$AA54)*L$2)+$AA54</f>
        <v>0</v>
      </c>
      <c r="M54" s="257" t="n">
        <f aca="false">(($B54-$AA54)*M$2)+$AA54</f>
        <v>0</v>
      </c>
      <c r="N54" s="257" t="n">
        <f aca="false">(($B54-$AA54)*N$2)+$AA54</f>
        <v>0</v>
      </c>
      <c r="O54" s="257" t="n">
        <f aca="false">(($B54-$AA54)*O$2)+$AA54</f>
        <v>0</v>
      </c>
      <c r="P54" s="257" t="n">
        <f aca="false">(($B54-$AA54)*P$2)+$AA54</f>
        <v>0</v>
      </c>
      <c r="Q54" s="257" t="n">
        <f aca="false">(($B54-$AA54)*Q$2)+$AA54</f>
        <v>0</v>
      </c>
      <c r="R54" s="257" t="n">
        <f aca="false">(($B54-$AA54)*R$2)+$AA54</f>
        <v>0</v>
      </c>
      <c r="S54" s="257" t="n">
        <f aca="false">(($B54-$AA54)*S$2)+$AA54</f>
        <v>0</v>
      </c>
      <c r="T54" s="257" t="n">
        <f aca="false">(($B54-$AA54)*T$2)+$AA54</f>
        <v>0</v>
      </c>
      <c r="U54" s="257" t="n">
        <f aca="false">(($B54-$AA54)*U$2)+$AA54</f>
        <v>0</v>
      </c>
      <c r="V54" s="257" t="n">
        <f aca="false">(($B54-$AA54)*V$2)+$AA54</f>
        <v>0</v>
      </c>
      <c r="W54" s="257" t="n">
        <f aca="false">(($B54-$AA54)*W$2)+$AA54</f>
        <v>0</v>
      </c>
      <c r="X54" s="257" t="n">
        <f aca="false">(($B54-$AA54)*X$2)+$AA54</f>
        <v>0</v>
      </c>
      <c r="Y54" s="257" t="n">
        <f aca="false">(($B54-$AA54)*Y$2)+$AA54</f>
        <v>0</v>
      </c>
      <c r="Z54" s="257" t="n">
        <f aca="false">(($B54-$AA54)*Z$2)+$AA54</f>
        <v>0</v>
      </c>
      <c r="AA54" s="257" t="n">
        <f aca="false">VLOOKUP($A54,GAMMAGRIDS,3,FALSE())</f>
        <v>0</v>
      </c>
      <c r="AB54" s="257" t="n">
        <f aca="false">(($AA54-$AZ54)*AB$2)+$AZ54</f>
        <v>0</v>
      </c>
      <c r="AC54" s="257" t="n">
        <f aca="false">(($AA54-$AZ54)*AC$2)+$AZ54</f>
        <v>0</v>
      </c>
      <c r="AD54" s="257" t="n">
        <f aca="false">(($AA54-$AZ54)*AD$2)+$AZ54</f>
        <v>0</v>
      </c>
      <c r="AE54" s="257" t="n">
        <f aca="false">(($AA54-$AZ54)*AE$2)+$AZ54</f>
        <v>0</v>
      </c>
      <c r="AF54" s="257" t="n">
        <f aca="false">(($AA54-$AZ54)*AF$2)+$AZ54</f>
        <v>0</v>
      </c>
      <c r="AG54" s="257" t="n">
        <f aca="false">(($AA54-$AZ54)*AG$2)+$AZ54</f>
        <v>0</v>
      </c>
      <c r="AH54" s="257" t="n">
        <f aca="false">(($AA54-$AZ54)*AH$2)+$AZ54</f>
        <v>0</v>
      </c>
      <c r="AI54" s="257" t="n">
        <f aca="false">(($AA54-$AZ54)*AI$2)+$AZ54</f>
        <v>0</v>
      </c>
      <c r="AJ54" s="257" t="n">
        <f aca="false">(($AA54-$AZ54)*AJ$2)+$AZ54</f>
        <v>0</v>
      </c>
      <c r="AK54" s="257" t="n">
        <f aca="false">(($AA54-$AZ54)*AK$2)+$AZ54</f>
        <v>0</v>
      </c>
      <c r="AL54" s="257" t="n">
        <f aca="false">(($AA54-$AZ54)*AL$2)+$AZ54</f>
        <v>0</v>
      </c>
      <c r="AM54" s="257" t="n">
        <f aca="false">(($AA54-$AZ54)*AM$2)+$AZ54</f>
        <v>0</v>
      </c>
      <c r="AN54" s="257" t="n">
        <f aca="false">(($AA54-$AZ54)*AN$2)+$AZ54</f>
        <v>0</v>
      </c>
      <c r="AO54" s="257" t="n">
        <f aca="false">(($AA54-$AZ54)*AO$2)+$AZ54</f>
        <v>0</v>
      </c>
      <c r="AP54" s="257" t="n">
        <f aca="false">(($AA54-$AZ54)*AP$2)+$AZ54</f>
        <v>0</v>
      </c>
      <c r="AQ54" s="257" t="n">
        <f aca="false">(($AA54-$AZ54)*AQ$2)+$AZ54</f>
        <v>0</v>
      </c>
      <c r="AR54" s="257" t="n">
        <f aca="false">(($AA54-$AZ54)*AR$2)+$AZ54</f>
        <v>0</v>
      </c>
      <c r="AS54" s="257" t="n">
        <f aca="false">(($AA54-$AZ54)*AS$2)+$AZ54</f>
        <v>0</v>
      </c>
      <c r="AT54" s="257" t="n">
        <f aca="false">(($AA54-$AZ54)*AT$2)+$AZ54</f>
        <v>0</v>
      </c>
      <c r="AU54" s="257" t="n">
        <f aca="false">(($AA54-$AZ54)*AU$2)+$AZ54</f>
        <v>0</v>
      </c>
      <c r="AV54" s="257" t="n">
        <f aca="false">(($AA54-$AZ54)*AV$2)+$AZ54</f>
        <v>0</v>
      </c>
      <c r="AW54" s="257" t="n">
        <f aca="false">(($AA54-$AZ54)*AW$2)+$AZ54</f>
        <v>0</v>
      </c>
      <c r="AX54" s="257" t="n">
        <f aca="false">(($AA54-$AZ54)*AX$2)+$AZ54</f>
        <v>0</v>
      </c>
      <c r="AY54" s="257" t="n">
        <f aca="false">(($AA54-$AZ54)*AY$2)+$AZ54</f>
        <v>0</v>
      </c>
      <c r="AZ54" s="257" t="n">
        <f aca="false">VLOOKUP($A54,GAMMAGRIDS,4,FALSE())</f>
        <v>0</v>
      </c>
      <c r="BA54" s="257" t="n">
        <f aca="false">(($AZ54-$BT54)*BA$2)+$BT54</f>
        <v>0</v>
      </c>
      <c r="BB54" s="257" t="n">
        <f aca="false">(($AZ54-$BT54)*BB$2)+$BT54</f>
        <v>0</v>
      </c>
      <c r="BC54" s="257" t="n">
        <f aca="false">(($AZ54-$BT54)*BC$2)+$BT54</f>
        <v>0</v>
      </c>
      <c r="BD54" s="257" t="n">
        <f aca="false">(($AZ54-$BT54)*BD$2)+$BT54</f>
        <v>0</v>
      </c>
      <c r="BE54" s="257" t="n">
        <f aca="false">(($AZ54-$BT54)*BE$2)+$BT54</f>
        <v>0</v>
      </c>
      <c r="BF54" s="257" t="n">
        <f aca="false">(($AZ54-$BT54)*BF$2)+$BT54</f>
        <v>0</v>
      </c>
      <c r="BG54" s="257" t="n">
        <f aca="false">(($AZ54-$BT54)*BG$2)+$BT54</f>
        <v>0</v>
      </c>
      <c r="BH54" s="257" t="n">
        <f aca="false">(($AZ54-$BT54)*BH$2)+$BT54</f>
        <v>0</v>
      </c>
      <c r="BI54" s="257" t="n">
        <f aca="false">(($AZ54-$BT54)*BI$2)+$BT54</f>
        <v>0</v>
      </c>
      <c r="BJ54" s="257" t="n">
        <f aca="false">(($AZ54-$BT54)*BJ$2)+$BT54</f>
        <v>0</v>
      </c>
      <c r="BK54" s="257" t="n">
        <f aca="false">(($AZ54-$BT54)*BK$2)+$BT54</f>
        <v>0</v>
      </c>
      <c r="BL54" s="257" t="n">
        <f aca="false">(($AZ54-$BT54)*BL$2)+$BT54</f>
        <v>0</v>
      </c>
      <c r="BM54" s="257" t="n">
        <f aca="false">(($AZ54-$BT54)*BM$2)+$BT54</f>
        <v>0</v>
      </c>
      <c r="BN54" s="257" t="n">
        <f aca="false">(($AZ54-$BT54)*BN$2)+$BT54</f>
        <v>0</v>
      </c>
      <c r="BO54" s="257" t="n">
        <f aca="false">(($AZ54-$BT54)*BO$2)+$BT54</f>
        <v>0</v>
      </c>
      <c r="BP54" s="257" t="n">
        <f aca="false">(($AZ54-$BT54)*BP$2)+$BT54</f>
        <v>0</v>
      </c>
      <c r="BQ54" s="257" t="n">
        <f aca="false">(($AZ54-$BT54)*BQ$2)+$BT54</f>
        <v>0</v>
      </c>
      <c r="BR54" s="257" t="n">
        <f aca="false">(($AZ54-$BT54)*BR$2)+$BT54</f>
        <v>0</v>
      </c>
      <c r="BS54" s="257" t="n">
        <f aca="false">(($AZ54-$BT54)*BS$2)+$BT54</f>
        <v>0</v>
      </c>
      <c r="BT54" s="257" t="n">
        <f aca="false">VLOOKUP($A54,GAMMAGRIDS,5,FALSE())</f>
        <v>0</v>
      </c>
      <c r="BU54" s="257" t="n">
        <f aca="false">(($BT54-$BY54)*BU$2)+$BY54</f>
        <v>0</v>
      </c>
      <c r="BV54" s="257" t="n">
        <f aca="false">(($BT54-$BY54)*BV$2)+$BY54</f>
        <v>0</v>
      </c>
      <c r="BW54" s="257" t="n">
        <f aca="false">(($BT54-$BY54)*BW$2)+$BY54</f>
        <v>0</v>
      </c>
      <c r="BX54" s="257" t="n">
        <f aca="false">(($BT54-$BY54)*BX$2)+$BY54</f>
        <v>0</v>
      </c>
      <c r="BY54" s="257" t="n">
        <v>0</v>
      </c>
      <c r="BZ54" s="257" t="n">
        <f aca="false">(($CD54-$BY54)*BZ$2)+$BY54</f>
        <v>0</v>
      </c>
      <c r="CA54" s="257" t="n">
        <f aca="false">(($CD54-$BY54)*CA$2)+$BY54</f>
        <v>0</v>
      </c>
      <c r="CB54" s="257" t="n">
        <f aca="false">(($CD54-$BY54)*CB$2)+$BY54</f>
        <v>0</v>
      </c>
      <c r="CC54" s="257" t="n">
        <f aca="false">(($CD54-$BY54)*CC$2)+$BY54</f>
        <v>0</v>
      </c>
      <c r="CD54" s="257" t="n">
        <f aca="false">VLOOKUP($A54,GAMMAGRIDS,6,FALSE())</f>
        <v>0</v>
      </c>
      <c r="CE54" s="257" t="n">
        <f aca="false">(($CX54-$CD54)*CE$2)+$CD54</f>
        <v>0</v>
      </c>
      <c r="CF54" s="257" t="n">
        <f aca="false">(($CX54-$CD54)*CF$2)+$CD54</f>
        <v>0</v>
      </c>
      <c r="CG54" s="257" t="n">
        <f aca="false">(($CX54-$CD54)*CG$2)+$CD54</f>
        <v>0</v>
      </c>
      <c r="CH54" s="257" t="n">
        <f aca="false">(($CX54-$CD54)*CH$2)+$CD54</f>
        <v>0</v>
      </c>
      <c r="CI54" s="257" t="n">
        <f aca="false">(($CX54-$CD54)*CI$2)+$CD54</f>
        <v>0</v>
      </c>
      <c r="CJ54" s="257" t="n">
        <f aca="false">(($CX54-$CD54)*CJ$2)+$CD54</f>
        <v>0</v>
      </c>
      <c r="CK54" s="257" t="n">
        <f aca="false">(($CX54-$CD54)*CK$2)+$CD54</f>
        <v>0</v>
      </c>
      <c r="CL54" s="257" t="n">
        <f aca="false">(($CX54-$CD54)*CL$2)+$CD54</f>
        <v>0</v>
      </c>
      <c r="CM54" s="257" t="n">
        <f aca="false">(($CX54-$CD54)*CM$2)+$CD54</f>
        <v>0</v>
      </c>
      <c r="CN54" s="257" t="n">
        <f aca="false">(($CX54-$CD54)*CN$2)+$CD54</f>
        <v>0</v>
      </c>
      <c r="CO54" s="257" t="n">
        <f aca="false">(($CX54-$CD54)*CO$2)+$CD54</f>
        <v>0</v>
      </c>
      <c r="CP54" s="257" t="n">
        <f aca="false">(($CX54-$CD54)*CP$2)+$CD54</f>
        <v>0</v>
      </c>
      <c r="CQ54" s="257" t="n">
        <f aca="false">(($CX54-$CD54)*CQ$2)+$CD54</f>
        <v>0</v>
      </c>
      <c r="CR54" s="257" t="n">
        <f aca="false">(($CX54-$CD54)*CR$2)+$CD54</f>
        <v>0</v>
      </c>
      <c r="CS54" s="257" t="n">
        <f aca="false">(($CX54-$CD54)*CS$2)+$CD54</f>
        <v>0</v>
      </c>
      <c r="CT54" s="257" t="n">
        <f aca="false">(($CX54-$CD54)*CT$2)+$CD54</f>
        <v>0</v>
      </c>
      <c r="CU54" s="257" t="n">
        <f aca="false">(($CX54-$CD54)*CU$2)+$CD54</f>
        <v>0</v>
      </c>
      <c r="CV54" s="257" t="n">
        <f aca="false">(($CX54-$CD54)*CV$2)+$CD54</f>
        <v>0</v>
      </c>
      <c r="CW54" s="257" t="n">
        <f aca="false">(($CX54-$CD54)*CW$2)+$CD54</f>
        <v>0</v>
      </c>
      <c r="CX54" s="257" t="n">
        <f aca="false">VLOOKUP($A54,GAMMAGRIDS,7,FALSE())</f>
        <v>0</v>
      </c>
      <c r="CY54" s="257" t="n">
        <f aca="false">(($DW54-$CX54)*CY$2)+$CX54</f>
        <v>0</v>
      </c>
      <c r="CZ54" s="257" t="n">
        <f aca="false">(($DW54-$CX54)*CZ$2)+$CX54</f>
        <v>0</v>
      </c>
      <c r="DA54" s="257" t="n">
        <f aca="false">(($DW54-$CX54)*DA$2)+$CX54</f>
        <v>0</v>
      </c>
      <c r="DB54" s="257" t="n">
        <f aca="false">(($DW54-$CX54)*DB$2)+$CX54</f>
        <v>0</v>
      </c>
      <c r="DC54" s="257" t="n">
        <f aca="false">(($DW54-$CX54)*DC$2)+$CX54</f>
        <v>0</v>
      </c>
      <c r="DD54" s="257" t="n">
        <f aca="false">(($DW54-$CX54)*DD$2)+$CX54</f>
        <v>0</v>
      </c>
      <c r="DE54" s="257" t="n">
        <f aca="false">(($DW54-$CX54)*DE$2)+$CX54</f>
        <v>0</v>
      </c>
      <c r="DF54" s="257" t="n">
        <f aca="false">(($DW54-$CX54)*DF$2)+$CX54</f>
        <v>0</v>
      </c>
      <c r="DG54" s="257" t="n">
        <f aca="false">(($DW54-$CX54)*DG$2)+$CX54</f>
        <v>0</v>
      </c>
      <c r="DH54" s="257" t="n">
        <f aca="false">(($DW54-$CX54)*DH$2)+$CX54</f>
        <v>0</v>
      </c>
      <c r="DI54" s="257" t="n">
        <f aca="false">(($DW54-$CX54)*DI$2)+$CX54</f>
        <v>0</v>
      </c>
      <c r="DJ54" s="257" t="n">
        <f aca="false">(($DW54-$CX54)*DJ$2)+$CX54</f>
        <v>0</v>
      </c>
      <c r="DK54" s="257" t="n">
        <f aca="false">(($DW54-$CX54)*DK$2)+$CX54</f>
        <v>0</v>
      </c>
      <c r="DL54" s="257" t="n">
        <f aca="false">(($DW54-$CX54)*DL$2)+$CX54</f>
        <v>0</v>
      </c>
      <c r="DM54" s="257" t="n">
        <f aca="false">(($DW54-$CX54)*DM$2)+$CX54</f>
        <v>0</v>
      </c>
      <c r="DN54" s="257" t="n">
        <f aca="false">(($DW54-$CX54)*DN$2)+$CX54</f>
        <v>0</v>
      </c>
      <c r="DO54" s="257" t="n">
        <f aca="false">(($DW54-$CX54)*DO$2)+$CX54</f>
        <v>0</v>
      </c>
      <c r="DP54" s="257" t="n">
        <f aca="false">(($DW54-$CX54)*DP$2)+$CX54</f>
        <v>0</v>
      </c>
      <c r="DQ54" s="257" t="n">
        <f aca="false">(($DW54-$CX54)*DQ$2)+$CX54</f>
        <v>0</v>
      </c>
      <c r="DR54" s="257" t="n">
        <f aca="false">(($DW54-$CX54)*DR$2)+$CX54</f>
        <v>0</v>
      </c>
      <c r="DS54" s="257" t="n">
        <f aca="false">(($DW54-$CX54)*DS$2)+$CX54</f>
        <v>0</v>
      </c>
      <c r="DT54" s="257" t="n">
        <f aca="false">(($DW54-$CX54)*DT$2)+$CX54</f>
        <v>0</v>
      </c>
      <c r="DU54" s="257" t="n">
        <f aca="false">(($DW54-$CX54)*DU$2)+$CX54</f>
        <v>0</v>
      </c>
      <c r="DV54" s="257" t="n">
        <f aca="false">(($DW54-$CX54)*DV$2)+$CX54</f>
        <v>0</v>
      </c>
      <c r="DW54" s="257" t="n">
        <f aca="false">VLOOKUP($A54,GAMMAGRIDS,8,FALSE())</f>
        <v>0</v>
      </c>
      <c r="DX54" s="257" t="n">
        <f aca="false">(($EV54-$DW54)*DX$2)+$DW54</f>
        <v>0</v>
      </c>
      <c r="DY54" s="257" t="n">
        <f aca="false">(($EV54-$DW54)*DY$2)+$DW54</f>
        <v>0</v>
      </c>
      <c r="DZ54" s="257" t="n">
        <f aca="false">(($EV54-$DW54)*DZ$2)+$DW54</f>
        <v>0</v>
      </c>
      <c r="EA54" s="257" t="n">
        <f aca="false">(($EV54-$DW54)*EA$2)+$DW54</f>
        <v>0</v>
      </c>
      <c r="EB54" s="257" t="n">
        <f aca="false">(($EV54-$DW54)*EB$2)+$DW54</f>
        <v>0</v>
      </c>
      <c r="EC54" s="257" t="n">
        <f aca="false">(($EV54-$DW54)*EC$2)+$DW54</f>
        <v>0</v>
      </c>
      <c r="ED54" s="257" t="n">
        <f aca="false">(($EV54-$DW54)*ED$2)+$DW54</f>
        <v>0</v>
      </c>
      <c r="EE54" s="257" t="n">
        <f aca="false">(($EV54-$DW54)*EE$2)+$DW54</f>
        <v>0</v>
      </c>
      <c r="EF54" s="257" t="n">
        <f aca="false">(($EV54-$DW54)*EF$2)+$DW54</f>
        <v>0</v>
      </c>
      <c r="EG54" s="257" t="n">
        <f aca="false">(($EV54-$DW54)*EG$2)+$DW54</f>
        <v>0</v>
      </c>
      <c r="EH54" s="257" t="n">
        <f aca="false">(($EV54-$DW54)*EH$2)+$DW54</f>
        <v>0</v>
      </c>
      <c r="EI54" s="257" t="n">
        <f aca="false">(($EV54-$DW54)*EI$2)+$DW54</f>
        <v>0</v>
      </c>
      <c r="EJ54" s="257" t="n">
        <f aca="false">(($EV54-$DW54)*EJ$2)+$DW54</f>
        <v>0</v>
      </c>
      <c r="EK54" s="257" t="n">
        <f aca="false">(($EV54-$DW54)*EK$2)+$DW54</f>
        <v>0</v>
      </c>
      <c r="EL54" s="257" t="n">
        <f aca="false">(($EV54-$DW54)*EL$2)+$DW54</f>
        <v>0</v>
      </c>
      <c r="EM54" s="257" t="n">
        <f aca="false">(($EV54-$DW54)*EM$2)+$DW54</f>
        <v>0</v>
      </c>
      <c r="EN54" s="257" t="n">
        <f aca="false">(($EV54-$DW54)*EN$2)+$DW54</f>
        <v>0</v>
      </c>
      <c r="EO54" s="257" t="n">
        <f aca="false">(($EV54-$DW54)*EO$2)+$DW54</f>
        <v>0</v>
      </c>
      <c r="EP54" s="257" t="n">
        <f aca="false">(($EV54-$DW54)*EP$2)+$DW54</f>
        <v>0</v>
      </c>
      <c r="EQ54" s="257" t="n">
        <f aca="false">(($EV54-$DW54)*EQ$2)+$DW54</f>
        <v>0</v>
      </c>
      <c r="ER54" s="257" t="n">
        <f aca="false">(($EV54-$DW54)*ER$2)+$DW54</f>
        <v>0</v>
      </c>
      <c r="ES54" s="257" t="n">
        <f aca="false">(($EV54-$DW54)*ES$2)+$DW54</f>
        <v>0</v>
      </c>
      <c r="ET54" s="257" t="n">
        <f aca="false">(($EV54-$DW54)*ET$2)+$DW54</f>
        <v>0</v>
      </c>
      <c r="EU54" s="257" t="n">
        <f aca="false">(($EV54-$DW54)*EU$2)+$DW54</f>
        <v>0</v>
      </c>
      <c r="EV54" s="257" t="n">
        <f aca="false">VLOOKUP($A54,GAMMAGRIDS,9,FALSE())</f>
        <v>0</v>
      </c>
    </row>
    <row r="55" customFormat="false" ht="12.75" hidden="false" customHeight="false" outlineLevel="0" collapsed="false">
      <c r="A55" s="36" t="n">
        <v>38473</v>
      </c>
      <c r="B55" s="257" t="n">
        <f aca="false">VLOOKUP($A55,GAMMAGRIDS,2,FALSE())</f>
        <v>0</v>
      </c>
      <c r="C55" s="257" t="n">
        <f aca="false">(($B55-$AA55)*C$2)+$AA55</f>
        <v>0</v>
      </c>
      <c r="D55" s="257" t="n">
        <f aca="false">(($B55-$AA55)*D$2)+$AA55</f>
        <v>0</v>
      </c>
      <c r="E55" s="257" t="n">
        <f aca="false">(($B55-$AA55)*E$2)+$AA55</f>
        <v>0</v>
      </c>
      <c r="F55" s="257" t="n">
        <f aca="false">(($B55-$AA55)*F$2)+$AA55</f>
        <v>0</v>
      </c>
      <c r="G55" s="257" t="n">
        <f aca="false">(($B55-$AA55)*G$2)+$AA55</f>
        <v>0</v>
      </c>
      <c r="H55" s="257" t="n">
        <f aca="false">(($B55-$AA55)*H$2)+$AA55</f>
        <v>0</v>
      </c>
      <c r="I55" s="257" t="n">
        <f aca="false">(($B55-$AA55)*I$2)+$AA55</f>
        <v>0</v>
      </c>
      <c r="J55" s="257" t="n">
        <f aca="false">(($B55-$AA55)*J$2)+$AA55</f>
        <v>0</v>
      </c>
      <c r="K55" s="257" t="n">
        <f aca="false">(($B55-$AA55)*K$2)+$AA55</f>
        <v>0</v>
      </c>
      <c r="L55" s="257" t="n">
        <f aca="false">(($B55-$AA55)*L$2)+$AA55</f>
        <v>0</v>
      </c>
      <c r="M55" s="257" t="n">
        <f aca="false">(($B55-$AA55)*M$2)+$AA55</f>
        <v>0</v>
      </c>
      <c r="N55" s="257" t="n">
        <f aca="false">(($B55-$AA55)*N$2)+$AA55</f>
        <v>0</v>
      </c>
      <c r="O55" s="257" t="n">
        <f aca="false">(($B55-$AA55)*O$2)+$AA55</f>
        <v>0</v>
      </c>
      <c r="P55" s="257" t="n">
        <f aca="false">(($B55-$AA55)*P$2)+$AA55</f>
        <v>0</v>
      </c>
      <c r="Q55" s="257" t="n">
        <f aca="false">(($B55-$AA55)*Q$2)+$AA55</f>
        <v>0</v>
      </c>
      <c r="R55" s="257" t="n">
        <f aca="false">(($B55-$AA55)*R$2)+$AA55</f>
        <v>0</v>
      </c>
      <c r="S55" s="257" t="n">
        <f aca="false">(($B55-$AA55)*S$2)+$AA55</f>
        <v>0</v>
      </c>
      <c r="T55" s="257" t="n">
        <f aca="false">(($B55-$AA55)*T$2)+$AA55</f>
        <v>0</v>
      </c>
      <c r="U55" s="257" t="n">
        <f aca="false">(($B55-$AA55)*U$2)+$AA55</f>
        <v>0</v>
      </c>
      <c r="V55" s="257" t="n">
        <f aca="false">(($B55-$AA55)*V$2)+$AA55</f>
        <v>0</v>
      </c>
      <c r="W55" s="257" t="n">
        <f aca="false">(($B55-$AA55)*W$2)+$AA55</f>
        <v>0</v>
      </c>
      <c r="X55" s="257" t="n">
        <f aca="false">(($B55-$AA55)*X$2)+$AA55</f>
        <v>0</v>
      </c>
      <c r="Y55" s="257" t="n">
        <f aca="false">(($B55-$AA55)*Y$2)+$AA55</f>
        <v>0</v>
      </c>
      <c r="Z55" s="257" t="n">
        <f aca="false">(($B55-$AA55)*Z$2)+$AA55</f>
        <v>0</v>
      </c>
      <c r="AA55" s="257" t="n">
        <f aca="false">VLOOKUP($A55,GAMMAGRIDS,3,FALSE())</f>
        <v>0</v>
      </c>
      <c r="AB55" s="257" t="n">
        <f aca="false">(($AA55-$AZ55)*AB$2)+$AZ55</f>
        <v>0</v>
      </c>
      <c r="AC55" s="257" t="n">
        <f aca="false">(($AA55-$AZ55)*AC$2)+$AZ55</f>
        <v>0</v>
      </c>
      <c r="AD55" s="257" t="n">
        <f aca="false">(($AA55-$AZ55)*AD$2)+$AZ55</f>
        <v>0</v>
      </c>
      <c r="AE55" s="257" t="n">
        <f aca="false">(($AA55-$AZ55)*AE$2)+$AZ55</f>
        <v>0</v>
      </c>
      <c r="AF55" s="257" t="n">
        <f aca="false">(($AA55-$AZ55)*AF$2)+$AZ55</f>
        <v>0</v>
      </c>
      <c r="AG55" s="257" t="n">
        <f aca="false">(($AA55-$AZ55)*AG$2)+$AZ55</f>
        <v>0</v>
      </c>
      <c r="AH55" s="257" t="n">
        <f aca="false">(($AA55-$AZ55)*AH$2)+$AZ55</f>
        <v>0</v>
      </c>
      <c r="AI55" s="257" t="n">
        <f aca="false">(($AA55-$AZ55)*AI$2)+$AZ55</f>
        <v>0</v>
      </c>
      <c r="AJ55" s="257" t="n">
        <f aca="false">(($AA55-$AZ55)*AJ$2)+$AZ55</f>
        <v>0</v>
      </c>
      <c r="AK55" s="257" t="n">
        <f aca="false">(($AA55-$AZ55)*AK$2)+$AZ55</f>
        <v>0</v>
      </c>
      <c r="AL55" s="257" t="n">
        <f aca="false">(($AA55-$AZ55)*AL$2)+$AZ55</f>
        <v>0</v>
      </c>
      <c r="AM55" s="257" t="n">
        <f aca="false">(($AA55-$AZ55)*AM$2)+$AZ55</f>
        <v>0</v>
      </c>
      <c r="AN55" s="257" t="n">
        <f aca="false">(($AA55-$AZ55)*AN$2)+$AZ55</f>
        <v>0</v>
      </c>
      <c r="AO55" s="257" t="n">
        <f aca="false">(($AA55-$AZ55)*AO$2)+$AZ55</f>
        <v>0</v>
      </c>
      <c r="AP55" s="257" t="n">
        <f aca="false">(($AA55-$AZ55)*AP$2)+$AZ55</f>
        <v>0</v>
      </c>
      <c r="AQ55" s="257" t="n">
        <f aca="false">(($AA55-$AZ55)*AQ$2)+$AZ55</f>
        <v>0</v>
      </c>
      <c r="AR55" s="257" t="n">
        <f aca="false">(($AA55-$AZ55)*AR$2)+$AZ55</f>
        <v>0</v>
      </c>
      <c r="AS55" s="257" t="n">
        <f aca="false">(($AA55-$AZ55)*AS$2)+$AZ55</f>
        <v>0</v>
      </c>
      <c r="AT55" s="257" t="n">
        <f aca="false">(($AA55-$AZ55)*AT$2)+$AZ55</f>
        <v>0</v>
      </c>
      <c r="AU55" s="257" t="n">
        <f aca="false">(($AA55-$AZ55)*AU$2)+$AZ55</f>
        <v>0</v>
      </c>
      <c r="AV55" s="257" t="n">
        <f aca="false">(($AA55-$AZ55)*AV$2)+$AZ55</f>
        <v>0</v>
      </c>
      <c r="AW55" s="257" t="n">
        <f aca="false">(($AA55-$AZ55)*AW$2)+$AZ55</f>
        <v>0</v>
      </c>
      <c r="AX55" s="257" t="n">
        <f aca="false">(($AA55-$AZ55)*AX$2)+$AZ55</f>
        <v>0</v>
      </c>
      <c r="AY55" s="257" t="n">
        <f aca="false">(($AA55-$AZ55)*AY$2)+$AZ55</f>
        <v>0</v>
      </c>
      <c r="AZ55" s="257" t="n">
        <f aca="false">VLOOKUP($A55,GAMMAGRIDS,4,FALSE())</f>
        <v>0</v>
      </c>
      <c r="BA55" s="257" t="n">
        <f aca="false">(($AZ55-$BT55)*BA$2)+$BT55</f>
        <v>0</v>
      </c>
      <c r="BB55" s="257" t="n">
        <f aca="false">(($AZ55-$BT55)*BB$2)+$BT55</f>
        <v>0</v>
      </c>
      <c r="BC55" s="257" t="n">
        <f aca="false">(($AZ55-$BT55)*BC$2)+$BT55</f>
        <v>0</v>
      </c>
      <c r="BD55" s="257" t="n">
        <f aca="false">(($AZ55-$BT55)*BD$2)+$BT55</f>
        <v>0</v>
      </c>
      <c r="BE55" s="257" t="n">
        <f aca="false">(($AZ55-$BT55)*BE$2)+$BT55</f>
        <v>0</v>
      </c>
      <c r="BF55" s="257" t="n">
        <f aca="false">(($AZ55-$BT55)*BF$2)+$BT55</f>
        <v>0</v>
      </c>
      <c r="BG55" s="257" t="n">
        <f aca="false">(($AZ55-$BT55)*BG$2)+$BT55</f>
        <v>0</v>
      </c>
      <c r="BH55" s="257" t="n">
        <f aca="false">(($AZ55-$BT55)*BH$2)+$BT55</f>
        <v>0</v>
      </c>
      <c r="BI55" s="257" t="n">
        <f aca="false">(($AZ55-$BT55)*BI$2)+$BT55</f>
        <v>0</v>
      </c>
      <c r="BJ55" s="257" t="n">
        <f aca="false">(($AZ55-$BT55)*BJ$2)+$BT55</f>
        <v>0</v>
      </c>
      <c r="BK55" s="257" t="n">
        <f aca="false">(($AZ55-$BT55)*BK$2)+$BT55</f>
        <v>0</v>
      </c>
      <c r="BL55" s="257" t="n">
        <f aca="false">(($AZ55-$BT55)*BL$2)+$BT55</f>
        <v>0</v>
      </c>
      <c r="BM55" s="257" t="n">
        <f aca="false">(($AZ55-$BT55)*BM$2)+$BT55</f>
        <v>0</v>
      </c>
      <c r="BN55" s="257" t="n">
        <f aca="false">(($AZ55-$BT55)*BN$2)+$BT55</f>
        <v>0</v>
      </c>
      <c r="BO55" s="257" t="n">
        <f aca="false">(($AZ55-$BT55)*BO$2)+$BT55</f>
        <v>0</v>
      </c>
      <c r="BP55" s="257" t="n">
        <f aca="false">(($AZ55-$BT55)*BP$2)+$BT55</f>
        <v>0</v>
      </c>
      <c r="BQ55" s="257" t="n">
        <f aca="false">(($AZ55-$BT55)*BQ$2)+$BT55</f>
        <v>0</v>
      </c>
      <c r="BR55" s="257" t="n">
        <f aca="false">(($AZ55-$BT55)*BR$2)+$BT55</f>
        <v>0</v>
      </c>
      <c r="BS55" s="257" t="n">
        <f aca="false">(($AZ55-$BT55)*BS$2)+$BT55</f>
        <v>0</v>
      </c>
      <c r="BT55" s="257" t="n">
        <f aca="false">VLOOKUP($A55,GAMMAGRIDS,5,FALSE())</f>
        <v>0</v>
      </c>
      <c r="BU55" s="257" t="n">
        <f aca="false">(($BT55-$BY55)*BU$2)+$BY55</f>
        <v>0</v>
      </c>
      <c r="BV55" s="257" t="n">
        <f aca="false">(($BT55-$BY55)*BV$2)+$BY55</f>
        <v>0</v>
      </c>
      <c r="BW55" s="257" t="n">
        <f aca="false">(($BT55-$BY55)*BW$2)+$BY55</f>
        <v>0</v>
      </c>
      <c r="BX55" s="257" t="n">
        <f aca="false">(($BT55-$BY55)*BX$2)+$BY55</f>
        <v>0</v>
      </c>
      <c r="BY55" s="257" t="n">
        <v>0</v>
      </c>
      <c r="BZ55" s="257" t="n">
        <f aca="false">(($CD55-$BY55)*BZ$2)+$BY55</f>
        <v>0</v>
      </c>
      <c r="CA55" s="257" t="n">
        <f aca="false">(($CD55-$BY55)*CA$2)+$BY55</f>
        <v>0</v>
      </c>
      <c r="CB55" s="257" t="n">
        <f aca="false">(($CD55-$BY55)*CB$2)+$BY55</f>
        <v>0</v>
      </c>
      <c r="CC55" s="257" t="n">
        <f aca="false">(($CD55-$BY55)*CC$2)+$BY55</f>
        <v>0</v>
      </c>
      <c r="CD55" s="257" t="n">
        <f aca="false">VLOOKUP($A55,GAMMAGRIDS,6,FALSE())</f>
        <v>0</v>
      </c>
      <c r="CE55" s="257" t="n">
        <f aca="false">(($CX55-$CD55)*CE$2)+$CD55</f>
        <v>0</v>
      </c>
      <c r="CF55" s="257" t="n">
        <f aca="false">(($CX55-$CD55)*CF$2)+$CD55</f>
        <v>0</v>
      </c>
      <c r="CG55" s="257" t="n">
        <f aca="false">(($CX55-$CD55)*CG$2)+$CD55</f>
        <v>0</v>
      </c>
      <c r="CH55" s="257" t="n">
        <f aca="false">(($CX55-$CD55)*CH$2)+$CD55</f>
        <v>0</v>
      </c>
      <c r="CI55" s="257" t="n">
        <f aca="false">(($CX55-$CD55)*CI$2)+$CD55</f>
        <v>0</v>
      </c>
      <c r="CJ55" s="257" t="n">
        <f aca="false">(($CX55-$CD55)*CJ$2)+$CD55</f>
        <v>0</v>
      </c>
      <c r="CK55" s="257" t="n">
        <f aca="false">(($CX55-$CD55)*CK$2)+$CD55</f>
        <v>0</v>
      </c>
      <c r="CL55" s="257" t="n">
        <f aca="false">(($CX55-$CD55)*CL$2)+$CD55</f>
        <v>0</v>
      </c>
      <c r="CM55" s="257" t="n">
        <f aca="false">(($CX55-$CD55)*CM$2)+$CD55</f>
        <v>0</v>
      </c>
      <c r="CN55" s="257" t="n">
        <f aca="false">(($CX55-$CD55)*CN$2)+$CD55</f>
        <v>0</v>
      </c>
      <c r="CO55" s="257" t="n">
        <f aca="false">(($CX55-$CD55)*CO$2)+$CD55</f>
        <v>0</v>
      </c>
      <c r="CP55" s="257" t="n">
        <f aca="false">(($CX55-$CD55)*CP$2)+$CD55</f>
        <v>0</v>
      </c>
      <c r="CQ55" s="257" t="n">
        <f aca="false">(($CX55-$CD55)*CQ$2)+$CD55</f>
        <v>0</v>
      </c>
      <c r="CR55" s="257" t="n">
        <f aca="false">(($CX55-$CD55)*CR$2)+$CD55</f>
        <v>0</v>
      </c>
      <c r="CS55" s="257" t="n">
        <f aca="false">(($CX55-$CD55)*CS$2)+$CD55</f>
        <v>0</v>
      </c>
      <c r="CT55" s="257" t="n">
        <f aca="false">(($CX55-$CD55)*CT$2)+$CD55</f>
        <v>0</v>
      </c>
      <c r="CU55" s="257" t="n">
        <f aca="false">(($CX55-$CD55)*CU$2)+$CD55</f>
        <v>0</v>
      </c>
      <c r="CV55" s="257" t="n">
        <f aca="false">(($CX55-$CD55)*CV$2)+$CD55</f>
        <v>0</v>
      </c>
      <c r="CW55" s="257" t="n">
        <f aca="false">(($CX55-$CD55)*CW$2)+$CD55</f>
        <v>0</v>
      </c>
      <c r="CX55" s="257" t="n">
        <f aca="false">VLOOKUP($A55,GAMMAGRIDS,7,FALSE())</f>
        <v>0</v>
      </c>
      <c r="CY55" s="257" t="n">
        <f aca="false">(($DW55-$CX55)*CY$2)+$CX55</f>
        <v>0</v>
      </c>
      <c r="CZ55" s="257" t="n">
        <f aca="false">(($DW55-$CX55)*CZ$2)+$CX55</f>
        <v>0</v>
      </c>
      <c r="DA55" s="257" t="n">
        <f aca="false">(($DW55-$CX55)*DA$2)+$CX55</f>
        <v>0</v>
      </c>
      <c r="DB55" s="257" t="n">
        <f aca="false">(($DW55-$CX55)*DB$2)+$CX55</f>
        <v>0</v>
      </c>
      <c r="DC55" s="257" t="n">
        <f aca="false">(($DW55-$CX55)*DC$2)+$CX55</f>
        <v>0</v>
      </c>
      <c r="DD55" s="257" t="n">
        <f aca="false">(($DW55-$CX55)*DD$2)+$CX55</f>
        <v>0</v>
      </c>
      <c r="DE55" s="257" t="n">
        <f aca="false">(($DW55-$CX55)*DE$2)+$CX55</f>
        <v>0</v>
      </c>
      <c r="DF55" s="257" t="n">
        <f aca="false">(($DW55-$CX55)*DF$2)+$CX55</f>
        <v>0</v>
      </c>
      <c r="DG55" s="257" t="n">
        <f aca="false">(($DW55-$CX55)*DG$2)+$CX55</f>
        <v>0</v>
      </c>
      <c r="DH55" s="257" t="n">
        <f aca="false">(($DW55-$CX55)*DH$2)+$CX55</f>
        <v>0</v>
      </c>
      <c r="DI55" s="257" t="n">
        <f aca="false">(($DW55-$CX55)*DI$2)+$CX55</f>
        <v>0</v>
      </c>
      <c r="DJ55" s="257" t="n">
        <f aca="false">(($DW55-$CX55)*DJ$2)+$CX55</f>
        <v>0</v>
      </c>
      <c r="DK55" s="257" t="n">
        <f aca="false">(($DW55-$CX55)*DK$2)+$CX55</f>
        <v>0</v>
      </c>
      <c r="DL55" s="257" t="n">
        <f aca="false">(($DW55-$CX55)*DL$2)+$CX55</f>
        <v>0</v>
      </c>
      <c r="DM55" s="257" t="n">
        <f aca="false">(($DW55-$CX55)*DM$2)+$CX55</f>
        <v>0</v>
      </c>
      <c r="DN55" s="257" t="n">
        <f aca="false">(($DW55-$CX55)*DN$2)+$CX55</f>
        <v>0</v>
      </c>
      <c r="DO55" s="257" t="n">
        <f aca="false">(($DW55-$CX55)*DO$2)+$CX55</f>
        <v>0</v>
      </c>
      <c r="DP55" s="257" t="n">
        <f aca="false">(($DW55-$CX55)*DP$2)+$CX55</f>
        <v>0</v>
      </c>
      <c r="DQ55" s="257" t="n">
        <f aca="false">(($DW55-$CX55)*DQ$2)+$CX55</f>
        <v>0</v>
      </c>
      <c r="DR55" s="257" t="n">
        <f aca="false">(($DW55-$CX55)*DR$2)+$CX55</f>
        <v>0</v>
      </c>
      <c r="DS55" s="257" t="n">
        <f aca="false">(($DW55-$CX55)*DS$2)+$CX55</f>
        <v>0</v>
      </c>
      <c r="DT55" s="257" t="n">
        <f aca="false">(($DW55-$CX55)*DT$2)+$CX55</f>
        <v>0</v>
      </c>
      <c r="DU55" s="257" t="n">
        <f aca="false">(($DW55-$CX55)*DU$2)+$CX55</f>
        <v>0</v>
      </c>
      <c r="DV55" s="257" t="n">
        <f aca="false">(($DW55-$CX55)*DV$2)+$CX55</f>
        <v>0</v>
      </c>
      <c r="DW55" s="257" t="n">
        <f aca="false">VLOOKUP($A55,GAMMAGRIDS,8,FALSE())</f>
        <v>0</v>
      </c>
      <c r="DX55" s="257" t="n">
        <f aca="false">(($EV55-$DW55)*DX$2)+$DW55</f>
        <v>0</v>
      </c>
      <c r="DY55" s="257" t="n">
        <f aca="false">(($EV55-$DW55)*DY$2)+$DW55</f>
        <v>0</v>
      </c>
      <c r="DZ55" s="257" t="n">
        <f aca="false">(($EV55-$DW55)*DZ$2)+$DW55</f>
        <v>0</v>
      </c>
      <c r="EA55" s="257" t="n">
        <f aca="false">(($EV55-$DW55)*EA$2)+$DW55</f>
        <v>0</v>
      </c>
      <c r="EB55" s="257" t="n">
        <f aca="false">(($EV55-$DW55)*EB$2)+$DW55</f>
        <v>0</v>
      </c>
      <c r="EC55" s="257" t="n">
        <f aca="false">(($EV55-$DW55)*EC$2)+$DW55</f>
        <v>0</v>
      </c>
      <c r="ED55" s="257" t="n">
        <f aca="false">(($EV55-$DW55)*ED$2)+$DW55</f>
        <v>0</v>
      </c>
      <c r="EE55" s="257" t="n">
        <f aca="false">(($EV55-$DW55)*EE$2)+$DW55</f>
        <v>0</v>
      </c>
      <c r="EF55" s="257" t="n">
        <f aca="false">(($EV55-$DW55)*EF$2)+$DW55</f>
        <v>0</v>
      </c>
      <c r="EG55" s="257" t="n">
        <f aca="false">(($EV55-$DW55)*EG$2)+$DW55</f>
        <v>0</v>
      </c>
      <c r="EH55" s="257" t="n">
        <f aca="false">(($EV55-$DW55)*EH$2)+$DW55</f>
        <v>0</v>
      </c>
      <c r="EI55" s="257" t="n">
        <f aca="false">(($EV55-$DW55)*EI$2)+$DW55</f>
        <v>0</v>
      </c>
      <c r="EJ55" s="257" t="n">
        <f aca="false">(($EV55-$DW55)*EJ$2)+$DW55</f>
        <v>0</v>
      </c>
      <c r="EK55" s="257" t="n">
        <f aca="false">(($EV55-$DW55)*EK$2)+$DW55</f>
        <v>0</v>
      </c>
      <c r="EL55" s="257" t="n">
        <f aca="false">(($EV55-$DW55)*EL$2)+$DW55</f>
        <v>0</v>
      </c>
      <c r="EM55" s="257" t="n">
        <f aca="false">(($EV55-$DW55)*EM$2)+$DW55</f>
        <v>0</v>
      </c>
      <c r="EN55" s="257" t="n">
        <f aca="false">(($EV55-$DW55)*EN$2)+$DW55</f>
        <v>0</v>
      </c>
      <c r="EO55" s="257" t="n">
        <f aca="false">(($EV55-$DW55)*EO$2)+$DW55</f>
        <v>0</v>
      </c>
      <c r="EP55" s="257" t="n">
        <f aca="false">(($EV55-$DW55)*EP$2)+$DW55</f>
        <v>0</v>
      </c>
      <c r="EQ55" s="257" t="n">
        <f aca="false">(($EV55-$DW55)*EQ$2)+$DW55</f>
        <v>0</v>
      </c>
      <c r="ER55" s="257" t="n">
        <f aca="false">(($EV55-$DW55)*ER$2)+$DW55</f>
        <v>0</v>
      </c>
      <c r="ES55" s="257" t="n">
        <f aca="false">(($EV55-$DW55)*ES$2)+$DW55</f>
        <v>0</v>
      </c>
      <c r="ET55" s="257" t="n">
        <f aca="false">(($EV55-$DW55)*ET$2)+$DW55</f>
        <v>0</v>
      </c>
      <c r="EU55" s="257" t="n">
        <f aca="false">(($EV55-$DW55)*EU$2)+$DW55</f>
        <v>0</v>
      </c>
      <c r="EV55" s="257" t="n">
        <f aca="false">VLOOKUP($A55,GAMMAGRIDS,9,FALSE())</f>
        <v>0</v>
      </c>
    </row>
    <row r="56" customFormat="false" ht="12.75" hidden="false" customHeight="false" outlineLevel="0" collapsed="false">
      <c r="A56" s="36" t="n">
        <v>38504</v>
      </c>
      <c r="B56" s="257" t="n">
        <f aca="false">VLOOKUP($A56,GAMMAGRIDS,2,FALSE())</f>
        <v>0</v>
      </c>
      <c r="C56" s="257" t="n">
        <f aca="false">(($B56-$AA56)*C$2)+$AA56</f>
        <v>0</v>
      </c>
      <c r="D56" s="257" t="n">
        <f aca="false">(($B56-$AA56)*D$2)+$AA56</f>
        <v>0</v>
      </c>
      <c r="E56" s="257" t="n">
        <f aca="false">(($B56-$AA56)*E$2)+$AA56</f>
        <v>0</v>
      </c>
      <c r="F56" s="257" t="n">
        <f aca="false">(($B56-$AA56)*F$2)+$AA56</f>
        <v>0</v>
      </c>
      <c r="G56" s="257" t="n">
        <f aca="false">(($B56-$AA56)*G$2)+$AA56</f>
        <v>0</v>
      </c>
      <c r="H56" s="257" t="n">
        <f aca="false">(($B56-$AA56)*H$2)+$AA56</f>
        <v>0</v>
      </c>
      <c r="I56" s="257" t="n">
        <f aca="false">(($B56-$AA56)*I$2)+$AA56</f>
        <v>0</v>
      </c>
      <c r="J56" s="257" t="n">
        <f aca="false">(($B56-$AA56)*J$2)+$AA56</f>
        <v>0</v>
      </c>
      <c r="K56" s="257" t="n">
        <f aca="false">(($B56-$AA56)*K$2)+$AA56</f>
        <v>0</v>
      </c>
      <c r="L56" s="257" t="n">
        <f aca="false">(($B56-$AA56)*L$2)+$AA56</f>
        <v>0</v>
      </c>
      <c r="M56" s="257" t="n">
        <f aca="false">(($B56-$AA56)*M$2)+$AA56</f>
        <v>0</v>
      </c>
      <c r="N56" s="257" t="n">
        <f aca="false">(($B56-$AA56)*N$2)+$AA56</f>
        <v>0</v>
      </c>
      <c r="O56" s="257" t="n">
        <f aca="false">(($B56-$AA56)*O$2)+$AA56</f>
        <v>0</v>
      </c>
      <c r="P56" s="257" t="n">
        <f aca="false">(($B56-$AA56)*P$2)+$AA56</f>
        <v>0</v>
      </c>
      <c r="Q56" s="257" t="n">
        <f aca="false">(($B56-$AA56)*Q$2)+$AA56</f>
        <v>0</v>
      </c>
      <c r="R56" s="257" t="n">
        <f aca="false">(($B56-$AA56)*R$2)+$AA56</f>
        <v>0</v>
      </c>
      <c r="S56" s="257" t="n">
        <f aca="false">(($B56-$AA56)*S$2)+$AA56</f>
        <v>0</v>
      </c>
      <c r="T56" s="257" t="n">
        <f aca="false">(($B56-$AA56)*T$2)+$AA56</f>
        <v>0</v>
      </c>
      <c r="U56" s="257" t="n">
        <f aca="false">(($B56-$AA56)*U$2)+$AA56</f>
        <v>0</v>
      </c>
      <c r="V56" s="257" t="n">
        <f aca="false">(($B56-$AA56)*V$2)+$AA56</f>
        <v>0</v>
      </c>
      <c r="W56" s="257" t="n">
        <f aca="false">(($B56-$AA56)*W$2)+$AA56</f>
        <v>0</v>
      </c>
      <c r="X56" s="257" t="n">
        <f aca="false">(($B56-$AA56)*X$2)+$AA56</f>
        <v>0</v>
      </c>
      <c r="Y56" s="257" t="n">
        <f aca="false">(($B56-$AA56)*Y$2)+$AA56</f>
        <v>0</v>
      </c>
      <c r="Z56" s="257" t="n">
        <f aca="false">(($B56-$AA56)*Z$2)+$AA56</f>
        <v>0</v>
      </c>
      <c r="AA56" s="257" t="n">
        <f aca="false">VLOOKUP($A56,GAMMAGRIDS,3,FALSE())</f>
        <v>0</v>
      </c>
      <c r="AB56" s="257" t="n">
        <f aca="false">(($AA56-$AZ56)*AB$2)+$AZ56</f>
        <v>0</v>
      </c>
      <c r="AC56" s="257" t="n">
        <f aca="false">(($AA56-$AZ56)*AC$2)+$AZ56</f>
        <v>0</v>
      </c>
      <c r="AD56" s="257" t="n">
        <f aca="false">(($AA56-$AZ56)*AD$2)+$AZ56</f>
        <v>0</v>
      </c>
      <c r="AE56" s="257" t="n">
        <f aca="false">(($AA56-$AZ56)*AE$2)+$AZ56</f>
        <v>0</v>
      </c>
      <c r="AF56" s="257" t="n">
        <f aca="false">(($AA56-$AZ56)*AF$2)+$AZ56</f>
        <v>0</v>
      </c>
      <c r="AG56" s="257" t="n">
        <f aca="false">(($AA56-$AZ56)*AG$2)+$AZ56</f>
        <v>0</v>
      </c>
      <c r="AH56" s="257" t="n">
        <f aca="false">(($AA56-$AZ56)*AH$2)+$AZ56</f>
        <v>0</v>
      </c>
      <c r="AI56" s="257" t="n">
        <f aca="false">(($AA56-$AZ56)*AI$2)+$AZ56</f>
        <v>0</v>
      </c>
      <c r="AJ56" s="257" t="n">
        <f aca="false">(($AA56-$AZ56)*AJ$2)+$AZ56</f>
        <v>0</v>
      </c>
      <c r="AK56" s="257" t="n">
        <f aca="false">(($AA56-$AZ56)*AK$2)+$AZ56</f>
        <v>0</v>
      </c>
      <c r="AL56" s="257" t="n">
        <f aca="false">(($AA56-$AZ56)*AL$2)+$AZ56</f>
        <v>0</v>
      </c>
      <c r="AM56" s="257" t="n">
        <f aca="false">(($AA56-$AZ56)*AM$2)+$AZ56</f>
        <v>0</v>
      </c>
      <c r="AN56" s="257" t="n">
        <f aca="false">(($AA56-$AZ56)*AN$2)+$AZ56</f>
        <v>0</v>
      </c>
      <c r="AO56" s="257" t="n">
        <f aca="false">(($AA56-$AZ56)*AO$2)+$AZ56</f>
        <v>0</v>
      </c>
      <c r="AP56" s="257" t="n">
        <f aca="false">(($AA56-$AZ56)*AP$2)+$AZ56</f>
        <v>0</v>
      </c>
      <c r="AQ56" s="257" t="n">
        <f aca="false">(($AA56-$AZ56)*AQ$2)+$AZ56</f>
        <v>0</v>
      </c>
      <c r="AR56" s="257" t="n">
        <f aca="false">(($AA56-$AZ56)*AR$2)+$AZ56</f>
        <v>0</v>
      </c>
      <c r="AS56" s="257" t="n">
        <f aca="false">(($AA56-$AZ56)*AS$2)+$AZ56</f>
        <v>0</v>
      </c>
      <c r="AT56" s="257" t="n">
        <f aca="false">(($AA56-$AZ56)*AT$2)+$AZ56</f>
        <v>0</v>
      </c>
      <c r="AU56" s="257" t="n">
        <f aca="false">(($AA56-$AZ56)*AU$2)+$AZ56</f>
        <v>0</v>
      </c>
      <c r="AV56" s="257" t="n">
        <f aca="false">(($AA56-$AZ56)*AV$2)+$AZ56</f>
        <v>0</v>
      </c>
      <c r="AW56" s="257" t="n">
        <f aca="false">(($AA56-$AZ56)*AW$2)+$AZ56</f>
        <v>0</v>
      </c>
      <c r="AX56" s="257" t="n">
        <f aca="false">(($AA56-$AZ56)*AX$2)+$AZ56</f>
        <v>0</v>
      </c>
      <c r="AY56" s="257" t="n">
        <f aca="false">(($AA56-$AZ56)*AY$2)+$AZ56</f>
        <v>0</v>
      </c>
      <c r="AZ56" s="257" t="n">
        <f aca="false">VLOOKUP($A56,GAMMAGRIDS,4,FALSE())</f>
        <v>0</v>
      </c>
      <c r="BA56" s="257" t="n">
        <f aca="false">(($AZ56-$BT56)*BA$2)+$BT56</f>
        <v>0</v>
      </c>
      <c r="BB56" s="257" t="n">
        <f aca="false">(($AZ56-$BT56)*BB$2)+$BT56</f>
        <v>0</v>
      </c>
      <c r="BC56" s="257" t="n">
        <f aca="false">(($AZ56-$BT56)*BC$2)+$BT56</f>
        <v>0</v>
      </c>
      <c r="BD56" s="257" t="n">
        <f aca="false">(($AZ56-$BT56)*BD$2)+$BT56</f>
        <v>0</v>
      </c>
      <c r="BE56" s="257" t="n">
        <f aca="false">(($AZ56-$BT56)*BE$2)+$BT56</f>
        <v>0</v>
      </c>
      <c r="BF56" s="257" t="n">
        <f aca="false">(($AZ56-$BT56)*BF$2)+$BT56</f>
        <v>0</v>
      </c>
      <c r="BG56" s="257" t="n">
        <f aca="false">(($AZ56-$BT56)*BG$2)+$BT56</f>
        <v>0</v>
      </c>
      <c r="BH56" s="257" t="n">
        <f aca="false">(($AZ56-$BT56)*BH$2)+$BT56</f>
        <v>0</v>
      </c>
      <c r="BI56" s="257" t="n">
        <f aca="false">(($AZ56-$BT56)*BI$2)+$BT56</f>
        <v>0</v>
      </c>
      <c r="BJ56" s="257" t="n">
        <f aca="false">(($AZ56-$BT56)*BJ$2)+$BT56</f>
        <v>0</v>
      </c>
      <c r="BK56" s="257" t="n">
        <f aca="false">(($AZ56-$BT56)*BK$2)+$BT56</f>
        <v>0</v>
      </c>
      <c r="BL56" s="257" t="n">
        <f aca="false">(($AZ56-$BT56)*BL$2)+$BT56</f>
        <v>0</v>
      </c>
      <c r="BM56" s="257" t="n">
        <f aca="false">(($AZ56-$BT56)*BM$2)+$BT56</f>
        <v>0</v>
      </c>
      <c r="BN56" s="257" t="n">
        <f aca="false">(($AZ56-$BT56)*BN$2)+$BT56</f>
        <v>0</v>
      </c>
      <c r="BO56" s="257" t="n">
        <f aca="false">(($AZ56-$BT56)*BO$2)+$BT56</f>
        <v>0</v>
      </c>
      <c r="BP56" s="257" t="n">
        <f aca="false">(($AZ56-$BT56)*BP$2)+$BT56</f>
        <v>0</v>
      </c>
      <c r="BQ56" s="257" t="n">
        <f aca="false">(($AZ56-$BT56)*BQ$2)+$BT56</f>
        <v>0</v>
      </c>
      <c r="BR56" s="257" t="n">
        <f aca="false">(($AZ56-$BT56)*BR$2)+$BT56</f>
        <v>0</v>
      </c>
      <c r="BS56" s="257" t="n">
        <f aca="false">(($AZ56-$BT56)*BS$2)+$BT56</f>
        <v>0</v>
      </c>
      <c r="BT56" s="257" t="n">
        <f aca="false">VLOOKUP($A56,GAMMAGRIDS,5,FALSE())</f>
        <v>0</v>
      </c>
      <c r="BU56" s="257" t="n">
        <f aca="false">(($BT56-$BY56)*BU$2)+$BY56</f>
        <v>0</v>
      </c>
      <c r="BV56" s="257" t="n">
        <f aca="false">(($BT56-$BY56)*BV$2)+$BY56</f>
        <v>0</v>
      </c>
      <c r="BW56" s="257" t="n">
        <f aca="false">(($BT56-$BY56)*BW$2)+$BY56</f>
        <v>0</v>
      </c>
      <c r="BX56" s="257" t="n">
        <f aca="false">(($BT56-$BY56)*BX$2)+$BY56</f>
        <v>0</v>
      </c>
      <c r="BY56" s="257" t="n">
        <v>0</v>
      </c>
      <c r="BZ56" s="257" t="n">
        <f aca="false">(($CD56-$BY56)*BZ$2)+$BY56</f>
        <v>0</v>
      </c>
      <c r="CA56" s="257" t="n">
        <f aca="false">(($CD56-$BY56)*CA$2)+$BY56</f>
        <v>0</v>
      </c>
      <c r="CB56" s="257" t="n">
        <f aca="false">(($CD56-$BY56)*CB$2)+$BY56</f>
        <v>0</v>
      </c>
      <c r="CC56" s="257" t="n">
        <f aca="false">(($CD56-$BY56)*CC$2)+$BY56</f>
        <v>0</v>
      </c>
      <c r="CD56" s="257" t="n">
        <f aca="false">VLOOKUP($A56,GAMMAGRIDS,6,FALSE())</f>
        <v>0</v>
      </c>
      <c r="CE56" s="257" t="n">
        <f aca="false">(($CX56-$CD56)*CE$2)+$CD56</f>
        <v>0</v>
      </c>
      <c r="CF56" s="257" t="n">
        <f aca="false">(($CX56-$CD56)*CF$2)+$CD56</f>
        <v>0</v>
      </c>
      <c r="CG56" s="257" t="n">
        <f aca="false">(($CX56-$CD56)*CG$2)+$CD56</f>
        <v>0</v>
      </c>
      <c r="CH56" s="257" t="n">
        <f aca="false">(($CX56-$CD56)*CH$2)+$CD56</f>
        <v>0</v>
      </c>
      <c r="CI56" s="257" t="n">
        <f aca="false">(($CX56-$CD56)*CI$2)+$CD56</f>
        <v>0</v>
      </c>
      <c r="CJ56" s="257" t="n">
        <f aca="false">(($CX56-$CD56)*CJ$2)+$CD56</f>
        <v>0</v>
      </c>
      <c r="CK56" s="257" t="n">
        <f aca="false">(($CX56-$CD56)*CK$2)+$CD56</f>
        <v>0</v>
      </c>
      <c r="CL56" s="257" t="n">
        <f aca="false">(($CX56-$CD56)*CL$2)+$CD56</f>
        <v>0</v>
      </c>
      <c r="CM56" s="257" t="n">
        <f aca="false">(($CX56-$CD56)*CM$2)+$CD56</f>
        <v>0</v>
      </c>
      <c r="CN56" s="257" t="n">
        <f aca="false">(($CX56-$CD56)*CN$2)+$CD56</f>
        <v>0</v>
      </c>
      <c r="CO56" s="257" t="n">
        <f aca="false">(($CX56-$CD56)*CO$2)+$CD56</f>
        <v>0</v>
      </c>
      <c r="CP56" s="257" t="n">
        <f aca="false">(($CX56-$CD56)*CP$2)+$CD56</f>
        <v>0</v>
      </c>
      <c r="CQ56" s="257" t="n">
        <f aca="false">(($CX56-$CD56)*CQ$2)+$CD56</f>
        <v>0</v>
      </c>
      <c r="CR56" s="257" t="n">
        <f aca="false">(($CX56-$CD56)*CR$2)+$CD56</f>
        <v>0</v>
      </c>
      <c r="CS56" s="257" t="n">
        <f aca="false">(($CX56-$CD56)*CS$2)+$CD56</f>
        <v>0</v>
      </c>
      <c r="CT56" s="257" t="n">
        <f aca="false">(($CX56-$CD56)*CT$2)+$CD56</f>
        <v>0</v>
      </c>
      <c r="CU56" s="257" t="n">
        <f aca="false">(($CX56-$CD56)*CU$2)+$CD56</f>
        <v>0</v>
      </c>
      <c r="CV56" s="257" t="n">
        <f aca="false">(($CX56-$CD56)*CV$2)+$CD56</f>
        <v>0</v>
      </c>
      <c r="CW56" s="257" t="n">
        <f aca="false">(($CX56-$CD56)*CW$2)+$CD56</f>
        <v>0</v>
      </c>
      <c r="CX56" s="257" t="n">
        <f aca="false">VLOOKUP($A56,GAMMAGRIDS,7,FALSE())</f>
        <v>0</v>
      </c>
      <c r="CY56" s="257" t="n">
        <f aca="false">(($DW56-$CX56)*CY$2)+$CX56</f>
        <v>0</v>
      </c>
      <c r="CZ56" s="257" t="n">
        <f aca="false">(($DW56-$CX56)*CZ$2)+$CX56</f>
        <v>0</v>
      </c>
      <c r="DA56" s="257" t="n">
        <f aca="false">(($DW56-$CX56)*DA$2)+$CX56</f>
        <v>0</v>
      </c>
      <c r="DB56" s="257" t="n">
        <f aca="false">(($DW56-$CX56)*DB$2)+$CX56</f>
        <v>0</v>
      </c>
      <c r="DC56" s="257" t="n">
        <f aca="false">(($DW56-$CX56)*DC$2)+$CX56</f>
        <v>0</v>
      </c>
      <c r="DD56" s="257" t="n">
        <f aca="false">(($DW56-$CX56)*DD$2)+$CX56</f>
        <v>0</v>
      </c>
      <c r="DE56" s="257" t="n">
        <f aca="false">(($DW56-$CX56)*DE$2)+$CX56</f>
        <v>0</v>
      </c>
      <c r="DF56" s="257" t="n">
        <f aca="false">(($DW56-$CX56)*DF$2)+$CX56</f>
        <v>0</v>
      </c>
      <c r="DG56" s="257" t="n">
        <f aca="false">(($DW56-$CX56)*DG$2)+$CX56</f>
        <v>0</v>
      </c>
      <c r="DH56" s="257" t="n">
        <f aca="false">(($DW56-$CX56)*DH$2)+$CX56</f>
        <v>0</v>
      </c>
      <c r="DI56" s="257" t="n">
        <f aca="false">(($DW56-$CX56)*DI$2)+$CX56</f>
        <v>0</v>
      </c>
      <c r="DJ56" s="257" t="n">
        <f aca="false">(($DW56-$CX56)*DJ$2)+$CX56</f>
        <v>0</v>
      </c>
      <c r="DK56" s="257" t="n">
        <f aca="false">(($DW56-$CX56)*DK$2)+$CX56</f>
        <v>0</v>
      </c>
      <c r="DL56" s="257" t="n">
        <f aca="false">(($DW56-$CX56)*DL$2)+$CX56</f>
        <v>0</v>
      </c>
      <c r="DM56" s="257" t="n">
        <f aca="false">(($DW56-$CX56)*DM$2)+$CX56</f>
        <v>0</v>
      </c>
      <c r="DN56" s="257" t="n">
        <f aca="false">(($DW56-$CX56)*DN$2)+$CX56</f>
        <v>0</v>
      </c>
      <c r="DO56" s="257" t="n">
        <f aca="false">(($DW56-$CX56)*DO$2)+$CX56</f>
        <v>0</v>
      </c>
      <c r="DP56" s="257" t="n">
        <f aca="false">(($DW56-$CX56)*DP$2)+$CX56</f>
        <v>0</v>
      </c>
      <c r="DQ56" s="257" t="n">
        <f aca="false">(($DW56-$CX56)*DQ$2)+$CX56</f>
        <v>0</v>
      </c>
      <c r="DR56" s="257" t="n">
        <f aca="false">(($DW56-$CX56)*DR$2)+$CX56</f>
        <v>0</v>
      </c>
      <c r="DS56" s="257" t="n">
        <f aca="false">(($DW56-$CX56)*DS$2)+$CX56</f>
        <v>0</v>
      </c>
      <c r="DT56" s="257" t="n">
        <f aca="false">(($DW56-$CX56)*DT$2)+$CX56</f>
        <v>0</v>
      </c>
      <c r="DU56" s="257" t="n">
        <f aca="false">(($DW56-$CX56)*DU$2)+$CX56</f>
        <v>0</v>
      </c>
      <c r="DV56" s="257" t="n">
        <f aca="false">(($DW56-$CX56)*DV$2)+$CX56</f>
        <v>0</v>
      </c>
      <c r="DW56" s="257" t="n">
        <f aca="false">VLOOKUP($A56,GAMMAGRIDS,8,FALSE())</f>
        <v>0</v>
      </c>
      <c r="DX56" s="257" t="n">
        <f aca="false">(($EV56-$DW56)*DX$2)+$DW56</f>
        <v>0</v>
      </c>
      <c r="DY56" s="257" t="n">
        <f aca="false">(($EV56-$DW56)*DY$2)+$DW56</f>
        <v>0</v>
      </c>
      <c r="DZ56" s="257" t="n">
        <f aca="false">(($EV56-$DW56)*DZ$2)+$DW56</f>
        <v>0</v>
      </c>
      <c r="EA56" s="257" t="n">
        <f aca="false">(($EV56-$DW56)*EA$2)+$DW56</f>
        <v>0</v>
      </c>
      <c r="EB56" s="257" t="n">
        <f aca="false">(($EV56-$DW56)*EB$2)+$DW56</f>
        <v>0</v>
      </c>
      <c r="EC56" s="257" t="n">
        <f aca="false">(($EV56-$DW56)*EC$2)+$DW56</f>
        <v>0</v>
      </c>
      <c r="ED56" s="257" t="n">
        <f aca="false">(($EV56-$DW56)*ED$2)+$DW56</f>
        <v>0</v>
      </c>
      <c r="EE56" s="257" t="n">
        <f aca="false">(($EV56-$DW56)*EE$2)+$DW56</f>
        <v>0</v>
      </c>
      <c r="EF56" s="257" t="n">
        <f aca="false">(($EV56-$DW56)*EF$2)+$DW56</f>
        <v>0</v>
      </c>
      <c r="EG56" s="257" t="n">
        <f aca="false">(($EV56-$DW56)*EG$2)+$DW56</f>
        <v>0</v>
      </c>
      <c r="EH56" s="257" t="n">
        <f aca="false">(($EV56-$DW56)*EH$2)+$DW56</f>
        <v>0</v>
      </c>
      <c r="EI56" s="257" t="n">
        <f aca="false">(($EV56-$DW56)*EI$2)+$DW56</f>
        <v>0</v>
      </c>
      <c r="EJ56" s="257" t="n">
        <f aca="false">(($EV56-$DW56)*EJ$2)+$DW56</f>
        <v>0</v>
      </c>
      <c r="EK56" s="257" t="n">
        <f aca="false">(($EV56-$DW56)*EK$2)+$DW56</f>
        <v>0</v>
      </c>
      <c r="EL56" s="257" t="n">
        <f aca="false">(($EV56-$DW56)*EL$2)+$DW56</f>
        <v>0</v>
      </c>
      <c r="EM56" s="257" t="n">
        <f aca="false">(($EV56-$DW56)*EM$2)+$DW56</f>
        <v>0</v>
      </c>
      <c r="EN56" s="257" t="n">
        <f aca="false">(($EV56-$DW56)*EN$2)+$DW56</f>
        <v>0</v>
      </c>
      <c r="EO56" s="257" t="n">
        <f aca="false">(($EV56-$DW56)*EO$2)+$DW56</f>
        <v>0</v>
      </c>
      <c r="EP56" s="257" t="n">
        <f aca="false">(($EV56-$DW56)*EP$2)+$DW56</f>
        <v>0</v>
      </c>
      <c r="EQ56" s="257" t="n">
        <f aca="false">(($EV56-$DW56)*EQ$2)+$DW56</f>
        <v>0</v>
      </c>
      <c r="ER56" s="257" t="n">
        <f aca="false">(($EV56-$DW56)*ER$2)+$DW56</f>
        <v>0</v>
      </c>
      <c r="ES56" s="257" t="n">
        <f aca="false">(($EV56-$DW56)*ES$2)+$DW56</f>
        <v>0</v>
      </c>
      <c r="ET56" s="257" t="n">
        <f aca="false">(($EV56-$DW56)*ET$2)+$DW56</f>
        <v>0</v>
      </c>
      <c r="EU56" s="257" t="n">
        <f aca="false">(($EV56-$DW56)*EU$2)+$DW56</f>
        <v>0</v>
      </c>
      <c r="EV56" s="257" t="n">
        <f aca="false">VLOOKUP($A56,GAMMAGRIDS,9,FALSE())</f>
        <v>0</v>
      </c>
    </row>
    <row r="57" customFormat="false" ht="12.75" hidden="false" customHeight="false" outlineLevel="0" collapsed="false">
      <c r="A57" s="36" t="n">
        <v>38504</v>
      </c>
      <c r="B57" s="257" t="n">
        <f aca="false">VLOOKUP($A57,GAMMAGRIDS,2,FALSE())</f>
        <v>0</v>
      </c>
      <c r="C57" s="257" t="n">
        <f aca="false">(($B57-$AA57)*C$2)+$AA57</f>
        <v>0</v>
      </c>
      <c r="D57" s="257" t="n">
        <f aca="false">(($B57-$AA57)*D$2)+$AA57</f>
        <v>0</v>
      </c>
      <c r="E57" s="257" t="n">
        <f aca="false">(($B57-$AA57)*E$2)+$AA57</f>
        <v>0</v>
      </c>
      <c r="F57" s="257" t="n">
        <f aca="false">(($B57-$AA57)*F$2)+$AA57</f>
        <v>0</v>
      </c>
      <c r="G57" s="257" t="n">
        <f aca="false">(($B57-$AA57)*G$2)+$AA57</f>
        <v>0</v>
      </c>
      <c r="H57" s="257" t="n">
        <f aca="false">(($B57-$AA57)*H$2)+$AA57</f>
        <v>0</v>
      </c>
      <c r="I57" s="257" t="n">
        <f aca="false">(($B57-$AA57)*I$2)+$AA57</f>
        <v>0</v>
      </c>
      <c r="J57" s="257" t="n">
        <f aca="false">(($B57-$AA57)*J$2)+$AA57</f>
        <v>0</v>
      </c>
      <c r="K57" s="257" t="n">
        <f aca="false">(($B57-$AA57)*K$2)+$AA57</f>
        <v>0</v>
      </c>
      <c r="L57" s="257" t="n">
        <f aca="false">(($B57-$AA57)*L$2)+$AA57</f>
        <v>0</v>
      </c>
      <c r="M57" s="257" t="n">
        <f aca="false">(($B57-$AA57)*M$2)+$AA57</f>
        <v>0</v>
      </c>
      <c r="N57" s="257" t="n">
        <f aca="false">(($B57-$AA57)*N$2)+$AA57</f>
        <v>0</v>
      </c>
      <c r="O57" s="257" t="n">
        <f aca="false">(($B57-$AA57)*O$2)+$AA57</f>
        <v>0</v>
      </c>
      <c r="P57" s="257" t="n">
        <f aca="false">(($B57-$AA57)*P$2)+$AA57</f>
        <v>0</v>
      </c>
      <c r="Q57" s="257" t="n">
        <f aca="false">(($B57-$AA57)*Q$2)+$AA57</f>
        <v>0</v>
      </c>
      <c r="R57" s="257" t="n">
        <f aca="false">(($B57-$AA57)*R$2)+$AA57</f>
        <v>0</v>
      </c>
      <c r="S57" s="257" t="n">
        <f aca="false">(($B57-$AA57)*S$2)+$AA57</f>
        <v>0</v>
      </c>
      <c r="T57" s="257" t="n">
        <f aca="false">(($B57-$AA57)*T$2)+$AA57</f>
        <v>0</v>
      </c>
      <c r="U57" s="257" t="n">
        <f aca="false">(($B57-$AA57)*U$2)+$AA57</f>
        <v>0</v>
      </c>
      <c r="V57" s="257" t="n">
        <f aca="false">(($B57-$AA57)*V$2)+$AA57</f>
        <v>0</v>
      </c>
      <c r="W57" s="257" t="n">
        <f aca="false">(($B57-$AA57)*W$2)+$AA57</f>
        <v>0</v>
      </c>
      <c r="X57" s="257" t="n">
        <f aca="false">(($B57-$AA57)*X$2)+$AA57</f>
        <v>0</v>
      </c>
      <c r="Y57" s="257" t="n">
        <f aca="false">(($B57-$AA57)*Y$2)+$AA57</f>
        <v>0</v>
      </c>
      <c r="Z57" s="257" t="n">
        <f aca="false">(($B57-$AA57)*Z$2)+$AA57</f>
        <v>0</v>
      </c>
      <c r="AA57" s="257" t="n">
        <f aca="false">VLOOKUP($A57,GAMMAGRIDS,3,FALSE())</f>
        <v>0</v>
      </c>
      <c r="AB57" s="257" t="n">
        <f aca="false">(($AA57-$AZ57)*AB$2)+$AZ57</f>
        <v>0</v>
      </c>
      <c r="AC57" s="257" t="n">
        <f aca="false">(($AA57-$AZ57)*AC$2)+$AZ57</f>
        <v>0</v>
      </c>
      <c r="AD57" s="257" t="n">
        <f aca="false">(($AA57-$AZ57)*AD$2)+$AZ57</f>
        <v>0</v>
      </c>
      <c r="AE57" s="257" t="n">
        <f aca="false">(($AA57-$AZ57)*AE$2)+$AZ57</f>
        <v>0</v>
      </c>
      <c r="AF57" s="257" t="n">
        <f aca="false">(($AA57-$AZ57)*AF$2)+$AZ57</f>
        <v>0</v>
      </c>
      <c r="AG57" s="257" t="n">
        <f aca="false">(($AA57-$AZ57)*AG$2)+$AZ57</f>
        <v>0</v>
      </c>
      <c r="AH57" s="257" t="n">
        <f aca="false">(($AA57-$AZ57)*AH$2)+$AZ57</f>
        <v>0</v>
      </c>
      <c r="AI57" s="257" t="n">
        <f aca="false">(($AA57-$AZ57)*AI$2)+$AZ57</f>
        <v>0</v>
      </c>
      <c r="AJ57" s="257" t="n">
        <f aca="false">(($AA57-$AZ57)*AJ$2)+$AZ57</f>
        <v>0</v>
      </c>
      <c r="AK57" s="257" t="n">
        <f aca="false">(($AA57-$AZ57)*AK$2)+$AZ57</f>
        <v>0</v>
      </c>
      <c r="AL57" s="257" t="n">
        <f aca="false">(($AA57-$AZ57)*AL$2)+$AZ57</f>
        <v>0</v>
      </c>
      <c r="AM57" s="257" t="n">
        <f aca="false">(($AA57-$AZ57)*AM$2)+$AZ57</f>
        <v>0</v>
      </c>
      <c r="AN57" s="257" t="n">
        <f aca="false">(($AA57-$AZ57)*AN$2)+$AZ57</f>
        <v>0</v>
      </c>
      <c r="AO57" s="257" t="n">
        <f aca="false">(($AA57-$AZ57)*AO$2)+$AZ57</f>
        <v>0</v>
      </c>
      <c r="AP57" s="257" t="n">
        <f aca="false">(($AA57-$AZ57)*AP$2)+$AZ57</f>
        <v>0</v>
      </c>
      <c r="AQ57" s="257" t="n">
        <f aca="false">(($AA57-$AZ57)*AQ$2)+$AZ57</f>
        <v>0</v>
      </c>
      <c r="AR57" s="257" t="n">
        <f aca="false">(($AA57-$AZ57)*AR$2)+$AZ57</f>
        <v>0</v>
      </c>
      <c r="AS57" s="257" t="n">
        <f aca="false">(($AA57-$AZ57)*AS$2)+$AZ57</f>
        <v>0</v>
      </c>
      <c r="AT57" s="257" t="n">
        <f aca="false">(($AA57-$AZ57)*AT$2)+$AZ57</f>
        <v>0</v>
      </c>
      <c r="AU57" s="257" t="n">
        <f aca="false">(($AA57-$AZ57)*AU$2)+$AZ57</f>
        <v>0</v>
      </c>
      <c r="AV57" s="257" t="n">
        <f aca="false">(($AA57-$AZ57)*AV$2)+$AZ57</f>
        <v>0</v>
      </c>
      <c r="AW57" s="257" t="n">
        <f aca="false">(($AA57-$AZ57)*AW$2)+$AZ57</f>
        <v>0</v>
      </c>
      <c r="AX57" s="257" t="n">
        <f aca="false">(($AA57-$AZ57)*AX$2)+$AZ57</f>
        <v>0</v>
      </c>
      <c r="AY57" s="257" t="n">
        <f aca="false">(($AA57-$AZ57)*AY$2)+$AZ57</f>
        <v>0</v>
      </c>
      <c r="AZ57" s="257" t="n">
        <f aca="false">VLOOKUP($A57,GAMMAGRIDS,4,FALSE())</f>
        <v>0</v>
      </c>
      <c r="BA57" s="257" t="n">
        <f aca="false">(($AZ57-$BT57)*BA$2)+$BT57</f>
        <v>0</v>
      </c>
      <c r="BB57" s="257" t="n">
        <f aca="false">(($AZ57-$BT57)*BB$2)+$BT57</f>
        <v>0</v>
      </c>
      <c r="BC57" s="257" t="n">
        <f aca="false">(($AZ57-$BT57)*BC$2)+$BT57</f>
        <v>0</v>
      </c>
      <c r="BD57" s="257" t="n">
        <f aca="false">(($AZ57-$BT57)*BD$2)+$BT57</f>
        <v>0</v>
      </c>
      <c r="BE57" s="257" t="n">
        <f aca="false">(($AZ57-$BT57)*BE$2)+$BT57</f>
        <v>0</v>
      </c>
      <c r="BF57" s="257" t="n">
        <f aca="false">(($AZ57-$BT57)*BF$2)+$BT57</f>
        <v>0</v>
      </c>
      <c r="BG57" s="257" t="n">
        <f aca="false">(($AZ57-$BT57)*BG$2)+$BT57</f>
        <v>0</v>
      </c>
      <c r="BH57" s="257" t="n">
        <f aca="false">(($AZ57-$BT57)*BH$2)+$BT57</f>
        <v>0</v>
      </c>
      <c r="BI57" s="257" t="n">
        <f aca="false">(($AZ57-$BT57)*BI$2)+$BT57</f>
        <v>0</v>
      </c>
      <c r="BJ57" s="257" t="n">
        <f aca="false">(($AZ57-$BT57)*BJ$2)+$BT57</f>
        <v>0</v>
      </c>
      <c r="BK57" s="257" t="n">
        <f aca="false">(($AZ57-$BT57)*BK$2)+$BT57</f>
        <v>0</v>
      </c>
      <c r="BL57" s="257" t="n">
        <f aca="false">(($AZ57-$BT57)*BL$2)+$BT57</f>
        <v>0</v>
      </c>
      <c r="BM57" s="257" t="n">
        <f aca="false">(($AZ57-$BT57)*BM$2)+$BT57</f>
        <v>0</v>
      </c>
      <c r="BN57" s="257" t="n">
        <f aca="false">(($AZ57-$BT57)*BN$2)+$BT57</f>
        <v>0</v>
      </c>
      <c r="BO57" s="257" t="n">
        <f aca="false">(($AZ57-$BT57)*BO$2)+$BT57</f>
        <v>0</v>
      </c>
      <c r="BP57" s="257" t="n">
        <f aca="false">(($AZ57-$BT57)*BP$2)+$BT57</f>
        <v>0</v>
      </c>
      <c r="BQ57" s="257" t="n">
        <f aca="false">(($AZ57-$BT57)*BQ$2)+$BT57</f>
        <v>0</v>
      </c>
      <c r="BR57" s="257" t="n">
        <f aca="false">(($AZ57-$BT57)*BR$2)+$BT57</f>
        <v>0</v>
      </c>
      <c r="BS57" s="257" t="n">
        <f aca="false">(($AZ57-$BT57)*BS$2)+$BT57</f>
        <v>0</v>
      </c>
      <c r="BT57" s="257" t="n">
        <f aca="false">VLOOKUP($A57,GAMMAGRIDS,5,FALSE())</f>
        <v>0</v>
      </c>
      <c r="BU57" s="257" t="n">
        <f aca="false">(($BT57-$BY57)*BU$2)+$BY57</f>
        <v>0</v>
      </c>
      <c r="BV57" s="257" t="n">
        <f aca="false">(($BT57-$BY57)*BV$2)+$BY57</f>
        <v>0</v>
      </c>
      <c r="BW57" s="257" t="n">
        <f aca="false">(($BT57-$BY57)*BW$2)+$BY57</f>
        <v>0</v>
      </c>
      <c r="BX57" s="257" t="n">
        <f aca="false">(($BT57-$BY57)*BX$2)+$BY57</f>
        <v>0</v>
      </c>
      <c r="BY57" s="257" t="n">
        <v>0</v>
      </c>
      <c r="BZ57" s="257" t="n">
        <f aca="false">(($CD57-$BY57)*BZ$2)+$BY57</f>
        <v>0</v>
      </c>
      <c r="CA57" s="257" t="n">
        <f aca="false">(($CD57-$BY57)*CA$2)+$BY57</f>
        <v>0</v>
      </c>
      <c r="CB57" s="257" t="n">
        <f aca="false">(($CD57-$BY57)*CB$2)+$BY57</f>
        <v>0</v>
      </c>
      <c r="CC57" s="257" t="n">
        <f aca="false">(($CD57-$BY57)*CC$2)+$BY57</f>
        <v>0</v>
      </c>
      <c r="CD57" s="257" t="n">
        <f aca="false">VLOOKUP($A57,GAMMAGRIDS,6,FALSE())</f>
        <v>0</v>
      </c>
      <c r="CE57" s="257" t="n">
        <f aca="false">(($CX57-$CD57)*CE$2)+$CD57</f>
        <v>0</v>
      </c>
      <c r="CF57" s="257" t="n">
        <f aca="false">(($CX57-$CD57)*CF$2)+$CD57</f>
        <v>0</v>
      </c>
      <c r="CG57" s="257" t="n">
        <f aca="false">(($CX57-$CD57)*CG$2)+$CD57</f>
        <v>0</v>
      </c>
      <c r="CH57" s="257" t="n">
        <f aca="false">(($CX57-$CD57)*CH$2)+$CD57</f>
        <v>0</v>
      </c>
      <c r="CI57" s="257" t="n">
        <f aca="false">(($CX57-$CD57)*CI$2)+$CD57</f>
        <v>0</v>
      </c>
      <c r="CJ57" s="257" t="n">
        <f aca="false">(($CX57-$CD57)*CJ$2)+$CD57</f>
        <v>0</v>
      </c>
      <c r="CK57" s="257" t="n">
        <f aca="false">(($CX57-$CD57)*CK$2)+$CD57</f>
        <v>0</v>
      </c>
      <c r="CL57" s="257" t="n">
        <f aca="false">(($CX57-$CD57)*CL$2)+$CD57</f>
        <v>0</v>
      </c>
      <c r="CM57" s="257" t="n">
        <f aca="false">(($CX57-$CD57)*CM$2)+$CD57</f>
        <v>0</v>
      </c>
      <c r="CN57" s="257" t="n">
        <f aca="false">(($CX57-$CD57)*CN$2)+$CD57</f>
        <v>0</v>
      </c>
      <c r="CO57" s="257" t="n">
        <f aca="false">(($CX57-$CD57)*CO$2)+$CD57</f>
        <v>0</v>
      </c>
      <c r="CP57" s="257" t="n">
        <f aca="false">(($CX57-$CD57)*CP$2)+$CD57</f>
        <v>0</v>
      </c>
      <c r="CQ57" s="257" t="n">
        <f aca="false">(($CX57-$CD57)*CQ$2)+$CD57</f>
        <v>0</v>
      </c>
      <c r="CR57" s="257" t="n">
        <f aca="false">(($CX57-$CD57)*CR$2)+$CD57</f>
        <v>0</v>
      </c>
      <c r="CS57" s="257" t="n">
        <f aca="false">(($CX57-$CD57)*CS$2)+$CD57</f>
        <v>0</v>
      </c>
      <c r="CT57" s="257" t="n">
        <f aca="false">(($CX57-$CD57)*CT$2)+$CD57</f>
        <v>0</v>
      </c>
      <c r="CU57" s="257" t="n">
        <f aca="false">(($CX57-$CD57)*CU$2)+$CD57</f>
        <v>0</v>
      </c>
      <c r="CV57" s="257" t="n">
        <f aca="false">(($CX57-$CD57)*CV$2)+$CD57</f>
        <v>0</v>
      </c>
      <c r="CW57" s="257" t="n">
        <f aca="false">(($CX57-$CD57)*CW$2)+$CD57</f>
        <v>0</v>
      </c>
      <c r="CX57" s="257" t="n">
        <f aca="false">VLOOKUP($A57,GAMMAGRIDS,7,FALSE())</f>
        <v>0</v>
      </c>
      <c r="CY57" s="257" t="n">
        <f aca="false">(($DW57-$CX57)*CY$2)+$CX57</f>
        <v>0</v>
      </c>
      <c r="CZ57" s="257" t="n">
        <f aca="false">(($DW57-$CX57)*CZ$2)+$CX57</f>
        <v>0</v>
      </c>
      <c r="DA57" s="257" t="n">
        <f aca="false">(($DW57-$CX57)*DA$2)+$CX57</f>
        <v>0</v>
      </c>
      <c r="DB57" s="257" t="n">
        <f aca="false">(($DW57-$CX57)*DB$2)+$CX57</f>
        <v>0</v>
      </c>
      <c r="DC57" s="257" t="n">
        <f aca="false">(($DW57-$CX57)*DC$2)+$CX57</f>
        <v>0</v>
      </c>
      <c r="DD57" s="257" t="n">
        <f aca="false">(($DW57-$CX57)*DD$2)+$CX57</f>
        <v>0</v>
      </c>
      <c r="DE57" s="257" t="n">
        <f aca="false">(($DW57-$CX57)*DE$2)+$CX57</f>
        <v>0</v>
      </c>
      <c r="DF57" s="257" t="n">
        <f aca="false">(($DW57-$CX57)*DF$2)+$CX57</f>
        <v>0</v>
      </c>
      <c r="DG57" s="257" t="n">
        <f aca="false">(($DW57-$CX57)*DG$2)+$CX57</f>
        <v>0</v>
      </c>
      <c r="DH57" s="257" t="n">
        <f aca="false">(($DW57-$CX57)*DH$2)+$CX57</f>
        <v>0</v>
      </c>
      <c r="DI57" s="257" t="n">
        <f aca="false">(($DW57-$CX57)*DI$2)+$CX57</f>
        <v>0</v>
      </c>
      <c r="DJ57" s="257" t="n">
        <f aca="false">(($DW57-$CX57)*DJ$2)+$CX57</f>
        <v>0</v>
      </c>
      <c r="DK57" s="257" t="n">
        <f aca="false">(($DW57-$CX57)*DK$2)+$CX57</f>
        <v>0</v>
      </c>
      <c r="DL57" s="257" t="n">
        <f aca="false">(($DW57-$CX57)*DL$2)+$CX57</f>
        <v>0</v>
      </c>
      <c r="DM57" s="257" t="n">
        <f aca="false">(($DW57-$CX57)*DM$2)+$CX57</f>
        <v>0</v>
      </c>
      <c r="DN57" s="257" t="n">
        <f aca="false">(($DW57-$CX57)*DN$2)+$CX57</f>
        <v>0</v>
      </c>
      <c r="DO57" s="257" t="n">
        <f aca="false">(($DW57-$CX57)*DO$2)+$CX57</f>
        <v>0</v>
      </c>
      <c r="DP57" s="257" t="n">
        <f aca="false">(($DW57-$CX57)*DP$2)+$CX57</f>
        <v>0</v>
      </c>
      <c r="DQ57" s="257" t="n">
        <f aca="false">(($DW57-$CX57)*DQ$2)+$CX57</f>
        <v>0</v>
      </c>
      <c r="DR57" s="257" t="n">
        <f aca="false">(($DW57-$CX57)*DR$2)+$CX57</f>
        <v>0</v>
      </c>
      <c r="DS57" s="257" t="n">
        <f aca="false">(($DW57-$CX57)*DS$2)+$CX57</f>
        <v>0</v>
      </c>
      <c r="DT57" s="257" t="n">
        <f aca="false">(($DW57-$CX57)*DT$2)+$CX57</f>
        <v>0</v>
      </c>
      <c r="DU57" s="257" t="n">
        <f aca="false">(($DW57-$CX57)*DU$2)+$CX57</f>
        <v>0</v>
      </c>
      <c r="DV57" s="257" t="n">
        <f aca="false">(($DW57-$CX57)*DV$2)+$CX57</f>
        <v>0</v>
      </c>
      <c r="DW57" s="257" t="n">
        <f aca="false">VLOOKUP($A57,GAMMAGRIDS,8,FALSE())</f>
        <v>0</v>
      </c>
      <c r="DX57" s="257" t="n">
        <f aca="false">(($EV57-$DW57)*DX$2)+$DW57</f>
        <v>0</v>
      </c>
      <c r="DY57" s="257" t="n">
        <f aca="false">(($EV57-$DW57)*DY$2)+$DW57</f>
        <v>0</v>
      </c>
      <c r="DZ57" s="257" t="n">
        <f aca="false">(($EV57-$DW57)*DZ$2)+$DW57</f>
        <v>0</v>
      </c>
      <c r="EA57" s="257" t="n">
        <f aca="false">(($EV57-$DW57)*EA$2)+$DW57</f>
        <v>0</v>
      </c>
      <c r="EB57" s="257" t="n">
        <f aca="false">(($EV57-$DW57)*EB$2)+$DW57</f>
        <v>0</v>
      </c>
      <c r="EC57" s="257" t="n">
        <f aca="false">(($EV57-$DW57)*EC$2)+$DW57</f>
        <v>0</v>
      </c>
      <c r="ED57" s="257" t="n">
        <f aca="false">(($EV57-$DW57)*ED$2)+$DW57</f>
        <v>0</v>
      </c>
      <c r="EE57" s="257" t="n">
        <f aca="false">(($EV57-$DW57)*EE$2)+$DW57</f>
        <v>0</v>
      </c>
      <c r="EF57" s="257" t="n">
        <f aca="false">(($EV57-$DW57)*EF$2)+$DW57</f>
        <v>0</v>
      </c>
      <c r="EG57" s="257" t="n">
        <f aca="false">(($EV57-$DW57)*EG$2)+$DW57</f>
        <v>0</v>
      </c>
      <c r="EH57" s="257" t="n">
        <f aca="false">(($EV57-$DW57)*EH$2)+$DW57</f>
        <v>0</v>
      </c>
      <c r="EI57" s="257" t="n">
        <f aca="false">(($EV57-$DW57)*EI$2)+$DW57</f>
        <v>0</v>
      </c>
      <c r="EJ57" s="257" t="n">
        <f aca="false">(($EV57-$DW57)*EJ$2)+$DW57</f>
        <v>0</v>
      </c>
      <c r="EK57" s="257" t="n">
        <f aca="false">(($EV57-$DW57)*EK$2)+$DW57</f>
        <v>0</v>
      </c>
      <c r="EL57" s="257" t="n">
        <f aca="false">(($EV57-$DW57)*EL$2)+$DW57</f>
        <v>0</v>
      </c>
      <c r="EM57" s="257" t="n">
        <f aca="false">(($EV57-$DW57)*EM$2)+$DW57</f>
        <v>0</v>
      </c>
      <c r="EN57" s="257" t="n">
        <f aca="false">(($EV57-$DW57)*EN$2)+$DW57</f>
        <v>0</v>
      </c>
      <c r="EO57" s="257" t="n">
        <f aca="false">(($EV57-$DW57)*EO$2)+$DW57</f>
        <v>0</v>
      </c>
      <c r="EP57" s="257" t="n">
        <f aca="false">(($EV57-$DW57)*EP$2)+$DW57</f>
        <v>0</v>
      </c>
      <c r="EQ57" s="257" t="n">
        <f aca="false">(($EV57-$DW57)*EQ$2)+$DW57</f>
        <v>0</v>
      </c>
      <c r="ER57" s="257" t="n">
        <f aca="false">(($EV57-$DW57)*ER$2)+$DW57</f>
        <v>0</v>
      </c>
      <c r="ES57" s="257" t="n">
        <f aca="false">(($EV57-$DW57)*ES$2)+$DW57</f>
        <v>0</v>
      </c>
      <c r="ET57" s="257" t="n">
        <f aca="false">(($EV57-$DW57)*ET$2)+$DW57</f>
        <v>0</v>
      </c>
      <c r="EU57" s="257" t="n">
        <f aca="false">(($EV57-$DW57)*EU$2)+$DW57</f>
        <v>0</v>
      </c>
      <c r="EV57" s="257" t="n">
        <f aca="false">VLOOKUP($A57,GAMMAGRIDS,9,FALSE())</f>
        <v>0</v>
      </c>
    </row>
    <row r="58" customFormat="false" ht="12.75" hidden="false" customHeight="false" outlineLevel="0" collapsed="false">
      <c r="A58" s="36" t="n">
        <v>38504</v>
      </c>
      <c r="B58" s="257" t="n">
        <f aca="false">VLOOKUP($A58,GAMMAGRIDS,2,FALSE())</f>
        <v>0</v>
      </c>
      <c r="C58" s="257" t="n">
        <f aca="false">(($B58-$AA58)*C$2)+$AA58</f>
        <v>0</v>
      </c>
      <c r="D58" s="257" t="n">
        <f aca="false">(($B58-$AA58)*D$2)+$AA58</f>
        <v>0</v>
      </c>
      <c r="E58" s="257" t="n">
        <f aca="false">(($B58-$AA58)*E$2)+$AA58</f>
        <v>0</v>
      </c>
      <c r="F58" s="257" t="n">
        <f aca="false">(($B58-$AA58)*F$2)+$AA58</f>
        <v>0</v>
      </c>
      <c r="G58" s="257" t="n">
        <f aca="false">(($B58-$AA58)*G$2)+$AA58</f>
        <v>0</v>
      </c>
      <c r="H58" s="257" t="n">
        <f aca="false">(($B58-$AA58)*H$2)+$AA58</f>
        <v>0</v>
      </c>
      <c r="I58" s="257" t="n">
        <f aca="false">(($B58-$AA58)*I$2)+$AA58</f>
        <v>0</v>
      </c>
      <c r="J58" s="257" t="n">
        <f aca="false">(($B58-$AA58)*J$2)+$AA58</f>
        <v>0</v>
      </c>
      <c r="K58" s="257" t="n">
        <f aca="false">(($B58-$AA58)*K$2)+$AA58</f>
        <v>0</v>
      </c>
      <c r="L58" s="257" t="n">
        <f aca="false">(($B58-$AA58)*L$2)+$AA58</f>
        <v>0</v>
      </c>
      <c r="M58" s="257" t="n">
        <f aca="false">(($B58-$AA58)*M$2)+$AA58</f>
        <v>0</v>
      </c>
      <c r="N58" s="257" t="n">
        <f aca="false">(($B58-$AA58)*N$2)+$AA58</f>
        <v>0</v>
      </c>
      <c r="O58" s="257" t="n">
        <f aca="false">(($B58-$AA58)*O$2)+$AA58</f>
        <v>0</v>
      </c>
      <c r="P58" s="257" t="n">
        <f aca="false">(($B58-$AA58)*P$2)+$AA58</f>
        <v>0</v>
      </c>
      <c r="Q58" s="257" t="n">
        <f aca="false">(($B58-$AA58)*Q$2)+$AA58</f>
        <v>0</v>
      </c>
      <c r="R58" s="257" t="n">
        <f aca="false">(($B58-$AA58)*R$2)+$AA58</f>
        <v>0</v>
      </c>
      <c r="S58" s="257" t="n">
        <f aca="false">(($B58-$AA58)*S$2)+$AA58</f>
        <v>0</v>
      </c>
      <c r="T58" s="257" t="n">
        <f aca="false">(($B58-$AA58)*T$2)+$AA58</f>
        <v>0</v>
      </c>
      <c r="U58" s="257" t="n">
        <f aca="false">(($B58-$AA58)*U$2)+$AA58</f>
        <v>0</v>
      </c>
      <c r="V58" s="257" t="n">
        <f aca="false">(($B58-$AA58)*V$2)+$AA58</f>
        <v>0</v>
      </c>
      <c r="W58" s="257" t="n">
        <f aca="false">(($B58-$AA58)*W$2)+$AA58</f>
        <v>0</v>
      </c>
      <c r="X58" s="257" t="n">
        <f aca="false">(($B58-$AA58)*X$2)+$AA58</f>
        <v>0</v>
      </c>
      <c r="Y58" s="257" t="n">
        <f aca="false">(($B58-$AA58)*Y$2)+$AA58</f>
        <v>0</v>
      </c>
      <c r="Z58" s="257" t="n">
        <f aca="false">(($B58-$AA58)*Z$2)+$AA58</f>
        <v>0</v>
      </c>
      <c r="AA58" s="257" t="n">
        <f aca="false">VLOOKUP($A58,GAMMAGRIDS,3,FALSE())</f>
        <v>0</v>
      </c>
      <c r="AB58" s="257" t="n">
        <f aca="false">(($AA58-$AZ58)*AB$2)+$AZ58</f>
        <v>0</v>
      </c>
      <c r="AC58" s="257" t="n">
        <f aca="false">(($AA58-$AZ58)*AC$2)+$AZ58</f>
        <v>0</v>
      </c>
      <c r="AD58" s="257" t="n">
        <f aca="false">(($AA58-$AZ58)*AD$2)+$AZ58</f>
        <v>0</v>
      </c>
      <c r="AE58" s="257" t="n">
        <f aca="false">(($AA58-$AZ58)*AE$2)+$AZ58</f>
        <v>0</v>
      </c>
      <c r="AF58" s="257" t="n">
        <f aca="false">(($AA58-$AZ58)*AF$2)+$AZ58</f>
        <v>0</v>
      </c>
      <c r="AG58" s="257" t="n">
        <f aca="false">(($AA58-$AZ58)*AG$2)+$AZ58</f>
        <v>0</v>
      </c>
      <c r="AH58" s="257" t="n">
        <f aca="false">(($AA58-$AZ58)*AH$2)+$AZ58</f>
        <v>0</v>
      </c>
      <c r="AI58" s="257" t="n">
        <f aca="false">(($AA58-$AZ58)*AI$2)+$AZ58</f>
        <v>0</v>
      </c>
      <c r="AJ58" s="257" t="n">
        <f aca="false">(($AA58-$AZ58)*AJ$2)+$AZ58</f>
        <v>0</v>
      </c>
      <c r="AK58" s="257" t="n">
        <f aca="false">(($AA58-$AZ58)*AK$2)+$AZ58</f>
        <v>0</v>
      </c>
      <c r="AL58" s="257" t="n">
        <f aca="false">(($AA58-$AZ58)*AL$2)+$AZ58</f>
        <v>0</v>
      </c>
      <c r="AM58" s="257" t="n">
        <f aca="false">(($AA58-$AZ58)*AM$2)+$AZ58</f>
        <v>0</v>
      </c>
      <c r="AN58" s="257" t="n">
        <f aca="false">(($AA58-$AZ58)*AN$2)+$AZ58</f>
        <v>0</v>
      </c>
      <c r="AO58" s="257" t="n">
        <f aca="false">(($AA58-$AZ58)*AO$2)+$AZ58</f>
        <v>0</v>
      </c>
      <c r="AP58" s="257" t="n">
        <f aca="false">(($AA58-$AZ58)*AP$2)+$AZ58</f>
        <v>0</v>
      </c>
      <c r="AQ58" s="257" t="n">
        <f aca="false">(($AA58-$AZ58)*AQ$2)+$AZ58</f>
        <v>0</v>
      </c>
      <c r="AR58" s="257" t="n">
        <f aca="false">(($AA58-$AZ58)*AR$2)+$AZ58</f>
        <v>0</v>
      </c>
      <c r="AS58" s="257" t="n">
        <f aca="false">(($AA58-$AZ58)*AS$2)+$AZ58</f>
        <v>0</v>
      </c>
      <c r="AT58" s="257" t="n">
        <f aca="false">(($AA58-$AZ58)*AT$2)+$AZ58</f>
        <v>0</v>
      </c>
      <c r="AU58" s="257" t="n">
        <f aca="false">(($AA58-$AZ58)*AU$2)+$AZ58</f>
        <v>0</v>
      </c>
      <c r="AV58" s="257" t="n">
        <f aca="false">(($AA58-$AZ58)*AV$2)+$AZ58</f>
        <v>0</v>
      </c>
      <c r="AW58" s="257" t="n">
        <f aca="false">(($AA58-$AZ58)*AW$2)+$AZ58</f>
        <v>0</v>
      </c>
      <c r="AX58" s="257" t="n">
        <f aca="false">(($AA58-$AZ58)*AX$2)+$AZ58</f>
        <v>0</v>
      </c>
      <c r="AY58" s="257" t="n">
        <f aca="false">(($AA58-$AZ58)*AY$2)+$AZ58</f>
        <v>0</v>
      </c>
      <c r="AZ58" s="257" t="n">
        <f aca="false">VLOOKUP($A58,GAMMAGRIDS,4,FALSE())</f>
        <v>0</v>
      </c>
      <c r="BA58" s="257" t="n">
        <f aca="false">(($AZ58-$BT58)*BA$2)+$BT58</f>
        <v>0</v>
      </c>
      <c r="BB58" s="257" t="n">
        <f aca="false">(($AZ58-$BT58)*BB$2)+$BT58</f>
        <v>0</v>
      </c>
      <c r="BC58" s="257" t="n">
        <f aca="false">(($AZ58-$BT58)*BC$2)+$BT58</f>
        <v>0</v>
      </c>
      <c r="BD58" s="257" t="n">
        <f aca="false">(($AZ58-$BT58)*BD$2)+$BT58</f>
        <v>0</v>
      </c>
      <c r="BE58" s="257" t="n">
        <f aca="false">(($AZ58-$BT58)*BE$2)+$BT58</f>
        <v>0</v>
      </c>
      <c r="BF58" s="257" t="n">
        <f aca="false">(($AZ58-$BT58)*BF$2)+$BT58</f>
        <v>0</v>
      </c>
      <c r="BG58" s="257" t="n">
        <f aca="false">(($AZ58-$BT58)*BG$2)+$BT58</f>
        <v>0</v>
      </c>
      <c r="BH58" s="257" t="n">
        <f aca="false">(($AZ58-$BT58)*BH$2)+$BT58</f>
        <v>0</v>
      </c>
      <c r="BI58" s="257" t="n">
        <f aca="false">(($AZ58-$BT58)*BI$2)+$BT58</f>
        <v>0</v>
      </c>
      <c r="BJ58" s="257" t="n">
        <f aca="false">(($AZ58-$BT58)*BJ$2)+$BT58</f>
        <v>0</v>
      </c>
      <c r="BK58" s="257" t="n">
        <f aca="false">(($AZ58-$BT58)*BK$2)+$BT58</f>
        <v>0</v>
      </c>
      <c r="BL58" s="257" t="n">
        <f aca="false">(($AZ58-$BT58)*BL$2)+$BT58</f>
        <v>0</v>
      </c>
      <c r="BM58" s="257" t="n">
        <f aca="false">(($AZ58-$BT58)*BM$2)+$BT58</f>
        <v>0</v>
      </c>
      <c r="BN58" s="257" t="n">
        <f aca="false">(($AZ58-$BT58)*BN$2)+$BT58</f>
        <v>0</v>
      </c>
      <c r="BO58" s="257" t="n">
        <f aca="false">(($AZ58-$BT58)*BO$2)+$BT58</f>
        <v>0</v>
      </c>
      <c r="BP58" s="257" t="n">
        <f aca="false">(($AZ58-$BT58)*BP$2)+$BT58</f>
        <v>0</v>
      </c>
      <c r="BQ58" s="257" t="n">
        <f aca="false">(($AZ58-$BT58)*BQ$2)+$BT58</f>
        <v>0</v>
      </c>
      <c r="BR58" s="257" t="n">
        <f aca="false">(($AZ58-$BT58)*BR$2)+$BT58</f>
        <v>0</v>
      </c>
      <c r="BS58" s="257" t="n">
        <f aca="false">(($AZ58-$BT58)*BS$2)+$BT58</f>
        <v>0</v>
      </c>
      <c r="BT58" s="257" t="n">
        <f aca="false">VLOOKUP($A58,GAMMAGRIDS,5,FALSE())</f>
        <v>0</v>
      </c>
      <c r="BU58" s="257" t="n">
        <f aca="false">(($BT58-$BY58)*BU$2)+$BY58</f>
        <v>0</v>
      </c>
      <c r="BV58" s="257" t="n">
        <f aca="false">(($BT58-$BY58)*BV$2)+$BY58</f>
        <v>0</v>
      </c>
      <c r="BW58" s="257" t="n">
        <f aca="false">(($BT58-$BY58)*BW$2)+$BY58</f>
        <v>0</v>
      </c>
      <c r="BX58" s="257" t="n">
        <f aca="false">(($BT58-$BY58)*BX$2)+$BY58</f>
        <v>0</v>
      </c>
      <c r="BY58" s="257" t="n">
        <v>0</v>
      </c>
      <c r="BZ58" s="257" t="n">
        <f aca="false">(($CD58-$BY58)*BZ$2)+$BY58</f>
        <v>0</v>
      </c>
      <c r="CA58" s="257" t="n">
        <f aca="false">(($CD58-$BY58)*CA$2)+$BY58</f>
        <v>0</v>
      </c>
      <c r="CB58" s="257" t="n">
        <f aca="false">(($CD58-$BY58)*CB$2)+$BY58</f>
        <v>0</v>
      </c>
      <c r="CC58" s="257" t="n">
        <f aca="false">(($CD58-$BY58)*CC$2)+$BY58</f>
        <v>0</v>
      </c>
      <c r="CD58" s="257" t="n">
        <f aca="false">VLOOKUP($A58,GAMMAGRIDS,6,FALSE())</f>
        <v>0</v>
      </c>
      <c r="CE58" s="257" t="n">
        <f aca="false">(($CX58-$CD58)*CE$2)+$CD58</f>
        <v>0</v>
      </c>
      <c r="CF58" s="257" t="n">
        <f aca="false">(($CX58-$CD58)*CF$2)+$CD58</f>
        <v>0</v>
      </c>
      <c r="CG58" s="257" t="n">
        <f aca="false">(($CX58-$CD58)*CG$2)+$CD58</f>
        <v>0</v>
      </c>
      <c r="CH58" s="257" t="n">
        <f aca="false">(($CX58-$CD58)*CH$2)+$CD58</f>
        <v>0</v>
      </c>
      <c r="CI58" s="257" t="n">
        <f aca="false">(($CX58-$CD58)*CI$2)+$CD58</f>
        <v>0</v>
      </c>
      <c r="CJ58" s="257" t="n">
        <f aca="false">(($CX58-$CD58)*CJ$2)+$CD58</f>
        <v>0</v>
      </c>
      <c r="CK58" s="257" t="n">
        <f aca="false">(($CX58-$CD58)*CK$2)+$CD58</f>
        <v>0</v>
      </c>
      <c r="CL58" s="257" t="n">
        <f aca="false">(($CX58-$CD58)*CL$2)+$CD58</f>
        <v>0</v>
      </c>
      <c r="CM58" s="257" t="n">
        <f aca="false">(($CX58-$CD58)*CM$2)+$CD58</f>
        <v>0</v>
      </c>
      <c r="CN58" s="257" t="n">
        <f aca="false">(($CX58-$CD58)*CN$2)+$CD58</f>
        <v>0</v>
      </c>
      <c r="CO58" s="257" t="n">
        <f aca="false">(($CX58-$CD58)*CO$2)+$CD58</f>
        <v>0</v>
      </c>
      <c r="CP58" s="257" t="n">
        <f aca="false">(($CX58-$CD58)*CP$2)+$CD58</f>
        <v>0</v>
      </c>
      <c r="CQ58" s="257" t="n">
        <f aca="false">(($CX58-$CD58)*CQ$2)+$CD58</f>
        <v>0</v>
      </c>
      <c r="CR58" s="257" t="n">
        <f aca="false">(($CX58-$CD58)*CR$2)+$CD58</f>
        <v>0</v>
      </c>
      <c r="CS58" s="257" t="n">
        <f aca="false">(($CX58-$CD58)*CS$2)+$CD58</f>
        <v>0</v>
      </c>
      <c r="CT58" s="257" t="n">
        <f aca="false">(($CX58-$CD58)*CT$2)+$CD58</f>
        <v>0</v>
      </c>
      <c r="CU58" s="257" t="n">
        <f aca="false">(($CX58-$CD58)*CU$2)+$CD58</f>
        <v>0</v>
      </c>
      <c r="CV58" s="257" t="n">
        <f aca="false">(($CX58-$CD58)*CV$2)+$CD58</f>
        <v>0</v>
      </c>
      <c r="CW58" s="257" t="n">
        <f aca="false">(($CX58-$CD58)*CW$2)+$CD58</f>
        <v>0</v>
      </c>
      <c r="CX58" s="257" t="n">
        <f aca="false">VLOOKUP($A58,GAMMAGRIDS,7,FALSE())</f>
        <v>0</v>
      </c>
      <c r="CY58" s="257" t="n">
        <f aca="false">(($DW58-$CX58)*CY$2)+$CX58</f>
        <v>0</v>
      </c>
      <c r="CZ58" s="257" t="n">
        <f aca="false">(($DW58-$CX58)*CZ$2)+$CX58</f>
        <v>0</v>
      </c>
      <c r="DA58" s="257" t="n">
        <f aca="false">(($DW58-$CX58)*DA$2)+$CX58</f>
        <v>0</v>
      </c>
      <c r="DB58" s="257" t="n">
        <f aca="false">(($DW58-$CX58)*DB$2)+$CX58</f>
        <v>0</v>
      </c>
      <c r="DC58" s="257" t="n">
        <f aca="false">(($DW58-$CX58)*DC$2)+$CX58</f>
        <v>0</v>
      </c>
      <c r="DD58" s="257" t="n">
        <f aca="false">(($DW58-$CX58)*DD$2)+$CX58</f>
        <v>0</v>
      </c>
      <c r="DE58" s="257" t="n">
        <f aca="false">(($DW58-$CX58)*DE$2)+$CX58</f>
        <v>0</v>
      </c>
      <c r="DF58" s="257" t="n">
        <f aca="false">(($DW58-$CX58)*DF$2)+$CX58</f>
        <v>0</v>
      </c>
      <c r="DG58" s="257" t="n">
        <f aca="false">(($DW58-$CX58)*DG$2)+$CX58</f>
        <v>0</v>
      </c>
      <c r="DH58" s="257" t="n">
        <f aca="false">(($DW58-$CX58)*DH$2)+$CX58</f>
        <v>0</v>
      </c>
      <c r="DI58" s="257" t="n">
        <f aca="false">(($DW58-$CX58)*DI$2)+$CX58</f>
        <v>0</v>
      </c>
      <c r="DJ58" s="257" t="n">
        <f aca="false">(($DW58-$CX58)*DJ$2)+$CX58</f>
        <v>0</v>
      </c>
      <c r="DK58" s="257" t="n">
        <f aca="false">(($DW58-$CX58)*DK$2)+$CX58</f>
        <v>0</v>
      </c>
      <c r="DL58" s="257" t="n">
        <f aca="false">(($DW58-$CX58)*DL$2)+$CX58</f>
        <v>0</v>
      </c>
      <c r="DM58" s="257" t="n">
        <f aca="false">(($DW58-$CX58)*DM$2)+$CX58</f>
        <v>0</v>
      </c>
      <c r="DN58" s="257" t="n">
        <f aca="false">(($DW58-$CX58)*DN$2)+$CX58</f>
        <v>0</v>
      </c>
      <c r="DO58" s="257" t="n">
        <f aca="false">(($DW58-$CX58)*DO$2)+$CX58</f>
        <v>0</v>
      </c>
      <c r="DP58" s="257" t="n">
        <f aca="false">(($DW58-$CX58)*DP$2)+$CX58</f>
        <v>0</v>
      </c>
      <c r="DQ58" s="257" t="n">
        <f aca="false">(($DW58-$CX58)*DQ$2)+$CX58</f>
        <v>0</v>
      </c>
      <c r="DR58" s="257" t="n">
        <f aca="false">(($DW58-$CX58)*DR$2)+$CX58</f>
        <v>0</v>
      </c>
      <c r="DS58" s="257" t="n">
        <f aca="false">(($DW58-$CX58)*DS$2)+$CX58</f>
        <v>0</v>
      </c>
      <c r="DT58" s="257" t="n">
        <f aca="false">(($DW58-$CX58)*DT$2)+$CX58</f>
        <v>0</v>
      </c>
      <c r="DU58" s="257" t="n">
        <f aca="false">(($DW58-$CX58)*DU$2)+$CX58</f>
        <v>0</v>
      </c>
      <c r="DV58" s="257" t="n">
        <f aca="false">(($DW58-$CX58)*DV$2)+$CX58</f>
        <v>0</v>
      </c>
      <c r="DW58" s="257" t="n">
        <f aca="false">VLOOKUP($A58,GAMMAGRIDS,8,FALSE())</f>
        <v>0</v>
      </c>
      <c r="DX58" s="257" t="n">
        <f aca="false">(($EV58-$DW58)*DX$2)+$DW58</f>
        <v>0</v>
      </c>
      <c r="DY58" s="257" t="n">
        <f aca="false">(($EV58-$DW58)*DY$2)+$DW58</f>
        <v>0</v>
      </c>
      <c r="DZ58" s="257" t="n">
        <f aca="false">(($EV58-$DW58)*DZ$2)+$DW58</f>
        <v>0</v>
      </c>
      <c r="EA58" s="257" t="n">
        <f aca="false">(($EV58-$DW58)*EA$2)+$DW58</f>
        <v>0</v>
      </c>
      <c r="EB58" s="257" t="n">
        <f aca="false">(($EV58-$DW58)*EB$2)+$DW58</f>
        <v>0</v>
      </c>
      <c r="EC58" s="257" t="n">
        <f aca="false">(($EV58-$DW58)*EC$2)+$DW58</f>
        <v>0</v>
      </c>
      <c r="ED58" s="257" t="n">
        <f aca="false">(($EV58-$DW58)*ED$2)+$DW58</f>
        <v>0</v>
      </c>
      <c r="EE58" s="257" t="n">
        <f aca="false">(($EV58-$DW58)*EE$2)+$DW58</f>
        <v>0</v>
      </c>
      <c r="EF58" s="257" t="n">
        <f aca="false">(($EV58-$DW58)*EF$2)+$DW58</f>
        <v>0</v>
      </c>
      <c r="EG58" s="257" t="n">
        <f aca="false">(($EV58-$DW58)*EG$2)+$DW58</f>
        <v>0</v>
      </c>
      <c r="EH58" s="257" t="n">
        <f aca="false">(($EV58-$DW58)*EH$2)+$DW58</f>
        <v>0</v>
      </c>
      <c r="EI58" s="257" t="n">
        <f aca="false">(($EV58-$DW58)*EI$2)+$DW58</f>
        <v>0</v>
      </c>
      <c r="EJ58" s="257" t="n">
        <f aca="false">(($EV58-$DW58)*EJ$2)+$DW58</f>
        <v>0</v>
      </c>
      <c r="EK58" s="257" t="n">
        <f aca="false">(($EV58-$DW58)*EK$2)+$DW58</f>
        <v>0</v>
      </c>
      <c r="EL58" s="257" t="n">
        <f aca="false">(($EV58-$DW58)*EL$2)+$DW58</f>
        <v>0</v>
      </c>
      <c r="EM58" s="257" t="n">
        <f aca="false">(($EV58-$DW58)*EM$2)+$DW58</f>
        <v>0</v>
      </c>
      <c r="EN58" s="257" t="n">
        <f aca="false">(($EV58-$DW58)*EN$2)+$DW58</f>
        <v>0</v>
      </c>
      <c r="EO58" s="257" t="n">
        <f aca="false">(($EV58-$DW58)*EO$2)+$DW58</f>
        <v>0</v>
      </c>
      <c r="EP58" s="257" t="n">
        <f aca="false">(($EV58-$DW58)*EP$2)+$DW58</f>
        <v>0</v>
      </c>
      <c r="EQ58" s="257" t="n">
        <f aca="false">(($EV58-$DW58)*EQ$2)+$DW58</f>
        <v>0</v>
      </c>
      <c r="ER58" s="257" t="n">
        <f aca="false">(($EV58-$DW58)*ER$2)+$DW58</f>
        <v>0</v>
      </c>
      <c r="ES58" s="257" t="n">
        <f aca="false">(($EV58-$DW58)*ES$2)+$DW58</f>
        <v>0</v>
      </c>
      <c r="ET58" s="257" t="n">
        <f aca="false">(($EV58-$DW58)*ET$2)+$DW58</f>
        <v>0</v>
      </c>
      <c r="EU58" s="257" t="n">
        <f aca="false">(($EV58-$DW58)*EU$2)+$DW58</f>
        <v>0</v>
      </c>
      <c r="EV58" s="257" t="n">
        <f aca="false">VLOOKUP($A58,GAMMAGRIDS,9,FALSE())</f>
        <v>0</v>
      </c>
    </row>
    <row r="59" customFormat="false" ht="12.75" hidden="false" customHeight="false" outlineLevel="0" collapsed="false">
      <c r="A59" s="36" t="n">
        <v>38504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998"/>
  <sheetViews>
    <sheetView showFormulas="false" showGridLines="true" showRowColHeaders="true" showZeros="true" rightToLeft="false" tabSelected="false" showOutlineSymbols="true" defaultGridColor="true" view="normal" topLeftCell="A1" colorId="64" zoomScale="92" zoomScaleNormal="92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A4" activeCellId="0" sqref="A4:R20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58" width="12.56"/>
    <col collapsed="false" customWidth="true" hidden="false" outlineLevel="0" max="2" min="2" style="253" width="8.99"/>
    <col collapsed="false" customWidth="true" hidden="false" outlineLevel="0" max="3" min="3" style="253" width="7.7"/>
    <col collapsed="false" customWidth="true" hidden="false" outlineLevel="0" max="5" min="4" style="253" width="8.41"/>
    <col collapsed="false" customWidth="true" hidden="false" outlineLevel="0" max="6" min="6" style="253" width="8.85"/>
    <col collapsed="false" customWidth="true" hidden="false" outlineLevel="0" max="10" min="7" style="253" width="7.7"/>
    <col collapsed="false" customWidth="true" hidden="false" outlineLevel="0" max="12" min="11" style="253" width="8.56"/>
    <col collapsed="false" customWidth="true" hidden="false" outlineLevel="0" max="18" min="13" style="253" width="7.7"/>
  </cols>
  <sheetData>
    <row r="1" customFormat="false" ht="16.5" hidden="false" customHeight="false" outlineLevel="0" collapsed="false">
      <c r="A1" s="259" t="s">
        <v>303</v>
      </c>
      <c r="B1" s="259"/>
      <c r="C1" s="259"/>
      <c r="D1" s="259"/>
      <c r="E1" s="259"/>
      <c r="F1" s="259"/>
      <c r="G1" s="259"/>
      <c r="H1" s="259"/>
      <c r="I1" s="260" t="s">
        <v>304</v>
      </c>
      <c r="J1" s="260"/>
      <c r="K1" s="260"/>
      <c r="L1" s="260"/>
      <c r="M1" s="260"/>
      <c r="N1" s="260"/>
      <c r="O1" s="260"/>
      <c r="P1" s="260"/>
      <c r="Q1" s="260"/>
      <c r="R1" s="260"/>
    </row>
    <row r="2" customFormat="false" ht="12.75" hidden="false" customHeight="false" outlineLevel="0" collapsed="false">
      <c r="A2" s="261" t="s">
        <v>305</v>
      </c>
      <c r="B2" s="262" t="s">
        <v>306</v>
      </c>
      <c r="C2" s="262"/>
      <c r="D2" s="262"/>
      <c r="E2" s="262" t="s">
        <v>307</v>
      </c>
      <c r="F2" s="262" t="s">
        <v>308</v>
      </c>
      <c r="G2" s="262" t="s">
        <v>309</v>
      </c>
      <c r="H2" s="262" t="s">
        <v>309</v>
      </c>
      <c r="I2" s="263" t="s">
        <v>310</v>
      </c>
      <c r="J2" s="264"/>
      <c r="K2" s="249" t="s">
        <v>302</v>
      </c>
      <c r="L2" s="249"/>
      <c r="M2" s="249"/>
      <c r="N2" s="249"/>
      <c r="O2" s="249"/>
      <c r="P2" s="249"/>
      <c r="Q2" s="249"/>
      <c r="R2" s="249"/>
      <c r="S2" s="0" t="n">
        <v>-0.3</v>
      </c>
      <c r="T2" s="0" t="n">
        <v>-0.2</v>
      </c>
      <c r="U2" s="0" t="n">
        <v>-0.1</v>
      </c>
      <c r="V2" s="0" t="n">
        <v>-0.05</v>
      </c>
      <c r="W2" s="0" t="n">
        <v>0.05</v>
      </c>
      <c r="X2" s="0" t="n">
        <v>0.1</v>
      </c>
      <c r="Y2" s="0" t="n">
        <v>0.2</v>
      </c>
      <c r="Z2" s="0" t="n">
        <v>0.3</v>
      </c>
    </row>
    <row r="3" customFormat="false" ht="13.5" hidden="false" customHeight="false" outlineLevel="0" collapsed="false">
      <c r="A3" s="265" t="s">
        <v>2</v>
      </c>
      <c r="B3" s="266" t="s">
        <v>311</v>
      </c>
      <c r="C3" s="266" t="s">
        <v>312</v>
      </c>
      <c r="D3" s="266" t="s">
        <v>313</v>
      </c>
      <c r="E3" s="266" t="s">
        <v>314</v>
      </c>
      <c r="F3" s="266" t="s">
        <v>307</v>
      </c>
      <c r="G3" s="266" t="s">
        <v>315</v>
      </c>
      <c r="H3" s="267" t="s">
        <v>316</v>
      </c>
      <c r="I3" s="268" t="s">
        <v>314</v>
      </c>
      <c r="J3" s="266" t="s">
        <v>317</v>
      </c>
      <c r="K3" s="250" t="n">
        <v>-2</v>
      </c>
      <c r="L3" s="251" t="n">
        <v>-1</v>
      </c>
      <c r="M3" s="251" t="n">
        <v>-0.5</v>
      </c>
      <c r="N3" s="251" t="n">
        <v>-0.1</v>
      </c>
      <c r="O3" s="251" t="n">
        <v>0.1</v>
      </c>
      <c r="P3" s="251" t="n">
        <v>0.5</v>
      </c>
      <c r="Q3" s="251" t="n">
        <v>1</v>
      </c>
      <c r="R3" s="252" t="n">
        <v>2</v>
      </c>
    </row>
    <row r="4" customFormat="false" ht="12.75" hidden="false" customHeight="false" outlineLevel="0" collapsed="false">
      <c r="A4" s="269" t="n">
        <v>37226</v>
      </c>
      <c r="B4" s="247" t="n">
        <v>0</v>
      </c>
      <c r="C4" s="247" t="n">
        <v>0</v>
      </c>
      <c r="D4" s="247" t="n">
        <v>0</v>
      </c>
      <c r="E4" s="247" t="n">
        <v>0</v>
      </c>
      <c r="F4" s="247" t="n">
        <v>0</v>
      </c>
      <c r="G4" s="247" t="n">
        <v>0</v>
      </c>
      <c r="H4" s="248" t="n">
        <v>0</v>
      </c>
      <c r="I4" s="247" t="n">
        <v>0</v>
      </c>
      <c r="J4" s="247" t="n">
        <v>0</v>
      </c>
      <c r="K4" s="247" t="n">
        <v>0</v>
      </c>
      <c r="L4" s="247" t="n">
        <v>0</v>
      </c>
      <c r="M4" s="247" t="n">
        <v>0</v>
      </c>
      <c r="N4" s="247" t="n">
        <v>0</v>
      </c>
      <c r="O4" s="247" t="n">
        <v>0</v>
      </c>
      <c r="P4" s="247" t="n">
        <v>0</v>
      </c>
      <c r="Q4" s="247" t="n">
        <v>0</v>
      </c>
      <c r="R4" s="248" t="n">
        <v>0</v>
      </c>
    </row>
    <row r="5" customFormat="false" ht="12.75" hidden="false" customHeight="false" outlineLevel="0" collapsed="false">
      <c r="A5" s="269" t="n">
        <v>37257</v>
      </c>
      <c r="B5" s="247" t="n">
        <v>-505.58244735</v>
      </c>
      <c r="C5" s="247" t="n">
        <v>0</v>
      </c>
      <c r="D5" s="247" t="n">
        <v>-1287.58695996</v>
      </c>
      <c r="E5" s="247" t="n">
        <v>782.00451261</v>
      </c>
      <c r="F5" s="247" t="n">
        <v>782.00451261</v>
      </c>
      <c r="G5" s="247" t="n">
        <v>0</v>
      </c>
      <c r="H5" s="248" t="n">
        <v>0</v>
      </c>
      <c r="I5" s="247" t="n">
        <v>2.0300032536</v>
      </c>
      <c r="J5" s="247" t="n">
        <v>-6.24064113</v>
      </c>
      <c r="K5" s="247" t="n">
        <v>-202.06414986</v>
      </c>
      <c r="L5" s="247" t="n">
        <v>-275.1703765</v>
      </c>
      <c r="M5" s="247" t="n">
        <v>-283.31193065</v>
      </c>
      <c r="N5" s="247" t="n">
        <v>-68.65374025</v>
      </c>
      <c r="O5" s="247" t="n">
        <v>71.11164292</v>
      </c>
      <c r="P5" s="247" t="n">
        <v>378.71091054</v>
      </c>
      <c r="Q5" s="247" t="n">
        <v>822.60343134</v>
      </c>
      <c r="R5" s="248" t="n">
        <v>1640.23978525</v>
      </c>
    </row>
    <row r="6" customFormat="false" ht="12.75" hidden="false" customHeight="false" outlineLevel="0" collapsed="false">
      <c r="A6" s="269" t="n">
        <v>37288</v>
      </c>
      <c r="B6" s="247" t="n">
        <v>409.08634711</v>
      </c>
      <c r="C6" s="247" t="n">
        <v>0</v>
      </c>
      <c r="D6" s="247" t="n">
        <v>670.04099319</v>
      </c>
      <c r="E6" s="247" t="n">
        <v>-260.95464608</v>
      </c>
      <c r="F6" s="247" t="n">
        <v>-260.95464608</v>
      </c>
      <c r="G6" s="247" t="n">
        <v>0</v>
      </c>
      <c r="H6" s="248" t="n">
        <v>0</v>
      </c>
      <c r="I6" s="247" t="n">
        <v>11.4059341312</v>
      </c>
      <c r="J6" s="247" t="n">
        <v>-11.35543657</v>
      </c>
      <c r="K6" s="247" t="n">
        <v>236.26743601</v>
      </c>
      <c r="L6" s="247" t="n">
        <v>41.40870081</v>
      </c>
      <c r="M6" s="247" t="n">
        <v>-84.3881476</v>
      </c>
      <c r="N6" s="247" t="n">
        <v>-36.24707909</v>
      </c>
      <c r="O6" s="247" t="n">
        <v>45.24635418</v>
      </c>
      <c r="P6" s="247" t="n">
        <v>302.02208026</v>
      </c>
      <c r="Q6" s="247" t="n">
        <v>728.23718864</v>
      </c>
      <c r="R6" s="248" t="n">
        <v>1584.21527815</v>
      </c>
    </row>
    <row r="7" customFormat="false" ht="12.75" hidden="false" customHeight="false" outlineLevel="0" collapsed="false">
      <c r="A7" s="269" t="n">
        <v>37316</v>
      </c>
      <c r="B7" s="247" t="n">
        <v>1005.23980949</v>
      </c>
      <c r="C7" s="247" t="n">
        <v>0</v>
      </c>
      <c r="D7" s="247" t="n">
        <v>-60.37306289</v>
      </c>
      <c r="E7" s="247" t="n">
        <v>1065.61287238</v>
      </c>
      <c r="F7" s="247" t="n">
        <v>1065.61287238</v>
      </c>
      <c r="G7" s="247" t="n">
        <v>0</v>
      </c>
      <c r="H7" s="248" t="n">
        <v>0</v>
      </c>
      <c r="I7" s="247" t="n">
        <v>8.5882364833</v>
      </c>
      <c r="J7" s="247" t="n">
        <v>-4.64437829</v>
      </c>
      <c r="K7" s="247" t="n">
        <v>2108.26419705</v>
      </c>
      <c r="L7" s="247" t="n">
        <v>1291.15225185</v>
      </c>
      <c r="M7" s="247" t="n">
        <v>529.93028265</v>
      </c>
      <c r="N7" s="247" t="n">
        <v>81.55482206</v>
      </c>
      <c r="O7" s="247" t="n">
        <v>-69.79978138</v>
      </c>
      <c r="P7" s="247" t="n">
        <v>-246.17542086</v>
      </c>
      <c r="Q7" s="247" t="n">
        <v>-301.72100563</v>
      </c>
      <c r="R7" s="248" t="n">
        <v>-194.59186016</v>
      </c>
    </row>
    <row r="8" customFormat="false" ht="12.75" hidden="false" customHeight="false" outlineLevel="0" collapsed="false">
      <c r="A8" s="269" t="n">
        <v>37347</v>
      </c>
      <c r="B8" s="247" t="n">
        <v>-830.96009833</v>
      </c>
      <c r="C8" s="247" t="n">
        <v>0</v>
      </c>
      <c r="D8" s="247" t="n">
        <v>-42.24294499</v>
      </c>
      <c r="E8" s="247" t="n">
        <v>-788.71715334</v>
      </c>
      <c r="F8" s="247" t="n">
        <v>-788.71715334</v>
      </c>
      <c r="G8" s="247" t="n">
        <v>0</v>
      </c>
      <c r="H8" s="248" t="n">
        <v>0</v>
      </c>
      <c r="I8" s="247" t="n">
        <v>-0.7083861156</v>
      </c>
      <c r="J8" s="247" t="n">
        <v>0.15903154</v>
      </c>
      <c r="K8" s="247" t="n">
        <v>-1313.69457427</v>
      </c>
      <c r="L8" s="247" t="n">
        <v>-1257.95544513</v>
      </c>
      <c r="M8" s="247" t="n">
        <v>-626.94291666</v>
      </c>
      <c r="N8" s="247" t="n">
        <v>-111.45348782</v>
      </c>
      <c r="O8" s="247" t="n">
        <v>102.89614822</v>
      </c>
      <c r="P8" s="247" t="n">
        <v>429.41656989</v>
      </c>
      <c r="Q8" s="247" t="n">
        <v>677.53136775</v>
      </c>
      <c r="R8" s="248" t="n">
        <v>872.89523064</v>
      </c>
    </row>
    <row r="9" customFormat="false" ht="12.75" hidden="false" customHeight="false" outlineLevel="0" collapsed="false">
      <c r="A9" s="269" t="n">
        <v>37377</v>
      </c>
      <c r="B9" s="247" t="n">
        <v>-20.77559547</v>
      </c>
      <c r="C9" s="247" t="n">
        <v>0</v>
      </c>
      <c r="D9" s="247" t="n">
        <v>60.57993572</v>
      </c>
      <c r="E9" s="247" t="n">
        <v>-81.35553119</v>
      </c>
      <c r="F9" s="247" t="n">
        <v>-81.35553119</v>
      </c>
      <c r="G9" s="247" t="n">
        <v>0</v>
      </c>
      <c r="H9" s="248" t="n">
        <v>0</v>
      </c>
      <c r="I9" s="247" t="n">
        <v>1.6016443295</v>
      </c>
      <c r="J9" s="247" t="n">
        <v>-0.34132561</v>
      </c>
      <c r="K9" s="247" t="n">
        <v>288.52590667</v>
      </c>
      <c r="L9" s="247" t="n">
        <v>196.00703674</v>
      </c>
      <c r="M9" s="247" t="n">
        <v>86.42311067</v>
      </c>
      <c r="N9" s="247" t="n">
        <v>14.06078016</v>
      </c>
      <c r="O9" s="247" t="n">
        <v>-12.39374496</v>
      </c>
      <c r="P9" s="247" t="n">
        <v>-46.90308191</v>
      </c>
      <c r="Q9" s="247" t="n">
        <v>-65.02583137</v>
      </c>
      <c r="R9" s="248" t="n">
        <v>-71.08756214</v>
      </c>
    </row>
    <row r="10" customFormat="false" ht="12.75" hidden="false" customHeight="false" outlineLevel="0" collapsed="false">
      <c r="A10" s="269" t="n">
        <v>37408</v>
      </c>
      <c r="B10" s="247" t="n">
        <v>24.66535439</v>
      </c>
      <c r="C10" s="247" t="n">
        <v>0</v>
      </c>
      <c r="D10" s="247" t="n">
        <v>61.4029529</v>
      </c>
      <c r="E10" s="247" t="n">
        <v>-36.73759851</v>
      </c>
      <c r="F10" s="247" t="n">
        <v>-36.73759851</v>
      </c>
      <c r="G10" s="247" t="n">
        <v>0</v>
      </c>
      <c r="H10" s="248" t="n">
        <v>0</v>
      </c>
      <c r="I10" s="247" t="n">
        <v>1.3817753885</v>
      </c>
      <c r="J10" s="247" t="n">
        <v>-0.24811092</v>
      </c>
      <c r="K10" s="247" t="n">
        <v>296.25370696</v>
      </c>
      <c r="L10" s="247" t="n">
        <v>183.88421449</v>
      </c>
      <c r="M10" s="247" t="n">
        <v>80.11122164</v>
      </c>
      <c r="N10" s="247" t="n">
        <v>13.41031034</v>
      </c>
      <c r="O10" s="247" t="n">
        <v>-12.12470091</v>
      </c>
      <c r="P10" s="247" t="n">
        <v>-49.22697544</v>
      </c>
      <c r="Q10" s="247" t="n">
        <v>-76.63537116</v>
      </c>
      <c r="R10" s="248" t="n">
        <v>-104.77634543</v>
      </c>
    </row>
    <row r="11" customFormat="false" ht="12.75" hidden="false" customHeight="false" outlineLevel="0" collapsed="false">
      <c r="A11" s="269" t="n">
        <v>37438</v>
      </c>
      <c r="B11" s="247" t="n">
        <v>22.57693845</v>
      </c>
      <c r="C11" s="247" t="n">
        <v>0</v>
      </c>
      <c r="D11" s="247" t="n">
        <v>60.0223417</v>
      </c>
      <c r="E11" s="247" t="n">
        <v>-37.44540325</v>
      </c>
      <c r="F11" s="247" t="n">
        <v>-37.44540325</v>
      </c>
      <c r="G11" s="247" t="n">
        <v>0</v>
      </c>
      <c r="H11" s="248" t="n">
        <v>0</v>
      </c>
      <c r="I11" s="247" t="n">
        <v>1.3557408776</v>
      </c>
      <c r="J11" s="247" t="n">
        <v>-0.2219072</v>
      </c>
      <c r="K11" s="247" t="n">
        <v>289.83395673</v>
      </c>
      <c r="L11" s="247" t="n">
        <v>162.39545256</v>
      </c>
      <c r="M11" s="247" t="n">
        <v>69.05218619</v>
      </c>
      <c r="N11" s="247" t="n">
        <v>11.57362064</v>
      </c>
      <c r="O11" s="247" t="n">
        <v>-10.54001705</v>
      </c>
      <c r="P11" s="247" t="n">
        <v>-43.69386179</v>
      </c>
      <c r="Q11" s="247" t="n">
        <v>-70.50394892</v>
      </c>
      <c r="R11" s="248" t="n">
        <v>-102.67033648</v>
      </c>
    </row>
    <row r="12" customFormat="false" ht="12.75" hidden="false" customHeight="false" outlineLevel="0" collapsed="false">
      <c r="A12" s="269" t="n">
        <v>37469</v>
      </c>
      <c r="B12" s="247" t="n">
        <v>24.04699339</v>
      </c>
      <c r="C12" s="247" t="n">
        <v>0</v>
      </c>
      <c r="D12" s="247" t="n">
        <v>59.92382798</v>
      </c>
      <c r="E12" s="247" t="n">
        <v>-35.87683459</v>
      </c>
      <c r="F12" s="247" t="n">
        <v>-35.87683459</v>
      </c>
      <c r="G12" s="247" t="n">
        <v>0</v>
      </c>
      <c r="H12" s="248" t="n">
        <v>0</v>
      </c>
      <c r="I12" s="247" t="n">
        <v>1.1549124647</v>
      </c>
      <c r="J12" s="247" t="n">
        <v>-0.18068922</v>
      </c>
      <c r="K12" s="247" t="n">
        <v>283.09130454</v>
      </c>
      <c r="L12" s="247" t="n">
        <v>144.62201225</v>
      </c>
      <c r="M12" s="247" t="n">
        <v>61.34564538</v>
      </c>
      <c r="N12" s="247" t="n">
        <v>10.46293409</v>
      </c>
      <c r="O12" s="247" t="n">
        <v>-9.64767066</v>
      </c>
      <c r="P12" s="247" t="n">
        <v>-41.17805026</v>
      </c>
      <c r="Q12" s="247" t="n">
        <v>-68.918317</v>
      </c>
      <c r="R12" s="248" t="n">
        <v>-105.09105268</v>
      </c>
    </row>
    <row r="13" customFormat="false" ht="12.75" hidden="false" customHeight="false" outlineLevel="0" collapsed="false">
      <c r="A13" s="269" t="n">
        <v>37500</v>
      </c>
      <c r="B13" s="247" t="n">
        <v>48.44801448</v>
      </c>
      <c r="C13" s="247" t="n">
        <v>0</v>
      </c>
      <c r="D13" s="247" t="n">
        <v>60.59337543</v>
      </c>
      <c r="E13" s="247" t="n">
        <v>-12.14536095</v>
      </c>
      <c r="F13" s="247" t="n">
        <v>-12.14536095</v>
      </c>
      <c r="G13" s="247" t="n">
        <v>0</v>
      </c>
      <c r="H13" s="248" t="n">
        <v>0</v>
      </c>
      <c r="I13" s="247" t="n">
        <v>1.2234108068</v>
      </c>
      <c r="J13" s="247" t="n">
        <v>-0.16983448</v>
      </c>
      <c r="K13" s="247" t="n">
        <v>261.26224642</v>
      </c>
      <c r="L13" s="247" t="n">
        <v>122.72834504</v>
      </c>
      <c r="M13" s="247" t="n">
        <v>50.95379577</v>
      </c>
      <c r="N13" s="247" t="n">
        <v>8.63146239</v>
      </c>
      <c r="O13" s="247" t="n">
        <v>-7.95172476</v>
      </c>
      <c r="P13" s="247" t="n">
        <v>-34.01639766</v>
      </c>
      <c r="Q13" s="247" t="n">
        <v>-57.34319422</v>
      </c>
      <c r="R13" s="248" t="n">
        <v>-89.02995546</v>
      </c>
    </row>
    <row r="14" customFormat="false" ht="12.75" hidden="false" customHeight="false" outlineLevel="0" collapsed="false">
      <c r="A14" s="269" t="n">
        <v>37530</v>
      </c>
      <c r="B14" s="247" t="n">
        <v>-146.06050823</v>
      </c>
      <c r="C14" s="247" t="n">
        <v>0</v>
      </c>
      <c r="D14" s="247" t="n">
        <v>-137.87800194</v>
      </c>
      <c r="E14" s="247" t="n">
        <v>-8.18250628999999</v>
      </c>
      <c r="F14" s="247" t="n">
        <v>-8.18250628999999</v>
      </c>
      <c r="G14" s="247" t="n">
        <v>0</v>
      </c>
      <c r="H14" s="248" t="n">
        <v>0</v>
      </c>
      <c r="I14" s="247" t="n">
        <v>1.1757563533</v>
      </c>
      <c r="J14" s="247" t="n">
        <v>-0.15342782</v>
      </c>
      <c r="K14" s="247" t="n">
        <v>249.94040224</v>
      </c>
      <c r="L14" s="247" t="n">
        <v>109.47307324</v>
      </c>
      <c r="M14" s="247" t="n">
        <v>45.1916933</v>
      </c>
      <c r="N14" s="247" t="n">
        <v>7.71420489</v>
      </c>
      <c r="O14" s="247" t="n">
        <v>-7.15146265</v>
      </c>
      <c r="P14" s="247" t="n">
        <v>-31.0882696</v>
      </c>
      <c r="Q14" s="247" t="n">
        <v>-53.51676891</v>
      </c>
      <c r="R14" s="248" t="n">
        <v>-85.77089471</v>
      </c>
    </row>
    <row r="15" customFormat="false" ht="12.75" hidden="false" customHeight="false" outlineLevel="0" collapsed="false">
      <c r="A15" s="269" t="n">
        <v>37561</v>
      </c>
      <c r="B15" s="247" t="n">
        <v>61.02079131</v>
      </c>
      <c r="C15" s="247" t="n">
        <v>0</v>
      </c>
      <c r="D15" s="247" t="n">
        <v>63.31719406</v>
      </c>
      <c r="E15" s="247" t="n">
        <v>-2.29640275</v>
      </c>
      <c r="F15" s="247" t="n">
        <v>-2.29640275</v>
      </c>
      <c r="G15" s="247" t="n">
        <v>0</v>
      </c>
      <c r="H15" s="248" t="n">
        <v>0</v>
      </c>
      <c r="I15" s="247" t="n">
        <v>1.7343829826</v>
      </c>
      <c r="J15" s="247" t="n">
        <v>-0.17507744</v>
      </c>
      <c r="K15" s="247" t="n">
        <v>-27.63806005</v>
      </c>
      <c r="L15" s="247" t="n">
        <v>-23.04585245</v>
      </c>
      <c r="M15" s="247" t="n">
        <v>-12.84767303</v>
      </c>
      <c r="N15" s="247" t="n">
        <v>-2.74808306</v>
      </c>
      <c r="O15" s="247" t="n">
        <v>2.82825874</v>
      </c>
      <c r="P15" s="247" t="n">
        <v>14.87318011</v>
      </c>
      <c r="Q15" s="247" t="n">
        <v>31.17301237</v>
      </c>
      <c r="R15" s="248" t="n">
        <v>64.98485879</v>
      </c>
    </row>
    <row r="16" customFormat="false" ht="12.75" hidden="false" customHeight="false" outlineLevel="0" collapsed="false">
      <c r="A16" s="269" t="n">
        <v>37591</v>
      </c>
      <c r="B16" s="247" t="n">
        <v>30.92442207</v>
      </c>
      <c r="C16" s="247" t="n">
        <v>0</v>
      </c>
      <c r="D16" s="247" t="n">
        <v>68.75367757</v>
      </c>
      <c r="E16" s="247" t="n">
        <v>-37.8292555</v>
      </c>
      <c r="F16" s="247" t="n">
        <v>-37.8292555</v>
      </c>
      <c r="G16" s="247" t="n">
        <v>0</v>
      </c>
      <c r="H16" s="248" t="n">
        <v>0</v>
      </c>
      <c r="I16" s="247" t="n">
        <v>1.859849398</v>
      </c>
      <c r="J16" s="247" t="n">
        <v>-0.17398577</v>
      </c>
      <c r="K16" s="247" t="n">
        <v>77.35560444</v>
      </c>
      <c r="L16" s="247" t="n">
        <v>26.65204367</v>
      </c>
      <c r="M16" s="247" t="n">
        <v>9.2641977</v>
      </c>
      <c r="N16" s="247" t="n">
        <v>1.21436828</v>
      </c>
      <c r="O16" s="247" t="n">
        <v>-0.90872368</v>
      </c>
      <c r="P16" s="247" t="n">
        <v>-1.75546014</v>
      </c>
      <c r="Q16" s="247" t="n">
        <v>2.32048749</v>
      </c>
      <c r="R16" s="248" t="n">
        <v>20.52771559</v>
      </c>
    </row>
    <row r="17" customFormat="false" ht="12.75" hidden="false" customHeight="false" outlineLevel="0" collapsed="false">
      <c r="A17" s="269" t="n">
        <v>37622</v>
      </c>
      <c r="B17" s="247" t="n">
        <v>248.7118921</v>
      </c>
      <c r="C17" s="247" t="n">
        <v>0</v>
      </c>
      <c r="D17" s="247" t="n">
        <v>245.1406486</v>
      </c>
      <c r="E17" s="247" t="n">
        <v>3.5712435</v>
      </c>
      <c r="F17" s="247" t="n">
        <v>3.5712435</v>
      </c>
      <c r="G17" s="247" t="n">
        <v>0</v>
      </c>
      <c r="H17" s="248" t="n">
        <v>0</v>
      </c>
      <c r="I17" s="247" t="n">
        <v>-0.2379440961</v>
      </c>
      <c r="J17" s="247" t="n">
        <v>0.01516591</v>
      </c>
      <c r="K17" s="247" t="n">
        <v>-180.48587193</v>
      </c>
      <c r="L17" s="247" t="n">
        <v>-80.90039331</v>
      </c>
      <c r="M17" s="247" t="n">
        <v>-35.54427296</v>
      </c>
      <c r="N17" s="247" t="n">
        <v>-6.30018974</v>
      </c>
      <c r="O17" s="247" t="n">
        <v>5.91005985</v>
      </c>
      <c r="P17" s="247" t="n">
        <v>25.8844953</v>
      </c>
      <c r="Q17" s="247" t="n">
        <v>43.65240855</v>
      </c>
      <c r="R17" s="248" t="n">
        <v>61.96531842</v>
      </c>
    </row>
    <row r="18" customFormat="false" ht="12.75" hidden="false" customHeight="false" outlineLevel="0" collapsed="false">
      <c r="A18" s="269" t="n">
        <v>37653</v>
      </c>
      <c r="B18" s="247" t="n">
        <v>245.90090208</v>
      </c>
      <c r="C18" s="247" t="n">
        <v>0</v>
      </c>
      <c r="D18" s="247" t="n">
        <v>250.87912322</v>
      </c>
      <c r="E18" s="247" t="n">
        <v>-4.97822114</v>
      </c>
      <c r="F18" s="247" t="n">
        <v>-4.97822114</v>
      </c>
      <c r="G18" s="247" t="n">
        <v>0</v>
      </c>
      <c r="H18" s="248" t="n">
        <v>0</v>
      </c>
      <c r="I18" s="247" t="n">
        <v>-0.1082653971</v>
      </c>
      <c r="J18" s="247" t="n">
        <v>0.00356011999999999</v>
      </c>
      <c r="K18" s="247" t="n">
        <v>-179.96129397</v>
      </c>
      <c r="L18" s="247" t="n">
        <v>-81.64209797</v>
      </c>
      <c r="M18" s="247" t="n">
        <v>-36.06457369</v>
      </c>
      <c r="N18" s="247" t="n">
        <v>-6.4221599</v>
      </c>
      <c r="O18" s="247" t="n">
        <v>6.03911468</v>
      </c>
      <c r="P18" s="247" t="n">
        <v>26.58676467</v>
      </c>
      <c r="Q18" s="247" t="n">
        <v>45.1471203</v>
      </c>
      <c r="R18" s="248" t="n">
        <v>65.02904209</v>
      </c>
    </row>
    <row r="19" customFormat="false" ht="12.75" hidden="false" customHeight="false" outlineLevel="0" collapsed="false">
      <c r="A19" s="269" t="n">
        <v>37681</v>
      </c>
      <c r="B19" s="247" t="n">
        <v>-96.3023392</v>
      </c>
      <c r="C19" s="247" t="n">
        <v>0</v>
      </c>
      <c r="D19" s="247" t="n">
        <v>-49.76781106</v>
      </c>
      <c r="E19" s="247" t="n">
        <v>-46.53452814</v>
      </c>
      <c r="F19" s="247" t="n">
        <v>-46.53452814</v>
      </c>
      <c r="G19" s="247" t="n">
        <v>0</v>
      </c>
      <c r="H19" s="248" t="n">
        <v>0</v>
      </c>
      <c r="I19" s="247" t="n">
        <v>0.177901134</v>
      </c>
      <c r="J19" s="247" t="n">
        <v>-0.01647985</v>
      </c>
      <c r="K19" s="247" t="n">
        <v>-64.20306384</v>
      </c>
      <c r="L19" s="247" t="n">
        <v>-36.63707727</v>
      </c>
      <c r="M19" s="247" t="n">
        <v>-17.24116565</v>
      </c>
      <c r="N19" s="247" t="n">
        <v>-3.16350458</v>
      </c>
      <c r="O19" s="247" t="n">
        <v>3.00161721</v>
      </c>
      <c r="P19" s="247" t="n">
        <v>13.32853351</v>
      </c>
      <c r="Q19" s="247" t="n">
        <v>22.53092086</v>
      </c>
      <c r="R19" s="248" t="n">
        <v>30.89474755</v>
      </c>
    </row>
    <row r="20" customFormat="false" ht="12.75" hidden="false" customHeight="false" outlineLevel="0" collapsed="false">
      <c r="A20" s="269" t="n">
        <v>37712</v>
      </c>
      <c r="B20" s="247" t="n">
        <v>-92.72509121</v>
      </c>
      <c r="C20" s="247" t="n">
        <v>0</v>
      </c>
      <c r="D20" s="247" t="n">
        <v>-111.60239612</v>
      </c>
      <c r="E20" s="247" t="n">
        <v>18.87730491</v>
      </c>
      <c r="F20" s="247" t="n">
        <v>18.87730491</v>
      </c>
      <c r="G20" s="247" t="n">
        <v>0</v>
      </c>
      <c r="H20" s="248" t="n">
        <v>0</v>
      </c>
      <c r="I20" s="247" t="n">
        <v>1.5110215256</v>
      </c>
      <c r="J20" s="247" t="n">
        <v>-0.0665497</v>
      </c>
      <c r="K20" s="247" t="n">
        <v>-113.51786693</v>
      </c>
      <c r="L20" s="247" t="n">
        <v>-73.86606762</v>
      </c>
      <c r="M20" s="247" t="n">
        <v>-38.07139216</v>
      </c>
      <c r="N20" s="247" t="n">
        <v>-7.49496175</v>
      </c>
      <c r="O20" s="247" t="n">
        <v>7.36221768</v>
      </c>
      <c r="P20" s="247" t="n">
        <v>34.98978599</v>
      </c>
      <c r="Q20" s="247" t="n">
        <v>64.5192116</v>
      </c>
      <c r="R20" s="248" t="n">
        <v>106.97777549</v>
      </c>
    </row>
    <row r="21" customFormat="false" ht="12.75" hidden="false" customHeight="false" outlineLevel="0" collapsed="false">
      <c r="A21" s="269" t="n">
        <v>37742</v>
      </c>
      <c r="B21" s="247" t="n">
        <v>-90.3770125</v>
      </c>
      <c r="C21" s="247" t="n">
        <v>0</v>
      </c>
      <c r="D21" s="247" t="n">
        <v>-119.93707213</v>
      </c>
      <c r="E21" s="247" t="n">
        <v>29.56005963</v>
      </c>
      <c r="F21" s="247" t="n">
        <v>29.56005963</v>
      </c>
      <c r="G21" s="247" t="n">
        <v>0</v>
      </c>
      <c r="H21" s="248" t="n">
        <v>0</v>
      </c>
      <c r="I21" s="247" t="n">
        <v>1.4955410045</v>
      </c>
      <c r="J21" s="247" t="n">
        <v>-0.05199414</v>
      </c>
      <c r="K21" s="247" t="n">
        <v>-111.14573697</v>
      </c>
      <c r="L21" s="247" t="n">
        <v>-72.38296862</v>
      </c>
      <c r="M21" s="247" t="n">
        <v>-37.21899891</v>
      </c>
      <c r="N21" s="247" t="n">
        <v>-7.29558185</v>
      </c>
      <c r="O21" s="247" t="n">
        <v>7.14663331</v>
      </c>
      <c r="P21" s="247" t="n">
        <v>33.75685917</v>
      </c>
      <c r="Q21" s="247" t="n">
        <v>61.76969131</v>
      </c>
      <c r="R21" s="248" t="n">
        <v>101.28057276</v>
      </c>
    </row>
    <row r="22" customFormat="false" ht="12.75" hidden="false" customHeight="false" outlineLevel="0" collapsed="false">
      <c r="A22" s="269" t="n">
        <v>37773</v>
      </c>
      <c r="B22" s="247" t="n">
        <v>-84.76681833</v>
      </c>
      <c r="C22" s="247" t="n">
        <v>0</v>
      </c>
      <c r="D22" s="247" t="n">
        <v>-115.79014972</v>
      </c>
      <c r="E22" s="247" t="n">
        <v>31.02333139</v>
      </c>
      <c r="F22" s="247" t="n">
        <v>31.02333139</v>
      </c>
      <c r="G22" s="247" t="n">
        <v>0</v>
      </c>
      <c r="H22" s="248" t="n">
        <v>0</v>
      </c>
      <c r="I22" s="247" t="n">
        <v>1.4684297759</v>
      </c>
      <c r="J22" s="247" t="n">
        <v>-0.04700027</v>
      </c>
      <c r="K22" s="247" t="n">
        <v>-114.20377483</v>
      </c>
      <c r="L22" s="247" t="n">
        <v>-72.3778713</v>
      </c>
      <c r="M22" s="247" t="n">
        <v>-36.8123043</v>
      </c>
      <c r="N22" s="247" t="n">
        <v>-7.17535307</v>
      </c>
      <c r="O22" s="247" t="n">
        <v>7.01478882</v>
      </c>
      <c r="P22" s="247" t="n">
        <v>33.04138838</v>
      </c>
      <c r="Q22" s="247" t="n">
        <v>60.35714663</v>
      </c>
      <c r="R22" s="248" t="n">
        <v>98.85781393</v>
      </c>
    </row>
    <row r="23" customFormat="false" ht="12.75" hidden="false" customHeight="false" outlineLevel="0" collapsed="false">
      <c r="A23" s="269" t="n">
        <v>37803</v>
      </c>
      <c r="B23" s="247" t="n">
        <v>-82.76370727</v>
      </c>
      <c r="C23" s="247" t="n">
        <v>0</v>
      </c>
      <c r="D23" s="247" t="n">
        <v>-119.4465443</v>
      </c>
      <c r="E23" s="247" t="n">
        <v>36.68283703</v>
      </c>
      <c r="F23" s="247" t="n">
        <v>36.68283703</v>
      </c>
      <c r="G23" s="247" t="n">
        <v>0</v>
      </c>
      <c r="H23" s="248" t="n">
        <v>0</v>
      </c>
      <c r="I23" s="247" t="n">
        <v>1.4290025315</v>
      </c>
      <c r="J23" s="247" t="n">
        <v>-0.04265022</v>
      </c>
      <c r="K23" s="247" t="n">
        <v>-115.69671371</v>
      </c>
      <c r="L23" s="247" t="n">
        <v>-70.86792961</v>
      </c>
      <c r="M23" s="247" t="n">
        <v>-35.62296605</v>
      </c>
      <c r="N23" s="247" t="n">
        <v>-6.90692647</v>
      </c>
      <c r="O23" s="247" t="n">
        <v>6.74057744</v>
      </c>
      <c r="P23" s="247" t="n">
        <v>31.70082783</v>
      </c>
      <c r="Q23" s="247" t="n">
        <v>57.91269818</v>
      </c>
      <c r="R23" s="248" t="n">
        <v>95.12929326</v>
      </c>
    </row>
    <row r="24" customFormat="false" ht="12.75" hidden="false" customHeight="false" outlineLevel="0" collapsed="false">
      <c r="A24" s="269" t="n">
        <v>37834</v>
      </c>
      <c r="B24" s="247" t="n">
        <v>-77.96217123</v>
      </c>
      <c r="C24" s="247" t="n">
        <v>0</v>
      </c>
      <c r="D24" s="247" t="n">
        <v>-118.85949568</v>
      </c>
      <c r="E24" s="247" t="n">
        <v>40.89732445</v>
      </c>
      <c r="F24" s="247" t="n">
        <v>40.89732445</v>
      </c>
      <c r="G24" s="247" t="n">
        <v>0</v>
      </c>
      <c r="H24" s="248" t="n">
        <v>0</v>
      </c>
      <c r="I24" s="247" t="n">
        <v>1.38465913</v>
      </c>
      <c r="J24" s="247" t="n">
        <v>-0.03837435</v>
      </c>
      <c r="K24" s="247" t="n">
        <v>-117.83525131</v>
      </c>
      <c r="L24" s="247" t="n">
        <v>-69.65088167</v>
      </c>
      <c r="M24" s="247" t="n">
        <v>-34.58841553</v>
      </c>
      <c r="N24" s="247" t="n">
        <v>-6.66750835</v>
      </c>
      <c r="O24" s="247" t="n">
        <v>6.49324045</v>
      </c>
      <c r="P24" s="247" t="n">
        <v>30.47533049</v>
      </c>
      <c r="Q24" s="247" t="n">
        <v>55.62988115</v>
      </c>
      <c r="R24" s="248" t="n">
        <v>91.47451482</v>
      </c>
    </row>
    <row r="25" customFormat="false" ht="12.75" hidden="false" customHeight="false" outlineLevel="0" collapsed="false">
      <c r="A25" s="269" t="n">
        <v>37865</v>
      </c>
      <c r="B25" s="247" t="n">
        <v>-75.38081291</v>
      </c>
      <c r="C25" s="247" t="n">
        <v>0</v>
      </c>
      <c r="D25" s="247" t="n">
        <v>-114.83160478</v>
      </c>
      <c r="E25" s="247" t="n">
        <v>39.45079187</v>
      </c>
      <c r="F25" s="247" t="n">
        <v>39.45079187</v>
      </c>
      <c r="G25" s="247" t="n">
        <v>0</v>
      </c>
      <c r="H25" s="248" t="n">
        <v>0</v>
      </c>
      <c r="I25" s="247" t="n">
        <v>1.407130629</v>
      </c>
      <c r="J25" s="247" t="n">
        <v>-0.03700052</v>
      </c>
      <c r="K25" s="247" t="n">
        <v>-118.87049113</v>
      </c>
      <c r="L25" s="247" t="n">
        <v>-69.57368803</v>
      </c>
      <c r="M25" s="247" t="n">
        <v>-34.39861094</v>
      </c>
      <c r="N25" s="247" t="n">
        <v>-6.61661147</v>
      </c>
      <c r="O25" s="247" t="n">
        <v>6.43919735</v>
      </c>
      <c r="P25" s="247" t="n">
        <v>30.19710481</v>
      </c>
      <c r="Q25" s="247" t="n">
        <v>55.10160273</v>
      </c>
      <c r="R25" s="248" t="n">
        <v>90.61348108</v>
      </c>
    </row>
    <row r="26" customFormat="false" ht="12.75" hidden="false" customHeight="false" outlineLevel="0" collapsed="false">
      <c r="A26" s="269" t="n">
        <v>37895</v>
      </c>
      <c r="B26" s="247" t="n">
        <v>-75.04296811</v>
      </c>
      <c r="C26" s="247" t="n">
        <v>0</v>
      </c>
      <c r="D26" s="247" t="n">
        <v>-118.93900617</v>
      </c>
      <c r="E26" s="247" t="n">
        <v>43.89603806</v>
      </c>
      <c r="F26" s="247" t="n">
        <v>43.89603806</v>
      </c>
      <c r="G26" s="247" t="n">
        <v>0</v>
      </c>
      <c r="H26" s="248" t="n">
        <v>0</v>
      </c>
      <c r="I26" s="247" t="n">
        <v>0.8886667345</v>
      </c>
      <c r="J26" s="247" t="n">
        <v>-0.02126716</v>
      </c>
      <c r="K26" s="247" t="n">
        <v>-117.31213817</v>
      </c>
      <c r="L26" s="247" t="n">
        <v>-63.78779323</v>
      </c>
      <c r="M26" s="247" t="n">
        <v>-30.55176464</v>
      </c>
      <c r="N26" s="247" t="n">
        <v>-5.74584115</v>
      </c>
      <c r="O26" s="247" t="n">
        <v>5.53340322</v>
      </c>
      <c r="P26" s="247" t="n">
        <v>25.43411028</v>
      </c>
      <c r="Q26" s="247" t="n">
        <v>45.31125586</v>
      </c>
      <c r="R26" s="248" t="n">
        <v>71.22028877</v>
      </c>
    </row>
    <row r="27" customFormat="false" ht="12.75" hidden="false" customHeight="false" outlineLevel="0" collapsed="false">
      <c r="A27" s="269" t="n">
        <v>37926</v>
      </c>
      <c r="B27" s="247" t="n">
        <v>-44.23105922</v>
      </c>
      <c r="C27" s="247" t="n">
        <v>0</v>
      </c>
      <c r="D27" s="247" t="n">
        <v>-469.21621113</v>
      </c>
      <c r="E27" s="247" t="n">
        <v>424.98515191</v>
      </c>
      <c r="F27" s="247" t="n">
        <v>424.98515191</v>
      </c>
      <c r="G27" s="247" t="n">
        <v>0</v>
      </c>
      <c r="H27" s="248" t="n">
        <v>0</v>
      </c>
      <c r="I27" s="247" t="n">
        <v>3.535598152</v>
      </c>
      <c r="J27" s="247" t="n">
        <v>-0.05965474</v>
      </c>
      <c r="K27" s="247" t="n">
        <v>-62.44836693</v>
      </c>
      <c r="L27" s="247" t="n">
        <v>-55.20464303</v>
      </c>
      <c r="M27" s="247" t="n">
        <v>-31.33910679</v>
      </c>
      <c r="N27" s="247" t="n">
        <v>-6.5557037</v>
      </c>
      <c r="O27" s="247" t="n">
        <v>6.61360379</v>
      </c>
      <c r="P27" s="247" t="n">
        <v>32.92269929</v>
      </c>
      <c r="Q27" s="247" t="n">
        <v>63.66909145</v>
      </c>
      <c r="R27" s="248" t="n">
        <v>113.01595276</v>
      </c>
    </row>
    <row r="28" customFormat="false" ht="12.75" hidden="false" customHeight="false" outlineLevel="0" collapsed="false">
      <c r="A28" s="269" t="n">
        <v>37956</v>
      </c>
      <c r="B28" s="247" t="n">
        <v>-60.33380331</v>
      </c>
      <c r="C28" s="247" t="n">
        <v>0</v>
      </c>
      <c r="D28" s="247" t="n">
        <v>-116.53425946</v>
      </c>
      <c r="E28" s="247" t="n">
        <v>56.20045615</v>
      </c>
      <c r="F28" s="247" t="n">
        <v>56.20045615</v>
      </c>
      <c r="G28" s="247" t="n">
        <v>0</v>
      </c>
      <c r="H28" s="248" t="n">
        <v>0</v>
      </c>
      <c r="I28" s="247" t="n">
        <v>0.4711039959</v>
      </c>
      <c r="J28" s="247" t="n">
        <v>-0.00695758</v>
      </c>
      <c r="K28" s="247" t="n">
        <v>-131.94357902</v>
      </c>
      <c r="L28" s="247" t="n">
        <v>-63.5844666</v>
      </c>
      <c r="M28" s="247" t="n">
        <v>-29.34884169</v>
      </c>
      <c r="N28" s="247" t="n">
        <v>-5.4080029</v>
      </c>
      <c r="O28" s="247" t="n">
        <v>5.17008115</v>
      </c>
      <c r="P28" s="247" t="n">
        <v>23.49572262</v>
      </c>
      <c r="Q28" s="247" t="n">
        <v>41.46403189</v>
      </c>
      <c r="R28" s="248" t="n">
        <v>64.55301144</v>
      </c>
    </row>
    <row r="29" customFormat="false" ht="12.75" hidden="false" customHeight="false" outlineLevel="0" collapsed="false">
      <c r="A29" s="269" t="n">
        <v>37987</v>
      </c>
      <c r="B29" s="247" t="n">
        <v>8.15944089</v>
      </c>
      <c r="C29" s="247" t="n">
        <v>0</v>
      </c>
      <c r="D29" s="247" t="n">
        <v>7.71034945</v>
      </c>
      <c r="E29" s="247" t="n">
        <v>0.44909144</v>
      </c>
      <c r="F29" s="247" t="n">
        <v>0.44909144</v>
      </c>
      <c r="G29" s="247" t="n">
        <v>0</v>
      </c>
      <c r="H29" s="248" t="n">
        <v>0</v>
      </c>
      <c r="I29" s="247" t="n">
        <v>0.0939675964</v>
      </c>
      <c r="J29" s="247" t="n">
        <v>-0.00231749</v>
      </c>
      <c r="K29" s="247" t="n">
        <v>8.92233345</v>
      </c>
      <c r="L29" s="247" t="n">
        <v>2.41319732</v>
      </c>
      <c r="M29" s="247" t="n">
        <v>0.61187582</v>
      </c>
      <c r="N29" s="247" t="n">
        <v>0.05692527</v>
      </c>
      <c r="O29" s="247" t="n">
        <v>-0.03500645</v>
      </c>
      <c r="P29" s="247" t="n">
        <v>-0.0461545299999999</v>
      </c>
      <c r="Q29" s="247" t="n">
        <v>-0.00460091999999968</v>
      </c>
      <c r="R29" s="248" t="n">
        <v>-0.26230457</v>
      </c>
    </row>
    <row r="30" customFormat="false" ht="12.75" hidden="false" customHeight="false" outlineLevel="0" collapsed="false">
      <c r="A30" s="269" t="n">
        <v>38018</v>
      </c>
      <c r="B30" s="247" t="n">
        <v>7.98389393</v>
      </c>
      <c r="C30" s="247" t="n">
        <v>0</v>
      </c>
      <c r="D30" s="247" t="n">
        <v>6.84971319</v>
      </c>
      <c r="E30" s="247" t="n">
        <v>1.13418074</v>
      </c>
      <c r="F30" s="247" t="n">
        <v>1.13418074</v>
      </c>
      <c r="G30" s="247" t="n">
        <v>0</v>
      </c>
      <c r="H30" s="248" t="n">
        <v>0</v>
      </c>
      <c r="I30" s="247" t="n">
        <v>0.0917452391</v>
      </c>
      <c r="J30" s="247" t="n">
        <v>-0.00215162</v>
      </c>
      <c r="K30" s="247" t="n">
        <v>8.84405379</v>
      </c>
      <c r="L30" s="247" t="n">
        <v>2.57644988</v>
      </c>
      <c r="M30" s="247" t="n">
        <v>0.70792666</v>
      </c>
      <c r="N30" s="247" t="n">
        <v>0.07618067</v>
      </c>
      <c r="O30" s="247" t="n">
        <v>-0.05371547</v>
      </c>
      <c r="P30" s="247" t="n">
        <v>-0.13054683</v>
      </c>
      <c r="Q30" s="247" t="n">
        <v>-0.14389101</v>
      </c>
      <c r="R30" s="248" t="n">
        <v>-0.4318006</v>
      </c>
    </row>
    <row r="31" customFormat="false" ht="12.75" hidden="false" customHeight="false" outlineLevel="0" collapsed="false">
      <c r="A31" s="269" t="n">
        <v>38047</v>
      </c>
      <c r="B31" s="247" t="n">
        <v>7.34226495</v>
      </c>
      <c r="C31" s="247" t="n">
        <v>0</v>
      </c>
      <c r="D31" s="247" t="n">
        <v>4.84755364</v>
      </c>
      <c r="E31" s="247" t="n">
        <v>2.49471131</v>
      </c>
      <c r="F31" s="247" t="n">
        <v>2.49471131</v>
      </c>
      <c r="G31" s="247" t="n">
        <v>0</v>
      </c>
      <c r="H31" s="248" t="n">
        <v>0</v>
      </c>
      <c r="I31" s="247" t="n">
        <v>0.1472437296</v>
      </c>
      <c r="J31" s="247" t="n">
        <v>-0.00313225</v>
      </c>
      <c r="K31" s="247" t="n">
        <v>8.06218875</v>
      </c>
      <c r="L31" s="247" t="n">
        <v>2.36523389</v>
      </c>
      <c r="M31" s="247" t="n">
        <v>0.5116544</v>
      </c>
      <c r="N31" s="247" t="n">
        <v>0.02414526</v>
      </c>
      <c r="O31" s="247" t="n">
        <v>0.00331428</v>
      </c>
      <c r="P31" s="247" t="n">
        <v>0.18959743</v>
      </c>
      <c r="Q31" s="247" t="n">
        <v>0.53681045</v>
      </c>
      <c r="R31" s="248" t="n">
        <v>0.90418158</v>
      </c>
    </row>
    <row r="32" customFormat="false" ht="12.75" hidden="false" customHeight="false" outlineLevel="0" collapsed="false">
      <c r="A32" s="269" t="n">
        <v>38078</v>
      </c>
      <c r="B32" s="247" t="n">
        <v>0.27876687</v>
      </c>
      <c r="C32" s="247" t="n">
        <v>0</v>
      </c>
      <c r="D32" s="247" t="n">
        <v>-2.97298365</v>
      </c>
      <c r="E32" s="247" t="n">
        <v>3.25175052</v>
      </c>
      <c r="F32" s="247" t="n">
        <v>3.25175052</v>
      </c>
      <c r="G32" s="247" t="n">
        <v>0</v>
      </c>
      <c r="H32" s="248" t="n">
        <v>0</v>
      </c>
      <c r="I32" s="247" t="n">
        <v>0.1571749006</v>
      </c>
      <c r="J32" s="247" t="n">
        <v>-0.00295233</v>
      </c>
      <c r="K32" s="247" t="n">
        <v>7.745782</v>
      </c>
      <c r="L32" s="247" t="n">
        <v>3.19777206</v>
      </c>
      <c r="M32" s="247" t="n">
        <v>0.89672182</v>
      </c>
      <c r="N32" s="247" t="n">
        <v>0.08919359</v>
      </c>
      <c r="O32" s="247" t="n">
        <v>-0.05552761</v>
      </c>
      <c r="P32" s="247" t="n">
        <v>-0.04788163</v>
      </c>
      <c r="Q32" s="247" t="n">
        <v>0.170546209999999</v>
      </c>
      <c r="R32" s="248" t="n">
        <v>0.42642617</v>
      </c>
    </row>
    <row r="33" customFormat="false" ht="12.75" hidden="false" customHeight="false" outlineLevel="0" collapsed="false">
      <c r="A33" s="269" t="n">
        <v>38108</v>
      </c>
      <c r="B33" s="247" t="n">
        <v>0.39012543</v>
      </c>
      <c r="C33" s="247" t="n">
        <v>0</v>
      </c>
      <c r="D33" s="247" t="n">
        <v>-2.97055415</v>
      </c>
      <c r="E33" s="247" t="n">
        <v>3.36067958</v>
      </c>
      <c r="F33" s="247" t="n">
        <v>3.36067958</v>
      </c>
      <c r="G33" s="247" t="n">
        <v>0</v>
      </c>
      <c r="H33" s="248" t="n">
        <v>0</v>
      </c>
      <c r="I33" s="247" t="n">
        <v>0.1564591094</v>
      </c>
      <c r="J33" s="247" t="n">
        <v>-0.00284625</v>
      </c>
      <c r="K33" s="247" t="n">
        <v>7.9243242</v>
      </c>
      <c r="L33" s="247" t="n">
        <v>3.32655674</v>
      </c>
      <c r="M33" s="247" t="n">
        <v>0.94973824</v>
      </c>
      <c r="N33" s="247" t="n">
        <v>0.09819698</v>
      </c>
      <c r="O33" s="247" t="n">
        <v>-0.06391588</v>
      </c>
      <c r="P33" s="247" t="n">
        <v>-0.0851235199999998</v>
      </c>
      <c r="Q33" s="247" t="n">
        <v>0.10221708</v>
      </c>
      <c r="R33" s="248" t="n">
        <v>0.30014128</v>
      </c>
    </row>
    <row r="34" customFormat="false" ht="12.75" hidden="false" customHeight="false" outlineLevel="0" collapsed="false">
      <c r="A34" s="269" t="n">
        <v>38139</v>
      </c>
      <c r="B34" s="247" t="n">
        <v>0.44229701</v>
      </c>
      <c r="C34" s="247" t="n">
        <v>0</v>
      </c>
      <c r="D34" s="247" t="n">
        <v>-2.93259466</v>
      </c>
      <c r="E34" s="247" t="n">
        <v>3.37489167</v>
      </c>
      <c r="F34" s="247" t="n">
        <v>3.37489167</v>
      </c>
      <c r="G34" s="247" t="n">
        <v>0</v>
      </c>
      <c r="H34" s="248" t="n">
        <v>0</v>
      </c>
      <c r="I34" s="247" t="n">
        <v>0.1493074208</v>
      </c>
      <c r="J34" s="247" t="n">
        <v>-0.00267954</v>
      </c>
      <c r="K34" s="247" t="n">
        <v>7.76241672</v>
      </c>
      <c r="L34" s="247" t="n">
        <v>3.05800145</v>
      </c>
      <c r="M34" s="247" t="n">
        <v>0.84672596</v>
      </c>
      <c r="N34" s="247" t="n">
        <v>0.0836220999999999</v>
      </c>
      <c r="O34" s="247" t="n">
        <v>-0.0517273700000001</v>
      </c>
      <c r="P34" s="247" t="n">
        <v>-0.0441861500000003</v>
      </c>
      <c r="Q34" s="247" t="n">
        <v>0.15387158</v>
      </c>
      <c r="R34" s="248" t="n">
        <v>0.35905143</v>
      </c>
    </row>
    <row r="35" customFormat="false" ht="12.75" hidden="false" customHeight="false" outlineLevel="0" collapsed="false">
      <c r="A35" s="269" t="n">
        <v>38169</v>
      </c>
      <c r="B35" s="247" t="n">
        <v>-0.180523</v>
      </c>
      <c r="C35" s="247" t="n">
        <v>0</v>
      </c>
      <c r="D35" s="247" t="n">
        <v>-3.30470846</v>
      </c>
      <c r="E35" s="247" t="n">
        <v>3.12418546</v>
      </c>
      <c r="F35" s="247" t="n">
        <v>3.12418546</v>
      </c>
      <c r="G35" s="247" t="n">
        <v>0</v>
      </c>
      <c r="H35" s="248" t="n">
        <v>0</v>
      </c>
      <c r="I35" s="247" t="n">
        <v>0.1471059217</v>
      </c>
      <c r="J35" s="247" t="n">
        <v>-0.0026598</v>
      </c>
      <c r="K35" s="247" t="n">
        <v>7.70123893</v>
      </c>
      <c r="L35" s="247" t="n">
        <v>2.80072474</v>
      </c>
      <c r="M35" s="247" t="n">
        <v>0.72956561</v>
      </c>
      <c r="N35" s="247" t="n">
        <v>0.06378206</v>
      </c>
      <c r="O35" s="247" t="n">
        <v>-0.03379856</v>
      </c>
      <c r="P35" s="247" t="n">
        <v>0.0278137699999999</v>
      </c>
      <c r="Q35" s="247" t="n">
        <v>0.26220872</v>
      </c>
      <c r="R35" s="248" t="n">
        <v>0.48548481</v>
      </c>
    </row>
    <row r="36" customFormat="false" ht="12.75" hidden="false" customHeight="false" outlineLevel="0" collapsed="false">
      <c r="A36" s="269" t="n">
        <v>38200</v>
      </c>
      <c r="B36" s="247" t="n">
        <v>-0.18437949</v>
      </c>
      <c r="C36" s="247" t="n">
        <v>0</v>
      </c>
      <c r="D36" s="247" t="n">
        <v>-3.17534214</v>
      </c>
      <c r="E36" s="247" t="n">
        <v>2.99096265</v>
      </c>
      <c r="F36" s="247" t="n">
        <v>2.99096265</v>
      </c>
      <c r="G36" s="247" t="n">
        <v>0</v>
      </c>
      <c r="H36" s="248" t="n">
        <v>0</v>
      </c>
      <c r="I36" s="247" t="n">
        <v>0.1441529772</v>
      </c>
      <c r="J36" s="247" t="n">
        <v>-0.00260362</v>
      </c>
      <c r="K36" s="247" t="n">
        <v>7.60626727</v>
      </c>
      <c r="L36" s="247" t="n">
        <v>2.5460977</v>
      </c>
      <c r="M36" s="247" t="n">
        <v>0.62303094</v>
      </c>
      <c r="N36" s="247" t="n">
        <v>0.0468238499999999</v>
      </c>
      <c r="O36" s="247" t="n">
        <v>-0.01890424</v>
      </c>
      <c r="P36" s="247" t="n">
        <v>0.08494431</v>
      </c>
      <c r="Q36" s="247" t="n">
        <v>0.34557962</v>
      </c>
      <c r="R36" s="248" t="n">
        <v>0.5863194</v>
      </c>
    </row>
    <row r="37" customFormat="false" ht="12.75" hidden="false" customHeight="false" outlineLevel="0" collapsed="false">
      <c r="A37" s="269" t="n">
        <v>38231</v>
      </c>
      <c r="B37" s="247" t="n">
        <v>0.00572204000000021</v>
      </c>
      <c r="C37" s="247" t="n">
        <v>0</v>
      </c>
      <c r="D37" s="247" t="n">
        <v>-3.0005683</v>
      </c>
      <c r="E37" s="247" t="n">
        <v>3.00629034</v>
      </c>
      <c r="F37" s="247" t="n">
        <v>3.00629034</v>
      </c>
      <c r="G37" s="247" t="n">
        <v>0</v>
      </c>
      <c r="H37" s="248" t="n">
        <v>0</v>
      </c>
      <c r="I37" s="247" t="n">
        <v>0.1403035431</v>
      </c>
      <c r="J37" s="247" t="n">
        <v>-0.0025011</v>
      </c>
      <c r="K37" s="247" t="n">
        <v>7.0679927</v>
      </c>
      <c r="L37" s="247" t="n">
        <v>2.26243115</v>
      </c>
      <c r="M37" s="247" t="n">
        <v>0.52635496</v>
      </c>
      <c r="N37" s="247" t="n">
        <v>0.03354915</v>
      </c>
      <c r="O37" s="247" t="n">
        <v>-0.00800977999999997</v>
      </c>
      <c r="P37" s="247" t="n">
        <v>0.1219531</v>
      </c>
      <c r="Q37" s="247" t="n">
        <v>0.39437306</v>
      </c>
      <c r="R37" s="248" t="n">
        <v>0.64707287</v>
      </c>
    </row>
    <row r="38" customFormat="false" ht="12.75" hidden="false" customHeight="false" outlineLevel="0" collapsed="false">
      <c r="A38" s="269" t="n">
        <v>38261</v>
      </c>
      <c r="B38" s="247" t="n">
        <v>-0.14874968</v>
      </c>
      <c r="C38" s="247" t="n">
        <v>0</v>
      </c>
      <c r="D38" s="247" t="n">
        <v>-2.78160065</v>
      </c>
      <c r="E38" s="247" t="n">
        <v>2.63285097</v>
      </c>
      <c r="F38" s="247" t="n">
        <v>2.63285097</v>
      </c>
      <c r="G38" s="247" t="n">
        <v>0</v>
      </c>
      <c r="H38" s="248" t="n">
        <v>0</v>
      </c>
      <c r="I38" s="247" t="n">
        <v>0.1443133729</v>
      </c>
      <c r="J38" s="247" t="n">
        <v>-0.00260813</v>
      </c>
      <c r="K38" s="247" t="n">
        <v>7.07504685</v>
      </c>
      <c r="L38" s="247" t="n">
        <v>2.13049096</v>
      </c>
      <c r="M38" s="247" t="n">
        <v>0.45732341</v>
      </c>
      <c r="N38" s="247" t="n">
        <v>0.02031404</v>
      </c>
      <c r="O38" s="247" t="n">
        <v>0.00469975</v>
      </c>
      <c r="P38" s="247" t="n">
        <v>0.17960701</v>
      </c>
      <c r="Q38" s="247" t="n">
        <v>0.49480985</v>
      </c>
      <c r="R38" s="248" t="n">
        <v>0.79900455</v>
      </c>
    </row>
    <row r="39" customFormat="false" ht="12.75" hidden="false" customHeight="false" outlineLevel="0" collapsed="false">
      <c r="A39" s="269" t="n">
        <v>38292</v>
      </c>
      <c r="B39" s="247" t="n">
        <v>0.1369566</v>
      </c>
      <c r="C39" s="247" t="n">
        <v>0</v>
      </c>
      <c r="D39" s="247" t="n">
        <v>-2.44785552</v>
      </c>
      <c r="E39" s="247" t="n">
        <v>2.58481212</v>
      </c>
      <c r="F39" s="247" t="n">
        <v>2.58481212</v>
      </c>
      <c r="G39" s="247" t="n">
        <v>0</v>
      </c>
      <c r="H39" s="248" t="n">
        <v>0</v>
      </c>
      <c r="I39" s="247" t="n">
        <v>0.1420029913</v>
      </c>
      <c r="J39" s="247" t="n">
        <v>-0.00255127</v>
      </c>
      <c r="K39" s="247" t="n">
        <v>7.81328255</v>
      </c>
      <c r="L39" s="247" t="n">
        <v>1.95936385</v>
      </c>
      <c r="M39" s="247" t="n">
        <v>0.36914923</v>
      </c>
      <c r="N39" s="247" t="n">
        <v>0.00541001999999996</v>
      </c>
      <c r="O39" s="247" t="n">
        <v>0.01793776</v>
      </c>
      <c r="P39" s="247" t="n">
        <v>0.23099997</v>
      </c>
      <c r="Q39" s="247" t="n">
        <v>0.57108979</v>
      </c>
      <c r="R39" s="248" t="n">
        <v>0.899616210000001</v>
      </c>
    </row>
    <row r="40" customFormat="false" ht="12.75" hidden="false" customHeight="false" outlineLevel="0" collapsed="false">
      <c r="A40" s="269" t="n">
        <v>38322</v>
      </c>
      <c r="B40" s="247" t="n">
        <v>0.05607468</v>
      </c>
      <c r="C40" s="247" t="n">
        <v>0</v>
      </c>
      <c r="D40" s="247" t="n">
        <v>-0.46511239</v>
      </c>
      <c r="E40" s="247" t="n">
        <v>0.52118707</v>
      </c>
      <c r="F40" s="247" t="n">
        <v>0.52118707</v>
      </c>
      <c r="G40" s="247" t="n">
        <v>0</v>
      </c>
      <c r="H40" s="248" t="n">
        <v>0</v>
      </c>
      <c r="I40" s="247" t="n">
        <v>0.0890992545</v>
      </c>
      <c r="J40" s="247" t="n">
        <v>-0.00204388</v>
      </c>
      <c r="K40" s="247" t="n">
        <v>8.69998124</v>
      </c>
      <c r="L40" s="247" t="n">
        <v>2.29473617</v>
      </c>
      <c r="M40" s="247" t="n">
        <v>0.58107291</v>
      </c>
      <c r="N40" s="247" t="n">
        <v>0.05431183</v>
      </c>
      <c r="O40" s="247" t="n">
        <v>-0.03366581</v>
      </c>
      <c r="P40" s="247" t="n">
        <v>-0.0474384300000001</v>
      </c>
      <c r="Q40" s="247" t="n">
        <v>-0.0139617900000002</v>
      </c>
      <c r="R40" s="248" t="n">
        <v>-0.27039468</v>
      </c>
    </row>
    <row r="41" customFormat="false" ht="12.75" hidden="false" customHeight="false" outlineLevel="0" collapsed="false">
      <c r="A41" s="269" t="n">
        <v>38353</v>
      </c>
      <c r="B41" s="247" t="n">
        <v>-1.05131817</v>
      </c>
      <c r="C41" s="247" t="n">
        <v>0</v>
      </c>
      <c r="D41" s="247" t="n">
        <v>0.69177496</v>
      </c>
      <c r="E41" s="247" t="n">
        <v>-1.74309313</v>
      </c>
      <c r="F41" s="247" t="n">
        <v>-1.74309313</v>
      </c>
      <c r="G41" s="247" t="n">
        <v>0</v>
      </c>
      <c r="H41" s="248" t="n">
        <v>0</v>
      </c>
      <c r="I41" s="247" t="n">
        <v>0.0651235645</v>
      </c>
      <c r="J41" s="247" t="n">
        <v>-0.00199372</v>
      </c>
      <c r="K41" s="247" t="n">
        <v>15.14253465</v>
      </c>
      <c r="L41" s="247" t="n">
        <v>5.09773876</v>
      </c>
      <c r="M41" s="247" t="n">
        <v>1.85487754</v>
      </c>
      <c r="N41" s="247" t="n">
        <v>0.28850418</v>
      </c>
      <c r="O41" s="247" t="n">
        <v>-0.25780999</v>
      </c>
      <c r="P41" s="247" t="n">
        <v>-1.07192654</v>
      </c>
      <c r="Q41" s="247" t="n">
        <v>-1.8429762</v>
      </c>
      <c r="R41" s="248" t="n">
        <v>-3.2044111</v>
      </c>
    </row>
    <row r="42" customFormat="false" ht="12.75" hidden="false" customHeight="false" outlineLevel="0" collapsed="false">
      <c r="A42" s="269" t="n">
        <v>38384</v>
      </c>
      <c r="B42" s="247" t="n">
        <v>-0.0672206699999998</v>
      </c>
      <c r="C42" s="247" t="n">
        <v>0</v>
      </c>
      <c r="D42" s="247" t="n">
        <v>0.72682594</v>
      </c>
      <c r="E42" s="247" t="n">
        <v>-0.79404661</v>
      </c>
      <c r="F42" s="247" t="n">
        <v>-0.79404661</v>
      </c>
      <c r="G42" s="247" t="n">
        <v>0</v>
      </c>
      <c r="H42" s="248" t="n">
        <v>0</v>
      </c>
      <c r="I42" s="247" t="n">
        <v>0.0601891875</v>
      </c>
      <c r="J42" s="247" t="n">
        <v>-0.00169467</v>
      </c>
      <c r="K42" s="247" t="n">
        <v>15.20432441</v>
      </c>
      <c r="L42" s="247" t="n">
        <v>5.30432883</v>
      </c>
      <c r="M42" s="247" t="n">
        <v>1.97438062</v>
      </c>
      <c r="N42" s="247" t="n">
        <v>0.31259329</v>
      </c>
      <c r="O42" s="247" t="n">
        <v>-0.28131328</v>
      </c>
      <c r="P42" s="247" t="n">
        <v>-1.17873903</v>
      </c>
      <c r="Q42" s="247" t="n">
        <v>-2.0203037</v>
      </c>
      <c r="R42" s="248" t="n">
        <v>-3.41912515</v>
      </c>
    </row>
    <row r="43" customFormat="false" ht="12.75" hidden="false" customHeight="false" outlineLevel="0" collapsed="false">
      <c r="A43" s="269" t="n">
        <v>38412</v>
      </c>
      <c r="B43" s="247" t="n">
        <v>-1.34820871</v>
      </c>
      <c r="C43" s="247" t="n">
        <v>0</v>
      </c>
      <c r="D43" s="247" t="n">
        <v>-1.98983599</v>
      </c>
      <c r="E43" s="247" t="n">
        <v>0.64162728</v>
      </c>
      <c r="F43" s="247" t="n">
        <v>0.64162728</v>
      </c>
      <c r="G43" s="247" t="n">
        <v>0</v>
      </c>
      <c r="H43" s="248" t="n">
        <v>0</v>
      </c>
      <c r="I43" s="247" t="n">
        <v>0.1090106105</v>
      </c>
      <c r="J43" s="247" t="n">
        <v>-0.00219992</v>
      </c>
      <c r="K43" s="247" t="n">
        <v>14.95835408</v>
      </c>
      <c r="L43" s="247" t="n">
        <v>5.33420556</v>
      </c>
      <c r="M43" s="247" t="n">
        <v>1.90101877</v>
      </c>
      <c r="N43" s="247" t="n">
        <v>0.28525126</v>
      </c>
      <c r="O43" s="247" t="n">
        <v>-0.24892475</v>
      </c>
      <c r="P43" s="247" t="n">
        <v>-0.9799543</v>
      </c>
      <c r="Q43" s="247" t="n">
        <v>-1.57314651</v>
      </c>
      <c r="R43" s="248" t="n">
        <v>-2.49358547</v>
      </c>
    </row>
    <row r="44" customFormat="false" ht="12.75" hidden="false" customHeight="false" outlineLevel="0" collapsed="false">
      <c r="A44" s="269" t="n">
        <v>38443</v>
      </c>
      <c r="B44" s="247" t="n">
        <v>0.85178962</v>
      </c>
      <c r="C44" s="247" t="n">
        <v>0</v>
      </c>
      <c r="D44" s="247" t="n">
        <v>-0.87053401</v>
      </c>
      <c r="E44" s="247" t="n">
        <v>1.72232363</v>
      </c>
      <c r="F44" s="247" t="n">
        <v>1.72232363</v>
      </c>
      <c r="G44" s="247" t="n">
        <v>0</v>
      </c>
      <c r="H44" s="248" t="n">
        <v>0</v>
      </c>
      <c r="I44" s="247" t="n">
        <v>0.0916330246</v>
      </c>
      <c r="J44" s="247" t="n">
        <v>-0.00178967</v>
      </c>
      <c r="K44" s="247" t="n">
        <v>14.50176311</v>
      </c>
      <c r="L44" s="247" t="n">
        <v>5.98248066</v>
      </c>
      <c r="M44" s="247" t="n">
        <v>2.24961618</v>
      </c>
      <c r="N44" s="247" t="n">
        <v>0.3516978</v>
      </c>
      <c r="O44" s="247" t="n">
        <v>-0.31250979</v>
      </c>
      <c r="P44" s="247" t="n">
        <v>-1.26502967</v>
      </c>
      <c r="Q44" s="247" t="n">
        <v>-2.06205076</v>
      </c>
      <c r="R44" s="248" t="n">
        <v>-3.21100553</v>
      </c>
    </row>
    <row r="45" customFormat="false" ht="12.75" hidden="false" customHeight="false" outlineLevel="0" collapsed="false">
      <c r="A45" s="269" t="n">
        <v>38473</v>
      </c>
      <c r="B45" s="247" t="n">
        <v>-2.93377719</v>
      </c>
      <c r="C45" s="247" t="n">
        <v>0</v>
      </c>
      <c r="D45" s="247" t="n">
        <v>0.38965839</v>
      </c>
      <c r="E45" s="247" t="n">
        <v>-3.32343558</v>
      </c>
      <c r="F45" s="247" t="n">
        <v>-3.32343558</v>
      </c>
      <c r="G45" s="247" t="n">
        <v>0</v>
      </c>
      <c r="H45" s="248" t="n">
        <v>0</v>
      </c>
      <c r="I45" s="247" t="n">
        <v>0.0505689946</v>
      </c>
      <c r="J45" s="247" t="n">
        <v>-0.00188716</v>
      </c>
      <c r="K45" s="247" t="n">
        <v>1.68363227</v>
      </c>
      <c r="L45" s="247" t="n">
        <v>0.98191984</v>
      </c>
      <c r="M45" s="247" t="n">
        <v>0.12179669</v>
      </c>
      <c r="N45" s="247" t="n">
        <v>-0.02046699</v>
      </c>
      <c r="O45" s="247" t="n">
        <v>0.03532757</v>
      </c>
      <c r="P45" s="247" t="n">
        <v>0.25607972</v>
      </c>
      <c r="Q45" s="247" t="n">
        <v>0.52144369</v>
      </c>
      <c r="R45" s="248" t="n">
        <v>0.60279163</v>
      </c>
    </row>
    <row r="46" customFormat="false" ht="12.75" hidden="false" customHeight="false" outlineLevel="0" collapsed="false">
      <c r="A46" s="269" t="n">
        <v>38504</v>
      </c>
      <c r="B46" s="247" t="n">
        <v>-2.60306363</v>
      </c>
      <c r="C46" s="247" t="n">
        <v>0</v>
      </c>
      <c r="D46" s="247" t="n">
        <v>0.67726472</v>
      </c>
      <c r="E46" s="247" t="n">
        <v>-3.28032835</v>
      </c>
      <c r="F46" s="247" t="n">
        <v>-3.28032835</v>
      </c>
      <c r="G46" s="247" t="n">
        <v>0</v>
      </c>
      <c r="H46" s="248" t="n">
        <v>0</v>
      </c>
      <c r="I46" s="247" t="n">
        <v>0.0458401798</v>
      </c>
      <c r="J46" s="247" t="n">
        <v>-0.0018199</v>
      </c>
      <c r="K46" s="247" t="n">
        <v>1.74219309</v>
      </c>
      <c r="L46" s="247" t="n">
        <v>0.88078582</v>
      </c>
      <c r="M46" s="247" t="n">
        <v>0.08418421</v>
      </c>
      <c r="N46" s="247" t="n">
        <v>-0.02542388</v>
      </c>
      <c r="O46" s="247" t="n">
        <v>0.03937979</v>
      </c>
      <c r="P46" s="247" t="n">
        <v>0.26886631</v>
      </c>
      <c r="Q46" s="247" t="n">
        <v>0.53807922</v>
      </c>
      <c r="R46" s="248" t="n">
        <v>0.63269076</v>
      </c>
    </row>
    <row r="47" customFormat="false" ht="12.75" hidden="false" customHeight="false" outlineLevel="0" collapsed="false">
      <c r="A47" s="269" t="n">
        <v>38534</v>
      </c>
      <c r="B47" s="247" t="n">
        <v>-3.30640128</v>
      </c>
      <c r="C47" s="247" t="n">
        <v>0</v>
      </c>
      <c r="D47" s="247" t="n">
        <v>0.18419693</v>
      </c>
      <c r="E47" s="247" t="n">
        <v>-3.49059821</v>
      </c>
      <c r="F47" s="247" t="n">
        <v>-3.49059821</v>
      </c>
      <c r="G47" s="247" t="n">
        <v>0</v>
      </c>
      <c r="H47" s="248" t="n">
        <v>0</v>
      </c>
      <c r="I47" s="247" t="n">
        <v>0.049836214</v>
      </c>
      <c r="J47" s="247" t="n">
        <v>-0.00192688</v>
      </c>
      <c r="K47" s="247" t="n">
        <v>2.02416506</v>
      </c>
      <c r="L47" s="247" t="n">
        <v>0.86498514</v>
      </c>
      <c r="M47" s="247" t="n">
        <v>0.05619641</v>
      </c>
      <c r="N47" s="247" t="n">
        <v>-0.03249257</v>
      </c>
      <c r="O47" s="247" t="n">
        <v>0.04672533</v>
      </c>
      <c r="P47" s="247" t="n">
        <v>0.30541135</v>
      </c>
      <c r="Q47" s="247" t="n">
        <v>0.60443295</v>
      </c>
      <c r="R47" s="248" t="n">
        <v>0.72890164</v>
      </c>
    </row>
    <row r="48" customFormat="false" ht="12.75" hidden="false" customHeight="false" outlineLevel="0" collapsed="false">
      <c r="A48" s="269" t="n">
        <v>38565</v>
      </c>
      <c r="B48" s="247" t="n">
        <v>-3.42224824</v>
      </c>
      <c r="C48" s="247" t="n">
        <v>0</v>
      </c>
      <c r="D48" s="247" t="n">
        <v>0.16236591</v>
      </c>
      <c r="E48" s="247" t="n">
        <v>-3.58461415</v>
      </c>
      <c r="F48" s="247" t="n">
        <v>-3.58461415</v>
      </c>
      <c r="G48" s="247" t="n">
        <v>0</v>
      </c>
      <c r="H48" s="248" t="n">
        <v>0</v>
      </c>
      <c r="I48" s="247" t="n">
        <v>0.0493446418</v>
      </c>
      <c r="J48" s="247" t="n">
        <v>-0.00195368</v>
      </c>
      <c r="K48" s="247" t="n">
        <v>2.1666697</v>
      </c>
      <c r="L48" s="247" t="n">
        <v>0.76449307</v>
      </c>
      <c r="M48" s="247" t="n">
        <v>0.0083993</v>
      </c>
      <c r="N48" s="247" t="n">
        <v>-0.04073826</v>
      </c>
      <c r="O48" s="247" t="n">
        <v>0.05424119</v>
      </c>
      <c r="P48" s="247" t="n">
        <v>0.33660511</v>
      </c>
      <c r="Q48" s="247" t="n">
        <v>0.65495609</v>
      </c>
      <c r="R48" s="248" t="n">
        <v>0.80273027</v>
      </c>
    </row>
    <row r="49" customFormat="false" ht="12.75" hidden="false" customHeight="false" outlineLevel="0" collapsed="false">
      <c r="A49" s="269" t="n">
        <v>38596</v>
      </c>
      <c r="B49" s="247" t="n">
        <v>-3.01267637</v>
      </c>
      <c r="C49" s="247" t="n">
        <v>0</v>
      </c>
      <c r="D49" s="247" t="n">
        <v>1.79619587</v>
      </c>
      <c r="E49" s="247" t="n">
        <v>-4.80887224</v>
      </c>
      <c r="F49" s="247" t="n">
        <v>-4.80887224</v>
      </c>
      <c r="G49" s="247" t="n">
        <v>0</v>
      </c>
      <c r="H49" s="248" t="n">
        <v>0</v>
      </c>
      <c r="I49" s="247" t="n">
        <v>-0.0229005261</v>
      </c>
      <c r="J49" s="247" t="n">
        <v>-0.00180885</v>
      </c>
      <c r="K49" s="247" t="n">
        <v>-1.8542775</v>
      </c>
      <c r="L49" s="247" t="n">
        <v>-1.74350862</v>
      </c>
      <c r="M49" s="247" t="n">
        <v>-1.03041587</v>
      </c>
      <c r="N49" s="247" t="n">
        <v>-0.21281733</v>
      </c>
      <c r="O49" s="247" t="n">
        <v>0.21010131</v>
      </c>
      <c r="P49" s="247" t="n">
        <v>0.97534872</v>
      </c>
      <c r="Q49" s="247" t="n">
        <v>1.65989778</v>
      </c>
      <c r="R49" s="248" t="n">
        <v>2.11732804</v>
      </c>
    </row>
    <row r="50" customFormat="false" ht="12.75" hidden="false" customHeight="false" outlineLevel="0" collapsed="false">
      <c r="A50" s="269" t="n">
        <v>38626</v>
      </c>
      <c r="B50" s="247" t="n">
        <v>-3.14678649</v>
      </c>
      <c r="C50" s="247" t="n">
        <v>0</v>
      </c>
      <c r="D50" s="247" t="n">
        <v>2.00146322</v>
      </c>
      <c r="E50" s="247" t="n">
        <v>-5.14824971</v>
      </c>
      <c r="F50" s="247" t="n">
        <v>-5.14824971</v>
      </c>
      <c r="G50" s="247" t="n">
        <v>0</v>
      </c>
      <c r="H50" s="248" t="n">
        <v>0</v>
      </c>
      <c r="I50" s="247" t="n">
        <v>-0.017939361</v>
      </c>
      <c r="J50" s="247" t="n">
        <v>-0.00196686</v>
      </c>
      <c r="K50" s="247" t="n">
        <v>-1.78720611</v>
      </c>
      <c r="L50" s="247" t="n">
        <v>-1.76644319</v>
      </c>
      <c r="M50" s="247" t="n">
        <v>-1.05681012</v>
      </c>
      <c r="N50" s="247" t="n">
        <v>-0.21978367</v>
      </c>
      <c r="O50" s="247" t="n">
        <v>0.21757077</v>
      </c>
      <c r="P50" s="247" t="n">
        <v>1.01535915</v>
      </c>
      <c r="Q50" s="247" t="n">
        <v>1.74002155</v>
      </c>
      <c r="R50" s="248" t="n">
        <v>2.25849385</v>
      </c>
    </row>
    <row r="51" customFormat="false" ht="12.75" hidden="false" customHeight="false" outlineLevel="0" collapsed="false">
      <c r="A51" s="269" t="n">
        <v>38657</v>
      </c>
      <c r="B51" s="247" t="n">
        <v>-3.23967811</v>
      </c>
      <c r="C51" s="247" t="n">
        <v>0</v>
      </c>
      <c r="D51" s="247" t="n">
        <v>1.872876</v>
      </c>
      <c r="E51" s="247" t="n">
        <v>-5.11255411</v>
      </c>
      <c r="F51" s="247" t="n">
        <v>-5.11255411</v>
      </c>
      <c r="G51" s="247" t="n">
        <v>0</v>
      </c>
      <c r="H51" s="248" t="n">
        <v>0</v>
      </c>
      <c r="I51" s="247" t="n">
        <v>-0.016006248</v>
      </c>
      <c r="J51" s="247" t="n">
        <v>-0.00194618</v>
      </c>
      <c r="K51" s="247" t="n">
        <v>-1.6443726</v>
      </c>
      <c r="L51" s="247" t="n">
        <v>-1.67043444</v>
      </c>
      <c r="M51" s="247" t="n">
        <v>-1.00867998</v>
      </c>
      <c r="N51" s="247" t="n">
        <v>-0.21103562</v>
      </c>
      <c r="O51" s="247" t="n">
        <v>0.2093755</v>
      </c>
      <c r="P51" s="247" t="n">
        <v>0.98125542</v>
      </c>
      <c r="Q51" s="247" t="n">
        <v>1.69066773</v>
      </c>
      <c r="R51" s="248" t="n">
        <v>2.22330904</v>
      </c>
    </row>
    <row r="52" customFormat="false" ht="12.75" hidden="false" customHeight="false" outlineLevel="0" collapsed="false">
      <c r="A52" s="269" t="n">
        <v>38687</v>
      </c>
      <c r="B52" s="247" t="n">
        <v>-4.1695239</v>
      </c>
      <c r="C52" s="247" t="n">
        <v>0</v>
      </c>
      <c r="D52" s="247" t="n">
        <v>2.61957414</v>
      </c>
      <c r="E52" s="247" t="n">
        <v>-6.78909804</v>
      </c>
      <c r="F52" s="247" t="n">
        <v>-6.78909804</v>
      </c>
      <c r="G52" s="247" t="n">
        <v>0</v>
      </c>
      <c r="H52" s="248" t="n">
        <v>0</v>
      </c>
      <c r="I52" s="247" t="n">
        <v>-0.0722798557</v>
      </c>
      <c r="J52" s="247" t="n">
        <v>-0.00168076</v>
      </c>
      <c r="K52" s="247" t="n">
        <v>-0.3738648</v>
      </c>
      <c r="L52" s="247" t="n">
        <v>-0.94875369</v>
      </c>
      <c r="M52" s="247" t="n">
        <v>-0.64788166</v>
      </c>
      <c r="N52" s="247" t="n">
        <v>-0.13986187</v>
      </c>
      <c r="O52" s="247" t="n">
        <v>0.138853</v>
      </c>
      <c r="P52" s="247" t="n">
        <v>0.63641986</v>
      </c>
      <c r="Q52" s="247" t="n">
        <v>1.023949</v>
      </c>
      <c r="R52" s="248" t="n">
        <v>0.99921529</v>
      </c>
    </row>
    <row r="53" customFormat="false" ht="12.75" hidden="false" customHeight="false" outlineLevel="0" collapsed="false">
      <c r="A53" s="269" t="n">
        <v>38718</v>
      </c>
      <c r="B53" s="247" t="n">
        <v>-4.11776563</v>
      </c>
      <c r="C53" s="247" t="n">
        <v>0</v>
      </c>
      <c r="D53" s="247" t="n">
        <v>2.46499516</v>
      </c>
      <c r="E53" s="247" t="n">
        <v>-6.58276079</v>
      </c>
      <c r="F53" s="247" t="n">
        <v>-6.58276079</v>
      </c>
      <c r="G53" s="247" t="n">
        <v>0</v>
      </c>
      <c r="H53" s="248" t="n">
        <v>0</v>
      </c>
      <c r="I53" s="247" t="n">
        <v>-0.0745571882</v>
      </c>
      <c r="J53" s="247" t="n">
        <v>-0.00163391</v>
      </c>
      <c r="K53" s="247" t="n">
        <v>-0.62427352</v>
      </c>
      <c r="L53" s="247" t="n">
        <v>-1.07749501</v>
      </c>
      <c r="M53" s="247" t="n">
        <v>-0.70998627</v>
      </c>
      <c r="N53" s="247" t="n">
        <v>-0.15159824</v>
      </c>
      <c r="O53" s="247" t="n">
        <v>0.15018614</v>
      </c>
      <c r="P53" s="247" t="n">
        <v>0.68864656</v>
      </c>
      <c r="Q53" s="247" t="n">
        <v>1.11649671</v>
      </c>
      <c r="R53" s="248" t="n">
        <v>1.13563402</v>
      </c>
    </row>
    <row r="54" customFormat="false" ht="12.75" hidden="false" customHeight="false" outlineLevel="0" collapsed="false">
      <c r="A54" s="269" t="n">
        <v>38749</v>
      </c>
      <c r="B54" s="247" t="n">
        <v>-2.91851108</v>
      </c>
      <c r="C54" s="247" t="n">
        <v>0</v>
      </c>
      <c r="D54" s="247" t="n">
        <v>2.84513315</v>
      </c>
      <c r="E54" s="247" t="n">
        <v>-5.76364423</v>
      </c>
      <c r="F54" s="247" t="n">
        <v>-5.76364423</v>
      </c>
      <c r="G54" s="247" t="n">
        <v>0</v>
      </c>
      <c r="H54" s="248" t="n">
        <v>0</v>
      </c>
      <c r="I54" s="247" t="n">
        <v>-0.0701671373</v>
      </c>
      <c r="J54" s="247" t="n">
        <v>-0.00146538</v>
      </c>
      <c r="K54" s="247" t="n">
        <v>-0.61330387</v>
      </c>
      <c r="L54" s="247" t="n">
        <v>-0.97977212</v>
      </c>
      <c r="M54" s="247" t="n">
        <v>-0.63818661</v>
      </c>
      <c r="N54" s="247" t="n">
        <v>-0.13550715</v>
      </c>
      <c r="O54" s="247" t="n">
        <v>0.13390646</v>
      </c>
      <c r="P54" s="247" t="n">
        <v>0.61078005</v>
      </c>
      <c r="Q54" s="247" t="n">
        <v>0.98218325</v>
      </c>
      <c r="R54" s="248" t="n">
        <v>0.96803034</v>
      </c>
    </row>
    <row r="55" customFormat="false" ht="12.75" hidden="false" customHeight="false" outlineLevel="0" collapsed="false">
      <c r="A55" s="269" t="n">
        <v>38777</v>
      </c>
      <c r="B55" s="247" t="n">
        <v>-3.54208862</v>
      </c>
      <c r="C55" s="247" t="n">
        <v>0</v>
      </c>
      <c r="D55" s="247" t="n">
        <v>1.48568188</v>
      </c>
      <c r="E55" s="247" t="n">
        <v>-5.0277705</v>
      </c>
      <c r="F55" s="247" t="n">
        <v>-5.0277705</v>
      </c>
      <c r="G55" s="247" t="n">
        <v>0</v>
      </c>
      <c r="H55" s="248" t="n">
        <v>0</v>
      </c>
      <c r="I55" s="247" t="n">
        <v>-0.0231815069</v>
      </c>
      <c r="J55" s="247" t="n">
        <v>-0.00198637</v>
      </c>
      <c r="K55" s="247" t="n">
        <v>-2.06631257</v>
      </c>
      <c r="L55" s="247" t="n">
        <v>-1.8348547</v>
      </c>
      <c r="M55" s="247" t="n">
        <v>-1.08024719</v>
      </c>
      <c r="N55" s="247" t="n">
        <v>-0.22360233</v>
      </c>
      <c r="O55" s="247" t="n">
        <v>0.22106825</v>
      </c>
      <c r="P55" s="247" t="n">
        <v>1.0310966</v>
      </c>
      <c r="Q55" s="247" t="n">
        <v>1.77016581</v>
      </c>
      <c r="R55" s="248" t="n">
        <v>2.3165339</v>
      </c>
    </row>
    <row r="56" customFormat="false" ht="12.75" hidden="false" customHeight="false" outlineLevel="0" collapsed="false">
      <c r="A56" s="269" t="n">
        <v>38808</v>
      </c>
      <c r="B56" s="247" t="n">
        <v>-2.48546992</v>
      </c>
      <c r="C56" s="247" t="n">
        <v>0</v>
      </c>
      <c r="D56" s="247" t="n">
        <v>2.05107304</v>
      </c>
      <c r="E56" s="247" t="n">
        <v>-4.53654296</v>
      </c>
      <c r="F56" s="247" t="n">
        <v>-4.53654296</v>
      </c>
      <c r="G56" s="247" t="n">
        <v>0</v>
      </c>
      <c r="H56" s="248" t="n">
        <v>0</v>
      </c>
      <c r="I56" s="247" t="n">
        <v>-0.0220698987</v>
      </c>
      <c r="J56" s="247" t="n">
        <v>-0.00193966</v>
      </c>
      <c r="K56" s="247" t="n">
        <v>-1.85677554</v>
      </c>
      <c r="L56" s="247" t="n">
        <v>-1.78691133</v>
      </c>
      <c r="M56" s="247" t="n">
        <v>-1.04981469</v>
      </c>
      <c r="N56" s="247" t="n">
        <v>-0.2161411</v>
      </c>
      <c r="O56" s="247" t="n">
        <v>0.21269077</v>
      </c>
      <c r="P56" s="247" t="n">
        <v>0.9848299</v>
      </c>
      <c r="Q56" s="247" t="n">
        <v>1.67268981</v>
      </c>
      <c r="R56" s="248" t="n">
        <v>2.12603287</v>
      </c>
    </row>
    <row r="57" customFormat="false" ht="12.75" hidden="false" customHeight="false" outlineLevel="0" collapsed="false">
      <c r="A57" s="269" t="n">
        <v>38838</v>
      </c>
      <c r="B57" s="247" t="n">
        <v>-2.60159546</v>
      </c>
      <c r="C57" s="247" t="n">
        <v>0</v>
      </c>
      <c r="D57" s="247" t="n">
        <v>1.85296439</v>
      </c>
      <c r="E57" s="247" t="n">
        <v>-4.45455985</v>
      </c>
      <c r="F57" s="247" t="n">
        <v>-4.45455985</v>
      </c>
      <c r="G57" s="247" t="n">
        <v>0</v>
      </c>
      <c r="H57" s="248" t="n">
        <v>0</v>
      </c>
      <c r="I57" s="247" t="n">
        <v>-0.0278152194</v>
      </c>
      <c r="J57" s="247" t="n">
        <v>-0.00195242</v>
      </c>
      <c r="K57" s="247" t="n">
        <v>-1.82345581</v>
      </c>
      <c r="L57" s="247" t="n">
        <v>-1.81795263</v>
      </c>
      <c r="M57" s="247" t="n">
        <v>-1.06810024</v>
      </c>
      <c r="N57" s="247" t="n">
        <v>-0.21948562</v>
      </c>
      <c r="O57" s="247" t="n">
        <v>0.21560377</v>
      </c>
      <c r="P57" s="247" t="n">
        <v>0.99448788</v>
      </c>
      <c r="Q57" s="247" t="n">
        <v>1.67893514</v>
      </c>
      <c r="R57" s="248" t="n">
        <v>2.09609104</v>
      </c>
    </row>
    <row r="58" customFormat="false" ht="12.75" hidden="false" customHeight="false" outlineLevel="0" collapsed="false">
      <c r="A58" s="269" t="n">
        <v>38869</v>
      </c>
      <c r="B58" s="247" t="n">
        <v>-2.38654846</v>
      </c>
      <c r="C58" s="247" t="n">
        <v>0</v>
      </c>
      <c r="D58" s="247" t="n">
        <v>2.00414129</v>
      </c>
      <c r="E58" s="247" t="n">
        <v>-4.39068975</v>
      </c>
      <c r="F58" s="247" t="n">
        <v>-4.39068975</v>
      </c>
      <c r="G58" s="247" t="n">
        <v>0</v>
      </c>
      <c r="H58" s="248" t="n">
        <v>0</v>
      </c>
      <c r="I58" s="247" t="n">
        <v>-0.0292418613</v>
      </c>
      <c r="J58" s="247" t="n">
        <v>-0.00188173</v>
      </c>
      <c r="K58" s="247" t="n">
        <v>-1.9594773</v>
      </c>
      <c r="L58" s="247" t="n">
        <v>-1.79036945</v>
      </c>
      <c r="M58" s="247" t="n">
        <v>-1.0421141</v>
      </c>
      <c r="N58" s="247" t="n">
        <v>-0.21358496</v>
      </c>
      <c r="O58" s="247" t="n">
        <v>0.20980773</v>
      </c>
      <c r="P58" s="247" t="n">
        <v>0.96911694</v>
      </c>
      <c r="Q58" s="247" t="n">
        <v>1.64080688</v>
      </c>
      <c r="R58" s="248" t="n">
        <v>2.06986812</v>
      </c>
    </row>
    <row r="59" customFormat="false" ht="12.75" hidden="false" customHeight="false" outlineLevel="0" collapsed="false">
      <c r="A59" s="269" t="n">
        <v>38899</v>
      </c>
      <c r="B59" s="247" t="n">
        <v>-3.03022279</v>
      </c>
      <c r="C59" s="247" t="n">
        <v>0</v>
      </c>
      <c r="D59" s="247" t="n">
        <v>1.54087031</v>
      </c>
      <c r="E59" s="247" t="n">
        <v>-4.5710931</v>
      </c>
      <c r="F59" s="247" t="n">
        <v>-4.5710931</v>
      </c>
      <c r="G59" s="247" t="n">
        <v>0</v>
      </c>
      <c r="H59" s="248" t="n">
        <v>0</v>
      </c>
      <c r="I59" s="247" t="n">
        <v>-0.0309309107</v>
      </c>
      <c r="J59" s="247" t="n">
        <v>-0.00195183</v>
      </c>
      <c r="K59" s="247" t="n">
        <v>-2.01175795</v>
      </c>
      <c r="L59" s="247" t="n">
        <v>-1.82780755</v>
      </c>
      <c r="M59" s="247" t="n">
        <v>-1.06614016</v>
      </c>
      <c r="N59" s="247" t="n">
        <v>-0.21870852</v>
      </c>
      <c r="O59" s="247" t="n">
        <v>0.21529459</v>
      </c>
      <c r="P59" s="247" t="n">
        <v>0.99618469</v>
      </c>
      <c r="Q59" s="247" t="n">
        <v>1.6906919</v>
      </c>
      <c r="R59" s="248" t="n">
        <v>2.14613392</v>
      </c>
    </row>
    <row r="60" customFormat="false" ht="12.75" hidden="false" customHeight="false" outlineLevel="0" collapsed="false">
      <c r="A60" s="269" t="n">
        <v>38930</v>
      </c>
      <c r="B60" s="247" t="n">
        <v>-3.07909984</v>
      </c>
      <c r="C60" s="247" t="n">
        <v>0</v>
      </c>
      <c r="D60" s="247" t="n">
        <v>1.51982782</v>
      </c>
      <c r="E60" s="247" t="n">
        <v>-4.59892766</v>
      </c>
      <c r="F60" s="247" t="n">
        <v>-4.59892766</v>
      </c>
      <c r="G60" s="247" t="n">
        <v>0</v>
      </c>
      <c r="H60" s="248" t="n">
        <v>0</v>
      </c>
      <c r="I60" s="247" t="n">
        <v>-0.0313563558</v>
      </c>
      <c r="J60" s="247" t="n">
        <v>-0.00195872</v>
      </c>
      <c r="K60" s="247" t="n">
        <v>-1.9833217</v>
      </c>
      <c r="L60" s="247" t="n">
        <v>-1.80292715</v>
      </c>
      <c r="M60" s="247" t="n">
        <v>-1.05460488</v>
      </c>
      <c r="N60" s="247" t="n">
        <v>-0.21670762</v>
      </c>
      <c r="O60" s="247" t="n">
        <v>0.21363519</v>
      </c>
      <c r="P60" s="247" t="n">
        <v>0.99014093</v>
      </c>
      <c r="Q60" s="247" t="n">
        <v>1.68410363</v>
      </c>
      <c r="R60" s="248" t="n">
        <v>2.14938541</v>
      </c>
    </row>
    <row r="61" customFormat="false" ht="12.75" hidden="false" customHeight="false" outlineLevel="0" collapsed="false">
      <c r="A61" s="269" t="n">
        <v>38961</v>
      </c>
      <c r="B61" s="247" t="n">
        <v>-3.2846324</v>
      </c>
      <c r="C61" s="247" t="n">
        <v>0</v>
      </c>
      <c r="D61" s="247" t="n">
        <v>1.1426253</v>
      </c>
      <c r="E61" s="247" t="n">
        <v>-4.4272577</v>
      </c>
      <c r="F61" s="247" t="n">
        <v>-4.4272577</v>
      </c>
      <c r="G61" s="247" t="n">
        <v>0</v>
      </c>
      <c r="H61" s="248" t="n">
        <v>0</v>
      </c>
      <c r="I61" s="247" t="n">
        <v>-0.0292833249</v>
      </c>
      <c r="J61" s="247" t="n">
        <v>-0.00190687</v>
      </c>
      <c r="K61" s="247" t="n">
        <v>-1.80264456</v>
      </c>
      <c r="L61" s="247" t="n">
        <v>-1.70443796</v>
      </c>
      <c r="M61" s="247" t="n">
        <v>-1.00427945</v>
      </c>
      <c r="N61" s="247" t="n">
        <v>-0.20703036</v>
      </c>
      <c r="O61" s="247" t="n">
        <v>0.20432542</v>
      </c>
      <c r="P61" s="247" t="n">
        <v>0.94862763</v>
      </c>
      <c r="Q61" s="247" t="n">
        <v>1.61608834</v>
      </c>
      <c r="R61" s="248" t="n">
        <v>2.06802556</v>
      </c>
    </row>
    <row r="62" customFormat="false" ht="12.75" hidden="false" customHeight="false" outlineLevel="0" collapsed="false">
      <c r="A62" s="269" t="n">
        <v>38991</v>
      </c>
      <c r="B62" s="247" t="n">
        <v>-3.12543842</v>
      </c>
      <c r="C62" s="247" t="n">
        <v>0</v>
      </c>
      <c r="D62" s="247" t="n">
        <v>1.6122668</v>
      </c>
      <c r="E62" s="247" t="n">
        <v>-4.73770522</v>
      </c>
      <c r="F62" s="247" t="n">
        <v>-4.73770522</v>
      </c>
      <c r="G62" s="247" t="n">
        <v>0</v>
      </c>
      <c r="H62" s="248" t="n">
        <v>0</v>
      </c>
      <c r="I62" s="247" t="n">
        <v>-0.025284832</v>
      </c>
      <c r="J62" s="247" t="n">
        <v>-0.00203422</v>
      </c>
      <c r="K62" s="247" t="n">
        <v>-1.8062574</v>
      </c>
      <c r="L62" s="247" t="n">
        <v>-1.74090608</v>
      </c>
      <c r="M62" s="247" t="n">
        <v>-1.03299078</v>
      </c>
      <c r="N62" s="247" t="n">
        <v>-0.21397287</v>
      </c>
      <c r="O62" s="247" t="n">
        <v>0.21159103</v>
      </c>
      <c r="P62" s="247" t="n">
        <v>0.98630507</v>
      </c>
      <c r="Q62" s="247" t="n">
        <v>1.68982686</v>
      </c>
      <c r="R62" s="248" t="n">
        <v>2.19514508</v>
      </c>
    </row>
    <row r="63" customFormat="false" ht="12.75" hidden="false" customHeight="false" outlineLevel="0" collapsed="false">
      <c r="A63" s="269" t="n">
        <v>39022</v>
      </c>
      <c r="B63" s="247" t="n">
        <v>-2.91358603</v>
      </c>
      <c r="C63" s="247" t="n">
        <v>0</v>
      </c>
      <c r="D63" s="247" t="n">
        <v>1.77629267</v>
      </c>
      <c r="E63" s="247" t="n">
        <v>-4.6898787</v>
      </c>
      <c r="F63" s="247" t="n">
        <v>-4.6898787</v>
      </c>
      <c r="G63" s="247" t="n">
        <v>0</v>
      </c>
      <c r="H63" s="248" t="n">
        <v>0</v>
      </c>
      <c r="I63" s="247" t="n">
        <v>-0.0240748327</v>
      </c>
      <c r="J63" s="247" t="n">
        <v>-0.00199046</v>
      </c>
      <c r="K63" s="247" t="n">
        <v>-1.67888066</v>
      </c>
      <c r="L63" s="247" t="n">
        <v>-1.64554395</v>
      </c>
      <c r="M63" s="247" t="n">
        <v>-0.98353726</v>
      </c>
      <c r="N63" s="247" t="n">
        <v>-0.20475445</v>
      </c>
      <c r="O63" s="247" t="n">
        <v>0.20283731</v>
      </c>
      <c r="P63" s="247" t="n">
        <v>0.94873952</v>
      </c>
      <c r="Q63" s="247" t="n">
        <v>1.63258285</v>
      </c>
      <c r="R63" s="248" t="n">
        <v>2.14348297</v>
      </c>
    </row>
    <row r="64" customFormat="false" ht="12.75" hidden="false" customHeight="false" outlineLevel="0" collapsed="false">
      <c r="A64" s="269" t="n">
        <v>39052</v>
      </c>
      <c r="B64" s="247" t="n">
        <v>-3.03667436</v>
      </c>
      <c r="C64" s="247" t="n">
        <v>0</v>
      </c>
      <c r="D64" s="247" t="n">
        <v>3.07393932</v>
      </c>
      <c r="E64" s="247" t="n">
        <v>-6.11061368</v>
      </c>
      <c r="F64" s="247" t="n">
        <v>-6.11061368</v>
      </c>
      <c r="G64" s="247" t="n">
        <v>0</v>
      </c>
      <c r="H64" s="248" t="n">
        <v>0</v>
      </c>
      <c r="I64" s="247" t="n">
        <v>-0.0867717956</v>
      </c>
      <c r="J64" s="247" t="n">
        <v>-0.00181509</v>
      </c>
      <c r="K64" s="247" t="n">
        <v>-0.61690641</v>
      </c>
      <c r="L64" s="247" t="n">
        <v>-1.02630209</v>
      </c>
      <c r="M64" s="247" t="n">
        <v>-0.66907529</v>
      </c>
      <c r="N64" s="247" t="n">
        <v>-0.14204046</v>
      </c>
      <c r="O64" s="247" t="n">
        <v>0.14033556</v>
      </c>
      <c r="P64" s="247" t="n">
        <v>0.63974496</v>
      </c>
      <c r="Q64" s="247" t="n">
        <v>1.02775255</v>
      </c>
      <c r="R64" s="248" t="n">
        <v>1.00990637</v>
      </c>
    </row>
    <row r="65" customFormat="false" ht="12.75" hidden="false" customHeight="false" outlineLevel="0" collapsed="false">
      <c r="A65" s="269" t="n">
        <v>39083</v>
      </c>
      <c r="B65" s="247" t="n">
        <v>-2.54336816</v>
      </c>
      <c r="C65" s="247" t="n">
        <v>0</v>
      </c>
      <c r="D65" s="247" t="n">
        <v>3.30980142</v>
      </c>
      <c r="E65" s="247" t="n">
        <v>-5.85316958</v>
      </c>
      <c r="F65" s="247" t="n">
        <v>-5.85316958</v>
      </c>
      <c r="G65" s="247" t="n">
        <v>0</v>
      </c>
      <c r="H65" s="248" t="n">
        <v>0</v>
      </c>
      <c r="I65" s="247" t="n">
        <v>-0.0900121175</v>
      </c>
      <c r="J65" s="247" t="n">
        <v>-0.00176748</v>
      </c>
      <c r="K65" s="247" t="n">
        <v>-0.88711822</v>
      </c>
      <c r="L65" s="247" t="n">
        <v>-1.15059306</v>
      </c>
      <c r="M65" s="247" t="n">
        <v>-0.7256784</v>
      </c>
      <c r="N65" s="247" t="n">
        <v>-0.1523212</v>
      </c>
      <c r="O65" s="247" t="n">
        <v>0.15007333</v>
      </c>
      <c r="P65" s="247" t="n">
        <v>0.68299389</v>
      </c>
      <c r="Q65" s="247" t="n">
        <v>1.10104277</v>
      </c>
      <c r="R65" s="248" t="n">
        <v>1.10845527</v>
      </c>
    </row>
    <row r="66" customFormat="false" ht="12.75" hidden="false" customHeight="false" outlineLevel="0" collapsed="false">
      <c r="A66" s="269" t="n">
        <v>39114</v>
      </c>
      <c r="B66" s="247" t="n">
        <v>-1.32094087</v>
      </c>
      <c r="C66" s="247" t="n">
        <v>0</v>
      </c>
      <c r="D66" s="247" t="n">
        <v>3.79223501</v>
      </c>
      <c r="E66" s="247" t="n">
        <v>-5.11317588</v>
      </c>
      <c r="F66" s="247" t="n">
        <v>-5.11317588</v>
      </c>
      <c r="G66" s="247" t="n">
        <v>0</v>
      </c>
      <c r="H66" s="248" t="n">
        <v>0</v>
      </c>
      <c r="I66" s="247" t="n">
        <v>-0.0833779119</v>
      </c>
      <c r="J66" s="247" t="n">
        <v>-0.00158601</v>
      </c>
      <c r="K66" s="247" t="n">
        <v>-0.85960994</v>
      </c>
      <c r="L66" s="247" t="n">
        <v>-1.056009</v>
      </c>
      <c r="M66" s="247" t="n">
        <v>-0.65791439</v>
      </c>
      <c r="N66" s="247" t="n">
        <v>-0.13720781</v>
      </c>
      <c r="O66" s="247" t="n">
        <v>0.13481751</v>
      </c>
      <c r="P66" s="247" t="n">
        <v>0.61026747</v>
      </c>
      <c r="Q66" s="247" t="n">
        <v>0.97601771</v>
      </c>
      <c r="R66" s="248" t="n">
        <v>0.95398933</v>
      </c>
    </row>
    <row r="67" customFormat="false" ht="12.75" hidden="false" customHeight="false" outlineLevel="0" collapsed="false">
      <c r="A67" s="269" t="n">
        <v>39142</v>
      </c>
      <c r="B67" s="247" t="n">
        <v>-1.73730961</v>
      </c>
      <c r="C67" s="247" t="n">
        <v>0</v>
      </c>
      <c r="D67" s="247" t="n">
        <v>2.87220161</v>
      </c>
      <c r="E67" s="247" t="n">
        <v>-4.60951122</v>
      </c>
      <c r="F67" s="247" t="n">
        <v>-4.60951122</v>
      </c>
      <c r="G67" s="247" t="n">
        <v>0</v>
      </c>
      <c r="H67" s="248" t="n">
        <v>0</v>
      </c>
      <c r="I67" s="247" t="n">
        <v>-0.0298325163</v>
      </c>
      <c r="J67" s="247" t="n">
        <v>-0.00202105</v>
      </c>
      <c r="K67" s="247" t="n">
        <v>-2.0591462</v>
      </c>
      <c r="L67" s="247" t="n">
        <v>-1.79800357</v>
      </c>
      <c r="M67" s="247" t="n">
        <v>-1.05114037</v>
      </c>
      <c r="N67" s="247" t="n">
        <v>-0.21680604</v>
      </c>
      <c r="O67" s="247" t="n">
        <v>0.21413678</v>
      </c>
      <c r="P67" s="247" t="n">
        <v>0.99766369</v>
      </c>
      <c r="Q67" s="247" t="n">
        <v>1.71224564</v>
      </c>
      <c r="R67" s="248" t="n">
        <v>2.24190511</v>
      </c>
    </row>
    <row r="68" customFormat="false" ht="12.75" hidden="false" customHeight="false" outlineLevel="0" collapsed="false">
      <c r="A68" s="269" t="n">
        <v>39173</v>
      </c>
      <c r="B68" s="247" t="n">
        <v>-0.6463702</v>
      </c>
      <c r="C68" s="247" t="n">
        <v>0</v>
      </c>
      <c r="D68" s="247" t="n">
        <v>3.6541718</v>
      </c>
      <c r="E68" s="247" t="n">
        <v>-4.300542</v>
      </c>
      <c r="F68" s="247" t="n">
        <v>-4.300542</v>
      </c>
      <c r="G68" s="247" t="n">
        <v>0</v>
      </c>
      <c r="H68" s="248" t="n">
        <v>0</v>
      </c>
      <c r="I68" s="247" t="n">
        <v>-0.0232388667</v>
      </c>
      <c r="J68" s="247" t="n">
        <v>-0.00197066</v>
      </c>
      <c r="K68" s="247" t="n">
        <v>-1.74589591</v>
      </c>
      <c r="L68" s="247" t="n">
        <v>-1.69579703</v>
      </c>
      <c r="M68" s="247" t="n">
        <v>-1.00372096</v>
      </c>
      <c r="N68" s="247" t="n">
        <v>-0.20788673</v>
      </c>
      <c r="O68" s="247" t="n">
        <v>0.20529651</v>
      </c>
      <c r="P68" s="247" t="n">
        <v>0.95685208</v>
      </c>
      <c r="Q68" s="247" t="n">
        <v>1.64115573</v>
      </c>
      <c r="R68" s="248" t="n">
        <v>2.13828857</v>
      </c>
    </row>
    <row r="69" customFormat="false" ht="12.75" hidden="false" customHeight="false" outlineLevel="0" collapsed="false">
      <c r="A69" s="269" t="n">
        <v>39203</v>
      </c>
      <c r="B69" s="247" t="n">
        <v>-0.81372562</v>
      </c>
      <c r="C69" s="247" t="n">
        <v>0</v>
      </c>
      <c r="D69" s="247" t="n">
        <v>3.46062869</v>
      </c>
      <c r="E69" s="247" t="n">
        <v>-4.27435431</v>
      </c>
      <c r="F69" s="247" t="n">
        <v>-4.27435431</v>
      </c>
      <c r="G69" s="247" t="n">
        <v>0</v>
      </c>
      <c r="H69" s="248" t="n">
        <v>0</v>
      </c>
      <c r="I69" s="247" t="n">
        <v>-0.0272500443</v>
      </c>
      <c r="J69" s="247" t="n">
        <v>-0.00199285</v>
      </c>
      <c r="K69" s="247" t="n">
        <v>-1.68581304</v>
      </c>
      <c r="L69" s="247" t="n">
        <v>-1.70682614</v>
      </c>
      <c r="M69" s="247" t="n">
        <v>-1.0151387</v>
      </c>
      <c r="N69" s="247" t="n">
        <v>-0.21051023</v>
      </c>
      <c r="O69" s="247" t="n">
        <v>0.20782636</v>
      </c>
      <c r="P69" s="247" t="n">
        <v>0.96793662</v>
      </c>
      <c r="Q69" s="247" t="n">
        <v>1.65663463</v>
      </c>
      <c r="R69" s="248" t="n">
        <v>2.14130576</v>
      </c>
    </row>
    <row r="70" customFormat="false" ht="12.75" hidden="false" customHeight="false" outlineLevel="0" collapsed="false">
      <c r="A70" s="269" t="n">
        <v>39234</v>
      </c>
      <c r="B70" s="247" t="n">
        <v>-0.7135949</v>
      </c>
      <c r="C70" s="247" t="n">
        <v>0</v>
      </c>
      <c r="D70" s="247" t="n">
        <v>3.47646463</v>
      </c>
      <c r="E70" s="247" t="n">
        <v>-4.19005953</v>
      </c>
      <c r="F70" s="247" t="n">
        <v>-4.19005953</v>
      </c>
      <c r="G70" s="247" t="n">
        <v>0</v>
      </c>
      <c r="H70" s="248" t="n">
        <v>0</v>
      </c>
      <c r="I70" s="247" t="n">
        <v>-0.0289355835</v>
      </c>
      <c r="J70" s="247" t="n">
        <v>-0.00192193</v>
      </c>
      <c r="K70" s="247" t="n">
        <v>-1.81012121</v>
      </c>
      <c r="L70" s="247" t="n">
        <v>-1.69038842</v>
      </c>
      <c r="M70" s="247" t="n">
        <v>-0.99489682</v>
      </c>
      <c r="N70" s="247" t="n">
        <v>-0.20554453</v>
      </c>
      <c r="O70" s="247" t="n">
        <v>0.20273642</v>
      </c>
      <c r="P70" s="247" t="n">
        <v>0.94406517</v>
      </c>
      <c r="Q70" s="247" t="n">
        <v>1.61699072</v>
      </c>
      <c r="R70" s="248" t="n">
        <v>2.10010051</v>
      </c>
    </row>
    <row r="71" customFormat="false" ht="12.75" hidden="false" customHeight="false" outlineLevel="0" collapsed="false">
      <c r="A71" s="269" t="n">
        <v>39264</v>
      </c>
      <c r="B71" s="247" t="n">
        <v>-1.31193958</v>
      </c>
      <c r="C71" s="247" t="n">
        <v>0</v>
      </c>
      <c r="D71" s="247" t="n">
        <v>3.04222937</v>
      </c>
      <c r="E71" s="247" t="n">
        <v>-4.35416895</v>
      </c>
      <c r="F71" s="247" t="n">
        <v>-4.35416895</v>
      </c>
      <c r="G71" s="247" t="n">
        <v>0</v>
      </c>
      <c r="H71" s="248" t="n">
        <v>0</v>
      </c>
      <c r="I71" s="247" t="n">
        <v>-0.0305897205</v>
      </c>
      <c r="J71" s="247" t="n">
        <v>-0.0019862</v>
      </c>
      <c r="K71" s="247" t="n">
        <v>-1.8637656</v>
      </c>
      <c r="L71" s="247" t="n">
        <v>-1.73225981</v>
      </c>
      <c r="M71" s="247" t="n">
        <v>-1.02061746</v>
      </c>
      <c r="N71" s="247" t="n">
        <v>-0.21091616</v>
      </c>
      <c r="O71" s="247" t="n">
        <v>0.20832343</v>
      </c>
      <c r="P71" s="247" t="n">
        <v>0.97106952</v>
      </c>
      <c r="Q71" s="247" t="n">
        <v>1.66560175</v>
      </c>
      <c r="R71" s="248" t="n">
        <v>2.17145011</v>
      </c>
    </row>
    <row r="72" customFormat="false" ht="12.75" hidden="false" customHeight="false" outlineLevel="0" collapsed="false">
      <c r="A72" s="269" t="n">
        <v>39295</v>
      </c>
      <c r="B72" s="247" t="n">
        <v>-1.3485323</v>
      </c>
      <c r="C72" s="247" t="n">
        <v>0</v>
      </c>
      <c r="D72" s="247" t="n">
        <v>3.02236577</v>
      </c>
      <c r="E72" s="247" t="n">
        <v>-4.37089807</v>
      </c>
      <c r="F72" s="247" t="n">
        <v>-4.37089807</v>
      </c>
      <c r="G72" s="247" t="n">
        <v>0</v>
      </c>
      <c r="H72" s="248" t="n">
        <v>0</v>
      </c>
      <c r="I72" s="247" t="n">
        <v>-0.0307293287</v>
      </c>
      <c r="J72" s="247" t="n">
        <v>-0.00198878</v>
      </c>
      <c r="K72" s="247" t="n">
        <v>-1.8162651</v>
      </c>
      <c r="L72" s="247" t="n">
        <v>-1.70685573</v>
      </c>
      <c r="M72" s="247" t="n">
        <v>-1.00916851</v>
      </c>
      <c r="N72" s="247" t="n">
        <v>-0.20887136</v>
      </c>
      <c r="O72" s="247" t="n">
        <v>0.20658533</v>
      </c>
      <c r="P72" s="247" t="n">
        <v>0.96423693</v>
      </c>
      <c r="Q72" s="247" t="n">
        <v>1.65649564</v>
      </c>
      <c r="R72" s="248" t="n">
        <v>2.16744888</v>
      </c>
    </row>
    <row r="73" customFormat="false" ht="12.75" hidden="false" customHeight="false" outlineLevel="0" collapsed="false">
      <c r="A73" s="269" t="n">
        <v>39326</v>
      </c>
      <c r="B73" s="247" t="n">
        <v>-1.14807327</v>
      </c>
      <c r="C73" s="247" t="n">
        <v>0</v>
      </c>
      <c r="D73" s="247" t="n">
        <v>3.03964759</v>
      </c>
      <c r="E73" s="247" t="n">
        <v>-4.18772086</v>
      </c>
      <c r="F73" s="247" t="n">
        <v>-4.18772086</v>
      </c>
      <c r="G73" s="247" t="n">
        <v>0</v>
      </c>
      <c r="H73" s="248" t="n">
        <v>0</v>
      </c>
      <c r="I73" s="247" t="n">
        <v>-0.0278048234</v>
      </c>
      <c r="J73" s="247" t="n">
        <v>-0.00193095</v>
      </c>
      <c r="K73" s="247" t="n">
        <v>-1.56966162</v>
      </c>
      <c r="L73" s="247" t="n">
        <v>-1.59137634</v>
      </c>
      <c r="M73" s="247" t="n">
        <v>-0.95225753</v>
      </c>
      <c r="N73" s="247" t="n">
        <v>-0.19804578</v>
      </c>
      <c r="O73" s="247" t="n">
        <v>0.19618334</v>
      </c>
      <c r="P73" s="247" t="n">
        <v>0.91761604</v>
      </c>
      <c r="Q73" s="247" t="n">
        <v>1.57874494</v>
      </c>
      <c r="R73" s="248" t="n">
        <v>2.06814842</v>
      </c>
    </row>
    <row r="74" customFormat="false" ht="12.75" hidden="false" customHeight="false" outlineLevel="0" collapsed="false">
      <c r="A74" s="269" t="n">
        <v>39356</v>
      </c>
      <c r="B74" s="247" t="n">
        <v>-1.23254438</v>
      </c>
      <c r="C74" s="247" t="n">
        <v>0</v>
      </c>
      <c r="D74" s="247" t="n">
        <v>3.25178807</v>
      </c>
      <c r="E74" s="247" t="n">
        <v>-4.48433245</v>
      </c>
      <c r="F74" s="247" t="n">
        <v>-4.48433245</v>
      </c>
      <c r="G74" s="247" t="n">
        <v>0</v>
      </c>
      <c r="H74" s="248" t="n">
        <v>0</v>
      </c>
      <c r="I74" s="247" t="n">
        <v>-0.0258810779</v>
      </c>
      <c r="J74" s="247" t="n">
        <v>-0.00203499</v>
      </c>
      <c r="K74" s="247" t="n">
        <v>-1.70661454</v>
      </c>
      <c r="L74" s="247" t="n">
        <v>-1.66636285</v>
      </c>
      <c r="M74" s="247" t="n">
        <v>-0.99400911</v>
      </c>
      <c r="N74" s="247" t="n">
        <v>-0.20677594</v>
      </c>
      <c r="O74" s="247" t="n">
        <v>0.20492742</v>
      </c>
      <c r="P74" s="247" t="n">
        <v>0.96008343</v>
      </c>
      <c r="Q74" s="247" t="n">
        <v>1.65748728</v>
      </c>
      <c r="R74" s="248" t="n">
        <v>2.19564647</v>
      </c>
    </row>
    <row r="75" customFormat="false" ht="12.75" hidden="false" customHeight="false" outlineLevel="0" collapsed="false">
      <c r="A75" s="269" t="n">
        <v>39387</v>
      </c>
      <c r="B75" s="247" t="n">
        <v>-1.38910918</v>
      </c>
      <c r="C75" s="247" t="n">
        <v>0</v>
      </c>
      <c r="D75" s="247" t="n">
        <v>3.03584287</v>
      </c>
      <c r="E75" s="247" t="n">
        <v>-4.42495205</v>
      </c>
      <c r="F75" s="247" t="n">
        <v>-4.42495205</v>
      </c>
      <c r="G75" s="247" t="n">
        <v>0</v>
      </c>
      <c r="H75" s="248" t="n">
        <v>0</v>
      </c>
      <c r="I75" s="247" t="n">
        <v>-0.024820006</v>
      </c>
      <c r="J75" s="247" t="n">
        <v>-0.00198357</v>
      </c>
      <c r="K75" s="247" t="n">
        <v>-1.60199572</v>
      </c>
      <c r="L75" s="247" t="n">
        <v>-1.58588973</v>
      </c>
      <c r="M75" s="247" t="n">
        <v>-0.95075733</v>
      </c>
      <c r="N75" s="247" t="n">
        <v>-0.19847346</v>
      </c>
      <c r="O75" s="247" t="n">
        <v>0.19693811</v>
      </c>
      <c r="P75" s="247" t="n">
        <v>0.9248302</v>
      </c>
      <c r="Q75" s="247" t="n">
        <v>1.60155367</v>
      </c>
      <c r="R75" s="248" t="n">
        <v>2.1379149</v>
      </c>
    </row>
    <row r="76" customFormat="false" ht="12.75" hidden="false" customHeight="false" outlineLevel="0" collapsed="false">
      <c r="A76" s="269" t="n">
        <v>39417</v>
      </c>
      <c r="B76" s="247" t="n">
        <v>-2.47270851</v>
      </c>
      <c r="C76" s="247" t="n">
        <v>0</v>
      </c>
      <c r="D76" s="247" t="n">
        <v>3.25078279</v>
      </c>
      <c r="E76" s="247" t="n">
        <v>-5.7234913</v>
      </c>
      <c r="F76" s="247" t="n">
        <v>-5.7234913</v>
      </c>
      <c r="G76" s="247" t="n">
        <v>0</v>
      </c>
      <c r="H76" s="248" t="n">
        <v>0</v>
      </c>
      <c r="I76" s="247" t="n">
        <v>-0.0881463383</v>
      </c>
      <c r="J76" s="247" t="n">
        <v>-0.00187308</v>
      </c>
      <c r="K76" s="247" t="n">
        <v>-0.66843743</v>
      </c>
      <c r="L76" s="247" t="n">
        <v>-1.05979416</v>
      </c>
      <c r="M76" s="247" t="n">
        <v>-0.68536587</v>
      </c>
      <c r="N76" s="247" t="n">
        <v>-0.1456101</v>
      </c>
      <c r="O76" s="247" t="n">
        <v>0.14423015</v>
      </c>
      <c r="P76" s="247" t="n">
        <v>0.66358873</v>
      </c>
      <c r="Q76" s="247" t="n">
        <v>1.08752149</v>
      </c>
      <c r="R76" s="248" t="n">
        <v>1.16155446</v>
      </c>
    </row>
    <row r="77" customFormat="false" ht="12.75" hidden="false" customHeight="false" outlineLevel="0" collapsed="false">
      <c r="A77" s="269" t="n">
        <v>39448</v>
      </c>
      <c r="B77" s="247" t="n">
        <v>-0.12109314</v>
      </c>
      <c r="C77" s="247" t="n">
        <v>0</v>
      </c>
      <c r="D77" s="247" t="n">
        <v>-0.53681935</v>
      </c>
      <c r="E77" s="247" t="n">
        <v>0.41572621</v>
      </c>
      <c r="F77" s="247" t="n">
        <v>0.41572621</v>
      </c>
      <c r="G77" s="247" t="n">
        <v>0</v>
      </c>
      <c r="H77" s="248" t="n">
        <v>0</v>
      </c>
      <c r="I77" s="247" t="n">
        <v>-0.0119514429</v>
      </c>
      <c r="J77" s="247" t="n">
        <v>0.00012779</v>
      </c>
      <c r="K77" s="247" t="n">
        <v>0.13794841</v>
      </c>
      <c r="L77" s="247" t="n">
        <v>0.07498509</v>
      </c>
      <c r="M77" s="247" t="n">
        <v>0.04045882</v>
      </c>
      <c r="N77" s="247" t="n">
        <v>0.00836921</v>
      </c>
      <c r="O77" s="247" t="n">
        <v>-0.00847213</v>
      </c>
      <c r="P77" s="247" t="n">
        <v>-0.04297353</v>
      </c>
      <c r="Q77" s="247" t="n">
        <v>-0.08600629</v>
      </c>
      <c r="R77" s="248" t="n">
        <v>-0.16502815</v>
      </c>
    </row>
    <row r="78" customFormat="false" ht="12.75" hidden="false" customHeight="false" outlineLevel="0" collapsed="false">
      <c r="A78" s="269" t="n">
        <v>39479</v>
      </c>
      <c r="B78" s="247" t="n">
        <v>-0.00735143000000001</v>
      </c>
      <c r="C78" s="247" t="n">
        <v>0</v>
      </c>
      <c r="D78" s="247" t="n">
        <v>-0.40252754</v>
      </c>
      <c r="E78" s="247" t="n">
        <v>0.39517611</v>
      </c>
      <c r="F78" s="247" t="n">
        <v>0.39517611</v>
      </c>
      <c r="G78" s="247" t="n">
        <v>0</v>
      </c>
      <c r="H78" s="248" t="n">
        <v>0</v>
      </c>
      <c r="I78" s="247" t="n">
        <v>-0.0107420662</v>
      </c>
      <c r="J78" s="247" t="n">
        <v>0.00011739</v>
      </c>
      <c r="K78" s="247" t="n">
        <v>0.15058972</v>
      </c>
      <c r="L78" s="247" t="n">
        <v>0.07444371</v>
      </c>
      <c r="M78" s="247" t="n">
        <v>0.03925468</v>
      </c>
      <c r="N78" s="247" t="n">
        <v>0.00805403</v>
      </c>
      <c r="O78" s="247" t="n">
        <v>-0.00812228</v>
      </c>
      <c r="P78" s="247" t="n">
        <v>-0.04098573</v>
      </c>
      <c r="Q78" s="247" t="n">
        <v>-0.08172537</v>
      </c>
      <c r="R78" s="248" t="n">
        <v>-0.15634474</v>
      </c>
    </row>
    <row r="79" customFormat="false" ht="12.75" hidden="false" customHeight="false" outlineLevel="0" collapsed="false">
      <c r="A79" s="269" t="n">
        <v>39508</v>
      </c>
      <c r="B79" s="247" t="n">
        <v>-0.26013343</v>
      </c>
      <c r="C79" s="247" t="n">
        <v>0</v>
      </c>
      <c r="D79" s="247" t="n">
        <v>-0.67087221</v>
      </c>
      <c r="E79" s="247" t="n">
        <v>0.41073878</v>
      </c>
      <c r="F79" s="247" t="n">
        <v>0.41073878</v>
      </c>
      <c r="G79" s="247" t="n">
        <v>0</v>
      </c>
      <c r="H79" s="248" t="n">
        <v>0</v>
      </c>
      <c r="I79" s="247" t="n">
        <v>-0.0134386305</v>
      </c>
      <c r="J79" s="247" t="n">
        <v>0.00013212</v>
      </c>
      <c r="K79" s="247" t="n">
        <v>0.03588839</v>
      </c>
      <c r="L79" s="247" t="n">
        <v>0.03971446</v>
      </c>
      <c r="M79" s="247" t="n">
        <v>0.026391</v>
      </c>
      <c r="N79" s="247" t="n">
        <v>0.00615015</v>
      </c>
      <c r="O79" s="247" t="n">
        <v>-0.00646591</v>
      </c>
      <c r="P79" s="247" t="n">
        <v>-0.0348211</v>
      </c>
      <c r="Q79" s="247" t="n">
        <v>-0.07348174</v>
      </c>
      <c r="R79" s="248" t="n">
        <v>-0.15015854</v>
      </c>
    </row>
    <row r="80" customFormat="false" ht="12.75" hidden="false" customHeight="false" outlineLevel="0" collapsed="false">
      <c r="A80" s="269" t="n">
        <v>39539</v>
      </c>
      <c r="B80" s="247" t="n">
        <v>-0.09005446</v>
      </c>
      <c r="C80" s="247" t="n">
        <v>0</v>
      </c>
      <c r="D80" s="247" t="n">
        <v>-0.53657306</v>
      </c>
      <c r="E80" s="247" t="n">
        <v>0.4465186</v>
      </c>
      <c r="F80" s="247" t="n">
        <v>0.4465186</v>
      </c>
      <c r="G80" s="247" t="n">
        <v>0</v>
      </c>
      <c r="H80" s="248" t="n">
        <v>0</v>
      </c>
      <c r="I80" s="247" t="n">
        <v>-0.0085323607</v>
      </c>
      <c r="J80" s="247" t="n">
        <v>0.00011013</v>
      </c>
      <c r="K80" s="247" t="n">
        <v>0.2936918</v>
      </c>
      <c r="L80" s="247" t="n">
        <v>0.09426079</v>
      </c>
      <c r="M80" s="247" t="n">
        <v>0.04346969</v>
      </c>
      <c r="N80" s="247" t="n">
        <v>0.0084642</v>
      </c>
      <c r="O80" s="247" t="n">
        <v>-0.00844952</v>
      </c>
      <c r="P80" s="247" t="n">
        <v>-0.04267498</v>
      </c>
      <c r="Q80" s="247" t="n">
        <v>-0.08492878</v>
      </c>
      <c r="R80" s="248" t="n">
        <v>-0.16502315</v>
      </c>
    </row>
    <row r="81" customFormat="false" ht="12.75" hidden="false" customHeight="false" outlineLevel="0" collapsed="false">
      <c r="A81" s="269" t="n">
        <v>39569</v>
      </c>
      <c r="B81" s="247" t="n">
        <v>-0.20972001</v>
      </c>
      <c r="C81" s="247" t="n">
        <v>0</v>
      </c>
      <c r="D81" s="247" t="n">
        <v>-0.80465872</v>
      </c>
      <c r="E81" s="247" t="n">
        <v>0.59493871</v>
      </c>
      <c r="F81" s="247" t="n">
        <v>0.59493871</v>
      </c>
      <c r="G81" s="247" t="n">
        <v>0</v>
      </c>
      <c r="H81" s="248" t="n">
        <v>0</v>
      </c>
      <c r="I81" s="247" t="n">
        <v>-0.0113374381</v>
      </c>
      <c r="J81" s="247" t="n">
        <v>0.00014606</v>
      </c>
      <c r="K81" s="247" t="n">
        <v>0.39432216</v>
      </c>
      <c r="L81" s="247" t="n">
        <v>0.1275768</v>
      </c>
      <c r="M81" s="247" t="n">
        <v>0.05876058</v>
      </c>
      <c r="N81" s="247" t="n">
        <v>0.01141316</v>
      </c>
      <c r="O81" s="247" t="n">
        <v>-0.01138523</v>
      </c>
      <c r="P81" s="247" t="n">
        <v>-0.05729992</v>
      </c>
      <c r="Q81" s="247" t="n">
        <v>-0.11369145</v>
      </c>
      <c r="R81" s="248" t="n">
        <v>-0.22003099</v>
      </c>
    </row>
    <row r="82" customFormat="false" ht="12.75" hidden="false" customHeight="false" outlineLevel="0" collapsed="false">
      <c r="A82" s="269" t="n">
        <v>39600</v>
      </c>
      <c r="B82" s="247" t="n">
        <v>-0.13794509</v>
      </c>
      <c r="C82" s="247" t="n">
        <v>0</v>
      </c>
      <c r="D82" s="247" t="n">
        <v>-0.67016248</v>
      </c>
      <c r="E82" s="247" t="n">
        <v>0.53221739</v>
      </c>
      <c r="F82" s="247" t="n">
        <v>0.53221739</v>
      </c>
      <c r="G82" s="247" t="n">
        <v>0</v>
      </c>
      <c r="H82" s="248" t="n">
        <v>0</v>
      </c>
      <c r="I82" s="247" t="n">
        <v>-0.013075401</v>
      </c>
      <c r="J82" s="247" t="n">
        <v>0.00014473</v>
      </c>
      <c r="K82" s="247" t="n">
        <v>0.19396844</v>
      </c>
      <c r="L82" s="247" t="n">
        <v>0.07129497</v>
      </c>
      <c r="M82" s="247" t="n">
        <v>0.03712468</v>
      </c>
      <c r="N82" s="247" t="n">
        <v>0.00780998</v>
      </c>
      <c r="O82" s="247" t="n">
        <v>-0.00821727</v>
      </c>
      <c r="P82" s="247" t="n">
        <v>-0.04318214</v>
      </c>
      <c r="Q82" s="247" t="n">
        <v>-0.08961964</v>
      </c>
      <c r="R82" s="248" t="n">
        <v>-0.18286376</v>
      </c>
    </row>
    <row r="83" customFormat="false" ht="12.75" hidden="false" customHeight="false" outlineLevel="0" collapsed="false">
      <c r="A83" s="269" t="n">
        <v>39630</v>
      </c>
      <c r="B83" s="247" t="n">
        <v>-0.26741838</v>
      </c>
      <c r="C83" s="247" t="n">
        <v>0</v>
      </c>
      <c r="D83" s="247" t="n">
        <v>-0.80411624</v>
      </c>
      <c r="E83" s="247" t="n">
        <v>0.53669786</v>
      </c>
      <c r="F83" s="247" t="n">
        <v>0.53669786</v>
      </c>
      <c r="G83" s="247" t="n">
        <v>0</v>
      </c>
      <c r="H83" s="248" t="n">
        <v>0</v>
      </c>
      <c r="I83" s="247" t="n">
        <v>-0.0139005824</v>
      </c>
      <c r="J83" s="247" t="n">
        <v>0.00014937</v>
      </c>
      <c r="K83" s="247" t="n">
        <v>0.17090223</v>
      </c>
      <c r="L83" s="247" t="n">
        <v>0.06785681</v>
      </c>
      <c r="M83" s="247" t="n">
        <v>0.0363667</v>
      </c>
      <c r="N83" s="247" t="n">
        <v>0.00778619</v>
      </c>
      <c r="O83" s="247" t="n">
        <v>-0.00826464</v>
      </c>
      <c r="P83" s="247" t="n">
        <v>-0.04323886</v>
      </c>
      <c r="Q83" s="247" t="n">
        <v>-0.08991733</v>
      </c>
      <c r="R83" s="248" t="n">
        <v>-0.18369094</v>
      </c>
    </row>
    <row r="84" customFormat="false" ht="12.75" hidden="false" customHeight="false" outlineLevel="0" collapsed="false">
      <c r="A84" s="269" t="n">
        <v>39661</v>
      </c>
      <c r="B84" s="247" t="n">
        <v>-0.27406804</v>
      </c>
      <c r="C84" s="247" t="n">
        <v>0</v>
      </c>
      <c r="D84" s="247" t="n">
        <v>-0.80370234</v>
      </c>
      <c r="E84" s="247" t="n">
        <v>0.5296343</v>
      </c>
      <c r="F84" s="247" t="n">
        <v>0.5296343</v>
      </c>
      <c r="G84" s="247" t="n">
        <v>0</v>
      </c>
      <c r="H84" s="248" t="n">
        <v>0</v>
      </c>
      <c r="I84" s="247" t="n">
        <v>-0.0138464174</v>
      </c>
      <c r="J84" s="247" t="n">
        <v>0.00014759</v>
      </c>
      <c r="K84" s="247" t="n">
        <v>0.17706214</v>
      </c>
      <c r="L84" s="247" t="n">
        <v>0.07232837</v>
      </c>
      <c r="M84" s="247" t="n">
        <v>0.03831111</v>
      </c>
      <c r="N84" s="247" t="n">
        <v>0.00821824</v>
      </c>
      <c r="O84" s="247" t="n">
        <v>-0.00851388</v>
      </c>
      <c r="P84" s="247" t="n">
        <v>-0.04411345</v>
      </c>
      <c r="Q84" s="247" t="n">
        <v>-0.09091651</v>
      </c>
      <c r="R84" s="248" t="n">
        <v>-0.18354646</v>
      </c>
    </row>
    <row r="85" customFormat="false" ht="12.75" hidden="false" customHeight="false" outlineLevel="0" collapsed="false">
      <c r="A85" s="269" t="n">
        <v>39692</v>
      </c>
      <c r="B85" s="247" t="n">
        <v>-0.13117302</v>
      </c>
      <c r="C85" s="247" t="n">
        <v>0</v>
      </c>
      <c r="D85" s="247" t="n">
        <v>-0.66925322</v>
      </c>
      <c r="E85" s="247" t="n">
        <v>0.5380802</v>
      </c>
      <c r="F85" s="247" t="n">
        <v>0.5380802</v>
      </c>
      <c r="G85" s="247" t="n">
        <v>0</v>
      </c>
      <c r="H85" s="248" t="n">
        <v>0</v>
      </c>
      <c r="I85" s="247" t="n">
        <v>-0.0114964847</v>
      </c>
      <c r="J85" s="247" t="n">
        <v>0.00013719</v>
      </c>
      <c r="K85" s="247" t="n">
        <v>0.3175274</v>
      </c>
      <c r="L85" s="247" t="n">
        <v>0.11271417</v>
      </c>
      <c r="M85" s="247" t="n">
        <v>0.05342185</v>
      </c>
      <c r="N85" s="247" t="n">
        <v>0.01061173</v>
      </c>
      <c r="O85" s="247" t="n">
        <v>-0.0106548</v>
      </c>
      <c r="P85" s="247" t="n">
        <v>-0.05270062</v>
      </c>
      <c r="Q85" s="247" t="n">
        <v>-0.10407437</v>
      </c>
      <c r="R85" s="248" t="n">
        <v>-0.19956314</v>
      </c>
    </row>
    <row r="86" customFormat="false" ht="12.75" hidden="false" customHeight="false" outlineLevel="0" collapsed="false">
      <c r="A86" s="269" t="n">
        <v>39722</v>
      </c>
      <c r="B86" s="247" t="n">
        <v>-0.11837734</v>
      </c>
      <c r="C86" s="247" t="n">
        <v>0</v>
      </c>
      <c r="D86" s="247" t="n">
        <v>-0.53537418</v>
      </c>
      <c r="E86" s="247" t="n">
        <v>0.41699684</v>
      </c>
      <c r="F86" s="247" t="n">
        <v>0.41699684</v>
      </c>
      <c r="G86" s="247" t="n">
        <v>0</v>
      </c>
      <c r="H86" s="248" t="n">
        <v>0</v>
      </c>
      <c r="I86" s="247" t="n">
        <v>-0.0094165658</v>
      </c>
      <c r="J86" s="247" t="n">
        <v>0.00010834</v>
      </c>
      <c r="K86" s="247" t="n">
        <v>0.22444946</v>
      </c>
      <c r="L86" s="247" t="n">
        <v>0.08268907</v>
      </c>
      <c r="M86" s="247" t="n">
        <v>0.03989127</v>
      </c>
      <c r="N86" s="247" t="n">
        <v>0.00804957</v>
      </c>
      <c r="O86" s="247" t="n">
        <v>-0.00804954</v>
      </c>
      <c r="P86" s="247" t="n">
        <v>-0.04004497</v>
      </c>
      <c r="Q86" s="247" t="n">
        <v>-0.07945008</v>
      </c>
      <c r="R86" s="248" t="n">
        <v>-0.15309057</v>
      </c>
    </row>
    <row r="87" customFormat="false" ht="12.75" hidden="false" customHeight="false" outlineLevel="0" collapsed="false">
      <c r="A87" s="269" t="n">
        <v>39753</v>
      </c>
      <c r="B87" s="247" t="n">
        <v>-0.01519382</v>
      </c>
      <c r="C87" s="247" t="n">
        <v>0</v>
      </c>
      <c r="D87" s="247" t="n">
        <v>-0.40116968</v>
      </c>
      <c r="E87" s="247" t="n">
        <v>0.38597586</v>
      </c>
      <c r="F87" s="247" t="n">
        <v>0.38597586</v>
      </c>
      <c r="G87" s="247" t="n">
        <v>0</v>
      </c>
      <c r="H87" s="248" t="n">
        <v>0</v>
      </c>
      <c r="I87" s="247" t="n">
        <v>-0.0091868904</v>
      </c>
      <c r="J87" s="247" t="n">
        <v>0.00010202</v>
      </c>
      <c r="K87" s="247" t="n">
        <v>0.19380854</v>
      </c>
      <c r="L87" s="247" t="n">
        <v>0.07753057</v>
      </c>
      <c r="M87" s="247" t="n">
        <v>0.03819526</v>
      </c>
      <c r="N87" s="247" t="n">
        <v>0.00768251</v>
      </c>
      <c r="O87" s="247" t="n">
        <v>-0.00766314</v>
      </c>
      <c r="P87" s="247" t="n">
        <v>-0.03812137</v>
      </c>
      <c r="Q87" s="247" t="n">
        <v>-0.07538347</v>
      </c>
      <c r="R87" s="248" t="n">
        <v>-0.14402909</v>
      </c>
    </row>
    <row r="88" customFormat="false" ht="12.75" hidden="false" customHeight="false" outlineLevel="0" collapsed="false">
      <c r="A88" s="269" t="n">
        <v>39783</v>
      </c>
      <c r="B88" s="247" t="n">
        <v>-0.0205651</v>
      </c>
      <c r="C88" s="247" t="n">
        <v>0</v>
      </c>
      <c r="D88" s="247" t="n">
        <v>-0.40108526</v>
      </c>
      <c r="E88" s="247" t="n">
        <v>0.38052016</v>
      </c>
      <c r="F88" s="247" t="n">
        <v>0.38052016</v>
      </c>
      <c r="G88" s="247" t="n">
        <v>0</v>
      </c>
      <c r="H88" s="248" t="n">
        <v>0</v>
      </c>
      <c r="I88" s="247" t="n">
        <v>-0.0098818519</v>
      </c>
      <c r="J88" s="247" t="n">
        <v>0.00010404</v>
      </c>
      <c r="K88" s="247" t="n">
        <v>0.16995513</v>
      </c>
      <c r="L88" s="247" t="n">
        <v>0.07455244</v>
      </c>
      <c r="M88" s="247" t="n">
        <v>0.03761428</v>
      </c>
      <c r="N88" s="247" t="n">
        <v>0.00756452</v>
      </c>
      <c r="O88" s="247" t="n">
        <v>-0.00756711</v>
      </c>
      <c r="P88" s="247" t="n">
        <v>-0.03775196</v>
      </c>
      <c r="Q88" s="247" t="n">
        <v>-0.07470341</v>
      </c>
      <c r="R88" s="248" t="n">
        <v>-0.14247775</v>
      </c>
    </row>
    <row r="89" customFormat="false" ht="12.75" hidden="false" customHeight="false" outlineLevel="0" collapsed="false">
      <c r="A89" s="269" t="n">
        <v>39814</v>
      </c>
      <c r="B89" s="247" t="n">
        <v>-0.03574318</v>
      </c>
      <c r="C89" s="247" t="n">
        <v>0</v>
      </c>
      <c r="D89" s="247" t="n">
        <v>-0.40095123</v>
      </c>
      <c r="E89" s="247" t="n">
        <v>0.36520805</v>
      </c>
      <c r="F89" s="247" t="n">
        <v>0.36520805</v>
      </c>
      <c r="G89" s="247" t="n">
        <v>0</v>
      </c>
      <c r="H89" s="248" t="n">
        <v>0</v>
      </c>
      <c r="I89" s="247" t="n">
        <v>-0.0104847242</v>
      </c>
      <c r="J89" s="247" t="n">
        <v>0.00010391</v>
      </c>
      <c r="K89" s="247" t="n">
        <v>0.12633861</v>
      </c>
      <c r="L89" s="247" t="n">
        <v>0.06359138</v>
      </c>
      <c r="M89" s="247" t="n">
        <v>0.03345936</v>
      </c>
      <c r="N89" s="247" t="n">
        <v>0.00684374</v>
      </c>
      <c r="O89" s="247" t="n">
        <v>-0.0068989</v>
      </c>
      <c r="P89" s="247" t="n">
        <v>-0.03481915</v>
      </c>
      <c r="Q89" s="247" t="n">
        <v>-0.06956688</v>
      </c>
      <c r="R89" s="248" t="n">
        <v>-0.13411455</v>
      </c>
    </row>
    <row r="90" customFormat="false" ht="12.75" hidden="false" customHeight="false" outlineLevel="0" collapsed="false">
      <c r="A90" s="269" t="n">
        <v>39845</v>
      </c>
      <c r="B90" s="247" t="n">
        <v>-0.06002615</v>
      </c>
      <c r="C90" s="247" t="n">
        <v>0</v>
      </c>
      <c r="D90" s="247" t="n">
        <v>-0.40089513</v>
      </c>
      <c r="E90" s="247" t="n">
        <v>0.34086898</v>
      </c>
      <c r="F90" s="247" t="n">
        <v>0.34086898</v>
      </c>
      <c r="G90" s="247" t="n">
        <v>0</v>
      </c>
      <c r="H90" s="248" t="n">
        <v>0</v>
      </c>
      <c r="I90" s="247" t="n">
        <v>-0.0091791807</v>
      </c>
      <c r="J90" s="247" t="n">
        <v>9.327E-005</v>
      </c>
      <c r="K90" s="247" t="n">
        <v>0.13772238</v>
      </c>
      <c r="L90" s="247" t="n">
        <v>0.06288617</v>
      </c>
      <c r="M90" s="247" t="n">
        <v>0.03224012</v>
      </c>
      <c r="N90" s="247" t="n">
        <v>0.00655925</v>
      </c>
      <c r="O90" s="247" t="n">
        <v>-0.00658616</v>
      </c>
      <c r="P90" s="247" t="n">
        <v>-0.03306187</v>
      </c>
      <c r="Q90" s="247" t="n">
        <v>-0.06579809</v>
      </c>
      <c r="R90" s="248" t="n">
        <v>-0.12638496</v>
      </c>
    </row>
    <row r="91" customFormat="false" ht="12.75" hidden="false" customHeight="false" outlineLevel="0" collapsed="false">
      <c r="A91" s="269" t="n">
        <v>39873</v>
      </c>
      <c r="B91" s="247" t="n">
        <v>-0.03429584</v>
      </c>
      <c r="C91" s="247" t="n">
        <v>0</v>
      </c>
      <c r="D91" s="247" t="n">
        <v>-0.40103081</v>
      </c>
      <c r="E91" s="247" t="n">
        <v>0.36673497</v>
      </c>
      <c r="F91" s="247" t="n">
        <v>0.36673497</v>
      </c>
      <c r="G91" s="247" t="n">
        <v>0</v>
      </c>
      <c r="H91" s="248" t="n">
        <v>0</v>
      </c>
      <c r="I91" s="247" t="n">
        <v>-0.0124324685</v>
      </c>
      <c r="J91" s="247" t="n">
        <v>0.00010932</v>
      </c>
      <c r="K91" s="247" t="n">
        <v>0.03000198</v>
      </c>
      <c r="L91" s="247" t="n">
        <v>0.02981191</v>
      </c>
      <c r="M91" s="247" t="n">
        <v>0.02006964</v>
      </c>
      <c r="N91" s="247" t="n">
        <v>0.00479276</v>
      </c>
      <c r="O91" s="247" t="n">
        <v>-0.00506496</v>
      </c>
      <c r="P91" s="247" t="n">
        <v>-0.02758018</v>
      </c>
      <c r="Q91" s="247" t="n">
        <v>-0.05899318</v>
      </c>
      <c r="R91" s="248" t="n">
        <v>-0.12338628</v>
      </c>
    </row>
    <row r="92" customFormat="false" ht="12.75" hidden="false" customHeight="false" outlineLevel="0" collapsed="false">
      <c r="A92" s="269" t="n">
        <v>39904</v>
      </c>
      <c r="B92" s="247" t="n">
        <v>-0.12675011</v>
      </c>
      <c r="C92" s="247" t="n">
        <v>0</v>
      </c>
      <c r="D92" s="247" t="n">
        <v>-0.53476484</v>
      </c>
      <c r="E92" s="247" t="n">
        <v>0.40801473</v>
      </c>
      <c r="F92" s="247" t="n">
        <v>0.40801473</v>
      </c>
      <c r="G92" s="247" t="n">
        <v>0</v>
      </c>
      <c r="H92" s="248" t="n">
        <v>0</v>
      </c>
      <c r="I92" s="247" t="n">
        <v>-0.0079206392</v>
      </c>
      <c r="J92" s="247" t="n">
        <v>9.365E-005</v>
      </c>
      <c r="K92" s="247" t="n">
        <v>0.25736291</v>
      </c>
      <c r="L92" s="247" t="n">
        <v>0.07044909</v>
      </c>
      <c r="M92" s="247" t="n">
        <v>0.03165905</v>
      </c>
      <c r="N92" s="247" t="n">
        <v>0.00623158</v>
      </c>
      <c r="O92" s="247" t="n">
        <v>-0.00625262</v>
      </c>
      <c r="P92" s="247" t="n">
        <v>-0.03235291</v>
      </c>
      <c r="Q92" s="247" t="n">
        <v>-0.06686286</v>
      </c>
      <c r="R92" s="248" t="n">
        <v>-0.13746294</v>
      </c>
    </row>
    <row r="93" customFormat="false" ht="12.75" hidden="false" customHeight="false" outlineLevel="0" collapsed="false">
      <c r="A93" s="269" t="n">
        <v>39934</v>
      </c>
      <c r="B93" s="247" t="n">
        <v>0.00928834000000001</v>
      </c>
      <c r="C93" s="247" t="n">
        <v>0</v>
      </c>
      <c r="D93" s="247" t="n">
        <v>-0.53475739</v>
      </c>
      <c r="E93" s="247" t="n">
        <v>0.54404573</v>
      </c>
      <c r="F93" s="247" t="n">
        <v>0.54404573</v>
      </c>
      <c r="G93" s="247" t="n">
        <v>0</v>
      </c>
      <c r="H93" s="248" t="n">
        <v>0</v>
      </c>
      <c r="I93" s="247" t="n">
        <v>-0.010519419</v>
      </c>
      <c r="J93" s="247" t="n">
        <v>0.00012436</v>
      </c>
      <c r="K93" s="247" t="n">
        <v>0.34580116</v>
      </c>
      <c r="L93" s="247" t="n">
        <v>0.09582525</v>
      </c>
      <c r="M93" s="247" t="n">
        <v>0.04304508</v>
      </c>
      <c r="N93" s="247" t="n">
        <v>0.00844685</v>
      </c>
      <c r="O93" s="247" t="n">
        <v>-0.00845971</v>
      </c>
      <c r="P93" s="247" t="n">
        <v>-0.04360657</v>
      </c>
      <c r="Q93" s="247" t="n">
        <v>-0.08975789</v>
      </c>
      <c r="R93" s="248" t="n">
        <v>-0.18359472</v>
      </c>
    </row>
    <row r="94" customFormat="false" ht="12.75" hidden="false" customHeight="false" outlineLevel="0" collapsed="false">
      <c r="A94" s="269" t="n">
        <v>39965</v>
      </c>
      <c r="B94" s="247" t="n">
        <v>-0.04445411</v>
      </c>
      <c r="C94" s="247" t="n">
        <v>0</v>
      </c>
      <c r="D94" s="247" t="n">
        <v>-0.53463281</v>
      </c>
      <c r="E94" s="247" t="n">
        <v>0.4901787</v>
      </c>
      <c r="F94" s="247" t="n">
        <v>0.4901787</v>
      </c>
      <c r="G94" s="247" t="n">
        <v>0</v>
      </c>
      <c r="H94" s="248" t="n">
        <v>0</v>
      </c>
      <c r="I94" s="247" t="n">
        <v>-0.0126265213</v>
      </c>
      <c r="J94" s="247" t="n">
        <v>0.00012361</v>
      </c>
      <c r="K94" s="247" t="n">
        <v>0.15823164</v>
      </c>
      <c r="L94" s="247" t="n">
        <v>0.04504174</v>
      </c>
      <c r="M94" s="247" t="n">
        <v>0.02402153</v>
      </c>
      <c r="N94" s="247" t="n">
        <v>0.00533837</v>
      </c>
      <c r="O94" s="247" t="n">
        <v>-0.00562094</v>
      </c>
      <c r="P94" s="247" t="n">
        <v>-0.03166103</v>
      </c>
      <c r="Q94" s="247" t="n">
        <v>-0.06958123</v>
      </c>
      <c r="R94" s="248" t="n">
        <v>-0.1526268</v>
      </c>
    </row>
    <row r="95" customFormat="false" ht="12.75" hidden="false" customHeight="false" outlineLevel="0" collapsed="false">
      <c r="A95" s="269" t="n">
        <v>39995</v>
      </c>
      <c r="B95" s="247" t="n">
        <v>-0.03878621</v>
      </c>
      <c r="C95" s="247" t="n">
        <v>0</v>
      </c>
      <c r="D95" s="247" t="n">
        <v>-0.534579</v>
      </c>
      <c r="E95" s="247" t="n">
        <v>0.49579279</v>
      </c>
      <c r="F95" s="247" t="n">
        <v>0.49579279</v>
      </c>
      <c r="G95" s="247" t="n">
        <v>0</v>
      </c>
      <c r="H95" s="248" t="n">
        <v>0</v>
      </c>
      <c r="I95" s="247" t="n">
        <v>-0.0136101766</v>
      </c>
      <c r="J95" s="247" t="n">
        <v>0.00012773</v>
      </c>
      <c r="K95" s="247" t="n">
        <v>0.13425612</v>
      </c>
      <c r="L95" s="247" t="n">
        <v>0.04148306</v>
      </c>
      <c r="M95" s="247" t="n">
        <v>0.02331537</v>
      </c>
      <c r="N95" s="247" t="n">
        <v>0.00529157</v>
      </c>
      <c r="O95" s="247" t="n">
        <v>-0.00560352</v>
      </c>
      <c r="P95" s="247" t="n">
        <v>-0.03195251</v>
      </c>
      <c r="Q95" s="247" t="n">
        <v>-0.07033901</v>
      </c>
      <c r="R95" s="248" t="n">
        <v>-0.15430286</v>
      </c>
    </row>
    <row r="96" customFormat="false" ht="12.75" hidden="false" customHeight="false" outlineLevel="0" collapsed="false">
      <c r="A96" s="269" t="n">
        <v>40026</v>
      </c>
      <c r="B96" s="247" t="n">
        <v>-0.0440601</v>
      </c>
      <c r="C96" s="247" t="n">
        <v>0</v>
      </c>
      <c r="D96" s="247" t="n">
        <v>-0.53453867</v>
      </c>
      <c r="E96" s="247" t="n">
        <v>0.49047857</v>
      </c>
      <c r="F96" s="247" t="n">
        <v>0.49047857</v>
      </c>
      <c r="G96" s="247" t="n">
        <v>0</v>
      </c>
      <c r="H96" s="248" t="n">
        <v>0</v>
      </c>
      <c r="I96" s="247" t="n">
        <v>-0.0136891742</v>
      </c>
      <c r="J96" s="247" t="n">
        <v>0.0001267</v>
      </c>
      <c r="K96" s="247" t="n">
        <v>0.13832836</v>
      </c>
      <c r="L96" s="247" t="n">
        <v>0.04584585</v>
      </c>
      <c r="M96" s="247" t="n">
        <v>0.02532487</v>
      </c>
      <c r="N96" s="247" t="n">
        <v>0.00563073</v>
      </c>
      <c r="O96" s="247" t="n">
        <v>-0.00592588</v>
      </c>
      <c r="P96" s="247" t="n">
        <v>-0.03327943</v>
      </c>
      <c r="Q96" s="247" t="n">
        <v>-0.07211827</v>
      </c>
      <c r="R96" s="248" t="n">
        <v>-0.15544709</v>
      </c>
    </row>
    <row r="97" customFormat="false" ht="12.75" hidden="false" customHeight="false" outlineLevel="0" collapsed="false">
      <c r="A97" s="269" t="n">
        <v>40057</v>
      </c>
      <c r="B97" s="247" t="n">
        <v>-0.03815088</v>
      </c>
      <c r="C97" s="247" t="n">
        <v>0</v>
      </c>
      <c r="D97" s="247" t="n">
        <v>-0.53440866</v>
      </c>
      <c r="E97" s="247" t="n">
        <v>0.49625778</v>
      </c>
      <c r="F97" s="247" t="n">
        <v>0.49625778</v>
      </c>
      <c r="G97" s="247" t="n">
        <v>0</v>
      </c>
      <c r="H97" s="248" t="n">
        <v>0</v>
      </c>
      <c r="I97" s="247" t="n">
        <v>-0.011162095</v>
      </c>
      <c r="J97" s="247" t="n">
        <v>0.00011806</v>
      </c>
      <c r="K97" s="247" t="n">
        <v>0.27071164</v>
      </c>
      <c r="L97" s="247" t="n">
        <v>0.08384442</v>
      </c>
      <c r="M97" s="247" t="n">
        <v>0.03948083</v>
      </c>
      <c r="N97" s="247" t="n">
        <v>0.00787323</v>
      </c>
      <c r="O97" s="247" t="n">
        <v>-0.00792015</v>
      </c>
      <c r="P97" s="247" t="n">
        <v>-0.04119122</v>
      </c>
      <c r="Q97" s="247" t="n">
        <v>-0.08410888</v>
      </c>
      <c r="R97" s="248" t="n">
        <v>-0.16964312</v>
      </c>
    </row>
    <row r="98" customFormat="false" ht="12.75" hidden="false" customHeight="false" outlineLevel="0" collapsed="false">
      <c r="A98" s="269" t="n">
        <v>40087</v>
      </c>
      <c r="B98" s="247" t="n">
        <v>-0.01513024</v>
      </c>
      <c r="C98" s="247" t="n">
        <v>0</v>
      </c>
      <c r="D98" s="247" t="n">
        <v>-0.40063309</v>
      </c>
      <c r="E98" s="247" t="n">
        <v>0.38550285</v>
      </c>
      <c r="F98" s="247" t="n">
        <v>0.38550285</v>
      </c>
      <c r="G98" s="247" t="n">
        <v>0</v>
      </c>
      <c r="H98" s="248" t="n">
        <v>0</v>
      </c>
      <c r="I98" s="247" t="n">
        <v>-0.0092451185</v>
      </c>
      <c r="J98" s="247" t="n">
        <v>9.349E-005</v>
      </c>
      <c r="K98" s="247" t="n">
        <v>0.18844298</v>
      </c>
      <c r="L98" s="247" t="n">
        <v>0.0605712</v>
      </c>
      <c r="M98" s="247" t="n">
        <v>0.02922087</v>
      </c>
      <c r="N98" s="247" t="n">
        <v>0.00590708</v>
      </c>
      <c r="O98" s="247" t="n">
        <v>-0.00601392</v>
      </c>
      <c r="P98" s="247" t="n">
        <v>-0.03140592</v>
      </c>
      <c r="Q98" s="247" t="n">
        <v>-0.06444713</v>
      </c>
      <c r="R98" s="248" t="n">
        <v>-0.13064553</v>
      </c>
    </row>
    <row r="99" customFormat="false" ht="12.75" hidden="false" customHeight="false" outlineLevel="0" collapsed="false">
      <c r="A99" s="269" t="n">
        <v>40118</v>
      </c>
      <c r="B99" s="247" t="n">
        <v>-0.04124137</v>
      </c>
      <c r="C99" s="247" t="n">
        <v>0</v>
      </c>
      <c r="D99" s="247" t="n">
        <v>-0.40061369</v>
      </c>
      <c r="E99" s="247" t="n">
        <v>0.35937232</v>
      </c>
      <c r="F99" s="247" t="n">
        <v>0.35937232</v>
      </c>
      <c r="G99" s="247" t="n">
        <v>0</v>
      </c>
      <c r="H99" s="248" t="n">
        <v>0</v>
      </c>
      <c r="I99" s="247" t="n">
        <v>-0.0094192779</v>
      </c>
      <c r="J99" s="247" t="n">
        <v>9.02E-005</v>
      </c>
      <c r="K99" s="247" t="n">
        <v>0.15664498</v>
      </c>
      <c r="L99" s="247" t="n">
        <v>0.05687091</v>
      </c>
      <c r="M99" s="247" t="n">
        <v>0.02844512</v>
      </c>
      <c r="N99" s="247" t="n">
        <v>0.00594601</v>
      </c>
      <c r="O99" s="247" t="n">
        <v>-0.00602763</v>
      </c>
      <c r="P99" s="247" t="n">
        <v>-0.0307571</v>
      </c>
      <c r="Q99" s="247" t="n">
        <v>-0.06265093</v>
      </c>
      <c r="R99" s="248" t="n">
        <v>-0.12523238</v>
      </c>
    </row>
    <row r="100" customFormat="false" ht="12.75" hidden="false" customHeight="false" outlineLevel="0" collapsed="false">
      <c r="A100" s="269" t="n">
        <v>40148</v>
      </c>
      <c r="B100" s="247" t="n">
        <v>-0.04421864</v>
      </c>
      <c r="C100" s="247" t="n">
        <v>0</v>
      </c>
      <c r="D100" s="247" t="n">
        <v>-0.40064725</v>
      </c>
      <c r="E100" s="247" t="n">
        <v>0.35642861</v>
      </c>
      <c r="F100" s="247" t="n">
        <v>0.35642861</v>
      </c>
      <c r="G100" s="247" t="n">
        <v>0</v>
      </c>
      <c r="H100" s="248" t="n">
        <v>0</v>
      </c>
      <c r="I100" s="247" t="n">
        <v>-0.0104164638</v>
      </c>
      <c r="J100" s="247" t="n">
        <v>9.294E-005</v>
      </c>
      <c r="K100" s="247" t="n">
        <v>0.1318577</v>
      </c>
      <c r="L100" s="247" t="n">
        <v>0.05480538</v>
      </c>
      <c r="M100" s="247" t="n">
        <v>0.02844754</v>
      </c>
      <c r="N100" s="247" t="n">
        <v>0.00596895</v>
      </c>
      <c r="O100" s="247" t="n">
        <v>-0.00605284</v>
      </c>
      <c r="P100" s="247" t="n">
        <v>-0.03100521</v>
      </c>
      <c r="Q100" s="247" t="n">
        <v>-0.0631519</v>
      </c>
      <c r="R100" s="248" t="n">
        <v>-0.12564135</v>
      </c>
    </row>
    <row r="101" customFormat="false" ht="12.75" hidden="false" customHeight="false" outlineLevel="0" collapsed="false">
      <c r="A101" s="269" t="n">
        <v>40179</v>
      </c>
      <c r="B101" s="247" t="n">
        <v>-0.05499921</v>
      </c>
      <c r="C101" s="247" t="n">
        <v>0</v>
      </c>
      <c r="D101" s="247" t="n">
        <v>-0.39861697</v>
      </c>
      <c r="E101" s="247" t="n">
        <v>0.34361776</v>
      </c>
      <c r="F101" s="247" t="n">
        <v>0.34361776</v>
      </c>
      <c r="G101" s="247" t="n">
        <v>0</v>
      </c>
      <c r="H101" s="248" t="n">
        <v>0</v>
      </c>
      <c r="I101" s="247" t="n">
        <v>-0.0111411803</v>
      </c>
      <c r="J101" s="247" t="n">
        <v>9.307E-005</v>
      </c>
      <c r="K101" s="247" t="n">
        <v>0.09139668</v>
      </c>
      <c r="L101" s="247" t="n">
        <v>0.04566918</v>
      </c>
      <c r="M101" s="247" t="n">
        <v>0.02516307</v>
      </c>
      <c r="N101" s="247" t="n">
        <v>0.00540821</v>
      </c>
      <c r="O101" s="247" t="n">
        <v>-0.00553981</v>
      </c>
      <c r="P101" s="247" t="n">
        <v>-0.02878945</v>
      </c>
      <c r="Q101" s="247" t="n">
        <v>-0.05929114</v>
      </c>
      <c r="R101" s="248" t="n">
        <v>-0.11925383</v>
      </c>
    </row>
    <row r="102" customFormat="false" ht="12.75" hidden="false" customHeight="false" outlineLevel="0" collapsed="false">
      <c r="A102" s="269" t="n">
        <v>40210</v>
      </c>
      <c r="B102" s="247" t="n">
        <v>-0.08095512</v>
      </c>
      <c r="C102" s="247" t="n">
        <v>0</v>
      </c>
      <c r="D102" s="247" t="n">
        <v>-0.40038889</v>
      </c>
      <c r="E102" s="247" t="n">
        <v>0.31943377</v>
      </c>
      <c r="F102" s="247" t="n">
        <v>0.31943377</v>
      </c>
      <c r="G102" s="247" t="n">
        <v>0</v>
      </c>
      <c r="H102" s="248" t="n">
        <v>0</v>
      </c>
      <c r="I102" s="247" t="n">
        <v>-0.0096474685</v>
      </c>
      <c r="J102" s="247" t="n">
        <v>8.337E-005</v>
      </c>
      <c r="K102" s="247" t="n">
        <v>0.10504804</v>
      </c>
      <c r="L102" s="247" t="n">
        <v>0.04516944</v>
      </c>
      <c r="M102" s="247" t="n">
        <v>0.02397375</v>
      </c>
      <c r="N102" s="247" t="n">
        <v>0.00512021</v>
      </c>
      <c r="O102" s="247" t="n">
        <v>-0.00521987</v>
      </c>
      <c r="P102" s="247" t="n">
        <v>-0.02697815</v>
      </c>
      <c r="Q102" s="247" t="n">
        <v>-0.0554085</v>
      </c>
      <c r="R102" s="248" t="n">
        <v>-0.11136181</v>
      </c>
    </row>
    <row r="103" customFormat="false" ht="12.75" hidden="false" customHeight="false" outlineLevel="0" collapsed="false">
      <c r="A103" s="269" t="n">
        <v>40238</v>
      </c>
      <c r="B103" s="247" t="n">
        <v>-0.06510268</v>
      </c>
      <c r="C103" s="247" t="n">
        <v>0</v>
      </c>
      <c r="D103" s="247" t="n">
        <v>-0.40045013</v>
      </c>
      <c r="E103" s="247" t="n">
        <v>0.33534745</v>
      </c>
      <c r="F103" s="247" t="n">
        <v>0.33534745</v>
      </c>
      <c r="G103" s="247" t="n">
        <v>0</v>
      </c>
      <c r="H103" s="248" t="n">
        <v>0</v>
      </c>
      <c r="I103" s="247" t="n">
        <v>-0.0128374135</v>
      </c>
      <c r="J103" s="247" t="n">
        <v>9.544E-005</v>
      </c>
      <c r="K103" s="247" t="n">
        <v>-0.00955448</v>
      </c>
      <c r="L103" s="247" t="n">
        <v>0.00619281</v>
      </c>
      <c r="M103" s="247" t="n">
        <v>0.00885407</v>
      </c>
      <c r="N103" s="247" t="n">
        <v>0.00270345</v>
      </c>
      <c r="O103" s="247" t="n">
        <v>-0.00316318</v>
      </c>
      <c r="P103" s="247" t="n">
        <v>-0.01897854</v>
      </c>
      <c r="Q103" s="247" t="n">
        <v>-0.0440301</v>
      </c>
      <c r="R103" s="248" t="n">
        <v>-0.10100546</v>
      </c>
    </row>
    <row r="104" customFormat="false" ht="12.75" hidden="false" customHeight="false" outlineLevel="0" collapsed="false">
      <c r="A104" s="269" t="n">
        <v>40269</v>
      </c>
      <c r="B104" s="247" t="n">
        <v>-0.17117806</v>
      </c>
      <c r="C104" s="247" t="n">
        <v>0</v>
      </c>
      <c r="D104" s="247" t="n">
        <v>-0.53389113</v>
      </c>
      <c r="E104" s="247" t="n">
        <v>0.36271307</v>
      </c>
      <c r="F104" s="247" t="n">
        <v>0.36271307</v>
      </c>
      <c r="G104" s="247" t="n">
        <v>0</v>
      </c>
      <c r="H104" s="248" t="n">
        <v>0</v>
      </c>
      <c r="I104" s="247" t="n">
        <v>-0.0064770801</v>
      </c>
      <c r="J104" s="247" t="n">
        <v>7.787E-005</v>
      </c>
      <c r="K104" s="247" t="n">
        <v>0.2316538</v>
      </c>
      <c r="L104" s="247" t="n">
        <v>0.05950721</v>
      </c>
      <c r="M104" s="247" t="n">
        <v>0.02577408</v>
      </c>
      <c r="N104" s="247" t="n">
        <v>0.00498834</v>
      </c>
      <c r="O104" s="247" t="n">
        <v>-0.00498593</v>
      </c>
      <c r="P104" s="247" t="n">
        <v>-0.02554657</v>
      </c>
      <c r="Q104" s="247" t="n">
        <v>-0.05323451</v>
      </c>
      <c r="R104" s="248" t="n">
        <v>-0.11155284</v>
      </c>
    </row>
    <row r="105" customFormat="false" ht="12.75" hidden="false" customHeight="false" outlineLevel="0" collapsed="false">
      <c r="A105" s="269" t="n">
        <v>40299</v>
      </c>
      <c r="B105" s="247" t="n">
        <v>-0.04552849</v>
      </c>
      <c r="C105" s="247" t="n">
        <v>0</v>
      </c>
      <c r="D105" s="247" t="n">
        <v>-0.53385814</v>
      </c>
      <c r="E105" s="247" t="n">
        <v>0.48832965</v>
      </c>
      <c r="F105" s="247" t="n">
        <v>0.48832965</v>
      </c>
      <c r="G105" s="247" t="n">
        <v>0</v>
      </c>
      <c r="H105" s="248" t="n">
        <v>0</v>
      </c>
      <c r="I105" s="247" t="n">
        <v>-0.0088098646</v>
      </c>
      <c r="J105" s="247" t="n">
        <v>0.00010428</v>
      </c>
      <c r="K105" s="247" t="n">
        <v>0.30906399</v>
      </c>
      <c r="L105" s="247" t="n">
        <v>0.07412819</v>
      </c>
      <c r="M105" s="247" t="n">
        <v>0.03166474</v>
      </c>
      <c r="N105" s="247" t="n">
        <v>0.00616895</v>
      </c>
      <c r="O105" s="247" t="n">
        <v>-0.00620718</v>
      </c>
      <c r="P105" s="247" t="n">
        <v>-0.0322419</v>
      </c>
      <c r="Q105" s="247" t="n">
        <v>-0.06855235</v>
      </c>
      <c r="R105" s="248" t="n">
        <v>-0.14746572</v>
      </c>
    </row>
    <row r="106" customFormat="false" ht="12.75" hidden="false" customHeight="false" outlineLevel="0" collapsed="false">
      <c r="A106" s="269" t="n">
        <v>40330</v>
      </c>
      <c r="B106" s="247" t="n">
        <v>-0.09215994</v>
      </c>
      <c r="C106" s="247" t="n">
        <v>0</v>
      </c>
      <c r="D106" s="247" t="n">
        <v>-0.53364202</v>
      </c>
      <c r="E106" s="247" t="n">
        <v>0.44148208</v>
      </c>
      <c r="F106" s="247" t="n">
        <v>0.44148208</v>
      </c>
      <c r="G106" s="247" t="n">
        <v>0</v>
      </c>
      <c r="H106" s="248" t="n">
        <v>0</v>
      </c>
      <c r="I106" s="247" t="n">
        <v>-0.0111650723</v>
      </c>
      <c r="J106" s="247" t="n">
        <v>0.00010384</v>
      </c>
      <c r="K106" s="247" t="n">
        <v>0.13678594</v>
      </c>
      <c r="L106" s="247" t="n">
        <v>0.02840252</v>
      </c>
      <c r="M106" s="247" t="n">
        <v>0.01481523</v>
      </c>
      <c r="N106" s="247" t="n">
        <v>0.00345362</v>
      </c>
      <c r="O106" s="247" t="n">
        <v>-0.00374353</v>
      </c>
      <c r="P106" s="247" t="n">
        <v>-0.02199554</v>
      </c>
      <c r="Q106" s="247" t="n">
        <v>-0.05140005</v>
      </c>
      <c r="R106" s="248" t="n">
        <v>-0.12138185</v>
      </c>
    </row>
    <row r="107" customFormat="false" ht="12.75" hidden="false" customHeight="false" outlineLevel="0" collapsed="false">
      <c r="A107" s="269" t="n">
        <v>40360</v>
      </c>
      <c r="B107" s="247" t="n">
        <v>-0.08643367</v>
      </c>
      <c r="C107" s="247" t="n">
        <v>0</v>
      </c>
      <c r="D107" s="247" t="n">
        <v>-0.53349987</v>
      </c>
      <c r="E107" s="247" t="n">
        <v>0.4470662</v>
      </c>
      <c r="F107" s="247" t="n">
        <v>0.4470662</v>
      </c>
      <c r="G107" s="247" t="n">
        <v>0</v>
      </c>
      <c r="H107" s="248" t="n">
        <v>0</v>
      </c>
      <c r="I107" s="247" t="n">
        <v>-0.0122170351</v>
      </c>
      <c r="J107" s="247" t="n">
        <v>0.00010762</v>
      </c>
      <c r="K107" s="247" t="n">
        <v>0.11320057</v>
      </c>
      <c r="L107" s="247" t="n">
        <v>0.02471334</v>
      </c>
      <c r="M107" s="247" t="n">
        <v>0.0140759</v>
      </c>
      <c r="N107" s="247" t="n">
        <v>0.00340767</v>
      </c>
      <c r="O107" s="247" t="n">
        <v>-0.00373058</v>
      </c>
      <c r="P107" s="247" t="n">
        <v>-0.02228256</v>
      </c>
      <c r="Q107" s="247" t="n">
        <v>-0.05218467</v>
      </c>
      <c r="R107" s="248" t="n">
        <v>-0.12317697</v>
      </c>
    </row>
    <row r="108" customFormat="false" ht="12.75" hidden="false" customHeight="false" outlineLevel="0" collapsed="false">
      <c r="A108" s="269" t="n">
        <v>40391</v>
      </c>
      <c r="B108" s="247" t="n">
        <v>-0.0900864</v>
      </c>
      <c r="C108" s="247" t="n">
        <v>0</v>
      </c>
      <c r="D108" s="247" t="n">
        <v>-0.53335958</v>
      </c>
      <c r="E108" s="247" t="n">
        <v>0.44327318</v>
      </c>
      <c r="F108" s="247" t="n">
        <v>0.44327318</v>
      </c>
      <c r="G108" s="247" t="n">
        <v>0</v>
      </c>
      <c r="H108" s="248" t="n">
        <v>0</v>
      </c>
      <c r="I108" s="247" t="n">
        <v>-0.0124125259</v>
      </c>
      <c r="J108" s="247" t="n">
        <v>0.00010737</v>
      </c>
      <c r="K108" s="247" t="n">
        <v>0.11533806</v>
      </c>
      <c r="L108" s="247" t="n">
        <v>0.02841683</v>
      </c>
      <c r="M108" s="247" t="n">
        <v>0.0159263</v>
      </c>
      <c r="N108" s="247" t="n">
        <v>0.00373938</v>
      </c>
      <c r="O108" s="247" t="n">
        <v>-0.00403643</v>
      </c>
      <c r="P108" s="247" t="n">
        <v>-0.02366122</v>
      </c>
      <c r="Q108" s="247" t="n">
        <v>-0.05420168</v>
      </c>
      <c r="R108" s="248" t="n">
        <v>-0.12505252</v>
      </c>
    </row>
    <row r="109" customFormat="false" ht="12.75" hidden="false" customHeight="false" outlineLevel="0" collapsed="false">
      <c r="A109" s="269" t="n">
        <v>40422</v>
      </c>
      <c r="B109" s="247" t="n">
        <v>-0.08557981</v>
      </c>
      <c r="C109" s="247" t="n">
        <v>0</v>
      </c>
      <c r="D109" s="247" t="n">
        <v>-0.5331338</v>
      </c>
      <c r="E109" s="247" t="n">
        <v>0.44755399</v>
      </c>
      <c r="F109" s="247" t="n">
        <v>0.44755399</v>
      </c>
      <c r="G109" s="247" t="n">
        <v>0</v>
      </c>
      <c r="H109" s="248" t="n">
        <v>0</v>
      </c>
      <c r="I109" s="247" t="n">
        <v>-0.0098530872</v>
      </c>
      <c r="J109" s="247" t="n">
        <v>0.00010033</v>
      </c>
      <c r="K109" s="247" t="n">
        <v>0.23652963</v>
      </c>
      <c r="L109" s="247" t="n">
        <v>0.06328758</v>
      </c>
      <c r="M109" s="247" t="n">
        <v>0.02893721</v>
      </c>
      <c r="N109" s="247" t="n">
        <v>0.00580168</v>
      </c>
      <c r="O109" s="247" t="n">
        <v>-0.0058752</v>
      </c>
      <c r="P109" s="247" t="n">
        <v>-0.03095775</v>
      </c>
      <c r="Q109" s="247" t="n">
        <v>-0.06524507</v>
      </c>
      <c r="R109" s="248" t="n">
        <v>-0.13804663</v>
      </c>
    </row>
    <row r="110" customFormat="false" ht="12.75" hidden="false" customHeight="false" outlineLevel="0" collapsed="false">
      <c r="A110" s="269" t="n">
        <v>40452</v>
      </c>
      <c r="B110" s="247" t="n">
        <v>-0.05147355</v>
      </c>
      <c r="C110" s="247" t="n">
        <v>0</v>
      </c>
      <c r="D110" s="247" t="n">
        <v>-0.39964609</v>
      </c>
      <c r="E110" s="247" t="n">
        <v>0.34817254</v>
      </c>
      <c r="F110" s="247" t="n">
        <v>0.34817254</v>
      </c>
      <c r="G110" s="247" t="n">
        <v>0</v>
      </c>
      <c r="H110" s="248" t="n">
        <v>0</v>
      </c>
      <c r="I110" s="247" t="n">
        <v>-0.0082765063</v>
      </c>
      <c r="J110" s="247" t="n">
        <v>7.968E-005</v>
      </c>
      <c r="K110" s="247" t="n">
        <v>0.16292837</v>
      </c>
      <c r="L110" s="247" t="n">
        <v>0.04481802</v>
      </c>
      <c r="M110" s="247" t="n">
        <v>0.0211374</v>
      </c>
      <c r="N110" s="247" t="n">
        <v>0.00432106</v>
      </c>
      <c r="O110" s="247" t="n">
        <v>-0.00440736</v>
      </c>
      <c r="P110" s="247" t="n">
        <v>-0.02355122</v>
      </c>
      <c r="Q110" s="247" t="n">
        <v>-0.0499924</v>
      </c>
      <c r="R110" s="248" t="n">
        <v>-0.10648649</v>
      </c>
    </row>
    <row r="111" customFormat="false" ht="12.75" hidden="false" customHeight="false" outlineLevel="0" collapsed="false">
      <c r="A111" s="269" t="n">
        <v>40483</v>
      </c>
      <c r="B111" s="247" t="n">
        <v>-0.07303329</v>
      </c>
      <c r="C111" s="247" t="n">
        <v>0</v>
      </c>
      <c r="D111" s="247" t="n">
        <v>-0.39947216</v>
      </c>
      <c r="E111" s="247" t="n">
        <v>0.32643887</v>
      </c>
      <c r="F111" s="247" t="n">
        <v>0.32643887</v>
      </c>
      <c r="G111" s="247" t="n">
        <v>0</v>
      </c>
      <c r="H111" s="248" t="n">
        <v>0</v>
      </c>
      <c r="I111" s="247" t="n">
        <v>-0.0087957796</v>
      </c>
      <c r="J111" s="247" t="n">
        <v>7.757E-005</v>
      </c>
      <c r="K111" s="247" t="n">
        <v>0.13023771</v>
      </c>
      <c r="L111" s="247" t="n">
        <v>0.04131546</v>
      </c>
      <c r="M111" s="247" t="n">
        <v>0.02059824</v>
      </c>
      <c r="N111" s="247" t="n">
        <v>0.00427852</v>
      </c>
      <c r="O111" s="247" t="n">
        <v>-0.0044609</v>
      </c>
      <c r="P111" s="247" t="n">
        <v>-0.02369678</v>
      </c>
      <c r="Q111" s="247" t="n">
        <v>-0.04966549</v>
      </c>
      <c r="R111" s="248" t="n">
        <v>-0.10375147</v>
      </c>
    </row>
    <row r="112" customFormat="false" ht="12.75" hidden="false" customHeight="false" outlineLevel="0" collapsed="false">
      <c r="A112" s="269" t="n">
        <v>40513</v>
      </c>
      <c r="B112" s="247" t="n">
        <v>-0.07416488</v>
      </c>
      <c r="C112" s="247" t="n">
        <v>0</v>
      </c>
      <c r="D112" s="247" t="n">
        <v>-0.39941437</v>
      </c>
      <c r="E112" s="247" t="n">
        <v>0.32524949</v>
      </c>
      <c r="F112" s="247" t="n">
        <v>0.32524949</v>
      </c>
      <c r="G112" s="247" t="n">
        <v>0</v>
      </c>
      <c r="H112" s="248" t="n">
        <v>0</v>
      </c>
      <c r="I112" s="247" t="n">
        <v>-0.0100153664</v>
      </c>
      <c r="J112" s="247" t="n">
        <v>8.103E-005</v>
      </c>
      <c r="K112" s="247" t="n">
        <v>0.10492249</v>
      </c>
      <c r="L112" s="247" t="n">
        <v>0.0392598</v>
      </c>
      <c r="M112" s="247" t="n">
        <v>0.02065637</v>
      </c>
      <c r="N112" s="247" t="n">
        <v>0.00449739</v>
      </c>
      <c r="O112" s="247" t="n">
        <v>-0.00463731</v>
      </c>
      <c r="P112" s="247" t="n">
        <v>-0.0242961</v>
      </c>
      <c r="Q112" s="247" t="n">
        <v>-0.05081279</v>
      </c>
      <c r="R112" s="248" t="n">
        <v>-0.10532936</v>
      </c>
    </row>
    <row r="113" customFormat="false" ht="12.75" hidden="false" customHeight="false" outlineLevel="0" collapsed="false">
      <c r="A113" s="269" t="n">
        <v>40544</v>
      </c>
      <c r="B113" s="247" t="n">
        <v>-0.08466736</v>
      </c>
      <c r="C113" s="247" t="n">
        <v>0</v>
      </c>
      <c r="D113" s="247" t="n">
        <v>-0.39932383</v>
      </c>
      <c r="E113" s="247" t="n">
        <v>0.31465647</v>
      </c>
      <c r="F113" s="247" t="n">
        <v>0.31465647</v>
      </c>
      <c r="G113" s="247" t="n">
        <v>0</v>
      </c>
      <c r="H113" s="248" t="n">
        <v>0</v>
      </c>
      <c r="I113" s="247" t="n">
        <v>-0.0108500906</v>
      </c>
      <c r="J113" s="247" t="n">
        <v>8.146E-005</v>
      </c>
      <c r="K113" s="247" t="n">
        <v>0.06777105</v>
      </c>
      <c r="L113" s="247" t="n">
        <v>0.03145664</v>
      </c>
      <c r="M113" s="247" t="n">
        <v>0.0179949</v>
      </c>
      <c r="N113" s="247" t="n">
        <v>0.00407688</v>
      </c>
      <c r="O113" s="247" t="n">
        <v>-0.00423503</v>
      </c>
      <c r="P113" s="247" t="n">
        <v>-0.02260734</v>
      </c>
      <c r="Q113" s="247" t="n">
        <v>-0.04792662</v>
      </c>
      <c r="R113" s="248" t="n">
        <v>-0.10055874</v>
      </c>
    </row>
    <row r="114" customFormat="false" ht="12.75" hidden="false" customHeight="false" outlineLevel="0" collapsed="false">
      <c r="A114" s="269" t="n">
        <v>40575</v>
      </c>
      <c r="B114" s="247" t="n">
        <v>-0.11007065</v>
      </c>
      <c r="C114" s="247" t="n">
        <v>0</v>
      </c>
      <c r="D114" s="247" t="n">
        <v>-0.39903673</v>
      </c>
      <c r="E114" s="247" t="n">
        <v>0.28896608</v>
      </c>
      <c r="F114" s="247" t="n">
        <v>0.28896608</v>
      </c>
      <c r="G114" s="247" t="n">
        <v>0</v>
      </c>
      <c r="H114" s="248" t="n">
        <v>0</v>
      </c>
      <c r="I114" s="247" t="n">
        <v>-0.0089719628</v>
      </c>
      <c r="J114" s="247" t="n">
        <v>7.189E-005</v>
      </c>
      <c r="K114" s="247" t="n">
        <v>0.08603973</v>
      </c>
      <c r="L114" s="247" t="n">
        <v>0.03356042</v>
      </c>
      <c r="M114" s="247" t="n">
        <v>0.01788313</v>
      </c>
      <c r="N114" s="247" t="n">
        <v>0.00390548</v>
      </c>
      <c r="O114" s="247" t="n">
        <v>-0.00405296</v>
      </c>
      <c r="P114" s="247" t="n">
        <v>-0.02128003</v>
      </c>
      <c r="Q114" s="247" t="n">
        <v>-0.04457707</v>
      </c>
      <c r="R114" s="248" t="n">
        <v>-0.09257515</v>
      </c>
    </row>
    <row r="115" customFormat="false" ht="12.75" hidden="false" customHeight="false" outlineLevel="0" collapsed="false">
      <c r="A115" s="269" t="n">
        <v>40603</v>
      </c>
      <c r="B115" s="247" t="n">
        <v>-0.08973999</v>
      </c>
      <c r="C115" s="247" t="n">
        <v>0</v>
      </c>
      <c r="D115" s="247" t="n">
        <v>-0.39907464</v>
      </c>
      <c r="E115" s="247" t="n">
        <v>0.30933465</v>
      </c>
      <c r="F115" s="247" t="n">
        <v>0.30933465</v>
      </c>
      <c r="G115" s="247" t="n">
        <v>0</v>
      </c>
      <c r="H115" s="248" t="n">
        <v>0</v>
      </c>
      <c r="I115" s="247" t="n">
        <v>-0.0117405828</v>
      </c>
      <c r="J115" s="247" t="n">
        <v>8.155E-005</v>
      </c>
      <c r="K115" s="247" t="n">
        <v>-0.00260678</v>
      </c>
      <c r="L115" s="247" t="n">
        <v>0.00369696999999999</v>
      </c>
      <c r="M115" s="247" t="n">
        <v>0.00635317</v>
      </c>
      <c r="N115" s="247" t="n">
        <v>0.00197861</v>
      </c>
      <c r="O115" s="247" t="n">
        <v>-0.00234237</v>
      </c>
      <c r="P115" s="247" t="n">
        <v>-0.01516595</v>
      </c>
      <c r="Q115" s="247" t="n">
        <v>-0.03620625</v>
      </c>
      <c r="R115" s="248" t="n">
        <v>-0.08612878</v>
      </c>
    </row>
    <row r="116" customFormat="false" ht="12.75" hidden="false" customHeight="false" outlineLevel="0" collapsed="false">
      <c r="A116" s="269" t="n">
        <v>40634</v>
      </c>
      <c r="B116" s="247" t="n">
        <v>-0.07647943</v>
      </c>
      <c r="C116" s="247" t="n">
        <v>0</v>
      </c>
      <c r="D116" s="247" t="n">
        <v>-0.39887113</v>
      </c>
      <c r="E116" s="247" t="n">
        <v>0.3223917</v>
      </c>
      <c r="F116" s="247" t="n">
        <v>0.3223917</v>
      </c>
      <c r="G116" s="247" t="n">
        <v>0</v>
      </c>
      <c r="H116" s="248" t="n">
        <v>0</v>
      </c>
      <c r="I116" s="247" t="n">
        <v>-0.0051841745</v>
      </c>
      <c r="J116" s="247" t="n">
        <v>6.592E-005</v>
      </c>
      <c r="K116" s="247" t="n">
        <v>0.20775733</v>
      </c>
      <c r="L116" s="247" t="n">
        <v>0.05164131</v>
      </c>
      <c r="M116" s="247" t="n">
        <v>0.02170816</v>
      </c>
      <c r="N116" s="247" t="n">
        <v>0.00412297</v>
      </c>
      <c r="O116" s="247" t="n">
        <v>-0.00409523</v>
      </c>
      <c r="P116" s="247" t="n">
        <v>-0.0206761</v>
      </c>
      <c r="Q116" s="247" t="n">
        <v>-0.04319012</v>
      </c>
      <c r="R116" s="248" t="n">
        <v>-0.09139775</v>
      </c>
    </row>
    <row r="117" customFormat="false" ht="12.75" hidden="false" customHeight="false" outlineLevel="0" collapsed="false">
      <c r="A117" s="269" t="n">
        <v>40664</v>
      </c>
      <c r="B117" s="247" t="n">
        <v>-0.10151137</v>
      </c>
      <c r="C117" s="247" t="n">
        <v>0</v>
      </c>
      <c r="D117" s="247" t="n">
        <v>-0.53184665</v>
      </c>
      <c r="E117" s="247" t="n">
        <v>0.43033528</v>
      </c>
      <c r="F117" s="247" t="n">
        <v>0.43033528</v>
      </c>
      <c r="G117" s="247" t="n">
        <v>0</v>
      </c>
      <c r="H117" s="248" t="n">
        <v>0</v>
      </c>
      <c r="I117" s="247" t="n">
        <v>-0.0068890729</v>
      </c>
      <c r="J117" s="247" t="n">
        <v>8.786E-005</v>
      </c>
      <c r="K117" s="247" t="n">
        <v>0.27904447</v>
      </c>
      <c r="L117" s="247" t="n">
        <v>0.07008366</v>
      </c>
      <c r="M117" s="247" t="n">
        <v>0.02949622</v>
      </c>
      <c r="N117" s="247" t="n">
        <v>0.00559275</v>
      </c>
      <c r="O117" s="247" t="n">
        <v>-0.00554773</v>
      </c>
      <c r="P117" s="247" t="n">
        <v>-0.02792698</v>
      </c>
      <c r="Q117" s="247" t="n">
        <v>-0.05811929</v>
      </c>
      <c r="R117" s="248" t="n">
        <v>-0.12238268</v>
      </c>
    </row>
    <row r="118" customFormat="false" ht="12.75" hidden="false" customHeight="false" outlineLevel="0" collapsed="false">
      <c r="A118" s="269" t="n">
        <v>40695</v>
      </c>
      <c r="B118" s="247" t="n">
        <v>-0.14439763</v>
      </c>
      <c r="C118" s="247" t="n">
        <v>0</v>
      </c>
      <c r="D118" s="247" t="n">
        <v>-0.53152696</v>
      </c>
      <c r="E118" s="247" t="n">
        <v>0.38712933</v>
      </c>
      <c r="F118" s="247" t="n">
        <v>0.38712933</v>
      </c>
      <c r="G118" s="247" t="n">
        <v>0</v>
      </c>
      <c r="H118" s="248" t="n">
        <v>0</v>
      </c>
      <c r="I118" s="247" t="n">
        <v>-0.0091486202</v>
      </c>
      <c r="J118" s="247" t="n">
        <v>8.676E-005</v>
      </c>
      <c r="K118" s="247" t="n">
        <v>0.12941098</v>
      </c>
      <c r="L118" s="247" t="n">
        <v>0.02933323</v>
      </c>
      <c r="M118" s="247" t="n">
        <v>0.01422303</v>
      </c>
      <c r="N118" s="247" t="n">
        <v>0.00310639</v>
      </c>
      <c r="O118" s="247" t="n">
        <v>-0.00328381</v>
      </c>
      <c r="P118" s="247" t="n">
        <v>-0.01846627</v>
      </c>
      <c r="Q118" s="247" t="n">
        <v>-0.04225089</v>
      </c>
      <c r="R118" s="248" t="n">
        <v>-0.09838255</v>
      </c>
    </row>
    <row r="119" customFormat="false" ht="12.75" hidden="false" customHeight="false" outlineLevel="0" collapsed="false">
      <c r="A119" s="269" t="n">
        <v>40725</v>
      </c>
      <c r="B119" s="247" t="n">
        <v>-0.13956033</v>
      </c>
      <c r="C119" s="247" t="n">
        <v>0</v>
      </c>
      <c r="D119" s="247" t="n">
        <v>-0.53139961</v>
      </c>
      <c r="E119" s="247" t="n">
        <v>0.39183928</v>
      </c>
      <c r="F119" s="247" t="n">
        <v>0.39183928</v>
      </c>
      <c r="G119" s="247" t="n">
        <v>0</v>
      </c>
      <c r="H119" s="248" t="n">
        <v>0</v>
      </c>
      <c r="I119" s="247" t="n">
        <v>-0.0100930705</v>
      </c>
      <c r="J119" s="247" t="n">
        <v>8.985E-005</v>
      </c>
      <c r="K119" s="247" t="n">
        <v>0.10901912</v>
      </c>
      <c r="L119" s="247" t="n">
        <v>0.02568537</v>
      </c>
      <c r="M119" s="247" t="n">
        <v>0.01331582</v>
      </c>
      <c r="N119" s="247" t="n">
        <v>0.00301497</v>
      </c>
      <c r="O119" s="247" t="n">
        <v>-0.00322354</v>
      </c>
      <c r="P119" s="247" t="n">
        <v>-0.01848797</v>
      </c>
      <c r="Q119" s="247" t="n">
        <v>-0.04255295</v>
      </c>
      <c r="R119" s="248" t="n">
        <v>-0.09946156</v>
      </c>
    </row>
    <row r="120" customFormat="false" ht="12.75" hidden="false" customHeight="false" outlineLevel="0" collapsed="false">
      <c r="A120" s="269" t="n">
        <v>40756</v>
      </c>
      <c r="B120" s="247" t="n">
        <v>-0.14222161</v>
      </c>
      <c r="C120" s="247" t="n">
        <v>0</v>
      </c>
      <c r="D120" s="247" t="n">
        <v>-0.53103293</v>
      </c>
      <c r="E120" s="247" t="n">
        <v>0.38881132</v>
      </c>
      <c r="F120" s="247" t="n">
        <v>0.38881132</v>
      </c>
      <c r="G120" s="247" t="n">
        <v>0</v>
      </c>
      <c r="H120" s="248" t="n">
        <v>0</v>
      </c>
      <c r="I120" s="247" t="n">
        <v>-0.0102807209</v>
      </c>
      <c r="J120" s="247" t="n">
        <v>8.974E-005</v>
      </c>
      <c r="K120" s="247" t="n">
        <v>0.11047792</v>
      </c>
      <c r="L120" s="247" t="n">
        <v>0.02840278</v>
      </c>
      <c r="M120" s="247" t="n">
        <v>0.01469609</v>
      </c>
      <c r="N120" s="247" t="n">
        <v>0.00326704</v>
      </c>
      <c r="O120" s="247" t="n">
        <v>-0.00345858</v>
      </c>
      <c r="P120" s="247" t="n">
        <v>-0.0195739</v>
      </c>
      <c r="Q120" s="247" t="n">
        <v>-0.04418676</v>
      </c>
      <c r="R120" s="248" t="n">
        <v>-0.10114989</v>
      </c>
    </row>
    <row r="121" customFormat="false" ht="12.75" hidden="false" customHeight="false" outlineLevel="0" collapsed="false">
      <c r="A121" s="269" t="n">
        <v>40787</v>
      </c>
      <c r="B121" s="247" t="n">
        <v>-0.00384132</v>
      </c>
      <c r="C121" s="247" t="n">
        <v>0</v>
      </c>
      <c r="D121" s="247" t="n">
        <v>-0.39791133</v>
      </c>
      <c r="E121" s="247" t="n">
        <v>0.39407001</v>
      </c>
      <c r="F121" s="247" t="n">
        <v>0.39407001</v>
      </c>
      <c r="G121" s="247" t="n">
        <v>0</v>
      </c>
      <c r="H121" s="248" t="n">
        <v>0</v>
      </c>
      <c r="I121" s="247" t="n">
        <v>-0.0079248693</v>
      </c>
      <c r="J121" s="247" t="n">
        <v>8.443E-005</v>
      </c>
      <c r="K121" s="247" t="n">
        <v>0.21486311</v>
      </c>
      <c r="L121" s="247" t="n">
        <v>0.0589791</v>
      </c>
      <c r="M121" s="247" t="n">
        <v>0.02629057</v>
      </c>
      <c r="N121" s="247" t="n">
        <v>0.0051317</v>
      </c>
      <c r="O121" s="247" t="n">
        <v>-0.00513369</v>
      </c>
      <c r="P121" s="247" t="n">
        <v>-0.02633835</v>
      </c>
      <c r="Q121" s="247" t="n">
        <v>-0.0546417</v>
      </c>
      <c r="R121" s="248" t="n">
        <v>-0.11401072</v>
      </c>
    </row>
    <row r="122" customFormat="false" ht="12.75" hidden="false" customHeight="false" outlineLevel="0" collapsed="false">
      <c r="A122" s="269" t="n">
        <v>40817</v>
      </c>
      <c r="B122" s="247" t="n">
        <v>0.04120225</v>
      </c>
      <c r="C122" s="247" t="n">
        <v>0</v>
      </c>
      <c r="D122" s="247" t="n">
        <v>-0.26530746</v>
      </c>
      <c r="E122" s="247" t="n">
        <v>0.30650971</v>
      </c>
      <c r="F122" s="247" t="n">
        <v>0.30650971</v>
      </c>
      <c r="G122" s="247" t="n">
        <v>0</v>
      </c>
      <c r="H122" s="248" t="n">
        <v>0</v>
      </c>
      <c r="I122" s="247" t="n">
        <v>-0.006730495</v>
      </c>
      <c r="J122" s="247" t="n">
        <v>6.706E-005</v>
      </c>
      <c r="K122" s="247" t="n">
        <v>0.14885944</v>
      </c>
      <c r="L122" s="247" t="n">
        <v>0.04173766</v>
      </c>
      <c r="M122" s="247" t="n">
        <v>0.01908719</v>
      </c>
      <c r="N122" s="247" t="n">
        <v>0.00379289</v>
      </c>
      <c r="O122" s="247" t="n">
        <v>-0.00382175</v>
      </c>
      <c r="P122" s="247" t="n">
        <v>-0.01989049</v>
      </c>
      <c r="Q122" s="247" t="n">
        <v>-0.04162607</v>
      </c>
      <c r="R122" s="248" t="n">
        <v>-0.08765735</v>
      </c>
    </row>
    <row r="123" customFormat="false" ht="12.75" hidden="false" customHeight="false" outlineLevel="0" collapsed="false">
      <c r="A123" s="269" t="n">
        <v>40848</v>
      </c>
      <c r="B123" s="247" t="n">
        <v>0.022482</v>
      </c>
      <c r="C123" s="247" t="n">
        <v>0</v>
      </c>
      <c r="D123" s="247" t="n">
        <v>-0.26520169</v>
      </c>
      <c r="E123" s="247" t="n">
        <v>0.28768369</v>
      </c>
      <c r="F123" s="247" t="n">
        <v>0.28768369</v>
      </c>
      <c r="G123" s="247" t="n">
        <v>0</v>
      </c>
      <c r="H123" s="248" t="n">
        <v>0</v>
      </c>
      <c r="I123" s="247" t="n">
        <v>-0.0072340333</v>
      </c>
      <c r="J123" s="247" t="n">
        <v>6.52E-005</v>
      </c>
      <c r="K123" s="247" t="n">
        <v>0.119972</v>
      </c>
      <c r="L123" s="247" t="n">
        <v>0.03783392</v>
      </c>
      <c r="M123" s="247" t="n">
        <v>0.01820894</v>
      </c>
      <c r="N123" s="247" t="n">
        <v>0.00368916</v>
      </c>
      <c r="O123" s="247" t="n">
        <v>-0.00373388</v>
      </c>
      <c r="P123" s="247" t="n">
        <v>-0.01977049</v>
      </c>
      <c r="Q123" s="247" t="n">
        <v>-0.04103938</v>
      </c>
      <c r="R123" s="248" t="n">
        <v>-0.08522846</v>
      </c>
    </row>
    <row r="124" customFormat="false" ht="12.75" hidden="false" customHeight="false" outlineLevel="0" collapsed="false">
      <c r="A124" s="269" t="n">
        <v>40878</v>
      </c>
      <c r="B124" s="247" t="n">
        <v>-0.11081908</v>
      </c>
      <c r="C124" s="247" t="n">
        <v>0</v>
      </c>
      <c r="D124" s="247" t="n">
        <v>-0.39747779</v>
      </c>
      <c r="E124" s="247" t="n">
        <v>0.28665871</v>
      </c>
      <c r="F124" s="247" t="n">
        <v>0.28665871</v>
      </c>
      <c r="G124" s="247" t="n">
        <v>0</v>
      </c>
      <c r="H124" s="248" t="n">
        <v>0</v>
      </c>
      <c r="I124" s="247" t="n">
        <v>-0.0083770789</v>
      </c>
      <c r="J124" s="247" t="n">
        <v>6.802E-005</v>
      </c>
      <c r="K124" s="247" t="n">
        <v>0.09726997</v>
      </c>
      <c r="L124" s="247" t="n">
        <v>0.03510387</v>
      </c>
      <c r="M124" s="247" t="n">
        <v>0.01775131</v>
      </c>
      <c r="N124" s="247" t="n">
        <v>0.00370229</v>
      </c>
      <c r="O124" s="247" t="n">
        <v>-0.00388781</v>
      </c>
      <c r="P124" s="247" t="n">
        <v>-0.02011289</v>
      </c>
      <c r="Q124" s="247" t="n">
        <v>-0.04170825</v>
      </c>
      <c r="R124" s="248" t="n">
        <v>-0.08624583</v>
      </c>
    </row>
    <row r="125" customFormat="false" ht="12.75" hidden="false" customHeight="false" outlineLevel="0" collapsed="false">
      <c r="A125" s="269" t="n">
        <v>40909</v>
      </c>
      <c r="B125" s="247" t="n">
        <v>-0.1202794</v>
      </c>
      <c r="C125" s="247" t="n">
        <v>0</v>
      </c>
      <c r="D125" s="247" t="n">
        <v>-0.39741764</v>
      </c>
      <c r="E125" s="247" t="n">
        <v>0.27713824</v>
      </c>
      <c r="F125" s="247" t="n">
        <v>0.27713824</v>
      </c>
      <c r="G125" s="247" t="n">
        <v>0</v>
      </c>
      <c r="H125" s="248" t="n">
        <v>0</v>
      </c>
      <c r="I125" s="247" t="n">
        <v>-0.009231012</v>
      </c>
      <c r="J125" s="247" t="n">
        <v>6.847E-005</v>
      </c>
      <c r="K125" s="247" t="n">
        <v>0.06416067</v>
      </c>
      <c r="L125" s="247" t="n">
        <v>0.02768237</v>
      </c>
      <c r="M125" s="247" t="n">
        <v>0.01515818</v>
      </c>
      <c r="N125" s="247" t="n">
        <v>0.00336621</v>
      </c>
      <c r="O125" s="247" t="n">
        <v>-0.00349457</v>
      </c>
      <c r="P125" s="247" t="n">
        <v>-0.01847034</v>
      </c>
      <c r="Q125" s="247" t="n">
        <v>-0.03894982</v>
      </c>
      <c r="R125" s="248" t="n">
        <v>-0.08186755</v>
      </c>
    </row>
    <row r="126" customFormat="false" ht="12.75" hidden="false" customHeight="false" outlineLevel="0" collapsed="false">
      <c r="A126" s="269" t="n">
        <v>40940</v>
      </c>
      <c r="B126" s="247" t="n">
        <v>-0.13063332</v>
      </c>
      <c r="C126" s="247" t="n">
        <v>0</v>
      </c>
      <c r="D126" s="247" t="n">
        <v>-0.39732848</v>
      </c>
      <c r="E126" s="247" t="n">
        <v>0.26669516</v>
      </c>
      <c r="F126" s="247" t="n">
        <v>0.26669516</v>
      </c>
      <c r="G126" s="247" t="n">
        <v>0</v>
      </c>
      <c r="H126" s="248" t="n">
        <v>0</v>
      </c>
      <c r="I126" s="247" t="n">
        <v>-0.0084275127</v>
      </c>
      <c r="J126" s="247" t="n">
        <v>6.387E-005</v>
      </c>
      <c r="K126" s="247" t="n">
        <v>0.06996527</v>
      </c>
      <c r="L126" s="247" t="n">
        <v>0.02559518</v>
      </c>
      <c r="M126" s="247" t="n">
        <v>0.01372035</v>
      </c>
      <c r="N126" s="247" t="n">
        <v>0.0029617</v>
      </c>
      <c r="O126" s="247" t="n">
        <v>-0.00318526</v>
      </c>
      <c r="P126" s="247" t="n">
        <v>-0.01711868</v>
      </c>
      <c r="Q126" s="247" t="n">
        <v>-0.0364954</v>
      </c>
      <c r="R126" s="248" t="n">
        <v>-0.07799754</v>
      </c>
    </row>
    <row r="127" customFormat="false" ht="12.75" hidden="false" customHeight="false" outlineLevel="0" collapsed="false">
      <c r="A127" s="269" t="n">
        <v>40969</v>
      </c>
      <c r="B127" s="247" t="n">
        <v>-0.12000137</v>
      </c>
      <c r="C127" s="247" t="n">
        <v>0</v>
      </c>
      <c r="D127" s="247" t="n">
        <v>-0.39741934</v>
      </c>
      <c r="E127" s="247" t="n">
        <v>0.27741797</v>
      </c>
      <c r="F127" s="247" t="n">
        <v>0.27741797</v>
      </c>
      <c r="G127" s="247" t="n">
        <v>0</v>
      </c>
      <c r="H127" s="248" t="n">
        <v>0</v>
      </c>
      <c r="I127" s="247" t="n">
        <v>-0.0106156739</v>
      </c>
      <c r="J127" s="247" t="n">
        <v>6.975E-005</v>
      </c>
      <c r="K127" s="247" t="n">
        <v>-0.00636895000000001</v>
      </c>
      <c r="L127" s="247" t="n">
        <v>-0.00140358</v>
      </c>
      <c r="M127" s="247" t="n">
        <v>0.0030242</v>
      </c>
      <c r="N127" s="247" t="n">
        <v>0.00122911</v>
      </c>
      <c r="O127" s="247" t="n">
        <v>-0.00152082</v>
      </c>
      <c r="P127" s="247" t="n">
        <v>-0.01074904</v>
      </c>
      <c r="Q127" s="247" t="n">
        <v>-0.02728333</v>
      </c>
      <c r="R127" s="248" t="n">
        <v>-0.06903482</v>
      </c>
    </row>
    <row r="128" customFormat="false" ht="12.75" hidden="false" customHeight="false" outlineLevel="0" collapsed="false">
      <c r="A128" s="269" t="n">
        <v>41000</v>
      </c>
      <c r="B128" s="247" t="n">
        <v>0.02148781</v>
      </c>
      <c r="C128" s="247" t="n">
        <v>0</v>
      </c>
      <c r="D128" s="247" t="n">
        <v>-0.26503308</v>
      </c>
      <c r="E128" s="247" t="n">
        <v>0.28652089</v>
      </c>
      <c r="F128" s="247" t="n">
        <v>0.28652089</v>
      </c>
      <c r="G128" s="247" t="n">
        <v>0</v>
      </c>
      <c r="H128" s="248" t="n">
        <v>0</v>
      </c>
      <c r="I128" s="247" t="n">
        <v>-0.0038524233</v>
      </c>
      <c r="J128" s="247" t="n">
        <v>5.57E-005</v>
      </c>
      <c r="K128" s="247" t="n">
        <v>0.18388918</v>
      </c>
      <c r="L128" s="247" t="n">
        <v>0.04218591</v>
      </c>
      <c r="M128" s="247" t="n">
        <v>0.01692893</v>
      </c>
      <c r="N128" s="247" t="n">
        <v>0.00314829</v>
      </c>
      <c r="O128" s="247" t="n">
        <v>-0.00311405</v>
      </c>
      <c r="P128" s="247" t="n">
        <v>-0.01569676</v>
      </c>
      <c r="Q128" s="247" t="n">
        <v>-0.03310814</v>
      </c>
      <c r="R128" s="248" t="n">
        <v>-0.07238519</v>
      </c>
    </row>
    <row r="129" customFormat="false" ht="12.75" hidden="false" customHeight="false" outlineLevel="0" collapsed="false">
      <c r="A129" s="269" t="n">
        <v>41030</v>
      </c>
      <c r="B129" s="247" t="n">
        <v>-0.01474103</v>
      </c>
      <c r="C129" s="247" t="n">
        <v>0</v>
      </c>
      <c r="D129" s="247" t="n">
        <v>-0.39746138</v>
      </c>
      <c r="E129" s="247" t="n">
        <v>0.38272035</v>
      </c>
      <c r="F129" s="247" t="n">
        <v>0.38272035</v>
      </c>
      <c r="G129" s="247" t="n">
        <v>0</v>
      </c>
      <c r="H129" s="248" t="n">
        <v>0</v>
      </c>
      <c r="I129" s="247" t="n">
        <v>-0.0051188878</v>
      </c>
      <c r="J129" s="247" t="n">
        <v>7.428E-005</v>
      </c>
      <c r="K129" s="247" t="n">
        <v>0.24711919</v>
      </c>
      <c r="L129" s="247" t="n">
        <v>0.05733497</v>
      </c>
      <c r="M129" s="247" t="n">
        <v>0.02306395</v>
      </c>
      <c r="N129" s="247" t="n">
        <v>0.00428418</v>
      </c>
      <c r="O129" s="247" t="n">
        <v>-0.00423211</v>
      </c>
      <c r="P129" s="247" t="n">
        <v>-0.02126512</v>
      </c>
      <c r="Q129" s="247" t="n">
        <v>-0.04466704</v>
      </c>
      <c r="R129" s="248" t="n">
        <v>-0.09709939</v>
      </c>
    </row>
    <row r="130" customFormat="false" ht="12.75" hidden="false" customHeight="false" outlineLevel="0" collapsed="false">
      <c r="A130" s="269" t="n">
        <v>41061</v>
      </c>
      <c r="B130" s="247" t="n">
        <v>-0.05317633</v>
      </c>
      <c r="C130" s="247" t="n">
        <v>0</v>
      </c>
      <c r="D130" s="247" t="n">
        <v>-0.39742642</v>
      </c>
      <c r="E130" s="247" t="n">
        <v>0.34425009</v>
      </c>
      <c r="F130" s="247" t="n">
        <v>0.34425009</v>
      </c>
      <c r="G130" s="247" t="n">
        <v>0</v>
      </c>
      <c r="H130" s="248" t="n">
        <v>0</v>
      </c>
      <c r="I130" s="247" t="n">
        <v>-0.0074547964</v>
      </c>
      <c r="J130" s="247" t="n">
        <v>7.314E-005</v>
      </c>
      <c r="K130" s="247" t="n">
        <v>0.11339899</v>
      </c>
      <c r="L130" s="247" t="n">
        <v>0.02110391</v>
      </c>
      <c r="M130" s="247" t="n">
        <v>0.00953999</v>
      </c>
      <c r="N130" s="247" t="n">
        <v>0.00209217</v>
      </c>
      <c r="O130" s="247" t="n">
        <v>-0.00224091</v>
      </c>
      <c r="P130" s="247" t="n">
        <v>-0.01289791</v>
      </c>
      <c r="Q130" s="247" t="n">
        <v>-0.03083449</v>
      </c>
      <c r="R130" s="248" t="n">
        <v>-0.07628587</v>
      </c>
    </row>
    <row r="131" customFormat="false" ht="12.75" hidden="false" customHeight="false" outlineLevel="0" collapsed="false">
      <c r="A131" s="269" t="n">
        <v>41091</v>
      </c>
      <c r="B131" s="247" t="n">
        <v>-0.04821282</v>
      </c>
      <c r="C131" s="247" t="n">
        <v>0</v>
      </c>
      <c r="D131" s="247" t="n">
        <v>-0.39750083</v>
      </c>
      <c r="E131" s="247" t="n">
        <v>0.34928801</v>
      </c>
      <c r="F131" s="247" t="n">
        <v>0.34928801</v>
      </c>
      <c r="G131" s="247" t="n">
        <v>0</v>
      </c>
      <c r="H131" s="248" t="n">
        <v>0</v>
      </c>
      <c r="I131" s="247" t="n">
        <v>-0.008396957</v>
      </c>
      <c r="J131" s="247" t="n">
        <v>7.598E-005</v>
      </c>
      <c r="K131" s="247" t="n">
        <v>0.09445537</v>
      </c>
      <c r="L131" s="247" t="n">
        <v>0.0173779</v>
      </c>
      <c r="M131" s="247" t="n">
        <v>0.00853556</v>
      </c>
      <c r="N131" s="247" t="n">
        <v>0.00198061</v>
      </c>
      <c r="O131" s="247" t="n">
        <v>-0.00216175</v>
      </c>
      <c r="P131" s="247" t="n">
        <v>-0.01274128</v>
      </c>
      <c r="Q131" s="247" t="n">
        <v>-0.03098993</v>
      </c>
      <c r="R131" s="248" t="n">
        <v>-0.07725751</v>
      </c>
    </row>
    <row r="132" customFormat="false" ht="12.75" hidden="false" customHeight="false" outlineLevel="0" collapsed="false">
      <c r="A132" s="269" t="n">
        <v>41122</v>
      </c>
      <c r="B132" s="247" t="n">
        <v>-0.05032836</v>
      </c>
      <c r="C132" s="247" t="n">
        <v>0</v>
      </c>
      <c r="D132" s="247" t="n">
        <v>-0.39743762</v>
      </c>
      <c r="E132" s="247" t="n">
        <v>0.34710926</v>
      </c>
      <c r="F132" s="247" t="n">
        <v>0.34710926</v>
      </c>
      <c r="G132" s="247" t="n">
        <v>0</v>
      </c>
      <c r="H132" s="248" t="n">
        <v>0</v>
      </c>
      <c r="I132" s="247" t="n">
        <v>-0.0086391874</v>
      </c>
      <c r="J132" s="247" t="n">
        <v>7.605E-005</v>
      </c>
      <c r="K132" s="247" t="n">
        <v>0.09510745</v>
      </c>
      <c r="L132" s="247" t="n">
        <v>0.0196529</v>
      </c>
      <c r="M132" s="247" t="n">
        <v>0.00975497</v>
      </c>
      <c r="N132" s="247" t="n">
        <v>0.00221183</v>
      </c>
      <c r="O132" s="247" t="n">
        <v>-0.00238147</v>
      </c>
      <c r="P132" s="247" t="n">
        <v>-0.01374887</v>
      </c>
      <c r="Q132" s="247" t="n">
        <v>-0.03262051</v>
      </c>
      <c r="R132" s="248" t="n">
        <v>-0.07916111</v>
      </c>
    </row>
    <row r="133" customFormat="false" ht="12.75" hidden="false" customHeight="false" outlineLevel="0" collapsed="false">
      <c r="A133" s="269" t="n">
        <v>41153</v>
      </c>
      <c r="B133" s="247" t="n">
        <v>-0.04517633</v>
      </c>
      <c r="C133" s="247" t="n">
        <v>0</v>
      </c>
      <c r="D133" s="247" t="n">
        <v>-0.39741385</v>
      </c>
      <c r="E133" s="247" t="n">
        <v>0.35223752</v>
      </c>
      <c r="F133" s="247" t="n">
        <v>0.35223752</v>
      </c>
      <c r="G133" s="247" t="n">
        <v>0</v>
      </c>
      <c r="H133" s="248" t="n">
        <v>0</v>
      </c>
      <c r="I133" s="247" t="n">
        <v>-0.0063744373</v>
      </c>
      <c r="J133" s="247" t="n">
        <v>7.183E-005</v>
      </c>
      <c r="K133" s="247" t="n">
        <v>0.18843317</v>
      </c>
      <c r="L133" s="247" t="n">
        <v>0.04720881</v>
      </c>
      <c r="M133" s="247" t="n">
        <v>0.02027869</v>
      </c>
      <c r="N133" s="247" t="n">
        <v>0.00391478</v>
      </c>
      <c r="O133" s="247" t="n">
        <v>-0.00391609</v>
      </c>
      <c r="P133" s="247" t="n">
        <v>-0.01999935</v>
      </c>
      <c r="Q133" s="247" t="n">
        <v>-0.04235689</v>
      </c>
      <c r="R133" s="248" t="n">
        <v>-0.09133689</v>
      </c>
    </row>
    <row r="134" customFormat="false" ht="12.75" hidden="false" customHeight="false" outlineLevel="0" collapsed="false">
      <c r="A134" s="269" t="n">
        <v>41183</v>
      </c>
      <c r="B134" s="247" t="n">
        <v>0.00931589000000001</v>
      </c>
      <c r="C134" s="247" t="n">
        <v>0</v>
      </c>
      <c r="D134" s="247" t="n">
        <v>-0.26510508</v>
      </c>
      <c r="E134" s="247" t="n">
        <v>0.27442097</v>
      </c>
      <c r="F134" s="247" t="n">
        <v>0.27442097</v>
      </c>
      <c r="G134" s="247" t="n">
        <v>0</v>
      </c>
      <c r="H134" s="248" t="n">
        <v>0</v>
      </c>
      <c r="I134" s="247" t="n">
        <v>-0.0055307615</v>
      </c>
      <c r="J134" s="247" t="n">
        <v>5.713E-005</v>
      </c>
      <c r="K134" s="247" t="n">
        <v>0.1299604</v>
      </c>
      <c r="L134" s="247" t="n">
        <v>0.03285102</v>
      </c>
      <c r="M134" s="247" t="n">
        <v>0.01449036</v>
      </c>
      <c r="N134" s="247" t="n">
        <v>0.0028585</v>
      </c>
      <c r="O134" s="247" t="n">
        <v>-0.00288597</v>
      </c>
      <c r="P134" s="247" t="n">
        <v>-0.01500017</v>
      </c>
      <c r="Q134" s="247" t="n">
        <v>-0.03214969</v>
      </c>
      <c r="R134" s="248" t="n">
        <v>-0.07019616</v>
      </c>
    </row>
    <row r="135" customFormat="false" ht="12.75" hidden="false" customHeight="false" outlineLevel="0" collapsed="false">
      <c r="A135" s="269" t="n">
        <v>41214</v>
      </c>
      <c r="B135" s="247" t="n">
        <v>-0.0066417</v>
      </c>
      <c r="C135" s="247" t="n">
        <v>0</v>
      </c>
      <c r="D135" s="247" t="n">
        <v>-0.26508713</v>
      </c>
      <c r="E135" s="247" t="n">
        <v>0.25844543</v>
      </c>
      <c r="F135" s="247" t="n">
        <v>0.25844543</v>
      </c>
      <c r="G135" s="247" t="n">
        <v>0</v>
      </c>
      <c r="H135" s="248" t="n">
        <v>0</v>
      </c>
      <c r="I135" s="247" t="n">
        <v>-0.0062095904</v>
      </c>
      <c r="J135" s="247" t="n">
        <v>5.589E-005</v>
      </c>
      <c r="K135" s="247" t="n">
        <v>0.10260983</v>
      </c>
      <c r="L135" s="247" t="n">
        <v>0.02924612</v>
      </c>
      <c r="M135" s="247" t="n">
        <v>0.0137906</v>
      </c>
      <c r="N135" s="247" t="n">
        <v>0.00280046</v>
      </c>
      <c r="O135" s="247" t="n">
        <v>-0.0028476</v>
      </c>
      <c r="P135" s="247" t="n">
        <v>-0.01511986</v>
      </c>
      <c r="Q135" s="247" t="n">
        <v>-0.03210284</v>
      </c>
      <c r="R135" s="248" t="n">
        <v>-0.06899853</v>
      </c>
    </row>
    <row r="136" customFormat="false" ht="12.75" hidden="false" customHeight="false" outlineLevel="0" collapsed="false">
      <c r="A136" s="269" t="n">
        <v>41244</v>
      </c>
      <c r="B136" s="247" t="n">
        <v>-0.00653195</v>
      </c>
      <c r="C136" s="247" t="n">
        <v>0</v>
      </c>
      <c r="D136" s="247" t="n">
        <v>-0.26515876</v>
      </c>
      <c r="E136" s="247" t="n">
        <v>0.25862681</v>
      </c>
      <c r="F136" s="247" t="n">
        <v>0.25862681</v>
      </c>
      <c r="G136" s="247" t="n">
        <v>0</v>
      </c>
      <c r="H136" s="248" t="n">
        <v>0</v>
      </c>
      <c r="I136" s="247" t="n">
        <v>-0.0074480409</v>
      </c>
      <c r="J136" s="247" t="n">
        <v>5.849E-005</v>
      </c>
      <c r="K136" s="247" t="n">
        <v>0.08093819</v>
      </c>
      <c r="L136" s="247" t="n">
        <v>0.02644206</v>
      </c>
      <c r="M136" s="247" t="n">
        <v>0.01328502</v>
      </c>
      <c r="N136" s="247" t="n">
        <v>0.00277594</v>
      </c>
      <c r="O136" s="247" t="n">
        <v>-0.00284905</v>
      </c>
      <c r="P136" s="247" t="n">
        <v>-0.01549413</v>
      </c>
      <c r="Q136" s="247" t="n">
        <v>-0.03287824</v>
      </c>
      <c r="R136" s="248" t="n">
        <v>-0.07038651</v>
      </c>
    </row>
    <row r="137" customFormat="false" ht="12.75" hidden="false" customHeight="false" outlineLevel="0" collapsed="false">
      <c r="A137" s="269" t="n">
        <v>41275</v>
      </c>
      <c r="B137" s="247" t="n">
        <v>-0.01454601</v>
      </c>
      <c r="C137" s="247" t="n">
        <v>0</v>
      </c>
      <c r="D137" s="247" t="n">
        <v>-0.2651737</v>
      </c>
      <c r="E137" s="247" t="n">
        <v>0.25062769</v>
      </c>
      <c r="F137" s="247" t="n">
        <v>0.25062769</v>
      </c>
      <c r="G137" s="247" t="n">
        <v>0</v>
      </c>
      <c r="H137" s="248" t="n">
        <v>0</v>
      </c>
      <c r="I137" s="247" t="n">
        <v>-0.0083555315</v>
      </c>
      <c r="J137" s="247" t="n">
        <v>5.9E-005</v>
      </c>
      <c r="K137" s="247" t="n">
        <v>0.05085731</v>
      </c>
      <c r="L137" s="247" t="n">
        <v>0.01968914</v>
      </c>
      <c r="M137" s="247" t="n">
        <v>0.01090552</v>
      </c>
      <c r="N137" s="247" t="n">
        <v>0.00240037</v>
      </c>
      <c r="O137" s="247" t="n">
        <v>-0.00257355</v>
      </c>
      <c r="P137" s="247" t="n">
        <v>-0.01418391</v>
      </c>
      <c r="Q137" s="247" t="n">
        <v>-0.03066106</v>
      </c>
      <c r="R137" s="248" t="n">
        <v>-0.06690223</v>
      </c>
    </row>
    <row r="138" customFormat="false" ht="12.75" hidden="false" customHeight="false" outlineLevel="0" collapsed="false">
      <c r="A138" s="269" t="n">
        <v>41306</v>
      </c>
      <c r="B138" s="247" t="n">
        <v>0.09750173</v>
      </c>
      <c r="C138" s="247" t="n">
        <v>0</v>
      </c>
      <c r="D138" s="247" t="n">
        <v>-0.13240783</v>
      </c>
      <c r="E138" s="247" t="n">
        <v>0.22990956</v>
      </c>
      <c r="F138" s="247" t="n">
        <v>0.22990956</v>
      </c>
      <c r="G138" s="247" t="n">
        <v>0</v>
      </c>
      <c r="H138" s="248" t="n">
        <v>0</v>
      </c>
      <c r="I138" s="247" t="n">
        <v>-0.0067161327</v>
      </c>
      <c r="J138" s="247" t="n">
        <v>5.202E-005</v>
      </c>
      <c r="K138" s="247" t="n">
        <v>0.06630409</v>
      </c>
      <c r="L138" s="247" t="n">
        <v>0.02242952</v>
      </c>
      <c r="M138" s="247" t="n">
        <v>0.01144895</v>
      </c>
      <c r="N138" s="247" t="n">
        <v>0.00241216</v>
      </c>
      <c r="O138" s="247" t="n">
        <v>-0.00247947</v>
      </c>
      <c r="P138" s="247" t="n">
        <v>-0.01354224</v>
      </c>
      <c r="Q138" s="247" t="n">
        <v>-0.02883447</v>
      </c>
      <c r="R138" s="248" t="n">
        <v>-0.0619192</v>
      </c>
    </row>
    <row r="139" customFormat="false" ht="12.75" hidden="false" customHeight="false" outlineLevel="0" collapsed="false">
      <c r="A139" s="269" t="n">
        <v>41334</v>
      </c>
      <c r="B139" s="247" t="n">
        <v>-0.02560199</v>
      </c>
      <c r="C139" s="247" t="n">
        <v>0</v>
      </c>
      <c r="D139" s="247" t="n">
        <v>-0.26515974</v>
      </c>
      <c r="E139" s="247" t="n">
        <v>0.23955775</v>
      </c>
      <c r="F139" s="247" t="n">
        <v>0.23955775</v>
      </c>
      <c r="G139" s="247" t="n">
        <v>0</v>
      </c>
      <c r="H139" s="248" t="n">
        <v>0</v>
      </c>
      <c r="I139" s="247" t="n">
        <v>-0.0085514094</v>
      </c>
      <c r="J139" s="247" t="n">
        <v>5.737E-005</v>
      </c>
      <c r="K139" s="247" t="n">
        <v>0.00542018999999999</v>
      </c>
      <c r="L139" s="247" t="n">
        <v>0.00262748</v>
      </c>
      <c r="M139" s="247" t="n">
        <v>0.00365032</v>
      </c>
      <c r="N139" s="247" t="n">
        <v>0.00113631</v>
      </c>
      <c r="O139" s="247" t="n">
        <v>-0.00133004</v>
      </c>
      <c r="P139" s="247" t="n">
        <v>-0.00873763</v>
      </c>
      <c r="Q139" s="247" t="n">
        <v>-0.02155799</v>
      </c>
      <c r="R139" s="248" t="n">
        <v>-0.05369009</v>
      </c>
    </row>
    <row r="140" customFormat="false" ht="12.75" hidden="false" customHeight="false" outlineLevel="0" collapsed="false">
      <c r="A140" s="269" t="n">
        <v>41365</v>
      </c>
      <c r="B140" s="247" t="n">
        <v>-0.0688</v>
      </c>
      <c r="C140" s="247" t="n">
        <v>0</v>
      </c>
      <c r="D140" s="247" t="n">
        <v>-0.13277835</v>
      </c>
      <c r="E140" s="247" t="n">
        <v>0.06397835</v>
      </c>
      <c r="F140" s="247" t="n">
        <v>0.06397835</v>
      </c>
      <c r="G140" s="247" t="n">
        <v>0</v>
      </c>
      <c r="H140" s="248" t="n">
        <v>0</v>
      </c>
      <c r="I140" s="247" t="n">
        <v>0.0055930675</v>
      </c>
      <c r="J140" s="247" t="n">
        <v>-1.04E-006</v>
      </c>
      <c r="K140" s="247" t="n">
        <v>0.29483641</v>
      </c>
      <c r="L140" s="247" t="n">
        <v>0.08769751</v>
      </c>
      <c r="M140" s="247" t="n">
        <v>0.03413916</v>
      </c>
      <c r="N140" s="247" t="n">
        <v>0.0056556</v>
      </c>
      <c r="O140" s="247" t="n">
        <v>-0.00517006</v>
      </c>
      <c r="P140" s="247" t="n">
        <v>-0.02179917</v>
      </c>
      <c r="Q140" s="247" t="n">
        <v>-0.03582849</v>
      </c>
      <c r="R140" s="248" t="n">
        <v>-0.05096213</v>
      </c>
    </row>
    <row r="141" customFormat="false" ht="12.75" hidden="false" customHeight="false" outlineLevel="0" collapsed="false">
      <c r="A141" s="269" t="n">
        <v>41395</v>
      </c>
      <c r="B141" s="247" t="n">
        <v>-0.04648679</v>
      </c>
      <c r="C141" s="247" t="n">
        <v>0</v>
      </c>
      <c r="D141" s="247" t="n">
        <v>-0.13273805</v>
      </c>
      <c r="E141" s="247" t="n">
        <v>0.08625126</v>
      </c>
      <c r="F141" s="247" t="n">
        <v>0.08625126</v>
      </c>
      <c r="G141" s="247" t="n">
        <v>0</v>
      </c>
      <c r="H141" s="248" t="n">
        <v>0</v>
      </c>
      <c r="I141" s="247" t="n">
        <v>0.0074525446</v>
      </c>
      <c r="J141" s="247" t="n">
        <v>-1.1E-006</v>
      </c>
      <c r="K141" s="247" t="n">
        <v>0.39399227</v>
      </c>
      <c r="L141" s="247" t="n">
        <v>0.11742171</v>
      </c>
      <c r="M141" s="247" t="n">
        <v>0.04575724</v>
      </c>
      <c r="N141" s="247" t="n">
        <v>0.00758615</v>
      </c>
      <c r="O141" s="247" t="n">
        <v>-0.00693738</v>
      </c>
      <c r="P141" s="247" t="n">
        <v>-0.02927067</v>
      </c>
      <c r="Q141" s="247" t="n">
        <v>-0.04814397</v>
      </c>
      <c r="R141" s="248" t="n">
        <v>-0.06855779</v>
      </c>
    </row>
    <row r="142" customFormat="false" ht="12.75" hidden="false" customHeight="false" outlineLevel="0" collapsed="false">
      <c r="A142" s="269" t="n">
        <v>41426</v>
      </c>
      <c r="B142" s="247" t="n">
        <v>-0.07349259</v>
      </c>
      <c r="C142" s="247" t="n">
        <v>0</v>
      </c>
      <c r="D142" s="247" t="n">
        <v>-0.13272077</v>
      </c>
      <c r="E142" s="247" t="n">
        <v>0.05922818</v>
      </c>
      <c r="F142" s="247" t="n">
        <v>0.05922818</v>
      </c>
      <c r="G142" s="247" t="n">
        <v>0</v>
      </c>
      <c r="H142" s="248" t="n">
        <v>0</v>
      </c>
      <c r="I142" s="247" t="n">
        <v>0.0052149022</v>
      </c>
      <c r="J142" s="247" t="n">
        <v>-8.6E-007</v>
      </c>
      <c r="K142" s="247" t="n">
        <v>0.26829881</v>
      </c>
      <c r="L142" s="247" t="n">
        <v>0.07987461</v>
      </c>
      <c r="M142" s="247" t="n">
        <v>0.03115568</v>
      </c>
      <c r="N142" s="247" t="n">
        <v>0.00517021</v>
      </c>
      <c r="O142" s="247" t="n">
        <v>-0.00473036</v>
      </c>
      <c r="P142" s="247" t="n">
        <v>-0.01997753</v>
      </c>
      <c r="Q142" s="247" t="n">
        <v>-0.03289445</v>
      </c>
      <c r="R142" s="248" t="n">
        <v>-0.04692376</v>
      </c>
    </row>
    <row r="143" customFormat="false" ht="12.75" hidden="false" customHeight="false" outlineLevel="0" collapsed="false">
      <c r="A143" s="269" t="n">
        <v>41456</v>
      </c>
      <c r="B143" s="247" t="n">
        <v>-0.07664081</v>
      </c>
      <c r="C143" s="247" t="n">
        <v>0</v>
      </c>
      <c r="D143" s="247" t="n">
        <v>-0.13272231</v>
      </c>
      <c r="E143" s="247" t="n">
        <v>0.0560815</v>
      </c>
      <c r="F143" s="247" t="n">
        <v>0.0560815</v>
      </c>
      <c r="G143" s="247" t="n">
        <v>0</v>
      </c>
      <c r="H143" s="248" t="n">
        <v>0</v>
      </c>
      <c r="I143" s="247" t="n">
        <v>0.0050539144</v>
      </c>
      <c r="J143" s="247" t="n">
        <v>-9.8E-007</v>
      </c>
      <c r="K143" s="247" t="n">
        <v>0.25219313</v>
      </c>
      <c r="L143" s="247" t="n">
        <v>0.07497672</v>
      </c>
      <c r="M143" s="247" t="n">
        <v>0.02926972</v>
      </c>
      <c r="N143" s="247" t="n">
        <v>0.0048614</v>
      </c>
      <c r="O143" s="247" t="n">
        <v>-0.00444978</v>
      </c>
      <c r="P143" s="247" t="n">
        <v>-0.01880892</v>
      </c>
      <c r="Q143" s="247" t="n">
        <v>-0.03100132</v>
      </c>
      <c r="R143" s="248" t="n">
        <v>-0.0442946</v>
      </c>
    </row>
    <row r="144" customFormat="false" ht="12.75" hidden="false" customHeight="false" outlineLevel="0" collapsed="false">
      <c r="A144" s="269" t="n">
        <v>41487</v>
      </c>
      <c r="B144" s="247" t="n">
        <v>-0.07738009</v>
      </c>
      <c r="C144" s="247" t="n">
        <v>0</v>
      </c>
      <c r="D144" s="247" t="n">
        <v>-0.1327458</v>
      </c>
      <c r="E144" s="247" t="n">
        <v>0.05536571</v>
      </c>
      <c r="F144" s="247" t="n">
        <v>0.05536571</v>
      </c>
      <c r="G144" s="247" t="n">
        <v>0</v>
      </c>
      <c r="H144" s="248" t="n">
        <v>0</v>
      </c>
      <c r="I144" s="247" t="n">
        <v>0.0050967288</v>
      </c>
      <c r="J144" s="247" t="n">
        <v>-1.1E-006</v>
      </c>
      <c r="K144" s="247" t="n">
        <v>0.24670609</v>
      </c>
      <c r="L144" s="247" t="n">
        <v>0.07328942</v>
      </c>
      <c r="M144" s="247" t="n">
        <v>0.02864103</v>
      </c>
      <c r="N144" s="247" t="n">
        <v>0.00476172</v>
      </c>
      <c r="O144" s="247" t="n">
        <v>-0.00436076</v>
      </c>
      <c r="P144" s="247" t="n">
        <v>-0.01845076</v>
      </c>
      <c r="Q144" s="247" t="n">
        <v>-0.03044524</v>
      </c>
      <c r="R144" s="248" t="n">
        <v>-0.0435785</v>
      </c>
    </row>
    <row r="145" customFormat="false" ht="12.75" hidden="false" customHeight="false" outlineLevel="0" collapsed="false">
      <c r="A145" s="269" t="n">
        <v>41518</v>
      </c>
      <c r="B145" s="247" t="n">
        <v>-0.06029559</v>
      </c>
      <c r="C145" s="247" t="n">
        <v>0</v>
      </c>
      <c r="D145" s="247" t="n">
        <v>-0.13271411</v>
      </c>
      <c r="E145" s="247" t="n">
        <v>0.07241852</v>
      </c>
      <c r="F145" s="247" t="n">
        <v>0.07241852</v>
      </c>
      <c r="G145" s="247" t="n">
        <v>0</v>
      </c>
      <c r="H145" s="248" t="n">
        <v>0</v>
      </c>
      <c r="I145" s="247" t="n">
        <v>0.006594091</v>
      </c>
      <c r="J145" s="247" t="n">
        <v>-1.19E-006</v>
      </c>
      <c r="K145" s="247" t="n">
        <v>0.32003882</v>
      </c>
      <c r="L145" s="247" t="n">
        <v>0.09525305</v>
      </c>
      <c r="M145" s="247" t="n">
        <v>0.03725955</v>
      </c>
      <c r="N145" s="247" t="n">
        <v>0.00619899</v>
      </c>
      <c r="O145" s="247" t="n">
        <v>-0.00567888</v>
      </c>
      <c r="P145" s="247" t="n">
        <v>-0.0240427</v>
      </c>
      <c r="Q145" s="247" t="n">
        <v>-0.03969925</v>
      </c>
      <c r="R145" s="248" t="n">
        <v>-0.05688432</v>
      </c>
    </row>
    <row r="146" customFormat="false" ht="12.75" hidden="false" customHeight="false" outlineLevel="0" collapsed="false">
      <c r="A146" s="269" t="n">
        <v>41548</v>
      </c>
      <c r="B146" s="247" t="n">
        <v>-0.08019993</v>
      </c>
      <c r="C146" s="247" t="n">
        <v>0</v>
      </c>
      <c r="D146" s="247" t="n">
        <v>-0.13275115</v>
      </c>
      <c r="E146" s="247" t="n">
        <v>0.05255122</v>
      </c>
      <c r="F146" s="247" t="n">
        <v>0.05255122</v>
      </c>
      <c r="G146" s="247" t="n">
        <v>0</v>
      </c>
      <c r="H146" s="248" t="n">
        <v>0</v>
      </c>
      <c r="I146" s="247" t="n">
        <v>0.0049054932</v>
      </c>
      <c r="J146" s="247" t="n">
        <v>-1.03E-006</v>
      </c>
      <c r="K146" s="247" t="n">
        <v>0.23259201</v>
      </c>
      <c r="L146" s="247" t="n">
        <v>0.06898655</v>
      </c>
      <c r="M146" s="247" t="n">
        <v>0.02697539</v>
      </c>
      <c r="N146" s="247" t="n">
        <v>0.00448791</v>
      </c>
      <c r="O146" s="247" t="n">
        <v>-0.00411156</v>
      </c>
      <c r="P146" s="247" t="n">
        <v>-0.01740975</v>
      </c>
      <c r="Q146" s="247" t="n">
        <v>-0.02875411</v>
      </c>
      <c r="R146" s="248" t="n">
        <v>-0.04122268</v>
      </c>
    </row>
    <row r="147" customFormat="false" ht="12.75" hidden="false" customHeight="false" outlineLevel="0" collapsed="false">
      <c r="A147" s="269" t="n">
        <v>41579</v>
      </c>
      <c r="B147" s="247" t="n">
        <v>-0.08781592</v>
      </c>
      <c r="C147" s="247" t="n">
        <v>0</v>
      </c>
      <c r="D147" s="247" t="n">
        <v>-0.13270998</v>
      </c>
      <c r="E147" s="247" t="n">
        <v>0.04489406</v>
      </c>
      <c r="F147" s="247" t="n">
        <v>0.04489406</v>
      </c>
      <c r="G147" s="247" t="n">
        <v>0</v>
      </c>
      <c r="H147" s="248" t="n">
        <v>0</v>
      </c>
      <c r="I147" s="247" t="n">
        <v>0.004815357</v>
      </c>
      <c r="J147" s="247" t="n">
        <v>-2.03E-006</v>
      </c>
      <c r="K147" s="247" t="n">
        <v>0.19335811</v>
      </c>
      <c r="L147" s="247" t="n">
        <v>0.05713978</v>
      </c>
      <c r="M147" s="247" t="n">
        <v>0.02241708</v>
      </c>
      <c r="N147" s="247" t="n">
        <v>0.00374143</v>
      </c>
      <c r="O147" s="247" t="n">
        <v>-0.00343321</v>
      </c>
      <c r="P147" s="247" t="n">
        <v>-0.01458292</v>
      </c>
      <c r="Q147" s="247" t="n">
        <v>-0.02417097</v>
      </c>
      <c r="R147" s="248" t="n">
        <v>-0.03484746</v>
      </c>
    </row>
    <row r="148" customFormat="false" ht="12.75" hidden="false" customHeight="false" outlineLevel="0" collapsed="false">
      <c r="A148" s="269" t="n">
        <v>41609</v>
      </c>
      <c r="B148" s="247" t="n">
        <v>-0.0936139</v>
      </c>
      <c r="C148" s="247" t="n">
        <v>0</v>
      </c>
      <c r="D148" s="247" t="n">
        <v>-0.13273715</v>
      </c>
      <c r="E148" s="247" t="n">
        <v>0.03912325</v>
      </c>
      <c r="F148" s="247" t="n">
        <v>0.03912325</v>
      </c>
      <c r="G148" s="247" t="n">
        <v>0</v>
      </c>
      <c r="H148" s="248" t="n">
        <v>0</v>
      </c>
      <c r="I148" s="247" t="n">
        <v>0.0045497281</v>
      </c>
      <c r="J148" s="247" t="n">
        <v>-2.4E-006</v>
      </c>
      <c r="K148" s="247" t="n">
        <v>0.16561071</v>
      </c>
      <c r="L148" s="247" t="n">
        <v>0.04890096</v>
      </c>
      <c r="M148" s="247" t="n">
        <v>0.0192233</v>
      </c>
      <c r="N148" s="247" t="n">
        <v>0.0032143</v>
      </c>
      <c r="O148" s="247" t="n">
        <v>-0.00295224</v>
      </c>
      <c r="P148" s="247" t="n">
        <v>-0.01256238</v>
      </c>
      <c r="Q148" s="247" t="n">
        <v>-0.02086426</v>
      </c>
      <c r="R148" s="248" t="n">
        <v>-0.03017758</v>
      </c>
    </row>
    <row r="149" customFormat="false" ht="12.75" hidden="false" customHeight="false" outlineLevel="0" collapsed="false">
      <c r="A149" s="269" t="n">
        <v>41640</v>
      </c>
      <c r="B149" s="247" t="n">
        <v>0.03281988</v>
      </c>
      <c r="C149" s="247" t="n">
        <v>0</v>
      </c>
      <c r="D149" s="247" t="n">
        <v>0</v>
      </c>
      <c r="E149" s="247" t="n">
        <v>0.03281988</v>
      </c>
      <c r="F149" s="247" t="n">
        <v>0.03281988</v>
      </c>
      <c r="G149" s="247" t="n">
        <v>0</v>
      </c>
      <c r="H149" s="248" t="n">
        <v>0</v>
      </c>
      <c r="I149" s="247" t="n">
        <v>0.0038150173</v>
      </c>
      <c r="J149" s="247" t="n">
        <v>-1.96E-006</v>
      </c>
      <c r="K149" s="247" t="n">
        <v>0.13318744</v>
      </c>
      <c r="L149" s="247" t="n">
        <v>0.03976192</v>
      </c>
      <c r="M149" s="247" t="n">
        <v>0.01571261</v>
      </c>
      <c r="N149" s="247" t="n">
        <v>0.00263715</v>
      </c>
      <c r="O149" s="247" t="n">
        <v>-0.0024263</v>
      </c>
      <c r="P149" s="247" t="n">
        <v>-0.01035651</v>
      </c>
      <c r="Q149" s="247" t="n">
        <v>-0.01725768</v>
      </c>
      <c r="R149" s="248" t="n">
        <v>-0.02508541</v>
      </c>
    </row>
    <row r="150" customFormat="false" ht="12.75" hidden="false" customHeight="false" outlineLevel="0" collapsed="false">
      <c r="A150" s="269" t="n">
        <v>41671</v>
      </c>
      <c r="B150" s="247" t="n">
        <v>0.03521889</v>
      </c>
      <c r="C150" s="247" t="n">
        <v>0</v>
      </c>
      <c r="D150" s="247" t="n">
        <v>1E-008</v>
      </c>
      <c r="E150" s="247" t="n">
        <v>0.03521888</v>
      </c>
      <c r="F150" s="247" t="n">
        <v>0.03521888</v>
      </c>
      <c r="G150" s="247" t="n">
        <v>0</v>
      </c>
      <c r="H150" s="248" t="n">
        <v>0</v>
      </c>
      <c r="I150" s="247" t="n">
        <v>0.0038603585</v>
      </c>
      <c r="J150" s="247" t="n">
        <v>-1.59E-006</v>
      </c>
      <c r="K150" s="247" t="n">
        <v>0.14249844</v>
      </c>
      <c r="L150" s="247" t="n">
        <v>0.04266765</v>
      </c>
      <c r="M150" s="247" t="n">
        <v>0.01686613</v>
      </c>
      <c r="N150" s="247" t="n">
        <v>0.00283092</v>
      </c>
      <c r="O150" s="247" t="n">
        <v>-0.00260458</v>
      </c>
      <c r="P150" s="247" t="n">
        <v>-0.01111707</v>
      </c>
      <c r="Q150" s="247" t="n">
        <v>-0.01852371</v>
      </c>
      <c r="R150" s="248" t="n">
        <v>-0.02692193</v>
      </c>
    </row>
    <row r="151" customFormat="false" ht="12.75" hidden="false" customHeight="false" outlineLevel="0" collapsed="false">
      <c r="A151" s="269" t="n">
        <v>41699</v>
      </c>
      <c r="B151" s="247" t="n">
        <v>-0.10627621</v>
      </c>
      <c r="C151" s="247" t="n">
        <v>0</v>
      </c>
      <c r="D151" s="247" t="n">
        <v>-0.13274055</v>
      </c>
      <c r="E151" s="247" t="n">
        <v>0.02646434</v>
      </c>
      <c r="F151" s="247" t="n">
        <v>0.02646434</v>
      </c>
      <c r="G151" s="247" t="n">
        <v>0</v>
      </c>
      <c r="H151" s="248" t="n">
        <v>0</v>
      </c>
      <c r="I151" s="247" t="n">
        <v>0.0026303744</v>
      </c>
      <c r="J151" s="247" t="n">
        <v>-6.4E-007</v>
      </c>
      <c r="K151" s="247" t="n">
        <v>0.10721284</v>
      </c>
      <c r="L151" s="247" t="n">
        <v>0.03224401</v>
      </c>
      <c r="M151" s="247" t="n">
        <v>0.01274376</v>
      </c>
      <c r="N151" s="247" t="n">
        <v>0.002138</v>
      </c>
      <c r="O151" s="247" t="n">
        <v>-0.0019665</v>
      </c>
      <c r="P151" s="247" t="n">
        <v>-0.00838861</v>
      </c>
      <c r="Q151" s="247" t="n">
        <v>-0.01396734</v>
      </c>
      <c r="R151" s="248" t="n">
        <v>-0.02027545</v>
      </c>
    </row>
    <row r="152" customFormat="false" ht="12.75" hidden="false" customHeight="false" outlineLevel="0" collapsed="false">
      <c r="A152" s="269" t="n">
        <v>41730</v>
      </c>
      <c r="B152" s="247" t="n">
        <v>-0.07036768</v>
      </c>
      <c r="C152" s="247" t="n">
        <v>0</v>
      </c>
      <c r="D152" s="247" t="n">
        <v>-0.13272442</v>
      </c>
      <c r="E152" s="247" t="n">
        <v>0.06235674</v>
      </c>
      <c r="F152" s="247" t="n">
        <v>0.06235674</v>
      </c>
      <c r="G152" s="247" t="n">
        <v>0</v>
      </c>
      <c r="H152" s="248" t="n">
        <v>0</v>
      </c>
      <c r="I152" s="247" t="n">
        <v>0.0050818544</v>
      </c>
      <c r="J152" s="247" t="n">
        <v>6.9E-007</v>
      </c>
      <c r="K152" s="247" t="n">
        <v>0.25299167</v>
      </c>
      <c r="L152" s="247" t="n">
        <v>0.07701285</v>
      </c>
      <c r="M152" s="247" t="n">
        <v>0.03043399</v>
      </c>
      <c r="N152" s="247" t="n">
        <v>0.00510071</v>
      </c>
      <c r="O152" s="247" t="n">
        <v>-0.00468855</v>
      </c>
      <c r="P152" s="247" t="n">
        <v>-0.01997252</v>
      </c>
      <c r="Q152" s="247" t="n">
        <v>-0.03319773</v>
      </c>
      <c r="R152" s="248" t="n">
        <v>-0.04805049</v>
      </c>
    </row>
    <row r="153" customFormat="false" ht="12.75" hidden="false" customHeight="false" outlineLevel="0" collapsed="false">
      <c r="A153" s="269" t="n">
        <v>41760</v>
      </c>
      <c r="B153" s="247" t="n">
        <v>-0.0487627</v>
      </c>
      <c r="C153" s="247" t="n">
        <v>0</v>
      </c>
      <c r="D153" s="247" t="n">
        <v>-0.13272732</v>
      </c>
      <c r="E153" s="247" t="n">
        <v>0.08396462</v>
      </c>
      <c r="F153" s="247" t="n">
        <v>0.08396462</v>
      </c>
      <c r="G153" s="247" t="n">
        <v>0</v>
      </c>
      <c r="H153" s="248" t="n">
        <v>0</v>
      </c>
      <c r="I153" s="247" t="n">
        <v>0.0067650939</v>
      </c>
      <c r="J153" s="247" t="n">
        <v>1.17E-006</v>
      </c>
      <c r="K153" s="247" t="n">
        <v>0.33800153</v>
      </c>
      <c r="L153" s="247" t="n">
        <v>0.10306179</v>
      </c>
      <c r="M153" s="247" t="n">
        <v>0.04076315</v>
      </c>
      <c r="N153" s="247" t="n">
        <v>0.00683633</v>
      </c>
      <c r="O153" s="247" t="n">
        <v>-0.00628584</v>
      </c>
      <c r="P153" s="247" t="n">
        <v>-0.02679217</v>
      </c>
      <c r="Q153" s="247" t="n">
        <v>-0.04456154</v>
      </c>
      <c r="R153" s="248" t="n">
        <v>-0.06456363</v>
      </c>
    </row>
    <row r="154" customFormat="false" ht="12.75" hidden="false" customHeight="false" outlineLevel="0" collapsed="false">
      <c r="A154" s="269" t="n">
        <v>41791</v>
      </c>
      <c r="B154" s="247" t="n">
        <v>-0.07497393</v>
      </c>
      <c r="C154" s="247" t="n">
        <v>0</v>
      </c>
      <c r="D154" s="247" t="n">
        <v>-0.13270151</v>
      </c>
      <c r="E154" s="247" t="n">
        <v>0.05772758</v>
      </c>
      <c r="F154" s="247" t="n">
        <v>0.05772758</v>
      </c>
      <c r="G154" s="247" t="n">
        <v>0</v>
      </c>
      <c r="H154" s="248" t="n">
        <v>0</v>
      </c>
      <c r="I154" s="247" t="n">
        <v>0.0047427709</v>
      </c>
      <c r="J154" s="247" t="n">
        <v>7E-007</v>
      </c>
      <c r="K154" s="247" t="n">
        <v>0.23054758</v>
      </c>
      <c r="L154" s="247" t="n">
        <v>0.07026329</v>
      </c>
      <c r="M154" s="247" t="n">
        <v>0.02781448</v>
      </c>
      <c r="N154" s="247" t="n">
        <v>0.00466849</v>
      </c>
      <c r="O154" s="247" t="n">
        <v>-0.00429434</v>
      </c>
      <c r="P154" s="247" t="n">
        <v>-0.01831841</v>
      </c>
      <c r="Q154" s="247" t="n">
        <v>-0.03049577</v>
      </c>
      <c r="R154" s="248" t="n">
        <v>-0.04425032</v>
      </c>
    </row>
    <row r="155" customFormat="false" ht="12.75" hidden="false" customHeight="false" outlineLevel="0" collapsed="false">
      <c r="A155" s="269" t="n">
        <v>41821</v>
      </c>
      <c r="B155" s="247" t="n">
        <v>-0.07794913</v>
      </c>
      <c r="C155" s="247" t="n">
        <v>0</v>
      </c>
      <c r="D155" s="247" t="n">
        <v>-0.13269487</v>
      </c>
      <c r="E155" s="247" t="n">
        <v>0.05474574</v>
      </c>
      <c r="F155" s="247" t="n">
        <v>0.05474574</v>
      </c>
      <c r="G155" s="247" t="n">
        <v>0</v>
      </c>
      <c r="H155" s="248" t="n">
        <v>0</v>
      </c>
      <c r="I155" s="247" t="n">
        <v>0.0046017313</v>
      </c>
      <c r="J155" s="247" t="n">
        <v>5.3E-007</v>
      </c>
      <c r="K155" s="247" t="n">
        <v>0.21687083</v>
      </c>
      <c r="L155" s="247" t="n">
        <v>0.06606102</v>
      </c>
      <c r="M155" s="247" t="n">
        <v>0.02617394</v>
      </c>
      <c r="N155" s="247" t="n">
        <v>0.00439678</v>
      </c>
      <c r="O155" s="247" t="n">
        <v>-0.00404609</v>
      </c>
      <c r="P155" s="247" t="n">
        <v>-0.01727361</v>
      </c>
      <c r="Q155" s="247" t="n">
        <v>-0.02878354</v>
      </c>
      <c r="R155" s="248" t="n">
        <v>-0.04182979</v>
      </c>
    </row>
    <row r="156" customFormat="false" ht="12.75" hidden="false" customHeight="false" outlineLevel="0" collapsed="false">
      <c r="A156" s="269" t="n">
        <v>41852</v>
      </c>
      <c r="B156" s="247" t="n">
        <v>-0.078537</v>
      </c>
      <c r="C156" s="247" t="n">
        <v>0</v>
      </c>
      <c r="D156" s="247" t="n">
        <v>-0.13265956</v>
      </c>
      <c r="E156" s="247" t="n">
        <v>0.05412256</v>
      </c>
      <c r="F156" s="247" t="n">
        <v>0.05412256</v>
      </c>
      <c r="G156" s="247" t="n">
        <v>0</v>
      </c>
      <c r="H156" s="248" t="n">
        <v>0</v>
      </c>
      <c r="I156" s="247" t="n">
        <v>0.0046469004</v>
      </c>
      <c r="J156" s="247" t="n">
        <v>4.1E-007</v>
      </c>
      <c r="K156" s="247" t="n">
        <v>0.21238649</v>
      </c>
      <c r="L156" s="247" t="n">
        <v>0.06469075</v>
      </c>
      <c r="M156" s="247" t="n">
        <v>0.02565727</v>
      </c>
      <c r="N156" s="247" t="n">
        <v>0.00431396</v>
      </c>
      <c r="O156" s="247" t="n">
        <v>-0.00397174</v>
      </c>
      <c r="P156" s="247" t="n">
        <v>-0.01697136</v>
      </c>
      <c r="Q156" s="247" t="n">
        <v>-0.02830889</v>
      </c>
      <c r="R156" s="248" t="n">
        <v>-0.04120835</v>
      </c>
    </row>
    <row r="157" customFormat="false" ht="12.75" hidden="false" customHeight="false" outlineLevel="0" collapsed="false">
      <c r="A157" s="269" t="n">
        <v>41883</v>
      </c>
      <c r="B157" s="247" t="n">
        <v>-0.06190742</v>
      </c>
      <c r="C157" s="247" t="n">
        <v>0</v>
      </c>
      <c r="D157" s="247" t="n">
        <v>-0.13261955</v>
      </c>
      <c r="E157" s="247" t="n">
        <v>0.07071213</v>
      </c>
      <c r="F157" s="247" t="n">
        <v>0.07071213</v>
      </c>
      <c r="G157" s="247" t="n">
        <v>0</v>
      </c>
      <c r="H157" s="248" t="n">
        <v>0</v>
      </c>
      <c r="I157" s="247" t="n">
        <v>0.0060094309</v>
      </c>
      <c r="J157" s="247" t="n">
        <v>7.3E-007</v>
      </c>
      <c r="K157" s="247" t="n">
        <v>0.27558426</v>
      </c>
      <c r="L157" s="247" t="n">
        <v>0.08406584</v>
      </c>
      <c r="M157" s="247" t="n">
        <v>0.03336661</v>
      </c>
      <c r="N157" s="247" t="n">
        <v>0.00561334</v>
      </c>
      <c r="O157" s="247" t="n">
        <v>-0.00516941</v>
      </c>
      <c r="P157" s="247" t="n">
        <v>-0.02209991</v>
      </c>
      <c r="Q157" s="247" t="n">
        <v>-0.03688367</v>
      </c>
      <c r="R157" s="248" t="n">
        <v>-0.05373711</v>
      </c>
    </row>
    <row r="158" customFormat="false" ht="12.75" hidden="false" customHeight="false" outlineLevel="0" collapsed="false">
      <c r="A158" s="269" t="n">
        <v>41913</v>
      </c>
      <c r="B158" s="247" t="n">
        <v>-0.08048411</v>
      </c>
      <c r="C158" s="247" t="n">
        <v>0</v>
      </c>
      <c r="D158" s="247" t="n">
        <v>-0.13264543</v>
      </c>
      <c r="E158" s="247" t="n">
        <v>0.05216132</v>
      </c>
      <c r="F158" s="247" t="n">
        <v>0.05216132</v>
      </c>
      <c r="G158" s="247" t="n">
        <v>0</v>
      </c>
      <c r="H158" s="248" t="n">
        <v>0</v>
      </c>
      <c r="I158" s="247" t="n">
        <v>0.0044814023</v>
      </c>
      <c r="J158" s="247" t="n">
        <v>5.1E-007</v>
      </c>
      <c r="K158" s="247" t="n">
        <v>0.2016051</v>
      </c>
      <c r="L158" s="247" t="n">
        <v>0.0615302</v>
      </c>
      <c r="M158" s="247" t="n">
        <v>0.02444392</v>
      </c>
      <c r="N158" s="247" t="n">
        <v>0.00411542</v>
      </c>
      <c r="O158" s="247" t="n">
        <v>-0.00379137</v>
      </c>
      <c r="P158" s="247" t="n">
        <v>-0.01622043</v>
      </c>
      <c r="Q158" s="247" t="n">
        <v>-0.02709344</v>
      </c>
      <c r="R158" s="248" t="n">
        <v>-0.03952594</v>
      </c>
    </row>
    <row r="159" customFormat="false" ht="12.75" hidden="false" customHeight="false" outlineLevel="0" collapsed="false">
      <c r="A159" s="269" t="n">
        <v>41944</v>
      </c>
      <c r="B159" s="247" t="n">
        <v>0.04442398</v>
      </c>
      <c r="C159" s="247" t="n">
        <v>0</v>
      </c>
      <c r="D159" s="247" t="n">
        <v>0</v>
      </c>
      <c r="E159" s="247" t="n">
        <v>0.04442398</v>
      </c>
      <c r="F159" s="247" t="n">
        <v>0.04442398</v>
      </c>
      <c r="G159" s="247" t="n">
        <v>0</v>
      </c>
      <c r="H159" s="248" t="n">
        <v>0</v>
      </c>
      <c r="I159" s="247" t="n">
        <v>0.0044369191</v>
      </c>
      <c r="J159" s="247" t="n">
        <v>-6.3E-007</v>
      </c>
      <c r="K159" s="247" t="n">
        <v>0.16783083</v>
      </c>
      <c r="L159" s="247" t="n">
        <v>0.05105567</v>
      </c>
      <c r="M159" s="247" t="n">
        <v>0.02033364</v>
      </c>
      <c r="N159" s="247" t="n">
        <v>0.00343189</v>
      </c>
      <c r="O159" s="247" t="n">
        <v>-0.00316568</v>
      </c>
      <c r="P159" s="247" t="n">
        <v>-0.01357732</v>
      </c>
      <c r="Q159" s="247" t="n">
        <v>-0.02274375</v>
      </c>
      <c r="R159" s="248" t="n">
        <v>-0.0333353</v>
      </c>
    </row>
    <row r="160" customFormat="false" ht="12.75" hidden="false" customHeight="false" outlineLevel="0" collapsed="false">
      <c r="A160" s="269" t="n">
        <v>41974</v>
      </c>
      <c r="B160" s="247" t="n">
        <v>0.03899775</v>
      </c>
      <c r="C160" s="247" t="n">
        <v>0</v>
      </c>
      <c r="D160" s="247" t="n">
        <v>0</v>
      </c>
      <c r="E160" s="247" t="n">
        <v>0.03899775</v>
      </c>
      <c r="F160" s="247" t="n">
        <v>0.03899775</v>
      </c>
      <c r="G160" s="247" t="n">
        <v>0</v>
      </c>
      <c r="H160" s="248" t="n">
        <v>0</v>
      </c>
      <c r="I160" s="247" t="n">
        <v>0.0042198253</v>
      </c>
      <c r="J160" s="247" t="n">
        <v>-1.09E-006</v>
      </c>
      <c r="K160" s="247" t="n">
        <v>0.14456572</v>
      </c>
      <c r="L160" s="247" t="n">
        <v>0.04401228</v>
      </c>
      <c r="M160" s="247" t="n">
        <v>0.01756543</v>
      </c>
      <c r="N160" s="247" t="n">
        <v>0.00297006</v>
      </c>
      <c r="O160" s="247" t="n">
        <v>-0.00274214</v>
      </c>
      <c r="P160" s="247" t="n">
        <v>-0.01178095</v>
      </c>
      <c r="Q160" s="247" t="n">
        <v>-0.0197729</v>
      </c>
      <c r="R160" s="248" t="n">
        <v>-0.02907119</v>
      </c>
    </row>
    <row r="161" customFormat="false" ht="12.75" hidden="false" customHeight="false" outlineLevel="0" collapsed="false">
      <c r="A161" s="269" t="n">
        <v>42005</v>
      </c>
      <c r="B161" s="247" t="n">
        <v>0.0327598</v>
      </c>
      <c r="C161" s="247" t="n">
        <v>0</v>
      </c>
      <c r="D161" s="247" t="n">
        <v>0</v>
      </c>
      <c r="E161" s="247" t="n">
        <v>0.0327598</v>
      </c>
      <c r="F161" s="247" t="n">
        <v>0.0327598</v>
      </c>
      <c r="G161" s="247" t="n">
        <v>0</v>
      </c>
      <c r="H161" s="248" t="n">
        <v>0</v>
      </c>
      <c r="I161" s="247" t="n">
        <v>0.0035374418</v>
      </c>
      <c r="J161" s="247" t="n">
        <v>-8.6E-007</v>
      </c>
      <c r="K161" s="247" t="n">
        <v>0.11650593</v>
      </c>
      <c r="L161" s="247" t="n">
        <v>0.03585236</v>
      </c>
      <c r="M161" s="247" t="n">
        <v>0.0143796</v>
      </c>
      <c r="N161" s="247" t="n">
        <v>0.00243998</v>
      </c>
      <c r="O161" s="247" t="n">
        <v>-0.00225638</v>
      </c>
      <c r="P161" s="247" t="n">
        <v>-0.00972253</v>
      </c>
      <c r="Q161" s="247" t="n">
        <v>-0.01636965</v>
      </c>
      <c r="R161" s="248" t="n">
        <v>-0.02418362</v>
      </c>
    </row>
    <row r="162" customFormat="false" ht="12.75" hidden="false" customHeight="false" outlineLevel="0" collapsed="false">
      <c r="A162" s="269" t="n">
        <v>42036</v>
      </c>
      <c r="B162" s="247" t="n">
        <v>0.03494319</v>
      </c>
      <c r="C162" s="247" t="n">
        <v>0</v>
      </c>
      <c r="D162" s="247" t="n">
        <v>0</v>
      </c>
      <c r="E162" s="247" t="n">
        <v>0.03494319</v>
      </c>
      <c r="F162" s="247" t="n">
        <v>0.03494319</v>
      </c>
      <c r="G162" s="247" t="n">
        <v>0</v>
      </c>
      <c r="H162" s="248" t="n">
        <v>0</v>
      </c>
      <c r="I162" s="247" t="n">
        <v>0.0035643158</v>
      </c>
      <c r="J162" s="247" t="n">
        <v>-5E-007</v>
      </c>
      <c r="K162" s="247" t="n">
        <v>0.12431767</v>
      </c>
      <c r="L162" s="247" t="n">
        <v>0.03831414</v>
      </c>
      <c r="M162" s="247" t="n">
        <v>0.01536575</v>
      </c>
      <c r="N162" s="247" t="n">
        <v>0.00260685</v>
      </c>
      <c r="O162" s="247" t="n">
        <v>-0.00241045</v>
      </c>
      <c r="P162" s="247" t="n">
        <v>-0.01038418</v>
      </c>
      <c r="Q162" s="247" t="n">
        <v>-0.01747922</v>
      </c>
      <c r="R162" s="248" t="n">
        <v>-0.02581232</v>
      </c>
    </row>
    <row r="163" customFormat="false" ht="12.75" hidden="false" customHeight="false" outlineLevel="0" collapsed="false">
      <c r="A163" s="269" t="n">
        <v>42064</v>
      </c>
      <c r="B163" s="247" t="n">
        <v>-0.10669534</v>
      </c>
      <c r="C163" s="247" t="n">
        <v>0</v>
      </c>
      <c r="D163" s="247" t="n">
        <v>-0.13272078</v>
      </c>
      <c r="E163" s="247" t="n">
        <v>0.02602544</v>
      </c>
      <c r="F163" s="247" t="n">
        <v>0.02602544</v>
      </c>
      <c r="G163" s="247" t="n">
        <v>0</v>
      </c>
      <c r="H163" s="248" t="n">
        <v>0</v>
      </c>
      <c r="I163" s="247" t="n">
        <v>0.0024111714</v>
      </c>
      <c r="J163" s="247" t="n">
        <v>9E-008</v>
      </c>
      <c r="K163" s="247" t="n">
        <v>0.09306077</v>
      </c>
      <c r="L163" s="247" t="n">
        <v>0.02874547</v>
      </c>
      <c r="M163" s="247" t="n">
        <v>0.01152155</v>
      </c>
      <c r="N163" s="247" t="n">
        <v>0.00195334</v>
      </c>
      <c r="O163" s="247" t="n">
        <v>-0.00180551</v>
      </c>
      <c r="P163" s="247" t="n">
        <v>-0.00777252</v>
      </c>
      <c r="Q163" s="247" t="n">
        <v>-0.0130721</v>
      </c>
      <c r="R163" s="248" t="n">
        <v>-0.01927766</v>
      </c>
    </row>
    <row r="164" customFormat="false" ht="12.75" hidden="false" customHeight="false" outlineLevel="0" collapsed="false">
      <c r="A164" s="269" t="n">
        <v>42095</v>
      </c>
      <c r="B164" s="247" t="n">
        <v>-0.07234922</v>
      </c>
      <c r="C164" s="247" t="n">
        <v>0</v>
      </c>
      <c r="D164" s="247" t="n">
        <v>-0.1327374</v>
      </c>
      <c r="E164" s="247" t="n">
        <v>0.06038818</v>
      </c>
      <c r="F164" s="247" t="n">
        <v>0.06038818</v>
      </c>
      <c r="G164" s="247" t="n">
        <v>0</v>
      </c>
      <c r="H164" s="248" t="n">
        <v>0</v>
      </c>
      <c r="I164" s="247" t="n">
        <v>0.0046010136</v>
      </c>
      <c r="J164" s="247" t="n">
        <v>2.01E-006</v>
      </c>
      <c r="K164" s="247" t="n">
        <v>0.21793314</v>
      </c>
      <c r="L164" s="247" t="n">
        <v>0.06779918</v>
      </c>
      <c r="M164" s="247" t="n">
        <v>0.02714805</v>
      </c>
      <c r="N164" s="247" t="n">
        <v>0.00459619</v>
      </c>
      <c r="O164" s="247" t="n">
        <v>-0.00424505</v>
      </c>
      <c r="P164" s="247" t="n">
        <v>-0.01824546</v>
      </c>
      <c r="Q164" s="247" t="n">
        <v>-0.03062794</v>
      </c>
      <c r="R164" s="248" t="n">
        <v>-0.04502618</v>
      </c>
    </row>
    <row r="165" customFormat="false" ht="12.75" hidden="false" customHeight="false" outlineLevel="0" collapsed="false">
      <c r="A165" s="269" t="n">
        <v>42125</v>
      </c>
      <c r="B165" s="247" t="n">
        <v>-0.05154114</v>
      </c>
      <c r="C165" s="247" t="n">
        <v>0</v>
      </c>
      <c r="D165" s="247" t="n">
        <v>-0.13277294</v>
      </c>
      <c r="E165" s="247" t="n">
        <v>0.0812318</v>
      </c>
      <c r="F165" s="247" t="n">
        <v>0.0812318</v>
      </c>
      <c r="G165" s="247" t="n">
        <v>0</v>
      </c>
      <c r="H165" s="248" t="n">
        <v>0</v>
      </c>
      <c r="I165" s="247" t="n">
        <v>0.0061213782</v>
      </c>
      <c r="J165" s="247" t="n">
        <v>2.91E-006</v>
      </c>
      <c r="K165" s="247" t="n">
        <v>0.29116461</v>
      </c>
      <c r="L165" s="247" t="n">
        <v>0.09070648</v>
      </c>
      <c r="M165" s="247" t="n">
        <v>0.03634635</v>
      </c>
      <c r="N165" s="247" t="n">
        <v>0.00615678</v>
      </c>
      <c r="O165" s="247" t="n">
        <v>-0.00568787</v>
      </c>
      <c r="P165" s="247" t="n">
        <v>-0.02445853</v>
      </c>
      <c r="Q165" s="247" t="n">
        <v>-0.04107964</v>
      </c>
      <c r="R165" s="248" t="n">
        <v>-0.0604437</v>
      </c>
    </row>
    <row r="166" customFormat="false" ht="12.75" hidden="false" customHeight="false" outlineLevel="0" collapsed="false">
      <c r="A166" s="269" t="n">
        <v>42156</v>
      </c>
      <c r="B166" s="247" t="n">
        <v>-0.07686591</v>
      </c>
      <c r="C166" s="247" t="n">
        <v>0</v>
      </c>
      <c r="D166" s="247" t="n">
        <v>-0.13277894</v>
      </c>
      <c r="E166" s="247" t="n">
        <v>0.05591303</v>
      </c>
      <c r="F166" s="247" t="n">
        <v>0.05591303</v>
      </c>
      <c r="G166" s="247" t="n">
        <v>0</v>
      </c>
      <c r="H166" s="248" t="n">
        <v>0</v>
      </c>
      <c r="I166" s="247" t="n">
        <v>0.0042971036</v>
      </c>
      <c r="J166" s="247" t="n">
        <v>1.91E-006</v>
      </c>
      <c r="K166" s="247" t="n">
        <v>0.19882369</v>
      </c>
      <c r="L166" s="247" t="n">
        <v>0.06194075</v>
      </c>
      <c r="M166" s="247" t="n">
        <v>0.02484027</v>
      </c>
      <c r="N166" s="247" t="n">
        <v>0.00421086</v>
      </c>
      <c r="O166" s="247" t="n">
        <v>-0.00389159</v>
      </c>
      <c r="P166" s="247" t="n">
        <v>-0.01674637</v>
      </c>
      <c r="Q166" s="247" t="n">
        <v>-0.02814985</v>
      </c>
      <c r="R166" s="248" t="n">
        <v>-0.04147527</v>
      </c>
    </row>
    <row r="167" customFormat="false" ht="12.75" hidden="false" customHeight="false" outlineLevel="0" collapsed="false">
      <c r="A167" s="269" t="n">
        <v>42186</v>
      </c>
      <c r="B167" s="247" t="n">
        <v>-0.07970802</v>
      </c>
      <c r="C167" s="247" t="n">
        <v>0</v>
      </c>
      <c r="D167" s="247" t="n">
        <v>-0.13280399</v>
      </c>
      <c r="E167" s="247" t="n">
        <v>0.05309597</v>
      </c>
      <c r="F167" s="247" t="n">
        <v>0.05309597</v>
      </c>
      <c r="G167" s="247" t="n">
        <v>0</v>
      </c>
      <c r="H167" s="248" t="n">
        <v>0</v>
      </c>
      <c r="I167" s="247" t="n">
        <v>0.0041734792</v>
      </c>
      <c r="J167" s="247" t="n">
        <v>1.7E-006</v>
      </c>
      <c r="K167" s="247" t="n">
        <v>0.18717434</v>
      </c>
      <c r="L167" s="247" t="n">
        <v>0.0583181</v>
      </c>
      <c r="M167" s="247" t="n">
        <v>0.02340852</v>
      </c>
      <c r="N167" s="247" t="n">
        <v>0.00397133</v>
      </c>
      <c r="O167" s="247" t="n">
        <v>-0.0036717</v>
      </c>
      <c r="P167" s="247" t="n">
        <v>-0.01581235</v>
      </c>
      <c r="Q167" s="247" t="n">
        <v>-0.02660346</v>
      </c>
      <c r="R167" s="248" t="n">
        <v>-0.03925397</v>
      </c>
    </row>
    <row r="168" customFormat="false" ht="12.75" hidden="false" customHeight="false" outlineLevel="0" collapsed="false">
      <c r="A168" s="269" t="n">
        <v>42217</v>
      </c>
      <c r="B168" s="247" t="n">
        <v>-0.08024209</v>
      </c>
      <c r="C168" s="247" t="n">
        <v>0</v>
      </c>
      <c r="D168" s="247" t="n">
        <v>-0.13279952</v>
      </c>
      <c r="E168" s="247" t="n">
        <v>0.05255743</v>
      </c>
      <c r="F168" s="247" t="n">
        <v>0.05255743</v>
      </c>
      <c r="G168" s="247" t="n">
        <v>0</v>
      </c>
      <c r="H168" s="248" t="n">
        <v>0</v>
      </c>
      <c r="I168" s="247" t="n">
        <v>0.0042194931</v>
      </c>
      <c r="J168" s="247" t="n">
        <v>1.59E-006</v>
      </c>
      <c r="K168" s="247" t="n">
        <v>0.18350522</v>
      </c>
      <c r="L168" s="247" t="n">
        <v>0.05719991</v>
      </c>
      <c r="M168" s="247" t="n">
        <v>0.02298258</v>
      </c>
      <c r="N168" s="247" t="n">
        <v>0.00390243</v>
      </c>
      <c r="O168" s="247" t="n">
        <v>-0.00360955</v>
      </c>
      <c r="P168" s="247" t="n">
        <v>-0.01555752</v>
      </c>
      <c r="Q168" s="247" t="n">
        <v>-0.0261994</v>
      </c>
      <c r="R168" s="248" t="n">
        <v>-0.03871735</v>
      </c>
    </row>
    <row r="169" customFormat="false" ht="12.75" hidden="false" customHeight="false" outlineLevel="0" collapsed="false">
      <c r="A169" s="269" t="n">
        <v>42248</v>
      </c>
      <c r="B169" s="247" t="n">
        <v>-0.06423108</v>
      </c>
      <c r="C169" s="247" t="n">
        <v>0</v>
      </c>
      <c r="D169" s="247" t="n">
        <v>-0.13283363</v>
      </c>
      <c r="E169" s="247" t="n">
        <v>0.06860255</v>
      </c>
      <c r="F169" s="247" t="n">
        <v>0.06860255</v>
      </c>
      <c r="G169" s="247" t="n">
        <v>0</v>
      </c>
      <c r="H169" s="248" t="n">
        <v>0</v>
      </c>
      <c r="I169" s="247" t="n">
        <v>0.0054535544</v>
      </c>
      <c r="J169" s="247" t="n">
        <v>2.22E-006</v>
      </c>
      <c r="K169" s="247" t="n">
        <v>0.23809783</v>
      </c>
      <c r="L169" s="247" t="n">
        <v>0.07430854</v>
      </c>
      <c r="M169" s="247" t="n">
        <v>0.0298751</v>
      </c>
      <c r="N169" s="247" t="n">
        <v>0.00507513</v>
      </c>
      <c r="O169" s="247" t="n">
        <v>-0.00469527</v>
      </c>
      <c r="P169" s="247" t="n">
        <v>-0.02024541</v>
      </c>
      <c r="Q169" s="247" t="n">
        <v>-0.03410971</v>
      </c>
      <c r="R169" s="248" t="n">
        <v>-0.05044494</v>
      </c>
    </row>
    <row r="170" customFormat="false" ht="12.75" hidden="false" customHeight="false" outlineLevel="0" collapsed="false">
      <c r="A170" s="269" t="n">
        <v>42278</v>
      </c>
      <c r="B170" s="247" t="n">
        <v>-0.0822571</v>
      </c>
      <c r="C170" s="247" t="n">
        <v>0</v>
      </c>
      <c r="D170" s="247" t="n">
        <v>-0.13288657</v>
      </c>
      <c r="E170" s="247" t="n">
        <v>0.05062947</v>
      </c>
      <c r="F170" s="247" t="n">
        <v>0.05062947</v>
      </c>
      <c r="G170" s="247" t="n">
        <v>0</v>
      </c>
      <c r="H170" s="248" t="n">
        <v>0</v>
      </c>
      <c r="I170" s="247" t="n">
        <v>0.0040673347</v>
      </c>
      <c r="J170" s="247" t="n">
        <v>1.62E-006</v>
      </c>
      <c r="K170" s="247" t="n">
        <v>0.17422157</v>
      </c>
      <c r="L170" s="247" t="n">
        <v>0.05441766</v>
      </c>
      <c r="M170" s="247" t="n">
        <v>0.02189751</v>
      </c>
      <c r="N170" s="247" t="n">
        <v>0.00372265</v>
      </c>
      <c r="O170" s="247" t="n">
        <v>-0.00344525</v>
      </c>
      <c r="P170" s="247" t="n">
        <v>-0.01486571</v>
      </c>
      <c r="Q170" s="247" t="n">
        <v>-0.02506551</v>
      </c>
      <c r="R170" s="248" t="n">
        <v>-0.03711674</v>
      </c>
    </row>
    <row r="171" customFormat="false" ht="12.75" hidden="false" customHeight="false" outlineLevel="0" collapsed="false">
      <c r="A171" s="269" t="n">
        <v>42309</v>
      </c>
      <c r="B171" s="247" t="n">
        <v>0.04360496</v>
      </c>
      <c r="C171" s="247" t="n">
        <v>0</v>
      </c>
      <c r="D171" s="247" t="n">
        <v>0</v>
      </c>
      <c r="E171" s="247" t="n">
        <v>0.04360496</v>
      </c>
      <c r="F171" s="247" t="n">
        <v>0.04360496</v>
      </c>
      <c r="G171" s="247" t="n">
        <v>0</v>
      </c>
      <c r="H171" s="248" t="n">
        <v>0</v>
      </c>
      <c r="I171" s="247" t="n">
        <v>0.0040676492</v>
      </c>
      <c r="J171" s="247" t="n">
        <v>4.9E-007</v>
      </c>
      <c r="K171" s="247" t="n">
        <v>0.14619297</v>
      </c>
      <c r="L171" s="247" t="n">
        <v>0.04564419</v>
      </c>
      <c r="M171" s="247" t="n">
        <v>0.01841829</v>
      </c>
      <c r="N171" s="247" t="n">
        <v>0.00313904</v>
      </c>
      <c r="O171" s="247" t="n">
        <v>-0.00290878</v>
      </c>
      <c r="P171" s="247" t="n">
        <v>-0.01258142</v>
      </c>
      <c r="Q171" s="247" t="n">
        <v>-0.02127287</v>
      </c>
      <c r="R171" s="248" t="n">
        <v>-0.03164311</v>
      </c>
    </row>
    <row r="172" customFormat="false" ht="12.75" hidden="false" customHeight="false" outlineLevel="0" collapsed="false">
      <c r="A172" s="269" t="n">
        <v>42339</v>
      </c>
      <c r="B172" s="247" t="n">
        <v>0.03852642</v>
      </c>
      <c r="C172" s="247" t="n">
        <v>0</v>
      </c>
      <c r="D172" s="247" t="n">
        <v>0</v>
      </c>
      <c r="E172" s="247" t="n">
        <v>0.03852642</v>
      </c>
      <c r="F172" s="247" t="n">
        <v>0.03852642</v>
      </c>
      <c r="G172" s="247" t="n">
        <v>0</v>
      </c>
      <c r="H172" s="248" t="n">
        <v>0</v>
      </c>
      <c r="I172" s="247" t="n">
        <v>0.0038897056</v>
      </c>
      <c r="J172" s="247" t="n">
        <v>-2E-008</v>
      </c>
      <c r="K172" s="247" t="n">
        <v>0.12653819</v>
      </c>
      <c r="L172" s="247" t="n">
        <v>0.0395871</v>
      </c>
      <c r="M172" s="247" t="n">
        <v>0.01600948</v>
      </c>
      <c r="N172" s="247" t="n">
        <v>0.00273347</v>
      </c>
      <c r="O172" s="247" t="n">
        <v>-0.00253521</v>
      </c>
      <c r="P172" s="247" t="n">
        <v>-0.01098405</v>
      </c>
      <c r="Q172" s="247" t="n">
        <v>-0.01860722</v>
      </c>
      <c r="R172" s="248" t="n">
        <v>-0.02776261</v>
      </c>
    </row>
    <row r="173" customFormat="false" ht="12.75" hidden="false" customHeight="false" outlineLevel="0" collapsed="false">
      <c r="A173" s="269" t="n">
        <v>42370</v>
      </c>
      <c r="B173" s="247" t="n">
        <v>0.03235224</v>
      </c>
      <c r="C173" s="247" t="n">
        <v>0</v>
      </c>
      <c r="D173" s="247" t="n">
        <v>0</v>
      </c>
      <c r="E173" s="247" t="n">
        <v>0.03235224</v>
      </c>
      <c r="F173" s="247" t="n">
        <v>0.03235224</v>
      </c>
      <c r="G173" s="247" t="n">
        <v>0</v>
      </c>
      <c r="H173" s="248" t="n">
        <v>0</v>
      </c>
      <c r="I173" s="247" t="n">
        <v>0.0032601341</v>
      </c>
      <c r="J173" s="247" t="n">
        <v>3E-008</v>
      </c>
      <c r="K173" s="247" t="n">
        <v>0.10215959</v>
      </c>
      <c r="L173" s="247" t="n">
        <v>0.03228281</v>
      </c>
      <c r="M173" s="247" t="n">
        <v>0.01311465</v>
      </c>
      <c r="N173" s="247" t="n">
        <v>0.00224643</v>
      </c>
      <c r="O173" s="247" t="n">
        <v>-0.00208658</v>
      </c>
      <c r="P173" s="247" t="n">
        <v>-0.00906472</v>
      </c>
      <c r="Q173" s="247" t="n">
        <v>-0.01540058</v>
      </c>
      <c r="R173" s="248" t="n">
        <v>-0.02308183</v>
      </c>
    </row>
    <row r="174" customFormat="false" ht="12.75" hidden="false" customHeight="false" outlineLevel="0" collapsed="false">
      <c r="A174" s="269" t="n">
        <v>42401</v>
      </c>
      <c r="B174" s="247" t="n">
        <v>0.03433526</v>
      </c>
      <c r="C174" s="247" t="n">
        <v>0</v>
      </c>
      <c r="D174" s="247" t="n">
        <v>0</v>
      </c>
      <c r="E174" s="247" t="n">
        <v>0.03433526</v>
      </c>
      <c r="F174" s="247" t="n">
        <v>0.03433526</v>
      </c>
      <c r="G174" s="247" t="n">
        <v>0</v>
      </c>
      <c r="H174" s="248" t="n">
        <v>0</v>
      </c>
      <c r="I174" s="247" t="n">
        <v>0.0032721327</v>
      </c>
      <c r="J174" s="247" t="n">
        <v>3.8E-007</v>
      </c>
      <c r="K174" s="247" t="n">
        <v>0.10869842</v>
      </c>
      <c r="L174" s="247" t="n">
        <v>0.03436692</v>
      </c>
      <c r="M174" s="247" t="n">
        <v>0.01395678</v>
      </c>
      <c r="N174" s="247" t="n">
        <v>0.00238993</v>
      </c>
      <c r="O174" s="247" t="n">
        <v>-0.00221949</v>
      </c>
      <c r="P174" s="247" t="n">
        <v>-0.00963911</v>
      </c>
      <c r="Q174" s="247" t="n">
        <v>-0.01637063</v>
      </c>
      <c r="R174" s="248" t="n">
        <v>-0.0245219</v>
      </c>
    </row>
    <row r="175" customFormat="false" ht="12.75" hidden="false" customHeight="false" outlineLevel="0" collapsed="false">
      <c r="A175" s="269" t="n">
        <v>42430</v>
      </c>
      <c r="B175" s="247" t="n">
        <v>0.02537601</v>
      </c>
      <c r="C175" s="247" t="n">
        <v>0</v>
      </c>
      <c r="D175" s="247" t="n">
        <v>0</v>
      </c>
      <c r="E175" s="247" t="n">
        <v>0.02537601</v>
      </c>
      <c r="F175" s="247" t="n">
        <v>0.02537601</v>
      </c>
      <c r="G175" s="247" t="n">
        <v>0</v>
      </c>
      <c r="H175" s="248" t="n">
        <v>0</v>
      </c>
      <c r="I175" s="247" t="n">
        <v>0.0021991228</v>
      </c>
      <c r="J175" s="247" t="n">
        <v>6.6E-007</v>
      </c>
      <c r="K175" s="247" t="n">
        <v>0.08096412</v>
      </c>
      <c r="L175" s="247" t="n">
        <v>0.02561522</v>
      </c>
      <c r="M175" s="247" t="n">
        <v>0.01039347</v>
      </c>
      <c r="N175" s="247" t="n">
        <v>0.00177829</v>
      </c>
      <c r="O175" s="247" t="n">
        <v>-0.00165078</v>
      </c>
      <c r="P175" s="247" t="n">
        <v>-0.00716348</v>
      </c>
      <c r="Q175" s="247" t="n">
        <v>-0.01215495</v>
      </c>
      <c r="R175" s="248" t="n">
        <v>-0.01818025</v>
      </c>
    </row>
    <row r="176" customFormat="false" ht="12.75" hidden="false" customHeight="false" outlineLevel="0" collapsed="false">
      <c r="A176" s="269" t="n">
        <v>42461</v>
      </c>
      <c r="B176" s="247" t="n">
        <v>0.05808993</v>
      </c>
      <c r="C176" s="247" t="n">
        <v>0</v>
      </c>
      <c r="D176" s="247" t="n">
        <v>0</v>
      </c>
      <c r="E176" s="247" t="n">
        <v>0.05808993</v>
      </c>
      <c r="F176" s="247" t="n">
        <v>0.05808993</v>
      </c>
      <c r="G176" s="247" t="n">
        <v>0</v>
      </c>
      <c r="H176" s="248" t="n">
        <v>0</v>
      </c>
      <c r="I176" s="247" t="n">
        <v>0.0041486237</v>
      </c>
      <c r="J176" s="247" t="n">
        <v>3.02E-006</v>
      </c>
      <c r="K176" s="247" t="n">
        <v>0.1881099</v>
      </c>
      <c r="L176" s="247" t="n">
        <v>0.05971853</v>
      </c>
      <c r="M176" s="247" t="n">
        <v>0.02419247</v>
      </c>
      <c r="N176" s="247" t="n">
        <v>0.00413237</v>
      </c>
      <c r="O176" s="247" t="n">
        <v>-0.00383277</v>
      </c>
      <c r="P176" s="247" t="n">
        <v>-0.0166037</v>
      </c>
      <c r="Q176" s="247" t="n">
        <v>-0.02811725</v>
      </c>
      <c r="R176" s="248" t="n">
        <v>-0.04191869</v>
      </c>
    </row>
    <row r="177" customFormat="false" ht="12.75" hidden="false" customHeight="false" outlineLevel="0" collapsed="false">
      <c r="A177" s="269" t="n">
        <v>42491</v>
      </c>
      <c r="B177" s="247" t="n">
        <v>0.07344646</v>
      </c>
      <c r="C177" s="247" t="n">
        <v>0</v>
      </c>
      <c r="D177" s="247" t="n">
        <v>0</v>
      </c>
      <c r="E177" s="247" t="n">
        <v>0.07344646</v>
      </c>
      <c r="F177" s="247" t="n">
        <v>0.07344646</v>
      </c>
      <c r="G177" s="247" t="n">
        <v>0</v>
      </c>
      <c r="H177" s="248" t="n">
        <v>0</v>
      </c>
      <c r="I177" s="247" t="n">
        <v>0.0055426407</v>
      </c>
      <c r="J177" s="247" t="n">
        <v>3.39E-006</v>
      </c>
      <c r="K177" s="247" t="n">
        <v>0.23503899</v>
      </c>
      <c r="L177" s="247" t="n">
        <v>0.07460357</v>
      </c>
      <c r="M177" s="247" t="n">
        <v>0.03025877</v>
      </c>
      <c r="N177" s="247" t="n">
        <v>0.00517419</v>
      </c>
      <c r="O177" s="247" t="n">
        <v>-0.00480169</v>
      </c>
      <c r="P177" s="247" t="n">
        <v>-0.02082325</v>
      </c>
      <c r="Q177" s="247" t="n">
        <v>-0.03530601</v>
      </c>
      <c r="R177" s="248" t="n">
        <v>-0.05274256</v>
      </c>
    </row>
    <row r="178" customFormat="false" ht="12.75" hidden="false" customHeight="false" outlineLevel="0" collapsed="false">
      <c r="A178" s="269" t="n">
        <v>42522</v>
      </c>
      <c r="B178" s="247" t="n">
        <v>0.03340507</v>
      </c>
      <c r="C178" s="247" t="n">
        <v>0</v>
      </c>
      <c r="D178" s="247" t="n">
        <v>0</v>
      </c>
      <c r="E178" s="247" t="n">
        <v>0.03340507</v>
      </c>
      <c r="F178" s="247" t="n">
        <v>0.03340507</v>
      </c>
      <c r="G178" s="247" t="n">
        <v>0</v>
      </c>
      <c r="H178" s="248" t="n">
        <v>0</v>
      </c>
      <c r="I178" s="247" t="n">
        <v>0.0025670473</v>
      </c>
      <c r="J178" s="247" t="n">
        <v>1.49E-006</v>
      </c>
      <c r="K178" s="247" t="n">
        <v>0.10599066</v>
      </c>
      <c r="L178" s="247" t="n">
        <v>0.0336667</v>
      </c>
      <c r="M178" s="247" t="n">
        <v>0.01366678</v>
      </c>
      <c r="N178" s="247" t="n">
        <v>0.00233868</v>
      </c>
      <c r="O178" s="247" t="n">
        <v>-0.00217108</v>
      </c>
      <c r="P178" s="247" t="n">
        <v>-0.0094216</v>
      </c>
      <c r="Q178" s="247" t="n">
        <v>-0.01598679</v>
      </c>
      <c r="R178" s="248" t="n">
        <v>-0.0239126</v>
      </c>
    </row>
    <row r="179" customFormat="false" ht="12.75" hidden="false" customHeight="false" outlineLevel="0" collapsed="false">
      <c r="A179" s="269" t="n">
        <v>42552</v>
      </c>
      <c r="B179" s="247" t="n">
        <v>0.0467298</v>
      </c>
      <c r="C179" s="247" t="n">
        <v>0</v>
      </c>
      <c r="D179" s="247" t="n">
        <v>0</v>
      </c>
      <c r="E179" s="247" t="n">
        <v>0.0467298</v>
      </c>
      <c r="F179" s="247" t="n">
        <v>0.0467298</v>
      </c>
      <c r="G179" s="247" t="n">
        <v>0</v>
      </c>
      <c r="H179" s="248" t="n">
        <v>0</v>
      </c>
      <c r="I179" s="247" t="n">
        <v>0.0036641952</v>
      </c>
      <c r="J179" s="247" t="n">
        <v>2.01E-006</v>
      </c>
      <c r="K179" s="247" t="n">
        <v>0.14680498</v>
      </c>
      <c r="L179" s="247" t="n">
        <v>0.04667569</v>
      </c>
      <c r="M179" s="247" t="n">
        <v>0.01896667</v>
      </c>
      <c r="N179" s="247" t="n">
        <v>0.00324829</v>
      </c>
      <c r="O179" s="247" t="n">
        <v>-0.00301673</v>
      </c>
      <c r="P179" s="247" t="n">
        <v>-0.0131015</v>
      </c>
      <c r="Q179" s="247" t="n">
        <v>-0.02225054</v>
      </c>
      <c r="R179" s="248" t="n">
        <v>-0.03332994</v>
      </c>
    </row>
    <row r="180" customFormat="false" ht="12.75" hidden="false" customHeight="false" outlineLevel="0" collapsed="false">
      <c r="A180" s="269" t="n">
        <v>42583</v>
      </c>
      <c r="B180" s="247" t="n">
        <v>0.04773819</v>
      </c>
      <c r="C180" s="247" t="n">
        <v>0</v>
      </c>
      <c r="D180" s="247" t="n">
        <v>0</v>
      </c>
      <c r="E180" s="247" t="n">
        <v>0.04773819</v>
      </c>
      <c r="F180" s="247" t="n">
        <v>0.04773819</v>
      </c>
      <c r="G180" s="247" t="n">
        <v>0</v>
      </c>
      <c r="H180" s="248" t="n">
        <v>0</v>
      </c>
      <c r="I180" s="247" t="n">
        <v>0.0038204865</v>
      </c>
      <c r="J180" s="247" t="n">
        <v>1.97E-006</v>
      </c>
      <c r="K180" s="247" t="n">
        <v>0.14858562</v>
      </c>
      <c r="L180" s="247" t="n">
        <v>0.04728692</v>
      </c>
      <c r="M180" s="247" t="n">
        <v>0.01923311</v>
      </c>
      <c r="N180" s="247" t="n">
        <v>0.00329646</v>
      </c>
      <c r="O180" s="247" t="n">
        <v>-0.00306263</v>
      </c>
      <c r="P180" s="247" t="n">
        <v>-0.01331044</v>
      </c>
      <c r="Q180" s="247" t="n">
        <v>-0.02262389</v>
      </c>
      <c r="R180" s="248" t="n">
        <v>-0.03393471</v>
      </c>
    </row>
    <row r="181" customFormat="false" ht="12.75" hidden="false" customHeight="false" outlineLevel="0" collapsed="false">
      <c r="A181" s="269" t="n">
        <v>42614</v>
      </c>
      <c r="B181" s="247" t="n">
        <v>0.06226355</v>
      </c>
      <c r="C181" s="247" t="n">
        <v>0</v>
      </c>
      <c r="D181" s="247" t="n">
        <v>0</v>
      </c>
      <c r="E181" s="247" t="n">
        <v>0.06226355</v>
      </c>
      <c r="F181" s="247" t="n">
        <v>0.06226355</v>
      </c>
      <c r="G181" s="247" t="n">
        <v>0</v>
      </c>
      <c r="H181" s="248" t="n">
        <v>0</v>
      </c>
      <c r="I181" s="247" t="n">
        <v>0.0049327916</v>
      </c>
      <c r="J181" s="247" t="n">
        <v>2.71E-006</v>
      </c>
      <c r="K181" s="247" t="n">
        <v>0.19261549</v>
      </c>
      <c r="L181" s="247" t="n">
        <v>0.06137274</v>
      </c>
      <c r="M181" s="247" t="n">
        <v>0.02497715</v>
      </c>
      <c r="N181" s="247" t="n">
        <v>0.0042829</v>
      </c>
      <c r="O181" s="247" t="n">
        <v>-0.00397994</v>
      </c>
      <c r="P181" s="247" t="n">
        <v>-0.01730412</v>
      </c>
      <c r="Q181" s="247" t="n">
        <v>-0.02942542</v>
      </c>
      <c r="R181" s="248" t="n">
        <v>-0.04416988</v>
      </c>
    </row>
    <row r="182" customFormat="false" ht="12.75" hidden="false" customHeight="false" outlineLevel="0" collapsed="false">
      <c r="A182" s="269" t="n">
        <v>42644</v>
      </c>
      <c r="B182" s="247" t="n">
        <v>0.04464053</v>
      </c>
      <c r="C182" s="247" t="n">
        <v>0</v>
      </c>
      <c r="D182" s="247" t="n">
        <v>0</v>
      </c>
      <c r="E182" s="247" t="n">
        <v>0.04464053</v>
      </c>
      <c r="F182" s="247" t="n">
        <v>0.04464053</v>
      </c>
      <c r="G182" s="247" t="n">
        <v>0</v>
      </c>
      <c r="H182" s="248" t="n">
        <v>0</v>
      </c>
      <c r="I182" s="247" t="n">
        <v>0.0035725505</v>
      </c>
      <c r="J182" s="247" t="n">
        <v>1.92E-006</v>
      </c>
      <c r="K182" s="247" t="n">
        <v>0.13696757</v>
      </c>
      <c r="L182" s="247" t="n">
        <v>0.04368924</v>
      </c>
      <c r="M182" s="247" t="n">
        <v>0.01779504</v>
      </c>
      <c r="N182" s="247" t="n">
        <v>0.00305337</v>
      </c>
      <c r="O182" s="247" t="n">
        <v>-0.0028383</v>
      </c>
      <c r="P182" s="247" t="n">
        <v>-0.01234793</v>
      </c>
      <c r="Q182" s="247" t="n">
        <v>-0.02101191</v>
      </c>
      <c r="R182" s="248" t="n">
        <v>-0.03157615</v>
      </c>
    </row>
    <row r="183" customFormat="false" ht="12.75" hidden="false" customHeight="false" outlineLevel="0" collapsed="false">
      <c r="A183" s="269" t="n">
        <v>42675</v>
      </c>
      <c r="B183" s="247" t="n">
        <v>0.02801643</v>
      </c>
      <c r="C183" s="247" t="n">
        <v>0</v>
      </c>
      <c r="D183" s="247" t="n">
        <v>0</v>
      </c>
      <c r="E183" s="247" t="n">
        <v>0.02801643</v>
      </c>
      <c r="F183" s="247" t="n">
        <v>0.02801643</v>
      </c>
      <c r="G183" s="247" t="n">
        <v>0</v>
      </c>
      <c r="H183" s="248" t="n">
        <v>0</v>
      </c>
      <c r="I183" s="247" t="n">
        <v>0.0024486626</v>
      </c>
      <c r="J183" s="247" t="n">
        <v>9.1E-007</v>
      </c>
      <c r="K183" s="247" t="n">
        <v>0.0841955</v>
      </c>
      <c r="L183" s="247" t="n">
        <v>0.02690717</v>
      </c>
      <c r="M183" s="247" t="n">
        <v>0.01098326</v>
      </c>
      <c r="N183" s="247" t="n">
        <v>0.00188794</v>
      </c>
      <c r="O183" s="247" t="n">
        <v>-0.00175648</v>
      </c>
      <c r="P183" s="247" t="n">
        <v>-0.00765421</v>
      </c>
      <c r="Q183" s="247" t="n">
        <v>-0.01304931</v>
      </c>
      <c r="R183" s="248" t="n">
        <v>-0.0196701</v>
      </c>
    </row>
    <row r="184" customFormat="false" ht="12.75" hidden="false" customHeight="false" outlineLevel="0" collapsed="false">
      <c r="A184" s="269" t="n">
        <v>42705</v>
      </c>
      <c r="B184" s="247" t="n">
        <v>0.02753787</v>
      </c>
      <c r="C184" s="247" t="n">
        <v>0</v>
      </c>
      <c r="D184" s="247" t="n">
        <v>0</v>
      </c>
      <c r="E184" s="247" t="n">
        <v>0.02753787</v>
      </c>
      <c r="F184" s="247" t="n">
        <v>0.02753787</v>
      </c>
      <c r="G184" s="247" t="n">
        <v>0</v>
      </c>
      <c r="H184" s="248" t="n">
        <v>0</v>
      </c>
      <c r="I184" s="247" t="n">
        <v>0.0025939951</v>
      </c>
      <c r="J184" s="247" t="n">
        <v>6.2E-007</v>
      </c>
      <c r="K184" s="247" t="n">
        <v>0.08097258</v>
      </c>
      <c r="L184" s="247" t="n">
        <v>0.02595404</v>
      </c>
      <c r="M184" s="247" t="n">
        <v>0.01061835</v>
      </c>
      <c r="N184" s="247" t="n">
        <v>0.00182852</v>
      </c>
      <c r="O184" s="247" t="n">
        <v>-0.00170268</v>
      </c>
      <c r="P184" s="247" t="n">
        <v>-0.00743196</v>
      </c>
      <c r="Q184" s="247" t="n">
        <v>-0.01269382</v>
      </c>
      <c r="R184" s="248" t="n">
        <v>-0.01919155</v>
      </c>
    </row>
    <row r="185" customFormat="false" ht="12.75" hidden="false" customHeight="false" outlineLevel="0" collapsed="false">
      <c r="A185" s="269" t="n">
        <v>42736</v>
      </c>
      <c r="B185" s="247" t="n">
        <v>0.03217291</v>
      </c>
      <c r="C185" s="247" t="n">
        <v>0</v>
      </c>
      <c r="D185" s="247" t="n">
        <v>0</v>
      </c>
      <c r="E185" s="247" t="n">
        <v>0.03217291</v>
      </c>
      <c r="F185" s="247" t="n">
        <v>0.03217291</v>
      </c>
      <c r="G185" s="247" t="n">
        <v>0</v>
      </c>
      <c r="H185" s="248" t="n">
        <v>0</v>
      </c>
      <c r="I185" s="247" t="n">
        <v>0.0029953459</v>
      </c>
      <c r="J185" s="247" t="n">
        <v>8.1E-007</v>
      </c>
      <c r="K185" s="247" t="n">
        <v>0.09139879</v>
      </c>
      <c r="L185" s="247" t="n">
        <v>0.02955912</v>
      </c>
      <c r="M185" s="247" t="n">
        <v>0.01213988</v>
      </c>
      <c r="N185" s="247" t="n">
        <v>0.00209623</v>
      </c>
      <c r="O185" s="247" t="n">
        <v>-0.00195439</v>
      </c>
      <c r="P185" s="247" t="n">
        <v>-0.00855003</v>
      </c>
      <c r="Q185" s="247" t="n">
        <v>-0.01463937</v>
      </c>
      <c r="R185" s="248" t="n">
        <v>-0.02221778</v>
      </c>
    </row>
    <row r="186" customFormat="false" ht="12.75" hidden="false" customHeight="false" outlineLevel="0" collapsed="false">
      <c r="A186" s="269" t="n">
        <v>42767</v>
      </c>
      <c r="B186" s="247" t="n">
        <v>0.03388946</v>
      </c>
      <c r="C186" s="247" t="n">
        <v>0</v>
      </c>
      <c r="D186" s="247" t="n">
        <v>0</v>
      </c>
      <c r="E186" s="247" t="n">
        <v>0.03388946</v>
      </c>
      <c r="F186" s="247" t="n">
        <v>0.03388946</v>
      </c>
      <c r="G186" s="247" t="n">
        <v>0</v>
      </c>
      <c r="H186" s="248" t="n">
        <v>0</v>
      </c>
      <c r="I186" s="247" t="n">
        <v>0.0029920494</v>
      </c>
      <c r="J186" s="247" t="n">
        <v>1.14E-006</v>
      </c>
      <c r="K186" s="247" t="n">
        <v>0.09659135</v>
      </c>
      <c r="L186" s="247" t="n">
        <v>0.03123732</v>
      </c>
      <c r="M186" s="247" t="n">
        <v>0.01282392</v>
      </c>
      <c r="N186" s="247" t="n">
        <v>0.00221357</v>
      </c>
      <c r="O186" s="247" t="n">
        <v>-0.00206345</v>
      </c>
      <c r="P186" s="247" t="n">
        <v>-0.00902418</v>
      </c>
      <c r="Q186" s="247" t="n">
        <v>-0.01544564</v>
      </c>
      <c r="R186" s="248" t="n">
        <v>-0.02342824</v>
      </c>
    </row>
    <row r="187" customFormat="false" ht="12.75" hidden="false" customHeight="false" outlineLevel="0" collapsed="false">
      <c r="A187" s="269" t="n">
        <v>42795</v>
      </c>
      <c r="B187" s="247" t="n">
        <v>0.0245679</v>
      </c>
      <c r="C187" s="247" t="n">
        <v>0</v>
      </c>
      <c r="D187" s="247" t="n">
        <v>0</v>
      </c>
      <c r="E187" s="247" t="n">
        <v>0.0245679</v>
      </c>
      <c r="F187" s="247" t="n">
        <v>0.0245679</v>
      </c>
      <c r="G187" s="247" t="n">
        <v>0</v>
      </c>
      <c r="H187" s="248" t="n">
        <v>0</v>
      </c>
      <c r="I187" s="247" t="n">
        <v>0.0019976658</v>
      </c>
      <c r="J187" s="247" t="n">
        <v>1.11E-006</v>
      </c>
      <c r="K187" s="247" t="n">
        <v>0.07059829</v>
      </c>
      <c r="L187" s="247" t="n">
        <v>0.02282317</v>
      </c>
      <c r="M187" s="247" t="n">
        <v>0.00936109</v>
      </c>
      <c r="N187" s="247" t="n">
        <v>0.00161459</v>
      </c>
      <c r="O187" s="247" t="n">
        <v>-0.00150451</v>
      </c>
      <c r="P187" s="247" t="n">
        <v>-0.00657499</v>
      </c>
      <c r="Q187" s="247" t="n">
        <v>-0.01124447</v>
      </c>
      <c r="R187" s="248" t="n">
        <v>-0.01703357</v>
      </c>
    </row>
    <row r="188" customFormat="false" ht="12.75" hidden="false" customHeight="false" outlineLevel="0" collapsed="false">
      <c r="A188" s="269" t="n">
        <v>42826</v>
      </c>
      <c r="B188" s="247" t="n">
        <v>0.05245877</v>
      </c>
      <c r="C188" s="247" t="n">
        <v>0</v>
      </c>
      <c r="D188" s="247" t="n">
        <v>0</v>
      </c>
      <c r="E188" s="247" t="n">
        <v>0.05245877</v>
      </c>
      <c r="F188" s="247" t="n">
        <v>0.05245877</v>
      </c>
      <c r="G188" s="247" t="n">
        <v>0</v>
      </c>
      <c r="H188" s="248" t="n">
        <v>0</v>
      </c>
      <c r="I188" s="247" t="n">
        <v>0.0037566201</v>
      </c>
      <c r="J188" s="247" t="n">
        <v>3.18E-006</v>
      </c>
      <c r="K188" s="247" t="n">
        <v>0.15253232</v>
      </c>
      <c r="L188" s="247" t="n">
        <v>0.04932581</v>
      </c>
      <c r="M188" s="247" t="n">
        <v>0.0202054</v>
      </c>
      <c r="N188" s="247" t="n">
        <v>0.00348098</v>
      </c>
      <c r="O188" s="247" t="n">
        <v>-0.0032418</v>
      </c>
      <c r="P188" s="247" t="n">
        <v>-0.01415155</v>
      </c>
      <c r="Q188" s="247" t="n">
        <v>-0.02417128</v>
      </c>
      <c r="R188" s="248" t="n">
        <v>-0.03654097</v>
      </c>
    </row>
    <row r="189" customFormat="false" ht="12.75" hidden="false" customHeight="false" outlineLevel="0" collapsed="false">
      <c r="A189" s="269" t="n">
        <v>42856</v>
      </c>
      <c r="B189" s="247" t="n">
        <v>0.07048419</v>
      </c>
      <c r="C189" s="247" t="n">
        <v>0</v>
      </c>
      <c r="D189" s="247" t="n">
        <v>0</v>
      </c>
      <c r="E189" s="247" t="n">
        <v>0.07048419</v>
      </c>
      <c r="F189" s="247" t="n">
        <v>0.07048419</v>
      </c>
      <c r="G189" s="247" t="n">
        <v>0</v>
      </c>
      <c r="H189" s="248" t="n">
        <v>0</v>
      </c>
      <c r="I189" s="247" t="n">
        <v>0.0050011334</v>
      </c>
      <c r="J189" s="247" t="n">
        <v>4.39E-006</v>
      </c>
      <c r="K189" s="247" t="n">
        <v>0.203997</v>
      </c>
      <c r="L189" s="247" t="n">
        <v>0.06602586</v>
      </c>
      <c r="M189" s="247" t="n">
        <v>0.02705798</v>
      </c>
      <c r="N189" s="247" t="n">
        <v>0.00466308</v>
      </c>
      <c r="O189" s="247" t="n">
        <v>-0.00434335</v>
      </c>
      <c r="P189" s="247" t="n">
        <v>-0.01896588</v>
      </c>
      <c r="Q189" s="247" t="n">
        <v>-0.03240526</v>
      </c>
      <c r="R189" s="248" t="n">
        <v>-0.0490164</v>
      </c>
    </row>
    <row r="190" customFormat="false" ht="12.75" hidden="false" customHeight="false" outlineLevel="0" collapsed="false">
      <c r="A190" s="269" t="n">
        <v>42887</v>
      </c>
      <c r="B190" s="247" t="n">
        <v>0.03208416</v>
      </c>
      <c r="C190" s="247" t="n">
        <v>0</v>
      </c>
      <c r="D190" s="247" t="n">
        <v>0</v>
      </c>
      <c r="E190" s="247" t="n">
        <v>0.03208416</v>
      </c>
      <c r="F190" s="247" t="n">
        <v>0.03208416</v>
      </c>
      <c r="G190" s="247" t="n">
        <v>0</v>
      </c>
      <c r="H190" s="248" t="n">
        <v>0</v>
      </c>
      <c r="I190" s="247" t="n">
        <v>0.0023175844</v>
      </c>
      <c r="J190" s="247" t="n">
        <v>1.96E-006</v>
      </c>
      <c r="K190" s="247" t="n">
        <v>0.09205242</v>
      </c>
      <c r="L190" s="247" t="n">
        <v>0.02982304</v>
      </c>
      <c r="M190" s="247" t="n">
        <v>0.01223217</v>
      </c>
      <c r="N190" s="247" t="n">
        <v>0.00210951</v>
      </c>
      <c r="O190" s="247" t="n">
        <v>-0.00196554</v>
      </c>
      <c r="P190" s="247" t="n">
        <v>-0.00858834</v>
      </c>
      <c r="Q190" s="247" t="n">
        <v>-0.01468491</v>
      </c>
      <c r="R190" s="248" t="n">
        <v>-0.0222395</v>
      </c>
    </row>
    <row r="191" customFormat="false" ht="12.75" hidden="false" customHeight="false" outlineLevel="0" collapsed="false">
      <c r="A191" s="269" t="n">
        <v>42917</v>
      </c>
      <c r="B191" s="247" t="n">
        <v>0.05089954</v>
      </c>
      <c r="C191" s="247" t="n">
        <v>0</v>
      </c>
      <c r="D191" s="247" t="n">
        <v>0</v>
      </c>
      <c r="E191" s="247" t="n">
        <v>0.05089954</v>
      </c>
      <c r="F191" s="247" t="n">
        <v>0.05089954</v>
      </c>
      <c r="G191" s="247" t="n">
        <v>0</v>
      </c>
      <c r="H191" s="248" t="n">
        <v>0</v>
      </c>
      <c r="I191" s="247" t="n">
        <v>0.0037515034</v>
      </c>
      <c r="J191" s="247" t="n">
        <v>3.04E-006</v>
      </c>
      <c r="K191" s="247" t="n">
        <v>0.14460145</v>
      </c>
      <c r="L191" s="247" t="n">
        <v>0.04690366</v>
      </c>
      <c r="M191" s="247" t="n">
        <v>0.01925653</v>
      </c>
      <c r="N191" s="247" t="n">
        <v>0.0033235</v>
      </c>
      <c r="O191" s="247" t="n">
        <v>-0.00309785</v>
      </c>
      <c r="P191" s="247" t="n">
        <v>-0.01354568</v>
      </c>
      <c r="Q191" s="247" t="n">
        <v>-0.02318033</v>
      </c>
      <c r="R191" s="248" t="n">
        <v>-0.03515298</v>
      </c>
    </row>
    <row r="192" customFormat="false" ht="12.75" hidden="false" customHeight="false" outlineLevel="0" collapsed="false">
      <c r="A192" s="269" t="n">
        <v>42948</v>
      </c>
      <c r="B192" s="247" t="n">
        <v>0.04594447</v>
      </c>
      <c r="C192" s="247" t="n">
        <v>0</v>
      </c>
      <c r="D192" s="247" t="n">
        <v>0</v>
      </c>
      <c r="E192" s="247" t="n">
        <v>0.04594447</v>
      </c>
      <c r="F192" s="247" t="n">
        <v>0.04594447</v>
      </c>
      <c r="G192" s="247" t="n">
        <v>0</v>
      </c>
      <c r="H192" s="248" t="n">
        <v>0</v>
      </c>
      <c r="I192" s="247" t="n">
        <v>0.0034559525</v>
      </c>
      <c r="J192" s="247" t="n">
        <v>2.67E-006</v>
      </c>
      <c r="K192" s="247" t="n">
        <v>0.12931925</v>
      </c>
      <c r="L192" s="247" t="n">
        <v>0.04199581</v>
      </c>
      <c r="M192" s="247" t="n">
        <v>0.01725733</v>
      </c>
      <c r="N192" s="247" t="n">
        <v>0.00298064</v>
      </c>
      <c r="O192" s="247" t="n">
        <v>-0.00277924</v>
      </c>
      <c r="P192" s="247" t="n">
        <v>-0.01216077</v>
      </c>
      <c r="Q192" s="247" t="n">
        <v>-0.02082633</v>
      </c>
      <c r="R192" s="248" t="n">
        <v>-0.03162306</v>
      </c>
    </row>
    <row r="193" customFormat="false" ht="12.75" hidden="false" customHeight="false" outlineLevel="0" collapsed="false">
      <c r="A193" s="269" t="n">
        <v>42979</v>
      </c>
      <c r="B193" s="247" t="n">
        <v>0.05987704</v>
      </c>
      <c r="C193" s="247" t="n">
        <v>0</v>
      </c>
      <c r="D193" s="247" t="n">
        <v>0</v>
      </c>
      <c r="E193" s="247" t="n">
        <v>0.05987704</v>
      </c>
      <c r="F193" s="247" t="n">
        <v>0.05987704</v>
      </c>
      <c r="G193" s="247" t="n">
        <v>0</v>
      </c>
      <c r="H193" s="248" t="n">
        <v>0</v>
      </c>
      <c r="I193" s="247" t="n">
        <v>0.0044598891</v>
      </c>
      <c r="J193" s="247" t="n">
        <v>3.59E-006</v>
      </c>
      <c r="K193" s="247" t="n">
        <v>0.16762496</v>
      </c>
      <c r="L193" s="247" t="n">
        <v>0.05449014</v>
      </c>
      <c r="M193" s="247" t="n">
        <v>0.02240286</v>
      </c>
      <c r="N193" s="247" t="n">
        <v>0.00387083</v>
      </c>
      <c r="O193" s="247" t="n">
        <v>-0.00360995</v>
      </c>
      <c r="P193" s="247" t="n">
        <v>-0.01580101</v>
      </c>
      <c r="Q193" s="247" t="n">
        <v>-0.02707114</v>
      </c>
      <c r="R193" s="248" t="n">
        <v>-0.04113223</v>
      </c>
    </row>
    <row r="194" customFormat="false" ht="12.75" hidden="false" customHeight="false" outlineLevel="0" collapsed="false">
      <c r="A194" s="269" t="n">
        <v>43009</v>
      </c>
      <c r="B194" s="247" t="n">
        <v>0.04295052</v>
      </c>
      <c r="C194" s="247" t="n">
        <v>0</v>
      </c>
      <c r="D194" s="247" t="n">
        <v>0</v>
      </c>
      <c r="E194" s="247" t="n">
        <v>0.04295052</v>
      </c>
      <c r="F194" s="247" t="n">
        <v>0.04295052</v>
      </c>
      <c r="G194" s="247" t="n">
        <v>0</v>
      </c>
      <c r="H194" s="248" t="n">
        <v>0</v>
      </c>
      <c r="I194" s="247" t="n">
        <v>0.0032324571</v>
      </c>
      <c r="J194" s="247" t="n">
        <v>2.55E-006</v>
      </c>
      <c r="K194" s="247" t="n">
        <v>0.11930653</v>
      </c>
      <c r="L194" s="247" t="n">
        <v>0.03882678</v>
      </c>
      <c r="M194" s="247" t="n">
        <v>0.01597516</v>
      </c>
      <c r="N194" s="247" t="n">
        <v>0.00276189</v>
      </c>
      <c r="O194" s="247" t="n">
        <v>-0.00257648</v>
      </c>
      <c r="P194" s="247" t="n">
        <v>-0.01128359</v>
      </c>
      <c r="Q194" s="247" t="n">
        <v>-0.01934364</v>
      </c>
      <c r="R194" s="248" t="n">
        <v>-0.02942106</v>
      </c>
    </row>
    <row r="195" customFormat="false" ht="12.75" hidden="false" customHeight="false" outlineLevel="0" collapsed="false">
      <c r="A195" s="269" t="n">
        <v>43040</v>
      </c>
      <c r="B195" s="247" t="n">
        <v>0.02705509</v>
      </c>
      <c r="C195" s="247" t="n">
        <v>0</v>
      </c>
      <c r="D195" s="247" t="n">
        <v>0</v>
      </c>
      <c r="E195" s="247" t="n">
        <v>0.02705509</v>
      </c>
      <c r="F195" s="247" t="n">
        <v>0.02705509</v>
      </c>
      <c r="G195" s="247" t="n">
        <v>0</v>
      </c>
      <c r="H195" s="248" t="n">
        <v>0</v>
      </c>
      <c r="I195" s="247" t="n">
        <v>0.0022249285</v>
      </c>
      <c r="J195" s="247" t="n">
        <v>1.35E-006</v>
      </c>
      <c r="K195" s="247" t="n">
        <v>0.07349427</v>
      </c>
      <c r="L195" s="247" t="n">
        <v>0.02398667</v>
      </c>
      <c r="M195" s="247" t="n">
        <v>0.00989173</v>
      </c>
      <c r="N195" s="247" t="n">
        <v>0.00171325</v>
      </c>
      <c r="O195" s="247" t="n">
        <v>-0.00159964</v>
      </c>
      <c r="P195" s="247" t="n">
        <v>-0.00701716</v>
      </c>
      <c r="Q195" s="247" t="n">
        <v>-0.01205209</v>
      </c>
      <c r="R195" s="248" t="n">
        <v>-0.01838667</v>
      </c>
    </row>
    <row r="196" customFormat="false" ht="12.75" hidden="false" customHeight="false" outlineLevel="0" collapsed="false">
      <c r="A196" s="269" t="n">
        <v>43070</v>
      </c>
      <c r="B196" s="247" t="n">
        <v>0.02659993</v>
      </c>
      <c r="C196" s="247" t="n">
        <v>0</v>
      </c>
      <c r="D196" s="247" t="n">
        <v>0</v>
      </c>
      <c r="E196" s="247" t="n">
        <v>0.02659993</v>
      </c>
      <c r="F196" s="247" t="n">
        <v>0.02659993</v>
      </c>
      <c r="G196" s="247" t="n">
        <v>0</v>
      </c>
      <c r="H196" s="248" t="n">
        <v>0</v>
      </c>
      <c r="I196" s="247" t="n">
        <v>0.002365631</v>
      </c>
      <c r="J196" s="247" t="n">
        <v>1.09E-006</v>
      </c>
      <c r="K196" s="247" t="n">
        <v>0.07059393</v>
      </c>
      <c r="L196" s="247" t="n">
        <v>0.02312579</v>
      </c>
      <c r="M196" s="247" t="n">
        <v>0.00955944</v>
      </c>
      <c r="N196" s="247" t="n">
        <v>0.00165875</v>
      </c>
      <c r="O196" s="247" t="n">
        <v>-0.00155013</v>
      </c>
      <c r="P196" s="247" t="n">
        <v>-0.00681123</v>
      </c>
      <c r="Q196" s="247" t="n">
        <v>-0.01172013</v>
      </c>
      <c r="R196" s="248" t="n">
        <v>-0.01793423</v>
      </c>
    </row>
    <row r="197" customFormat="false" ht="12.75" hidden="false" customHeight="false" outlineLevel="0" collapsed="false">
      <c r="A197" s="269" t="n">
        <v>43101</v>
      </c>
      <c r="B197" s="247" t="n">
        <v>0</v>
      </c>
      <c r="C197" s="247" t="n">
        <v>0</v>
      </c>
      <c r="D197" s="247" t="n">
        <v>0</v>
      </c>
      <c r="E197" s="247" t="n">
        <v>0</v>
      </c>
      <c r="F197" s="247" t="n">
        <v>0</v>
      </c>
      <c r="G197" s="247" t="n">
        <v>0</v>
      </c>
      <c r="H197" s="248" t="n">
        <v>0</v>
      </c>
      <c r="I197" s="247" t="n">
        <v>0</v>
      </c>
      <c r="J197" s="247" t="n">
        <v>0</v>
      </c>
      <c r="K197" s="247" t="n">
        <v>0</v>
      </c>
      <c r="L197" s="247" t="n">
        <v>0</v>
      </c>
      <c r="M197" s="247" t="n">
        <v>0</v>
      </c>
      <c r="N197" s="247" t="n">
        <v>0</v>
      </c>
      <c r="O197" s="247" t="n">
        <v>0</v>
      </c>
      <c r="P197" s="247" t="n">
        <v>0</v>
      </c>
      <c r="Q197" s="247" t="n">
        <v>0</v>
      </c>
      <c r="R197" s="248" t="n">
        <v>0</v>
      </c>
    </row>
    <row r="198" customFormat="false" ht="12.75" hidden="false" customHeight="false" outlineLevel="0" collapsed="false">
      <c r="A198" s="269" t="n">
        <v>43132</v>
      </c>
      <c r="B198" s="247" t="n">
        <v>0</v>
      </c>
      <c r="C198" s="247" t="n">
        <v>0</v>
      </c>
      <c r="D198" s="247" t="n">
        <v>0</v>
      </c>
      <c r="E198" s="247" t="n">
        <v>0</v>
      </c>
      <c r="F198" s="247" t="n">
        <v>0</v>
      </c>
      <c r="G198" s="247" t="n">
        <v>0</v>
      </c>
      <c r="H198" s="248" t="n">
        <v>0</v>
      </c>
      <c r="I198" s="247" t="n">
        <v>0</v>
      </c>
      <c r="J198" s="247" t="n">
        <v>0</v>
      </c>
      <c r="K198" s="247" t="n">
        <v>0</v>
      </c>
      <c r="L198" s="247" t="n">
        <v>0</v>
      </c>
      <c r="M198" s="247" t="n">
        <v>0</v>
      </c>
      <c r="N198" s="247" t="n">
        <v>0</v>
      </c>
      <c r="O198" s="247" t="n">
        <v>0</v>
      </c>
      <c r="P198" s="247" t="n">
        <v>0</v>
      </c>
      <c r="Q198" s="247" t="n">
        <v>0</v>
      </c>
      <c r="R198" s="248" t="n">
        <v>0</v>
      </c>
    </row>
    <row r="199" customFormat="false" ht="12.75" hidden="false" customHeight="false" outlineLevel="0" collapsed="false">
      <c r="A199" s="269" t="n">
        <v>43160</v>
      </c>
      <c r="B199" s="247" t="n">
        <v>0</v>
      </c>
      <c r="C199" s="247" t="n">
        <v>0</v>
      </c>
      <c r="D199" s="247" t="n">
        <v>0</v>
      </c>
      <c r="E199" s="247" t="n">
        <v>0</v>
      </c>
      <c r="F199" s="247" t="n">
        <v>0</v>
      </c>
      <c r="G199" s="247" t="n">
        <v>0</v>
      </c>
      <c r="H199" s="248" t="n">
        <v>0</v>
      </c>
      <c r="I199" s="247" t="n">
        <v>0</v>
      </c>
      <c r="J199" s="247" t="n">
        <v>0</v>
      </c>
      <c r="K199" s="247" t="n">
        <v>0</v>
      </c>
      <c r="L199" s="247" t="n">
        <v>0</v>
      </c>
      <c r="M199" s="247" t="n">
        <v>0</v>
      </c>
      <c r="N199" s="247" t="n">
        <v>0</v>
      </c>
      <c r="O199" s="247" t="n">
        <v>0</v>
      </c>
      <c r="P199" s="247" t="n">
        <v>0</v>
      </c>
      <c r="Q199" s="247" t="n">
        <v>0</v>
      </c>
      <c r="R199" s="248" t="n">
        <v>0</v>
      </c>
    </row>
    <row r="200" customFormat="false" ht="12.75" hidden="false" customHeight="false" outlineLevel="0" collapsed="false">
      <c r="A200" s="269" t="n">
        <v>43191</v>
      </c>
      <c r="B200" s="247" t="n">
        <v>0</v>
      </c>
      <c r="C200" s="247" t="n">
        <v>0</v>
      </c>
      <c r="D200" s="247" t="n">
        <v>0</v>
      </c>
      <c r="E200" s="247" t="n">
        <v>0</v>
      </c>
      <c r="F200" s="247" t="n">
        <v>0</v>
      </c>
      <c r="G200" s="247" t="n">
        <v>0</v>
      </c>
      <c r="H200" s="248" t="n">
        <v>0</v>
      </c>
      <c r="I200" s="247" t="n">
        <v>0</v>
      </c>
      <c r="J200" s="247" t="n">
        <v>0</v>
      </c>
      <c r="K200" s="247" t="n">
        <v>0</v>
      </c>
      <c r="L200" s="247" t="n">
        <v>0</v>
      </c>
      <c r="M200" s="247" t="n">
        <v>0</v>
      </c>
      <c r="N200" s="247" t="n">
        <v>0</v>
      </c>
      <c r="O200" s="247" t="n">
        <v>0</v>
      </c>
      <c r="P200" s="247" t="n">
        <v>0</v>
      </c>
      <c r="Q200" s="247" t="n">
        <v>0</v>
      </c>
      <c r="R200" s="248" t="n">
        <v>0</v>
      </c>
    </row>
    <row r="201" customFormat="false" ht="12.75" hidden="false" customHeight="false" outlineLevel="0" collapsed="false">
      <c r="A201" s="269" t="n">
        <v>43221</v>
      </c>
      <c r="B201" s="247" t="n">
        <v>0</v>
      </c>
      <c r="C201" s="247" t="n">
        <v>0</v>
      </c>
      <c r="D201" s="247" t="n">
        <v>0</v>
      </c>
      <c r="E201" s="247" t="n">
        <v>0</v>
      </c>
      <c r="F201" s="247" t="n">
        <v>0</v>
      </c>
      <c r="G201" s="247" t="n">
        <v>0</v>
      </c>
      <c r="H201" s="248" t="n">
        <v>0</v>
      </c>
      <c r="I201" s="247" t="n">
        <v>0</v>
      </c>
      <c r="J201" s="247" t="n">
        <v>0</v>
      </c>
      <c r="K201" s="247" t="n">
        <v>0</v>
      </c>
      <c r="L201" s="247" t="n">
        <v>0</v>
      </c>
      <c r="M201" s="247" t="n">
        <v>0</v>
      </c>
      <c r="N201" s="247" t="n">
        <v>0</v>
      </c>
      <c r="O201" s="247" t="n">
        <v>0</v>
      </c>
      <c r="P201" s="247" t="n">
        <v>0</v>
      </c>
      <c r="Q201" s="247" t="n">
        <v>0</v>
      </c>
      <c r="R201" s="248" t="n">
        <v>0</v>
      </c>
    </row>
    <row r="202" customFormat="false" ht="12.75" hidden="false" customHeight="false" outlineLevel="0" collapsed="false">
      <c r="A202" s="269" t="n">
        <v>43252</v>
      </c>
      <c r="B202" s="247" t="n">
        <v>0</v>
      </c>
      <c r="C202" s="247" t="n">
        <v>0</v>
      </c>
      <c r="D202" s="247" t="n">
        <v>0</v>
      </c>
      <c r="E202" s="247" t="n">
        <v>0</v>
      </c>
      <c r="F202" s="247" t="n">
        <v>0</v>
      </c>
      <c r="G202" s="247" t="n">
        <v>0</v>
      </c>
      <c r="H202" s="248" t="n">
        <v>0</v>
      </c>
      <c r="I202" s="247" t="n">
        <v>0</v>
      </c>
      <c r="J202" s="247" t="n">
        <v>0</v>
      </c>
      <c r="K202" s="247" t="n">
        <v>0</v>
      </c>
      <c r="L202" s="247" t="n">
        <v>0</v>
      </c>
      <c r="M202" s="247" t="n">
        <v>0</v>
      </c>
      <c r="N202" s="247" t="n">
        <v>0</v>
      </c>
      <c r="O202" s="247" t="n">
        <v>0</v>
      </c>
      <c r="P202" s="247" t="n">
        <v>0</v>
      </c>
      <c r="Q202" s="247" t="n">
        <v>0</v>
      </c>
      <c r="R202" s="248" t="n">
        <v>0</v>
      </c>
    </row>
    <row r="203" customFormat="false" ht="12.75" hidden="false" customHeight="false" outlineLevel="0" collapsed="false">
      <c r="A203" s="269" t="n">
        <v>43282</v>
      </c>
      <c r="B203" s="247" t="n">
        <v>0</v>
      </c>
      <c r="C203" s="247" t="n">
        <v>0</v>
      </c>
      <c r="D203" s="247" t="n">
        <v>0</v>
      </c>
      <c r="E203" s="247" t="n">
        <v>0</v>
      </c>
      <c r="F203" s="247" t="n">
        <v>0</v>
      </c>
      <c r="G203" s="247" t="n">
        <v>0</v>
      </c>
      <c r="H203" s="248" t="n">
        <v>0</v>
      </c>
      <c r="I203" s="247" t="n">
        <v>0</v>
      </c>
      <c r="J203" s="247" t="n">
        <v>0</v>
      </c>
      <c r="K203" s="247" t="n">
        <v>0</v>
      </c>
      <c r="L203" s="247" t="n">
        <v>0</v>
      </c>
      <c r="M203" s="247" t="n">
        <v>0</v>
      </c>
      <c r="N203" s="247" t="n">
        <v>0</v>
      </c>
      <c r="O203" s="247" t="n">
        <v>0</v>
      </c>
      <c r="P203" s="247" t="n">
        <v>0</v>
      </c>
      <c r="Q203" s="247" t="n">
        <v>0</v>
      </c>
      <c r="R203" s="248" t="n">
        <v>0</v>
      </c>
    </row>
    <row r="204" customFormat="false" ht="12.75" hidden="false" customHeight="false" outlineLevel="0" collapsed="false">
      <c r="A204" s="269" t="n">
        <v>43313</v>
      </c>
      <c r="B204" s="247" t="n">
        <v>0</v>
      </c>
      <c r="C204" s="247" t="n">
        <v>0</v>
      </c>
      <c r="D204" s="247" t="n">
        <v>0</v>
      </c>
      <c r="E204" s="247" t="n">
        <v>0</v>
      </c>
      <c r="F204" s="247" t="n">
        <v>0</v>
      </c>
      <c r="G204" s="247" t="n">
        <v>0</v>
      </c>
      <c r="H204" s="248" t="n">
        <v>0</v>
      </c>
      <c r="I204" s="247" t="n">
        <v>0</v>
      </c>
      <c r="J204" s="247" t="n">
        <v>0</v>
      </c>
      <c r="K204" s="247" t="n">
        <v>0</v>
      </c>
      <c r="L204" s="247" t="n">
        <v>0</v>
      </c>
      <c r="M204" s="247" t="n">
        <v>0</v>
      </c>
      <c r="N204" s="247" t="n">
        <v>0</v>
      </c>
      <c r="O204" s="247" t="n">
        <v>0</v>
      </c>
      <c r="P204" s="247" t="n">
        <v>0</v>
      </c>
      <c r="Q204" s="247" t="n">
        <v>0</v>
      </c>
      <c r="R204" s="248" t="n">
        <v>0</v>
      </c>
    </row>
    <row r="205" customFormat="false" ht="12.75" hidden="false" customHeight="false" outlineLevel="0" collapsed="false">
      <c r="A205" s="269" t="n">
        <v>43344</v>
      </c>
      <c r="B205" s="247" t="n">
        <v>0</v>
      </c>
      <c r="C205" s="247" t="n">
        <v>0</v>
      </c>
      <c r="D205" s="247" t="n">
        <v>0</v>
      </c>
      <c r="E205" s="247" t="n">
        <v>0</v>
      </c>
      <c r="F205" s="247" t="n">
        <v>0</v>
      </c>
      <c r="G205" s="247" t="n">
        <v>0</v>
      </c>
      <c r="H205" s="248" t="n">
        <v>0</v>
      </c>
      <c r="I205" s="247" t="n">
        <v>0</v>
      </c>
      <c r="J205" s="247" t="n">
        <v>0</v>
      </c>
      <c r="K205" s="247" t="n">
        <v>0</v>
      </c>
      <c r="L205" s="247" t="n">
        <v>0</v>
      </c>
      <c r="M205" s="247" t="n">
        <v>0</v>
      </c>
      <c r="N205" s="247" t="n">
        <v>0</v>
      </c>
      <c r="O205" s="247" t="n">
        <v>0</v>
      </c>
      <c r="P205" s="247" t="n">
        <v>0</v>
      </c>
      <c r="Q205" s="247" t="n">
        <v>0</v>
      </c>
      <c r="R205" s="248" t="n">
        <v>0</v>
      </c>
    </row>
    <row r="206" customFormat="false" ht="12.75" hidden="false" customHeight="false" outlineLevel="0" collapsed="false">
      <c r="A206" s="270"/>
      <c r="B206" s="271"/>
      <c r="C206" s="271"/>
      <c r="D206" s="271"/>
      <c r="E206" s="271"/>
      <c r="F206" s="271"/>
      <c r="G206" s="271"/>
      <c r="H206" s="254"/>
      <c r="I206" s="272"/>
      <c r="R206" s="254"/>
    </row>
    <row r="207" customFormat="false" ht="12.75" hidden="false" customHeight="false" outlineLevel="0" collapsed="false">
      <c r="A207" s="270"/>
      <c r="B207" s="271"/>
      <c r="C207" s="271"/>
      <c r="D207" s="271"/>
      <c r="E207" s="271"/>
      <c r="F207" s="271"/>
      <c r="G207" s="271"/>
      <c r="H207" s="254"/>
      <c r="I207" s="272"/>
      <c r="R207" s="254"/>
    </row>
    <row r="208" customFormat="false" ht="12.75" hidden="false" customHeight="false" outlineLevel="0" collapsed="false">
      <c r="A208" s="270"/>
      <c r="B208" s="271"/>
      <c r="C208" s="271"/>
      <c r="D208" s="271"/>
      <c r="E208" s="271"/>
      <c r="F208" s="271"/>
      <c r="G208" s="271"/>
      <c r="H208" s="254"/>
      <c r="I208" s="272"/>
      <c r="R208" s="254"/>
    </row>
    <row r="209" customFormat="false" ht="12.75" hidden="false" customHeight="false" outlineLevel="0" collapsed="false">
      <c r="A209" s="270"/>
      <c r="B209" s="271"/>
      <c r="C209" s="271"/>
      <c r="D209" s="271"/>
      <c r="E209" s="271"/>
      <c r="F209" s="271"/>
      <c r="G209" s="271"/>
      <c r="H209" s="254"/>
      <c r="I209" s="272"/>
      <c r="R209" s="254"/>
    </row>
    <row r="210" customFormat="false" ht="12.75" hidden="false" customHeight="false" outlineLevel="0" collapsed="false">
      <c r="A210" s="270"/>
      <c r="B210" s="271"/>
      <c r="C210" s="271"/>
      <c r="D210" s="271"/>
      <c r="E210" s="271"/>
      <c r="F210" s="271"/>
      <c r="G210" s="271"/>
      <c r="H210" s="254"/>
      <c r="I210" s="272"/>
      <c r="R210" s="254"/>
    </row>
    <row r="211" customFormat="false" ht="12.75" hidden="false" customHeight="false" outlineLevel="0" collapsed="false">
      <c r="A211" s="270"/>
      <c r="B211" s="271"/>
      <c r="C211" s="271"/>
      <c r="D211" s="271"/>
      <c r="E211" s="271"/>
      <c r="F211" s="271"/>
      <c r="G211" s="271"/>
      <c r="H211" s="254"/>
      <c r="I211" s="272"/>
      <c r="R211" s="254"/>
    </row>
    <row r="212" customFormat="false" ht="12.75" hidden="false" customHeight="false" outlineLevel="0" collapsed="false">
      <c r="A212" s="270"/>
      <c r="B212" s="271"/>
      <c r="C212" s="271"/>
      <c r="D212" s="271"/>
      <c r="E212" s="271"/>
      <c r="F212" s="271"/>
      <c r="G212" s="271"/>
      <c r="H212" s="254"/>
      <c r="I212" s="272"/>
      <c r="R212" s="254"/>
    </row>
    <row r="213" customFormat="false" ht="12.75" hidden="false" customHeight="false" outlineLevel="0" collapsed="false">
      <c r="A213" s="270"/>
      <c r="B213" s="271"/>
      <c r="C213" s="271"/>
      <c r="D213" s="271"/>
      <c r="E213" s="271"/>
      <c r="F213" s="271"/>
      <c r="G213" s="271"/>
      <c r="H213" s="254"/>
      <c r="I213" s="272"/>
      <c r="R213" s="254"/>
    </row>
    <row r="214" customFormat="false" ht="12.75" hidden="false" customHeight="false" outlineLevel="0" collapsed="false">
      <c r="A214" s="270"/>
      <c r="B214" s="271"/>
      <c r="C214" s="271"/>
      <c r="D214" s="271"/>
      <c r="E214" s="271"/>
      <c r="F214" s="271"/>
      <c r="G214" s="271"/>
      <c r="H214" s="254"/>
      <c r="I214" s="272"/>
      <c r="R214" s="254"/>
    </row>
    <row r="215" customFormat="false" ht="12.75" hidden="false" customHeight="false" outlineLevel="0" collapsed="false">
      <c r="A215" s="270"/>
      <c r="B215" s="271"/>
      <c r="C215" s="271"/>
      <c r="D215" s="271"/>
      <c r="E215" s="271"/>
      <c r="F215" s="271"/>
      <c r="G215" s="271"/>
      <c r="H215" s="254"/>
      <c r="I215" s="272"/>
      <c r="R215" s="254"/>
    </row>
    <row r="216" customFormat="false" ht="12.75" hidden="false" customHeight="false" outlineLevel="0" collapsed="false">
      <c r="A216" s="270"/>
      <c r="B216" s="271"/>
      <c r="C216" s="271"/>
      <c r="D216" s="271"/>
      <c r="E216" s="271"/>
      <c r="F216" s="271"/>
      <c r="G216" s="271"/>
      <c r="H216" s="254"/>
      <c r="I216" s="272"/>
      <c r="R216" s="254"/>
    </row>
    <row r="217" customFormat="false" ht="12.75" hidden="false" customHeight="false" outlineLevel="0" collapsed="false">
      <c r="A217" s="270"/>
      <c r="B217" s="271"/>
      <c r="C217" s="271"/>
      <c r="D217" s="271"/>
      <c r="E217" s="271"/>
      <c r="F217" s="271"/>
      <c r="G217" s="271"/>
      <c r="H217" s="254"/>
      <c r="I217" s="272"/>
      <c r="R217" s="254"/>
    </row>
    <row r="218" customFormat="false" ht="12.75" hidden="false" customHeight="false" outlineLevel="0" collapsed="false">
      <c r="A218" s="270"/>
      <c r="B218" s="271"/>
      <c r="C218" s="271"/>
      <c r="D218" s="271"/>
      <c r="E218" s="271"/>
      <c r="F218" s="271"/>
      <c r="G218" s="271"/>
      <c r="H218" s="254"/>
      <c r="I218" s="272"/>
      <c r="R218" s="254"/>
    </row>
    <row r="219" customFormat="false" ht="12.75" hidden="false" customHeight="false" outlineLevel="0" collapsed="false">
      <c r="A219" s="270"/>
      <c r="B219" s="271"/>
      <c r="C219" s="271"/>
      <c r="D219" s="271"/>
      <c r="E219" s="271"/>
      <c r="F219" s="271"/>
      <c r="G219" s="271"/>
      <c r="H219" s="254"/>
      <c r="I219" s="272"/>
      <c r="R219" s="254"/>
    </row>
    <row r="220" customFormat="false" ht="12.75" hidden="false" customHeight="false" outlineLevel="0" collapsed="false">
      <c r="A220" s="270"/>
      <c r="B220" s="271"/>
      <c r="C220" s="271"/>
      <c r="D220" s="271"/>
      <c r="E220" s="271"/>
      <c r="F220" s="271"/>
      <c r="G220" s="271"/>
      <c r="H220" s="254"/>
      <c r="I220" s="272"/>
      <c r="R220" s="254"/>
    </row>
    <row r="221" customFormat="false" ht="12.75" hidden="false" customHeight="false" outlineLevel="0" collapsed="false">
      <c r="A221" s="270"/>
      <c r="B221" s="271"/>
      <c r="C221" s="271"/>
      <c r="D221" s="271"/>
      <c r="E221" s="271"/>
      <c r="F221" s="271"/>
      <c r="G221" s="271"/>
      <c r="H221" s="254"/>
      <c r="I221" s="272"/>
      <c r="R221" s="254"/>
    </row>
    <row r="222" customFormat="false" ht="12.75" hidden="false" customHeight="false" outlineLevel="0" collapsed="false">
      <c r="A222" s="270"/>
      <c r="B222" s="271"/>
      <c r="C222" s="271"/>
      <c r="D222" s="271"/>
      <c r="E222" s="271"/>
      <c r="F222" s="271"/>
      <c r="G222" s="271"/>
      <c r="H222" s="254"/>
      <c r="I222" s="272"/>
      <c r="R222" s="254"/>
    </row>
    <row r="223" customFormat="false" ht="12.75" hidden="false" customHeight="false" outlineLevel="0" collapsed="false">
      <c r="A223" s="270"/>
      <c r="B223" s="271"/>
      <c r="C223" s="271"/>
      <c r="D223" s="271"/>
      <c r="E223" s="271"/>
      <c r="F223" s="271"/>
      <c r="G223" s="271"/>
      <c r="H223" s="254"/>
      <c r="I223" s="272"/>
      <c r="R223" s="254"/>
    </row>
    <row r="224" customFormat="false" ht="12.75" hidden="false" customHeight="false" outlineLevel="0" collapsed="false">
      <c r="A224" s="270"/>
      <c r="B224" s="271"/>
      <c r="C224" s="271"/>
      <c r="D224" s="271"/>
      <c r="E224" s="271"/>
      <c r="F224" s="271"/>
      <c r="G224" s="271"/>
      <c r="H224" s="254"/>
      <c r="I224" s="272"/>
      <c r="R224" s="254"/>
    </row>
    <row r="225" customFormat="false" ht="12.75" hidden="false" customHeight="false" outlineLevel="0" collapsed="false">
      <c r="A225" s="270"/>
      <c r="B225" s="271"/>
      <c r="C225" s="271"/>
      <c r="D225" s="271"/>
      <c r="E225" s="271"/>
      <c r="F225" s="271"/>
      <c r="G225" s="271"/>
      <c r="H225" s="254"/>
      <c r="I225" s="272"/>
      <c r="R225" s="254"/>
    </row>
    <row r="226" customFormat="false" ht="12.75" hidden="false" customHeight="false" outlineLevel="0" collapsed="false">
      <c r="A226" s="270"/>
      <c r="B226" s="271"/>
      <c r="C226" s="271"/>
      <c r="D226" s="271"/>
      <c r="E226" s="271"/>
      <c r="F226" s="271"/>
      <c r="G226" s="271"/>
      <c r="H226" s="254"/>
      <c r="I226" s="272"/>
      <c r="R226" s="254"/>
    </row>
    <row r="227" customFormat="false" ht="12.75" hidden="false" customHeight="false" outlineLevel="0" collapsed="false">
      <c r="A227" s="270"/>
      <c r="B227" s="271"/>
      <c r="C227" s="271"/>
      <c r="D227" s="271"/>
      <c r="E227" s="271"/>
      <c r="F227" s="271"/>
      <c r="G227" s="271"/>
      <c r="H227" s="254"/>
      <c r="I227" s="272"/>
      <c r="R227" s="254"/>
    </row>
    <row r="228" customFormat="false" ht="12.75" hidden="false" customHeight="false" outlineLevel="0" collapsed="false">
      <c r="A228" s="270"/>
      <c r="B228" s="271"/>
      <c r="C228" s="271"/>
      <c r="D228" s="271"/>
      <c r="E228" s="271"/>
      <c r="F228" s="271"/>
      <c r="G228" s="271"/>
      <c r="H228" s="254"/>
      <c r="I228" s="272"/>
      <c r="R228" s="254"/>
    </row>
    <row r="229" customFormat="false" ht="12.75" hidden="false" customHeight="false" outlineLevel="0" collapsed="false">
      <c r="A229" s="270"/>
      <c r="B229" s="271"/>
      <c r="C229" s="271"/>
      <c r="D229" s="271"/>
      <c r="E229" s="271"/>
      <c r="F229" s="271"/>
      <c r="G229" s="271"/>
      <c r="H229" s="254"/>
      <c r="I229" s="272"/>
      <c r="R229" s="254"/>
    </row>
    <row r="230" customFormat="false" ht="12.75" hidden="false" customHeight="false" outlineLevel="0" collapsed="false">
      <c r="A230" s="270"/>
      <c r="B230" s="271"/>
      <c r="C230" s="271"/>
      <c r="D230" s="271"/>
      <c r="E230" s="271"/>
      <c r="F230" s="271"/>
      <c r="G230" s="271"/>
      <c r="H230" s="254"/>
      <c r="I230" s="272"/>
      <c r="R230" s="254"/>
    </row>
    <row r="231" customFormat="false" ht="12.75" hidden="false" customHeight="false" outlineLevel="0" collapsed="false">
      <c r="A231" s="270"/>
      <c r="B231" s="271"/>
      <c r="C231" s="271"/>
      <c r="D231" s="271"/>
      <c r="E231" s="271"/>
      <c r="F231" s="271"/>
      <c r="G231" s="271"/>
      <c r="H231" s="254"/>
      <c r="I231" s="272"/>
      <c r="R231" s="254"/>
    </row>
    <row r="232" customFormat="false" ht="12.75" hidden="false" customHeight="false" outlineLevel="0" collapsed="false">
      <c r="A232" s="270"/>
      <c r="B232" s="271"/>
      <c r="C232" s="271"/>
      <c r="D232" s="271"/>
      <c r="E232" s="271"/>
      <c r="F232" s="271"/>
      <c r="G232" s="271"/>
      <c r="H232" s="254"/>
      <c r="I232" s="272"/>
      <c r="R232" s="254"/>
    </row>
    <row r="233" customFormat="false" ht="12.75" hidden="false" customHeight="false" outlineLevel="0" collapsed="false">
      <c r="A233" s="270"/>
      <c r="B233" s="271"/>
      <c r="C233" s="271"/>
      <c r="D233" s="271"/>
      <c r="E233" s="271"/>
      <c r="F233" s="271"/>
      <c r="G233" s="271"/>
      <c r="H233" s="254"/>
      <c r="I233" s="272"/>
      <c r="R233" s="254"/>
    </row>
    <row r="234" customFormat="false" ht="12.75" hidden="false" customHeight="false" outlineLevel="0" collapsed="false">
      <c r="A234" s="270"/>
      <c r="B234" s="271"/>
      <c r="C234" s="271"/>
      <c r="D234" s="271"/>
      <c r="E234" s="271"/>
      <c r="F234" s="271"/>
      <c r="G234" s="271"/>
      <c r="H234" s="254"/>
      <c r="I234" s="272"/>
      <c r="R234" s="254"/>
    </row>
    <row r="235" customFormat="false" ht="12.75" hidden="false" customHeight="false" outlineLevel="0" collapsed="false">
      <c r="A235" s="270"/>
      <c r="B235" s="271"/>
      <c r="C235" s="271"/>
      <c r="D235" s="271"/>
      <c r="E235" s="271"/>
      <c r="F235" s="271"/>
      <c r="G235" s="271"/>
      <c r="H235" s="254"/>
      <c r="I235" s="272"/>
      <c r="R235" s="254"/>
    </row>
    <row r="236" customFormat="false" ht="12.75" hidden="false" customHeight="false" outlineLevel="0" collapsed="false">
      <c r="A236" s="270"/>
      <c r="B236" s="271"/>
      <c r="C236" s="271"/>
      <c r="D236" s="271"/>
      <c r="E236" s="271"/>
      <c r="F236" s="271"/>
      <c r="G236" s="271"/>
      <c r="H236" s="254"/>
      <c r="I236" s="272"/>
      <c r="R236" s="254"/>
    </row>
    <row r="237" customFormat="false" ht="12.75" hidden="false" customHeight="false" outlineLevel="0" collapsed="false">
      <c r="A237" s="270"/>
      <c r="B237" s="271"/>
      <c r="C237" s="271"/>
      <c r="D237" s="271"/>
      <c r="E237" s="271"/>
      <c r="F237" s="271"/>
      <c r="G237" s="271"/>
      <c r="H237" s="254"/>
      <c r="I237" s="272"/>
      <c r="R237" s="254"/>
    </row>
    <row r="238" customFormat="false" ht="12.75" hidden="false" customHeight="false" outlineLevel="0" collapsed="false">
      <c r="A238" s="270"/>
      <c r="B238" s="271"/>
      <c r="C238" s="271"/>
      <c r="D238" s="271"/>
      <c r="E238" s="271"/>
      <c r="F238" s="271"/>
      <c r="G238" s="271"/>
      <c r="H238" s="254"/>
      <c r="I238" s="272"/>
      <c r="R238" s="254"/>
    </row>
    <row r="239" customFormat="false" ht="12.75" hidden="false" customHeight="false" outlineLevel="0" collapsed="false">
      <c r="A239" s="270"/>
      <c r="B239" s="271"/>
      <c r="C239" s="271"/>
      <c r="D239" s="271"/>
      <c r="E239" s="271"/>
      <c r="F239" s="271"/>
      <c r="G239" s="271"/>
      <c r="H239" s="254"/>
      <c r="I239" s="272"/>
      <c r="R239" s="254"/>
    </row>
    <row r="240" customFormat="false" ht="12.75" hidden="false" customHeight="false" outlineLevel="0" collapsed="false">
      <c r="A240" s="270"/>
      <c r="B240" s="271"/>
      <c r="C240" s="271"/>
      <c r="D240" s="271"/>
      <c r="E240" s="271"/>
      <c r="F240" s="271"/>
      <c r="G240" s="271"/>
      <c r="H240" s="254"/>
      <c r="I240" s="272"/>
      <c r="R240" s="254"/>
    </row>
    <row r="241" customFormat="false" ht="12.75" hidden="false" customHeight="false" outlineLevel="0" collapsed="false">
      <c r="A241" s="270"/>
      <c r="B241" s="271"/>
      <c r="C241" s="271"/>
      <c r="D241" s="271"/>
      <c r="E241" s="271"/>
      <c r="F241" s="271"/>
      <c r="G241" s="271"/>
      <c r="H241" s="254"/>
      <c r="I241" s="272"/>
      <c r="R241" s="254"/>
    </row>
    <row r="242" customFormat="false" ht="12.75" hidden="false" customHeight="false" outlineLevel="0" collapsed="false">
      <c r="A242" s="270"/>
      <c r="B242" s="271"/>
      <c r="C242" s="271"/>
      <c r="D242" s="271"/>
      <c r="E242" s="271"/>
      <c r="F242" s="271"/>
      <c r="G242" s="271"/>
      <c r="H242" s="254"/>
      <c r="I242" s="272"/>
      <c r="R242" s="254"/>
    </row>
    <row r="243" customFormat="false" ht="12.75" hidden="false" customHeight="false" outlineLevel="0" collapsed="false">
      <c r="A243" s="270"/>
      <c r="B243" s="271"/>
      <c r="C243" s="271"/>
      <c r="D243" s="271"/>
      <c r="E243" s="271"/>
      <c r="F243" s="271"/>
      <c r="G243" s="271"/>
      <c r="H243" s="254"/>
      <c r="I243" s="272"/>
      <c r="R243" s="254"/>
    </row>
    <row r="244" customFormat="false" ht="12.75" hidden="false" customHeight="false" outlineLevel="0" collapsed="false">
      <c r="A244" s="270"/>
      <c r="B244" s="271"/>
      <c r="C244" s="271"/>
      <c r="D244" s="271"/>
      <c r="E244" s="271"/>
      <c r="F244" s="271"/>
      <c r="G244" s="271"/>
      <c r="H244" s="254"/>
      <c r="I244" s="272"/>
      <c r="R244" s="254"/>
    </row>
    <row r="245" customFormat="false" ht="12.75" hidden="false" customHeight="false" outlineLevel="0" collapsed="false">
      <c r="A245" s="270"/>
      <c r="B245" s="271"/>
      <c r="C245" s="271"/>
      <c r="D245" s="271"/>
      <c r="E245" s="271"/>
      <c r="F245" s="271"/>
      <c r="G245" s="271"/>
      <c r="H245" s="254"/>
      <c r="I245" s="272"/>
      <c r="R245" s="254"/>
    </row>
    <row r="246" customFormat="false" ht="12.75" hidden="false" customHeight="false" outlineLevel="0" collapsed="false">
      <c r="A246" s="270"/>
      <c r="B246" s="271"/>
      <c r="C246" s="271"/>
      <c r="D246" s="271"/>
      <c r="E246" s="271"/>
      <c r="F246" s="271"/>
      <c r="G246" s="271"/>
      <c r="H246" s="254"/>
      <c r="I246" s="272"/>
      <c r="R246" s="254"/>
    </row>
    <row r="247" customFormat="false" ht="12.75" hidden="false" customHeight="false" outlineLevel="0" collapsed="false">
      <c r="A247" s="270"/>
      <c r="B247" s="271"/>
      <c r="C247" s="271"/>
      <c r="D247" s="271"/>
      <c r="E247" s="271"/>
      <c r="F247" s="271"/>
      <c r="G247" s="271"/>
      <c r="H247" s="254"/>
      <c r="I247" s="272"/>
      <c r="R247" s="254"/>
    </row>
    <row r="248" customFormat="false" ht="12.75" hidden="false" customHeight="false" outlineLevel="0" collapsed="false">
      <c r="A248" s="270"/>
      <c r="B248" s="271"/>
      <c r="C248" s="271"/>
      <c r="D248" s="271"/>
      <c r="E248" s="271"/>
      <c r="F248" s="271"/>
      <c r="G248" s="271"/>
      <c r="H248" s="254"/>
      <c r="I248" s="272"/>
      <c r="R248" s="254"/>
    </row>
    <row r="249" customFormat="false" ht="12.75" hidden="false" customHeight="false" outlineLevel="0" collapsed="false">
      <c r="A249" s="270"/>
      <c r="B249" s="271"/>
      <c r="C249" s="271"/>
      <c r="D249" s="271"/>
      <c r="E249" s="271"/>
      <c r="F249" s="271"/>
      <c r="G249" s="271"/>
      <c r="H249" s="254"/>
      <c r="I249" s="272"/>
      <c r="R249" s="254"/>
    </row>
    <row r="250" customFormat="false" ht="12.75" hidden="false" customHeight="false" outlineLevel="0" collapsed="false">
      <c r="A250" s="270"/>
      <c r="B250" s="271"/>
      <c r="C250" s="271"/>
      <c r="D250" s="271"/>
      <c r="E250" s="271"/>
      <c r="F250" s="271"/>
      <c r="G250" s="271"/>
      <c r="H250" s="254"/>
      <c r="I250" s="272"/>
      <c r="R250" s="254"/>
    </row>
    <row r="251" customFormat="false" ht="12.75" hidden="false" customHeight="false" outlineLevel="0" collapsed="false">
      <c r="A251" s="270"/>
      <c r="B251" s="271"/>
      <c r="C251" s="271"/>
      <c r="D251" s="271"/>
      <c r="E251" s="271"/>
      <c r="F251" s="271"/>
      <c r="G251" s="271"/>
      <c r="H251" s="254"/>
      <c r="I251" s="272"/>
      <c r="R251" s="254"/>
    </row>
    <row r="252" customFormat="false" ht="12.75" hidden="false" customHeight="false" outlineLevel="0" collapsed="false">
      <c r="A252" s="270"/>
      <c r="B252" s="271"/>
      <c r="C252" s="271"/>
      <c r="D252" s="271"/>
      <c r="E252" s="271"/>
      <c r="F252" s="271"/>
      <c r="G252" s="271"/>
      <c r="H252" s="254"/>
      <c r="I252" s="272"/>
      <c r="R252" s="254"/>
    </row>
    <row r="253" customFormat="false" ht="12.75" hidden="false" customHeight="false" outlineLevel="0" collapsed="false">
      <c r="A253" s="270"/>
      <c r="B253" s="271"/>
      <c r="C253" s="271"/>
      <c r="D253" s="271"/>
      <c r="E253" s="271"/>
      <c r="F253" s="271"/>
      <c r="G253" s="271"/>
      <c r="H253" s="254"/>
      <c r="I253" s="272"/>
      <c r="R253" s="254"/>
    </row>
    <row r="254" customFormat="false" ht="12.75" hidden="false" customHeight="false" outlineLevel="0" collapsed="false">
      <c r="A254" s="270"/>
      <c r="B254" s="271"/>
      <c r="C254" s="271"/>
      <c r="D254" s="271"/>
      <c r="E254" s="271"/>
      <c r="F254" s="271"/>
      <c r="G254" s="271"/>
      <c r="H254" s="254"/>
      <c r="I254" s="272"/>
      <c r="R254" s="254"/>
    </row>
    <row r="255" customFormat="false" ht="12.75" hidden="false" customHeight="false" outlineLevel="0" collapsed="false">
      <c r="A255" s="270"/>
      <c r="B255" s="271"/>
      <c r="C255" s="271"/>
      <c r="D255" s="271"/>
      <c r="E255" s="271"/>
      <c r="F255" s="271"/>
      <c r="G255" s="271"/>
      <c r="H255" s="254"/>
      <c r="I255" s="272"/>
      <c r="R255" s="254"/>
    </row>
    <row r="256" customFormat="false" ht="12.75" hidden="false" customHeight="false" outlineLevel="0" collapsed="false">
      <c r="A256" s="270"/>
      <c r="B256" s="271"/>
      <c r="C256" s="271"/>
      <c r="D256" s="271"/>
      <c r="E256" s="271"/>
      <c r="F256" s="271"/>
      <c r="G256" s="271"/>
      <c r="H256" s="254"/>
      <c r="I256" s="272"/>
      <c r="R256" s="254"/>
    </row>
    <row r="257" customFormat="false" ht="12.75" hidden="false" customHeight="false" outlineLevel="0" collapsed="false">
      <c r="A257" s="270"/>
      <c r="B257" s="271"/>
      <c r="C257" s="271"/>
      <c r="D257" s="271"/>
      <c r="E257" s="271"/>
      <c r="F257" s="271"/>
      <c r="G257" s="271"/>
      <c r="H257" s="254"/>
      <c r="I257" s="272"/>
      <c r="R257" s="254"/>
    </row>
    <row r="258" customFormat="false" ht="12.75" hidden="false" customHeight="false" outlineLevel="0" collapsed="false">
      <c r="A258" s="270"/>
      <c r="B258" s="271"/>
      <c r="C258" s="271"/>
      <c r="D258" s="271"/>
      <c r="E258" s="271"/>
      <c r="F258" s="271"/>
      <c r="G258" s="271"/>
      <c r="H258" s="254"/>
      <c r="I258" s="272"/>
      <c r="R258" s="254"/>
    </row>
    <row r="259" customFormat="false" ht="12.75" hidden="false" customHeight="false" outlineLevel="0" collapsed="false">
      <c r="A259" s="270"/>
      <c r="B259" s="271"/>
      <c r="C259" s="271"/>
      <c r="D259" s="271"/>
      <c r="E259" s="271"/>
      <c r="F259" s="271"/>
      <c r="G259" s="271"/>
      <c r="H259" s="254"/>
      <c r="I259" s="272"/>
      <c r="R259" s="254"/>
    </row>
    <row r="260" customFormat="false" ht="12.75" hidden="false" customHeight="false" outlineLevel="0" collapsed="false">
      <c r="A260" s="270"/>
      <c r="B260" s="271"/>
      <c r="C260" s="271"/>
      <c r="D260" s="271"/>
      <c r="E260" s="271"/>
      <c r="F260" s="271"/>
      <c r="G260" s="271"/>
      <c r="H260" s="254"/>
      <c r="I260" s="272"/>
      <c r="R260" s="254"/>
    </row>
    <row r="261" customFormat="false" ht="12.75" hidden="false" customHeight="false" outlineLevel="0" collapsed="false">
      <c r="A261" s="270"/>
      <c r="B261" s="271"/>
      <c r="C261" s="271"/>
      <c r="D261" s="271"/>
      <c r="E261" s="271"/>
      <c r="F261" s="271"/>
      <c r="G261" s="271"/>
      <c r="H261" s="254"/>
      <c r="I261" s="272"/>
      <c r="R261" s="254"/>
    </row>
    <row r="262" customFormat="false" ht="12.75" hidden="false" customHeight="false" outlineLevel="0" collapsed="false">
      <c r="A262" s="270"/>
      <c r="B262" s="271"/>
      <c r="C262" s="271"/>
      <c r="D262" s="271"/>
      <c r="E262" s="271"/>
      <c r="F262" s="271"/>
      <c r="G262" s="271"/>
      <c r="H262" s="254"/>
      <c r="I262" s="272"/>
      <c r="R262" s="254"/>
    </row>
    <row r="263" customFormat="false" ht="12.75" hidden="false" customHeight="false" outlineLevel="0" collapsed="false">
      <c r="A263" s="270"/>
      <c r="B263" s="271"/>
      <c r="C263" s="271"/>
      <c r="D263" s="271"/>
      <c r="E263" s="271"/>
      <c r="F263" s="271"/>
      <c r="G263" s="271"/>
      <c r="H263" s="254"/>
      <c r="I263" s="272"/>
      <c r="R263" s="254"/>
    </row>
    <row r="264" customFormat="false" ht="12.75" hidden="false" customHeight="false" outlineLevel="0" collapsed="false">
      <c r="A264" s="270"/>
      <c r="B264" s="271"/>
      <c r="C264" s="271"/>
      <c r="D264" s="271"/>
      <c r="E264" s="271"/>
      <c r="F264" s="271"/>
      <c r="G264" s="271"/>
      <c r="H264" s="254"/>
      <c r="I264" s="272"/>
      <c r="R264" s="254"/>
    </row>
    <row r="265" customFormat="false" ht="12.75" hidden="false" customHeight="false" outlineLevel="0" collapsed="false">
      <c r="A265" s="270"/>
      <c r="B265" s="271"/>
      <c r="C265" s="271"/>
      <c r="D265" s="271"/>
      <c r="E265" s="271"/>
      <c r="F265" s="271"/>
      <c r="G265" s="271"/>
      <c r="H265" s="254"/>
      <c r="I265" s="272"/>
      <c r="R265" s="254"/>
    </row>
    <row r="266" customFormat="false" ht="12.75" hidden="false" customHeight="false" outlineLevel="0" collapsed="false">
      <c r="A266" s="270"/>
      <c r="B266" s="271"/>
      <c r="C266" s="271"/>
      <c r="D266" s="271"/>
      <c r="E266" s="271"/>
      <c r="F266" s="271"/>
      <c r="G266" s="271"/>
      <c r="H266" s="254"/>
      <c r="I266" s="272"/>
      <c r="R266" s="254"/>
    </row>
    <row r="267" customFormat="false" ht="12.75" hidden="false" customHeight="false" outlineLevel="0" collapsed="false">
      <c r="A267" s="270"/>
      <c r="B267" s="271"/>
      <c r="C267" s="271"/>
      <c r="D267" s="271"/>
      <c r="E267" s="271"/>
      <c r="F267" s="271"/>
      <c r="G267" s="271"/>
      <c r="H267" s="254"/>
      <c r="I267" s="272"/>
      <c r="R267" s="254"/>
    </row>
    <row r="268" customFormat="false" ht="12.75" hidden="false" customHeight="false" outlineLevel="0" collapsed="false">
      <c r="A268" s="270"/>
      <c r="B268" s="271"/>
      <c r="C268" s="271"/>
      <c r="D268" s="271"/>
      <c r="E268" s="271"/>
      <c r="F268" s="271"/>
      <c r="G268" s="271"/>
      <c r="H268" s="254"/>
      <c r="I268" s="272"/>
      <c r="R268" s="254"/>
    </row>
    <row r="269" customFormat="false" ht="12.75" hidden="false" customHeight="false" outlineLevel="0" collapsed="false">
      <c r="A269" s="270"/>
      <c r="B269" s="271"/>
      <c r="C269" s="271"/>
      <c r="D269" s="271"/>
      <c r="E269" s="271"/>
      <c r="F269" s="271"/>
      <c r="G269" s="271"/>
      <c r="H269" s="254"/>
      <c r="I269" s="272"/>
      <c r="R269" s="254"/>
    </row>
    <row r="270" customFormat="false" ht="12.75" hidden="false" customHeight="false" outlineLevel="0" collapsed="false">
      <c r="A270" s="270"/>
      <c r="B270" s="271"/>
      <c r="C270" s="271"/>
      <c r="D270" s="271"/>
      <c r="E270" s="271"/>
      <c r="F270" s="271"/>
      <c r="G270" s="271"/>
      <c r="H270" s="254"/>
      <c r="I270" s="272"/>
      <c r="R270" s="254"/>
    </row>
    <row r="271" customFormat="false" ht="12.75" hidden="false" customHeight="false" outlineLevel="0" collapsed="false">
      <c r="A271" s="270"/>
      <c r="B271" s="271"/>
      <c r="C271" s="271"/>
      <c r="D271" s="271"/>
      <c r="E271" s="271"/>
      <c r="F271" s="271"/>
      <c r="G271" s="271"/>
      <c r="H271" s="254"/>
      <c r="I271" s="272"/>
      <c r="R271" s="254"/>
    </row>
    <row r="272" customFormat="false" ht="12.75" hidden="false" customHeight="false" outlineLevel="0" collapsed="false">
      <c r="A272" s="270"/>
      <c r="B272" s="271"/>
      <c r="C272" s="271"/>
      <c r="D272" s="271"/>
      <c r="E272" s="271"/>
      <c r="F272" s="271"/>
      <c r="G272" s="271"/>
      <c r="H272" s="254"/>
      <c r="I272" s="272"/>
      <c r="R272" s="254"/>
    </row>
    <row r="273" customFormat="false" ht="12.75" hidden="false" customHeight="false" outlineLevel="0" collapsed="false">
      <c r="A273" s="270"/>
      <c r="B273" s="271"/>
      <c r="C273" s="271"/>
      <c r="D273" s="271"/>
      <c r="E273" s="271"/>
      <c r="F273" s="271"/>
      <c r="G273" s="271"/>
      <c r="H273" s="254"/>
      <c r="I273" s="272"/>
      <c r="R273" s="254"/>
    </row>
    <row r="274" customFormat="false" ht="12.75" hidden="false" customHeight="false" outlineLevel="0" collapsed="false">
      <c r="A274" s="270"/>
      <c r="B274" s="271"/>
      <c r="C274" s="271"/>
      <c r="D274" s="271"/>
      <c r="E274" s="271"/>
      <c r="F274" s="271"/>
      <c r="G274" s="271"/>
      <c r="H274" s="254"/>
      <c r="I274" s="272"/>
      <c r="R274" s="254"/>
    </row>
    <row r="275" customFormat="false" ht="12.75" hidden="false" customHeight="false" outlineLevel="0" collapsed="false">
      <c r="A275" s="270"/>
      <c r="B275" s="271"/>
      <c r="C275" s="271"/>
      <c r="D275" s="271"/>
      <c r="E275" s="271"/>
      <c r="F275" s="271"/>
      <c r="G275" s="271"/>
      <c r="H275" s="254"/>
      <c r="I275" s="272"/>
      <c r="R275" s="254"/>
    </row>
    <row r="276" customFormat="false" ht="12.75" hidden="false" customHeight="false" outlineLevel="0" collapsed="false">
      <c r="A276" s="270"/>
      <c r="B276" s="271"/>
      <c r="C276" s="271"/>
      <c r="D276" s="271"/>
      <c r="E276" s="271"/>
      <c r="F276" s="271"/>
      <c r="G276" s="271"/>
      <c r="H276" s="254"/>
      <c r="I276" s="272"/>
      <c r="R276" s="254"/>
    </row>
    <row r="277" customFormat="false" ht="12.75" hidden="false" customHeight="false" outlineLevel="0" collapsed="false">
      <c r="A277" s="270"/>
      <c r="B277" s="271"/>
      <c r="C277" s="271"/>
      <c r="D277" s="271"/>
      <c r="E277" s="271"/>
      <c r="F277" s="271"/>
      <c r="G277" s="271"/>
      <c r="H277" s="254"/>
      <c r="I277" s="272"/>
      <c r="R277" s="254"/>
    </row>
    <row r="278" customFormat="false" ht="12.75" hidden="false" customHeight="false" outlineLevel="0" collapsed="false">
      <c r="A278" s="270"/>
      <c r="B278" s="271"/>
      <c r="C278" s="271"/>
      <c r="D278" s="271"/>
      <c r="E278" s="271"/>
      <c r="F278" s="271"/>
      <c r="G278" s="271"/>
      <c r="H278" s="254"/>
      <c r="I278" s="272"/>
      <c r="R278" s="254"/>
    </row>
    <row r="279" customFormat="false" ht="12.75" hidden="false" customHeight="false" outlineLevel="0" collapsed="false">
      <c r="A279" s="270"/>
      <c r="B279" s="271"/>
      <c r="C279" s="271"/>
      <c r="D279" s="271"/>
      <c r="E279" s="271"/>
      <c r="F279" s="271"/>
      <c r="G279" s="271"/>
      <c r="H279" s="254"/>
      <c r="I279" s="272"/>
      <c r="R279" s="254"/>
    </row>
    <row r="280" customFormat="false" ht="12.75" hidden="false" customHeight="false" outlineLevel="0" collapsed="false">
      <c r="A280" s="270"/>
      <c r="B280" s="271"/>
      <c r="C280" s="271"/>
      <c r="D280" s="271"/>
      <c r="E280" s="271"/>
      <c r="F280" s="271"/>
      <c r="G280" s="271"/>
      <c r="H280" s="254"/>
      <c r="I280" s="272"/>
      <c r="R280" s="254"/>
    </row>
    <row r="281" customFormat="false" ht="12.75" hidden="false" customHeight="false" outlineLevel="0" collapsed="false">
      <c r="A281" s="270"/>
      <c r="B281" s="271"/>
      <c r="C281" s="271"/>
      <c r="D281" s="271"/>
      <c r="E281" s="271"/>
      <c r="F281" s="271"/>
      <c r="G281" s="271"/>
      <c r="H281" s="254"/>
      <c r="I281" s="272"/>
      <c r="R281" s="254"/>
    </row>
    <row r="282" customFormat="false" ht="12.75" hidden="false" customHeight="false" outlineLevel="0" collapsed="false">
      <c r="A282" s="270"/>
      <c r="B282" s="271"/>
      <c r="C282" s="271"/>
      <c r="D282" s="271"/>
      <c r="E282" s="271"/>
      <c r="F282" s="271"/>
      <c r="G282" s="271"/>
      <c r="H282" s="254"/>
      <c r="I282" s="272"/>
      <c r="R282" s="254"/>
    </row>
    <row r="283" customFormat="false" ht="12.75" hidden="false" customHeight="false" outlineLevel="0" collapsed="false">
      <c r="A283" s="270"/>
      <c r="B283" s="271"/>
      <c r="C283" s="271"/>
      <c r="D283" s="271"/>
      <c r="E283" s="271"/>
      <c r="F283" s="271"/>
      <c r="G283" s="271"/>
      <c r="H283" s="254"/>
      <c r="I283" s="272"/>
      <c r="R283" s="254"/>
    </row>
    <row r="284" customFormat="false" ht="12.75" hidden="false" customHeight="false" outlineLevel="0" collapsed="false">
      <c r="A284" s="270"/>
      <c r="B284" s="271"/>
      <c r="C284" s="271"/>
      <c r="D284" s="271"/>
      <c r="E284" s="271"/>
      <c r="F284" s="271"/>
      <c r="G284" s="271"/>
      <c r="H284" s="254"/>
      <c r="I284" s="272"/>
      <c r="R284" s="254"/>
    </row>
    <row r="285" customFormat="false" ht="12.75" hidden="false" customHeight="false" outlineLevel="0" collapsed="false">
      <c r="A285" s="270"/>
      <c r="B285" s="271"/>
      <c r="C285" s="271"/>
      <c r="D285" s="271"/>
      <c r="E285" s="271"/>
      <c r="F285" s="271"/>
      <c r="G285" s="271"/>
      <c r="H285" s="254"/>
      <c r="I285" s="272"/>
      <c r="R285" s="254"/>
    </row>
    <row r="286" customFormat="false" ht="12.75" hidden="false" customHeight="false" outlineLevel="0" collapsed="false">
      <c r="A286" s="270"/>
      <c r="B286" s="271"/>
      <c r="C286" s="271"/>
      <c r="D286" s="271"/>
      <c r="E286" s="271"/>
      <c r="F286" s="271"/>
      <c r="G286" s="271"/>
      <c r="H286" s="254"/>
      <c r="I286" s="272"/>
      <c r="R286" s="254"/>
    </row>
    <row r="287" customFormat="false" ht="12.75" hidden="false" customHeight="false" outlineLevel="0" collapsed="false">
      <c r="A287" s="270"/>
      <c r="B287" s="271"/>
      <c r="C287" s="271"/>
      <c r="D287" s="271"/>
      <c r="E287" s="271"/>
      <c r="F287" s="271"/>
      <c r="G287" s="271"/>
      <c r="H287" s="254"/>
      <c r="I287" s="272"/>
      <c r="R287" s="254"/>
    </row>
    <row r="288" customFormat="false" ht="12.75" hidden="false" customHeight="false" outlineLevel="0" collapsed="false">
      <c r="A288" s="270"/>
      <c r="B288" s="271"/>
      <c r="C288" s="271"/>
      <c r="D288" s="271"/>
      <c r="E288" s="271"/>
      <c r="F288" s="271"/>
      <c r="G288" s="271"/>
      <c r="H288" s="254"/>
      <c r="I288" s="272"/>
      <c r="R288" s="254"/>
    </row>
    <row r="289" customFormat="false" ht="12.75" hidden="false" customHeight="false" outlineLevel="0" collapsed="false">
      <c r="A289" s="270"/>
      <c r="B289" s="271"/>
      <c r="C289" s="271"/>
      <c r="D289" s="271"/>
      <c r="E289" s="271"/>
      <c r="F289" s="271"/>
      <c r="G289" s="271"/>
      <c r="H289" s="254"/>
      <c r="I289" s="272"/>
      <c r="R289" s="254"/>
    </row>
    <row r="290" customFormat="false" ht="12.75" hidden="false" customHeight="false" outlineLevel="0" collapsed="false">
      <c r="A290" s="270"/>
      <c r="B290" s="271"/>
      <c r="C290" s="271"/>
      <c r="D290" s="271"/>
      <c r="E290" s="271"/>
      <c r="F290" s="271"/>
      <c r="G290" s="271"/>
      <c r="H290" s="254"/>
      <c r="I290" s="272"/>
      <c r="R290" s="254"/>
    </row>
    <row r="291" customFormat="false" ht="12.75" hidden="false" customHeight="false" outlineLevel="0" collapsed="false">
      <c r="A291" s="270"/>
      <c r="B291" s="271"/>
      <c r="C291" s="271"/>
      <c r="D291" s="271"/>
      <c r="E291" s="271"/>
      <c r="F291" s="271"/>
      <c r="G291" s="271"/>
      <c r="H291" s="254"/>
      <c r="I291" s="272"/>
      <c r="R291" s="254"/>
    </row>
    <row r="292" customFormat="false" ht="12.75" hidden="false" customHeight="false" outlineLevel="0" collapsed="false">
      <c r="A292" s="270"/>
      <c r="B292" s="271"/>
      <c r="C292" s="271"/>
      <c r="D292" s="271"/>
      <c r="E292" s="271"/>
      <c r="F292" s="271"/>
      <c r="G292" s="271"/>
      <c r="H292" s="254"/>
      <c r="I292" s="272"/>
      <c r="R292" s="254"/>
    </row>
    <row r="293" customFormat="false" ht="12.75" hidden="false" customHeight="false" outlineLevel="0" collapsed="false">
      <c r="A293" s="270"/>
      <c r="B293" s="271"/>
      <c r="C293" s="271"/>
      <c r="D293" s="271"/>
      <c r="E293" s="271"/>
      <c r="F293" s="271"/>
      <c r="G293" s="271"/>
      <c r="H293" s="254"/>
      <c r="I293" s="272"/>
      <c r="R293" s="254"/>
    </row>
    <row r="294" customFormat="false" ht="12.75" hidden="false" customHeight="false" outlineLevel="0" collapsed="false">
      <c r="A294" s="270"/>
      <c r="B294" s="271"/>
      <c r="C294" s="271"/>
      <c r="D294" s="271"/>
      <c r="E294" s="271"/>
      <c r="F294" s="271"/>
      <c r="G294" s="271"/>
      <c r="H294" s="254"/>
      <c r="I294" s="272"/>
      <c r="R294" s="254"/>
    </row>
    <row r="295" customFormat="false" ht="12.75" hidden="false" customHeight="false" outlineLevel="0" collapsed="false">
      <c r="A295" s="270"/>
      <c r="B295" s="271"/>
      <c r="C295" s="271"/>
      <c r="D295" s="271"/>
      <c r="E295" s="271"/>
      <c r="F295" s="271"/>
      <c r="G295" s="271"/>
      <c r="H295" s="254"/>
      <c r="I295" s="272"/>
      <c r="R295" s="254"/>
    </row>
    <row r="296" customFormat="false" ht="12.75" hidden="false" customHeight="false" outlineLevel="0" collapsed="false">
      <c r="A296" s="270"/>
      <c r="B296" s="271"/>
      <c r="C296" s="271"/>
      <c r="D296" s="271"/>
      <c r="E296" s="271"/>
      <c r="F296" s="271"/>
      <c r="G296" s="271"/>
      <c r="H296" s="254"/>
      <c r="I296" s="272"/>
      <c r="R296" s="254"/>
    </row>
    <row r="297" customFormat="false" ht="12.75" hidden="false" customHeight="false" outlineLevel="0" collapsed="false">
      <c r="A297" s="270"/>
      <c r="B297" s="271"/>
      <c r="C297" s="271"/>
      <c r="D297" s="271"/>
      <c r="E297" s="271"/>
      <c r="F297" s="271"/>
      <c r="G297" s="271"/>
      <c r="H297" s="254"/>
      <c r="I297" s="272"/>
      <c r="R297" s="254"/>
    </row>
    <row r="298" customFormat="false" ht="12.75" hidden="false" customHeight="false" outlineLevel="0" collapsed="false">
      <c r="A298" s="270"/>
      <c r="B298" s="271"/>
      <c r="C298" s="271"/>
      <c r="D298" s="271"/>
      <c r="E298" s="271"/>
      <c r="F298" s="271"/>
      <c r="G298" s="271"/>
      <c r="H298" s="254"/>
      <c r="I298" s="272"/>
      <c r="R298" s="254"/>
    </row>
    <row r="299" customFormat="false" ht="12.75" hidden="false" customHeight="false" outlineLevel="0" collapsed="false">
      <c r="A299" s="270"/>
      <c r="B299" s="271"/>
      <c r="C299" s="271"/>
      <c r="D299" s="271"/>
      <c r="E299" s="271"/>
      <c r="F299" s="271"/>
      <c r="G299" s="271"/>
      <c r="H299" s="254"/>
      <c r="I299" s="272"/>
      <c r="R299" s="254"/>
    </row>
    <row r="300" customFormat="false" ht="12.75" hidden="false" customHeight="false" outlineLevel="0" collapsed="false">
      <c r="A300" s="270"/>
      <c r="B300" s="271"/>
      <c r="C300" s="271"/>
      <c r="D300" s="271"/>
      <c r="E300" s="271"/>
      <c r="F300" s="271"/>
      <c r="G300" s="271"/>
      <c r="H300" s="254"/>
      <c r="I300" s="272"/>
      <c r="R300" s="254"/>
    </row>
    <row r="301" customFormat="false" ht="12.75" hidden="false" customHeight="false" outlineLevel="0" collapsed="false">
      <c r="A301" s="270"/>
      <c r="B301" s="271"/>
      <c r="C301" s="271"/>
      <c r="D301" s="271"/>
      <c r="E301" s="271"/>
      <c r="F301" s="271"/>
      <c r="G301" s="271"/>
      <c r="H301" s="254"/>
      <c r="I301" s="272"/>
      <c r="R301" s="254"/>
    </row>
    <row r="302" customFormat="false" ht="12.75" hidden="false" customHeight="false" outlineLevel="0" collapsed="false">
      <c r="A302" s="270"/>
      <c r="B302" s="271"/>
      <c r="C302" s="271"/>
      <c r="D302" s="271"/>
      <c r="E302" s="271"/>
      <c r="F302" s="271"/>
      <c r="G302" s="271"/>
      <c r="H302" s="254"/>
      <c r="I302" s="272"/>
      <c r="R302" s="254"/>
    </row>
    <row r="303" customFormat="false" ht="12.75" hidden="false" customHeight="false" outlineLevel="0" collapsed="false">
      <c r="A303" s="270"/>
      <c r="B303" s="271"/>
      <c r="C303" s="271"/>
      <c r="D303" s="271"/>
      <c r="E303" s="271"/>
      <c r="F303" s="271"/>
      <c r="G303" s="271"/>
      <c r="H303" s="254"/>
      <c r="I303" s="272"/>
      <c r="R303" s="254"/>
    </row>
    <row r="304" customFormat="false" ht="12.75" hidden="false" customHeight="false" outlineLevel="0" collapsed="false">
      <c r="A304" s="270"/>
      <c r="B304" s="271"/>
      <c r="C304" s="271"/>
      <c r="D304" s="271"/>
      <c r="E304" s="271"/>
      <c r="F304" s="271"/>
      <c r="G304" s="271"/>
      <c r="H304" s="254"/>
      <c r="I304" s="272"/>
      <c r="R304" s="254"/>
    </row>
    <row r="305" customFormat="false" ht="12.75" hidden="false" customHeight="false" outlineLevel="0" collapsed="false">
      <c r="A305" s="270"/>
      <c r="B305" s="271"/>
      <c r="C305" s="271"/>
      <c r="D305" s="271"/>
      <c r="E305" s="271"/>
      <c r="F305" s="271"/>
      <c r="G305" s="271"/>
      <c r="H305" s="254"/>
      <c r="I305" s="272"/>
      <c r="R305" s="254"/>
    </row>
    <row r="306" customFormat="false" ht="12.75" hidden="false" customHeight="false" outlineLevel="0" collapsed="false">
      <c r="A306" s="270"/>
      <c r="B306" s="271"/>
      <c r="C306" s="271"/>
      <c r="D306" s="271"/>
      <c r="E306" s="271"/>
      <c r="F306" s="271"/>
      <c r="G306" s="271"/>
      <c r="H306" s="254"/>
      <c r="I306" s="272"/>
      <c r="R306" s="254"/>
    </row>
    <row r="307" customFormat="false" ht="12.75" hidden="false" customHeight="false" outlineLevel="0" collapsed="false">
      <c r="A307" s="270"/>
      <c r="B307" s="271"/>
      <c r="C307" s="271"/>
      <c r="D307" s="271"/>
      <c r="E307" s="271"/>
      <c r="F307" s="271"/>
      <c r="G307" s="271"/>
      <c r="H307" s="254"/>
      <c r="I307" s="272"/>
      <c r="R307" s="254"/>
    </row>
    <row r="308" customFormat="false" ht="12.75" hidden="false" customHeight="false" outlineLevel="0" collapsed="false">
      <c r="A308" s="270"/>
      <c r="B308" s="271"/>
      <c r="C308" s="271"/>
      <c r="D308" s="271"/>
      <c r="E308" s="271"/>
      <c r="F308" s="271"/>
      <c r="G308" s="271"/>
      <c r="H308" s="254"/>
      <c r="I308" s="272"/>
      <c r="R308" s="254"/>
    </row>
    <row r="309" customFormat="false" ht="12.75" hidden="false" customHeight="false" outlineLevel="0" collapsed="false">
      <c r="A309" s="270"/>
      <c r="B309" s="271"/>
      <c r="C309" s="271"/>
      <c r="D309" s="271"/>
      <c r="E309" s="271"/>
      <c r="F309" s="271"/>
      <c r="G309" s="271"/>
      <c r="H309" s="254"/>
      <c r="I309" s="272"/>
      <c r="R309" s="254"/>
    </row>
    <row r="310" customFormat="false" ht="12.75" hidden="false" customHeight="false" outlineLevel="0" collapsed="false">
      <c r="A310" s="270"/>
      <c r="B310" s="271"/>
      <c r="C310" s="271"/>
      <c r="D310" s="271"/>
      <c r="E310" s="271"/>
      <c r="F310" s="271"/>
      <c r="G310" s="271"/>
      <c r="H310" s="254"/>
      <c r="I310" s="272"/>
      <c r="R310" s="254"/>
    </row>
    <row r="311" customFormat="false" ht="12.75" hidden="false" customHeight="false" outlineLevel="0" collapsed="false">
      <c r="A311" s="270"/>
      <c r="B311" s="271"/>
      <c r="C311" s="271"/>
      <c r="D311" s="271"/>
      <c r="E311" s="271"/>
      <c r="F311" s="271"/>
      <c r="G311" s="271"/>
      <c r="H311" s="254"/>
      <c r="I311" s="272"/>
      <c r="R311" s="254"/>
    </row>
    <row r="312" customFormat="false" ht="12.75" hidden="false" customHeight="false" outlineLevel="0" collapsed="false">
      <c r="A312" s="270"/>
      <c r="B312" s="271"/>
      <c r="C312" s="271"/>
      <c r="D312" s="271"/>
      <c r="E312" s="271"/>
      <c r="F312" s="271"/>
      <c r="G312" s="271"/>
      <c r="H312" s="254"/>
      <c r="I312" s="272"/>
      <c r="R312" s="254"/>
    </row>
    <row r="313" customFormat="false" ht="12.75" hidden="false" customHeight="false" outlineLevel="0" collapsed="false">
      <c r="A313" s="270"/>
      <c r="B313" s="271"/>
      <c r="C313" s="271"/>
      <c r="D313" s="271"/>
      <c r="E313" s="271"/>
      <c r="F313" s="271"/>
      <c r="G313" s="271"/>
      <c r="H313" s="254"/>
      <c r="I313" s="272"/>
      <c r="R313" s="254"/>
    </row>
    <row r="314" customFormat="false" ht="12.75" hidden="false" customHeight="false" outlineLevel="0" collapsed="false">
      <c r="A314" s="270"/>
      <c r="B314" s="271"/>
      <c r="C314" s="271"/>
      <c r="D314" s="271"/>
      <c r="E314" s="271"/>
      <c r="F314" s="271"/>
      <c r="G314" s="271"/>
      <c r="H314" s="254"/>
      <c r="I314" s="272"/>
      <c r="R314" s="254"/>
    </row>
    <row r="315" customFormat="false" ht="12.75" hidden="false" customHeight="false" outlineLevel="0" collapsed="false">
      <c r="A315" s="270"/>
      <c r="B315" s="271"/>
      <c r="C315" s="271"/>
      <c r="D315" s="271"/>
      <c r="E315" s="271"/>
      <c r="F315" s="271"/>
      <c r="G315" s="271"/>
      <c r="H315" s="254"/>
      <c r="I315" s="272"/>
      <c r="R315" s="254"/>
    </row>
    <row r="316" customFormat="false" ht="12.75" hidden="false" customHeight="false" outlineLevel="0" collapsed="false">
      <c r="A316" s="270"/>
      <c r="B316" s="271"/>
      <c r="C316" s="271"/>
      <c r="D316" s="271"/>
      <c r="E316" s="271"/>
      <c r="F316" s="271"/>
      <c r="G316" s="271"/>
      <c r="H316" s="254"/>
      <c r="I316" s="272"/>
      <c r="R316" s="254"/>
    </row>
    <row r="317" customFormat="false" ht="12.75" hidden="false" customHeight="false" outlineLevel="0" collapsed="false">
      <c r="A317" s="270"/>
      <c r="B317" s="271"/>
      <c r="C317" s="271"/>
      <c r="D317" s="271"/>
      <c r="E317" s="271"/>
      <c r="F317" s="271"/>
      <c r="G317" s="271"/>
      <c r="H317" s="254"/>
      <c r="I317" s="272"/>
      <c r="R317" s="254"/>
    </row>
    <row r="318" customFormat="false" ht="12.75" hidden="false" customHeight="false" outlineLevel="0" collapsed="false">
      <c r="A318" s="270"/>
      <c r="B318" s="271"/>
      <c r="C318" s="271"/>
      <c r="D318" s="271"/>
      <c r="E318" s="271"/>
      <c r="F318" s="271"/>
      <c r="G318" s="271"/>
      <c r="H318" s="254"/>
      <c r="I318" s="272"/>
      <c r="R318" s="254"/>
    </row>
    <row r="319" customFormat="false" ht="12.75" hidden="false" customHeight="false" outlineLevel="0" collapsed="false">
      <c r="A319" s="270"/>
      <c r="B319" s="271"/>
      <c r="C319" s="271"/>
      <c r="D319" s="271"/>
      <c r="E319" s="271"/>
      <c r="F319" s="271"/>
      <c r="G319" s="271"/>
      <c r="H319" s="254"/>
      <c r="I319" s="272"/>
      <c r="R319" s="254"/>
    </row>
    <row r="320" customFormat="false" ht="12.75" hidden="false" customHeight="false" outlineLevel="0" collapsed="false">
      <c r="A320" s="270"/>
      <c r="B320" s="271"/>
      <c r="C320" s="271"/>
      <c r="D320" s="271"/>
      <c r="E320" s="271"/>
      <c r="F320" s="271"/>
      <c r="G320" s="271"/>
      <c r="H320" s="254"/>
      <c r="I320" s="272"/>
      <c r="R320" s="254"/>
    </row>
    <row r="321" customFormat="false" ht="12.75" hidden="false" customHeight="false" outlineLevel="0" collapsed="false">
      <c r="A321" s="270"/>
      <c r="B321" s="271"/>
      <c r="C321" s="271"/>
      <c r="D321" s="271"/>
      <c r="E321" s="271"/>
      <c r="F321" s="271"/>
      <c r="G321" s="271"/>
      <c r="H321" s="254"/>
      <c r="I321" s="272"/>
      <c r="R321" s="254"/>
    </row>
    <row r="322" customFormat="false" ht="12.75" hidden="false" customHeight="false" outlineLevel="0" collapsed="false">
      <c r="A322" s="270"/>
      <c r="B322" s="271"/>
      <c r="C322" s="271"/>
      <c r="D322" s="271"/>
      <c r="E322" s="271"/>
      <c r="F322" s="271"/>
      <c r="G322" s="271"/>
      <c r="H322" s="254"/>
      <c r="I322" s="272"/>
      <c r="R322" s="254"/>
    </row>
    <row r="323" customFormat="false" ht="12.75" hidden="false" customHeight="false" outlineLevel="0" collapsed="false">
      <c r="A323" s="270"/>
      <c r="B323" s="271"/>
      <c r="C323" s="271"/>
      <c r="D323" s="271"/>
      <c r="E323" s="271"/>
      <c r="F323" s="271"/>
      <c r="G323" s="271"/>
      <c r="H323" s="254"/>
      <c r="I323" s="272"/>
      <c r="R323" s="254"/>
    </row>
    <row r="324" customFormat="false" ht="12.75" hidden="false" customHeight="false" outlineLevel="0" collapsed="false">
      <c r="A324" s="270"/>
      <c r="B324" s="271"/>
      <c r="C324" s="271"/>
      <c r="D324" s="271"/>
      <c r="E324" s="271"/>
      <c r="F324" s="271"/>
      <c r="G324" s="271"/>
      <c r="H324" s="254"/>
      <c r="I324" s="272"/>
      <c r="R324" s="254"/>
    </row>
    <row r="325" customFormat="false" ht="12.75" hidden="false" customHeight="false" outlineLevel="0" collapsed="false">
      <c r="A325" s="270"/>
      <c r="B325" s="271"/>
      <c r="C325" s="271"/>
      <c r="D325" s="271"/>
      <c r="E325" s="271"/>
      <c r="F325" s="271"/>
      <c r="G325" s="271"/>
      <c r="H325" s="254"/>
      <c r="I325" s="272"/>
      <c r="R325" s="254"/>
    </row>
    <row r="326" customFormat="false" ht="12.75" hidden="false" customHeight="false" outlineLevel="0" collapsed="false">
      <c r="A326" s="270"/>
      <c r="B326" s="271"/>
      <c r="C326" s="271"/>
      <c r="D326" s="271"/>
      <c r="E326" s="271"/>
      <c r="F326" s="271"/>
      <c r="G326" s="271"/>
      <c r="H326" s="254"/>
      <c r="I326" s="272"/>
      <c r="R326" s="254"/>
    </row>
    <row r="327" customFormat="false" ht="12.75" hidden="false" customHeight="false" outlineLevel="0" collapsed="false">
      <c r="A327" s="270"/>
      <c r="B327" s="271"/>
      <c r="C327" s="271"/>
      <c r="D327" s="271"/>
      <c r="E327" s="271"/>
      <c r="F327" s="271"/>
      <c r="G327" s="271"/>
      <c r="H327" s="254"/>
      <c r="I327" s="272"/>
      <c r="R327" s="254"/>
    </row>
    <row r="328" customFormat="false" ht="12.75" hidden="false" customHeight="false" outlineLevel="0" collapsed="false">
      <c r="A328" s="270"/>
      <c r="B328" s="271"/>
      <c r="C328" s="271"/>
      <c r="D328" s="271"/>
      <c r="E328" s="271"/>
      <c r="F328" s="271"/>
      <c r="G328" s="271"/>
      <c r="H328" s="254"/>
      <c r="I328" s="272"/>
      <c r="R328" s="254"/>
    </row>
    <row r="329" customFormat="false" ht="12.75" hidden="false" customHeight="false" outlineLevel="0" collapsed="false">
      <c r="A329" s="270"/>
      <c r="B329" s="271"/>
      <c r="C329" s="271"/>
      <c r="D329" s="271"/>
      <c r="E329" s="271"/>
      <c r="F329" s="271"/>
      <c r="G329" s="271"/>
      <c r="H329" s="254"/>
      <c r="I329" s="272"/>
      <c r="R329" s="254"/>
    </row>
    <row r="330" customFormat="false" ht="12.75" hidden="false" customHeight="false" outlineLevel="0" collapsed="false">
      <c r="A330" s="270"/>
      <c r="B330" s="271"/>
      <c r="C330" s="271"/>
      <c r="D330" s="271"/>
      <c r="E330" s="271"/>
      <c r="F330" s="271"/>
      <c r="G330" s="271"/>
      <c r="H330" s="254"/>
      <c r="I330" s="272"/>
      <c r="R330" s="254"/>
    </row>
    <row r="331" customFormat="false" ht="12.75" hidden="false" customHeight="false" outlineLevel="0" collapsed="false">
      <c r="A331" s="270"/>
      <c r="B331" s="271"/>
      <c r="C331" s="271"/>
      <c r="D331" s="271"/>
      <c r="E331" s="271"/>
      <c r="F331" s="271"/>
      <c r="G331" s="271"/>
      <c r="H331" s="254"/>
      <c r="I331" s="272"/>
      <c r="R331" s="254"/>
    </row>
    <row r="332" customFormat="false" ht="12.75" hidden="false" customHeight="false" outlineLevel="0" collapsed="false">
      <c r="A332" s="270"/>
      <c r="B332" s="271"/>
      <c r="C332" s="271"/>
      <c r="D332" s="271"/>
      <c r="E332" s="271"/>
      <c r="F332" s="271"/>
      <c r="G332" s="271"/>
      <c r="H332" s="254"/>
      <c r="I332" s="272"/>
      <c r="R332" s="254"/>
    </row>
    <row r="333" customFormat="false" ht="12.75" hidden="false" customHeight="false" outlineLevel="0" collapsed="false">
      <c r="A333" s="270"/>
      <c r="B333" s="271"/>
      <c r="C333" s="271"/>
      <c r="D333" s="271"/>
      <c r="E333" s="271"/>
      <c r="F333" s="271"/>
      <c r="G333" s="271"/>
      <c r="H333" s="254"/>
      <c r="I333" s="272"/>
      <c r="R333" s="254"/>
    </row>
    <row r="334" customFormat="false" ht="12.75" hidden="false" customHeight="false" outlineLevel="0" collapsed="false">
      <c r="A334" s="270"/>
      <c r="B334" s="271"/>
      <c r="C334" s="271"/>
      <c r="D334" s="271"/>
      <c r="E334" s="271"/>
      <c r="F334" s="271"/>
      <c r="G334" s="271"/>
      <c r="H334" s="254"/>
      <c r="I334" s="272"/>
      <c r="R334" s="254"/>
    </row>
    <row r="335" customFormat="false" ht="12.75" hidden="false" customHeight="false" outlineLevel="0" collapsed="false">
      <c r="A335" s="270"/>
      <c r="B335" s="271"/>
      <c r="C335" s="271"/>
      <c r="D335" s="271"/>
      <c r="E335" s="271"/>
      <c r="F335" s="271"/>
      <c r="G335" s="271"/>
      <c r="H335" s="254"/>
      <c r="I335" s="272"/>
      <c r="R335" s="254"/>
    </row>
    <row r="336" customFormat="false" ht="12.75" hidden="false" customHeight="false" outlineLevel="0" collapsed="false">
      <c r="A336" s="270"/>
      <c r="B336" s="271"/>
      <c r="C336" s="271"/>
      <c r="D336" s="271"/>
      <c r="E336" s="271"/>
      <c r="F336" s="271"/>
      <c r="G336" s="271"/>
      <c r="H336" s="254"/>
      <c r="I336" s="272"/>
      <c r="R336" s="254"/>
    </row>
    <row r="337" customFormat="false" ht="12.75" hidden="false" customHeight="false" outlineLevel="0" collapsed="false">
      <c r="A337" s="270"/>
      <c r="B337" s="271"/>
      <c r="C337" s="271"/>
      <c r="D337" s="271"/>
      <c r="E337" s="271"/>
      <c r="F337" s="271"/>
      <c r="G337" s="271"/>
      <c r="H337" s="254"/>
      <c r="I337" s="272"/>
      <c r="R337" s="254"/>
    </row>
    <row r="338" customFormat="false" ht="12.75" hidden="false" customHeight="false" outlineLevel="0" collapsed="false">
      <c r="A338" s="270"/>
      <c r="B338" s="271"/>
      <c r="C338" s="271"/>
      <c r="D338" s="271"/>
      <c r="E338" s="271"/>
      <c r="F338" s="271"/>
      <c r="G338" s="271"/>
      <c r="H338" s="254"/>
      <c r="I338" s="272"/>
      <c r="R338" s="254"/>
    </row>
    <row r="339" customFormat="false" ht="12.75" hidden="false" customHeight="false" outlineLevel="0" collapsed="false">
      <c r="A339" s="270"/>
      <c r="B339" s="271"/>
      <c r="C339" s="271"/>
      <c r="D339" s="271"/>
      <c r="E339" s="271"/>
      <c r="F339" s="271"/>
      <c r="G339" s="271"/>
      <c r="H339" s="254"/>
      <c r="I339" s="272"/>
      <c r="R339" s="254"/>
    </row>
    <row r="340" customFormat="false" ht="12.75" hidden="false" customHeight="false" outlineLevel="0" collapsed="false">
      <c r="A340" s="270"/>
      <c r="B340" s="271"/>
      <c r="C340" s="271"/>
      <c r="D340" s="271"/>
      <c r="E340" s="271"/>
      <c r="F340" s="271"/>
      <c r="G340" s="271"/>
      <c r="H340" s="254"/>
      <c r="I340" s="272"/>
      <c r="R340" s="254"/>
    </row>
    <row r="341" customFormat="false" ht="12.75" hidden="false" customHeight="false" outlineLevel="0" collapsed="false">
      <c r="A341" s="270"/>
      <c r="B341" s="271"/>
      <c r="C341" s="271"/>
      <c r="D341" s="271"/>
      <c r="E341" s="271"/>
      <c r="F341" s="271"/>
      <c r="G341" s="271"/>
      <c r="H341" s="254"/>
      <c r="I341" s="272"/>
      <c r="R341" s="254"/>
    </row>
    <row r="342" customFormat="false" ht="12.75" hidden="false" customHeight="false" outlineLevel="0" collapsed="false">
      <c r="A342" s="270"/>
      <c r="B342" s="271"/>
      <c r="C342" s="271"/>
      <c r="D342" s="271"/>
      <c r="E342" s="271"/>
      <c r="F342" s="271"/>
      <c r="G342" s="271"/>
      <c r="H342" s="254"/>
      <c r="I342" s="272"/>
      <c r="R342" s="254"/>
    </row>
    <row r="343" customFormat="false" ht="12.75" hidden="false" customHeight="false" outlineLevel="0" collapsed="false">
      <c r="A343" s="270"/>
      <c r="B343" s="271"/>
      <c r="C343" s="271"/>
      <c r="D343" s="271"/>
      <c r="E343" s="271"/>
      <c r="F343" s="271"/>
      <c r="G343" s="271"/>
      <c r="H343" s="254"/>
      <c r="I343" s="272"/>
      <c r="R343" s="254"/>
    </row>
    <row r="344" customFormat="false" ht="12.75" hidden="false" customHeight="false" outlineLevel="0" collapsed="false">
      <c r="A344" s="270"/>
      <c r="B344" s="271"/>
      <c r="C344" s="271"/>
      <c r="D344" s="271"/>
      <c r="E344" s="271"/>
      <c r="F344" s="271"/>
      <c r="G344" s="271"/>
      <c r="H344" s="254"/>
      <c r="I344" s="272"/>
      <c r="R344" s="254"/>
    </row>
    <row r="345" customFormat="false" ht="12.75" hidden="false" customHeight="false" outlineLevel="0" collapsed="false">
      <c r="A345" s="270"/>
      <c r="B345" s="271"/>
      <c r="C345" s="271"/>
      <c r="D345" s="271"/>
      <c r="E345" s="271"/>
      <c r="F345" s="271"/>
      <c r="G345" s="271"/>
      <c r="H345" s="254"/>
      <c r="I345" s="272"/>
      <c r="R345" s="254"/>
    </row>
    <row r="346" customFormat="false" ht="12.75" hidden="false" customHeight="false" outlineLevel="0" collapsed="false">
      <c r="A346" s="270"/>
      <c r="B346" s="271"/>
      <c r="C346" s="271"/>
      <c r="D346" s="271"/>
      <c r="E346" s="271"/>
      <c r="F346" s="271"/>
      <c r="G346" s="271"/>
      <c r="H346" s="254"/>
      <c r="I346" s="272"/>
      <c r="R346" s="254"/>
    </row>
    <row r="347" customFormat="false" ht="12.75" hidden="false" customHeight="false" outlineLevel="0" collapsed="false">
      <c r="A347" s="270"/>
      <c r="B347" s="271"/>
      <c r="C347" s="271"/>
      <c r="D347" s="271"/>
      <c r="E347" s="271"/>
      <c r="F347" s="271"/>
      <c r="G347" s="271"/>
      <c r="H347" s="254"/>
      <c r="I347" s="272"/>
      <c r="R347" s="254"/>
    </row>
    <row r="348" customFormat="false" ht="12.75" hidden="false" customHeight="false" outlineLevel="0" collapsed="false">
      <c r="A348" s="270"/>
      <c r="B348" s="271"/>
      <c r="C348" s="271"/>
      <c r="D348" s="271"/>
      <c r="E348" s="271"/>
      <c r="F348" s="271"/>
      <c r="G348" s="271"/>
      <c r="H348" s="254"/>
      <c r="I348" s="272"/>
      <c r="R348" s="254"/>
    </row>
    <row r="349" customFormat="false" ht="12.75" hidden="false" customHeight="false" outlineLevel="0" collapsed="false">
      <c r="A349" s="270"/>
      <c r="B349" s="271"/>
      <c r="C349" s="271"/>
      <c r="D349" s="271"/>
      <c r="E349" s="271"/>
      <c r="F349" s="271"/>
      <c r="G349" s="271"/>
      <c r="H349" s="254"/>
      <c r="I349" s="272"/>
      <c r="R349" s="254"/>
    </row>
    <row r="350" customFormat="false" ht="12.75" hidden="false" customHeight="false" outlineLevel="0" collapsed="false">
      <c r="A350" s="270"/>
      <c r="B350" s="271"/>
      <c r="C350" s="271"/>
      <c r="D350" s="271"/>
      <c r="E350" s="271"/>
      <c r="F350" s="271"/>
      <c r="G350" s="271"/>
      <c r="H350" s="254"/>
      <c r="I350" s="272"/>
      <c r="R350" s="254"/>
    </row>
    <row r="351" customFormat="false" ht="12.75" hidden="false" customHeight="false" outlineLevel="0" collapsed="false">
      <c r="A351" s="270"/>
      <c r="B351" s="271"/>
      <c r="C351" s="271"/>
      <c r="D351" s="271"/>
      <c r="E351" s="271"/>
      <c r="F351" s="271"/>
      <c r="G351" s="271"/>
      <c r="H351" s="254"/>
      <c r="I351" s="272"/>
      <c r="R351" s="254"/>
    </row>
    <row r="352" customFormat="false" ht="12.75" hidden="false" customHeight="false" outlineLevel="0" collapsed="false">
      <c r="A352" s="270"/>
      <c r="B352" s="271"/>
      <c r="C352" s="271"/>
      <c r="D352" s="271"/>
      <c r="E352" s="271"/>
      <c r="F352" s="271"/>
      <c r="G352" s="271"/>
      <c r="H352" s="254"/>
      <c r="I352" s="272"/>
      <c r="R352" s="254"/>
    </row>
    <row r="353" customFormat="false" ht="12.75" hidden="false" customHeight="false" outlineLevel="0" collapsed="false">
      <c r="A353" s="270"/>
      <c r="B353" s="271"/>
      <c r="C353" s="271"/>
      <c r="D353" s="271"/>
      <c r="E353" s="271"/>
      <c r="F353" s="271"/>
      <c r="G353" s="271"/>
      <c r="H353" s="254"/>
      <c r="I353" s="272"/>
      <c r="R353" s="254"/>
    </row>
    <row r="354" customFormat="false" ht="12.75" hidden="false" customHeight="false" outlineLevel="0" collapsed="false">
      <c r="A354" s="270"/>
      <c r="B354" s="271"/>
      <c r="C354" s="271"/>
      <c r="D354" s="271"/>
      <c r="E354" s="271"/>
      <c r="F354" s="271"/>
      <c r="G354" s="271"/>
      <c r="H354" s="254"/>
      <c r="I354" s="272"/>
      <c r="R354" s="254"/>
    </row>
    <row r="355" customFormat="false" ht="12.75" hidden="false" customHeight="false" outlineLevel="0" collapsed="false">
      <c r="A355" s="270"/>
      <c r="B355" s="271"/>
      <c r="C355" s="271"/>
      <c r="D355" s="271"/>
      <c r="E355" s="271"/>
      <c r="F355" s="271"/>
      <c r="G355" s="271"/>
      <c r="H355" s="254"/>
      <c r="I355" s="272"/>
      <c r="R355" s="254"/>
    </row>
    <row r="356" customFormat="false" ht="12.75" hidden="false" customHeight="false" outlineLevel="0" collapsed="false">
      <c r="A356" s="270"/>
      <c r="B356" s="271"/>
      <c r="C356" s="271"/>
      <c r="D356" s="271"/>
      <c r="E356" s="271"/>
      <c r="F356" s="271"/>
      <c r="G356" s="271"/>
      <c r="H356" s="254"/>
      <c r="I356" s="272"/>
      <c r="R356" s="254"/>
    </row>
    <row r="357" customFormat="false" ht="12.75" hidden="false" customHeight="false" outlineLevel="0" collapsed="false">
      <c r="A357" s="270"/>
      <c r="B357" s="271"/>
      <c r="C357" s="271"/>
      <c r="D357" s="271"/>
      <c r="E357" s="271"/>
      <c r="F357" s="271"/>
      <c r="G357" s="271"/>
      <c r="H357" s="254"/>
      <c r="I357" s="272"/>
      <c r="R357" s="254"/>
    </row>
    <row r="358" customFormat="false" ht="12.75" hidden="false" customHeight="false" outlineLevel="0" collapsed="false">
      <c r="A358" s="270"/>
      <c r="B358" s="271"/>
      <c r="C358" s="271"/>
      <c r="D358" s="271"/>
      <c r="E358" s="271"/>
      <c r="F358" s="271"/>
      <c r="G358" s="271"/>
      <c r="H358" s="254"/>
      <c r="I358" s="272"/>
      <c r="R358" s="254"/>
    </row>
    <row r="359" customFormat="false" ht="12.75" hidden="false" customHeight="false" outlineLevel="0" collapsed="false">
      <c r="A359" s="270"/>
      <c r="B359" s="271"/>
      <c r="C359" s="271"/>
      <c r="D359" s="271"/>
      <c r="E359" s="271"/>
      <c r="F359" s="271"/>
      <c r="G359" s="271"/>
      <c r="H359" s="254"/>
      <c r="I359" s="272"/>
      <c r="R359" s="254"/>
    </row>
    <row r="360" customFormat="false" ht="12.75" hidden="false" customHeight="false" outlineLevel="0" collapsed="false">
      <c r="A360" s="270"/>
      <c r="B360" s="271"/>
      <c r="C360" s="271"/>
      <c r="D360" s="271"/>
      <c r="E360" s="271"/>
      <c r="F360" s="271"/>
      <c r="G360" s="271"/>
      <c r="H360" s="254"/>
      <c r="I360" s="272"/>
      <c r="R360" s="254"/>
    </row>
    <row r="361" customFormat="false" ht="12.75" hidden="false" customHeight="false" outlineLevel="0" collapsed="false">
      <c r="A361" s="270"/>
      <c r="B361" s="271"/>
      <c r="C361" s="271"/>
      <c r="D361" s="271"/>
      <c r="E361" s="271"/>
      <c r="F361" s="271"/>
      <c r="G361" s="271"/>
      <c r="H361" s="254"/>
      <c r="I361" s="272"/>
      <c r="R361" s="254"/>
    </row>
    <row r="362" customFormat="false" ht="12.75" hidden="false" customHeight="false" outlineLevel="0" collapsed="false">
      <c r="A362" s="270"/>
      <c r="B362" s="271"/>
      <c r="C362" s="271"/>
      <c r="D362" s="271"/>
      <c r="E362" s="271"/>
      <c r="F362" s="271"/>
      <c r="G362" s="271"/>
      <c r="H362" s="254"/>
      <c r="I362" s="272"/>
      <c r="R362" s="254"/>
    </row>
    <row r="363" customFormat="false" ht="12.75" hidden="false" customHeight="false" outlineLevel="0" collapsed="false">
      <c r="A363" s="270"/>
      <c r="B363" s="271"/>
      <c r="C363" s="271"/>
      <c r="D363" s="271"/>
      <c r="E363" s="271"/>
      <c r="F363" s="271"/>
      <c r="G363" s="271"/>
      <c r="H363" s="254"/>
      <c r="I363" s="272"/>
      <c r="R363" s="254"/>
    </row>
    <row r="364" customFormat="false" ht="12.75" hidden="false" customHeight="false" outlineLevel="0" collapsed="false">
      <c r="A364" s="270"/>
      <c r="B364" s="271"/>
      <c r="C364" s="271"/>
      <c r="D364" s="271"/>
      <c r="E364" s="271"/>
      <c r="F364" s="271"/>
      <c r="G364" s="271"/>
      <c r="H364" s="254"/>
      <c r="I364" s="272"/>
      <c r="R364" s="254"/>
    </row>
    <row r="365" customFormat="false" ht="12.75" hidden="false" customHeight="false" outlineLevel="0" collapsed="false">
      <c r="A365" s="270"/>
      <c r="B365" s="271"/>
      <c r="C365" s="271"/>
      <c r="D365" s="271"/>
      <c r="E365" s="271"/>
      <c r="F365" s="271"/>
      <c r="G365" s="271"/>
      <c r="H365" s="254"/>
      <c r="I365" s="272"/>
      <c r="R365" s="254"/>
    </row>
    <row r="366" customFormat="false" ht="12.75" hidden="false" customHeight="false" outlineLevel="0" collapsed="false">
      <c r="A366" s="270"/>
      <c r="B366" s="271"/>
      <c r="C366" s="271"/>
      <c r="D366" s="271"/>
      <c r="E366" s="271"/>
      <c r="F366" s="271"/>
      <c r="G366" s="271"/>
      <c r="H366" s="254"/>
      <c r="I366" s="272"/>
      <c r="R366" s="254"/>
    </row>
    <row r="367" customFormat="false" ht="12.75" hidden="false" customHeight="false" outlineLevel="0" collapsed="false">
      <c r="A367" s="270"/>
      <c r="B367" s="271"/>
      <c r="C367" s="271"/>
      <c r="D367" s="271"/>
      <c r="E367" s="271"/>
      <c r="F367" s="271"/>
      <c r="G367" s="271"/>
      <c r="H367" s="254"/>
      <c r="I367" s="272"/>
      <c r="R367" s="254"/>
    </row>
    <row r="368" customFormat="false" ht="12.75" hidden="false" customHeight="false" outlineLevel="0" collapsed="false">
      <c r="A368" s="270"/>
      <c r="B368" s="271"/>
      <c r="C368" s="271"/>
      <c r="D368" s="271"/>
      <c r="E368" s="271"/>
      <c r="F368" s="271"/>
      <c r="G368" s="271"/>
      <c r="H368" s="254"/>
      <c r="I368" s="272"/>
      <c r="R368" s="254"/>
    </row>
    <row r="369" customFormat="false" ht="12.75" hidden="false" customHeight="false" outlineLevel="0" collapsed="false">
      <c r="A369" s="270"/>
      <c r="B369" s="271"/>
      <c r="C369" s="271"/>
      <c r="D369" s="271"/>
      <c r="E369" s="271"/>
      <c r="F369" s="271"/>
      <c r="G369" s="271"/>
      <c r="H369" s="254"/>
      <c r="I369" s="272"/>
      <c r="R369" s="254"/>
    </row>
    <row r="370" customFormat="false" ht="12.75" hidden="false" customHeight="false" outlineLevel="0" collapsed="false">
      <c r="A370" s="270"/>
      <c r="B370" s="271"/>
      <c r="C370" s="271"/>
      <c r="D370" s="271"/>
      <c r="E370" s="271"/>
      <c r="F370" s="271"/>
      <c r="G370" s="271"/>
      <c r="H370" s="254"/>
      <c r="I370" s="272"/>
      <c r="R370" s="254"/>
    </row>
    <row r="371" customFormat="false" ht="12.75" hidden="false" customHeight="false" outlineLevel="0" collapsed="false">
      <c r="A371" s="270"/>
      <c r="B371" s="271"/>
      <c r="C371" s="271"/>
      <c r="D371" s="271"/>
      <c r="E371" s="271"/>
      <c r="F371" s="271"/>
      <c r="G371" s="271"/>
      <c r="H371" s="254"/>
      <c r="I371" s="272"/>
      <c r="R371" s="254"/>
    </row>
    <row r="372" customFormat="false" ht="12.75" hidden="false" customHeight="false" outlineLevel="0" collapsed="false">
      <c r="A372" s="270"/>
      <c r="B372" s="271"/>
      <c r="C372" s="271"/>
      <c r="D372" s="271"/>
      <c r="E372" s="271"/>
      <c r="F372" s="271"/>
      <c r="G372" s="271"/>
      <c r="H372" s="254"/>
      <c r="I372" s="272"/>
      <c r="R372" s="254"/>
    </row>
    <row r="373" customFormat="false" ht="12.75" hidden="false" customHeight="false" outlineLevel="0" collapsed="false">
      <c r="A373" s="270"/>
      <c r="B373" s="271"/>
      <c r="C373" s="271"/>
      <c r="D373" s="271"/>
      <c r="E373" s="271"/>
      <c r="F373" s="271"/>
      <c r="G373" s="271"/>
      <c r="H373" s="254"/>
      <c r="I373" s="272"/>
      <c r="R373" s="254"/>
    </row>
    <row r="374" customFormat="false" ht="12.75" hidden="false" customHeight="false" outlineLevel="0" collapsed="false">
      <c r="A374" s="270"/>
      <c r="B374" s="271"/>
      <c r="C374" s="271"/>
      <c r="D374" s="271"/>
      <c r="E374" s="271"/>
      <c r="F374" s="271"/>
      <c r="G374" s="271"/>
      <c r="H374" s="254"/>
      <c r="I374" s="272"/>
      <c r="R374" s="254"/>
    </row>
    <row r="375" customFormat="false" ht="12.75" hidden="false" customHeight="false" outlineLevel="0" collapsed="false">
      <c r="A375" s="270"/>
      <c r="B375" s="271"/>
      <c r="C375" s="271"/>
      <c r="D375" s="271"/>
      <c r="E375" s="271"/>
      <c r="F375" s="271"/>
      <c r="G375" s="271"/>
      <c r="H375" s="254"/>
      <c r="I375" s="272"/>
      <c r="R375" s="254"/>
    </row>
    <row r="376" customFormat="false" ht="12.75" hidden="false" customHeight="false" outlineLevel="0" collapsed="false">
      <c r="A376" s="270"/>
      <c r="B376" s="271"/>
      <c r="C376" s="271"/>
      <c r="D376" s="271"/>
      <c r="E376" s="271"/>
      <c r="F376" s="271"/>
      <c r="G376" s="271"/>
      <c r="H376" s="254"/>
      <c r="I376" s="272"/>
      <c r="R376" s="254"/>
    </row>
    <row r="377" customFormat="false" ht="12.75" hidden="false" customHeight="false" outlineLevel="0" collapsed="false">
      <c r="A377" s="270"/>
      <c r="B377" s="271"/>
      <c r="C377" s="271"/>
      <c r="D377" s="271"/>
      <c r="E377" s="271"/>
      <c r="F377" s="271"/>
      <c r="G377" s="271"/>
      <c r="H377" s="254"/>
      <c r="I377" s="272"/>
      <c r="R377" s="254"/>
    </row>
    <row r="378" customFormat="false" ht="12.75" hidden="false" customHeight="false" outlineLevel="0" collapsed="false">
      <c r="A378" s="270"/>
      <c r="B378" s="271"/>
      <c r="C378" s="271"/>
      <c r="D378" s="271"/>
      <c r="E378" s="271"/>
      <c r="F378" s="271"/>
      <c r="G378" s="271"/>
      <c r="H378" s="254"/>
      <c r="I378" s="272"/>
      <c r="R378" s="254"/>
    </row>
    <row r="379" customFormat="false" ht="12.75" hidden="false" customHeight="false" outlineLevel="0" collapsed="false">
      <c r="A379" s="270"/>
      <c r="B379" s="271"/>
      <c r="C379" s="271"/>
      <c r="D379" s="271"/>
      <c r="E379" s="271"/>
      <c r="F379" s="271"/>
      <c r="G379" s="271"/>
      <c r="H379" s="254"/>
      <c r="I379" s="272"/>
      <c r="R379" s="254"/>
    </row>
    <row r="380" customFormat="false" ht="12.75" hidden="false" customHeight="false" outlineLevel="0" collapsed="false">
      <c r="A380" s="270"/>
      <c r="B380" s="271"/>
      <c r="C380" s="271"/>
      <c r="D380" s="271"/>
      <c r="E380" s="271"/>
      <c r="F380" s="271"/>
      <c r="G380" s="271"/>
      <c r="H380" s="254"/>
      <c r="I380" s="272"/>
      <c r="R380" s="254"/>
    </row>
    <row r="381" customFormat="false" ht="12.75" hidden="false" customHeight="false" outlineLevel="0" collapsed="false">
      <c r="A381" s="270"/>
      <c r="B381" s="271"/>
      <c r="C381" s="271"/>
      <c r="D381" s="271"/>
      <c r="E381" s="271"/>
      <c r="F381" s="271"/>
      <c r="G381" s="271"/>
      <c r="H381" s="254"/>
      <c r="I381" s="272"/>
      <c r="R381" s="254"/>
    </row>
    <row r="382" customFormat="false" ht="12.75" hidden="false" customHeight="false" outlineLevel="0" collapsed="false">
      <c r="A382" s="270"/>
      <c r="B382" s="271"/>
      <c r="C382" s="271"/>
      <c r="D382" s="271"/>
      <c r="E382" s="271"/>
      <c r="F382" s="271"/>
      <c r="G382" s="271"/>
      <c r="H382" s="254"/>
      <c r="I382" s="272"/>
      <c r="R382" s="254"/>
    </row>
    <row r="383" customFormat="false" ht="12.75" hidden="false" customHeight="false" outlineLevel="0" collapsed="false">
      <c r="A383" s="270"/>
      <c r="B383" s="271"/>
      <c r="C383" s="271"/>
      <c r="D383" s="271"/>
      <c r="E383" s="271"/>
      <c r="F383" s="271"/>
      <c r="G383" s="271"/>
      <c r="H383" s="254"/>
      <c r="I383" s="272"/>
      <c r="R383" s="254"/>
    </row>
    <row r="384" customFormat="false" ht="12.75" hidden="false" customHeight="false" outlineLevel="0" collapsed="false">
      <c r="A384" s="270"/>
      <c r="B384" s="271"/>
      <c r="C384" s="271"/>
      <c r="D384" s="271"/>
      <c r="E384" s="271"/>
      <c r="F384" s="271"/>
      <c r="G384" s="271"/>
      <c r="H384" s="254"/>
      <c r="I384" s="272"/>
      <c r="R384" s="254"/>
    </row>
    <row r="385" customFormat="false" ht="12.75" hidden="false" customHeight="false" outlineLevel="0" collapsed="false">
      <c r="A385" s="270"/>
      <c r="B385" s="271"/>
      <c r="C385" s="271"/>
      <c r="D385" s="271"/>
      <c r="E385" s="271"/>
      <c r="F385" s="271"/>
      <c r="G385" s="271"/>
      <c r="H385" s="254"/>
      <c r="I385" s="272"/>
      <c r="R385" s="254"/>
    </row>
    <row r="386" customFormat="false" ht="12.75" hidden="false" customHeight="false" outlineLevel="0" collapsed="false">
      <c r="A386" s="270"/>
      <c r="B386" s="271"/>
      <c r="C386" s="271"/>
      <c r="D386" s="271"/>
      <c r="E386" s="271"/>
      <c r="F386" s="271"/>
      <c r="G386" s="271"/>
      <c r="H386" s="254"/>
      <c r="I386" s="272"/>
      <c r="R386" s="254"/>
    </row>
    <row r="387" customFormat="false" ht="12.75" hidden="false" customHeight="false" outlineLevel="0" collapsed="false">
      <c r="A387" s="270"/>
      <c r="B387" s="271"/>
      <c r="C387" s="271"/>
      <c r="D387" s="271"/>
      <c r="E387" s="271"/>
      <c r="F387" s="271"/>
      <c r="G387" s="271"/>
      <c r="H387" s="254"/>
      <c r="I387" s="272"/>
      <c r="R387" s="254"/>
    </row>
    <row r="388" customFormat="false" ht="12.75" hidden="false" customHeight="false" outlineLevel="0" collapsed="false">
      <c r="A388" s="270"/>
      <c r="B388" s="271"/>
      <c r="C388" s="271"/>
      <c r="D388" s="271"/>
      <c r="E388" s="271"/>
      <c r="F388" s="271"/>
      <c r="G388" s="271"/>
      <c r="H388" s="254"/>
      <c r="I388" s="272"/>
      <c r="R388" s="254"/>
    </row>
    <row r="389" customFormat="false" ht="12.75" hidden="false" customHeight="false" outlineLevel="0" collapsed="false">
      <c r="A389" s="270"/>
      <c r="B389" s="271"/>
      <c r="C389" s="271"/>
      <c r="D389" s="271"/>
      <c r="E389" s="271"/>
      <c r="F389" s="271"/>
      <c r="G389" s="271"/>
      <c r="H389" s="254"/>
      <c r="I389" s="272"/>
      <c r="R389" s="254"/>
    </row>
    <row r="390" customFormat="false" ht="12.75" hidden="false" customHeight="false" outlineLevel="0" collapsed="false">
      <c r="A390" s="270"/>
      <c r="B390" s="271"/>
      <c r="C390" s="271"/>
      <c r="D390" s="271"/>
      <c r="E390" s="271"/>
      <c r="F390" s="271"/>
      <c r="G390" s="271"/>
      <c r="H390" s="254"/>
      <c r="I390" s="272"/>
      <c r="R390" s="254"/>
    </row>
    <row r="391" customFormat="false" ht="12.75" hidden="false" customHeight="false" outlineLevel="0" collapsed="false">
      <c r="A391" s="270"/>
      <c r="B391" s="271"/>
      <c r="C391" s="271"/>
      <c r="D391" s="271"/>
      <c r="E391" s="271"/>
      <c r="F391" s="271"/>
      <c r="G391" s="271"/>
      <c r="H391" s="254"/>
      <c r="I391" s="272"/>
      <c r="R391" s="254"/>
    </row>
    <row r="392" customFormat="false" ht="12.75" hidden="false" customHeight="false" outlineLevel="0" collapsed="false">
      <c r="A392" s="270"/>
      <c r="B392" s="271"/>
      <c r="C392" s="271"/>
      <c r="D392" s="271"/>
      <c r="E392" s="271"/>
      <c r="F392" s="271"/>
      <c r="G392" s="271"/>
      <c r="H392" s="254"/>
      <c r="I392" s="272"/>
      <c r="R392" s="254"/>
    </row>
    <row r="393" customFormat="false" ht="12.75" hidden="false" customHeight="false" outlineLevel="0" collapsed="false">
      <c r="A393" s="270"/>
      <c r="B393" s="271"/>
      <c r="C393" s="271"/>
      <c r="D393" s="271"/>
      <c r="E393" s="271"/>
      <c r="F393" s="271"/>
      <c r="G393" s="271"/>
      <c r="H393" s="254"/>
      <c r="I393" s="272"/>
      <c r="R393" s="254"/>
    </row>
    <row r="394" customFormat="false" ht="12.75" hidden="false" customHeight="false" outlineLevel="0" collapsed="false">
      <c r="A394" s="270"/>
      <c r="B394" s="271"/>
      <c r="C394" s="271"/>
      <c r="D394" s="271"/>
      <c r="E394" s="271"/>
      <c r="F394" s="271"/>
      <c r="G394" s="271"/>
      <c r="H394" s="254"/>
      <c r="I394" s="272"/>
      <c r="R394" s="254"/>
    </row>
    <row r="395" customFormat="false" ht="12.75" hidden="false" customHeight="false" outlineLevel="0" collapsed="false">
      <c r="A395" s="270"/>
      <c r="B395" s="271"/>
      <c r="C395" s="271"/>
      <c r="D395" s="271"/>
      <c r="E395" s="271"/>
      <c r="F395" s="271"/>
      <c r="G395" s="271"/>
      <c r="H395" s="254"/>
      <c r="I395" s="272"/>
      <c r="R395" s="254"/>
    </row>
    <row r="396" customFormat="false" ht="12.75" hidden="false" customHeight="false" outlineLevel="0" collapsed="false">
      <c r="A396" s="270"/>
      <c r="B396" s="271"/>
      <c r="C396" s="271"/>
      <c r="D396" s="271"/>
      <c r="E396" s="271"/>
      <c r="F396" s="271"/>
      <c r="G396" s="271"/>
      <c r="H396" s="254"/>
      <c r="I396" s="272"/>
      <c r="R396" s="254"/>
    </row>
    <row r="397" customFormat="false" ht="12.75" hidden="false" customHeight="false" outlineLevel="0" collapsed="false">
      <c r="A397" s="270"/>
      <c r="B397" s="271"/>
      <c r="C397" s="271"/>
      <c r="D397" s="271"/>
      <c r="E397" s="271"/>
      <c r="F397" s="271"/>
      <c r="G397" s="271"/>
      <c r="H397" s="254"/>
      <c r="I397" s="272"/>
      <c r="R397" s="254"/>
    </row>
    <row r="398" customFormat="false" ht="12.75" hidden="false" customHeight="false" outlineLevel="0" collapsed="false">
      <c r="A398" s="270"/>
      <c r="B398" s="271"/>
      <c r="C398" s="271"/>
      <c r="D398" s="271"/>
      <c r="E398" s="271"/>
      <c r="F398" s="271"/>
      <c r="G398" s="271"/>
      <c r="H398" s="254"/>
      <c r="I398" s="272"/>
      <c r="R398" s="254"/>
    </row>
    <row r="399" customFormat="false" ht="12.75" hidden="false" customHeight="false" outlineLevel="0" collapsed="false">
      <c r="A399" s="270"/>
      <c r="B399" s="271"/>
      <c r="C399" s="271"/>
      <c r="D399" s="271"/>
      <c r="E399" s="271"/>
      <c r="F399" s="271"/>
      <c r="G399" s="271"/>
      <c r="H399" s="254"/>
      <c r="I399" s="272"/>
      <c r="R399" s="254"/>
    </row>
    <row r="400" customFormat="false" ht="12.75" hidden="false" customHeight="false" outlineLevel="0" collapsed="false">
      <c r="A400" s="270"/>
      <c r="B400" s="271"/>
      <c r="C400" s="271"/>
      <c r="D400" s="271"/>
      <c r="E400" s="271"/>
      <c r="F400" s="271"/>
      <c r="G400" s="271"/>
      <c r="H400" s="254"/>
      <c r="I400" s="272"/>
      <c r="R400" s="254"/>
    </row>
    <row r="401" customFormat="false" ht="12.75" hidden="false" customHeight="false" outlineLevel="0" collapsed="false">
      <c r="A401" s="270"/>
      <c r="B401" s="271"/>
      <c r="C401" s="271"/>
      <c r="D401" s="271"/>
      <c r="E401" s="271"/>
      <c r="F401" s="271"/>
      <c r="G401" s="271"/>
      <c r="H401" s="254"/>
      <c r="I401" s="272"/>
      <c r="R401" s="254"/>
    </row>
    <row r="402" customFormat="false" ht="12.75" hidden="false" customHeight="false" outlineLevel="0" collapsed="false">
      <c r="A402" s="270"/>
      <c r="B402" s="271"/>
      <c r="C402" s="271"/>
      <c r="D402" s="271"/>
      <c r="E402" s="271"/>
      <c r="F402" s="271"/>
      <c r="G402" s="271"/>
      <c r="H402" s="254"/>
      <c r="I402" s="272"/>
      <c r="R402" s="254"/>
    </row>
    <row r="403" customFormat="false" ht="12.75" hidden="false" customHeight="false" outlineLevel="0" collapsed="false">
      <c r="A403" s="270"/>
      <c r="B403" s="271"/>
      <c r="C403" s="271"/>
      <c r="D403" s="271"/>
      <c r="E403" s="271"/>
      <c r="F403" s="271"/>
      <c r="G403" s="271"/>
      <c r="H403" s="254"/>
      <c r="I403" s="272"/>
      <c r="R403" s="254"/>
    </row>
    <row r="404" customFormat="false" ht="12.75" hidden="false" customHeight="false" outlineLevel="0" collapsed="false">
      <c r="A404" s="270"/>
      <c r="B404" s="271"/>
      <c r="C404" s="271"/>
      <c r="D404" s="271"/>
      <c r="E404" s="271"/>
      <c r="F404" s="271"/>
      <c r="G404" s="271"/>
      <c r="H404" s="254"/>
      <c r="I404" s="272"/>
      <c r="R404" s="254"/>
    </row>
    <row r="405" customFormat="false" ht="12.75" hidden="false" customHeight="false" outlineLevel="0" collapsed="false">
      <c r="A405" s="270"/>
      <c r="B405" s="271"/>
      <c r="C405" s="271"/>
      <c r="D405" s="271"/>
      <c r="E405" s="271"/>
      <c r="F405" s="271"/>
      <c r="G405" s="271"/>
      <c r="H405" s="254"/>
      <c r="I405" s="272"/>
      <c r="R405" s="254"/>
    </row>
    <row r="406" customFormat="false" ht="12.75" hidden="false" customHeight="false" outlineLevel="0" collapsed="false">
      <c r="A406" s="270"/>
      <c r="B406" s="271"/>
      <c r="C406" s="271"/>
      <c r="D406" s="271"/>
      <c r="E406" s="271"/>
      <c r="F406" s="271"/>
      <c r="G406" s="271"/>
      <c r="H406" s="254"/>
      <c r="I406" s="272"/>
      <c r="R406" s="254"/>
    </row>
    <row r="407" customFormat="false" ht="12.75" hidden="false" customHeight="false" outlineLevel="0" collapsed="false">
      <c r="A407" s="270"/>
      <c r="B407" s="271"/>
      <c r="C407" s="271"/>
      <c r="D407" s="271"/>
      <c r="E407" s="271"/>
      <c r="F407" s="271"/>
      <c r="G407" s="271"/>
      <c r="H407" s="254"/>
      <c r="I407" s="272"/>
      <c r="R407" s="254"/>
    </row>
    <row r="408" customFormat="false" ht="12.75" hidden="false" customHeight="false" outlineLevel="0" collapsed="false">
      <c r="A408" s="270"/>
      <c r="B408" s="271"/>
      <c r="C408" s="271"/>
      <c r="D408" s="271"/>
      <c r="E408" s="271"/>
      <c r="F408" s="271"/>
      <c r="G408" s="271"/>
      <c r="H408" s="254"/>
      <c r="I408" s="272"/>
      <c r="R408" s="254"/>
    </row>
    <row r="409" customFormat="false" ht="12.75" hidden="false" customHeight="false" outlineLevel="0" collapsed="false">
      <c r="A409" s="270"/>
      <c r="B409" s="271"/>
      <c r="C409" s="271"/>
      <c r="D409" s="271"/>
      <c r="E409" s="271"/>
      <c r="F409" s="271"/>
      <c r="G409" s="271"/>
      <c r="H409" s="254"/>
      <c r="I409" s="272"/>
      <c r="R409" s="254"/>
    </row>
    <row r="410" customFormat="false" ht="12.75" hidden="false" customHeight="false" outlineLevel="0" collapsed="false">
      <c r="A410" s="270"/>
      <c r="B410" s="271"/>
      <c r="C410" s="271"/>
      <c r="D410" s="271"/>
      <c r="E410" s="271"/>
      <c r="F410" s="271"/>
      <c r="G410" s="271"/>
      <c r="H410" s="254"/>
      <c r="I410" s="272"/>
      <c r="R410" s="254"/>
    </row>
    <row r="411" customFormat="false" ht="12.75" hidden="false" customHeight="false" outlineLevel="0" collapsed="false">
      <c r="A411" s="270"/>
      <c r="B411" s="271"/>
      <c r="C411" s="271"/>
      <c r="D411" s="271"/>
      <c r="E411" s="271"/>
      <c r="F411" s="271"/>
      <c r="G411" s="271"/>
      <c r="H411" s="254"/>
      <c r="I411" s="272"/>
      <c r="R411" s="254"/>
    </row>
    <row r="412" customFormat="false" ht="12.75" hidden="false" customHeight="false" outlineLevel="0" collapsed="false">
      <c r="A412" s="270"/>
      <c r="B412" s="271"/>
      <c r="C412" s="271"/>
      <c r="D412" s="271"/>
      <c r="E412" s="271"/>
      <c r="F412" s="271"/>
      <c r="G412" s="271"/>
      <c r="H412" s="254"/>
      <c r="I412" s="272"/>
      <c r="R412" s="254"/>
    </row>
    <row r="413" customFormat="false" ht="12.75" hidden="false" customHeight="false" outlineLevel="0" collapsed="false">
      <c r="A413" s="270"/>
      <c r="B413" s="271"/>
      <c r="C413" s="271"/>
      <c r="D413" s="271"/>
      <c r="E413" s="271"/>
      <c r="F413" s="271"/>
      <c r="G413" s="271"/>
      <c r="H413" s="254"/>
      <c r="I413" s="272"/>
      <c r="R413" s="254"/>
    </row>
    <row r="414" customFormat="false" ht="12.75" hidden="false" customHeight="false" outlineLevel="0" collapsed="false">
      <c r="A414" s="270"/>
      <c r="B414" s="271"/>
      <c r="C414" s="271"/>
      <c r="D414" s="271"/>
      <c r="E414" s="271"/>
      <c r="F414" s="271"/>
      <c r="G414" s="271"/>
      <c r="H414" s="254"/>
      <c r="I414" s="272"/>
      <c r="R414" s="254"/>
    </row>
    <row r="415" customFormat="false" ht="12.75" hidden="false" customHeight="false" outlineLevel="0" collapsed="false">
      <c r="A415" s="270"/>
      <c r="B415" s="271"/>
      <c r="C415" s="271"/>
      <c r="D415" s="271"/>
      <c r="E415" s="271"/>
      <c r="F415" s="271"/>
      <c r="G415" s="271"/>
      <c r="H415" s="254"/>
      <c r="I415" s="272"/>
      <c r="R415" s="254"/>
    </row>
    <row r="416" customFormat="false" ht="12.75" hidden="false" customHeight="false" outlineLevel="0" collapsed="false">
      <c r="A416" s="270"/>
      <c r="B416" s="271"/>
      <c r="C416" s="271"/>
      <c r="D416" s="271"/>
      <c r="E416" s="271"/>
      <c r="F416" s="271"/>
      <c r="G416" s="271"/>
      <c r="H416" s="254"/>
      <c r="I416" s="272"/>
      <c r="R416" s="254"/>
    </row>
    <row r="417" customFormat="false" ht="12.75" hidden="false" customHeight="false" outlineLevel="0" collapsed="false">
      <c r="A417" s="270"/>
      <c r="B417" s="271"/>
      <c r="C417" s="271"/>
      <c r="D417" s="271"/>
      <c r="E417" s="271"/>
      <c r="F417" s="271"/>
      <c r="G417" s="271"/>
      <c r="H417" s="254"/>
      <c r="I417" s="272"/>
      <c r="R417" s="254"/>
    </row>
    <row r="418" customFormat="false" ht="12.75" hidden="false" customHeight="false" outlineLevel="0" collapsed="false">
      <c r="A418" s="270"/>
      <c r="B418" s="271"/>
      <c r="C418" s="271"/>
      <c r="D418" s="271"/>
      <c r="E418" s="271"/>
      <c r="F418" s="271"/>
      <c r="G418" s="271"/>
      <c r="H418" s="254"/>
      <c r="I418" s="272"/>
      <c r="R418" s="254"/>
    </row>
    <row r="419" customFormat="false" ht="12.75" hidden="false" customHeight="false" outlineLevel="0" collapsed="false">
      <c r="A419" s="270"/>
      <c r="B419" s="271"/>
      <c r="C419" s="271"/>
      <c r="D419" s="271"/>
      <c r="E419" s="271"/>
      <c r="F419" s="271"/>
      <c r="G419" s="271"/>
      <c r="H419" s="254"/>
      <c r="I419" s="272"/>
      <c r="R419" s="254"/>
    </row>
    <row r="420" customFormat="false" ht="12.75" hidden="false" customHeight="false" outlineLevel="0" collapsed="false">
      <c r="A420" s="270"/>
      <c r="B420" s="271"/>
      <c r="C420" s="271"/>
      <c r="D420" s="271"/>
      <c r="E420" s="271"/>
      <c r="F420" s="271"/>
      <c r="G420" s="271"/>
      <c r="H420" s="254"/>
      <c r="I420" s="272"/>
      <c r="R420" s="254"/>
    </row>
    <row r="421" customFormat="false" ht="12.75" hidden="false" customHeight="false" outlineLevel="0" collapsed="false">
      <c r="A421" s="270"/>
      <c r="B421" s="271"/>
      <c r="C421" s="271"/>
      <c r="D421" s="271"/>
      <c r="E421" s="271"/>
      <c r="F421" s="271"/>
      <c r="G421" s="271"/>
      <c r="H421" s="254"/>
      <c r="I421" s="272"/>
      <c r="R421" s="254"/>
    </row>
    <row r="422" customFormat="false" ht="12.75" hidden="false" customHeight="false" outlineLevel="0" collapsed="false">
      <c r="A422" s="270"/>
      <c r="B422" s="271"/>
      <c r="C422" s="271"/>
      <c r="D422" s="271"/>
      <c r="E422" s="271"/>
      <c r="F422" s="271"/>
      <c r="G422" s="271"/>
      <c r="H422" s="254"/>
      <c r="I422" s="272"/>
      <c r="R422" s="254"/>
    </row>
    <row r="423" customFormat="false" ht="12.75" hidden="false" customHeight="false" outlineLevel="0" collapsed="false">
      <c r="A423" s="270"/>
      <c r="B423" s="271"/>
      <c r="C423" s="271"/>
      <c r="D423" s="271"/>
      <c r="E423" s="271"/>
      <c r="F423" s="271"/>
      <c r="G423" s="271"/>
      <c r="H423" s="254"/>
      <c r="I423" s="272"/>
      <c r="R423" s="254"/>
    </row>
    <row r="424" customFormat="false" ht="12.75" hidden="false" customHeight="false" outlineLevel="0" collapsed="false">
      <c r="A424" s="270"/>
      <c r="B424" s="271"/>
      <c r="C424" s="271"/>
      <c r="D424" s="271"/>
      <c r="E424" s="271"/>
      <c r="F424" s="271"/>
      <c r="G424" s="271"/>
      <c r="H424" s="254"/>
      <c r="I424" s="272"/>
      <c r="R424" s="254"/>
    </row>
    <row r="425" customFormat="false" ht="12.75" hidden="false" customHeight="false" outlineLevel="0" collapsed="false">
      <c r="A425" s="270"/>
      <c r="B425" s="271"/>
      <c r="C425" s="271"/>
      <c r="D425" s="271"/>
      <c r="E425" s="271"/>
      <c r="F425" s="271"/>
      <c r="G425" s="271"/>
      <c r="H425" s="254"/>
      <c r="I425" s="272"/>
      <c r="R425" s="254"/>
    </row>
    <row r="426" customFormat="false" ht="12.75" hidden="false" customHeight="false" outlineLevel="0" collapsed="false">
      <c r="A426" s="270"/>
      <c r="B426" s="271"/>
      <c r="C426" s="271"/>
      <c r="D426" s="271"/>
      <c r="E426" s="271"/>
      <c r="F426" s="271"/>
      <c r="G426" s="271"/>
      <c r="H426" s="254"/>
      <c r="I426" s="272"/>
      <c r="R426" s="254"/>
    </row>
    <row r="427" customFormat="false" ht="12.75" hidden="false" customHeight="false" outlineLevel="0" collapsed="false">
      <c r="A427" s="270"/>
      <c r="B427" s="271"/>
      <c r="C427" s="271"/>
      <c r="D427" s="271"/>
      <c r="E427" s="271"/>
      <c r="F427" s="271"/>
      <c r="G427" s="271"/>
      <c r="H427" s="254"/>
      <c r="I427" s="272"/>
      <c r="R427" s="254"/>
    </row>
    <row r="428" customFormat="false" ht="12.75" hidden="false" customHeight="false" outlineLevel="0" collapsed="false">
      <c r="A428" s="270"/>
      <c r="B428" s="271"/>
      <c r="C428" s="271"/>
      <c r="D428" s="271"/>
      <c r="E428" s="271"/>
      <c r="F428" s="271"/>
      <c r="G428" s="271"/>
      <c r="H428" s="254"/>
      <c r="I428" s="272"/>
      <c r="R428" s="254"/>
    </row>
    <row r="429" customFormat="false" ht="12.75" hidden="false" customHeight="false" outlineLevel="0" collapsed="false">
      <c r="A429" s="270"/>
      <c r="B429" s="271"/>
      <c r="C429" s="271"/>
      <c r="D429" s="271"/>
      <c r="E429" s="271"/>
      <c r="F429" s="271"/>
      <c r="G429" s="271"/>
      <c r="H429" s="254"/>
      <c r="I429" s="272"/>
      <c r="R429" s="254"/>
    </row>
    <row r="430" customFormat="false" ht="12.75" hidden="false" customHeight="false" outlineLevel="0" collapsed="false">
      <c r="A430" s="270"/>
      <c r="B430" s="271"/>
      <c r="C430" s="271"/>
      <c r="D430" s="271"/>
      <c r="E430" s="271"/>
      <c r="F430" s="271"/>
      <c r="G430" s="271"/>
      <c r="H430" s="254"/>
      <c r="I430" s="272"/>
      <c r="R430" s="254"/>
    </row>
    <row r="431" customFormat="false" ht="12.75" hidden="false" customHeight="false" outlineLevel="0" collapsed="false">
      <c r="A431" s="270"/>
      <c r="B431" s="271"/>
      <c r="C431" s="271"/>
      <c r="D431" s="271"/>
      <c r="E431" s="271"/>
      <c r="F431" s="271"/>
      <c r="G431" s="271"/>
      <c r="H431" s="254"/>
      <c r="I431" s="272"/>
      <c r="R431" s="254"/>
    </row>
    <row r="432" customFormat="false" ht="12.75" hidden="false" customHeight="false" outlineLevel="0" collapsed="false">
      <c r="A432" s="270"/>
      <c r="B432" s="271"/>
      <c r="C432" s="271"/>
      <c r="D432" s="271"/>
      <c r="E432" s="271"/>
      <c r="F432" s="271"/>
      <c r="G432" s="271"/>
      <c r="H432" s="254"/>
      <c r="I432" s="272"/>
      <c r="R432" s="254"/>
    </row>
    <row r="433" customFormat="false" ht="12.75" hidden="false" customHeight="false" outlineLevel="0" collapsed="false">
      <c r="A433" s="270"/>
      <c r="B433" s="271"/>
      <c r="C433" s="271"/>
      <c r="D433" s="271"/>
      <c r="E433" s="271"/>
      <c r="F433" s="271"/>
      <c r="G433" s="271"/>
      <c r="H433" s="254"/>
      <c r="I433" s="272"/>
      <c r="R433" s="254"/>
    </row>
    <row r="434" customFormat="false" ht="12.75" hidden="false" customHeight="false" outlineLevel="0" collapsed="false">
      <c r="A434" s="270"/>
      <c r="B434" s="271"/>
      <c r="C434" s="271"/>
      <c r="D434" s="271"/>
      <c r="E434" s="271"/>
      <c r="F434" s="271"/>
      <c r="G434" s="271"/>
      <c r="H434" s="254"/>
      <c r="I434" s="272"/>
      <c r="R434" s="254"/>
    </row>
    <row r="435" customFormat="false" ht="12.75" hidden="false" customHeight="false" outlineLevel="0" collapsed="false">
      <c r="A435" s="270"/>
      <c r="B435" s="271"/>
      <c r="C435" s="271"/>
      <c r="D435" s="271"/>
      <c r="E435" s="271"/>
      <c r="F435" s="271"/>
      <c r="G435" s="271"/>
      <c r="H435" s="254"/>
      <c r="I435" s="272"/>
      <c r="R435" s="254"/>
    </row>
    <row r="436" customFormat="false" ht="12.75" hidden="false" customHeight="false" outlineLevel="0" collapsed="false">
      <c r="A436" s="270"/>
      <c r="B436" s="271"/>
      <c r="C436" s="271"/>
      <c r="D436" s="271"/>
      <c r="E436" s="271"/>
      <c r="F436" s="271"/>
      <c r="G436" s="271"/>
      <c r="H436" s="254"/>
      <c r="I436" s="272"/>
      <c r="R436" s="254"/>
    </row>
    <row r="437" customFormat="false" ht="12.75" hidden="false" customHeight="false" outlineLevel="0" collapsed="false">
      <c r="A437" s="270"/>
      <c r="B437" s="271"/>
      <c r="C437" s="271"/>
      <c r="D437" s="271"/>
      <c r="E437" s="271"/>
      <c r="F437" s="271"/>
      <c r="G437" s="271"/>
      <c r="H437" s="254"/>
      <c r="I437" s="272"/>
      <c r="R437" s="254"/>
    </row>
    <row r="438" customFormat="false" ht="12.75" hidden="false" customHeight="false" outlineLevel="0" collapsed="false">
      <c r="A438" s="270"/>
      <c r="B438" s="271"/>
      <c r="C438" s="271"/>
      <c r="D438" s="271"/>
      <c r="E438" s="271"/>
      <c r="F438" s="271"/>
      <c r="G438" s="271"/>
      <c r="H438" s="254"/>
      <c r="I438" s="272"/>
      <c r="R438" s="254"/>
    </row>
    <row r="439" customFormat="false" ht="12.75" hidden="false" customHeight="false" outlineLevel="0" collapsed="false">
      <c r="A439" s="270"/>
      <c r="B439" s="271"/>
      <c r="C439" s="271"/>
      <c r="D439" s="271"/>
      <c r="E439" s="271"/>
      <c r="F439" s="271"/>
      <c r="G439" s="271"/>
      <c r="H439" s="254"/>
      <c r="I439" s="272"/>
      <c r="R439" s="254"/>
    </row>
    <row r="440" customFormat="false" ht="12.75" hidden="false" customHeight="false" outlineLevel="0" collapsed="false">
      <c r="A440" s="270"/>
      <c r="B440" s="271"/>
      <c r="C440" s="271"/>
      <c r="D440" s="271"/>
      <c r="E440" s="271"/>
      <c r="F440" s="271"/>
      <c r="G440" s="271"/>
      <c r="H440" s="254"/>
      <c r="I440" s="272"/>
      <c r="R440" s="254"/>
    </row>
    <row r="441" customFormat="false" ht="12.75" hidden="false" customHeight="false" outlineLevel="0" collapsed="false">
      <c r="A441" s="270"/>
      <c r="B441" s="271"/>
      <c r="C441" s="271"/>
      <c r="D441" s="271"/>
      <c r="E441" s="271"/>
      <c r="F441" s="271"/>
      <c r="G441" s="271"/>
      <c r="H441" s="254"/>
      <c r="I441" s="272"/>
      <c r="R441" s="254"/>
    </row>
    <row r="442" customFormat="false" ht="12.75" hidden="false" customHeight="false" outlineLevel="0" collapsed="false">
      <c r="A442" s="270"/>
      <c r="B442" s="271"/>
      <c r="C442" s="271"/>
      <c r="D442" s="271"/>
      <c r="E442" s="271"/>
      <c r="F442" s="271"/>
      <c r="G442" s="271"/>
      <c r="H442" s="254"/>
      <c r="I442" s="272"/>
      <c r="R442" s="254"/>
    </row>
    <row r="443" customFormat="false" ht="12.75" hidden="false" customHeight="false" outlineLevel="0" collapsed="false">
      <c r="A443" s="270"/>
      <c r="B443" s="271"/>
      <c r="C443" s="271"/>
      <c r="D443" s="271"/>
      <c r="E443" s="271"/>
      <c r="F443" s="271"/>
      <c r="G443" s="271"/>
      <c r="H443" s="254"/>
      <c r="I443" s="272"/>
      <c r="R443" s="254"/>
    </row>
    <row r="444" customFormat="false" ht="12.75" hidden="false" customHeight="false" outlineLevel="0" collapsed="false">
      <c r="A444" s="270"/>
      <c r="B444" s="271"/>
      <c r="C444" s="271"/>
      <c r="D444" s="271"/>
      <c r="E444" s="271"/>
      <c r="F444" s="271"/>
      <c r="G444" s="271"/>
      <c r="H444" s="254"/>
      <c r="I444" s="272"/>
      <c r="R444" s="254"/>
    </row>
    <row r="445" customFormat="false" ht="12.75" hidden="false" customHeight="false" outlineLevel="0" collapsed="false">
      <c r="A445" s="270"/>
      <c r="B445" s="271"/>
      <c r="C445" s="271"/>
      <c r="D445" s="271"/>
      <c r="E445" s="271"/>
      <c r="F445" s="271"/>
      <c r="G445" s="271"/>
      <c r="H445" s="254"/>
      <c r="I445" s="272"/>
      <c r="R445" s="254"/>
    </row>
    <row r="446" customFormat="false" ht="12.75" hidden="false" customHeight="false" outlineLevel="0" collapsed="false">
      <c r="A446" s="270"/>
      <c r="B446" s="271"/>
      <c r="C446" s="271"/>
      <c r="D446" s="271"/>
      <c r="E446" s="271"/>
      <c r="F446" s="271"/>
      <c r="G446" s="271"/>
      <c r="H446" s="254"/>
      <c r="I446" s="272"/>
      <c r="R446" s="254"/>
    </row>
    <row r="447" customFormat="false" ht="12.75" hidden="false" customHeight="false" outlineLevel="0" collapsed="false">
      <c r="A447" s="270"/>
      <c r="B447" s="271"/>
      <c r="C447" s="271"/>
      <c r="D447" s="271"/>
      <c r="E447" s="271"/>
      <c r="F447" s="271"/>
      <c r="G447" s="271"/>
      <c r="H447" s="254"/>
      <c r="I447" s="272"/>
      <c r="R447" s="254"/>
    </row>
    <row r="448" customFormat="false" ht="12.75" hidden="false" customHeight="false" outlineLevel="0" collapsed="false">
      <c r="A448" s="270"/>
      <c r="B448" s="271"/>
      <c r="C448" s="271"/>
      <c r="D448" s="271"/>
      <c r="E448" s="271"/>
      <c r="F448" s="271"/>
      <c r="G448" s="271"/>
      <c r="H448" s="254"/>
      <c r="I448" s="272"/>
      <c r="R448" s="254"/>
    </row>
    <row r="449" customFormat="false" ht="12.75" hidden="false" customHeight="false" outlineLevel="0" collapsed="false">
      <c r="A449" s="270"/>
      <c r="B449" s="271"/>
      <c r="C449" s="271"/>
      <c r="D449" s="271"/>
      <c r="E449" s="271"/>
      <c r="F449" s="271"/>
      <c r="G449" s="271"/>
      <c r="H449" s="254"/>
      <c r="I449" s="272"/>
      <c r="R449" s="254"/>
    </row>
    <row r="450" customFormat="false" ht="12.75" hidden="false" customHeight="false" outlineLevel="0" collapsed="false">
      <c r="A450" s="270"/>
      <c r="B450" s="271"/>
      <c r="C450" s="271"/>
      <c r="D450" s="271"/>
      <c r="E450" s="271"/>
      <c r="F450" s="271"/>
      <c r="G450" s="271"/>
      <c r="H450" s="254"/>
      <c r="I450" s="272"/>
      <c r="R450" s="254"/>
    </row>
    <row r="451" customFormat="false" ht="12.75" hidden="false" customHeight="false" outlineLevel="0" collapsed="false">
      <c r="A451" s="270"/>
      <c r="B451" s="271"/>
      <c r="C451" s="271"/>
      <c r="D451" s="271"/>
      <c r="E451" s="271"/>
      <c r="F451" s="271"/>
      <c r="G451" s="271"/>
      <c r="H451" s="254"/>
      <c r="I451" s="272"/>
      <c r="R451" s="254"/>
    </row>
    <row r="452" customFormat="false" ht="12.75" hidden="false" customHeight="false" outlineLevel="0" collapsed="false">
      <c r="A452" s="270"/>
      <c r="B452" s="271"/>
      <c r="C452" s="271"/>
      <c r="D452" s="271"/>
      <c r="E452" s="271"/>
      <c r="F452" s="271"/>
      <c r="G452" s="271"/>
      <c r="H452" s="254"/>
      <c r="I452" s="272"/>
      <c r="R452" s="254"/>
    </row>
    <row r="453" customFormat="false" ht="12.75" hidden="false" customHeight="false" outlineLevel="0" collapsed="false">
      <c r="A453" s="270"/>
      <c r="B453" s="271"/>
      <c r="C453" s="271"/>
      <c r="D453" s="271"/>
      <c r="E453" s="271"/>
      <c r="F453" s="271"/>
      <c r="G453" s="271"/>
      <c r="H453" s="254"/>
      <c r="I453" s="272"/>
      <c r="R453" s="254"/>
    </row>
    <row r="454" customFormat="false" ht="12.75" hidden="false" customHeight="false" outlineLevel="0" collapsed="false">
      <c r="A454" s="270"/>
      <c r="B454" s="271"/>
      <c r="C454" s="271"/>
      <c r="D454" s="271"/>
      <c r="E454" s="271"/>
      <c r="F454" s="271"/>
      <c r="G454" s="271"/>
      <c r="H454" s="254"/>
      <c r="I454" s="272"/>
      <c r="R454" s="254"/>
    </row>
    <row r="455" customFormat="false" ht="12.75" hidden="false" customHeight="false" outlineLevel="0" collapsed="false">
      <c r="A455" s="270"/>
      <c r="B455" s="271"/>
      <c r="C455" s="271"/>
      <c r="D455" s="271"/>
      <c r="E455" s="271"/>
      <c r="F455" s="271"/>
      <c r="G455" s="271"/>
      <c r="H455" s="254"/>
      <c r="I455" s="272"/>
      <c r="R455" s="254"/>
    </row>
    <row r="456" customFormat="false" ht="12.75" hidden="false" customHeight="false" outlineLevel="0" collapsed="false">
      <c r="A456" s="270"/>
      <c r="B456" s="271"/>
      <c r="C456" s="271"/>
      <c r="D456" s="271"/>
      <c r="E456" s="271"/>
      <c r="F456" s="271"/>
      <c r="G456" s="271"/>
      <c r="H456" s="254"/>
      <c r="I456" s="272"/>
      <c r="R456" s="254"/>
    </row>
    <row r="457" customFormat="false" ht="12.75" hidden="false" customHeight="false" outlineLevel="0" collapsed="false">
      <c r="A457" s="270"/>
      <c r="B457" s="271"/>
      <c r="C457" s="271"/>
      <c r="D457" s="271"/>
      <c r="E457" s="271"/>
      <c r="F457" s="271"/>
      <c r="G457" s="271"/>
      <c r="H457" s="254"/>
      <c r="I457" s="272"/>
      <c r="R457" s="254"/>
    </row>
    <row r="458" customFormat="false" ht="12.75" hidden="false" customHeight="false" outlineLevel="0" collapsed="false">
      <c r="A458" s="270"/>
      <c r="B458" s="271"/>
      <c r="C458" s="271"/>
      <c r="D458" s="271"/>
      <c r="E458" s="271"/>
      <c r="F458" s="271"/>
      <c r="G458" s="271"/>
      <c r="H458" s="254"/>
      <c r="I458" s="272"/>
      <c r="R458" s="254"/>
    </row>
    <row r="459" customFormat="false" ht="12.75" hidden="false" customHeight="false" outlineLevel="0" collapsed="false">
      <c r="A459" s="270"/>
      <c r="B459" s="271"/>
      <c r="C459" s="271"/>
      <c r="D459" s="271"/>
      <c r="E459" s="271"/>
      <c r="F459" s="271"/>
      <c r="G459" s="271"/>
      <c r="H459" s="254"/>
      <c r="I459" s="272"/>
      <c r="R459" s="254"/>
    </row>
    <row r="460" customFormat="false" ht="12.75" hidden="false" customHeight="false" outlineLevel="0" collapsed="false">
      <c r="A460" s="270"/>
      <c r="B460" s="271"/>
      <c r="C460" s="271"/>
      <c r="D460" s="271"/>
      <c r="E460" s="271"/>
      <c r="F460" s="271"/>
      <c r="G460" s="271"/>
      <c r="H460" s="254"/>
      <c r="I460" s="272"/>
      <c r="R460" s="254"/>
    </row>
    <row r="461" customFormat="false" ht="12.75" hidden="false" customHeight="false" outlineLevel="0" collapsed="false">
      <c r="A461" s="270"/>
      <c r="B461" s="271"/>
      <c r="C461" s="271"/>
      <c r="D461" s="271"/>
      <c r="E461" s="271"/>
      <c r="F461" s="271"/>
      <c r="G461" s="271"/>
      <c r="H461" s="254"/>
      <c r="I461" s="272"/>
      <c r="R461" s="254"/>
    </row>
    <row r="462" customFormat="false" ht="12.75" hidden="false" customHeight="false" outlineLevel="0" collapsed="false">
      <c r="A462" s="270"/>
      <c r="B462" s="271"/>
      <c r="C462" s="271"/>
      <c r="D462" s="271"/>
      <c r="E462" s="271"/>
      <c r="F462" s="271"/>
      <c r="G462" s="271"/>
      <c r="H462" s="254"/>
      <c r="I462" s="272"/>
      <c r="R462" s="254"/>
    </row>
    <row r="463" customFormat="false" ht="12.75" hidden="false" customHeight="false" outlineLevel="0" collapsed="false">
      <c r="A463" s="270"/>
      <c r="B463" s="271"/>
      <c r="C463" s="271"/>
      <c r="D463" s="271"/>
      <c r="E463" s="271"/>
      <c r="F463" s="271"/>
      <c r="G463" s="271"/>
      <c r="H463" s="254"/>
      <c r="I463" s="272"/>
      <c r="R463" s="254"/>
    </row>
    <row r="464" customFormat="false" ht="12.75" hidden="false" customHeight="false" outlineLevel="0" collapsed="false">
      <c r="A464" s="270"/>
      <c r="B464" s="271"/>
      <c r="C464" s="271"/>
      <c r="D464" s="271"/>
      <c r="E464" s="271"/>
      <c r="F464" s="271"/>
      <c r="G464" s="271"/>
      <c r="H464" s="254"/>
      <c r="I464" s="272"/>
      <c r="R464" s="254"/>
    </row>
    <row r="465" customFormat="false" ht="12.75" hidden="false" customHeight="false" outlineLevel="0" collapsed="false">
      <c r="A465" s="270"/>
      <c r="B465" s="271"/>
      <c r="C465" s="271"/>
      <c r="D465" s="271"/>
      <c r="E465" s="271"/>
      <c r="F465" s="271"/>
      <c r="G465" s="271"/>
      <c r="H465" s="254"/>
      <c r="I465" s="272"/>
      <c r="R465" s="254"/>
    </row>
    <row r="466" customFormat="false" ht="12.75" hidden="false" customHeight="false" outlineLevel="0" collapsed="false">
      <c r="A466" s="270"/>
      <c r="B466" s="271"/>
      <c r="C466" s="271"/>
      <c r="D466" s="271"/>
      <c r="E466" s="271"/>
      <c r="F466" s="271"/>
      <c r="G466" s="271"/>
      <c r="H466" s="254"/>
      <c r="I466" s="272"/>
      <c r="R466" s="254"/>
    </row>
    <row r="467" customFormat="false" ht="12.75" hidden="false" customHeight="false" outlineLevel="0" collapsed="false">
      <c r="A467" s="270"/>
      <c r="B467" s="271"/>
      <c r="C467" s="271"/>
      <c r="D467" s="271"/>
      <c r="E467" s="271"/>
      <c r="F467" s="271"/>
      <c r="G467" s="271"/>
      <c r="H467" s="254"/>
      <c r="I467" s="272"/>
      <c r="R467" s="254"/>
    </row>
    <row r="468" customFormat="false" ht="12.75" hidden="false" customHeight="false" outlineLevel="0" collapsed="false">
      <c r="A468" s="270"/>
      <c r="B468" s="271"/>
      <c r="C468" s="271"/>
      <c r="D468" s="271"/>
      <c r="E468" s="271"/>
      <c r="F468" s="271"/>
      <c r="G468" s="271"/>
      <c r="H468" s="254"/>
      <c r="I468" s="272"/>
      <c r="R468" s="254"/>
    </row>
    <row r="469" customFormat="false" ht="12.75" hidden="false" customHeight="false" outlineLevel="0" collapsed="false">
      <c r="A469" s="270"/>
      <c r="B469" s="271"/>
      <c r="C469" s="271"/>
      <c r="D469" s="271"/>
      <c r="E469" s="271"/>
      <c r="F469" s="271"/>
      <c r="G469" s="271"/>
      <c r="H469" s="254"/>
      <c r="I469" s="272"/>
      <c r="R469" s="254"/>
    </row>
    <row r="470" customFormat="false" ht="12.75" hidden="false" customHeight="false" outlineLevel="0" collapsed="false">
      <c r="A470" s="270"/>
      <c r="B470" s="271"/>
      <c r="C470" s="271"/>
      <c r="D470" s="271"/>
      <c r="E470" s="271"/>
      <c r="F470" s="271"/>
      <c r="G470" s="271"/>
      <c r="H470" s="254"/>
      <c r="I470" s="272"/>
      <c r="R470" s="254"/>
    </row>
    <row r="471" customFormat="false" ht="12.75" hidden="false" customHeight="false" outlineLevel="0" collapsed="false">
      <c r="A471" s="270"/>
      <c r="B471" s="271"/>
      <c r="C471" s="271"/>
      <c r="D471" s="271"/>
      <c r="E471" s="271"/>
      <c r="F471" s="271"/>
      <c r="G471" s="271"/>
      <c r="H471" s="254"/>
      <c r="I471" s="272"/>
      <c r="R471" s="254"/>
    </row>
    <row r="472" customFormat="false" ht="12.75" hidden="false" customHeight="false" outlineLevel="0" collapsed="false">
      <c r="A472" s="270"/>
      <c r="B472" s="271"/>
      <c r="C472" s="271"/>
      <c r="D472" s="271"/>
      <c r="E472" s="271"/>
      <c r="F472" s="271"/>
      <c r="G472" s="271"/>
      <c r="H472" s="254"/>
      <c r="I472" s="272"/>
      <c r="R472" s="254"/>
    </row>
    <row r="473" customFormat="false" ht="12.75" hidden="false" customHeight="false" outlineLevel="0" collapsed="false">
      <c r="A473" s="270"/>
      <c r="B473" s="271"/>
      <c r="C473" s="271"/>
      <c r="D473" s="271"/>
      <c r="E473" s="271"/>
      <c r="F473" s="271"/>
      <c r="G473" s="271"/>
      <c r="H473" s="254"/>
      <c r="I473" s="272"/>
      <c r="R473" s="254"/>
    </row>
    <row r="474" customFormat="false" ht="12.75" hidden="false" customHeight="false" outlineLevel="0" collapsed="false">
      <c r="A474" s="270"/>
      <c r="B474" s="271"/>
      <c r="C474" s="271"/>
      <c r="D474" s="271"/>
      <c r="E474" s="271"/>
      <c r="F474" s="271"/>
      <c r="G474" s="271"/>
      <c r="H474" s="254"/>
      <c r="I474" s="272"/>
      <c r="R474" s="254"/>
    </row>
    <row r="475" customFormat="false" ht="12.75" hidden="false" customHeight="false" outlineLevel="0" collapsed="false">
      <c r="A475" s="270"/>
      <c r="B475" s="271"/>
      <c r="C475" s="271"/>
      <c r="D475" s="271"/>
      <c r="E475" s="271"/>
      <c r="F475" s="271"/>
      <c r="G475" s="271"/>
      <c r="H475" s="254"/>
      <c r="I475" s="272"/>
      <c r="R475" s="254"/>
    </row>
    <row r="476" customFormat="false" ht="12.75" hidden="false" customHeight="false" outlineLevel="0" collapsed="false">
      <c r="A476" s="270"/>
      <c r="B476" s="271"/>
      <c r="C476" s="271"/>
      <c r="D476" s="271"/>
      <c r="E476" s="271"/>
      <c r="F476" s="271"/>
      <c r="G476" s="271"/>
      <c r="H476" s="254"/>
      <c r="I476" s="272"/>
      <c r="R476" s="254"/>
    </row>
    <row r="477" customFormat="false" ht="12.75" hidden="false" customHeight="false" outlineLevel="0" collapsed="false">
      <c r="A477" s="270"/>
      <c r="B477" s="271"/>
      <c r="C477" s="271"/>
      <c r="D477" s="271"/>
      <c r="E477" s="271"/>
      <c r="F477" s="271"/>
      <c r="G477" s="271"/>
      <c r="H477" s="254"/>
      <c r="I477" s="272"/>
      <c r="R477" s="254"/>
    </row>
    <row r="478" customFormat="false" ht="12.75" hidden="false" customHeight="false" outlineLevel="0" collapsed="false">
      <c r="A478" s="270"/>
      <c r="B478" s="271"/>
      <c r="C478" s="271"/>
      <c r="D478" s="271"/>
      <c r="E478" s="271"/>
      <c r="F478" s="271"/>
      <c r="G478" s="271"/>
      <c r="H478" s="254"/>
      <c r="I478" s="272"/>
      <c r="R478" s="254"/>
    </row>
    <row r="479" customFormat="false" ht="12.75" hidden="false" customHeight="false" outlineLevel="0" collapsed="false">
      <c r="A479" s="270"/>
      <c r="B479" s="271"/>
      <c r="C479" s="271"/>
      <c r="D479" s="271"/>
      <c r="E479" s="271"/>
      <c r="F479" s="271"/>
      <c r="G479" s="271"/>
      <c r="H479" s="254"/>
      <c r="I479" s="272"/>
      <c r="R479" s="254"/>
    </row>
    <row r="480" customFormat="false" ht="12.75" hidden="false" customHeight="false" outlineLevel="0" collapsed="false">
      <c r="A480" s="270"/>
      <c r="B480" s="271"/>
      <c r="C480" s="271"/>
      <c r="D480" s="271"/>
      <c r="E480" s="271"/>
      <c r="F480" s="271"/>
      <c r="G480" s="271"/>
      <c r="H480" s="254"/>
      <c r="I480" s="272"/>
      <c r="R480" s="254"/>
    </row>
    <row r="481" customFormat="false" ht="12.75" hidden="false" customHeight="false" outlineLevel="0" collapsed="false">
      <c r="A481" s="270"/>
      <c r="B481" s="271"/>
      <c r="C481" s="271"/>
      <c r="D481" s="271"/>
      <c r="E481" s="271"/>
      <c r="F481" s="271"/>
      <c r="G481" s="271"/>
      <c r="H481" s="254"/>
      <c r="I481" s="272"/>
      <c r="R481" s="254"/>
    </row>
    <row r="482" customFormat="false" ht="12.75" hidden="false" customHeight="false" outlineLevel="0" collapsed="false">
      <c r="A482" s="270"/>
      <c r="B482" s="271"/>
      <c r="C482" s="271"/>
      <c r="D482" s="271"/>
      <c r="E482" s="271"/>
      <c r="F482" s="271"/>
      <c r="G482" s="271"/>
      <c r="H482" s="254"/>
      <c r="I482" s="272"/>
      <c r="R482" s="254"/>
    </row>
    <row r="483" customFormat="false" ht="12.75" hidden="false" customHeight="false" outlineLevel="0" collapsed="false">
      <c r="A483" s="270"/>
      <c r="B483" s="271"/>
      <c r="C483" s="271"/>
      <c r="D483" s="271"/>
      <c r="E483" s="271"/>
      <c r="F483" s="271"/>
      <c r="G483" s="271"/>
      <c r="H483" s="254"/>
      <c r="I483" s="272"/>
      <c r="R483" s="254"/>
    </row>
    <row r="484" customFormat="false" ht="12.75" hidden="false" customHeight="false" outlineLevel="0" collapsed="false">
      <c r="A484" s="270"/>
      <c r="B484" s="271"/>
      <c r="C484" s="271"/>
      <c r="D484" s="271"/>
      <c r="E484" s="271"/>
      <c r="F484" s="271"/>
      <c r="G484" s="271"/>
      <c r="H484" s="254"/>
      <c r="I484" s="272"/>
      <c r="R484" s="254"/>
    </row>
    <row r="485" customFormat="false" ht="12.75" hidden="false" customHeight="false" outlineLevel="0" collapsed="false">
      <c r="A485" s="270"/>
      <c r="B485" s="271"/>
      <c r="C485" s="271"/>
      <c r="D485" s="271"/>
      <c r="E485" s="271"/>
      <c r="F485" s="271"/>
      <c r="G485" s="271"/>
      <c r="H485" s="254"/>
      <c r="I485" s="272"/>
      <c r="R485" s="254"/>
    </row>
    <row r="486" customFormat="false" ht="12.75" hidden="false" customHeight="false" outlineLevel="0" collapsed="false">
      <c r="A486" s="270"/>
      <c r="B486" s="271"/>
      <c r="C486" s="271"/>
      <c r="D486" s="271"/>
      <c r="E486" s="271"/>
      <c r="F486" s="271"/>
      <c r="G486" s="271"/>
      <c r="H486" s="254"/>
      <c r="I486" s="272"/>
      <c r="R486" s="254"/>
    </row>
    <row r="487" customFormat="false" ht="12.75" hidden="false" customHeight="false" outlineLevel="0" collapsed="false">
      <c r="A487" s="270"/>
      <c r="B487" s="271"/>
      <c r="C487" s="271"/>
      <c r="D487" s="271"/>
      <c r="E487" s="271"/>
      <c r="F487" s="271"/>
      <c r="G487" s="271"/>
      <c r="H487" s="254"/>
      <c r="I487" s="272"/>
      <c r="R487" s="254"/>
    </row>
    <row r="488" customFormat="false" ht="12.75" hidden="false" customHeight="false" outlineLevel="0" collapsed="false">
      <c r="A488" s="270"/>
      <c r="B488" s="271"/>
      <c r="C488" s="271"/>
      <c r="D488" s="271"/>
      <c r="E488" s="271"/>
      <c r="F488" s="271"/>
      <c r="G488" s="271"/>
      <c r="H488" s="254"/>
      <c r="I488" s="272"/>
      <c r="R488" s="254"/>
    </row>
    <row r="489" customFormat="false" ht="12.75" hidden="false" customHeight="false" outlineLevel="0" collapsed="false">
      <c r="A489" s="270"/>
      <c r="B489" s="271"/>
      <c r="C489" s="271"/>
      <c r="D489" s="271"/>
      <c r="E489" s="271"/>
      <c r="F489" s="271"/>
      <c r="G489" s="271"/>
      <c r="H489" s="254"/>
      <c r="I489" s="272"/>
      <c r="R489" s="254"/>
    </row>
    <row r="490" customFormat="false" ht="12.75" hidden="false" customHeight="false" outlineLevel="0" collapsed="false">
      <c r="A490" s="270"/>
      <c r="B490" s="271"/>
      <c r="C490" s="271"/>
      <c r="D490" s="271"/>
      <c r="E490" s="271"/>
      <c r="F490" s="271"/>
      <c r="G490" s="271"/>
      <c r="H490" s="254"/>
      <c r="I490" s="272"/>
      <c r="R490" s="254"/>
    </row>
    <row r="491" customFormat="false" ht="12.75" hidden="false" customHeight="false" outlineLevel="0" collapsed="false">
      <c r="A491" s="270"/>
      <c r="B491" s="271"/>
      <c r="C491" s="271"/>
      <c r="D491" s="271"/>
      <c r="E491" s="271"/>
      <c r="F491" s="271"/>
      <c r="G491" s="271"/>
      <c r="H491" s="254"/>
      <c r="I491" s="272"/>
      <c r="R491" s="254"/>
    </row>
    <row r="492" customFormat="false" ht="12.75" hidden="false" customHeight="false" outlineLevel="0" collapsed="false">
      <c r="A492" s="270"/>
      <c r="B492" s="271"/>
      <c r="C492" s="271"/>
      <c r="D492" s="271"/>
      <c r="E492" s="271"/>
      <c r="F492" s="271"/>
      <c r="G492" s="271"/>
      <c r="H492" s="254"/>
      <c r="I492" s="272"/>
      <c r="R492" s="254"/>
    </row>
    <row r="493" customFormat="false" ht="12.75" hidden="false" customHeight="false" outlineLevel="0" collapsed="false">
      <c r="A493" s="270"/>
      <c r="B493" s="271"/>
      <c r="C493" s="271"/>
      <c r="D493" s="271"/>
      <c r="E493" s="271"/>
      <c r="F493" s="271"/>
      <c r="G493" s="271"/>
      <c r="H493" s="254"/>
      <c r="I493" s="272"/>
      <c r="R493" s="254"/>
    </row>
    <row r="494" customFormat="false" ht="12.75" hidden="false" customHeight="false" outlineLevel="0" collapsed="false">
      <c r="A494" s="270"/>
      <c r="B494" s="271"/>
      <c r="C494" s="271"/>
      <c r="D494" s="271"/>
      <c r="E494" s="271"/>
      <c r="F494" s="271"/>
      <c r="G494" s="271"/>
      <c r="H494" s="254"/>
      <c r="I494" s="272"/>
      <c r="R494" s="254"/>
    </row>
    <row r="495" customFormat="false" ht="12.75" hidden="false" customHeight="false" outlineLevel="0" collapsed="false">
      <c r="A495" s="270"/>
      <c r="B495" s="271"/>
      <c r="C495" s="271"/>
      <c r="D495" s="271"/>
      <c r="E495" s="271"/>
      <c r="F495" s="271"/>
      <c r="G495" s="271"/>
      <c r="H495" s="254"/>
      <c r="I495" s="272"/>
      <c r="R495" s="254"/>
    </row>
    <row r="496" customFormat="false" ht="12.75" hidden="false" customHeight="false" outlineLevel="0" collapsed="false">
      <c r="A496" s="270"/>
      <c r="B496" s="271"/>
      <c r="C496" s="271"/>
      <c r="D496" s="271"/>
      <c r="E496" s="271"/>
      <c r="F496" s="271"/>
      <c r="G496" s="271"/>
      <c r="H496" s="254"/>
      <c r="I496" s="272"/>
      <c r="R496" s="254"/>
    </row>
    <row r="497" customFormat="false" ht="12.75" hidden="false" customHeight="false" outlineLevel="0" collapsed="false">
      <c r="A497" s="270"/>
      <c r="B497" s="271"/>
      <c r="C497" s="271"/>
      <c r="D497" s="271"/>
      <c r="E497" s="271"/>
      <c r="F497" s="271"/>
      <c r="G497" s="271"/>
      <c r="H497" s="254"/>
      <c r="I497" s="272"/>
      <c r="R497" s="254"/>
    </row>
    <row r="498" customFormat="false" ht="12.75" hidden="false" customHeight="false" outlineLevel="0" collapsed="false">
      <c r="A498" s="270"/>
      <c r="B498" s="271"/>
      <c r="C498" s="271"/>
      <c r="D498" s="271"/>
      <c r="E498" s="271"/>
      <c r="F498" s="271"/>
      <c r="G498" s="271"/>
      <c r="H498" s="254"/>
      <c r="I498" s="272"/>
      <c r="R498" s="254"/>
    </row>
    <row r="499" customFormat="false" ht="12.75" hidden="false" customHeight="false" outlineLevel="0" collapsed="false">
      <c r="A499" s="270"/>
      <c r="B499" s="271"/>
      <c r="C499" s="271"/>
      <c r="D499" s="271"/>
      <c r="E499" s="271"/>
      <c r="F499" s="271"/>
      <c r="G499" s="271"/>
      <c r="H499" s="254"/>
      <c r="I499" s="272"/>
      <c r="R499" s="254"/>
    </row>
    <row r="500" customFormat="false" ht="12.75" hidden="false" customHeight="false" outlineLevel="0" collapsed="false">
      <c r="A500" s="270"/>
      <c r="B500" s="271"/>
      <c r="C500" s="271"/>
      <c r="D500" s="271"/>
      <c r="E500" s="271"/>
      <c r="F500" s="271"/>
      <c r="G500" s="271"/>
      <c r="H500" s="254"/>
      <c r="I500" s="272"/>
      <c r="R500" s="254"/>
    </row>
    <row r="501" customFormat="false" ht="12.75" hidden="false" customHeight="false" outlineLevel="0" collapsed="false">
      <c r="A501" s="270"/>
      <c r="B501" s="271"/>
      <c r="C501" s="271"/>
      <c r="D501" s="271"/>
      <c r="E501" s="271"/>
      <c r="F501" s="271"/>
      <c r="G501" s="271"/>
      <c r="H501" s="254"/>
      <c r="I501" s="272"/>
      <c r="R501" s="254"/>
    </row>
    <row r="502" customFormat="false" ht="12.75" hidden="false" customHeight="false" outlineLevel="0" collapsed="false">
      <c r="A502" s="270"/>
      <c r="B502" s="271"/>
      <c r="C502" s="271"/>
      <c r="D502" s="271"/>
      <c r="E502" s="271"/>
      <c r="F502" s="271"/>
      <c r="G502" s="271"/>
      <c r="H502" s="254"/>
      <c r="I502" s="272"/>
      <c r="R502" s="254"/>
    </row>
    <row r="503" customFormat="false" ht="12.75" hidden="false" customHeight="false" outlineLevel="0" collapsed="false">
      <c r="A503" s="270"/>
      <c r="B503" s="271"/>
      <c r="C503" s="271"/>
      <c r="D503" s="271"/>
      <c r="E503" s="271"/>
      <c r="F503" s="271"/>
      <c r="G503" s="271"/>
      <c r="H503" s="254"/>
      <c r="I503" s="272"/>
      <c r="R503" s="254"/>
    </row>
    <row r="504" customFormat="false" ht="12.75" hidden="false" customHeight="false" outlineLevel="0" collapsed="false">
      <c r="A504" s="270"/>
      <c r="B504" s="271"/>
      <c r="C504" s="271"/>
      <c r="D504" s="271"/>
      <c r="E504" s="271"/>
      <c r="F504" s="271"/>
      <c r="G504" s="271"/>
      <c r="H504" s="254"/>
      <c r="I504" s="272"/>
      <c r="R504" s="254"/>
    </row>
    <row r="505" customFormat="false" ht="12.75" hidden="false" customHeight="false" outlineLevel="0" collapsed="false">
      <c r="A505" s="270"/>
      <c r="B505" s="271"/>
      <c r="C505" s="271"/>
      <c r="D505" s="271"/>
      <c r="E505" s="271"/>
      <c r="F505" s="271"/>
      <c r="G505" s="271"/>
      <c r="H505" s="254"/>
      <c r="I505" s="272"/>
      <c r="R505" s="254"/>
    </row>
    <row r="506" customFormat="false" ht="12.75" hidden="false" customHeight="false" outlineLevel="0" collapsed="false">
      <c r="A506" s="270"/>
      <c r="B506" s="271"/>
      <c r="C506" s="271"/>
      <c r="D506" s="271"/>
      <c r="E506" s="271"/>
      <c r="F506" s="271"/>
      <c r="G506" s="271"/>
      <c r="H506" s="254"/>
      <c r="I506" s="272"/>
      <c r="R506" s="254"/>
    </row>
    <row r="507" customFormat="false" ht="12.75" hidden="false" customHeight="false" outlineLevel="0" collapsed="false">
      <c r="A507" s="270"/>
      <c r="B507" s="271"/>
      <c r="C507" s="271"/>
      <c r="D507" s="271"/>
      <c r="E507" s="271"/>
      <c r="F507" s="271"/>
      <c r="G507" s="271"/>
      <c r="H507" s="254"/>
      <c r="I507" s="272"/>
      <c r="R507" s="254"/>
    </row>
    <row r="508" customFormat="false" ht="12.75" hidden="false" customHeight="false" outlineLevel="0" collapsed="false">
      <c r="A508" s="270"/>
      <c r="B508" s="271"/>
      <c r="C508" s="271"/>
      <c r="D508" s="271"/>
      <c r="E508" s="271"/>
      <c r="F508" s="271"/>
      <c r="G508" s="271"/>
      <c r="H508" s="254"/>
      <c r="I508" s="272"/>
      <c r="R508" s="254"/>
    </row>
    <row r="509" customFormat="false" ht="12.75" hidden="false" customHeight="false" outlineLevel="0" collapsed="false">
      <c r="A509" s="270"/>
      <c r="B509" s="271"/>
      <c r="C509" s="271"/>
      <c r="D509" s="271"/>
      <c r="E509" s="271"/>
      <c r="F509" s="271"/>
      <c r="G509" s="271"/>
      <c r="H509" s="254"/>
      <c r="I509" s="272"/>
      <c r="R509" s="254"/>
    </row>
    <row r="510" customFormat="false" ht="12.75" hidden="false" customHeight="false" outlineLevel="0" collapsed="false">
      <c r="A510" s="270"/>
      <c r="B510" s="271"/>
      <c r="C510" s="271"/>
      <c r="D510" s="271"/>
      <c r="E510" s="271"/>
      <c r="F510" s="271"/>
      <c r="G510" s="271"/>
      <c r="H510" s="254"/>
      <c r="I510" s="272"/>
      <c r="R510" s="254"/>
    </row>
    <row r="511" customFormat="false" ht="12.75" hidden="false" customHeight="false" outlineLevel="0" collapsed="false">
      <c r="A511" s="270"/>
      <c r="B511" s="271"/>
      <c r="C511" s="271"/>
      <c r="D511" s="271"/>
      <c r="E511" s="271"/>
      <c r="F511" s="271"/>
      <c r="G511" s="271"/>
      <c r="H511" s="254"/>
      <c r="I511" s="272"/>
      <c r="R511" s="254"/>
    </row>
    <row r="512" customFormat="false" ht="12.75" hidden="false" customHeight="false" outlineLevel="0" collapsed="false">
      <c r="A512" s="270"/>
      <c r="B512" s="271"/>
      <c r="C512" s="271"/>
      <c r="D512" s="271"/>
      <c r="E512" s="271"/>
      <c r="F512" s="271"/>
      <c r="G512" s="271"/>
      <c r="H512" s="254"/>
      <c r="I512" s="272"/>
      <c r="R512" s="254"/>
    </row>
    <row r="513" customFormat="false" ht="12.75" hidden="false" customHeight="false" outlineLevel="0" collapsed="false">
      <c r="A513" s="270"/>
      <c r="B513" s="271"/>
      <c r="C513" s="271"/>
      <c r="D513" s="271"/>
      <c r="E513" s="271"/>
      <c r="F513" s="271"/>
      <c r="G513" s="271"/>
      <c r="H513" s="254"/>
      <c r="I513" s="272"/>
      <c r="R513" s="254"/>
    </row>
    <row r="514" customFormat="false" ht="12.75" hidden="false" customHeight="false" outlineLevel="0" collapsed="false">
      <c r="A514" s="270"/>
      <c r="B514" s="271"/>
      <c r="C514" s="271"/>
      <c r="D514" s="271"/>
      <c r="E514" s="271"/>
      <c r="F514" s="271"/>
      <c r="G514" s="271"/>
      <c r="H514" s="254"/>
      <c r="I514" s="272"/>
      <c r="R514" s="254"/>
    </row>
    <row r="515" customFormat="false" ht="12.75" hidden="false" customHeight="false" outlineLevel="0" collapsed="false">
      <c r="A515" s="270"/>
      <c r="B515" s="271"/>
      <c r="C515" s="271"/>
      <c r="D515" s="271"/>
      <c r="E515" s="271"/>
      <c r="F515" s="271"/>
      <c r="G515" s="271"/>
      <c r="H515" s="254"/>
      <c r="I515" s="272"/>
      <c r="R515" s="254"/>
    </row>
    <row r="516" customFormat="false" ht="12.75" hidden="false" customHeight="false" outlineLevel="0" collapsed="false">
      <c r="A516" s="270"/>
      <c r="B516" s="271"/>
      <c r="C516" s="271"/>
      <c r="D516" s="271"/>
      <c r="E516" s="271"/>
      <c r="F516" s="271"/>
      <c r="G516" s="271"/>
      <c r="H516" s="254"/>
      <c r="I516" s="272"/>
      <c r="R516" s="254"/>
    </row>
    <row r="517" customFormat="false" ht="12.75" hidden="false" customHeight="false" outlineLevel="0" collapsed="false">
      <c r="A517" s="270"/>
      <c r="B517" s="271"/>
      <c r="C517" s="271"/>
      <c r="D517" s="271"/>
      <c r="E517" s="271"/>
      <c r="F517" s="271"/>
      <c r="G517" s="271"/>
      <c r="H517" s="254"/>
      <c r="I517" s="272"/>
      <c r="R517" s="254"/>
    </row>
    <row r="518" customFormat="false" ht="12.75" hidden="false" customHeight="false" outlineLevel="0" collapsed="false">
      <c r="A518" s="270"/>
      <c r="B518" s="271"/>
      <c r="C518" s="271"/>
      <c r="D518" s="271"/>
      <c r="E518" s="271"/>
      <c r="F518" s="271"/>
      <c r="G518" s="271"/>
      <c r="H518" s="254"/>
      <c r="I518" s="272"/>
      <c r="R518" s="254"/>
    </row>
    <row r="519" customFormat="false" ht="12.75" hidden="false" customHeight="false" outlineLevel="0" collapsed="false">
      <c r="A519" s="270"/>
      <c r="B519" s="271"/>
      <c r="C519" s="271"/>
      <c r="D519" s="271"/>
      <c r="E519" s="271"/>
      <c r="F519" s="271"/>
      <c r="G519" s="271"/>
      <c r="H519" s="254"/>
      <c r="I519" s="272"/>
      <c r="R519" s="254"/>
    </row>
    <row r="520" customFormat="false" ht="12.75" hidden="false" customHeight="false" outlineLevel="0" collapsed="false">
      <c r="A520" s="270"/>
      <c r="B520" s="271"/>
      <c r="C520" s="271"/>
      <c r="D520" s="271"/>
      <c r="E520" s="271"/>
      <c r="F520" s="271"/>
      <c r="G520" s="271"/>
      <c r="H520" s="254"/>
      <c r="I520" s="272"/>
      <c r="R520" s="254"/>
    </row>
    <row r="521" customFormat="false" ht="12.75" hidden="false" customHeight="false" outlineLevel="0" collapsed="false">
      <c r="A521" s="270"/>
      <c r="B521" s="271"/>
      <c r="C521" s="271"/>
      <c r="D521" s="271"/>
      <c r="E521" s="271"/>
      <c r="F521" s="271"/>
      <c r="G521" s="271"/>
      <c r="H521" s="254"/>
      <c r="I521" s="272"/>
      <c r="R521" s="254"/>
    </row>
    <row r="522" customFormat="false" ht="12.75" hidden="false" customHeight="false" outlineLevel="0" collapsed="false">
      <c r="A522" s="270"/>
      <c r="B522" s="271"/>
      <c r="C522" s="271"/>
      <c r="D522" s="271"/>
      <c r="E522" s="271"/>
      <c r="F522" s="271"/>
      <c r="G522" s="271"/>
      <c r="H522" s="254"/>
      <c r="I522" s="272"/>
      <c r="R522" s="254"/>
    </row>
    <row r="523" customFormat="false" ht="12.75" hidden="false" customHeight="false" outlineLevel="0" collapsed="false">
      <c r="A523" s="270"/>
      <c r="B523" s="271"/>
      <c r="C523" s="271"/>
      <c r="D523" s="271"/>
      <c r="E523" s="271"/>
      <c r="F523" s="271"/>
      <c r="G523" s="271"/>
      <c r="H523" s="254"/>
      <c r="I523" s="272"/>
      <c r="R523" s="254"/>
    </row>
    <row r="524" customFormat="false" ht="12.75" hidden="false" customHeight="false" outlineLevel="0" collapsed="false">
      <c r="A524" s="270"/>
      <c r="B524" s="271"/>
      <c r="C524" s="271"/>
      <c r="D524" s="271"/>
      <c r="E524" s="271"/>
      <c r="F524" s="271"/>
      <c r="G524" s="271"/>
      <c r="H524" s="254"/>
      <c r="I524" s="272"/>
      <c r="R524" s="254"/>
    </row>
    <row r="525" customFormat="false" ht="12.75" hidden="false" customHeight="false" outlineLevel="0" collapsed="false">
      <c r="A525" s="270"/>
      <c r="B525" s="271"/>
      <c r="C525" s="271"/>
      <c r="D525" s="271"/>
      <c r="E525" s="271"/>
      <c r="F525" s="271"/>
      <c r="G525" s="271"/>
      <c r="H525" s="254"/>
      <c r="I525" s="272"/>
      <c r="R525" s="254"/>
    </row>
    <row r="526" customFormat="false" ht="12.75" hidden="false" customHeight="false" outlineLevel="0" collapsed="false">
      <c r="A526" s="270"/>
      <c r="B526" s="271"/>
      <c r="C526" s="271"/>
      <c r="D526" s="271"/>
      <c r="E526" s="271"/>
      <c r="F526" s="271"/>
      <c r="G526" s="271"/>
      <c r="H526" s="254"/>
      <c r="I526" s="272"/>
      <c r="R526" s="254"/>
    </row>
    <row r="527" customFormat="false" ht="12.75" hidden="false" customHeight="false" outlineLevel="0" collapsed="false">
      <c r="A527" s="270"/>
      <c r="B527" s="271"/>
      <c r="C527" s="271"/>
      <c r="D527" s="271"/>
      <c r="E527" s="271"/>
      <c r="F527" s="271"/>
      <c r="G527" s="271"/>
      <c r="H527" s="254"/>
      <c r="I527" s="272"/>
      <c r="R527" s="254"/>
    </row>
    <row r="528" customFormat="false" ht="12.75" hidden="false" customHeight="false" outlineLevel="0" collapsed="false">
      <c r="A528" s="270"/>
      <c r="B528" s="271"/>
      <c r="C528" s="271"/>
      <c r="D528" s="271"/>
      <c r="E528" s="271"/>
      <c r="F528" s="271"/>
      <c r="G528" s="271"/>
      <c r="H528" s="254"/>
      <c r="I528" s="272"/>
      <c r="R528" s="254"/>
    </row>
    <row r="529" customFormat="false" ht="12.75" hidden="false" customHeight="false" outlineLevel="0" collapsed="false">
      <c r="A529" s="270"/>
      <c r="B529" s="271"/>
      <c r="C529" s="271"/>
      <c r="D529" s="271"/>
      <c r="E529" s="271"/>
      <c r="F529" s="271"/>
      <c r="G529" s="271"/>
      <c r="H529" s="254"/>
      <c r="I529" s="272"/>
      <c r="R529" s="254"/>
    </row>
    <row r="530" customFormat="false" ht="12.75" hidden="false" customHeight="false" outlineLevel="0" collapsed="false">
      <c r="A530" s="270"/>
      <c r="B530" s="271"/>
      <c r="C530" s="271"/>
      <c r="D530" s="271"/>
      <c r="E530" s="271"/>
      <c r="F530" s="271"/>
      <c r="G530" s="271"/>
      <c r="H530" s="254"/>
      <c r="I530" s="272"/>
      <c r="R530" s="254"/>
    </row>
    <row r="531" customFormat="false" ht="12.75" hidden="false" customHeight="false" outlineLevel="0" collapsed="false">
      <c r="A531" s="270"/>
      <c r="B531" s="271"/>
      <c r="C531" s="271"/>
      <c r="D531" s="271"/>
      <c r="E531" s="271"/>
      <c r="F531" s="271"/>
      <c r="G531" s="271"/>
      <c r="H531" s="254"/>
      <c r="I531" s="272"/>
      <c r="R531" s="254"/>
    </row>
    <row r="532" customFormat="false" ht="12.75" hidden="false" customHeight="false" outlineLevel="0" collapsed="false">
      <c r="A532" s="270"/>
      <c r="B532" s="271"/>
      <c r="C532" s="271"/>
      <c r="D532" s="271"/>
      <c r="E532" s="271"/>
      <c r="F532" s="271"/>
      <c r="G532" s="271"/>
      <c r="H532" s="254"/>
      <c r="I532" s="272"/>
      <c r="R532" s="254"/>
    </row>
    <row r="533" customFormat="false" ht="12.75" hidden="false" customHeight="false" outlineLevel="0" collapsed="false">
      <c r="A533" s="270"/>
      <c r="B533" s="271"/>
      <c r="C533" s="271"/>
      <c r="D533" s="271"/>
      <c r="E533" s="271"/>
      <c r="F533" s="271"/>
      <c r="G533" s="271"/>
      <c r="H533" s="254"/>
      <c r="I533" s="272"/>
      <c r="R533" s="254"/>
    </row>
    <row r="534" customFormat="false" ht="12.75" hidden="false" customHeight="false" outlineLevel="0" collapsed="false">
      <c r="A534" s="270"/>
      <c r="B534" s="271"/>
      <c r="C534" s="271"/>
      <c r="D534" s="271"/>
      <c r="E534" s="271"/>
      <c r="F534" s="271"/>
      <c r="G534" s="271"/>
      <c r="H534" s="254"/>
      <c r="I534" s="272"/>
      <c r="R534" s="254"/>
    </row>
    <row r="535" customFormat="false" ht="12.75" hidden="false" customHeight="false" outlineLevel="0" collapsed="false">
      <c r="A535" s="270"/>
      <c r="B535" s="271"/>
      <c r="C535" s="271"/>
      <c r="D535" s="271"/>
      <c r="E535" s="271"/>
      <c r="F535" s="271"/>
      <c r="G535" s="271"/>
      <c r="H535" s="254"/>
      <c r="I535" s="272"/>
      <c r="R535" s="254"/>
    </row>
    <row r="536" customFormat="false" ht="12.75" hidden="false" customHeight="false" outlineLevel="0" collapsed="false">
      <c r="A536" s="270"/>
      <c r="B536" s="271"/>
      <c r="C536" s="271"/>
      <c r="D536" s="271"/>
      <c r="E536" s="271"/>
      <c r="F536" s="271"/>
      <c r="G536" s="271"/>
      <c r="H536" s="254"/>
      <c r="I536" s="272"/>
      <c r="R536" s="254"/>
    </row>
    <row r="537" customFormat="false" ht="12.75" hidden="false" customHeight="false" outlineLevel="0" collapsed="false">
      <c r="A537" s="270"/>
      <c r="B537" s="271"/>
      <c r="C537" s="271"/>
      <c r="D537" s="271"/>
      <c r="E537" s="271"/>
      <c r="F537" s="271"/>
      <c r="G537" s="271"/>
      <c r="H537" s="254"/>
      <c r="I537" s="272"/>
      <c r="R537" s="254"/>
    </row>
    <row r="538" customFormat="false" ht="12.75" hidden="false" customHeight="false" outlineLevel="0" collapsed="false">
      <c r="A538" s="270"/>
      <c r="B538" s="271"/>
      <c r="C538" s="271"/>
      <c r="D538" s="271"/>
      <c r="E538" s="271"/>
      <c r="F538" s="271"/>
      <c r="G538" s="271"/>
      <c r="H538" s="254"/>
      <c r="I538" s="272"/>
      <c r="R538" s="254"/>
    </row>
    <row r="539" customFormat="false" ht="12.75" hidden="false" customHeight="false" outlineLevel="0" collapsed="false">
      <c r="A539" s="270"/>
      <c r="B539" s="271"/>
      <c r="C539" s="271"/>
      <c r="D539" s="271"/>
      <c r="E539" s="271"/>
      <c r="F539" s="271"/>
      <c r="G539" s="271"/>
      <c r="H539" s="254"/>
      <c r="I539" s="272"/>
      <c r="R539" s="254"/>
    </row>
    <row r="540" customFormat="false" ht="12.75" hidden="false" customHeight="false" outlineLevel="0" collapsed="false">
      <c r="A540" s="270"/>
      <c r="B540" s="271"/>
      <c r="C540" s="271"/>
      <c r="D540" s="271"/>
      <c r="E540" s="271"/>
      <c r="F540" s="271"/>
      <c r="G540" s="271"/>
      <c r="H540" s="254"/>
      <c r="I540" s="272"/>
      <c r="R540" s="254"/>
    </row>
    <row r="541" customFormat="false" ht="12.75" hidden="false" customHeight="false" outlineLevel="0" collapsed="false">
      <c r="A541" s="270"/>
      <c r="B541" s="271"/>
      <c r="C541" s="271"/>
      <c r="D541" s="271"/>
      <c r="E541" s="271"/>
      <c r="F541" s="271"/>
      <c r="G541" s="271"/>
      <c r="H541" s="254"/>
      <c r="I541" s="272"/>
      <c r="R541" s="254"/>
    </row>
    <row r="542" customFormat="false" ht="12.75" hidden="false" customHeight="false" outlineLevel="0" collapsed="false">
      <c r="A542" s="270"/>
      <c r="B542" s="271"/>
      <c r="C542" s="271"/>
      <c r="D542" s="271"/>
      <c r="E542" s="271"/>
      <c r="F542" s="271"/>
      <c r="G542" s="271"/>
      <c r="H542" s="254"/>
      <c r="I542" s="272"/>
      <c r="R542" s="254"/>
    </row>
    <row r="543" customFormat="false" ht="12.75" hidden="false" customHeight="false" outlineLevel="0" collapsed="false">
      <c r="A543" s="270"/>
      <c r="B543" s="271"/>
      <c r="C543" s="271"/>
      <c r="D543" s="271"/>
      <c r="E543" s="271"/>
      <c r="F543" s="271"/>
      <c r="G543" s="271"/>
      <c r="H543" s="254"/>
      <c r="I543" s="272"/>
      <c r="R543" s="254"/>
    </row>
    <row r="544" customFormat="false" ht="12.75" hidden="false" customHeight="false" outlineLevel="0" collapsed="false">
      <c r="A544" s="270"/>
      <c r="B544" s="271"/>
      <c r="C544" s="271"/>
      <c r="D544" s="271"/>
      <c r="E544" s="271"/>
      <c r="F544" s="271"/>
      <c r="G544" s="271"/>
      <c r="H544" s="254"/>
      <c r="I544" s="272"/>
      <c r="R544" s="254"/>
    </row>
    <row r="545" customFormat="false" ht="12.75" hidden="false" customHeight="false" outlineLevel="0" collapsed="false">
      <c r="A545" s="270"/>
      <c r="B545" s="271"/>
      <c r="C545" s="271"/>
      <c r="D545" s="271"/>
      <c r="E545" s="271"/>
      <c r="F545" s="271"/>
      <c r="G545" s="271"/>
      <c r="H545" s="254"/>
      <c r="I545" s="272"/>
      <c r="R545" s="254"/>
    </row>
    <row r="546" customFormat="false" ht="12.75" hidden="false" customHeight="false" outlineLevel="0" collapsed="false">
      <c r="A546" s="270"/>
      <c r="B546" s="271"/>
      <c r="C546" s="271"/>
      <c r="D546" s="271"/>
      <c r="E546" s="271"/>
      <c r="F546" s="271"/>
      <c r="G546" s="271"/>
      <c r="H546" s="254"/>
      <c r="I546" s="272"/>
      <c r="R546" s="254"/>
    </row>
    <row r="547" customFormat="false" ht="12.75" hidden="false" customHeight="false" outlineLevel="0" collapsed="false">
      <c r="A547" s="270"/>
      <c r="B547" s="271"/>
      <c r="C547" s="271"/>
      <c r="D547" s="271"/>
      <c r="E547" s="271"/>
      <c r="F547" s="271"/>
      <c r="G547" s="271"/>
      <c r="H547" s="254"/>
      <c r="I547" s="272"/>
      <c r="R547" s="254"/>
    </row>
    <row r="548" customFormat="false" ht="12.75" hidden="false" customHeight="false" outlineLevel="0" collapsed="false">
      <c r="A548" s="270"/>
      <c r="B548" s="271"/>
      <c r="C548" s="271"/>
      <c r="D548" s="271"/>
      <c r="E548" s="271"/>
      <c r="F548" s="271"/>
      <c r="G548" s="271"/>
      <c r="H548" s="254"/>
      <c r="I548" s="272"/>
      <c r="R548" s="254"/>
    </row>
    <row r="549" customFormat="false" ht="12.75" hidden="false" customHeight="false" outlineLevel="0" collapsed="false">
      <c r="A549" s="270"/>
      <c r="B549" s="271"/>
      <c r="C549" s="271"/>
      <c r="D549" s="271"/>
      <c r="E549" s="271"/>
      <c r="F549" s="271"/>
      <c r="G549" s="271"/>
      <c r="H549" s="254"/>
      <c r="I549" s="272"/>
      <c r="R549" s="254"/>
    </row>
    <row r="550" customFormat="false" ht="12.75" hidden="false" customHeight="false" outlineLevel="0" collapsed="false">
      <c r="A550" s="270"/>
      <c r="B550" s="271"/>
      <c r="C550" s="271"/>
      <c r="D550" s="271"/>
      <c r="E550" s="271"/>
      <c r="F550" s="271"/>
      <c r="G550" s="271"/>
      <c r="H550" s="254"/>
      <c r="I550" s="272"/>
      <c r="R550" s="254"/>
    </row>
    <row r="551" customFormat="false" ht="12.75" hidden="false" customHeight="false" outlineLevel="0" collapsed="false">
      <c r="A551" s="270"/>
      <c r="B551" s="271"/>
      <c r="C551" s="271"/>
      <c r="D551" s="271"/>
      <c r="E551" s="271"/>
      <c r="F551" s="271"/>
      <c r="G551" s="271"/>
      <c r="H551" s="254"/>
      <c r="I551" s="272"/>
      <c r="R551" s="254"/>
    </row>
    <row r="552" customFormat="false" ht="12.75" hidden="false" customHeight="false" outlineLevel="0" collapsed="false">
      <c r="A552" s="270"/>
      <c r="B552" s="271"/>
      <c r="C552" s="271"/>
      <c r="D552" s="271"/>
      <c r="E552" s="271"/>
      <c r="F552" s="271"/>
      <c r="G552" s="271"/>
      <c r="H552" s="254"/>
      <c r="I552" s="272"/>
      <c r="R552" s="254"/>
    </row>
    <row r="553" customFormat="false" ht="12.75" hidden="false" customHeight="false" outlineLevel="0" collapsed="false">
      <c r="A553" s="270"/>
      <c r="B553" s="271"/>
      <c r="C553" s="271"/>
      <c r="D553" s="271"/>
      <c r="E553" s="271"/>
      <c r="F553" s="271"/>
      <c r="G553" s="271"/>
      <c r="H553" s="254"/>
      <c r="I553" s="272"/>
      <c r="R553" s="254"/>
    </row>
    <row r="554" customFormat="false" ht="12.75" hidden="false" customHeight="false" outlineLevel="0" collapsed="false">
      <c r="A554" s="270"/>
      <c r="B554" s="271"/>
      <c r="C554" s="271"/>
      <c r="D554" s="271"/>
      <c r="E554" s="271"/>
      <c r="F554" s="271"/>
      <c r="G554" s="271"/>
      <c r="H554" s="254"/>
      <c r="I554" s="272"/>
      <c r="R554" s="254"/>
    </row>
    <row r="555" customFormat="false" ht="12.75" hidden="false" customHeight="false" outlineLevel="0" collapsed="false">
      <c r="A555" s="270"/>
      <c r="B555" s="271"/>
      <c r="C555" s="271"/>
      <c r="D555" s="271"/>
      <c r="E555" s="271"/>
      <c r="F555" s="271"/>
      <c r="G555" s="271"/>
      <c r="H555" s="254"/>
      <c r="I555" s="272"/>
      <c r="R555" s="254"/>
    </row>
    <row r="556" customFormat="false" ht="12.75" hidden="false" customHeight="false" outlineLevel="0" collapsed="false">
      <c r="A556" s="270"/>
      <c r="B556" s="271"/>
      <c r="C556" s="271"/>
      <c r="D556" s="271"/>
      <c r="E556" s="271"/>
      <c r="F556" s="271"/>
      <c r="G556" s="271"/>
      <c r="H556" s="254"/>
      <c r="I556" s="272"/>
      <c r="R556" s="254"/>
    </row>
    <row r="557" customFormat="false" ht="12.75" hidden="false" customHeight="false" outlineLevel="0" collapsed="false">
      <c r="A557" s="270"/>
      <c r="B557" s="271"/>
      <c r="C557" s="271"/>
      <c r="D557" s="271"/>
      <c r="E557" s="271"/>
      <c r="F557" s="271"/>
      <c r="G557" s="271"/>
      <c r="H557" s="254"/>
      <c r="I557" s="272"/>
      <c r="R557" s="254"/>
    </row>
    <row r="558" customFormat="false" ht="12.75" hidden="false" customHeight="false" outlineLevel="0" collapsed="false">
      <c r="A558" s="270"/>
      <c r="B558" s="271"/>
      <c r="C558" s="271"/>
      <c r="D558" s="271"/>
      <c r="E558" s="271"/>
      <c r="F558" s="271"/>
      <c r="G558" s="271"/>
      <c r="H558" s="254"/>
      <c r="I558" s="272"/>
      <c r="R558" s="254"/>
    </row>
    <row r="559" customFormat="false" ht="12.75" hidden="false" customHeight="false" outlineLevel="0" collapsed="false">
      <c r="A559" s="270"/>
      <c r="B559" s="271"/>
      <c r="C559" s="271"/>
      <c r="D559" s="271"/>
      <c r="E559" s="271"/>
      <c r="F559" s="271"/>
      <c r="G559" s="271"/>
      <c r="H559" s="254"/>
      <c r="I559" s="272"/>
      <c r="R559" s="254"/>
    </row>
    <row r="560" customFormat="false" ht="12.75" hidden="false" customHeight="false" outlineLevel="0" collapsed="false">
      <c r="A560" s="270"/>
      <c r="B560" s="271"/>
      <c r="C560" s="271"/>
      <c r="D560" s="271"/>
      <c r="E560" s="271"/>
      <c r="F560" s="271"/>
      <c r="G560" s="271"/>
      <c r="H560" s="254"/>
      <c r="I560" s="272"/>
      <c r="R560" s="254"/>
    </row>
    <row r="561" customFormat="false" ht="12.75" hidden="false" customHeight="false" outlineLevel="0" collapsed="false">
      <c r="A561" s="270"/>
      <c r="B561" s="271"/>
      <c r="C561" s="271"/>
      <c r="D561" s="271"/>
      <c r="E561" s="271"/>
      <c r="F561" s="271"/>
      <c r="G561" s="271"/>
      <c r="H561" s="254"/>
      <c r="I561" s="272"/>
      <c r="R561" s="254"/>
    </row>
    <row r="562" customFormat="false" ht="12.75" hidden="false" customHeight="false" outlineLevel="0" collapsed="false">
      <c r="A562" s="270"/>
      <c r="B562" s="271"/>
      <c r="C562" s="271"/>
      <c r="D562" s="271"/>
      <c r="E562" s="271"/>
      <c r="F562" s="271"/>
      <c r="G562" s="271"/>
      <c r="H562" s="254"/>
      <c r="I562" s="272"/>
      <c r="R562" s="254"/>
    </row>
    <row r="563" customFormat="false" ht="12.75" hidden="false" customHeight="false" outlineLevel="0" collapsed="false">
      <c r="A563" s="270"/>
      <c r="B563" s="271"/>
      <c r="C563" s="271"/>
      <c r="D563" s="271"/>
      <c r="E563" s="271"/>
      <c r="F563" s="271"/>
      <c r="G563" s="271"/>
      <c r="H563" s="254"/>
      <c r="I563" s="272"/>
      <c r="R563" s="254"/>
    </row>
    <row r="564" customFormat="false" ht="12.75" hidden="false" customHeight="false" outlineLevel="0" collapsed="false">
      <c r="A564" s="270"/>
      <c r="B564" s="271"/>
      <c r="C564" s="271"/>
      <c r="D564" s="271"/>
      <c r="E564" s="271"/>
      <c r="F564" s="271"/>
      <c r="G564" s="271"/>
      <c r="H564" s="254"/>
      <c r="I564" s="272"/>
      <c r="R564" s="254"/>
    </row>
    <row r="565" customFormat="false" ht="12.75" hidden="false" customHeight="false" outlineLevel="0" collapsed="false">
      <c r="A565" s="270"/>
      <c r="B565" s="271"/>
      <c r="C565" s="271"/>
      <c r="D565" s="271"/>
      <c r="E565" s="271"/>
      <c r="F565" s="271"/>
      <c r="G565" s="271"/>
      <c r="H565" s="254"/>
      <c r="I565" s="272"/>
      <c r="R565" s="254"/>
    </row>
    <row r="566" customFormat="false" ht="12.75" hidden="false" customHeight="false" outlineLevel="0" collapsed="false">
      <c r="A566" s="270"/>
      <c r="B566" s="271"/>
      <c r="C566" s="271"/>
      <c r="D566" s="271"/>
      <c r="E566" s="271"/>
      <c r="F566" s="271"/>
      <c r="G566" s="271"/>
      <c r="H566" s="254"/>
      <c r="I566" s="272"/>
      <c r="R566" s="254"/>
    </row>
    <row r="567" customFormat="false" ht="12.75" hidden="false" customHeight="false" outlineLevel="0" collapsed="false">
      <c r="A567" s="270"/>
      <c r="B567" s="271"/>
      <c r="C567" s="271"/>
      <c r="D567" s="271"/>
      <c r="E567" s="271"/>
      <c r="F567" s="271"/>
      <c r="G567" s="271"/>
      <c r="H567" s="254"/>
      <c r="I567" s="272"/>
      <c r="R567" s="254"/>
    </row>
    <row r="568" customFormat="false" ht="12.75" hidden="false" customHeight="false" outlineLevel="0" collapsed="false">
      <c r="A568" s="270"/>
      <c r="B568" s="271"/>
      <c r="C568" s="271"/>
      <c r="D568" s="271"/>
      <c r="E568" s="271"/>
      <c r="F568" s="271"/>
      <c r="G568" s="271"/>
      <c r="H568" s="254"/>
      <c r="I568" s="272"/>
      <c r="R568" s="254"/>
    </row>
    <row r="569" customFormat="false" ht="12.75" hidden="false" customHeight="false" outlineLevel="0" collapsed="false">
      <c r="A569" s="270"/>
      <c r="B569" s="271"/>
      <c r="C569" s="271"/>
      <c r="D569" s="271"/>
      <c r="E569" s="271"/>
      <c r="F569" s="271"/>
      <c r="G569" s="271"/>
      <c r="H569" s="254"/>
      <c r="I569" s="272"/>
      <c r="R569" s="254"/>
    </row>
    <row r="570" customFormat="false" ht="12.75" hidden="false" customHeight="false" outlineLevel="0" collapsed="false">
      <c r="A570" s="270"/>
      <c r="B570" s="271"/>
      <c r="C570" s="271"/>
      <c r="D570" s="271"/>
      <c r="E570" s="271"/>
      <c r="F570" s="271"/>
      <c r="G570" s="271"/>
      <c r="H570" s="254"/>
      <c r="I570" s="272"/>
      <c r="R570" s="254"/>
    </row>
    <row r="571" customFormat="false" ht="12.75" hidden="false" customHeight="false" outlineLevel="0" collapsed="false">
      <c r="A571" s="270"/>
      <c r="B571" s="271"/>
      <c r="C571" s="271"/>
      <c r="D571" s="271"/>
      <c r="E571" s="271"/>
      <c r="F571" s="271"/>
      <c r="G571" s="271"/>
      <c r="H571" s="254"/>
      <c r="I571" s="272"/>
      <c r="R571" s="254"/>
    </row>
    <row r="572" customFormat="false" ht="12.75" hidden="false" customHeight="false" outlineLevel="0" collapsed="false">
      <c r="A572" s="270"/>
      <c r="B572" s="271"/>
      <c r="C572" s="271"/>
      <c r="D572" s="271"/>
      <c r="E572" s="271"/>
      <c r="F572" s="271"/>
      <c r="G572" s="271"/>
      <c r="H572" s="254"/>
      <c r="I572" s="272"/>
      <c r="R572" s="254"/>
    </row>
    <row r="573" customFormat="false" ht="12.75" hidden="false" customHeight="false" outlineLevel="0" collapsed="false">
      <c r="A573" s="270"/>
      <c r="B573" s="271"/>
      <c r="C573" s="271"/>
      <c r="D573" s="271"/>
      <c r="E573" s="271"/>
      <c r="F573" s="271"/>
      <c r="G573" s="271"/>
      <c r="H573" s="254"/>
      <c r="I573" s="272"/>
      <c r="R573" s="254"/>
    </row>
    <row r="574" customFormat="false" ht="12.75" hidden="false" customHeight="false" outlineLevel="0" collapsed="false">
      <c r="A574" s="270"/>
      <c r="B574" s="271"/>
      <c r="C574" s="271"/>
      <c r="D574" s="271"/>
      <c r="E574" s="271"/>
      <c r="F574" s="271"/>
      <c r="G574" s="271"/>
      <c r="H574" s="254"/>
      <c r="I574" s="272"/>
      <c r="R574" s="254"/>
    </row>
    <row r="575" customFormat="false" ht="12.75" hidden="false" customHeight="false" outlineLevel="0" collapsed="false">
      <c r="A575" s="270"/>
      <c r="B575" s="271"/>
      <c r="C575" s="271"/>
      <c r="D575" s="271"/>
      <c r="E575" s="271"/>
      <c r="F575" s="271"/>
      <c r="G575" s="271"/>
      <c r="H575" s="254"/>
      <c r="I575" s="272"/>
      <c r="R575" s="254"/>
    </row>
    <row r="576" customFormat="false" ht="12.75" hidden="false" customHeight="false" outlineLevel="0" collapsed="false">
      <c r="A576" s="270"/>
      <c r="B576" s="271"/>
      <c r="C576" s="271"/>
      <c r="D576" s="271"/>
      <c r="E576" s="271"/>
      <c r="F576" s="271"/>
      <c r="G576" s="271"/>
      <c r="H576" s="254"/>
      <c r="I576" s="272"/>
      <c r="R576" s="254"/>
    </row>
    <row r="577" customFormat="false" ht="12.75" hidden="false" customHeight="false" outlineLevel="0" collapsed="false">
      <c r="A577" s="270"/>
      <c r="B577" s="271"/>
      <c r="C577" s="271"/>
      <c r="D577" s="271"/>
      <c r="E577" s="271"/>
      <c r="F577" s="271"/>
      <c r="G577" s="271"/>
      <c r="H577" s="254"/>
      <c r="I577" s="272"/>
      <c r="R577" s="254"/>
    </row>
    <row r="578" customFormat="false" ht="12.75" hidden="false" customHeight="false" outlineLevel="0" collapsed="false">
      <c r="A578" s="270"/>
      <c r="B578" s="271"/>
      <c r="C578" s="271"/>
      <c r="D578" s="271"/>
      <c r="E578" s="271"/>
      <c r="F578" s="271"/>
      <c r="G578" s="271"/>
      <c r="H578" s="254"/>
      <c r="I578" s="272"/>
      <c r="R578" s="254"/>
    </row>
    <row r="579" customFormat="false" ht="12.75" hidden="false" customHeight="false" outlineLevel="0" collapsed="false">
      <c r="A579" s="270"/>
      <c r="B579" s="271"/>
      <c r="C579" s="271"/>
      <c r="D579" s="271"/>
      <c r="E579" s="271"/>
      <c r="F579" s="271"/>
      <c r="G579" s="271"/>
      <c r="H579" s="254"/>
      <c r="I579" s="272"/>
      <c r="R579" s="254"/>
    </row>
    <row r="580" customFormat="false" ht="12.75" hidden="false" customHeight="false" outlineLevel="0" collapsed="false">
      <c r="A580" s="270"/>
      <c r="B580" s="271"/>
      <c r="C580" s="271"/>
      <c r="D580" s="271"/>
      <c r="E580" s="271"/>
      <c r="F580" s="271"/>
      <c r="G580" s="271"/>
      <c r="H580" s="254"/>
      <c r="I580" s="272"/>
      <c r="R580" s="254"/>
    </row>
    <row r="581" customFormat="false" ht="12.75" hidden="false" customHeight="false" outlineLevel="0" collapsed="false">
      <c r="A581" s="270"/>
      <c r="B581" s="271"/>
      <c r="C581" s="271"/>
      <c r="D581" s="271"/>
      <c r="E581" s="271"/>
      <c r="F581" s="271"/>
      <c r="G581" s="271"/>
      <c r="H581" s="254"/>
      <c r="I581" s="272"/>
      <c r="R581" s="254"/>
    </row>
    <row r="582" customFormat="false" ht="12.75" hidden="false" customHeight="false" outlineLevel="0" collapsed="false">
      <c r="A582" s="270"/>
      <c r="B582" s="271"/>
      <c r="C582" s="271"/>
      <c r="D582" s="271"/>
      <c r="E582" s="271"/>
      <c r="F582" s="271"/>
      <c r="G582" s="271"/>
      <c r="H582" s="254"/>
      <c r="I582" s="272"/>
      <c r="R582" s="254"/>
    </row>
    <row r="583" customFormat="false" ht="12.75" hidden="false" customHeight="false" outlineLevel="0" collapsed="false">
      <c r="A583" s="270"/>
      <c r="B583" s="271"/>
      <c r="C583" s="271"/>
      <c r="D583" s="271"/>
      <c r="E583" s="271"/>
      <c r="F583" s="271"/>
      <c r="G583" s="271"/>
      <c r="H583" s="254"/>
      <c r="I583" s="272"/>
      <c r="R583" s="254"/>
    </row>
    <row r="584" customFormat="false" ht="12.75" hidden="false" customHeight="false" outlineLevel="0" collapsed="false">
      <c r="A584" s="270"/>
      <c r="B584" s="271"/>
      <c r="C584" s="271"/>
      <c r="D584" s="271"/>
      <c r="E584" s="271"/>
      <c r="F584" s="271"/>
      <c r="G584" s="271"/>
      <c r="H584" s="254"/>
      <c r="I584" s="272"/>
      <c r="R584" s="254"/>
    </row>
    <row r="585" customFormat="false" ht="12.75" hidden="false" customHeight="false" outlineLevel="0" collapsed="false">
      <c r="A585" s="270"/>
      <c r="B585" s="271"/>
      <c r="C585" s="271"/>
      <c r="D585" s="271"/>
      <c r="E585" s="271"/>
      <c r="F585" s="271"/>
      <c r="G585" s="271"/>
      <c r="H585" s="254"/>
      <c r="I585" s="272"/>
      <c r="R585" s="254"/>
    </row>
    <row r="586" customFormat="false" ht="12.75" hidden="false" customHeight="false" outlineLevel="0" collapsed="false">
      <c r="A586" s="270"/>
      <c r="B586" s="271"/>
      <c r="C586" s="271"/>
      <c r="D586" s="271"/>
      <c r="E586" s="271"/>
      <c r="F586" s="271"/>
      <c r="G586" s="271"/>
      <c r="H586" s="254"/>
      <c r="I586" s="272"/>
      <c r="R586" s="254"/>
    </row>
    <row r="587" customFormat="false" ht="12.75" hidden="false" customHeight="false" outlineLevel="0" collapsed="false">
      <c r="A587" s="270"/>
      <c r="B587" s="271"/>
      <c r="C587" s="271"/>
      <c r="D587" s="271"/>
      <c r="E587" s="271"/>
      <c r="F587" s="271"/>
      <c r="G587" s="271"/>
      <c r="H587" s="254"/>
      <c r="I587" s="272"/>
      <c r="R587" s="254"/>
    </row>
    <row r="588" customFormat="false" ht="12.75" hidden="false" customHeight="false" outlineLevel="0" collapsed="false">
      <c r="A588" s="270"/>
      <c r="B588" s="271"/>
      <c r="C588" s="271"/>
      <c r="D588" s="271"/>
      <c r="E588" s="271"/>
      <c r="F588" s="271"/>
      <c r="G588" s="271"/>
      <c r="H588" s="254"/>
      <c r="I588" s="272"/>
      <c r="R588" s="254"/>
    </row>
    <row r="589" customFormat="false" ht="12.75" hidden="false" customHeight="false" outlineLevel="0" collapsed="false">
      <c r="A589" s="270"/>
      <c r="B589" s="271"/>
      <c r="C589" s="271"/>
      <c r="D589" s="271"/>
      <c r="E589" s="271"/>
      <c r="F589" s="271"/>
      <c r="G589" s="271"/>
      <c r="H589" s="254"/>
      <c r="I589" s="272"/>
      <c r="R589" s="254"/>
    </row>
    <row r="590" customFormat="false" ht="12.75" hidden="false" customHeight="false" outlineLevel="0" collapsed="false">
      <c r="A590" s="270"/>
      <c r="B590" s="271"/>
      <c r="C590" s="271"/>
      <c r="D590" s="271"/>
      <c r="E590" s="271"/>
      <c r="F590" s="271"/>
      <c r="G590" s="271"/>
      <c r="H590" s="254"/>
      <c r="I590" s="272"/>
      <c r="R590" s="254"/>
    </row>
    <row r="591" customFormat="false" ht="12.75" hidden="false" customHeight="false" outlineLevel="0" collapsed="false">
      <c r="A591" s="270"/>
      <c r="B591" s="271"/>
      <c r="C591" s="271"/>
      <c r="D591" s="271"/>
      <c r="E591" s="271"/>
      <c r="F591" s="271"/>
      <c r="G591" s="271"/>
      <c r="H591" s="254"/>
      <c r="I591" s="272"/>
      <c r="R591" s="254"/>
    </row>
    <row r="592" customFormat="false" ht="12.75" hidden="false" customHeight="false" outlineLevel="0" collapsed="false">
      <c r="A592" s="270"/>
      <c r="B592" s="271"/>
      <c r="C592" s="271"/>
      <c r="D592" s="271"/>
      <c r="E592" s="271"/>
      <c r="F592" s="271"/>
      <c r="G592" s="271"/>
      <c r="H592" s="254"/>
      <c r="I592" s="272"/>
      <c r="R592" s="254"/>
    </row>
    <row r="593" customFormat="false" ht="12.75" hidden="false" customHeight="false" outlineLevel="0" collapsed="false">
      <c r="A593" s="270"/>
      <c r="B593" s="271"/>
      <c r="C593" s="271"/>
      <c r="D593" s="271"/>
      <c r="E593" s="271"/>
      <c r="F593" s="271"/>
      <c r="G593" s="271"/>
      <c r="H593" s="254"/>
      <c r="I593" s="272"/>
      <c r="R593" s="254"/>
    </row>
    <row r="594" customFormat="false" ht="12.75" hidden="false" customHeight="false" outlineLevel="0" collapsed="false">
      <c r="A594" s="270"/>
      <c r="B594" s="271"/>
      <c r="C594" s="271"/>
      <c r="D594" s="271"/>
      <c r="E594" s="271"/>
      <c r="F594" s="271"/>
      <c r="G594" s="271"/>
      <c r="H594" s="254"/>
      <c r="I594" s="272"/>
      <c r="R594" s="254"/>
    </row>
    <row r="595" customFormat="false" ht="12.75" hidden="false" customHeight="false" outlineLevel="0" collapsed="false">
      <c r="A595" s="270"/>
      <c r="B595" s="271"/>
      <c r="C595" s="271"/>
      <c r="D595" s="271"/>
      <c r="E595" s="271"/>
      <c r="F595" s="271"/>
      <c r="G595" s="271"/>
      <c r="H595" s="254"/>
      <c r="I595" s="272"/>
      <c r="R595" s="254"/>
    </row>
    <row r="596" customFormat="false" ht="12.75" hidden="false" customHeight="false" outlineLevel="0" collapsed="false">
      <c r="A596" s="270"/>
      <c r="B596" s="271"/>
      <c r="C596" s="271"/>
      <c r="D596" s="271"/>
      <c r="E596" s="271"/>
      <c r="F596" s="271"/>
      <c r="G596" s="271"/>
      <c r="H596" s="254"/>
      <c r="I596" s="272"/>
      <c r="R596" s="254"/>
    </row>
    <row r="597" customFormat="false" ht="12.75" hidden="false" customHeight="false" outlineLevel="0" collapsed="false">
      <c r="A597" s="270"/>
      <c r="B597" s="271"/>
      <c r="C597" s="271"/>
      <c r="D597" s="271"/>
      <c r="E597" s="271"/>
      <c r="F597" s="271"/>
      <c r="G597" s="271"/>
      <c r="H597" s="254"/>
      <c r="I597" s="272"/>
      <c r="R597" s="254"/>
    </row>
    <row r="598" customFormat="false" ht="12.75" hidden="false" customHeight="false" outlineLevel="0" collapsed="false">
      <c r="A598" s="270"/>
      <c r="B598" s="271"/>
      <c r="C598" s="271"/>
      <c r="D598" s="271"/>
      <c r="E598" s="271"/>
      <c r="F598" s="271"/>
      <c r="G598" s="271"/>
      <c r="H598" s="254"/>
      <c r="I598" s="272"/>
      <c r="R598" s="254"/>
    </row>
    <row r="599" customFormat="false" ht="12.75" hidden="false" customHeight="false" outlineLevel="0" collapsed="false">
      <c r="A599" s="270"/>
      <c r="B599" s="271"/>
      <c r="C599" s="271"/>
      <c r="D599" s="271"/>
      <c r="E599" s="271"/>
      <c r="F599" s="271"/>
      <c r="G599" s="271"/>
      <c r="H599" s="254"/>
      <c r="I599" s="272"/>
      <c r="R599" s="254"/>
    </row>
    <row r="600" customFormat="false" ht="12.75" hidden="false" customHeight="false" outlineLevel="0" collapsed="false">
      <c r="A600" s="270"/>
      <c r="B600" s="271"/>
      <c r="C600" s="271"/>
      <c r="D600" s="271"/>
      <c r="E600" s="271"/>
      <c r="F600" s="271"/>
      <c r="G600" s="271"/>
      <c r="H600" s="254"/>
      <c r="I600" s="272"/>
      <c r="R600" s="254"/>
    </row>
    <row r="601" customFormat="false" ht="12.75" hidden="false" customHeight="false" outlineLevel="0" collapsed="false">
      <c r="A601" s="270"/>
      <c r="B601" s="271"/>
      <c r="C601" s="271"/>
      <c r="D601" s="271"/>
      <c r="E601" s="271"/>
      <c r="F601" s="271"/>
      <c r="G601" s="271"/>
      <c r="H601" s="254"/>
      <c r="I601" s="272"/>
      <c r="R601" s="254"/>
    </row>
    <row r="602" customFormat="false" ht="12.75" hidden="false" customHeight="false" outlineLevel="0" collapsed="false">
      <c r="A602" s="270"/>
      <c r="B602" s="271"/>
      <c r="C602" s="271"/>
      <c r="D602" s="271"/>
      <c r="E602" s="271"/>
      <c r="F602" s="271"/>
      <c r="G602" s="271"/>
      <c r="H602" s="254"/>
      <c r="I602" s="272"/>
      <c r="R602" s="254"/>
    </row>
    <row r="603" customFormat="false" ht="12.75" hidden="false" customHeight="false" outlineLevel="0" collapsed="false">
      <c r="A603" s="270"/>
      <c r="B603" s="271"/>
      <c r="C603" s="271"/>
      <c r="D603" s="271"/>
      <c r="E603" s="271"/>
      <c r="F603" s="271"/>
      <c r="G603" s="271"/>
      <c r="H603" s="254"/>
      <c r="I603" s="272"/>
      <c r="R603" s="254"/>
    </row>
    <row r="604" customFormat="false" ht="12.75" hidden="false" customHeight="false" outlineLevel="0" collapsed="false">
      <c r="A604" s="270"/>
      <c r="B604" s="271"/>
      <c r="C604" s="271"/>
      <c r="D604" s="271"/>
      <c r="E604" s="271"/>
      <c r="F604" s="271"/>
      <c r="G604" s="271"/>
      <c r="H604" s="254"/>
      <c r="I604" s="272"/>
      <c r="R604" s="254"/>
    </row>
    <row r="605" customFormat="false" ht="12.75" hidden="false" customHeight="false" outlineLevel="0" collapsed="false">
      <c r="A605" s="270"/>
      <c r="B605" s="271"/>
      <c r="C605" s="271"/>
      <c r="D605" s="271"/>
      <c r="E605" s="271"/>
      <c r="F605" s="271"/>
      <c r="G605" s="271"/>
      <c r="H605" s="254"/>
      <c r="I605" s="272"/>
      <c r="R605" s="254"/>
    </row>
    <row r="606" customFormat="false" ht="12.75" hidden="false" customHeight="false" outlineLevel="0" collapsed="false">
      <c r="A606" s="270"/>
      <c r="B606" s="271"/>
      <c r="C606" s="271"/>
      <c r="D606" s="271"/>
      <c r="E606" s="271"/>
      <c r="F606" s="271"/>
      <c r="G606" s="271"/>
      <c r="H606" s="254"/>
      <c r="I606" s="272"/>
      <c r="R606" s="254"/>
    </row>
    <row r="607" customFormat="false" ht="12.75" hidden="false" customHeight="false" outlineLevel="0" collapsed="false">
      <c r="A607" s="270"/>
      <c r="B607" s="271"/>
      <c r="C607" s="271"/>
      <c r="D607" s="271"/>
      <c r="E607" s="271"/>
      <c r="F607" s="271"/>
      <c r="G607" s="271"/>
      <c r="H607" s="254"/>
      <c r="I607" s="272"/>
      <c r="R607" s="254"/>
    </row>
    <row r="608" customFormat="false" ht="12.75" hidden="false" customHeight="false" outlineLevel="0" collapsed="false">
      <c r="A608" s="270"/>
      <c r="B608" s="271"/>
      <c r="C608" s="271"/>
      <c r="D608" s="271"/>
      <c r="E608" s="271"/>
      <c r="F608" s="271"/>
      <c r="G608" s="271"/>
      <c r="H608" s="254"/>
      <c r="I608" s="272"/>
      <c r="R608" s="254"/>
    </row>
    <row r="609" customFormat="false" ht="12.75" hidden="false" customHeight="false" outlineLevel="0" collapsed="false">
      <c r="A609" s="270"/>
      <c r="B609" s="271"/>
      <c r="C609" s="271"/>
      <c r="D609" s="271"/>
      <c r="E609" s="271"/>
      <c r="F609" s="271"/>
      <c r="G609" s="271"/>
      <c r="H609" s="254"/>
      <c r="I609" s="272"/>
      <c r="R609" s="254"/>
    </row>
    <row r="610" customFormat="false" ht="12.75" hidden="false" customHeight="false" outlineLevel="0" collapsed="false">
      <c r="A610" s="270"/>
      <c r="B610" s="271"/>
      <c r="C610" s="271"/>
      <c r="D610" s="271"/>
      <c r="E610" s="271"/>
      <c r="F610" s="271"/>
      <c r="G610" s="271"/>
      <c r="H610" s="254"/>
      <c r="I610" s="272"/>
      <c r="R610" s="254"/>
    </row>
    <row r="611" customFormat="false" ht="12.75" hidden="false" customHeight="false" outlineLevel="0" collapsed="false">
      <c r="A611" s="270"/>
      <c r="B611" s="271"/>
      <c r="C611" s="271"/>
      <c r="D611" s="271"/>
      <c r="E611" s="271"/>
      <c r="F611" s="271"/>
      <c r="G611" s="271"/>
      <c r="H611" s="254"/>
      <c r="I611" s="272"/>
      <c r="R611" s="254"/>
    </row>
    <row r="612" customFormat="false" ht="12.75" hidden="false" customHeight="false" outlineLevel="0" collapsed="false">
      <c r="A612" s="270"/>
      <c r="B612" s="271"/>
      <c r="C612" s="271"/>
      <c r="D612" s="271"/>
      <c r="E612" s="271"/>
      <c r="F612" s="271"/>
      <c r="G612" s="271"/>
      <c r="H612" s="254"/>
      <c r="I612" s="272"/>
      <c r="R612" s="254"/>
    </row>
    <row r="613" customFormat="false" ht="12.75" hidden="false" customHeight="false" outlineLevel="0" collapsed="false">
      <c r="A613" s="270"/>
      <c r="B613" s="271"/>
      <c r="C613" s="271"/>
      <c r="D613" s="271"/>
      <c r="E613" s="271"/>
      <c r="F613" s="271"/>
      <c r="G613" s="271"/>
      <c r="H613" s="254"/>
      <c r="I613" s="272"/>
      <c r="R613" s="254"/>
    </row>
    <row r="614" customFormat="false" ht="12.75" hidden="false" customHeight="false" outlineLevel="0" collapsed="false">
      <c r="A614" s="270"/>
      <c r="B614" s="271"/>
      <c r="C614" s="271"/>
      <c r="D614" s="271"/>
      <c r="E614" s="271"/>
      <c r="F614" s="271"/>
      <c r="G614" s="271"/>
      <c r="H614" s="254"/>
      <c r="I614" s="272"/>
      <c r="R614" s="254"/>
    </row>
    <row r="615" customFormat="false" ht="12.75" hidden="false" customHeight="false" outlineLevel="0" collapsed="false">
      <c r="A615" s="270"/>
      <c r="B615" s="271"/>
      <c r="C615" s="271"/>
      <c r="D615" s="271"/>
      <c r="E615" s="271"/>
      <c r="F615" s="271"/>
      <c r="G615" s="271"/>
      <c r="H615" s="254"/>
      <c r="I615" s="272"/>
      <c r="R615" s="254"/>
    </row>
    <row r="616" customFormat="false" ht="12.75" hidden="false" customHeight="false" outlineLevel="0" collapsed="false">
      <c r="A616" s="270"/>
      <c r="B616" s="271"/>
      <c r="C616" s="271"/>
      <c r="D616" s="271"/>
      <c r="E616" s="271"/>
      <c r="F616" s="271"/>
      <c r="G616" s="271"/>
      <c r="H616" s="254"/>
      <c r="I616" s="272"/>
      <c r="R616" s="254"/>
    </row>
    <row r="617" customFormat="false" ht="12.75" hidden="false" customHeight="false" outlineLevel="0" collapsed="false">
      <c r="A617" s="270"/>
      <c r="B617" s="271"/>
      <c r="C617" s="271"/>
      <c r="D617" s="271"/>
      <c r="E617" s="271"/>
      <c r="F617" s="271"/>
      <c r="G617" s="271"/>
      <c r="H617" s="254"/>
      <c r="I617" s="272"/>
      <c r="R617" s="254"/>
    </row>
    <row r="618" customFormat="false" ht="12.75" hidden="false" customHeight="false" outlineLevel="0" collapsed="false">
      <c r="A618" s="270"/>
      <c r="B618" s="271"/>
      <c r="C618" s="271"/>
      <c r="D618" s="271"/>
      <c r="E618" s="271"/>
      <c r="F618" s="271"/>
      <c r="G618" s="271"/>
      <c r="H618" s="254"/>
      <c r="I618" s="272"/>
      <c r="R618" s="254"/>
    </row>
    <row r="619" customFormat="false" ht="12.75" hidden="false" customHeight="false" outlineLevel="0" collapsed="false">
      <c r="A619" s="270"/>
      <c r="B619" s="271"/>
      <c r="C619" s="271"/>
      <c r="D619" s="271"/>
      <c r="E619" s="271"/>
      <c r="F619" s="271"/>
      <c r="G619" s="271"/>
      <c r="H619" s="254"/>
      <c r="I619" s="272"/>
      <c r="R619" s="254"/>
    </row>
    <row r="620" customFormat="false" ht="12.75" hidden="false" customHeight="false" outlineLevel="0" collapsed="false">
      <c r="A620" s="270"/>
      <c r="B620" s="271"/>
      <c r="C620" s="271"/>
      <c r="D620" s="271"/>
      <c r="E620" s="271"/>
      <c r="F620" s="271"/>
      <c r="G620" s="271"/>
      <c r="H620" s="254"/>
      <c r="I620" s="272"/>
      <c r="R620" s="254"/>
    </row>
    <row r="621" customFormat="false" ht="12.75" hidden="false" customHeight="false" outlineLevel="0" collapsed="false">
      <c r="A621" s="270"/>
      <c r="B621" s="271"/>
      <c r="C621" s="271"/>
      <c r="D621" s="271"/>
      <c r="E621" s="271"/>
      <c r="F621" s="271"/>
      <c r="G621" s="271"/>
      <c r="H621" s="254"/>
      <c r="I621" s="272"/>
      <c r="R621" s="254"/>
    </row>
    <row r="622" customFormat="false" ht="12.75" hidden="false" customHeight="false" outlineLevel="0" collapsed="false">
      <c r="A622" s="270"/>
      <c r="B622" s="271"/>
      <c r="C622" s="271"/>
      <c r="D622" s="271"/>
      <c r="E622" s="271"/>
      <c r="F622" s="271"/>
      <c r="G622" s="271"/>
      <c r="H622" s="254"/>
      <c r="I622" s="272"/>
      <c r="R622" s="254"/>
    </row>
    <row r="623" customFormat="false" ht="12.75" hidden="false" customHeight="false" outlineLevel="0" collapsed="false">
      <c r="A623" s="270"/>
      <c r="B623" s="271"/>
      <c r="C623" s="271"/>
      <c r="D623" s="271"/>
      <c r="E623" s="271"/>
      <c r="F623" s="271"/>
      <c r="G623" s="271"/>
      <c r="H623" s="254"/>
      <c r="I623" s="272"/>
      <c r="R623" s="254"/>
    </row>
    <row r="624" customFormat="false" ht="12.75" hidden="false" customHeight="false" outlineLevel="0" collapsed="false">
      <c r="A624" s="270"/>
      <c r="B624" s="271"/>
      <c r="C624" s="271"/>
      <c r="D624" s="271"/>
      <c r="E624" s="271"/>
      <c r="F624" s="271"/>
      <c r="G624" s="271"/>
      <c r="H624" s="254"/>
      <c r="I624" s="272"/>
      <c r="R624" s="254"/>
    </row>
    <row r="625" customFormat="false" ht="12.75" hidden="false" customHeight="false" outlineLevel="0" collapsed="false">
      <c r="A625" s="270"/>
      <c r="B625" s="271"/>
      <c r="C625" s="271"/>
      <c r="D625" s="271"/>
      <c r="E625" s="271"/>
      <c r="F625" s="271"/>
      <c r="G625" s="271"/>
      <c r="H625" s="254"/>
      <c r="I625" s="272"/>
      <c r="R625" s="254"/>
    </row>
    <row r="626" customFormat="false" ht="12.75" hidden="false" customHeight="false" outlineLevel="0" collapsed="false">
      <c r="A626" s="270"/>
      <c r="B626" s="271"/>
      <c r="C626" s="271"/>
      <c r="D626" s="271"/>
      <c r="E626" s="271"/>
      <c r="F626" s="271"/>
      <c r="G626" s="271"/>
      <c r="H626" s="254"/>
      <c r="I626" s="272"/>
      <c r="R626" s="254"/>
    </row>
    <row r="627" customFormat="false" ht="12.75" hidden="false" customHeight="false" outlineLevel="0" collapsed="false">
      <c r="A627" s="270"/>
      <c r="B627" s="271"/>
      <c r="C627" s="271"/>
      <c r="D627" s="271"/>
      <c r="E627" s="271"/>
      <c r="F627" s="271"/>
      <c r="G627" s="271"/>
      <c r="H627" s="254"/>
      <c r="I627" s="272"/>
      <c r="R627" s="254"/>
    </row>
    <row r="628" customFormat="false" ht="12.75" hidden="false" customHeight="false" outlineLevel="0" collapsed="false">
      <c r="A628" s="270"/>
      <c r="B628" s="271"/>
      <c r="C628" s="271"/>
      <c r="D628" s="271"/>
      <c r="E628" s="271"/>
      <c r="F628" s="271"/>
      <c r="G628" s="271"/>
      <c r="H628" s="254"/>
      <c r="I628" s="272"/>
      <c r="R628" s="254"/>
    </row>
    <row r="629" customFormat="false" ht="12.75" hidden="false" customHeight="false" outlineLevel="0" collapsed="false">
      <c r="A629" s="270"/>
      <c r="B629" s="271"/>
      <c r="C629" s="271"/>
      <c r="D629" s="271"/>
      <c r="E629" s="271"/>
      <c r="F629" s="271"/>
      <c r="G629" s="271"/>
      <c r="H629" s="254"/>
      <c r="I629" s="272"/>
      <c r="R629" s="254"/>
    </row>
    <row r="630" customFormat="false" ht="12.75" hidden="false" customHeight="false" outlineLevel="0" collapsed="false">
      <c r="A630" s="270"/>
      <c r="B630" s="271"/>
      <c r="C630" s="271"/>
      <c r="D630" s="271"/>
      <c r="E630" s="271"/>
      <c r="F630" s="271"/>
      <c r="G630" s="271"/>
      <c r="H630" s="254"/>
      <c r="I630" s="272"/>
      <c r="R630" s="254"/>
    </row>
    <row r="631" customFormat="false" ht="12.75" hidden="false" customHeight="false" outlineLevel="0" collapsed="false">
      <c r="A631" s="270"/>
      <c r="B631" s="271"/>
      <c r="C631" s="271"/>
      <c r="D631" s="271"/>
      <c r="E631" s="271"/>
      <c r="F631" s="271"/>
      <c r="G631" s="271"/>
      <c r="H631" s="254"/>
      <c r="I631" s="272"/>
      <c r="R631" s="254"/>
    </row>
    <row r="632" customFormat="false" ht="12.75" hidden="false" customHeight="false" outlineLevel="0" collapsed="false">
      <c r="A632" s="270"/>
      <c r="B632" s="271"/>
      <c r="C632" s="271"/>
      <c r="D632" s="271"/>
      <c r="E632" s="271"/>
      <c r="F632" s="271"/>
      <c r="G632" s="271"/>
      <c r="H632" s="254"/>
      <c r="I632" s="272"/>
      <c r="R632" s="254"/>
    </row>
    <row r="633" customFormat="false" ht="12.75" hidden="false" customHeight="false" outlineLevel="0" collapsed="false">
      <c r="A633" s="270"/>
      <c r="B633" s="271"/>
      <c r="C633" s="271"/>
      <c r="D633" s="271"/>
      <c r="E633" s="271"/>
      <c r="F633" s="271"/>
      <c r="G633" s="271"/>
      <c r="H633" s="254"/>
      <c r="I633" s="272"/>
      <c r="R633" s="254"/>
    </row>
    <row r="634" customFormat="false" ht="12.75" hidden="false" customHeight="false" outlineLevel="0" collapsed="false">
      <c r="A634" s="270"/>
      <c r="B634" s="271"/>
      <c r="C634" s="271"/>
      <c r="D634" s="271"/>
      <c r="E634" s="271"/>
      <c r="F634" s="271"/>
      <c r="G634" s="271"/>
      <c r="H634" s="254"/>
      <c r="I634" s="272"/>
      <c r="R634" s="254"/>
    </row>
    <row r="635" customFormat="false" ht="12.75" hidden="false" customHeight="false" outlineLevel="0" collapsed="false">
      <c r="A635" s="270"/>
      <c r="B635" s="271"/>
      <c r="C635" s="271"/>
      <c r="D635" s="271"/>
      <c r="E635" s="271"/>
      <c r="F635" s="271"/>
      <c r="G635" s="271"/>
      <c r="H635" s="254"/>
      <c r="I635" s="272"/>
      <c r="R635" s="254"/>
    </row>
    <row r="636" customFormat="false" ht="12.75" hidden="false" customHeight="false" outlineLevel="0" collapsed="false">
      <c r="A636" s="270"/>
      <c r="B636" s="271"/>
      <c r="C636" s="271"/>
      <c r="D636" s="271"/>
      <c r="E636" s="271"/>
      <c r="F636" s="271"/>
      <c r="G636" s="271"/>
      <c r="H636" s="254"/>
      <c r="I636" s="272"/>
      <c r="R636" s="254"/>
    </row>
    <row r="637" customFormat="false" ht="12.75" hidden="false" customHeight="false" outlineLevel="0" collapsed="false">
      <c r="A637" s="270"/>
      <c r="B637" s="271"/>
      <c r="C637" s="271"/>
      <c r="D637" s="271"/>
      <c r="E637" s="271"/>
      <c r="F637" s="271"/>
      <c r="G637" s="271"/>
      <c r="H637" s="254"/>
      <c r="I637" s="272"/>
      <c r="R637" s="254"/>
    </row>
    <row r="638" customFormat="false" ht="12.75" hidden="false" customHeight="false" outlineLevel="0" collapsed="false">
      <c r="A638" s="270"/>
      <c r="B638" s="271"/>
      <c r="C638" s="271"/>
      <c r="D638" s="271"/>
      <c r="E638" s="271"/>
      <c r="F638" s="271"/>
      <c r="G638" s="271"/>
      <c r="H638" s="254"/>
      <c r="I638" s="272"/>
      <c r="R638" s="254"/>
    </row>
    <row r="639" customFormat="false" ht="12.75" hidden="false" customHeight="false" outlineLevel="0" collapsed="false">
      <c r="A639" s="270"/>
      <c r="B639" s="271"/>
      <c r="C639" s="271"/>
      <c r="D639" s="271"/>
      <c r="E639" s="271"/>
      <c r="F639" s="271"/>
      <c r="G639" s="271"/>
      <c r="H639" s="254"/>
      <c r="I639" s="272"/>
      <c r="R639" s="254"/>
    </row>
    <row r="640" customFormat="false" ht="12.75" hidden="false" customHeight="false" outlineLevel="0" collapsed="false">
      <c r="A640" s="270"/>
      <c r="B640" s="271"/>
      <c r="C640" s="271"/>
      <c r="D640" s="271"/>
      <c r="E640" s="271"/>
      <c r="F640" s="271"/>
      <c r="G640" s="271"/>
      <c r="H640" s="254"/>
      <c r="I640" s="272"/>
      <c r="R640" s="254"/>
    </row>
    <row r="641" customFormat="false" ht="12.75" hidden="false" customHeight="false" outlineLevel="0" collapsed="false">
      <c r="A641" s="270"/>
      <c r="B641" s="271"/>
      <c r="C641" s="271"/>
      <c r="D641" s="271"/>
      <c r="E641" s="271"/>
      <c r="F641" s="271"/>
      <c r="G641" s="271"/>
      <c r="H641" s="254"/>
      <c r="I641" s="272"/>
      <c r="R641" s="254"/>
    </row>
    <row r="642" customFormat="false" ht="12.75" hidden="false" customHeight="false" outlineLevel="0" collapsed="false">
      <c r="A642" s="270"/>
      <c r="B642" s="271"/>
      <c r="C642" s="271"/>
      <c r="D642" s="271"/>
      <c r="E642" s="271"/>
      <c r="F642" s="271"/>
      <c r="G642" s="271"/>
      <c r="H642" s="254"/>
      <c r="I642" s="272"/>
      <c r="R642" s="254"/>
    </row>
    <row r="643" customFormat="false" ht="12.75" hidden="false" customHeight="false" outlineLevel="0" collapsed="false">
      <c r="A643" s="270"/>
      <c r="B643" s="271"/>
      <c r="C643" s="271"/>
      <c r="D643" s="271"/>
      <c r="E643" s="271"/>
      <c r="F643" s="271"/>
      <c r="G643" s="271"/>
      <c r="H643" s="254"/>
      <c r="I643" s="272"/>
      <c r="R643" s="254"/>
    </row>
    <row r="644" customFormat="false" ht="12.75" hidden="false" customHeight="false" outlineLevel="0" collapsed="false">
      <c r="A644" s="270"/>
      <c r="B644" s="271"/>
      <c r="C644" s="271"/>
      <c r="D644" s="271"/>
      <c r="E644" s="271"/>
      <c r="F644" s="271"/>
      <c r="G644" s="271"/>
      <c r="H644" s="254"/>
      <c r="I644" s="272"/>
      <c r="R644" s="254"/>
    </row>
    <row r="645" customFormat="false" ht="12.75" hidden="false" customHeight="false" outlineLevel="0" collapsed="false">
      <c r="A645" s="270"/>
      <c r="B645" s="271"/>
      <c r="C645" s="271"/>
      <c r="D645" s="271"/>
      <c r="E645" s="271"/>
      <c r="F645" s="271"/>
      <c r="G645" s="271"/>
      <c r="H645" s="254"/>
      <c r="I645" s="272"/>
      <c r="R645" s="254"/>
    </row>
    <row r="646" customFormat="false" ht="12.75" hidden="false" customHeight="false" outlineLevel="0" collapsed="false">
      <c r="A646" s="270"/>
      <c r="B646" s="271"/>
      <c r="C646" s="271"/>
      <c r="D646" s="271"/>
      <c r="E646" s="271"/>
      <c r="F646" s="271"/>
      <c r="G646" s="271"/>
      <c r="H646" s="254"/>
      <c r="I646" s="272"/>
      <c r="R646" s="254"/>
    </row>
    <row r="647" customFormat="false" ht="12.75" hidden="false" customHeight="false" outlineLevel="0" collapsed="false">
      <c r="A647" s="270"/>
      <c r="B647" s="271"/>
      <c r="C647" s="271"/>
      <c r="D647" s="271"/>
      <c r="E647" s="271"/>
      <c r="F647" s="271"/>
      <c r="G647" s="271"/>
      <c r="H647" s="254"/>
      <c r="I647" s="272"/>
      <c r="R647" s="254"/>
    </row>
    <row r="648" customFormat="false" ht="12.75" hidden="false" customHeight="false" outlineLevel="0" collapsed="false">
      <c r="A648" s="270"/>
      <c r="B648" s="271"/>
      <c r="C648" s="271"/>
      <c r="D648" s="271"/>
      <c r="E648" s="271"/>
      <c r="F648" s="271"/>
      <c r="G648" s="271"/>
      <c r="H648" s="254"/>
      <c r="I648" s="272"/>
      <c r="R648" s="254"/>
    </row>
    <row r="649" customFormat="false" ht="12.75" hidden="false" customHeight="false" outlineLevel="0" collapsed="false">
      <c r="A649" s="270"/>
      <c r="B649" s="271"/>
      <c r="C649" s="271"/>
      <c r="D649" s="271"/>
      <c r="E649" s="271"/>
      <c r="F649" s="271"/>
      <c r="G649" s="271"/>
      <c r="H649" s="254"/>
      <c r="I649" s="272"/>
      <c r="R649" s="254"/>
    </row>
    <row r="650" customFormat="false" ht="12.75" hidden="false" customHeight="false" outlineLevel="0" collapsed="false">
      <c r="A650" s="270"/>
      <c r="B650" s="271"/>
      <c r="C650" s="271"/>
      <c r="D650" s="271"/>
      <c r="E650" s="271"/>
      <c r="F650" s="271"/>
      <c r="G650" s="271"/>
      <c r="H650" s="254"/>
      <c r="I650" s="272"/>
      <c r="R650" s="254"/>
    </row>
    <row r="651" customFormat="false" ht="12.75" hidden="false" customHeight="false" outlineLevel="0" collapsed="false">
      <c r="A651" s="270"/>
      <c r="B651" s="271"/>
      <c r="C651" s="271"/>
      <c r="D651" s="271"/>
      <c r="E651" s="271"/>
      <c r="F651" s="271"/>
      <c r="G651" s="271"/>
      <c r="H651" s="254"/>
      <c r="I651" s="272"/>
      <c r="R651" s="254"/>
    </row>
    <row r="652" customFormat="false" ht="12.75" hidden="false" customHeight="false" outlineLevel="0" collapsed="false">
      <c r="A652" s="270"/>
      <c r="B652" s="271"/>
      <c r="C652" s="271"/>
      <c r="D652" s="271"/>
      <c r="E652" s="271"/>
      <c r="F652" s="271"/>
      <c r="G652" s="271"/>
      <c r="H652" s="254"/>
      <c r="I652" s="272"/>
      <c r="R652" s="254"/>
    </row>
    <row r="653" customFormat="false" ht="12.75" hidden="false" customHeight="false" outlineLevel="0" collapsed="false">
      <c r="A653" s="270"/>
      <c r="B653" s="271"/>
      <c r="C653" s="271"/>
      <c r="D653" s="271"/>
      <c r="E653" s="271"/>
      <c r="F653" s="271"/>
      <c r="G653" s="271"/>
      <c r="H653" s="254"/>
      <c r="I653" s="272"/>
      <c r="R653" s="254"/>
    </row>
    <row r="654" customFormat="false" ht="12.75" hidden="false" customHeight="false" outlineLevel="0" collapsed="false">
      <c r="A654" s="270"/>
      <c r="B654" s="271"/>
      <c r="C654" s="271"/>
      <c r="D654" s="271"/>
      <c r="E654" s="271"/>
      <c r="F654" s="271"/>
      <c r="G654" s="271"/>
      <c r="H654" s="254"/>
      <c r="I654" s="272"/>
      <c r="R654" s="254"/>
    </row>
    <row r="655" customFormat="false" ht="12.75" hidden="false" customHeight="false" outlineLevel="0" collapsed="false">
      <c r="A655" s="270"/>
      <c r="B655" s="271"/>
      <c r="C655" s="271"/>
      <c r="D655" s="271"/>
      <c r="E655" s="271"/>
      <c r="F655" s="271"/>
      <c r="G655" s="271"/>
      <c r="H655" s="254"/>
      <c r="I655" s="272"/>
      <c r="R655" s="254"/>
    </row>
    <row r="656" customFormat="false" ht="12.75" hidden="false" customHeight="false" outlineLevel="0" collapsed="false">
      <c r="A656" s="270"/>
      <c r="B656" s="271"/>
      <c r="C656" s="271"/>
      <c r="D656" s="271"/>
      <c r="E656" s="271"/>
      <c r="F656" s="271"/>
      <c r="G656" s="271"/>
      <c r="H656" s="254"/>
      <c r="I656" s="272"/>
      <c r="R656" s="254"/>
    </row>
    <row r="657" customFormat="false" ht="12.75" hidden="false" customHeight="false" outlineLevel="0" collapsed="false">
      <c r="A657" s="270"/>
      <c r="B657" s="271"/>
      <c r="C657" s="271"/>
      <c r="D657" s="271"/>
      <c r="E657" s="271"/>
      <c r="F657" s="271"/>
      <c r="G657" s="271"/>
      <c r="H657" s="254"/>
      <c r="I657" s="272"/>
      <c r="R657" s="254"/>
    </row>
    <row r="658" customFormat="false" ht="12.75" hidden="false" customHeight="false" outlineLevel="0" collapsed="false">
      <c r="A658" s="270"/>
      <c r="B658" s="271"/>
      <c r="C658" s="271"/>
      <c r="D658" s="271"/>
      <c r="E658" s="271"/>
      <c r="F658" s="271"/>
      <c r="G658" s="271"/>
      <c r="H658" s="254"/>
      <c r="I658" s="272"/>
      <c r="R658" s="254"/>
    </row>
    <row r="659" customFormat="false" ht="12.75" hidden="false" customHeight="false" outlineLevel="0" collapsed="false">
      <c r="A659" s="270"/>
      <c r="B659" s="271"/>
      <c r="C659" s="271"/>
      <c r="D659" s="271"/>
      <c r="E659" s="271"/>
      <c r="F659" s="271"/>
      <c r="G659" s="271"/>
      <c r="H659" s="254"/>
      <c r="I659" s="272"/>
      <c r="R659" s="254"/>
    </row>
    <row r="660" customFormat="false" ht="12.75" hidden="false" customHeight="false" outlineLevel="0" collapsed="false">
      <c r="A660" s="270"/>
      <c r="B660" s="271"/>
      <c r="C660" s="271"/>
      <c r="D660" s="271"/>
      <c r="E660" s="271"/>
      <c r="F660" s="271"/>
      <c r="G660" s="271"/>
      <c r="H660" s="254"/>
      <c r="I660" s="272"/>
      <c r="R660" s="254"/>
    </row>
    <row r="661" customFormat="false" ht="12.75" hidden="false" customHeight="false" outlineLevel="0" collapsed="false">
      <c r="A661" s="270"/>
      <c r="B661" s="271"/>
      <c r="C661" s="271"/>
      <c r="D661" s="271"/>
      <c r="E661" s="271"/>
      <c r="F661" s="271"/>
      <c r="G661" s="271"/>
      <c r="H661" s="254"/>
      <c r="I661" s="272"/>
      <c r="R661" s="254"/>
    </row>
    <row r="662" customFormat="false" ht="12.75" hidden="false" customHeight="false" outlineLevel="0" collapsed="false">
      <c r="A662" s="270"/>
      <c r="B662" s="271"/>
      <c r="C662" s="271"/>
      <c r="D662" s="271"/>
      <c r="E662" s="271"/>
      <c r="F662" s="271"/>
      <c r="G662" s="271"/>
      <c r="H662" s="254"/>
      <c r="I662" s="272"/>
      <c r="R662" s="254"/>
    </row>
    <row r="663" customFormat="false" ht="12.75" hidden="false" customHeight="false" outlineLevel="0" collapsed="false">
      <c r="A663" s="270"/>
      <c r="B663" s="271"/>
      <c r="C663" s="271"/>
      <c r="D663" s="271"/>
      <c r="E663" s="271"/>
      <c r="F663" s="271"/>
      <c r="G663" s="271"/>
      <c r="H663" s="254"/>
      <c r="I663" s="272"/>
      <c r="R663" s="254"/>
    </row>
    <row r="664" customFormat="false" ht="12.75" hidden="false" customHeight="false" outlineLevel="0" collapsed="false">
      <c r="A664" s="270"/>
      <c r="B664" s="271"/>
      <c r="C664" s="271"/>
      <c r="D664" s="271"/>
      <c r="E664" s="271"/>
      <c r="F664" s="271"/>
      <c r="G664" s="271"/>
      <c r="H664" s="254"/>
      <c r="I664" s="272"/>
      <c r="R664" s="254"/>
    </row>
    <row r="665" customFormat="false" ht="12.75" hidden="false" customHeight="false" outlineLevel="0" collapsed="false">
      <c r="A665" s="270"/>
      <c r="B665" s="271"/>
      <c r="C665" s="271"/>
      <c r="D665" s="271"/>
      <c r="E665" s="271"/>
      <c r="F665" s="271"/>
      <c r="G665" s="271"/>
      <c r="H665" s="254"/>
      <c r="I665" s="272"/>
      <c r="R665" s="254"/>
    </row>
    <row r="666" customFormat="false" ht="12.75" hidden="false" customHeight="false" outlineLevel="0" collapsed="false">
      <c r="A666" s="270"/>
      <c r="B666" s="271"/>
      <c r="C666" s="271"/>
      <c r="D666" s="271"/>
      <c r="E666" s="271"/>
      <c r="F666" s="271"/>
      <c r="G666" s="271"/>
      <c r="H666" s="254"/>
      <c r="I666" s="272"/>
      <c r="R666" s="254"/>
    </row>
    <row r="667" customFormat="false" ht="12.75" hidden="false" customHeight="false" outlineLevel="0" collapsed="false">
      <c r="A667" s="270"/>
      <c r="B667" s="271"/>
      <c r="C667" s="271"/>
      <c r="D667" s="271"/>
      <c r="E667" s="271"/>
      <c r="F667" s="271"/>
      <c r="G667" s="271"/>
      <c r="H667" s="254"/>
      <c r="I667" s="272"/>
      <c r="R667" s="254"/>
    </row>
    <row r="668" customFormat="false" ht="12.75" hidden="false" customHeight="false" outlineLevel="0" collapsed="false">
      <c r="A668" s="270"/>
      <c r="B668" s="271"/>
      <c r="C668" s="271"/>
      <c r="D668" s="271"/>
      <c r="E668" s="271"/>
      <c r="F668" s="271"/>
      <c r="G668" s="271"/>
      <c r="H668" s="254"/>
      <c r="I668" s="272"/>
      <c r="R668" s="254"/>
    </row>
    <row r="669" customFormat="false" ht="12.75" hidden="false" customHeight="false" outlineLevel="0" collapsed="false">
      <c r="A669" s="270"/>
      <c r="B669" s="271"/>
      <c r="C669" s="271"/>
      <c r="D669" s="271"/>
      <c r="E669" s="271"/>
      <c r="F669" s="271"/>
      <c r="G669" s="271"/>
      <c r="H669" s="254"/>
      <c r="I669" s="272"/>
      <c r="R669" s="254"/>
    </row>
    <row r="670" customFormat="false" ht="12.75" hidden="false" customHeight="false" outlineLevel="0" collapsed="false">
      <c r="A670" s="270"/>
      <c r="B670" s="271"/>
      <c r="C670" s="271"/>
      <c r="D670" s="271"/>
      <c r="E670" s="271"/>
      <c r="F670" s="271"/>
      <c r="G670" s="271"/>
      <c r="H670" s="254"/>
      <c r="I670" s="272"/>
      <c r="R670" s="254"/>
    </row>
    <row r="671" customFormat="false" ht="12.75" hidden="false" customHeight="false" outlineLevel="0" collapsed="false">
      <c r="A671" s="270"/>
      <c r="B671" s="271"/>
      <c r="C671" s="271"/>
      <c r="D671" s="271"/>
      <c r="E671" s="271"/>
      <c r="F671" s="271"/>
      <c r="G671" s="271"/>
      <c r="H671" s="254"/>
      <c r="I671" s="272"/>
      <c r="R671" s="254"/>
    </row>
    <row r="672" customFormat="false" ht="12.75" hidden="false" customHeight="false" outlineLevel="0" collapsed="false">
      <c r="A672" s="270"/>
      <c r="B672" s="271"/>
      <c r="C672" s="271"/>
      <c r="D672" s="271"/>
      <c r="E672" s="271"/>
      <c r="F672" s="271"/>
      <c r="G672" s="271"/>
      <c r="H672" s="254"/>
      <c r="I672" s="272"/>
      <c r="R672" s="254"/>
    </row>
    <row r="673" customFormat="false" ht="12.75" hidden="false" customHeight="false" outlineLevel="0" collapsed="false">
      <c r="A673" s="270"/>
      <c r="B673" s="271"/>
      <c r="C673" s="271"/>
      <c r="D673" s="271"/>
      <c r="E673" s="271"/>
      <c r="F673" s="271"/>
      <c r="G673" s="271"/>
      <c r="H673" s="254"/>
      <c r="I673" s="272"/>
      <c r="R673" s="254"/>
    </row>
    <row r="674" customFormat="false" ht="12.75" hidden="false" customHeight="false" outlineLevel="0" collapsed="false">
      <c r="A674" s="270"/>
      <c r="B674" s="271"/>
      <c r="C674" s="271"/>
      <c r="D674" s="271"/>
      <c r="E674" s="271"/>
      <c r="F674" s="271"/>
      <c r="G674" s="271"/>
      <c r="H674" s="254"/>
      <c r="I674" s="272"/>
      <c r="R674" s="254"/>
    </row>
    <row r="675" customFormat="false" ht="12.75" hidden="false" customHeight="false" outlineLevel="0" collapsed="false">
      <c r="A675" s="270"/>
      <c r="B675" s="271"/>
      <c r="C675" s="271"/>
      <c r="D675" s="271"/>
      <c r="E675" s="271"/>
      <c r="F675" s="271"/>
      <c r="G675" s="271"/>
      <c r="H675" s="254"/>
      <c r="I675" s="272"/>
      <c r="R675" s="254"/>
    </row>
    <row r="676" customFormat="false" ht="12.75" hidden="false" customHeight="false" outlineLevel="0" collapsed="false">
      <c r="A676" s="270"/>
      <c r="B676" s="271"/>
      <c r="C676" s="271"/>
      <c r="D676" s="271"/>
      <c r="E676" s="271"/>
      <c r="F676" s="271"/>
      <c r="G676" s="271"/>
      <c r="H676" s="254"/>
      <c r="I676" s="272"/>
      <c r="R676" s="254"/>
    </row>
    <row r="677" customFormat="false" ht="12.75" hidden="false" customHeight="false" outlineLevel="0" collapsed="false">
      <c r="A677" s="270"/>
      <c r="B677" s="271"/>
      <c r="C677" s="271"/>
      <c r="D677" s="271"/>
      <c r="E677" s="271"/>
      <c r="F677" s="271"/>
      <c r="G677" s="271"/>
      <c r="H677" s="254"/>
      <c r="I677" s="272"/>
      <c r="R677" s="254"/>
    </row>
    <row r="678" customFormat="false" ht="12.75" hidden="false" customHeight="false" outlineLevel="0" collapsed="false">
      <c r="A678" s="270"/>
      <c r="B678" s="271"/>
      <c r="C678" s="271"/>
      <c r="D678" s="271"/>
      <c r="E678" s="271"/>
      <c r="F678" s="271"/>
      <c r="G678" s="271"/>
      <c r="H678" s="254"/>
      <c r="I678" s="272"/>
      <c r="R678" s="254"/>
    </row>
    <row r="679" customFormat="false" ht="12.75" hidden="false" customHeight="false" outlineLevel="0" collapsed="false">
      <c r="A679" s="270"/>
      <c r="B679" s="271"/>
      <c r="C679" s="271"/>
      <c r="D679" s="271"/>
      <c r="E679" s="271"/>
      <c r="F679" s="271"/>
      <c r="G679" s="271"/>
      <c r="H679" s="254"/>
      <c r="I679" s="272"/>
      <c r="R679" s="254"/>
    </row>
    <row r="680" customFormat="false" ht="12.75" hidden="false" customHeight="false" outlineLevel="0" collapsed="false">
      <c r="A680" s="270"/>
      <c r="B680" s="271"/>
      <c r="C680" s="271"/>
      <c r="D680" s="271"/>
      <c r="E680" s="271"/>
      <c r="F680" s="271"/>
      <c r="G680" s="271"/>
      <c r="H680" s="254"/>
      <c r="I680" s="272"/>
      <c r="R680" s="254"/>
    </row>
    <row r="681" customFormat="false" ht="12.75" hidden="false" customHeight="false" outlineLevel="0" collapsed="false">
      <c r="A681" s="270"/>
      <c r="B681" s="271"/>
      <c r="C681" s="271"/>
      <c r="D681" s="271"/>
      <c r="E681" s="271"/>
      <c r="F681" s="271"/>
      <c r="G681" s="271"/>
      <c r="H681" s="254"/>
      <c r="I681" s="272"/>
      <c r="R681" s="254"/>
    </row>
    <row r="682" customFormat="false" ht="12.75" hidden="false" customHeight="false" outlineLevel="0" collapsed="false">
      <c r="A682" s="270"/>
      <c r="B682" s="271"/>
      <c r="C682" s="271"/>
      <c r="D682" s="271"/>
      <c r="E682" s="271"/>
      <c r="F682" s="271"/>
      <c r="G682" s="271"/>
      <c r="H682" s="254"/>
      <c r="I682" s="272"/>
      <c r="R682" s="254"/>
    </row>
    <row r="683" customFormat="false" ht="12.75" hidden="false" customHeight="false" outlineLevel="0" collapsed="false">
      <c r="A683" s="270"/>
      <c r="B683" s="271"/>
      <c r="C683" s="271"/>
      <c r="D683" s="271"/>
      <c r="E683" s="271"/>
      <c r="F683" s="271"/>
      <c r="G683" s="271"/>
      <c r="H683" s="254"/>
      <c r="I683" s="272"/>
      <c r="R683" s="254"/>
    </row>
    <row r="684" customFormat="false" ht="12.75" hidden="false" customHeight="false" outlineLevel="0" collapsed="false">
      <c r="A684" s="270"/>
      <c r="B684" s="271"/>
      <c r="C684" s="271"/>
      <c r="D684" s="271"/>
      <c r="E684" s="271"/>
      <c r="F684" s="271"/>
      <c r="G684" s="271"/>
      <c r="H684" s="254"/>
      <c r="I684" s="272"/>
      <c r="R684" s="254"/>
    </row>
    <row r="685" customFormat="false" ht="12.75" hidden="false" customHeight="false" outlineLevel="0" collapsed="false">
      <c r="A685" s="270"/>
      <c r="B685" s="271"/>
      <c r="C685" s="271"/>
      <c r="D685" s="271"/>
      <c r="E685" s="271"/>
      <c r="F685" s="271"/>
      <c r="G685" s="271"/>
      <c r="H685" s="254"/>
      <c r="I685" s="272"/>
      <c r="R685" s="254"/>
    </row>
    <row r="686" customFormat="false" ht="12.75" hidden="false" customHeight="false" outlineLevel="0" collapsed="false">
      <c r="A686" s="270"/>
      <c r="B686" s="271"/>
      <c r="C686" s="271"/>
      <c r="D686" s="271"/>
      <c r="E686" s="271"/>
      <c r="F686" s="271"/>
      <c r="G686" s="271"/>
      <c r="H686" s="254"/>
      <c r="I686" s="272"/>
      <c r="R686" s="254"/>
    </row>
    <row r="687" customFormat="false" ht="12.75" hidden="false" customHeight="false" outlineLevel="0" collapsed="false">
      <c r="A687" s="270"/>
      <c r="B687" s="271"/>
      <c r="C687" s="271"/>
      <c r="D687" s="271"/>
      <c r="E687" s="271"/>
      <c r="F687" s="271"/>
      <c r="G687" s="271"/>
      <c r="H687" s="254"/>
      <c r="I687" s="272"/>
      <c r="R687" s="254"/>
    </row>
    <row r="688" customFormat="false" ht="12.75" hidden="false" customHeight="false" outlineLevel="0" collapsed="false">
      <c r="A688" s="270"/>
      <c r="B688" s="271"/>
      <c r="C688" s="271"/>
      <c r="D688" s="271"/>
      <c r="E688" s="271"/>
      <c r="F688" s="271"/>
      <c r="G688" s="271"/>
      <c r="H688" s="254"/>
      <c r="I688" s="272"/>
      <c r="R688" s="254"/>
    </row>
    <row r="689" customFormat="false" ht="12.75" hidden="false" customHeight="false" outlineLevel="0" collapsed="false">
      <c r="A689" s="270"/>
      <c r="B689" s="271"/>
      <c r="C689" s="271"/>
      <c r="D689" s="271"/>
      <c r="E689" s="271"/>
      <c r="F689" s="271"/>
      <c r="G689" s="271"/>
      <c r="H689" s="254"/>
      <c r="I689" s="272"/>
      <c r="R689" s="254"/>
    </row>
    <row r="690" customFormat="false" ht="12.75" hidden="false" customHeight="false" outlineLevel="0" collapsed="false">
      <c r="A690" s="270"/>
      <c r="B690" s="271"/>
      <c r="C690" s="271"/>
      <c r="D690" s="271"/>
      <c r="E690" s="271"/>
      <c r="F690" s="271"/>
      <c r="G690" s="271"/>
      <c r="H690" s="254"/>
      <c r="I690" s="272"/>
      <c r="R690" s="254"/>
    </row>
    <row r="691" customFormat="false" ht="12.75" hidden="false" customHeight="false" outlineLevel="0" collapsed="false">
      <c r="A691" s="270"/>
      <c r="B691" s="271"/>
      <c r="C691" s="271"/>
      <c r="D691" s="271"/>
      <c r="E691" s="271"/>
      <c r="F691" s="271"/>
      <c r="G691" s="271"/>
      <c r="H691" s="254"/>
      <c r="I691" s="272"/>
      <c r="R691" s="254"/>
    </row>
    <row r="692" customFormat="false" ht="12.75" hidden="false" customHeight="false" outlineLevel="0" collapsed="false">
      <c r="A692" s="270"/>
      <c r="B692" s="271"/>
      <c r="C692" s="271"/>
      <c r="D692" s="271"/>
      <c r="E692" s="271"/>
      <c r="F692" s="271"/>
      <c r="G692" s="271"/>
      <c r="H692" s="254"/>
      <c r="I692" s="272"/>
      <c r="R692" s="254"/>
    </row>
    <row r="693" customFormat="false" ht="12.75" hidden="false" customHeight="false" outlineLevel="0" collapsed="false">
      <c r="A693" s="270"/>
      <c r="B693" s="271"/>
      <c r="C693" s="271"/>
      <c r="D693" s="271"/>
      <c r="E693" s="271"/>
      <c r="F693" s="271"/>
      <c r="G693" s="271"/>
      <c r="H693" s="254"/>
      <c r="I693" s="272"/>
      <c r="R693" s="254"/>
    </row>
    <row r="694" customFormat="false" ht="12.75" hidden="false" customHeight="false" outlineLevel="0" collapsed="false">
      <c r="A694" s="270"/>
      <c r="B694" s="271"/>
      <c r="C694" s="271"/>
      <c r="D694" s="271"/>
      <c r="E694" s="271"/>
      <c r="F694" s="271"/>
      <c r="G694" s="271"/>
      <c r="H694" s="254"/>
      <c r="I694" s="272"/>
      <c r="R694" s="254"/>
    </row>
    <row r="695" customFormat="false" ht="12.75" hidden="false" customHeight="false" outlineLevel="0" collapsed="false">
      <c r="A695" s="270"/>
      <c r="B695" s="271"/>
      <c r="C695" s="271"/>
      <c r="D695" s="271"/>
      <c r="E695" s="271"/>
      <c r="F695" s="271"/>
      <c r="G695" s="271"/>
      <c r="H695" s="254"/>
      <c r="I695" s="272"/>
      <c r="R695" s="254"/>
    </row>
    <row r="696" customFormat="false" ht="12.75" hidden="false" customHeight="false" outlineLevel="0" collapsed="false">
      <c r="A696" s="270"/>
      <c r="B696" s="271"/>
      <c r="C696" s="271"/>
      <c r="D696" s="271"/>
      <c r="E696" s="271"/>
      <c r="F696" s="271"/>
      <c r="G696" s="271"/>
      <c r="H696" s="254"/>
      <c r="I696" s="272"/>
      <c r="R696" s="254"/>
    </row>
    <row r="697" customFormat="false" ht="12.75" hidden="false" customHeight="false" outlineLevel="0" collapsed="false">
      <c r="A697" s="270"/>
      <c r="B697" s="271"/>
      <c r="C697" s="271"/>
      <c r="D697" s="271"/>
      <c r="E697" s="271"/>
      <c r="F697" s="271"/>
      <c r="G697" s="271"/>
      <c r="H697" s="254"/>
      <c r="I697" s="272"/>
      <c r="R697" s="254"/>
    </row>
    <row r="698" customFormat="false" ht="12.75" hidden="false" customHeight="false" outlineLevel="0" collapsed="false">
      <c r="A698" s="270"/>
      <c r="B698" s="271"/>
      <c r="C698" s="271"/>
      <c r="D698" s="271"/>
      <c r="E698" s="271"/>
      <c r="F698" s="271"/>
      <c r="G698" s="271"/>
      <c r="H698" s="254"/>
      <c r="I698" s="272"/>
      <c r="R698" s="254"/>
    </row>
    <row r="699" customFormat="false" ht="12.75" hidden="false" customHeight="false" outlineLevel="0" collapsed="false">
      <c r="A699" s="270"/>
      <c r="B699" s="271"/>
      <c r="C699" s="271"/>
      <c r="D699" s="271"/>
      <c r="E699" s="271"/>
      <c r="F699" s="271"/>
      <c r="G699" s="271"/>
      <c r="H699" s="254"/>
      <c r="I699" s="272"/>
      <c r="R699" s="254"/>
    </row>
    <row r="700" customFormat="false" ht="12.75" hidden="false" customHeight="false" outlineLevel="0" collapsed="false">
      <c r="A700" s="270"/>
      <c r="B700" s="271"/>
      <c r="C700" s="271"/>
      <c r="D700" s="271"/>
      <c r="E700" s="271"/>
      <c r="F700" s="271"/>
      <c r="G700" s="271"/>
      <c r="H700" s="254"/>
      <c r="I700" s="272"/>
      <c r="R700" s="254"/>
    </row>
    <row r="701" customFormat="false" ht="12.75" hidden="false" customHeight="false" outlineLevel="0" collapsed="false">
      <c r="A701" s="270"/>
      <c r="B701" s="271"/>
      <c r="C701" s="271"/>
      <c r="D701" s="271"/>
      <c r="E701" s="271"/>
      <c r="F701" s="271"/>
      <c r="G701" s="271"/>
      <c r="H701" s="254"/>
      <c r="I701" s="272"/>
      <c r="R701" s="254"/>
    </row>
    <row r="702" customFormat="false" ht="12.75" hidden="false" customHeight="false" outlineLevel="0" collapsed="false">
      <c r="A702" s="270"/>
      <c r="B702" s="271"/>
      <c r="C702" s="271"/>
      <c r="D702" s="271"/>
      <c r="E702" s="271"/>
      <c r="F702" s="271"/>
      <c r="G702" s="271"/>
      <c r="H702" s="254"/>
      <c r="I702" s="272"/>
      <c r="R702" s="254"/>
    </row>
    <row r="703" customFormat="false" ht="12.75" hidden="false" customHeight="false" outlineLevel="0" collapsed="false">
      <c r="A703" s="270"/>
      <c r="B703" s="271"/>
      <c r="C703" s="271"/>
      <c r="D703" s="271"/>
      <c r="E703" s="271"/>
      <c r="F703" s="271"/>
      <c r="G703" s="271"/>
      <c r="H703" s="254"/>
      <c r="I703" s="272"/>
      <c r="R703" s="254"/>
    </row>
    <row r="704" customFormat="false" ht="12.75" hidden="false" customHeight="false" outlineLevel="0" collapsed="false">
      <c r="A704" s="270"/>
      <c r="B704" s="271"/>
      <c r="C704" s="271"/>
      <c r="D704" s="271"/>
      <c r="E704" s="271"/>
      <c r="F704" s="271"/>
      <c r="G704" s="271"/>
      <c r="H704" s="254"/>
      <c r="I704" s="272"/>
      <c r="R704" s="254"/>
    </row>
    <row r="705" customFormat="false" ht="12.75" hidden="false" customHeight="false" outlineLevel="0" collapsed="false">
      <c r="A705" s="270"/>
      <c r="B705" s="271"/>
      <c r="C705" s="271"/>
      <c r="D705" s="271"/>
      <c r="E705" s="271"/>
      <c r="F705" s="271"/>
      <c r="G705" s="271"/>
      <c r="H705" s="254"/>
      <c r="I705" s="272"/>
      <c r="R705" s="254"/>
    </row>
    <row r="706" customFormat="false" ht="12.75" hidden="false" customHeight="false" outlineLevel="0" collapsed="false">
      <c r="A706" s="270"/>
      <c r="B706" s="271"/>
      <c r="C706" s="271"/>
      <c r="D706" s="271"/>
      <c r="E706" s="271"/>
      <c r="F706" s="271"/>
      <c r="G706" s="271"/>
      <c r="H706" s="254"/>
      <c r="I706" s="272"/>
      <c r="R706" s="254"/>
    </row>
    <row r="707" customFormat="false" ht="12.75" hidden="false" customHeight="false" outlineLevel="0" collapsed="false">
      <c r="A707" s="270"/>
      <c r="B707" s="271"/>
      <c r="C707" s="271"/>
      <c r="D707" s="271"/>
      <c r="E707" s="271"/>
      <c r="F707" s="271"/>
      <c r="G707" s="271"/>
      <c r="H707" s="254"/>
      <c r="I707" s="272"/>
      <c r="R707" s="254"/>
    </row>
    <row r="708" customFormat="false" ht="12.75" hidden="false" customHeight="false" outlineLevel="0" collapsed="false">
      <c r="A708" s="270"/>
      <c r="B708" s="271"/>
      <c r="C708" s="271"/>
      <c r="D708" s="271"/>
      <c r="E708" s="271"/>
      <c r="F708" s="271"/>
      <c r="G708" s="271"/>
      <c r="H708" s="254"/>
      <c r="I708" s="272"/>
      <c r="R708" s="254"/>
    </row>
    <row r="709" customFormat="false" ht="12.75" hidden="false" customHeight="false" outlineLevel="0" collapsed="false">
      <c r="A709" s="270"/>
      <c r="B709" s="271"/>
      <c r="C709" s="271"/>
      <c r="D709" s="271"/>
      <c r="E709" s="271"/>
      <c r="F709" s="271"/>
      <c r="G709" s="271"/>
      <c r="H709" s="254"/>
      <c r="I709" s="272"/>
      <c r="R709" s="254"/>
    </row>
    <row r="710" customFormat="false" ht="12.75" hidden="false" customHeight="false" outlineLevel="0" collapsed="false">
      <c r="A710" s="270"/>
      <c r="B710" s="271"/>
      <c r="C710" s="271"/>
      <c r="D710" s="271"/>
      <c r="E710" s="271"/>
      <c r="F710" s="271"/>
      <c r="G710" s="271"/>
      <c r="H710" s="254"/>
      <c r="I710" s="272"/>
      <c r="R710" s="254"/>
    </row>
    <row r="711" customFormat="false" ht="12.75" hidden="false" customHeight="false" outlineLevel="0" collapsed="false">
      <c r="A711" s="270"/>
      <c r="B711" s="271"/>
      <c r="C711" s="271"/>
      <c r="D711" s="271"/>
      <c r="E711" s="271"/>
      <c r="F711" s="271"/>
      <c r="G711" s="271"/>
      <c r="H711" s="254"/>
      <c r="I711" s="272"/>
      <c r="R711" s="254"/>
    </row>
    <row r="712" customFormat="false" ht="12.75" hidden="false" customHeight="false" outlineLevel="0" collapsed="false">
      <c r="A712" s="270"/>
      <c r="B712" s="271"/>
      <c r="C712" s="271"/>
      <c r="D712" s="271"/>
      <c r="E712" s="271"/>
      <c r="F712" s="271"/>
      <c r="G712" s="271"/>
      <c r="H712" s="254"/>
      <c r="I712" s="272"/>
      <c r="R712" s="254"/>
    </row>
    <row r="713" customFormat="false" ht="12.75" hidden="false" customHeight="false" outlineLevel="0" collapsed="false">
      <c r="A713" s="270"/>
      <c r="B713" s="271"/>
      <c r="C713" s="271"/>
      <c r="D713" s="271"/>
      <c r="E713" s="271"/>
      <c r="F713" s="271"/>
      <c r="G713" s="271"/>
      <c r="H713" s="254"/>
      <c r="I713" s="272"/>
      <c r="R713" s="254"/>
    </row>
    <row r="714" customFormat="false" ht="12.75" hidden="false" customHeight="false" outlineLevel="0" collapsed="false">
      <c r="A714" s="270"/>
      <c r="B714" s="271"/>
      <c r="C714" s="271"/>
      <c r="D714" s="271"/>
      <c r="E714" s="271"/>
      <c r="F714" s="271"/>
      <c r="G714" s="271"/>
      <c r="H714" s="254"/>
      <c r="I714" s="272"/>
      <c r="R714" s="254"/>
    </row>
    <row r="715" customFormat="false" ht="12.75" hidden="false" customHeight="false" outlineLevel="0" collapsed="false">
      <c r="A715" s="270"/>
      <c r="B715" s="271"/>
      <c r="C715" s="271"/>
      <c r="D715" s="271"/>
      <c r="E715" s="271"/>
      <c r="F715" s="271"/>
      <c r="G715" s="271"/>
      <c r="H715" s="254"/>
      <c r="I715" s="272"/>
      <c r="R715" s="254"/>
    </row>
    <row r="716" customFormat="false" ht="12.75" hidden="false" customHeight="false" outlineLevel="0" collapsed="false">
      <c r="A716" s="270"/>
      <c r="B716" s="271"/>
      <c r="C716" s="271"/>
      <c r="D716" s="271"/>
      <c r="E716" s="271"/>
      <c r="F716" s="271"/>
      <c r="G716" s="271"/>
      <c r="H716" s="254"/>
      <c r="I716" s="272"/>
      <c r="R716" s="254"/>
    </row>
    <row r="717" customFormat="false" ht="12.75" hidden="false" customHeight="false" outlineLevel="0" collapsed="false">
      <c r="A717" s="270"/>
      <c r="B717" s="271"/>
      <c r="C717" s="271"/>
      <c r="D717" s="271"/>
      <c r="E717" s="271"/>
      <c r="F717" s="271"/>
      <c r="G717" s="271"/>
      <c r="H717" s="254"/>
      <c r="I717" s="272"/>
      <c r="R717" s="254"/>
    </row>
    <row r="718" customFormat="false" ht="12.75" hidden="false" customHeight="false" outlineLevel="0" collapsed="false">
      <c r="A718" s="270"/>
      <c r="B718" s="271"/>
      <c r="C718" s="271"/>
      <c r="D718" s="271"/>
      <c r="E718" s="271"/>
      <c r="F718" s="271"/>
      <c r="G718" s="271"/>
      <c r="H718" s="254"/>
      <c r="I718" s="272"/>
      <c r="R718" s="254"/>
    </row>
    <row r="719" customFormat="false" ht="12.75" hidden="false" customHeight="false" outlineLevel="0" collapsed="false">
      <c r="A719" s="270"/>
      <c r="B719" s="271"/>
      <c r="C719" s="271"/>
      <c r="D719" s="271"/>
      <c r="E719" s="271"/>
      <c r="F719" s="271"/>
      <c r="G719" s="271"/>
      <c r="H719" s="254"/>
      <c r="I719" s="272"/>
      <c r="R719" s="254"/>
    </row>
    <row r="720" customFormat="false" ht="12.75" hidden="false" customHeight="false" outlineLevel="0" collapsed="false">
      <c r="A720" s="270"/>
      <c r="B720" s="271"/>
      <c r="C720" s="271"/>
      <c r="D720" s="271"/>
      <c r="E720" s="271"/>
      <c r="F720" s="271"/>
      <c r="G720" s="271"/>
      <c r="H720" s="254"/>
      <c r="I720" s="272"/>
      <c r="R720" s="254"/>
    </row>
    <row r="721" customFormat="false" ht="12.75" hidden="false" customHeight="false" outlineLevel="0" collapsed="false">
      <c r="A721" s="270"/>
      <c r="B721" s="271"/>
      <c r="C721" s="271"/>
      <c r="D721" s="271"/>
      <c r="E721" s="271"/>
      <c r="F721" s="271"/>
      <c r="G721" s="271"/>
      <c r="H721" s="254"/>
      <c r="I721" s="272"/>
      <c r="R721" s="254"/>
    </row>
    <row r="722" customFormat="false" ht="12.75" hidden="false" customHeight="false" outlineLevel="0" collapsed="false">
      <c r="A722" s="270"/>
      <c r="B722" s="271"/>
      <c r="C722" s="271"/>
      <c r="D722" s="271"/>
      <c r="E722" s="271"/>
      <c r="F722" s="271"/>
      <c r="G722" s="271"/>
      <c r="H722" s="254"/>
      <c r="I722" s="272"/>
      <c r="R722" s="254"/>
    </row>
    <row r="723" customFormat="false" ht="12.75" hidden="false" customHeight="false" outlineLevel="0" collapsed="false">
      <c r="A723" s="270"/>
      <c r="B723" s="271"/>
      <c r="C723" s="271"/>
      <c r="D723" s="271"/>
      <c r="E723" s="271"/>
      <c r="F723" s="271"/>
      <c r="G723" s="271"/>
      <c r="H723" s="254"/>
      <c r="I723" s="272"/>
      <c r="R723" s="254"/>
    </row>
    <row r="724" customFormat="false" ht="12.75" hidden="false" customHeight="false" outlineLevel="0" collapsed="false">
      <c r="A724" s="270"/>
      <c r="B724" s="271"/>
      <c r="C724" s="271"/>
      <c r="D724" s="271"/>
      <c r="E724" s="271"/>
      <c r="F724" s="271"/>
      <c r="G724" s="271"/>
      <c r="H724" s="254"/>
      <c r="I724" s="272"/>
      <c r="R724" s="254"/>
    </row>
    <row r="725" customFormat="false" ht="12.75" hidden="false" customHeight="false" outlineLevel="0" collapsed="false">
      <c r="A725" s="270"/>
      <c r="B725" s="271"/>
      <c r="C725" s="271"/>
      <c r="D725" s="271"/>
      <c r="E725" s="271"/>
      <c r="F725" s="271"/>
      <c r="G725" s="271"/>
      <c r="H725" s="254"/>
      <c r="I725" s="272"/>
      <c r="R725" s="254"/>
    </row>
    <row r="726" customFormat="false" ht="12.75" hidden="false" customHeight="false" outlineLevel="0" collapsed="false">
      <c r="A726" s="270"/>
      <c r="B726" s="271"/>
      <c r="C726" s="271"/>
      <c r="D726" s="271"/>
      <c r="E726" s="271"/>
      <c r="F726" s="271"/>
      <c r="G726" s="271"/>
      <c r="H726" s="254"/>
      <c r="I726" s="272"/>
      <c r="R726" s="254"/>
    </row>
    <row r="727" customFormat="false" ht="12.75" hidden="false" customHeight="false" outlineLevel="0" collapsed="false">
      <c r="A727" s="270"/>
      <c r="B727" s="271"/>
      <c r="C727" s="271"/>
      <c r="D727" s="271"/>
      <c r="E727" s="271"/>
      <c r="F727" s="271"/>
      <c r="G727" s="271"/>
      <c r="H727" s="254"/>
      <c r="I727" s="272"/>
      <c r="R727" s="254"/>
    </row>
    <row r="728" customFormat="false" ht="12.75" hidden="false" customHeight="false" outlineLevel="0" collapsed="false">
      <c r="A728" s="270"/>
      <c r="B728" s="271"/>
      <c r="C728" s="271"/>
      <c r="D728" s="271"/>
      <c r="E728" s="271"/>
      <c r="F728" s="271"/>
      <c r="G728" s="271"/>
      <c r="H728" s="254"/>
      <c r="I728" s="272"/>
      <c r="R728" s="254"/>
    </row>
    <row r="729" customFormat="false" ht="12.75" hidden="false" customHeight="false" outlineLevel="0" collapsed="false">
      <c r="A729" s="270"/>
      <c r="B729" s="271"/>
      <c r="C729" s="271"/>
      <c r="D729" s="271"/>
      <c r="E729" s="271"/>
      <c r="F729" s="271"/>
      <c r="G729" s="271"/>
      <c r="H729" s="254"/>
      <c r="I729" s="272"/>
      <c r="R729" s="254"/>
    </row>
    <row r="730" customFormat="false" ht="12.75" hidden="false" customHeight="false" outlineLevel="0" collapsed="false">
      <c r="A730" s="270"/>
      <c r="B730" s="271"/>
      <c r="C730" s="271"/>
      <c r="D730" s="271"/>
      <c r="E730" s="271"/>
      <c r="F730" s="271"/>
      <c r="G730" s="271"/>
      <c r="H730" s="254"/>
      <c r="I730" s="272"/>
      <c r="R730" s="254"/>
    </row>
    <row r="731" customFormat="false" ht="12.75" hidden="false" customHeight="false" outlineLevel="0" collapsed="false">
      <c r="A731" s="270"/>
      <c r="B731" s="271"/>
      <c r="C731" s="271"/>
      <c r="D731" s="271"/>
      <c r="E731" s="271"/>
      <c r="F731" s="271"/>
      <c r="G731" s="271"/>
      <c r="H731" s="254"/>
      <c r="I731" s="272"/>
      <c r="R731" s="254"/>
    </row>
    <row r="732" customFormat="false" ht="12.75" hidden="false" customHeight="false" outlineLevel="0" collapsed="false">
      <c r="A732" s="270"/>
      <c r="B732" s="271"/>
      <c r="C732" s="271"/>
      <c r="D732" s="271"/>
      <c r="E732" s="271"/>
      <c r="F732" s="271"/>
      <c r="G732" s="271"/>
      <c r="H732" s="254"/>
      <c r="I732" s="272"/>
      <c r="R732" s="254"/>
    </row>
    <row r="733" customFormat="false" ht="12.75" hidden="false" customHeight="false" outlineLevel="0" collapsed="false">
      <c r="A733" s="270"/>
      <c r="B733" s="271"/>
      <c r="C733" s="271"/>
      <c r="D733" s="271"/>
      <c r="E733" s="271"/>
      <c r="F733" s="271"/>
      <c r="G733" s="271"/>
      <c r="H733" s="254"/>
      <c r="I733" s="272"/>
      <c r="R733" s="254"/>
    </row>
    <row r="734" customFormat="false" ht="12.75" hidden="false" customHeight="false" outlineLevel="0" collapsed="false">
      <c r="A734" s="270"/>
      <c r="B734" s="271"/>
      <c r="C734" s="271"/>
      <c r="D734" s="271"/>
      <c r="E734" s="271"/>
      <c r="F734" s="271"/>
      <c r="G734" s="271"/>
      <c r="H734" s="254"/>
      <c r="I734" s="272"/>
      <c r="R734" s="254"/>
    </row>
    <row r="735" customFormat="false" ht="12.75" hidden="false" customHeight="false" outlineLevel="0" collapsed="false">
      <c r="A735" s="270"/>
      <c r="B735" s="271"/>
      <c r="C735" s="271"/>
      <c r="D735" s="271"/>
      <c r="E735" s="271"/>
      <c r="F735" s="271"/>
      <c r="G735" s="271"/>
      <c r="H735" s="254"/>
      <c r="I735" s="272"/>
      <c r="R735" s="254"/>
    </row>
    <row r="736" customFormat="false" ht="12.75" hidden="false" customHeight="false" outlineLevel="0" collapsed="false">
      <c r="A736" s="270"/>
      <c r="B736" s="271"/>
      <c r="C736" s="271"/>
      <c r="D736" s="271"/>
      <c r="E736" s="271"/>
      <c r="F736" s="271"/>
      <c r="G736" s="271"/>
      <c r="H736" s="254"/>
      <c r="I736" s="272"/>
      <c r="R736" s="254"/>
    </row>
    <row r="737" customFormat="false" ht="12.75" hidden="false" customHeight="false" outlineLevel="0" collapsed="false">
      <c r="A737" s="270"/>
      <c r="B737" s="271"/>
      <c r="C737" s="271"/>
      <c r="D737" s="271"/>
      <c r="E737" s="271"/>
      <c r="F737" s="271"/>
      <c r="G737" s="271"/>
      <c r="H737" s="254"/>
      <c r="I737" s="272"/>
      <c r="R737" s="254"/>
    </row>
    <row r="738" customFormat="false" ht="12.75" hidden="false" customHeight="false" outlineLevel="0" collapsed="false">
      <c r="A738" s="270"/>
      <c r="B738" s="271"/>
      <c r="C738" s="271"/>
      <c r="D738" s="271"/>
      <c r="E738" s="271"/>
      <c r="F738" s="271"/>
      <c r="G738" s="271"/>
      <c r="H738" s="254"/>
      <c r="I738" s="272"/>
      <c r="R738" s="254"/>
    </row>
    <row r="739" customFormat="false" ht="12.75" hidden="false" customHeight="false" outlineLevel="0" collapsed="false">
      <c r="A739" s="270"/>
      <c r="B739" s="271"/>
      <c r="C739" s="271"/>
      <c r="D739" s="271"/>
      <c r="E739" s="271"/>
      <c r="F739" s="271"/>
      <c r="G739" s="271"/>
      <c r="H739" s="254"/>
      <c r="I739" s="272"/>
      <c r="R739" s="254"/>
    </row>
    <row r="740" customFormat="false" ht="12.75" hidden="false" customHeight="false" outlineLevel="0" collapsed="false">
      <c r="A740" s="270"/>
      <c r="B740" s="271"/>
      <c r="C740" s="271"/>
      <c r="D740" s="271"/>
      <c r="E740" s="271"/>
      <c r="F740" s="271"/>
      <c r="G740" s="271"/>
      <c r="H740" s="254"/>
      <c r="I740" s="272"/>
      <c r="R740" s="254"/>
    </row>
    <row r="741" customFormat="false" ht="12.75" hidden="false" customHeight="false" outlineLevel="0" collapsed="false">
      <c r="A741" s="270"/>
      <c r="B741" s="271"/>
      <c r="C741" s="271"/>
      <c r="D741" s="271"/>
      <c r="E741" s="271"/>
      <c r="F741" s="271"/>
      <c r="G741" s="271"/>
      <c r="H741" s="254"/>
      <c r="I741" s="272"/>
      <c r="R741" s="254"/>
    </row>
    <row r="742" customFormat="false" ht="12.75" hidden="false" customHeight="false" outlineLevel="0" collapsed="false">
      <c r="A742" s="270"/>
      <c r="B742" s="271"/>
      <c r="C742" s="271"/>
      <c r="D742" s="271"/>
      <c r="E742" s="271"/>
      <c r="F742" s="271"/>
      <c r="G742" s="271"/>
      <c r="H742" s="254"/>
      <c r="I742" s="272"/>
      <c r="R742" s="254"/>
    </row>
    <row r="743" customFormat="false" ht="12.75" hidden="false" customHeight="false" outlineLevel="0" collapsed="false">
      <c r="A743" s="270"/>
      <c r="B743" s="271"/>
      <c r="C743" s="271"/>
      <c r="D743" s="271"/>
      <c r="E743" s="271"/>
      <c r="F743" s="271"/>
      <c r="G743" s="271"/>
      <c r="H743" s="254"/>
      <c r="I743" s="272"/>
      <c r="R743" s="254"/>
    </row>
    <row r="744" customFormat="false" ht="12.75" hidden="false" customHeight="false" outlineLevel="0" collapsed="false">
      <c r="A744" s="270"/>
      <c r="B744" s="271"/>
      <c r="C744" s="271"/>
      <c r="D744" s="271"/>
      <c r="E744" s="271"/>
      <c r="F744" s="271"/>
      <c r="G744" s="271"/>
      <c r="H744" s="254"/>
      <c r="I744" s="272"/>
      <c r="R744" s="254"/>
    </row>
    <row r="745" customFormat="false" ht="12.75" hidden="false" customHeight="false" outlineLevel="0" collapsed="false">
      <c r="A745" s="270"/>
      <c r="B745" s="271"/>
      <c r="C745" s="271"/>
      <c r="D745" s="271"/>
      <c r="E745" s="271"/>
      <c r="F745" s="271"/>
      <c r="G745" s="271"/>
      <c r="H745" s="254"/>
      <c r="I745" s="272"/>
      <c r="R745" s="254"/>
    </row>
    <row r="746" customFormat="false" ht="12.75" hidden="false" customHeight="false" outlineLevel="0" collapsed="false">
      <c r="A746" s="270"/>
      <c r="B746" s="271"/>
      <c r="C746" s="271"/>
      <c r="D746" s="271"/>
      <c r="E746" s="271"/>
      <c r="F746" s="271"/>
      <c r="G746" s="271"/>
      <c r="H746" s="254"/>
      <c r="I746" s="272"/>
      <c r="R746" s="254"/>
    </row>
    <row r="747" customFormat="false" ht="12.75" hidden="false" customHeight="false" outlineLevel="0" collapsed="false">
      <c r="A747" s="270"/>
      <c r="B747" s="271"/>
      <c r="C747" s="271"/>
      <c r="D747" s="271"/>
      <c r="E747" s="271"/>
      <c r="F747" s="271"/>
      <c r="G747" s="271"/>
      <c r="H747" s="254"/>
      <c r="I747" s="272"/>
      <c r="R747" s="254"/>
    </row>
    <row r="748" customFormat="false" ht="12.75" hidden="false" customHeight="false" outlineLevel="0" collapsed="false">
      <c r="A748" s="270"/>
      <c r="B748" s="271"/>
      <c r="C748" s="271"/>
      <c r="D748" s="271"/>
      <c r="E748" s="271"/>
      <c r="F748" s="271"/>
      <c r="G748" s="271"/>
      <c r="H748" s="254"/>
      <c r="I748" s="272"/>
      <c r="R748" s="254"/>
    </row>
    <row r="749" customFormat="false" ht="12.75" hidden="false" customHeight="false" outlineLevel="0" collapsed="false">
      <c r="A749" s="270"/>
      <c r="B749" s="271"/>
      <c r="C749" s="271"/>
      <c r="D749" s="271"/>
      <c r="E749" s="271"/>
      <c r="F749" s="271"/>
      <c r="G749" s="271"/>
      <c r="H749" s="254"/>
      <c r="I749" s="272"/>
      <c r="R749" s="254"/>
    </row>
    <row r="750" customFormat="false" ht="12.75" hidden="false" customHeight="false" outlineLevel="0" collapsed="false">
      <c r="A750" s="270"/>
      <c r="B750" s="271"/>
      <c r="C750" s="271"/>
      <c r="D750" s="271"/>
      <c r="E750" s="271"/>
      <c r="F750" s="271"/>
      <c r="G750" s="271"/>
      <c r="H750" s="254"/>
      <c r="I750" s="272"/>
      <c r="R750" s="254"/>
    </row>
    <row r="751" customFormat="false" ht="12.75" hidden="false" customHeight="false" outlineLevel="0" collapsed="false">
      <c r="A751" s="270"/>
      <c r="B751" s="271"/>
      <c r="C751" s="271"/>
      <c r="D751" s="271"/>
      <c r="E751" s="271"/>
      <c r="F751" s="271"/>
      <c r="G751" s="271"/>
      <c r="H751" s="254"/>
      <c r="I751" s="272"/>
      <c r="R751" s="254"/>
    </row>
    <row r="752" customFormat="false" ht="12.75" hidden="false" customHeight="false" outlineLevel="0" collapsed="false">
      <c r="A752" s="270"/>
      <c r="B752" s="271"/>
      <c r="C752" s="271"/>
      <c r="D752" s="271"/>
      <c r="E752" s="271"/>
      <c r="F752" s="271"/>
      <c r="G752" s="271"/>
      <c r="H752" s="254"/>
      <c r="I752" s="272"/>
      <c r="R752" s="254"/>
    </row>
    <row r="753" customFormat="false" ht="12.75" hidden="false" customHeight="false" outlineLevel="0" collapsed="false">
      <c r="A753" s="270"/>
      <c r="B753" s="271"/>
      <c r="C753" s="271"/>
      <c r="D753" s="271"/>
      <c r="E753" s="271"/>
      <c r="F753" s="271"/>
      <c r="G753" s="271"/>
      <c r="H753" s="254"/>
      <c r="I753" s="272"/>
      <c r="R753" s="254"/>
    </row>
    <row r="754" customFormat="false" ht="12.75" hidden="false" customHeight="false" outlineLevel="0" collapsed="false">
      <c r="A754" s="270"/>
      <c r="B754" s="271"/>
      <c r="C754" s="271"/>
      <c r="D754" s="271"/>
      <c r="E754" s="271"/>
      <c r="F754" s="271"/>
      <c r="G754" s="271"/>
      <c r="H754" s="254"/>
      <c r="I754" s="272"/>
      <c r="R754" s="254"/>
    </row>
    <row r="755" customFormat="false" ht="12.75" hidden="false" customHeight="false" outlineLevel="0" collapsed="false">
      <c r="A755" s="270"/>
      <c r="B755" s="271"/>
      <c r="C755" s="271"/>
      <c r="D755" s="271"/>
      <c r="E755" s="271"/>
      <c r="F755" s="271"/>
      <c r="G755" s="271"/>
      <c r="H755" s="254"/>
      <c r="I755" s="272"/>
      <c r="R755" s="254"/>
    </row>
    <row r="756" customFormat="false" ht="12.75" hidden="false" customHeight="false" outlineLevel="0" collapsed="false">
      <c r="A756" s="270"/>
      <c r="B756" s="271"/>
      <c r="C756" s="271"/>
      <c r="D756" s="271"/>
      <c r="E756" s="271"/>
      <c r="F756" s="271"/>
      <c r="G756" s="271"/>
      <c r="H756" s="254"/>
      <c r="I756" s="272"/>
      <c r="R756" s="254"/>
    </row>
    <row r="757" customFormat="false" ht="12.75" hidden="false" customHeight="false" outlineLevel="0" collapsed="false">
      <c r="A757" s="270"/>
      <c r="B757" s="271"/>
      <c r="C757" s="271"/>
      <c r="D757" s="271"/>
      <c r="E757" s="271"/>
      <c r="F757" s="271"/>
      <c r="G757" s="271"/>
      <c r="H757" s="254"/>
      <c r="I757" s="272"/>
      <c r="R757" s="254"/>
    </row>
    <row r="758" customFormat="false" ht="12.75" hidden="false" customHeight="false" outlineLevel="0" collapsed="false">
      <c r="A758" s="270"/>
      <c r="B758" s="271"/>
      <c r="C758" s="271"/>
      <c r="D758" s="271"/>
      <c r="E758" s="271"/>
      <c r="F758" s="271"/>
      <c r="G758" s="271"/>
      <c r="H758" s="254"/>
      <c r="I758" s="272"/>
      <c r="R758" s="254"/>
    </row>
    <row r="759" customFormat="false" ht="12.75" hidden="false" customHeight="false" outlineLevel="0" collapsed="false">
      <c r="A759" s="270"/>
      <c r="B759" s="271"/>
      <c r="C759" s="271"/>
      <c r="D759" s="271"/>
      <c r="E759" s="271"/>
      <c r="F759" s="271"/>
      <c r="G759" s="271"/>
      <c r="H759" s="254"/>
      <c r="I759" s="272"/>
      <c r="R759" s="254"/>
    </row>
    <row r="760" customFormat="false" ht="12.75" hidden="false" customHeight="false" outlineLevel="0" collapsed="false">
      <c r="A760" s="270"/>
      <c r="B760" s="271"/>
      <c r="C760" s="271"/>
      <c r="D760" s="271"/>
      <c r="E760" s="271"/>
      <c r="F760" s="271"/>
      <c r="G760" s="271"/>
      <c r="H760" s="254"/>
      <c r="I760" s="272"/>
      <c r="R760" s="254"/>
    </row>
    <row r="761" customFormat="false" ht="12.75" hidden="false" customHeight="false" outlineLevel="0" collapsed="false">
      <c r="A761" s="270"/>
      <c r="B761" s="271"/>
      <c r="C761" s="271"/>
      <c r="D761" s="271"/>
      <c r="E761" s="271"/>
      <c r="F761" s="271"/>
      <c r="G761" s="271"/>
      <c r="H761" s="254"/>
      <c r="I761" s="272"/>
      <c r="R761" s="254"/>
    </row>
    <row r="762" customFormat="false" ht="12.75" hidden="false" customHeight="false" outlineLevel="0" collapsed="false">
      <c r="A762" s="270"/>
      <c r="B762" s="271"/>
      <c r="C762" s="271"/>
      <c r="D762" s="271"/>
      <c r="E762" s="271"/>
      <c r="F762" s="271"/>
      <c r="G762" s="271"/>
      <c r="H762" s="254"/>
      <c r="I762" s="272"/>
      <c r="R762" s="254"/>
    </row>
    <row r="763" customFormat="false" ht="12.75" hidden="false" customHeight="false" outlineLevel="0" collapsed="false">
      <c r="A763" s="270"/>
      <c r="B763" s="271"/>
      <c r="C763" s="271"/>
      <c r="D763" s="271"/>
      <c r="E763" s="271"/>
      <c r="F763" s="271"/>
      <c r="G763" s="271"/>
      <c r="H763" s="254"/>
      <c r="I763" s="272"/>
      <c r="R763" s="254"/>
    </row>
    <row r="764" customFormat="false" ht="12.75" hidden="false" customHeight="false" outlineLevel="0" collapsed="false">
      <c r="A764" s="270"/>
      <c r="B764" s="271"/>
      <c r="C764" s="271"/>
      <c r="D764" s="271"/>
      <c r="E764" s="271"/>
      <c r="F764" s="271"/>
      <c r="G764" s="271"/>
      <c r="H764" s="254"/>
      <c r="I764" s="272"/>
      <c r="R764" s="254"/>
    </row>
    <row r="765" customFormat="false" ht="12.75" hidden="false" customHeight="false" outlineLevel="0" collapsed="false">
      <c r="A765" s="270"/>
      <c r="B765" s="271"/>
      <c r="C765" s="271"/>
      <c r="D765" s="271"/>
      <c r="E765" s="271"/>
      <c r="F765" s="271"/>
      <c r="G765" s="271"/>
      <c r="H765" s="254"/>
      <c r="I765" s="272"/>
      <c r="R765" s="254"/>
    </row>
    <row r="766" customFormat="false" ht="12.75" hidden="false" customHeight="false" outlineLevel="0" collapsed="false">
      <c r="A766" s="270"/>
      <c r="B766" s="271"/>
      <c r="C766" s="271"/>
      <c r="D766" s="271"/>
      <c r="E766" s="271"/>
      <c r="F766" s="271"/>
      <c r="G766" s="271"/>
      <c r="H766" s="254"/>
      <c r="I766" s="272"/>
      <c r="R766" s="254"/>
    </row>
    <row r="767" customFormat="false" ht="12.75" hidden="false" customHeight="false" outlineLevel="0" collapsed="false">
      <c r="A767" s="270"/>
      <c r="B767" s="271"/>
      <c r="C767" s="271"/>
      <c r="D767" s="271"/>
      <c r="E767" s="271"/>
      <c r="F767" s="271"/>
      <c r="G767" s="271"/>
      <c r="H767" s="254"/>
      <c r="I767" s="272"/>
      <c r="R767" s="254"/>
    </row>
    <row r="768" customFormat="false" ht="12.75" hidden="false" customHeight="false" outlineLevel="0" collapsed="false">
      <c r="A768" s="270"/>
      <c r="B768" s="271"/>
      <c r="C768" s="271"/>
      <c r="D768" s="271"/>
      <c r="E768" s="271"/>
      <c r="F768" s="271"/>
      <c r="G768" s="271"/>
      <c r="H768" s="254"/>
      <c r="I768" s="272"/>
      <c r="R768" s="254"/>
    </row>
    <row r="769" customFormat="false" ht="12.75" hidden="false" customHeight="false" outlineLevel="0" collapsed="false">
      <c r="A769" s="270"/>
      <c r="B769" s="271"/>
      <c r="C769" s="271"/>
      <c r="D769" s="271"/>
      <c r="E769" s="271"/>
      <c r="F769" s="271"/>
      <c r="G769" s="271"/>
      <c r="H769" s="254"/>
      <c r="I769" s="272"/>
      <c r="R769" s="254"/>
    </row>
    <row r="770" customFormat="false" ht="12.75" hidden="false" customHeight="false" outlineLevel="0" collapsed="false">
      <c r="A770" s="270"/>
      <c r="B770" s="271"/>
      <c r="C770" s="271"/>
      <c r="D770" s="271"/>
      <c r="E770" s="271"/>
      <c r="F770" s="271"/>
      <c r="G770" s="271"/>
      <c r="H770" s="254"/>
      <c r="I770" s="272"/>
      <c r="R770" s="254"/>
    </row>
    <row r="771" customFormat="false" ht="12.75" hidden="false" customHeight="false" outlineLevel="0" collapsed="false">
      <c r="A771" s="270"/>
      <c r="B771" s="271"/>
      <c r="C771" s="271"/>
      <c r="D771" s="271"/>
      <c r="E771" s="271"/>
      <c r="F771" s="271"/>
      <c r="G771" s="271"/>
      <c r="H771" s="254"/>
      <c r="I771" s="272"/>
      <c r="R771" s="254"/>
    </row>
    <row r="772" customFormat="false" ht="12.75" hidden="false" customHeight="false" outlineLevel="0" collapsed="false">
      <c r="A772" s="270"/>
      <c r="B772" s="271"/>
      <c r="C772" s="271"/>
      <c r="D772" s="271"/>
      <c r="E772" s="271"/>
      <c r="F772" s="271"/>
      <c r="G772" s="271"/>
      <c r="H772" s="254"/>
      <c r="I772" s="272"/>
      <c r="R772" s="254"/>
    </row>
    <row r="773" customFormat="false" ht="12.75" hidden="false" customHeight="false" outlineLevel="0" collapsed="false">
      <c r="A773" s="270"/>
      <c r="B773" s="271"/>
      <c r="C773" s="271"/>
      <c r="D773" s="271"/>
      <c r="E773" s="271"/>
      <c r="F773" s="271"/>
      <c r="G773" s="271"/>
      <c r="H773" s="254"/>
      <c r="I773" s="272"/>
      <c r="R773" s="254"/>
    </row>
    <row r="774" customFormat="false" ht="12.75" hidden="false" customHeight="false" outlineLevel="0" collapsed="false">
      <c r="A774" s="270"/>
      <c r="B774" s="271"/>
      <c r="C774" s="271"/>
      <c r="D774" s="271"/>
      <c r="E774" s="271"/>
      <c r="F774" s="271"/>
      <c r="G774" s="271"/>
      <c r="H774" s="254"/>
      <c r="I774" s="272"/>
      <c r="R774" s="254"/>
    </row>
    <row r="775" customFormat="false" ht="12.75" hidden="false" customHeight="false" outlineLevel="0" collapsed="false">
      <c r="A775" s="270"/>
      <c r="B775" s="271"/>
      <c r="C775" s="271"/>
      <c r="D775" s="271"/>
      <c r="E775" s="271"/>
      <c r="F775" s="271"/>
      <c r="G775" s="271"/>
      <c r="H775" s="254"/>
      <c r="I775" s="272"/>
      <c r="R775" s="254"/>
    </row>
    <row r="776" customFormat="false" ht="12.75" hidden="false" customHeight="false" outlineLevel="0" collapsed="false">
      <c r="A776" s="270"/>
      <c r="B776" s="271"/>
      <c r="C776" s="271"/>
      <c r="D776" s="271"/>
      <c r="E776" s="271"/>
      <c r="F776" s="271"/>
      <c r="G776" s="271"/>
      <c r="H776" s="254"/>
      <c r="I776" s="272"/>
      <c r="R776" s="254"/>
    </row>
    <row r="777" customFormat="false" ht="12.75" hidden="false" customHeight="false" outlineLevel="0" collapsed="false">
      <c r="A777" s="270"/>
      <c r="B777" s="271"/>
      <c r="C777" s="271"/>
      <c r="D777" s="271"/>
      <c r="E777" s="271"/>
      <c r="F777" s="271"/>
      <c r="G777" s="271"/>
      <c r="H777" s="254"/>
      <c r="I777" s="272"/>
      <c r="R777" s="254"/>
    </row>
    <row r="778" customFormat="false" ht="12.75" hidden="false" customHeight="false" outlineLevel="0" collapsed="false">
      <c r="A778" s="270"/>
      <c r="B778" s="271"/>
      <c r="C778" s="271"/>
      <c r="D778" s="271"/>
      <c r="E778" s="271"/>
      <c r="F778" s="271"/>
      <c r="G778" s="271"/>
      <c r="H778" s="254"/>
      <c r="I778" s="272"/>
      <c r="R778" s="254"/>
    </row>
    <row r="779" customFormat="false" ht="12.75" hidden="false" customHeight="false" outlineLevel="0" collapsed="false">
      <c r="A779" s="270"/>
      <c r="B779" s="271"/>
      <c r="C779" s="271"/>
      <c r="D779" s="271"/>
      <c r="E779" s="271"/>
      <c r="F779" s="271"/>
      <c r="G779" s="271"/>
      <c r="H779" s="254"/>
      <c r="I779" s="272"/>
      <c r="R779" s="254"/>
    </row>
    <row r="780" customFormat="false" ht="12.75" hidden="false" customHeight="false" outlineLevel="0" collapsed="false">
      <c r="A780" s="270"/>
      <c r="B780" s="271"/>
      <c r="C780" s="271"/>
      <c r="D780" s="271"/>
      <c r="E780" s="271"/>
      <c r="F780" s="271"/>
      <c r="G780" s="271"/>
      <c r="H780" s="254"/>
      <c r="I780" s="272"/>
      <c r="R780" s="254"/>
    </row>
    <row r="781" customFormat="false" ht="12.75" hidden="false" customHeight="false" outlineLevel="0" collapsed="false">
      <c r="A781" s="270"/>
      <c r="B781" s="271"/>
      <c r="C781" s="271"/>
      <c r="D781" s="271"/>
      <c r="E781" s="271"/>
      <c r="F781" s="271"/>
      <c r="G781" s="271"/>
      <c r="H781" s="254"/>
      <c r="I781" s="272"/>
      <c r="R781" s="254"/>
    </row>
    <row r="782" customFormat="false" ht="12.75" hidden="false" customHeight="false" outlineLevel="0" collapsed="false">
      <c r="A782" s="270"/>
      <c r="B782" s="271"/>
      <c r="C782" s="271"/>
      <c r="D782" s="271"/>
      <c r="E782" s="271"/>
      <c r="F782" s="271"/>
      <c r="G782" s="271"/>
      <c r="H782" s="254"/>
      <c r="I782" s="272"/>
      <c r="R782" s="254"/>
    </row>
    <row r="783" customFormat="false" ht="12.75" hidden="false" customHeight="false" outlineLevel="0" collapsed="false">
      <c r="A783" s="270"/>
      <c r="B783" s="271"/>
      <c r="C783" s="271"/>
      <c r="D783" s="271"/>
      <c r="E783" s="271"/>
      <c r="F783" s="271"/>
      <c r="G783" s="271"/>
      <c r="H783" s="254"/>
      <c r="I783" s="272"/>
      <c r="R783" s="254"/>
    </row>
    <row r="784" customFormat="false" ht="12.75" hidden="false" customHeight="false" outlineLevel="0" collapsed="false">
      <c r="A784" s="270"/>
      <c r="B784" s="271"/>
      <c r="C784" s="271"/>
      <c r="D784" s="271"/>
      <c r="E784" s="271"/>
      <c r="F784" s="271"/>
      <c r="G784" s="271"/>
      <c r="H784" s="254"/>
      <c r="I784" s="272"/>
      <c r="R784" s="254"/>
    </row>
    <row r="785" customFormat="false" ht="12.75" hidden="false" customHeight="false" outlineLevel="0" collapsed="false">
      <c r="A785" s="270"/>
      <c r="B785" s="271"/>
      <c r="C785" s="271"/>
      <c r="D785" s="271"/>
      <c r="E785" s="271"/>
      <c r="F785" s="271"/>
      <c r="G785" s="271"/>
      <c r="H785" s="254"/>
      <c r="I785" s="272"/>
      <c r="R785" s="254"/>
    </row>
    <row r="786" customFormat="false" ht="12.75" hidden="false" customHeight="false" outlineLevel="0" collapsed="false">
      <c r="A786" s="270"/>
      <c r="B786" s="271"/>
      <c r="C786" s="271"/>
      <c r="D786" s="271"/>
      <c r="E786" s="271"/>
      <c r="F786" s="271"/>
      <c r="G786" s="271"/>
      <c r="H786" s="254"/>
      <c r="I786" s="272"/>
      <c r="R786" s="254"/>
    </row>
    <row r="787" customFormat="false" ht="12.75" hidden="false" customHeight="false" outlineLevel="0" collapsed="false">
      <c r="A787" s="270"/>
      <c r="B787" s="271"/>
      <c r="C787" s="271"/>
      <c r="D787" s="271"/>
      <c r="E787" s="271"/>
      <c r="F787" s="271"/>
      <c r="G787" s="271"/>
      <c r="H787" s="254"/>
      <c r="I787" s="272"/>
      <c r="R787" s="254"/>
    </row>
    <row r="788" customFormat="false" ht="12.75" hidden="false" customHeight="false" outlineLevel="0" collapsed="false">
      <c r="A788" s="270"/>
      <c r="B788" s="271"/>
      <c r="C788" s="271"/>
      <c r="D788" s="271"/>
      <c r="E788" s="271"/>
      <c r="F788" s="271"/>
      <c r="G788" s="271"/>
      <c r="H788" s="254"/>
      <c r="I788" s="272"/>
      <c r="R788" s="254"/>
    </row>
    <row r="789" customFormat="false" ht="12.75" hidden="false" customHeight="false" outlineLevel="0" collapsed="false">
      <c r="A789" s="270"/>
      <c r="B789" s="271"/>
      <c r="C789" s="271"/>
      <c r="D789" s="271"/>
      <c r="E789" s="271"/>
      <c r="F789" s="271"/>
      <c r="G789" s="271"/>
      <c r="H789" s="254"/>
      <c r="I789" s="272"/>
      <c r="R789" s="254"/>
    </row>
    <row r="790" customFormat="false" ht="12.75" hidden="false" customHeight="false" outlineLevel="0" collapsed="false">
      <c r="A790" s="270"/>
      <c r="B790" s="271"/>
      <c r="C790" s="271"/>
      <c r="D790" s="271"/>
      <c r="E790" s="271"/>
      <c r="F790" s="271"/>
      <c r="G790" s="271"/>
      <c r="H790" s="254"/>
      <c r="I790" s="272"/>
      <c r="R790" s="254"/>
    </row>
    <row r="791" customFormat="false" ht="12.75" hidden="false" customHeight="false" outlineLevel="0" collapsed="false">
      <c r="A791" s="270"/>
      <c r="B791" s="271"/>
      <c r="C791" s="271"/>
      <c r="D791" s="271"/>
      <c r="E791" s="271"/>
      <c r="F791" s="271"/>
      <c r="G791" s="271"/>
      <c r="H791" s="254"/>
      <c r="I791" s="272"/>
      <c r="R791" s="254"/>
    </row>
    <row r="792" customFormat="false" ht="12.75" hidden="false" customHeight="false" outlineLevel="0" collapsed="false">
      <c r="A792" s="270"/>
      <c r="B792" s="271"/>
      <c r="C792" s="271"/>
      <c r="D792" s="271"/>
      <c r="E792" s="271"/>
      <c r="F792" s="271"/>
      <c r="G792" s="271"/>
      <c r="H792" s="254"/>
      <c r="I792" s="272"/>
      <c r="R792" s="254"/>
    </row>
    <row r="793" customFormat="false" ht="12.75" hidden="false" customHeight="false" outlineLevel="0" collapsed="false">
      <c r="A793" s="270"/>
      <c r="B793" s="271"/>
      <c r="C793" s="271"/>
      <c r="D793" s="271"/>
      <c r="E793" s="271"/>
      <c r="F793" s="271"/>
      <c r="G793" s="271"/>
      <c r="H793" s="254"/>
      <c r="I793" s="272"/>
      <c r="R793" s="254"/>
    </row>
    <row r="794" customFormat="false" ht="12.75" hidden="false" customHeight="false" outlineLevel="0" collapsed="false">
      <c r="A794" s="270"/>
      <c r="B794" s="271"/>
      <c r="C794" s="271"/>
      <c r="D794" s="271"/>
      <c r="E794" s="271"/>
      <c r="F794" s="271"/>
      <c r="G794" s="271"/>
      <c r="H794" s="254"/>
      <c r="I794" s="272"/>
      <c r="R794" s="254"/>
    </row>
    <row r="795" customFormat="false" ht="12.75" hidden="false" customHeight="false" outlineLevel="0" collapsed="false">
      <c r="A795" s="270"/>
      <c r="B795" s="271"/>
      <c r="C795" s="271"/>
      <c r="D795" s="271"/>
      <c r="E795" s="271"/>
      <c r="F795" s="271"/>
      <c r="G795" s="271"/>
      <c r="H795" s="254"/>
      <c r="I795" s="272"/>
      <c r="R795" s="254"/>
    </row>
    <row r="796" customFormat="false" ht="12.75" hidden="false" customHeight="false" outlineLevel="0" collapsed="false">
      <c r="A796" s="270"/>
      <c r="B796" s="271"/>
      <c r="C796" s="271"/>
      <c r="D796" s="271"/>
      <c r="E796" s="271"/>
      <c r="F796" s="271"/>
      <c r="G796" s="271"/>
      <c r="H796" s="254"/>
      <c r="I796" s="272"/>
      <c r="R796" s="254"/>
    </row>
    <row r="797" customFormat="false" ht="12.75" hidden="false" customHeight="false" outlineLevel="0" collapsed="false">
      <c r="A797" s="270"/>
      <c r="B797" s="271"/>
      <c r="C797" s="271"/>
      <c r="D797" s="271"/>
      <c r="E797" s="271"/>
      <c r="F797" s="271"/>
      <c r="G797" s="271"/>
      <c r="H797" s="254"/>
      <c r="I797" s="272"/>
      <c r="R797" s="254"/>
    </row>
    <row r="798" customFormat="false" ht="12.75" hidden="false" customHeight="false" outlineLevel="0" collapsed="false">
      <c r="A798" s="270"/>
      <c r="B798" s="271"/>
      <c r="C798" s="271"/>
      <c r="D798" s="271"/>
      <c r="E798" s="271"/>
      <c r="F798" s="271"/>
      <c r="G798" s="271"/>
      <c r="H798" s="254"/>
      <c r="I798" s="272"/>
      <c r="R798" s="254"/>
    </row>
    <row r="799" customFormat="false" ht="12.75" hidden="false" customHeight="false" outlineLevel="0" collapsed="false">
      <c r="A799" s="270"/>
      <c r="B799" s="271"/>
      <c r="C799" s="271"/>
      <c r="D799" s="271"/>
      <c r="E799" s="271"/>
      <c r="F799" s="271"/>
      <c r="G799" s="271"/>
      <c r="H799" s="254"/>
      <c r="I799" s="272"/>
      <c r="R799" s="254"/>
    </row>
    <row r="800" customFormat="false" ht="12.75" hidden="false" customHeight="false" outlineLevel="0" collapsed="false">
      <c r="A800" s="270"/>
      <c r="B800" s="271"/>
      <c r="C800" s="271"/>
      <c r="D800" s="271"/>
      <c r="E800" s="271"/>
      <c r="F800" s="271"/>
      <c r="G800" s="271"/>
      <c r="H800" s="254"/>
      <c r="I800" s="272"/>
      <c r="R800" s="254"/>
    </row>
    <row r="801" customFormat="false" ht="12.75" hidden="false" customHeight="false" outlineLevel="0" collapsed="false">
      <c r="A801" s="270"/>
      <c r="B801" s="271"/>
      <c r="C801" s="271"/>
      <c r="D801" s="271"/>
      <c r="E801" s="271"/>
      <c r="F801" s="271"/>
      <c r="G801" s="271"/>
      <c r="H801" s="254"/>
      <c r="I801" s="272"/>
      <c r="R801" s="254"/>
    </row>
    <row r="802" customFormat="false" ht="12.75" hidden="false" customHeight="false" outlineLevel="0" collapsed="false">
      <c r="A802" s="270"/>
      <c r="B802" s="271"/>
      <c r="C802" s="271"/>
      <c r="D802" s="271"/>
      <c r="E802" s="271"/>
      <c r="F802" s="271"/>
      <c r="G802" s="271"/>
      <c r="H802" s="254"/>
      <c r="I802" s="272"/>
      <c r="R802" s="254"/>
    </row>
    <row r="803" customFormat="false" ht="12.75" hidden="false" customHeight="false" outlineLevel="0" collapsed="false">
      <c r="A803" s="270"/>
      <c r="B803" s="271"/>
      <c r="C803" s="271"/>
      <c r="D803" s="271"/>
      <c r="E803" s="271"/>
      <c r="F803" s="271"/>
      <c r="G803" s="271"/>
      <c r="H803" s="254"/>
      <c r="I803" s="272"/>
      <c r="R803" s="254"/>
    </row>
    <row r="804" customFormat="false" ht="12.75" hidden="false" customHeight="false" outlineLevel="0" collapsed="false">
      <c r="A804" s="270"/>
      <c r="B804" s="271"/>
      <c r="C804" s="271"/>
      <c r="D804" s="271"/>
      <c r="E804" s="271"/>
      <c r="F804" s="271"/>
      <c r="G804" s="271"/>
      <c r="H804" s="254"/>
      <c r="I804" s="272"/>
      <c r="R804" s="254"/>
    </row>
    <row r="805" customFormat="false" ht="12.75" hidden="false" customHeight="false" outlineLevel="0" collapsed="false">
      <c r="A805" s="270"/>
      <c r="B805" s="271"/>
      <c r="C805" s="271"/>
      <c r="D805" s="271"/>
      <c r="E805" s="271"/>
      <c r="F805" s="271"/>
      <c r="G805" s="271"/>
      <c r="H805" s="254"/>
      <c r="I805" s="272"/>
      <c r="R805" s="254"/>
    </row>
    <row r="806" customFormat="false" ht="12.75" hidden="false" customHeight="false" outlineLevel="0" collapsed="false">
      <c r="A806" s="270"/>
      <c r="B806" s="271"/>
      <c r="C806" s="271"/>
      <c r="D806" s="271"/>
      <c r="E806" s="271"/>
      <c r="F806" s="271"/>
      <c r="G806" s="271"/>
      <c r="H806" s="254"/>
      <c r="I806" s="272"/>
      <c r="R806" s="254"/>
    </row>
    <row r="807" customFormat="false" ht="12.75" hidden="false" customHeight="false" outlineLevel="0" collapsed="false">
      <c r="A807" s="270"/>
      <c r="B807" s="271"/>
      <c r="C807" s="271"/>
      <c r="D807" s="271"/>
      <c r="E807" s="271"/>
      <c r="F807" s="271"/>
      <c r="G807" s="271"/>
      <c r="H807" s="254"/>
      <c r="I807" s="272"/>
      <c r="R807" s="254"/>
    </row>
    <row r="808" customFormat="false" ht="12.75" hidden="false" customHeight="false" outlineLevel="0" collapsed="false">
      <c r="A808" s="270"/>
      <c r="B808" s="271"/>
      <c r="C808" s="271"/>
      <c r="D808" s="271"/>
      <c r="E808" s="271"/>
      <c r="F808" s="271"/>
      <c r="G808" s="271"/>
      <c r="H808" s="254"/>
      <c r="I808" s="272"/>
      <c r="R808" s="254"/>
    </row>
    <row r="809" customFormat="false" ht="12.75" hidden="false" customHeight="false" outlineLevel="0" collapsed="false">
      <c r="A809" s="270"/>
      <c r="B809" s="271"/>
      <c r="C809" s="271"/>
      <c r="D809" s="271"/>
      <c r="E809" s="271"/>
      <c r="F809" s="271"/>
      <c r="G809" s="271"/>
      <c r="H809" s="254"/>
      <c r="I809" s="272"/>
      <c r="R809" s="254"/>
    </row>
    <row r="810" customFormat="false" ht="12.75" hidden="false" customHeight="false" outlineLevel="0" collapsed="false">
      <c r="A810" s="270"/>
      <c r="B810" s="271"/>
      <c r="C810" s="271"/>
      <c r="D810" s="271"/>
      <c r="E810" s="271"/>
      <c r="F810" s="271"/>
      <c r="G810" s="271"/>
      <c r="H810" s="254"/>
      <c r="I810" s="272"/>
      <c r="R810" s="254"/>
    </row>
    <row r="811" customFormat="false" ht="12.75" hidden="false" customHeight="false" outlineLevel="0" collapsed="false">
      <c r="A811" s="270"/>
      <c r="B811" s="271"/>
      <c r="C811" s="271"/>
      <c r="D811" s="271"/>
      <c r="E811" s="271"/>
      <c r="F811" s="271"/>
      <c r="G811" s="271"/>
      <c r="H811" s="254"/>
      <c r="I811" s="272"/>
      <c r="R811" s="254"/>
    </row>
    <row r="812" customFormat="false" ht="12.75" hidden="false" customHeight="false" outlineLevel="0" collapsed="false">
      <c r="A812" s="270"/>
      <c r="B812" s="271"/>
      <c r="C812" s="271"/>
      <c r="D812" s="271"/>
      <c r="E812" s="271"/>
      <c r="F812" s="271"/>
      <c r="G812" s="271"/>
      <c r="H812" s="254"/>
      <c r="I812" s="272"/>
      <c r="R812" s="254"/>
    </row>
    <row r="813" customFormat="false" ht="12.75" hidden="false" customHeight="false" outlineLevel="0" collapsed="false">
      <c r="A813" s="270"/>
      <c r="B813" s="271"/>
      <c r="C813" s="271"/>
      <c r="D813" s="271"/>
      <c r="E813" s="271"/>
      <c r="F813" s="271"/>
      <c r="G813" s="271"/>
      <c r="H813" s="254"/>
      <c r="I813" s="272"/>
      <c r="R813" s="254"/>
    </row>
    <row r="814" customFormat="false" ht="12.75" hidden="false" customHeight="false" outlineLevel="0" collapsed="false">
      <c r="A814" s="270"/>
      <c r="B814" s="271"/>
      <c r="C814" s="271"/>
      <c r="D814" s="271"/>
      <c r="E814" s="271"/>
      <c r="F814" s="271"/>
      <c r="G814" s="271"/>
      <c r="H814" s="254"/>
      <c r="I814" s="272"/>
      <c r="R814" s="254"/>
    </row>
    <row r="815" customFormat="false" ht="12.75" hidden="false" customHeight="false" outlineLevel="0" collapsed="false">
      <c r="A815" s="270"/>
      <c r="B815" s="271"/>
      <c r="C815" s="271"/>
      <c r="D815" s="271"/>
      <c r="E815" s="271"/>
      <c r="F815" s="271"/>
      <c r="G815" s="271"/>
      <c r="H815" s="254"/>
      <c r="I815" s="272"/>
      <c r="R815" s="254"/>
    </row>
    <row r="816" customFormat="false" ht="12.75" hidden="false" customHeight="false" outlineLevel="0" collapsed="false">
      <c r="A816" s="270"/>
      <c r="B816" s="271"/>
      <c r="C816" s="271"/>
      <c r="D816" s="271"/>
      <c r="E816" s="271"/>
      <c r="F816" s="271"/>
      <c r="G816" s="271"/>
      <c r="H816" s="254"/>
      <c r="I816" s="272"/>
      <c r="R816" s="254"/>
    </row>
    <row r="817" customFormat="false" ht="12.75" hidden="false" customHeight="false" outlineLevel="0" collapsed="false">
      <c r="A817" s="270"/>
      <c r="B817" s="271"/>
      <c r="C817" s="271"/>
      <c r="D817" s="271"/>
      <c r="E817" s="271"/>
      <c r="F817" s="271"/>
      <c r="G817" s="271"/>
      <c r="H817" s="254"/>
      <c r="I817" s="272"/>
      <c r="R817" s="254"/>
    </row>
    <row r="818" customFormat="false" ht="12.75" hidden="false" customHeight="false" outlineLevel="0" collapsed="false">
      <c r="A818" s="270"/>
      <c r="B818" s="271"/>
      <c r="C818" s="271"/>
      <c r="D818" s="271"/>
      <c r="E818" s="271"/>
      <c r="F818" s="271"/>
      <c r="G818" s="271"/>
      <c r="H818" s="254"/>
      <c r="I818" s="272"/>
      <c r="R818" s="254"/>
    </row>
    <row r="819" customFormat="false" ht="12.75" hidden="false" customHeight="false" outlineLevel="0" collapsed="false">
      <c r="A819" s="270"/>
      <c r="B819" s="271"/>
      <c r="C819" s="271"/>
      <c r="D819" s="271"/>
      <c r="E819" s="271"/>
      <c r="F819" s="271"/>
      <c r="G819" s="271"/>
      <c r="H819" s="254"/>
      <c r="I819" s="272"/>
      <c r="R819" s="254"/>
    </row>
    <row r="820" customFormat="false" ht="12.75" hidden="false" customHeight="false" outlineLevel="0" collapsed="false">
      <c r="A820" s="270"/>
      <c r="B820" s="271"/>
      <c r="C820" s="271"/>
      <c r="D820" s="271"/>
      <c r="E820" s="271"/>
      <c r="F820" s="271"/>
      <c r="G820" s="271"/>
      <c r="H820" s="254"/>
      <c r="I820" s="272"/>
      <c r="R820" s="254"/>
    </row>
    <row r="821" customFormat="false" ht="12.75" hidden="false" customHeight="false" outlineLevel="0" collapsed="false">
      <c r="A821" s="270"/>
      <c r="B821" s="271"/>
      <c r="C821" s="271"/>
      <c r="D821" s="271"/>
      <c r="E821" s="271"/>
      <c r="F821" s="271"/>
      <c r="G821" s="271"/>
      <c r="H821" s="254"/>
      <c r="I821" s="272"/>
      <c r="R821" s="254"/>
    </row>
    <row r="822" customFormat="false" ht="12.75" hidden="false" customHeight="false" outlineLevel="0" collapsed="false">
      <c r="A822" s="270"/>
      <c r="B822" s="271"/>
      <c r="C822" s="271"/>
      <c r="D822" s="271"/>
      <c r="E822" s="271"/>
      <c r="F822" s="271"/>
      <c r="G822" s="271"/>
      <c r="H822" s="254"/>
      <c r="I822" s="272"/>
      <c r="R822" s="254"/>
    </row>
    <row r="823" customFormat="false" ht="12.75" hidden="false" customHeight="false" outlineLevel="0" collapsed="false">
      <c r="A823" s="270"/>
      <c r="B823" s="271"/>
      <c r="C823" s="271"/>
      <c r="D823" s="271"/>
      <c r="E823" s="271"/>
      <c r="F823" s="271"/>
      <c r="G823" s="271"/>
      <c r="H823" s="254"/>
      <c r="I823" s="272"/>
      <c r="R823" s="254"/>
    </row>
    <row r="824" customFormat="false" ht="12.75" hidden="false" customHeight="false" outlineLevel="0" collapsed="false">
      <c r="A824" s="270"/>
      <c r="B824" s="271"/>
      <c r="C824" s="271"/>
      <c r="D824" s="271"/>
      <c r="E824" s="271"/>
      <c r="F824" s="271"/>
      <c r="G824" s="271"/>
      <c r="H824" s="254"/>
      <c r="I824" s="272"/>
      <c r="R824" s="254"/>
    </row>
    <row r="825" customFormat="false" ht="12.75" hidden="false" customHeight="false" outlineLevel="0" collapsed="false">
      <c r="A825" s="270"/>
      <c r="B825" s="271"/>
      <c r="C825" s="271"/>
      <c r="D825" s="271"/>
      <c r="E825" s="271"/>
      <c r="F825" s="271"/>
      <c r="G825" s="271"/>
      <c r="H825" s="254"/>
      <c r="I825" s="272"/>
      <c r="R825" s="254"/>
    </row>
    <row r="826" customFormat="false" ht="12.75" hidden="false" customHeight="false" outlineLevel="0" collapsed="false">
      <c r="A826" s="270"/>
      <c r="B826" s="271"/>
      <c r="C826" s="271"/>
      <c r="D826" s="271"/>
      <c r="E826" s="271"/>
      <c r="F826" s="271"/>
      <c r="G826" s="271"/>
      <c r="H826" s="254"/>
      <c r="I826" s="272"/>
      <c r="R826" s="254"/>
    </row>
    <row r="827" customFormat="false" ht="12.75" hidden="false" customHeight="false" outlineLevel="0" collapsed="false">
      <c r="A827" s="270"/>
      <c r="B827" s="271"/>
      <c r="C827" s="271"/>
      <c r="D827" s="271"/>
      <c r="E827" s="271"/>
      <c r="F827" s="271"/>
      <c r="G827" s="271"/>
      <c r="H827" s="254"/>
      <c r="I827" s="272"/>
      <c r="R827" s="254"/>
    </row>
    <row r="828" customFormat="false" ht="12.75" hidden="false" customHeight="false" outlineLevel="0" collapsed="false">
      <c r="A828" s="270"/>
      <c r="B828" s="271"/>
      <c r="C828" s="271"/>
      <c r="D828" s="271"/>
      <c r="E828" s="271"/>
      <c r="F828" s="271"/>
      <c r="G828" s="271"/>
      <c r="H828" s="254"/>
      <c r="I828" s="272"/>
      <c r="R828" s="254"/>
    </row>
    <row r="829" customFormat="false" ht="12.75" hidden="false" customHeight="false" outlineLevel="0" collapsed="false">
      <c r="A829" s="270"/>
      <c r="B829" s="271"/>
      <c r="C829" s="271"/>
      <c r="D829" s="271"/>
      <c r="E829" s="271"/>
      <c r="F829" s="271"/>
      <c r="G829" s="271"/>
      <c r="H829" s="254"/>
      <c r="I829" s="272"/>
      <c r="R829" s="254"/>
    </row>
    <row r="830" customFormat="false" ht="12.75" hidden="false" customHeight="false" outlineLevel="0" collapsed="false">
      <c r="A830" s="270"/>
      <c r="B830" s="271"/>
      <c r="C830" s="271"/>
      <c r="D830" s="271"/>
      <c r="E830" s="271"/>
      <c r="F830" s="271"/>
      <c r="G830" s="271"/>
      <c r="H830" s="254"/>
      <c r="I830" s="272"/>
      <c r="R830" s="254"/>
    </row>
    <row r="831" customFormat="false" ht="12.75" hidden="false" customHeight="false" outlineLevel="0" collapsed="false">
      <c r="A831" s="270"/>
      <c r="B831" s="271"/>
      <c r="C831" s="271"/>
      <c r="D831" s="271"/>
      <c r="E831" s="271"/>
      <c r="F831" s="271"/>
      <c r="G831" s="271"/>
      <c r="H831" s="254"/>
      <c r="I831" s="272"/>
      <c r="R831" s="254"/>
    </row>
    <row r="832" customFormat="false" ht="12.75" hidden="false" customHeight="false" outlineLevel="0" collapsed="false">
      <c r="A832" s="270"/>
      <c r="B832" s="271"/>
      <c r="C832" s="271"/>
      <c r="D832" s="271"/>
      <c r="E832" s="271"/>
      <c r="F832" s="271"/>
      <c r="G832" s="271"/>
      <c r="H832" s="254"/>
      <c r="I832" s="272"/>
      <c r="R832" s="254"/>
    </row>
    <row r="833" customFormat="false" ht="12.75" hidden="false" customHeight="false" outlineLevel="0" collapsed="false">
      <c r="A833" s="270"/>
      <c r="B833" s="271"/>
      <c r="C833" s="271"/>
      <c r="D833" s="271"/>
      <c r="E833" s="271"/>
      <c r="F833" s="271"/>
      <c r="G833" s="271"/>
      <c r="H833" s="254"/>
      <c r="I833" s="272"/>
      <c r="R833" s="254"/>
    </row>
    <row r="834" customFormat="false" ht="12.75" hidden="false" customHeight="false" outlineLevel="0" collapsed="false">
      <c r="A834" s="270"/>
      <c r="B834" s="271"/>
      <c r="C834" s="271"/>
      <c r="D834" s="271"/>
      <c r="E834" s="271"/>
      <c r="F834" s="271"/>
      <c r="G834" s="271"/>
      <c r="H834" s="254"/>
      <c r="I834" s="272"/>
      <c r="R834" s="254"/>
    </row>
    <row r="835" customFormat="false" ht="12.75" hidden="false" customHeight="false" outlineLevel="0" collapsed="false">
      <c r="A835" s="270"/>
      <c r="B835" s="271"/>
      <c r="C835" s="271"/>
      <c r="D835" s="271"/>
      <c r="E835" s="271"/>
      <c r="F835" s="271"/>
      <c r="G835" s="271"/>
      <c r="H835" s="254"/>
      <c r="I835" s="272"/>
      <c r="R835" s="254"/>
    </row>
    <row r="836" customFormat="false" ht="12.75" hidden="false" customHeight="false" outlineLevel="0" collapsed="false">
      <c r="A836" s="270"/>
      <c r="B836" s="271"/>
      <c r="C836" s="271"/>
      <c r="D836" s="271"/>
      <c r="E836" s="271"/>
      <c r="F836" s="271"/>
      <c r="G836" s="271"/>
      <c r="H836" s="254"/>
      <c r="I836" s="272"/>
      <c r="R836" s="254"/>
    </row>
    <row r="837" customFormat="false" ht="12.75" hidden="false" customHeight="false" outlineLevel="0" collapsed="false">
      <c r="A837" s="270"/>
      <c r="B837" s="271"/>
      <c r="C837" s="271"/>
      <c r="D837" s="271"/>
      <c r="E837" s="271"/>
      <c r="F837" s="271"/>
      <c r="G837" s="271"/>
      <c r="H837" s="254"/>
      <c r="I837" s="272"/>
      <c r="R837" s="254"/>
    </row>
    <row r="838" customFormat="false" ht="12.75" hidden="false" customHeight="false" outlineLevel="0" collapsed="false">
      <c r="A838" s="270"/>
      <c r="B838" s="271"/>
      <c r="C838" s="271"/>
      <c r="D838" s="271"/>
      <c r="E838" s="271"/>
      <c r="F838" s="271"/>
      <c r="G838" s="271"/>
      <c r="H838" s="254"/>
      <c r="I838" s="272"/>
      <c r="R838" s="254"/>
    </row>
    <row r="839" customFormat="false" ht="12.75" hidden="false" customHeight="false" outlineLevel="0" collapsed="false">
      <c r="A839" s="270"/>
      <c r="B839" s="271"/>
      <c r="C839" s="271"/>
      <c r="D839" s="271"/>
      <c r="E839" s="271"/>
      <c r="F839" s="271"/>
      <c r="G839" s="271"/>
      <c r="H839" s="254"/>
      <c r="I839" s="272"/>
      <c r="R839" s="254"/>
    </row>
    <row r="840" customFormat="false" ht="12.75" hidden="false" customHeight="false" outlineLevel="0" collapsed="false">
      <c r="A840" s="270"/>
      <c r="B840" s="271"/>
      <c r="C840" s="271"/>
      <c r="D840" s="271"/>
      <c r="E840" s="271"/>
      <c r="F840" s="271"/>
      <c r="G840" s="271"/>
      <c r="H840" s="254"/>
      <c r="I840" s="272"/>
      <c r="R840" s="254"/>
    </row>
    <row r="841" customFormat="false" ht="12.75" hidden="false" customHeight="false" outlineLevel="0" collapsed="false">
      <c r="A841" s="270"/>
      <c r="B841" s="271"/>
      <c r="C841" s="271"/>
      <c r="D841" s="271"/>
      <c r="E841" s="271"/>
      <c r="F841" s="271"/>
      <c r="G841" s="271"/>
      <c r="H841" s="254"/>
      <c r="I841" s="272"/>
      <c r="R841" s="254"/>
    </row>
    <row r="842" customFormat="false" ht="12.75" hidden="false" customHeight="false" outlineLevel="0" collapsed="false">
      <c r="A842" s="270"/>
      <c r="B842" s="271"/>
      <c r="C842" s="271"/>
      <c r="D842" s="271"/>
      <c r="E842" s="271"/>
      <c r="F842" s="271"/>
      <c r="G842" s="271"/>
      <c r="H842" s="254"/>
      <c r="I842" s="272"/>
      <c r="R842" s="254"/>
    </row>
    <row r="843" customFormat="false" ht="12.75" hidden="false" customHeight="false" outlineLevel="0" collapsed="false">
      <c r="A843" s="270"/>
      <c r="B843" s="271"/>
      <c r="C843" s="271"/>
      <c r="D843" s="271"/>
      <c r="E843" s="271"/>
      <c r="F843" s="271"/>
      <c r="G843" s="271"/>
      <c r="H843" s="254"/>
      <c r="I843" s="272"/>
      <c r="R843" s="254"/>
    </row>
    <row r="844" customFormat="false" ht="12.75" hidden="false" customHeight="false" outlineLevel="0" collapsed="false">
      <c r="A844" s="270"/>
      <c r="B844" s="271"/>
      <c r="C844" s="271"/>
      <c r="D844" s="271"/>
      <c r="E844" s="271"/>
      <c r="F844" s="271"/>
      <c r="G844" s="271"/>
      <c r="H844" s="254"/>
      <c r="I844" s="272"/>
      <c r="R844" s="254"/>
    </row>
    <row r="845" customFormat="false" ht="12.75" hidden="false" customHeight="false" outlineLevel="0" collapsed="false">
      <c r="A845" s="270"/>
      <c r="B845" s="271"/>
      <c r="C845" s="271"/>
      <c r="D845" s="271"/>
      <c r="E845" s="271"/>
      <c r="F845" s="271"/>
      <c r="G845" s="271"/>
      <c r="H845" s="254"/>
      <c r="I845" s="272"/>
      <c r="R845" s="254"/>
    </row>
    <row r="846" customFormat="false" ht="12.75" hidden="false" customHeight="false" outlineLevel="0" collapsed="false">
      <c r="A846" s="270"/>
      <c r="B846" s="271"/>
      <c r="C846" s="271"/>
      <c r="D846" s="271"/>
      <c r="E846" s="271"/>
      <c r="F846" s="271"/>
      <c r="G846" s="271"/>
      <c r="H846" s="254"/>
      <c r="I846" s="272"/>
      <c r="R846" s="254"/>
    </row>
    <row r="847" customFormat="false" ht="12.75" hidden="false" customHeight="false" outlineLevel="0" collapsed="false">
      <c r="A847" s="270"/>
      <c r="B847" s="271"/>
      <c r="C847" s="271"/>
      <c r="D847" s="271"/>
      <c r="E847" s="271"/>
      <c r="F847" s="271"/>
      <c r="G847" s="271"/>
      <c r="H847" s="254"/>
      <c r="I847" s="272"/>
      <c r="R847" s="254"/>
    </row>
    <row r="848" customFormat="false" ht="12.75" hidden="false" customHeight="false" outlineLevel="0" collapsed="false">
      <c r="A848" s="270"/>
      <c r="B848" s="271"/>
      <c r="C848" s="271"/>
      <c r="D848" s="271"/>
      <c r="E848" s="271"/>
      <c r="F848" s="271"/>
      <c r="G848" s="271"/>
      <c r="H848" s="254"/>
      <c r="I848" s="272"/>
      <c r="R848" s="254"/>
    </row>
    <row r="849" customFormat="false" ht="12.75" hidden="false" customHeight="false" outlineLevel="0" collapsed="false">
      <c r="A849" s="270"/>
      <c r="B849" s="271"/>
      <c r="C849" s="271"/>
      <c r="D849" s="271"/>
      <c r="E849" s="271"/>
      <c r="F849" s="271"/>
      <c r="G849" s="271"/>
      <c r="H849" s="254"/>
      <c r="I849" s="272"/>
      <c r="R849" s="254"/>
    </row>
    <row r="850" customFormat="false" ht="12.75" hidden="false" customHeight="false" outlineLevel="0" collapsed="false">
      <c r="A850" s="270"/>
      <c r="B850" s="271"/>
      <c r="C850" s="271"/>
      <c r="D850" s="271"/>
      <c r="E850" s="271"/>
      <c r="F850" s="271"/>
      <c r="G850" s="271"/>
      <c r="H850" s="254"/>
      <c r="I850" s="272"/>
      <c r="R850" s="254"/>
    </row>
    <row r="851" customFormat="false" ht="12.75" hidden="false" customHeight="false" outlineLevel="0" collapsed="false">
      <c r="A851" s="270"/>
      <c r="B851" s="271"/>
      <c r="C851" s="271"/>
      <c r="D851" s="271"/>
      <c r="E851" s="271"/>
      <c r="F851" s="271"/>
      <c r="G851" s="271"/>
      <c r="H851" s="254"/>
      <c r="I851" s="272"/>
      <c r="R851" s="254"/>
    </row>
    <row r="852" customFormat="false" ht="12.75" hidden="false" customHeight="false" outlineLevel="0" collapsed="false">
      <c r="A852" s="270"/>
      <c r="B852" s="271"/>
      <c r="C852" s="271"/>
      <c r="D852" s="271"/>
      <c r="E852" s="271"/>
      <c r="F852" s="271"/>
      <c r="G852" s="271"/>
      <c r="H852" s="254"/>
      <c r="I852" s="272"/>
      <c r="R852" s="254"/>
    </row>
    <row r="853" customFormat="false" ht="12.75" hidden="false" customHeight="false" outlineLevel="0" collapsed="false">
      <c r="A853" s="270"/>
      <c r="B853" s="271"/>
      <c r="C853" s="271"/>
      <c r="D853" s="271"/>
      <c r="E853" s="271"/>
      <c r="F853" s="271"/>
      <c r="G853" s="271"/>
      <c r="H853" s="254"/>
      <c r="I853" s="272"/>
      <c r="R853" s="254"/>
    </row>
    <row r="854" customFormat="false" ht="12.75" hidden="false" customHeight="false" outlineLevel="0" collapsed="false">
      <c r="A854" s="270"/>
      <c r="B854" s="271"/>
      <c r="C854" s="271"/>
      <c r="D854" s="271"/>
      <c r="E854" s="271"/>
      <c r="F854" s="271"/>
      <c r="G854" s="271"/>
      <c r="H854" s="254"/>
      <c r="I854" s="272"/>
      <c r="R854" s="254"/>
    </row>
    <row r="855" customFormat="false" ht="12.75" hidden="false" customHeight="false" outlineLevel="0" collapsed="false">
      <c r="A855" s="270"/>
      <c r="B855" s="271"/>
      <c r="C855" s="271"/>
      <c r="D855" s="271"/>
      <c r="E855" s="271"/>
      <c r="F855" s="271"/>
      <c r="G855" s="271"/>
      <c r="H855" s="254"/>
      <c r="I855" s="272"/>
      <c r="R855" s="254"/>
    </row>
    <row r="856" customFormat="false" ht="12.75" hidden="false" customHeight="false" outlineLevel="0" collapsed="false">
      <c r="A856" s="270"/>
      <c r="B856" s="271"/>
      <c r="C856" s="271"/>
      <c r="D856" s="271"/>
      <c r="E856" s="271"/>
      <c r="F856" s="271"/>
      <c r="G856" s="271"/>
      <c r="H856" s="254"/>
      <c r="I856" s="272"/>
      <c r="R856" s="254"/>
    </row>
    <row r="857" customFormat="false" ht="12.75" hidden="false" customHeight="false" outlineLevel="0" collapsed="false">
      <c r="A857" s="270"/>
      <c r="B857" s="271"/>
      <c r="C857" s="271"/>
      <c r="D857" s="271"/>
      <c r="E857" s="271"/>
      <c r="F857" s="271"/>
      <c r="G857" s="271"/>
      <c r="H857" s="254"/>
      <c r="I857" s="272"/>
      <c r="R857" s="254"/>
    </row>
    <row r="858" customFormat="false" ht="12.75" hidden="false" customHeight="false" outlineLevel="0" collapsed="false">
      <c r="A858" s="270"/>
      <c r="B858" s="271"/>
      <c r="C858" s="271"/>
      <c r="D858" s="271"/>
      <c r="E858" s="271"/>
      <c r="F858" s="271"/>
      <c r="G858" s="271"/>
      <c r="H858" s="254"/>
      <c r="I858" s="272"/>
      <c r="R858" s="254"/>
    </row>
    <row r="859" customFormat="false" ht="12.75" hidden="false" customHeight="false" outlineLevel="0" collapsed="false">
      <c r="A859" s="270"/>
      <c r="B859" s="271"/>
      <c r="C859" s="271"/>
      <c r="D859" s="271"/>
      <c r="E859" s="271"/>
      <c r="F859" s="271"/>
      <c r="G859" s="271"/>
      <c r="H859" s="254"/>
      <c r="I859" s="272"/>
      <c r="R859" s="254"/>
    </row>
    <row r="860" customFormat="false" ht="12.75" hidden="false" customHeight="false" outlineLevel="0" collapsed="false">
      <c r="A860" s="270"/>
      <c r="B860" s="271"/>
      <c r="C860" s="271"/>
      <c r="D860" s="271"/>
      <c r="E860" s="271"/>
      <c r="F860" s="271"/>
      <c r="G860" s="271"/>
      <c r="H860" s="254"/>
      <c r="I860" s="272"/>
      <c r="R860" s="254"/>
    </row>
    <row r="861" customFormat="false" ht="12.75" hidden="false" customHeight="false" outlineLevel="0" collapsed="false">
      <c r="A861" s="270"/>
      <c r="B861" s="271"/>
      <c r="C861" s="271"/>
      <c r="D861" s="271"/>
      <c r="E861" s="271"/>
      <c r="F861" s="271"/>
      <c r="G861" s="271"/>
      <c r="H861" s="254"/>
      <c r="I861" s="272"/>
      <c r="R861" s="254"/>
    </row>
    <row r="862" customFormat="false" ht="12.75" hidden="false" customHeight="false" outlineLevel="0" collapsed="false">
      <c r="A862" s="270"/>
      <c r="B862" s="271"/>
      <c r="C862" s="271"/>
      <c r="D862" s="271"/>
      <c r="E862" s="271"/>
      <c r="F862" s="271"/>
      <c r="G862" s="271"/>
      <c r="H862" s="254"/>
      <c r="I862" s="272"/>
      <c r="R862" s="254"/>
    </row>
    <row r="863" customFormat="false" ht="12.75" hidden="false" customHeight="false" outlineLevel="0" collapsed="false">
      <c r="A863" s="270"/>
      <c r="B863" s="271"/>
      <c r="C863" s="271"/>
      <c r="D863" s="271"/>
      <c r="E863" s="271"/>
      <c r="F863" s="271"/>
      <c r="G863" s="271"/>
      <c r="H863" s="254"/>
      <c r="I863" s="272"/>
      <c r="R863" s="254"/>
    </row>
    <row r="864" customFormat="false" ht="12.75" hidden="false" customHeight="false" outlineLevel="0" collapsed="false">
      <c r="A864" s="270"/>
      <c r="B864" s="271"/>
      <c r="C864" s="271"/>
      <c r="D864" s="271"/>
      <c r="E864" s="271"/>
      <c r="F864" s="271"/>
      <c r="G864" s="271"/>
      <c r="H864" s="254"/>
      <c r="I864" s="272"/>
      <c r="R864" s="254"/>
    </row>
    <row r="865" customFormat="false" ht="12.75" hidden="false" customHeight="false" outlineLevel="0" collapsed="false">
      <c r="A865" s="270"/>
      <c r="B865" s="271"/>
      <c r="C865" s="271"/>
      <c r="D865" s="271"/>
      <c r="E865" s="271"/>
      <c r="F865" s="271"/>
      <c r="G865" s="271"/>
      <c r="H865" s="254"/>
      <c r="I865" s="272"/>
      <c r="R865" s="254"/>
    </row>
    <row r="866" customFormat="false" ht="12.75" hidden="false" customHeight="false" outlineLevel="0" collapsed="false">
      <c r="A866" s="270"/>
      <c r="B866" s="271"/>
      <c r="C866" s="271"/>
      <c r="D866" s="271"/>
      <c r="E866" s="271"/>
      <c r="F866" s="271"/>
      <c r="G866" s="271"/>
      <c r="H866" s="254"/>
      <c r="I866" s="272"/>
      <c r="R866" s="254"/>
    </row>
    <row r="867" customFormat="false" ht="12.75" hidden="false" customHeight="false" outlineLevel="0" collapsed="false">
      <c r="A867" s="270"/>
      <c r="B867" s="271"/>
      <c r="C867" s="271"/>
      <c r="D867" s="271"/>
      <c r="E867" s="271"/>
      <c r="F867" s="271"/>
      <c r="G867" s="271"/>
      <c r="H867" s="254"/>
      <c r="I867" s="272"/>
      <c r="R867" s="254"/>
    </row>
    <row r="868" customFormat="false" ht="12.75" hidden="false" customHeight="false" outlineLevel="0" collapsed="false">
      <c r="A868" s="270"/>
      <c r="B868" s="271"/>
      <c r="C868" s="271"/>
      <c r="D868" s="271"/>
      <c r="E868" s="271"/>
      <c r="F868" s="271"/>
      <c r="G868" s="271"/>
      <c r="H868" s="254"/>
      <c r="I868" s="272"/>
      <c r="R868" s="254"/>
    </row>
    <row r="869" customFormat="false" ht="12.75" hidden="false" customHeight="false" outlineLevel="0" collapsed="false">
      <c r="A869" s="270"/>
      <c r="B869" s="271"/>
      <c r="C869" s="271"/>
      <c r="D869" s="271"/>
      <c r="E869" s="271"/>
      <c r="F869" s="271"/>
      <c r="G869" s="271"/>
      <c r="H869" s="254"/>
      <c r="I869" s="272"/>
      <c r="R869" s="254"/>
    </row>
    <row r="870" customFormat="false" ht="12.75" hidden="false" customHeight="false" outlineLevel="0" collapsed="false">
      <c r="A870" s="270"/>
      <c r="B870" s="271"/>
      <c r="C870" s="271"/>
      <c r="D870" s="271"/>
      <c r="E870" s="271"/>
      <c r="F870" s="271"/>
      <c r="G870" s="271"/>
      <c r="H870" s="254"/>
      <c r="I870" s="272"/>
      <c r="R870" s="254"/>
    </row>
    <row r="871" customFormat="false" ht="12.75" hidden="false" customHeight="false" outlineLevel="0" collapsed="false">
      <c r="A871" s="270"/>
      <c r="B871" s="271"/>
      <c r="C871" s="271"/>
      <c r="D871" s="271"/>
      <c r="E871" s="271"/>
      <c r="F871" s="271"/>
      <c r="G871" s="271"/>
      <c r="H871" s="254"/>
      <c r="I871" s="272"/>
      <c r="R871" s="254"/>
    </row>
    <row r="872" customFormat="false" ht="12.75" hidden="false" customHeight="false" outlineLevel="0" collapsed="false">
      <c r="A872" s="270"/>
      <c r="B872" s="271"/>
      <c r="C872" s="271"/>
      <c r="D872" s="271"/>
      <c r="E872" s="271"/>
      <c r="F872" s="271"/>
      <c r="G872" s="271"/>
      <c r="H872" s="254"/>
      <c r="I872" s="272"/>
      <c r="R872" s="254"/>
    </row>
    <row r="873" customFormat="false" ht="12.75" hidden="false" customHeight="false" outlineLevel="0" collapsed="false">
      <c r="A873" s="270"/>
      <c r="B873" s="271"/>
      <c r="C873" s="271"/>
      <c r="D873" s="271"/>
      <c r="E873" s="271"/>
      <c r="F873" s="271"/>
      <c r="G873" s="271"/>
      <c r="H873" s="254"/>
      <c r="I873" s="272"/>
      <c r="R873" s="254"/>
    </row>
    <row r="874" customFormat="false" ht="12.75" hidden="false" customHeight="false" outlineLevel="0" collapsed="false">
      <c r="A874" s="270"/>
      <c r="B874" s="271"/>
      <c r="C874" s="271"/>
      <c r="D874" s="271"/>
      <c r="E874" s="271"/>
      <c r="F874" s="271"/>
      <c r="G874" s="271"/>
      <c r="H874" s="254"/>
      <c r="I874" s="272"/>
      <c r="R874" s="254"/>
    </row>
    <row r="875" customFormat="false" ht="12.75" hidden="false" customHeight="false" outlineLevel="0" collapsed="false">
      <c r="A875" s="270"/>
      <c r="B875" s="271"/>
      <c r="C875" s="271"/>
      <c r="D875" s="271"/>
      <c r="E875" s="271"/>
      <c r="F875" s="271"/>
      <c r="G875" s="271"/>
      <c r="H875" s="254"/>
      <c r="I875" s="272"/>
      <c r="R875" s="254"/>
    </row>
    <row r="876" customFormat="false" ht="12.75" hidden="false" customHeight="false" outlineLevel="0" collapsed="false">
      <c r="A876" s="270"/>
      <c r="B876" s="271"/>
      <c r="C876" s="271"/>
      <c r="D876" s="271"/>
      <c r="E876" s="271"/>
      <c r="F876" s="271"/>
      <c r="G876" s="271"/>
      <c r="H876" s="254"/>
      <c r="I876" s="272"/>
      <c r="R876" s="254"/>
    </row>
    <row r="877" customFormat="false" ht="12.75" hidden="false" customHeight="false" outlineLevel="0" collapsed="false">
      <c r="A877" s="270"/>
      <c r="B877" s="271"/>
      <c r="C877" s="271"/>
      <c r="D877" s="271"/>
      <c r="E877" s="271"/>
      <c r="F877" s="271"/>
      <c r="G877" s="271"/>
      <c r="H877" s="254"/>
      <c r="I877" s="272"/>
      <c r="R877" s="254"/>
    </row>
    <row r="878" customFormat="false" ht="12.75" hidden="false" customHeight="false" outlineLevel="0" collapsed="false">
      <c r="A878" s="270"/>
      <c r="B878" s="271"/>
      <c r="C878" s="271"/>
      <c r="D878" s="271"/>
      <c r="E878" s="271"/>
      <c r="F878" s="271"/>
      <c r="G878" s="271"/>
      <c r="H878" s="254"/>
      <c r="I878" s="272"/>
      <c r="R878" s="254"/>
    </row>
    <row r="879" customFormat="false" ht="12.75" hidden="false" customHeight="false" outlineLevel="0" collapsed="false">
      <c r="A879" s="270"/>
      <c r="B879" s="271"/>
      <c r="C879" s="271"/>
      <c r="D879" s="271"/>
      <c r="E879" s="271"/>
      <c r="F879" s="271"/>
      <c r="G879" s="271"/>
      <c r="H879" s="254"/>
      <c r="I879" s="272"/>
      <c r="R879" s="254"/>
    </row>
    <row r="880" customFormat="false" ht="12.75" hidden="false" customHeight="false" outlineLevel="0" collapsed="false">
      <c r="A880" s="270"/>
      <c r="B880" s="271"/>
      <c r="C880" s="271"/>
      <c r="D880" s="271"/>
      <c r="E880" s="271"/>
      <c r="F880" s="271"/>
      <c r="G880" s="271"/>
      <c r="H880" s="254"/>
      <c r="I880" s="272"/>
      <c r="R880" s="254"/>
    </row>
    <row r="881" customFormat="false" ht="12.75" hidden="false" customHeight="false" outlineLevel="0" collapsed="false">
      <c r="A881" s="270"/>
      <c r="B881" s="271"/>
      <c r="C881" s="271"/>
      <c r="D881" s="271"/>
      <c r="E881" s="271"/>
      <c r="F881" s="271"/>
      <c r="G881" s="271"/>
      <c r="H881" s="254"/>
      <c r="I881" s="272"/>
      <c r="R881" s="254"/>
    </row>
    <row r="882" customFormat="false" ht="12.75" hidden="false" customHeight="false" outlineLevel="0" collapsed="false">
      <c r="A882" s="270"/>
      <c r="B882" s="271"/>
      <c r="C882" s="271"/>
      <c r="D882" s="271"/>
      <c r="E882" s="271"/>
      <c r="F882" s="271"/>
      <c r="G882" s="271"/>
      <c r="H882" s="254"/>
      <c r="I882" s="272"/>
      <c r="R882" s="254"/>
    </row>
    <row r="883" customFormat="false" ht="12.75" hidden="false" customHeight="false" outlineLevel="0" collapsed="false">
      <c r="A883" s="270"/>
      <c r="B883" s="271"/>
      <c r="C883" s="271"/>
      <c r="D883" s="271"/>
      <c r="E883" s="271"/>
      <c r="F883" s="271"/>
      <c r="G883" s="271"/>
      <c r="H883" s="254"/>
      <c r="I883" s="272"/>
      <c r="R883" s="254"/>
    </row>
    <row r="884" customFormat="false" ht="12.75" hidden="false" customHeight="false" outlineLevel="0" collapsed="false">
      <c r="A884" s="270"/>
      <c r="B884" s="271"/>
      <c r="C884" s="271"/>
      <c r="D884" s="271"/>
      <c r="E884" s="271"/>
      <c r="F884" s="271"/>
      <c r="G884" s="271"/>
      <c r="H884" s="254"/>
      <c r="I884" s="272"/>
      <c r="R884" s="254"/>
    </row>
    <row r="885" customFormat="false" ht="12.75" hidden="false" customHeight="false" outlineLevel="0" collapsed="false">
      <c r="A885" s="270"/>
      <c r="B885" s="271"/>
      <c r="C885" s="271"/>
      <c r="D885" s="271"/>
      <c r="E885" s="271"/>
      <c r="F885" s="271"/>
      <c r="G885" s="271"/>
      <c r="H885" s="254"/>
      <c r="I885" s="272"/>
      <c r="R885" s="254"/>
    </row>
    <row r="886" customFormat="false" ht="12.75" hidden="false" customHeight="false" outlineLevel="0" collapsed="false">
      <c r="A886" s="270"/>
      <c r="B886" s="271"/>
      <c r="C886" s="271"/>
      <c r="D886" s="271"/>
      <c r="E886" s="271"/>
      <c r="F886" s="271"/>
      <c r="G886" s="271"/>
      <c r="H886" s="254"/>
      <c r="I886" s="272"/>
      <c r="R886" s="254"/>
    </row>
    <row r="887" customFormat="false" ht="12.75" hidden="false" customHeight="false" outlineLevel="0" collapsed="false">
      <c r="A887" s="270"/>
      <c r="B887" s="271"/>
      <c r="C887" s="271"/>
      <c r="D887" s="271"/>
      <c r="E887" s="271"/>
      <c r="F887" s="271"/>
      <c r="G887" s="271"/>
      <c r="H887" s="254"/>
      <c r="I887" s="272"/>
      <c r="R887" s="254"/>
    </row>
    <row r="888" customFormat="false" ht="12.75" hidden="false" customHeight="false" outlineLevel="0" collapsed="false">
      <c r="A888" s="270"/>
      <c r="B888" s="271"/>
      <c r="C888" s="271"/>
      <c r="D888" s="271"/>
      <c r="E888" s="271"/>
      <c r="F888" s="271"/>
      <c r="G888" s="271"/>
      <c r="H888" s="254"/>
      <c r="I888" s="272"/>
      <c r="R888" s="254"/>
    </row>
    <row r="889" customFormat="false" ht="12.75" hidden="false" customHeight="false" outlineLevel="0" collapsed="false">
      <c r="A889" s="270"/>
      <c r="B889" s="271"/>
      <c r="C889" s="271"/>
      <c r="D889" s="271"/>
      <c r="E889" s="271"/>
      <c r="F889" s="271"/>
      <c r="G889" s="271"/>
      <c r="H889" s="254"/>
      <c r="I889" s="272"/>
      <c r="R889" s="254"/>
    </row>
    <row r="890" customFormat="false" ht="12.75" hidden="false" customHeight="false" outlineLevel="0" collapsed="false">
      <c r="A890" s="270"/>
      <c r="B890" s="271"/>
      <c r="C890" s="271"/>
      <c r="D890" s="271"/>
      <c r="E890" s="271"/>
      <c r="F890" s="271"/>
      <c r="G890" s="271"/>
      <c r="H890" s="254"/>
      <c r="I890" s="272"/>
      <c r="R890" s="254"/>
    </row>
    <row r="891" customFormat="false" ht="12.75" hidden="false" customHeight="false" outlineLevel="0" collapsed="false">
      <c r="A891" s="270"/>
      <c r="B891" s="271"/>
      <c r="C891" s="271"/>
      <c r="D891" s="271"/>
      <c r="E891" s="271"/>
      <c r="F891" s="271"/>
      <c r="G891" s="271"/>
      <c r="H891" s="254"/>
      <c r="I891" s="272"/>
      <c r="R891" s="254"/>
    </row>
    <row r="892" customFormat="false" ht="12.75" hidden="false" customHeight="false" outlineLevel="0" collapsed="false">
      <c r="A892" s="270"/>
      <c r="B892" s="271"/>
      <c r="C892" s="271"/>
      <c r="D892" s="271"/>
      <c r="E892" s="271"/>
      <c r="F892" s="271"/>
      <c r="G892" s="271"/>
      <c r="H892" s="254"/>
      <c r="I892" s="272"/>
      <c r="R892" s="254"/>
    </row>
    <row r="893" customFormat="false" ht="12.75" hidden="false" customHeight="false" outlineLevel="0" collapsed="false">
      <c r="A893" s="270"/>
      <c r="B893" s="271"/>
      <c r="C893" s="271"/>
      <c r="D893" s="271"/>
      <c r="E893" s="271"/>
      <c r="F893" s="271"/>
      <c r="G893" s="271"/>
      <c r="H893" s="254"/>
      <c r="I893" s="272"/>
      <c r="R893" s="254"/>
    </row>
    <row r="894" customFormat="false" ht="12.75" hidden="false" customHeight="false" outlineLevel="0" collapsed="false">
      <c r="A894" s="270"/>
      <c r="B894" s="271"/>
      <c r="C894" s="271"/>
      <c r="D894" s="271"/>
      <c r="E894" s="271"/>
      <c r="F894" s="271"/>
      <c r="G894" s="271"/>
      <c r="H894" s="254"/>
      <c r="I894" s="272"/>
      <c r="R894" s="254"/>
    </row>
    <row r="895" customFormat="false" ht="12.75" hidden="false" customHeight="false" outlineLevel="0" collapsed="false">
      <c r="A895" s="270"/>
      <c r="B895" s="271"/>
      <c r="C895" s="271"/>
      <c r="D895" s="271"/>
      <c r="E895" s="271"/>
      <c r="F895" s="271"/>
      <c r="G895" s="271"/>
      <c r="H895" s="254"/>
      <c r="I895" s="272"/>
      <c r="R895" s="254"/>
    </row>
    <row r="896" customFormat="false" ht="12.75" hidden="false" customHeight="false" outlineLevel="0" collapsed="false">
      <c r="A896" s="270"/>
      <c r="B896" s="271"/>
      <c r="C896" s="271"/>
      <c r="D896" s="271"/>
      <c r="E896" s="271"/>
      <c r="F896" s="271"/>
      <c r="G896" s="271"/>
      <c r="H896" s="254"/>
      <c r="I896" s="272"/>
      <c r="R896" s="254"/>
    </row>
    <row r="897" customFormat="false" ht="12.75" hidden="false" customHeight="false" outlineLevel="0" collapsed="false">
      <c r="A897" s="270"/>
      <c r="B897" s="271"/>
      <c r="C897" s="271"/>
      <c r="D897" s="271"/>
      <c r="E897" s="271"/>
      <c r="F897" s="271"/>
      <c r="G897" s="271"/>
      <c r="H897" s="254"/>
      <c r="I897" s="272"/>
      <c r="R897" s="254"/>
    </row>
    <row r="898" customFormat="false" ht="12.75" hidden="false" customHeight="false" outlineLevel="0" collapsed="false">
      <c r="A898" s="270"/>
      <c r="B898" s="271"/>
      <c r="C898" s="271"/>
      <c r="D898" s="271"/>
      <c r="E898" s="271"/>
      <c r="F898" s="271"/>
      <c r="G898" s="271"/>
      <c r="H898" s="254"/>
      <c r="I898" s="272"/>
      <c r="R898" s="254"/>
    </row>
    <row r="899" customFormat="false" ht="12.75" hidden="false" customHeight="false" outlineLevel="0" collapsed="false">
      <c r="A899" s="270"/>
      <c r="B899" s="271"/>
      <c r="C899" s="271"/>
      <c r="D899" s="271"/>
      <c r="E899" s="271"/>
      <c r="F899" s="271"/>
      <c r="G899" s="271"/>
      <c r="H899" s="254"/>
      <c r="I899" s="272"/>
      <c r="R899" s="254"/>
    </row>
    <row r="900" customFormat="false" ht="12.75" hidden="false" customHeight="false" outlineLevel="0" collapsed="false">
      <c r="A900" s="270"/>
      <c r="B900" s="271"/>
      <c r="C900" s="271"/>
      <c r="D900" s="271"/>
      <c r="E900" s="271"/>
      <c r="F900" s="271"/>
      <c r="G900" s="271"/>
      <c r="H900" s="254"/>
      <c r="I900" s="272"/>
      <c r="R900" s="254"/>
    </row>
    <row r="901" customFormat="false" ht="12.75" hidden="false" customHeight="false" outlineLevel="0" collapsed="false">
      <c r="A901" s="270"/>
      <c r="B901" s="271"/>
      <c r="C901" s="271"/>
      <c r="D901" s="271"/>
      <c r="E901" s="271"/>
      <c r="F901" s="271"/>
      <c r="G901" s="271"/>
      <c r="H901" s="254"/>
      <c r="I901" s="272"/>
      <c r="R901" s="254"/>
    </row>
    <row r="902" customFormat="false" ht="12.75" hidden="false" customHeight="false" outlineLevel="0" collapsed="false">
      <c r="A902" s="270"/>
      <c r="B902" s="271"/>
      <c r="C902" s="271"/>
      <c r="D902" s="271"/>
      <c r="E902" s="271"/>
      <c r="F902" s="271"/>
      <c r="G902" s="271"/>
      <c r="H902" s="254"/>
      <c r="I902" s="272"/>
      <c r="R902" s="254"/>
    </row>
    <row r="903" customFormat="false" ht="12.75" hidden="false" customHeight="false" outlineLevel="0" collapsed="false">
      <c r="A903" s="270"/>
      <c r="B903" s="271"/>
      <c r="C903" s="271"/>
      <c r="D903" s="271"/>
      <c r="E903" s="271"/>
      <c r="F903" s="271"/>
      <c r="G903" s="271"/>
      <c r="H903" s="254"/>
      <c r="I903" s="272"/>
      <c r="R903" s="254"/>
    </row>
    <row r="904" customFormat="false" ht="12.75" hidden="false" customHeight="false" outlineLevel="0" collapsed="false">
      <c r="A904" s="270"/>
      <c r="B904" s="271"/>
      <c r="C904" s="271"/>
      <c r="D904" s="271"/>
      <c r="E904" s="271"/>
      <c r="F904" s="271"/>
      <c r="G904" s="271"/>
      <c r="H904" s="254"/>
      <c r="I904" s="272"/>
      <c r="R904" s="254"/>
    </row>
    <row r="905" customFormat="false" ht="12.75" hidden="false" customHeight="false" outlineLevel="0" collapsed="false">
      <c r="A905" s="270"/>
      <c r="B905" s="271"/>
      <c r="C905" s="271"/>
      <c r="D905" s="271"/>
      <c r="E905" s="271"/>
      <c r="F905" s="271"/>
      <c r="G905" s="271"/>
      <c r="H905" s="254"/>
      <c r="I905" s="272"/>
      <c r="R905" s="254"/>
    </row>
    <row r="906" customFormat="false" ht="12.75" hidden="false" customHeight="false" outlineLevel="0" collapsed="false">
      <c r="A906" s="270"/>
      <c r="B906" s="271"/>
      <c r="C906" s="271"/>
      <c r="D906" s="271"/>
      <c r="E906" s="271"/>
      <c r="F906" s="271"/>
      <c r="G906" s="271"/>
      <c r="H906" s="254"/>
      <c r="I906" s="272"/>
      <c r="R906" s="254"/>
    </row>
    <row r="907" customFormat="false" ht="12.75" hidden="false" customHeight="false" outlineLevel="0" collapsed="false">
      <c r="A907" s="270"/>
      <c r="B907" s="271"/>
      <c r="C907" s="271"/>
      <c r="D907" s="271"/>
      <c r="E907" s="271"/>
      <c r="F907" s="271"/>
      <c r="G907" s="271"/>
      <c r="H907" s="254"/>
      <c r="I907" s="272"/>
      <c r="R907" s="254"/>
    </row>
    <row r="908" customFormat="false" ht="12.75" hidden="false" customHeight="false" outlineLevel="0" collapsed="false">
      <c r="A908" s="270"/>
      <c r="B908" s="271"/>
      <c r="C908" s="271"/>
      <c r="D908" s="271"/>
      <c r="E908" s="271"/>
      <c r="F908" s="271"/>
      <c r="G908" s="271"/>
      <c r="H908" s="254"/>
      <c r="I908" s="272"/>
      <c r="R908" s="254"/>
    </row>
    <row r="909" customFormat="false" ht="12.75" hidden="false" customHeight="false" outlineLevel="0" collapsed="false">
      <c r="A909" s="270"/>
      <c r="B909" s="271"/>
      <c r="C909" s="271"/>
      <c r="D909" s="271"/>
      <c r="E909" s="271"/>
      <c r="F909" s="271"/>
      <c r="G909" s="271"/>
      <c r="H909" s="254"/>
      <c r="I909" s="272"/>
      <c r="R909" s="254"/>
    </row>
    <row r="910" customFormat="false" ht="12.75" hidden="false" customHeight="false" outlineLevel="0" collapsed="false">
      <c r="A910" s="270"/>
      <c r="B910" s="271"/>
      <c r="C910" s="271"/>
      <c r="D910" s="271"/>
      <c r="E910" s="271"/>
      <c r="F910" s="271"/>
      <c r="G910" s="271"/>
      <c r="H910" s="254"/>
      <c r="I910" s="272"/>
      <c r="R910" s="254"/>
    </row>
    <row r="911" customFormat="false" ht="12.75" hidden="false" customHeight="false" outlineLevel="0" collapsed="false">
      <c r="A911" s="270"/>
      <c r="B911" s="271"/>
      <c r="C911" s="271"/>
      <c r="D911" s="271"/>
      <c r="E911" s="271"/>
      <c r="F911" s="271"/>
      <c r="G911" s="271"/>
      <c r="H911" s="254"/>
      <c r="I911" s="272"/>
      <c r="R911" s="254"/>
    </row>
    <row r="912" customFormat="false" ht="12.75" hidden="false" customHeight="false" outlineLevel="0" collapsed="false">
      <c r="A912" s="270"/>
      <c r="B912" s="271"/>
      <c r="C912" s="271"/>
      <c r="D912" s="271"/>
      <c r="E912" s="271"/>
      <c r="F912" s="271"/>
      <c r="G912" s="271"/>
      <c r="H912" s="254"/>
      <c r="I912" s="272"/>
      <c r="R912" s="254"/>
    </row>
    <row r="913" customFormat="false" ht="12.75" hidden="false" customHeight="false" outlineLevel="0" collapsed="false">
      <c r="A913" s="270"/>
      <c r="B913" s="271"/>
      <c r="C913" s="271"/>
      <c r="D913" s="271"/>
      <c r="E913" s="271"/>
      <c r="F913" s="271"/>
      <c r="G913" s="271"/>
      <c r="H913" s="254"/>
      <c r="I913" s="272"/>
      <c r="R913" s="254"/>
    </row>
    <row r="914" customFormat="false" ht="12.75" hidden="false" customHeight="false" outlineLevel="0" collapsed="false">
      <c r="A914" s="270"/>
      <c r="B914" s="271"/>
      <c r="C914" s="271"/>
      <c r="D914" s="271"/>
      <c r="E914" s="271"/>
      <c r="F914" s="271"/>
      <c r="G914" s="271"/>
      <c r="H914" s="254"/>
      <c r="I914" s="272"/>
      <c r="R914" s="254"/>
    </row>
    <row r="915" customFormat="false" ht="12.75" hidden="false" customHeight="false" outlineLevel="0" collapsed="false">
      <c r="A915" s="270"/>
      <c r="B915" s="271"/>
      <c r="C915" s="271"/>
      <c r="D915" s="271"/>
      <c r="E915" s="271"/>
      <c r="F915" s="271"/>
      <c r="G915" s="271"/>
      <c r="H915" s="254"/>
      <c r="I915" s="272"/>
      <c r="R915" s="254"/>
    </row>
    <row r="916" customFormat="false" ht="12.75" hidden="false" customHeight="false" outlineLevel="0" collapsed="false">
      <c r="A916" s="270"/>
      <c r="B916" s="271"/>
      <c r="C916" s="271"/>
      <c r="D916" s="271"/>
      <c r="E916" s="271"/>
      <c r="F916" s="271"/>
      <c r="G916" s="271"/>
      <c r="H916" s="254"/>
      <c r="I916" s="272"/>
      <c r="R916" s="254"/>
    </row>
    <row r="917" customFormat="false" ht="12.75" hidden="false" customHeight="false" outlineLevel="0" collapsed="false">
      <c r="A917" s="270"/>
      <c r="B917" s="271"/>
      <c r="C917" s="271"/>
      <c r="D917" s="271"/>
      <c r="E917" s="271"/>
      <c r="F917" s="271"/>
      <c r="G917" s="271"/>
      <c r="H917" s="254"/>
      <c r="I917" s="272"/>
      <c r="R917" s="254"/>
    </row>
    <row r="918" customFormat="false" ht="12.75" hidden="false" customHeight="false" outlineLevel="0" collapsed="false">
      <c r="A918" s="270"/>
      <c r="B918" s="271"/>
      <c r="C918" s="271"/>
      <c r="D918" s="271"/>
      <c r="E918" s="271"/>
      <c r="F918" s="271"/>
      <c r="G918" s="271"/>
      <c r="H918" s="254"/>
      <c r="I918" s="272"/>
      <c r="R918" s="254"/>
    </row>
    <row r="919" customFormat="false" ht="12.75" hidden="false" customHeight="false" outlineLevel="0" collapsed="false">
      <c r="A919" s="270"/>
      <c r="B919" s="271"/>
      <c r="C919" s="271"/>
      <c r="D919" s="271"/>
      <c r="E919" s="271"/>
      <c r="F919" s="271"/>
      <c r="G919" s="271"/>
      <c r="H919" s="254"/>
      <c r="I919" s="272"/>
      <c r="R919" s="254"/>
    </row>
    <row r="920" customFormat="false" ht="12.75" hidden="false" customHeight="false" outlineLevel="0" collapsed="false">
      <c r="A920" s="270"/>
      <c r="B920" s="271"/>
      <c r="C920" s="271"/>
      <c r="D920" s="271"/>
      <c r="E920" s="271"/>
      <c r="F920" s="271"/>
      <c r="G920" s="271"/>
      <c r="H920" s="254"/>
      <c r="I920" s="272"/>
      <c r="R920" s="254"/>
    </row>
    <row r="921" customFormat="false" ht="12.75" hidden="false" customHeight="false" outlineLevel="0" collapsed="false">
      <c r="A921" s="270"/>
      <c r="B921" s="271"/>
      <c r="C921" s="271"/>
      <c r="D921" s="271"/>
      <c r="E921" s="271"/>
      <c r="F921" s="271"/>
      <c r="G921" s="271"/>
      <c r="H921" s="254"/>
      <c r="I921" s="272"/>
      <c r="R921" s="254"/>
    </row>
    <row r="922" customFormat="false" ht="12.75" hidden="false" customHeight="false" outlineLevel="0" collapsed="false">
      <c r="A922" s="270"/>
      <c r="B922" s="271"/>
      <c r="C922" s="271"/>
      <c r="D922" s="271"/>
      <c r="E922" s="271"/>
      <c r="F922" s="271"/>
      <c r="G922" s="271"/>
      <c r="H922" s="254"/>
      <c r="I922" s="272"/>
      <c r="R922" s="254"/>
    </row>
    <row r="923" customFormat="false" ht="12.75" hidden="false" customHeight="false" outlineLevel="0" collapsed="false">
      <c r="A923" s="270"/>
      <c r="B923" s="271"/>
      <c r="C923" s="271"/>
      <c r="D923" s="271"/>
      <c r="E923" s="271"/>
      <c r="F923" s="271"/>
      <c r="G923" s="271"/>
      <c r="H923" s="254"/>
      <c r="I923" s="272"/>
      <c r="R923" s="254"/>
    </row>
    <row r="924" customFormat="false" ht="12.75" hidden="false" customHeight="false" outlineLevel="0" collapsed="false">
      <c r="A924" s="270"/>
      <c r="B924" s="271"/>
      <c r="C924" s="271"/>
      <c r="D924" s="271"/>
      <c r="E924" s="271"/>
      <c r="F924" s="271"/>
      <c r="G924" s="271"/>
      <c r="H924" s="254"/>
      <c r="I924" s="272"/>
      <c r="R924" s="254"/>
    </row>
    <row r="925" customFormat="false" ht="12.75" hidden="false" customHeight="false" outlineLevel="0" collapsed="false">
      <c r="A925" s="270"/>
      <c r="B925" s="271"/>
      <c r="C925" s="271"/>
      <c r="D925" s="271"/>
      <c r="E925" s="271"/>
      <c r="F925" s="271"/>
      <c r="G925" s="271"/>
      <c r="H925" s="254"/>
      <c r="I925" s="272"/>
      <c r="R925" s="254"/>
    </row>
    <row r="926" customFormat="false" ht="12.75" hidden="false" customHeight="false" outlineLevel="0" collapsed="false">
      <c r="A926" s="270"/>
      <c r="B926" s="271"/>
      <c r="C926" s="271"/>
      <c r="D926" s="271"/>
      <c r="E926" s="271"/>
      <c r="F926" s="271"/>
      <c r="G926" s="271"/>
      <c r="H926" s="254"/>
      <c r="I926" s="272"/>
      <c r="R926" s="254"/>
    </row>
    <row r="927" customFormat="false" ht="12.75" hidden="false" customHeight="false" outlineLevel="0" collapsed="false">
      <c r="A927" s="270"/>
      <c r="B927" s="271"/>
      <c r="C927" s="271"/>
      <c r="D927" s="271"/>
      <c r="E927" s="271"/>
      <c r="F927" s="271"/>
      <c r="G927" s="271"/>
      <c r="H927" s="254"/>
      <c r="I927" s="272"/>
      <c r="R927" s="254"/>
    </row>
    <row r="928" customFormat="false" ht="12.75" hidden="false" customHeight="false" outlineLevel="0" collapsed="false">
      <c r="A928" s="270"/>
      <c r="B928" s="271"/>
      <c r="C928" s="271"/>
      <c r="D928" s="271"/>
      <c r="E928" s="271"/>
      <c r="F928" s="271"/>
      <c r="G928" s="271"/>
      <c r="H928" s="254"/>
      <c r="I928" s="272"/>
      <c r="R928" s="254"/>
    </row>
    <row r="929" customFormat="false" ht="12.75" hidden="false" customHeight="false" outlineLevel="0" collapsed="false">
      <c r="A929" s="270"/>
      <c r="B929" s="271"/>
      <c r="C929" s="271"/>
      <c r="D929" s="271"/>
      <c r="E929" s="271"/>
      <c r="F929" s="271"/>
      <c r="G929" s="271"/>
      <c r="H929" s="254"/>
      <c r="I929" s="272"/>
      <c r="R929" s="254"/>
    </row>
    <row r="930" customFormat="false" ht="12.75" hidden="false" customHeight="false" outlineLevel="0" collapsed="false">
      <c r="A930" s="270"/>
      <c r="B930" s="271"/>
      <c r="C930" s="271"/>
      <c r="D930" s="271"/>
      <c r="E930" s="271"/>
      <c r="F930" s="271"/>
      <c r="G930" s="271"/>
      <c r="H930" s="254"/>
      <c r="I930" s="272"/>
      <c r="R930" s="254"/>
    </row>
    <row r="931" customFormat="false" ht="12.75" hidden="false" customHeight="false" outlineLevel="0" collapsed="false">
      <c r="A931" s="270"/>
      <c r="B931" s="271"/>
      <c r="C931" s="271"/>
      <c r="D931" s="271"/>
      <c r="E931" s="271"/>
      <c r="F931" s="271"/>
      <c r="G931" s="271"/>
      <c r="H931" s="254"/>
      <c r="I931" s="272"/>
      <c r="R931" s="254"/>
    </row>
    <row r="932" customFormat="false" ht="12.75" hidden="false" customHeight="false" outlineLevel="0" collapsed="false">
      <c r="A932" s="270"/>
      <c r="B932" s="271"/>
      <c r="C932" s="271"/>
      <c r="D932" s="271"/>
      <c r="E932" s="271"/>
      <c r="F932" s="271"/>
      <c r="G932" s="271"/>
      <c r="H932" s="254"/>
      <c r="I932" s="272"/>
      <c r="R932" s="254"/>
    </row>
    <row r="933" customFormat="false" ht="12.75" hidden="false" customHeight="false" outlineLevel="0" collapsed="false">
      <c r="A933" s="270"/>
      <c r="B933" s="271"/>
      <c r="C933" s="271"/>
      <c r="D933" s="271"/>
      <c r="E933" s="271"/>
      <c r="F933" s="271"/>
      <c r="G933" s="271"/>
      <c r="H933" s="254"/>
      <c r="I933" s="272"/>
      <c r="R933" s="254"/>
    </row>
    <row r="934" customFormat="false" ht="12.75" hidden="false" customHeight="false" outlineLevel="0" collapsed="false">
      <c r="A934" s="270"/>
      <c r="B934" s="271"/>
      <c r="C934" s="271"/>
      <c r="D934" s="271"/>
      <c r="E934" s="271"/>
      <c r="F934" s="271"/>
      <c r="G934" s="271"/>
      <c r="H934" s="254"/>
      <c r="I934" s="272"/>
      <c r="R934" s="254"/>
    </row>
    <row r="935" customFormat="false" ht="12.75" hidden="false" customHeight="false" outlineLevel="0" collapsed="false">
      <c r="A935" s="270"/>
      <c r="B935" s="271"/>
      <c r="C935" s="271"/>
      <c r="D935" s="271"/>
      <c r="E935" s="271"/>
      <c r="F935" s="271"/>
      <c r="G935" s="271"/>
      <c r="H935" s="254"/>
      <c r="I935" s="272"/>
      <c r="R935" s="254"/>
    </row>
    <row r="936" customFormat="false" ht="12.75" hidden="false" customHeight="false" outlineLevel="0" collapsed="false">
      <c r="A936" s="270"/>
      <c r="B936" s="271"/>
      <c r="C936" s="271"/>
      <c r="D936" s="271"/>
      <c r="E936" s="271"/>
      <c r="F936" s="271"/>
      <c r="G936" s="271"/>
      <c r="H936" s="254"/>
      <c r="I936" s="272"/>
      <c r="R936" s="254"/>
    </row>
    <row r="937" customFormat="false" ht="12.75" hidden="false" customHeight="false" outlineLevel="0" collapsed="false">
      <c r="A937" s="270"/>
      <c r="B937" s="271"/>
      <c r="C937" s="271"/>
      <c r="D937" s="271"/>
      <c r="E937" s="271"/>
      <c r="F937" s="271"/>
      <c r="G937" s="271"/>
      <c r="H937" s="254"/>
      <c r="I937" s="272"/>
      <c r="R937" s="254"/>
    </row>
    <row r="938" customFormat="false" ht="12.75" hidden="false" customHeight="false" outlineLevel="0" collapsed="false">
      <c r="A938" s="270"/>
      <c r="B938" s="271"/>
      <c r="C938" s="271"/>
      <c r="D938" s="271"/>
      <c r="E938" s="271"/>
      <c r="F938" s="271"/>
      <c r="G938" s="271"/>
      <c r="H938" s="254"/>
      <c r="I938" s="272"/>
      <c r="R938" s="254"/>
    </row>
    <row r="939" customFormat="false" ht="12.75" hidden="false" customHeight="false" outlineLevel="0" collapsed="false">
      <c r="A939" s="270"/>
      <c r="B939" s="271"/>
      <c r="C939" s="271"/>
      <c r="D939" s="271"/>
      <c r="E939" s="271"/>
      <c r="F939" s="271"/>
      <c r="G939" s="271"/>
      <c r="H939" s="254"/>
      <c r="I939" s="272"/>
      <c r="R939" s="254"/>
    </row>
    <row r="940" customFormat="false" ht="12.75" hidden="false" customHeight="false" outlineLevel="0" collapsed="false">
      <c r="A940" s="270"/>
      <c r="B940" s="271"/>
      <c r="C940" s="271"/>
      <c r="D940" s="271"/>
      <c r="E940" s="271"/>
      <c r="F940" s="271"/>
      <c r="G940" s="271"/>
      <c r="H940" s="254"/>
      <c r="I940" s="272"/>
      <c r="R940" s="254"/>
    </row>
    <row r="941" customFormat="false" ht="12.75" hidden="false" customHeight="false" outlineLevel="0" collapsed="false">
      <c r="A941" s="270"/>
      <c r="B941" s="271"/>
      <c r="C941" s="271"/>
      <c r="D941" s="271"/>
      <c r="E941" s="271"/>
      <c r="F941" s="271"/>
      <c r="G941" s="271"/>
      <c r="H941" s="254"/>
      <c r="I941" s="272"/>
      <c r="R941" s="254"/>
    </row>
    <row r="942" customFormat="false" ht="12.75" hidden="false" customHeight="false" outlineLevel="0" collapsed="false">
      <c r="A942" s="270"/>
      <c r="B942" s="271"/>
      <c r="C942" s="271"/>
      <c r="D942" s="271"/>
      <c r="E942" s="271"/>
      <c r="F942" s="271"/>
      <c r="G942" s="271"/>
      <c r="H942" s="254"/>
      <c r="I942" s="272"/>
      <c r="R942" s="254"/>
    </row>
    <row r="943" customFormat="false" ht="12.75" hidden="false" customHeight="false" outlineLevel="0" collapsed="false">
      <c r="A943" s="270"/>
      <c r="B943" s="271"/>
      <c r="C943" s="271"/>
      <c r="D943" s="271"/>
      <c r="E943" s="271"/>
      <c r="F943" s="271"/>
      <c r="G943" s="271"/>
      <c r="H943" s="254"/>
      <c r="I943" s="272"/>
      <c r="R943" s="254"/>
    </row>
    <row r="944" customFormat="false" ht="12.75" hidden="false" customHeight="false" outlineLevel="0" collapsed="false">
      <c r="A944" s="270"/>
      <c r="B944" s="271"/>
      <c r="C944" s="271"/>
      <c r="D944" s="271"/>
      <c r="E944" s="271"/>
      <c r="F944" s="271"/>
      <c r="G944" s="271"/>
      <c r="H944" s="254"/>
      <c r="I944" s="272"/>
      <c r="R944" s="254"/>
    </row>
    <row r="945" customFormat="false" ht="12.75" hidden="false" customHeight="false" outlineLevel="0" collapsed="false">
      <c r="A945" s="270"/>
      <c r="B945" s="271"/>
      <c r="C945" s="271"/>
      <c r="D945" s="271"/>
      <c r="E945" s="271"/>
      <c r="F945" s="271"/>
      <c r="G945" s="271"/>
      <c r="H945" s="254"/>
      <c r="I945" s="272"/>
      <c r="R945" s="254"/>
    </row>
    <row r="946" customFormat="false" ht="12.75" hidden="false" customHeight="false" outlineLevel="0" collapsed="false">
      <c r="A946" s="270"/>
      <c r="B946" s="271"/>
      <c r="C946" s="271"/>
      <c r="D946" s="271"/>
      <c r="E946" s="271"/>
      <c r="F946" s="271"/>
      <c r="G946" s="271"/>
      <c r="H946" s="254"/>
      <c r="I946" s="272"/>
      <c r="R946" s="254"/>
    </row>
    <row r="947" customFormat="false" ht="12.75" hidden="false" customHeight="false" outlineLevel="0" collapsed="false">
      <c r="A947" s="270"/>
      <c r="B947" s="271"/>
      <c r="C947" s="271"/>
      <c r="D947" s="271"/>
      <c r="E947" s="271"/>
      <c r="F947" s="271"/>
      <c r="G947" s="271"/>
      <c r="H947" s="254"/>
      <c r="I947" s="272"/>
      <c r="R947" s="254"/>
    </row>
    <row r="948" customFormat="false" ht="12.75" hidden="false" customHeight="false" outlineLevel="0" collapsed="false">
      <c r="A948" s="270"/>
      <c r="B948" s="271"/>
      <c r="C948" s="271"/>
      <c r="D948" s="271"/>
      <c r="E948" s="271"/>
      <c r="F948" s="271"/>
      <c r="G948" s="271"/>
      <c r="H948" s="254"/>
      <c r="I948" s="272"/>
      <c r="R948" s="254"/>
    </row>
    <row r="949" customFormat="false" ht="12.75" hidden="false" customHeight="false" outlineLevel="0" collapsed="false">
      <c r="A949" s="270"/>
      <c r="B949" s="271"/>
      <c r="C949" s="271"/>
      <c r="D949" s="271"/>
      <c r="E949" s="271"/>
      <c r="F949" s="271"/>
      <c r="G949" s="271"/>
      <c r="H949" s="254"/>
      <c r="I949" s="272"/>
      <c r="R949" s="254"/>
    </row>
    <row r="950" customFormat="false" ht="12.75" hidden="false" customHeight="false" outlineLevel="0" collapsed="false">
      <c r="A950" s="270"/>
      <c r="B950" s="271"/>
      <c r="C950" s="271"/>
      <c r="D950" s="271"/>
      <c r="E950" s="271"/>
      <c r="F950" s="271"/>
      <c r="G950" s="271"/>
      <c r="H950" s="254"/>
      <c r="I950" s="272"/>
      <c r="R950" s="254"/>
    </row>
    <row r="951" customFormat="false" ht="12.75" hidden="false" customHeight="false" outlineLevel="0" collapsed="false">
      <c r="A951" s="270"/>
      <c r="B951" s="271"/>
      <c r="C951" s="271"/>
      <c r="D951" s="271"/>
      <c r="E951" s="271"/>
      <c r="F951" s="271"/>
      <c r="G951" s="271"/>
      <c r="H951" s="254"/>
      <c r="I951" s="272"/>
      <c r="R951" s="254"/>
    </row>
    <row r="952" customFormat="false" ht="12.75" hidden="false" customHeight="false" outlineLevel="0" collapsed="false">
      <c r="A952" s="270"/>
      <c r="B952" s="271"/>
      <c r="C952" s="271"/>
      <c r="D952" s="271"/>
      <c r="E952" s="271"/>
      <c r="F952" s="271"/>
      <c r="G952" s="271"/>
      <c r="H952" s="254"/>
      <c r="I952" s="272"/>
      <c r="R952" s="254"/>
    </row>
    <row r="953" customFormat="false" ht="12.75" hidden="false" customHeight="false" outlineLevel="0" collapsed="false">
      <c r="A953" s="270"/>
      <c r="B953" s="271"/>
      <c r="C953" s="271"/>
      <c r="D953" s="271"/>
      <c r="E953" s="271"/>
      <c r="F953" s="271"/>
      <c r="G953" s="271"/>
      <c r="H953" s="254"/>
      <c r="I953" s="272"/>
      <c r="R953" s="254"/>
    </row>
    <row r="954" customFormat="false" ht="12.75" hidden="false" customHeight="false" outlineLevel="0" collapsed="false">
      <c r="A954" s="270"/>
      <c r="B954" s="271"/>
      <c r="C954" s="271"/>
      <c r="D954" s="271"/>
      <c r="E954" s="271"/>
      <c r="F954" s="271"/>
      <c r="G954" s="271"/>
      <c r="H954" s="254"/>
      <c r="I954" s="272"/>
      <c r="R954" s="254"/>
    </row>
    <row r="955" customFormat="false" ht="12.75" hidden="false" customHeight="false" outlineLevel="0" collapsed="false">
      <c r="A955" s="270"/>
      <c r="B955" s="271"/>
      <c r="C955" s="271"/>
      <c r="D955" s="271"/>
      <c r="E955" s="271"/>
      <c r="F955" s="271"/>
      <c r="G955" s="271"/>
      <c r="H955" s="254"/>
      <c r="I955" s="272"/>
      <c r="R955" s="254"/>
    </row>
    <row r="956" customFormat="false" ht="12.75" hidden="false" customHeight="false" outlineLevel="0" collapsed="false">
      <c r="A956" s="270"/>
      <c r="B956" s="271"/>
      <c r="C956" s="271"/>
      <c r="D956" s="271"/>
      <c r="E956" s="271"/>
      <c r="F956" s="271"/>
      <c r="G956" s="271"/>
      <c r="H956" s="254"/>
      <c r="I956" s="272"/>
      <c r="R956" s="254"/>
    </row>
    <row r="957" customFormat="false" ht="12.75" hidden="false" customHeight="false" outlineLevel="0" collapsed="false">
      <c r="A957" s="270"/>
      <c r="B957" s="271"/>
      <c r="C957" s="271"/>
      <c r="D957" s="271"/>
      <c r="E957" s="271"/>
      <c r="F957" s="271"/>
      <c r="G957" s="271"/>
      <c r="H957" s="254"/>
      <c r="I957" s="272"/>
      <c r="R957" s="254"/>
    </row>
    <row r="958" customFormat="false" ht="12.75" hidden="false" customHeight="false" outlineLevel="0" collapsed="false">
      <c r="A958" s="270"/>
      <c r="B958" s="271"/>
      <c r="C958" s="271"/>
      <c r="D958" s="271"/>
      <c r="E958" s="271"/>
      <c r="F958" s="271"/>
      <c r="G958" s="271"/>
      <c r="H958" s="254"/>
      <c r="I958" s="272"/>
      <c r="R958" s="254"/>
    </row>
    <row r="959" customFormat="false" ht="12.75" hidden="false" customHeight="false" outlineLevel="0" collapsed="false">
      <c r="A959" s="270"/>
      <c r="B959" s="271"/>
      <c r="C959" s="271"/>
      <c r="D959" s="271"/>
      <c r="E959" s="271"/>
      <c r="F959" s="271"/>
      <c r="G959" s="271"/>
      <c r="H959" s="254"/>
      <c r="I959" s="272"/>
      <c r="R959" s="254"/>
    </row>
    <row r="960" customFormat="false" ht="12.75" hidden="false" customHeight="false" outlineLevel="0" collapsed="false">
      <c r="A960" s="270"/>
      <c r="B960" s="271"/>
      <c r="C960" s="271"/>
      <c r="D960" s="271"/>
      <c r="E960" s="271"/>
      <c r="F960" s="271"/>
      <c r="G960" s="271"/>
      <c r="H960" s="254"/>
      <c r="I960" s="272"/>
      <c r="R960" s="254"/>
    </row>
    <row r="961" customFormat="false" ht="12.75" hidden="false" customHeight="false" outlineLevel="0" collapsed="false">
      <c r="A961" s="270"/>
      <c r="B961" s="271"/>
      <c r="C961" s="271"/>
      <c r="D961" s="271"/>
      <c r="E961" s="271"/>
      <c r="F961" s="271"/>
      <c r="G961" s="271"/>
      <c r="H961" s="254"/>
      <c r="I961" s="272"/>
      <c r="R961" s="254"/>
    </row>
    <row r="962" customFormat="false" ht="12.75" hidden="false" customHeight="false" outlineLevel="0" collapsed="false">
      <c r="A962" s="270"/>
      <c r="B962" s="271"/>
      <c r="C962" s="271"/>
      <c r="D962" s="271"/>
      <c r="E962" s="271"/>
      <c r="F962" s="271"/>
      <c r="G962" s="271"/>
      <c r="H962" s="254"/>
      <c r="I962" s="272"/>
      <c r="R962" s="254"/>
    </row>
    <row r="963" customFormat="false" ht="12.75" hidden="false" customHeight="false" outlineLevel="0" collapsed="false">
      <c r="A963" s="270"/>
      <c r="B963" s="271"/>
      <c r="C963" s="271"/>
      <c r="D963" s="271"/>
      <c r="E963" s="271"/>
      <c r="F963" s="271"/>
      <c r="G963" s="271"/>
      <c r="H963" s="254"/>
      <c r="I963" s="272"/>
      <c r="R963" s="254"/>
    </row>
    <row r="964" customFormat="false" ht="12.75" hidden="false" customHeight="false" outlineLevel="0" collapsed="false">
      <c r="A964" s="270"/>
      <c r="B964" s="271"/>
      <c r="C964" s="271"/>
      <c r="D964" s="271"/>
      <c r="E964" s="271"/>
      <c r="F964" s="271"/>
      <c r="G964" s="271"/>
      <c r="H964" s="254"/>
      <c r="I964" s="272"/>
      <c r="R964" s="254"/>
    </row>
    <row r="965" customFormat="false" ht="12.75" hidden="false" customHeight="false" outlineLevel="0" collapsed="false">
      <c r="A965" s="270"/>
      <c r="B965" s="271"/>
      <c r="C965" s="271"/>
      <c r="D965" s="271"/>
      <c r="E965" s="271"/>
      <c r="F965" s="271"/>
      <c r="G965" s="271"/>
      <c r="H965" s="254"/>
      <c r="I965" s="272"/>
      <c r="R965" s="254"/>
    </row>
    <row r="966" customFormat="false" ht="12.75" hidden="false" customHeight="false" outlineLevel="0" collapsed="false">
      <c r="A966" s="270"/>
      <c r="B966" s="271"/>
      <c r="C966" s="271"/>
      <c r="D966" s="271"/>
      <c r="E966" s="271"/>
      <c r="F966" s="271"/>
      <c r="G966" s="271"/>
      <c r="H966" s="254"/>
      <c r="I966" s="272"/>
      <c r="R966" s="254"/>
    </row>
    <row r="967" customFormat="false" ht="12.75" hidden="false" customHeight="false" outlineLevel="0" collapsed="false">
      <c r="A967" s="270"/>
      <c r="B967" s="271"/>
      <c r="C967" s="271"/>
      <c r="D967" s="271"/>
      <c r="E967" s="271"/>
      <c r="F967" s="271"/>
      <c r="G967" s="271"/>
      <c r="H967" s="254"/>
      <c r="I967" s="272"/>
      <c r="R967" s="254"/>
    </row>
    <row r="968" customFormat="false" ht="12.75" hidden="false" customHeight="false" outlineLevel="0" collapsed="false">
      <c r="A968" s="270"/>
      <c r="B968" s="271"/>
      <c r="C968" s="271"/>
      <c r="D968" s="271"/>
      <c r="E968" s="271"/>
      <c r="F968" s="271"/>
      <c r="G968" s="271"/>
      <c r="H968" s="254"/>
      <c r="I968" s="272"/>
      <c r="R968" s="254"/>
    </row>
    <row r="969" customFormat="false" ht="12.75" hidden="false" customHeight="false" outlineLevel="0" collapsed="false">
      <c r="A969" s="270"/>
      <c r="B969" s="271"/>
      <c r="C969" s="271"/>
      <c r="D969" s="271"/>
      <c r="E969" s="271"/>
      <c r="F969" s="271"/>
      <c r="G969" s="271"/>
      <c r="H969" s="254"/>
      <c r="I969" s="272"/>
      <c r="R969" s="254"/>
    </row>
    <row r="970" customFormat="false" ht="12.75" hidden="false" customHeight="false" outlineLevel="0" collapsed="false">
      <c r="A970" s="270"/>
      <c r="B970" s="271"/>
      <c r="C970" s="271"/>
      <c r="D970" s="271"/>
      <c r="E970" s="271"/>
      <c r="F970" s="271"/>
      <c r="G970" s="271"/>
      <c r="H970" s="254"/>
      <c r="I970" s="272"/>
      <c r="R970" s="254"/>
    </row>
    <row r="971" customFormat="false" ht="12.75" hidden="false" customHeight="false" outlineLevel="0" collapsed="false">
      <c r="A971" s="270"/>
      <c r="B971" s="271"/>
      <c r="C971" s="271"/>
      <c r="D971" s="271"/>
      <c r="E971" s="271"/>
      <c r="F971" s="271"/>
      <c r="G971" s="271"/>
      <c r="H971" s="254"/>
      <c r="I971" s="272"/>
      <c r="R971" s="254"/>
    </row>
    <row r="972" customFormat="false" ht="12.75" hidden="false" customHeight="false" outlineLevel="0" collapsed="false">
      <c r="A972" s="270"/>
      <c r="B972" s="271"/>
      <c r="C972" s="271"/>
      <c r="D972" s="271"/>
      <c r="E972" s="271"/>
      <c r="F972" s="271"/>
      <c r="G972" s="271"/>
      <c r="H972" s="254"/>
      <c r="I972" s="272"/>
      <c r="R972" s="254"/>
    </row>
    <row r="973" customFormat="false" ht="12.75" hidden="false" customHeight="false" outlineLevel="0" collapsed="false">
      <c r="A973" s="270"/>
      <c r="B973" s="271"/>
      <c r="C973" s="271"/>
      <c r="D973" s="271"/>
      <c r="E973" s="271"/>
      <c r="F973" s="271"/>
      <c r="G973" s="271"/>
      <c r="H973" s="254"/>
      <c r="I973" s="272"/>
      <c r="R973" s="254"/>
    </row>
    <row r="974" customFormat="false" ht="12.75" hidden="false" customHeight="false" outlineLevel="0" collapsed="false">
      <c r="A974" s="270"/>
      <c r="B974" s="271"/>
      <c r="C974" s="271"/>
      <c r="D974" s="271"/>
      <c r="E974" s="271"/>
      <c r="F974" s="271"/>
      <c r="G974" s="271"/>
      <c r="H974" s="254"/>
      <c r="I974" s="272"/>
      <c r="R974" s="254"/>
    </row>
    <row r="975" customFormat="false" ht="12.75" hidden="false" customHeight="false" outlineLevel="0" collapsed="false">
      <c r="A975" s="270"/>
      <c r="B975" s="271"/>
      <c r="C975" s="271"/>
      <c r="D975" s="271"/>
      <c r="E975" s="271"/>
      <c r="F975" s="271"/>
      <c r="G975" s="271"/>
      <c r="H975" s="254"/>
      <c r="I975" s="272"/>
      <c r="R975" s="254"/>
    </row>
    <row r="976" customFormat="false" ht="12.75" hidden="false" customHeight="false" outlineLevel="0" collapsed="false">
      <c r="A976" s="270"/>
      <c r="B976" s="271"/>
      <c r="C976" s="271"/>
      <c r="D976" s="271"/>
      <c r="E976" s="271"/>
      <c r="F976" s="271"/>
      <c r="G976" s="271"/>
      <c r="H976" s="254"/>
      <c r="I976" s="272"/>
      <c r="R976" s="254"/>
    </row>
    <row r="977" customFormat="false" ht="12.75" hidden="false" customHeight="false" outlineLevel="0" collapsed="false">
      <c r="A977" s="270"/>
      <c r="B977" s="271"/>
      <c r="C977" s="271"/>
      <c r="D977" s="271"/>
      <c r="E977" s="271"/>
      <c r="F977" s="271"/>
      <c r="G977" s="271"/>
      <c r="H977" s="254"/>
      <c r="I977" s="272"/>
      <c r="R977" s="254"/>
    </row>
    <row r="978" customFormat="false" ht="12.75" hidden="false" customHeight="false" outlineLevel="0" collapsed="false">
      <c r="A978" s="270"/>
      <c r="B978" s="271"/>
      <c r="C978" s="271"/>
      <c r="D978" s="271"/>
      <c r="E978" s="271"/>
      <c r="F978" s="271"/>
      <c r="G978" s="271"/>
      <c r="H978" s="254"/>
      <c r="I978" s="272"/>
      <c r="R978" s="254"/>
    </row>
    <row r="979" customFormat="false" ht="12.75" hidden="false" customHeight="false" outlineLevel="0" collapsed="false">
      <c r="A979" s="270"/>
      <c r="B979" s="271"/>
      <c r="C979" s="271"/>
      <c r="D979" s="271"/>
      <c r="E979" s="271"/>
      <c r="F979" s="271"/>
      <c r="G979" s="271"/>
      <c r="H979" s="254"/>
      <c r="I979" s="272"/>
      <c r="R979" s="254"/>
    </row>
    <row r="980" customFormat="false" ht="12.75" hidden="false" customHeight="false" outlineLevel="0" collapsed="false">
      <c r="A980" s="270"/>
      <c r="B980" s="271"/>
      <c r="C980" s="271"/>
      <c r="D980" s="271"/>
      <c r="E980" s="271"/>
      <c r="F980" s="271"/>
      <c r="G980" s="271"/>
      <c r="H980" s="254"/>
      <c r="I980" s="272"/>
      <c r="R980" s="254"/>
    </row>
    <row r="981" customFormat="false" ht="12.75" hidden="false" customHeight="false" outlineLevel="0" collapsed="false">
      <c r="A981" s="270"/>
      <c r="B981" s="271"/>
      <c r="C981" s="271"/>
      <c r="D981" s="271"/>
      <c r="E981" s="271"/>
      <c r="F981" s="271"/>
      <c r="G981" s="271"/>
      <c r="H981" s="254"/>
      <c r="I981" s="272"/>
      <c r="R981" s="254"/>
    </row>
    <row r="982" customFormat="false" ht="12.75" hidden="false" customHeight="false" outlineLevel="0" collapsed="false">
      <c r="A982" s="270"/>
      <c r="B982" s="271"/>
      <c r="C982" s="271"/>
      <c r="D982" s="271"/>
      <c r="E982" s="271"/>
      <c r="F982" s="271"/>
      <c r="G982" s="271"/>
      <c r="H982" s="254"/>
      <c r="I982" s="272"/>
      <c r="R982" s="254"/>
    </row>
    <row r="983" customFormat="false" ht="12.75" hidden="false" customHeight="false" outlineLevel="0" collapsed="false">
      <c r="A983" s="270"/>
      <c r="B983" s="271"/>
      <c r="C983" s="271"/>
      <c r="D983" s="271"/>
      <c r="E983" s="271"/>
      <c r="F983" s="271"/>
      <c r="G983" s="271"/>
      <c r="H983" s="254"/>
      <c r="I983" s="272"/>
      <c r="R983" s="254"/>
    </row>
    <row r="984" customFormat="false" ht="12.75" hidden="false" customHeight="false" outlineLevel="0" collapsed="false">
      <c r="A984" s="270"/>
      <c r="B984" s="271"/>
      <c r="C984" s="271"/>
      <c r="D984" s="271"/>
      <c r="E984" s="271"/>
      <c r="F984" s="271"/>
      <c r="G984" s="271"/>
      <c r="H984" s="254"/>
      <c r="I984" s="272"/>
      <c r="R984" s="254"/>
    </row>
    <row r="985" customFormat="false" ht="12.75" hidden="false" customHeight="false" outlineLevel="0" collapsed="false">
      <c r="A985" s="270"/>
      <c r="B985" s="271"/>
      <c r="C985" s="271"/>
      <c r="D985" s="271"/>
      <c r="E985" s="271"/>
      <c r="F985" s="271"/>
      <c r="G985" s="271"/>
      <c r="H985" s="254"/>
      <c r="I985" s="272"/>
      <c r="R985" s="254"/>
    </row>
    <row r="986" customFormat="false" ht="12.75" hidden="false" customHeight="false" outlineLevel="0" collapsed="false">
      <c r="A986" s="270"/>
      <c r="B986" s="271"/>
      <c r="C986" s="271"/>
      <c r="D986" s="271"/>
      <c r="E986" s="271"/>
      <c r="F986" s="271"/>
      <c r="G986" s="271"/>
      <c r="H986" s="254"/>
      <c r="I986" s="272"/>
      <c r="R986" s="254"/>
    </row>
    <row r="987" customFormat="false" ht="12.75" hidden="false" customHeight="false" outlineLevel="0" collapsed="false">
      <c r="A987" s="270"/>
      <c r="B987" s="271"/>
      <c r="C987" s="271"/>
      <c r="D987" s="271"/>
      <c r="E987" s="271"/>
      <c r="F987" s="271"/>
      <c r="G987" s="271"/>
      <c r="H987" s="254"/>
      <c r="I987" s="272"/>
      <c r="R987" s="254"/>
    </row>
    <row r="988" customFormat="false" ht="12.75" hidden="false" customHeight="false" outlineLevel="0" collapsed="false">
      <c r="A988" s="270"/>
      <c r="B988" s="271"/>
      <c r="C988" s="271"/>
      <c r="D988" s="271"/>
      <c r="E988" s="271"/>
      <c r="F988" s="271"/>
      <c r="G988" s="271"/>
      <c r="H988" s="254"/>
      <c r="I988" s="272"/>
      <c r="R988" s="254"/>
    </row>
    <row r="989" customFormat="false" ht="12.75" hidden="false" customHeight="false" outlineLevel="0" collapsed="false">
      <c r="A989" s="270"/>
      <c r="B989" s="271"/>
      <c r="C989" s="271"/>
      <c r="D989" s="271"/>
      <c r="E989" s="271"/>
      <c r="F989" s="271"/>
      <c r="G989" s="271"/>
      <c r="H989" s="254"/>
      <c r="I989" s="272"/>
      <c r="R989" s="254"/>
    </row>
    <row r="990" customFormat="false" ht="12.75" hidden="false" customHeight="false" outlineLevel="0" collapsed="false">
      <c r="A990" s="270"/>
      <c r="B990" s="271"/>
      <c r="C990" s="271"/>
      <c r="D990" s="271"/>
      <c r="E990" s="271"/>
      <c r="F990" s="271"/>
      <c r="G990" s="271"/>
      <c r="H990" s="254"/>
      <c r="I990" s="272"/>
      <c r="R990" s="254"/>
    </row>
    <row r="991" customFormat="false" ht="12.75" hidden="false" customHeight="false" outlineLevel="0" collapsed="false">
      <c r="A991" s="270"/>
      <c r="B991" s="271"/>
      <c r="C991" s="271"/>
      <c r="D991" s="271"/>
      <c r="E991" s="271"/>
      <c r="F991" s="271"/>
      <c r="G991" s="271"/>
      <c r="H991" s="254"/>
      <c r="I991" s="272"/>
      <c r="R991" s="254"/>
    </row>
    <row r="992" customFormat="false" ht="12.75" hidden="false" customHeight="false" outlineLevel="0" collapsed="false">
      <c r="A992" s="270"/>
      <c r="B992" s="271"/>
      <c r="C992" s="271"/>
      <c r="D992" s="271"/>
      <c r="E992" s="271"/>
      <c r="F992" s="271"/>
      <c r="G992" s="271"/>
      <c r="H992" s="254"/>
      <c r="I992" s="272"/>
      <c r="R992" s="254"/>
    </row>
    <row r="993" customFormat="false" ht="12.75" hidden="false" customHeight="false" outlineLevel="0" collapsed="false">
      <c r="A993" s="270"/>
      <c r="B993" s="271"/>
      <c r="C993" s="271"/>
      <c r="D993" s="271"/>
      <c r="E993" s="271"/>
      <c r="F993" s="271"/>
      <c r="G993" s="271"/>
      <c r="H993" s="254"/>
      <c r="I993" s="272"/>
      <c r="R993" s="254"/>
    </row>
    <row r="994" customFormat="false" ht="12.75" hidden="false" customHeight="false" outlineLevel="0" collapsed="false">
      <c r="A994" s="270"/>
      <c r="B994" s="271"/>
      <c r="C994" s="271"/>
      <c r="D994" s="271"/>
      <c r="E994" s="271"/>
      <c r="F994" s="271"/>
      <c r="G994" s="271"/>
      <c r="H994" s="254"/>
      <c r="I994" s="272"/>
      <c r="R994" s="254"/>
    </row>
    <row r="995" customFormat="false" ht="12.75" hidden="false" customHeight="false" outlineLevel="0" collapsed="false">
      <c r="A995" s="270"/>
      <c r="B995" s="271"/>
      <c r="C995" s="271"/>
      <c r="D995" s="271"/>
      <c r="E995" s="271"/>
      <c r="F995" s="271"/>
      <c r="G995" s="271"/>
      <c r="H995" s="254"/>
      <c r="I995" s="272"/>
      <c r="R995" s="254"/>
    </row>
    <row r="996" customFormat="false" ht="12.75" hidden="false" customHeight="false" outlineLevel="0" collapsed="false">
      <c r="A996" s="270"/>
      <c r="B996" s="271"/>
      <c r="C996" s="271"/>
      <c r="D996" s="271"/>
      <c r="E996" s="271"/>
      <c r="F996" s="271"/>
      <c r="G996" s="271"/>
      <c r="H996" s="254"/>
      <c r="I996" s="272"/>
      <c r="R996" s="254"/>
    </row>
    <row r="997" customFormat="false" ht="12.75" hidden="false" customHeight="false" outlineLevel="0" collapsed="false">
      <c r="A997" s="270"/>
      <c r="B997" s="271"/>
      <c r="C997" s="271"/>
      <c r="D997" s="271"/>
      <c r="E997" s="271"/>
      <c r="F997" s="271"/>
      <c r="G997" s="271"/>
      <c r="H997" s="254"/>
      <c r="I997" s="272"/>
      <c r="R997" s="254"/>
    </row>
    <row r="998" customFormat="false" ht="12.75" hidden="false" customHeight="false" outlineLevel="0" collapsed="false">
      <c r="A998" s="270"/>
      <c r="B998" s="271"/>
      <c r="C998" s="271"/>
      <c r="D998" s="271"/>
      <c r="E998" s="271"/>
      <c r="F998" s="271"/>
      <c r="G998" s="271"/>
      <c r="H998" s="254"/>
      <c r="I998" s="272"/>
      <c r="R998" s="254"/>
    </row>
  </sheetData>
  <mergeCells count="3">
    <mergeCell ref="A1:H1"/>
    <mergeCell ref="I1:R1"/>
    <mergeCell ref="K2:R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356"/>
  <sheetViews>
    <sheetView showFormulas="false" showGridLines="true" showRowColHeaders="true" showZeros="true" rightToLeft="false" tabSelected="false" showOutlineSymbols="true" defaultGridColor="true" view="normal" topLeftCell="A1" colorId="64" zoomScale="92" zoomScaleNormal="92" zoomScalePageLayoutView="100" workbookViewId="0">
      <selection pane="topLeft" activeCell="A4" activeCellId="0" sqref="A4:K20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73" width="10.71"/>
    <col collapsed="false" customWidth="true" hidden="false" outlineLevel="0" max="2" min="2" style="274" width="12.7"/>
    <col collapsed="false" customWidth="true" hidden="false" outlineLevel="0" max="3" min="3" style="275" width="12.7"/>
    <col collapsed="false" customWidth="true" hidden="false" outlineLevel="0" max="4" min="4" style="276" width="10.71"/>
    <col collapsed="false" customWidth="true" hidden="false" outlineLevel="0" max="6" min="5" style="277" width="10.71"/>
    <col collapsed="false" customWidth="true" hidden="false" outlineLevel="0" max="11" min="7" style="278" width="10.71"/>
  </cols>
  <sheetData>
    <row r="1" customFormat="false" ht="12.75" hidden="false" customHeight="false" outlineLevel="0" collapsed="false">
      <c r="A1" s="279"/>
      <c r="B1" s="280"/>
      <c r="C1" s="281"/>
      <c r="D1" s="282" t="s">
        <v>318</v>
      </c>
      <c r="E1" s="282"/>
      <c r="F1" s="282"/>
      <c r="G1" s="283" t="s">
        <v>319</v>
      </c>
      <c r="H1" s="283"/>
      <c r="I1" s="283"/>
      <c r="J1" s="283"/>
      <c r="K1" s="283"/>
    </row>
    <row r="2" customFormat="false" ht="12.75" hidden="false" customHeight="false" outlineLevel="0" collapsed="false">
      <c r="A2" s="284" t="s">
        <v>320</v>
      </c>
      <c r="B2" s="285" t="s">
        <v>321</v>
      </c>
      <c r="C2" s="286" t="s">
        <v>322</v>
      </c>
      <c r="D2" s="287"/>
      <c r="E2" s="288"/>
      <c r="F2" s="289" t="s">
        <v>310</v>
      </c>
      <c r="G2" s="285" t="s">
        <v>314</v>
      </c>
      <c r="H2" s="290" t="s">
        <v>323</v>
      </c>
      <c r="I2" s="290" t="s">
        <v>324</v>
      </c>
      <c r="J2" s="290" t="s">
        <v>325</v>
      </c>
      <c r="K2" s="291" t="s">
        <v>326</v>
      </c>
    </row>
    <row r="3" customFormat="false" ht="13.5" hidden="false" customHeight="false" outlineLevel="0" collapsed="false">
      <c r="A3" s="292" t="s">
        <v>2</v>
      </c>
      <c r="B3" s="293" t="s">
        <v>327</v>
      </c>
      <c r="C3" s="294" t="s">
        <v>328</v>
      </c>
      <c r="D3" s="295" t="s">
        <v>314</v>
      </c>
      <c r="E3" s="296" t="s">
        <v>323</v>
      </c>
      <c r="F3" s="297" t="s">
        <v>314</v>
      </c>
      <c r="G3" s="298" t="n">
        <v>0.01</v>
      </c>
      <c r="H3" s="299" t="n">
        <v>0.01</v>
      </c>
      <c r="I3" s="300" t="n">
        <v>0.01</v>
      </c>
      <c r="J3" s="301" t="n">
        <v>1</v>
      </c>
      <c r="K3" s="302" t="n">
        <v>10</v>
      </c>
    </row>
    <row r="4" customFormat="false" ht="12.75" hidden="false" customHeight="false" outlineLevel="0" collapsed="false">
      <c r="A4" s="303" t="n">
        <v>37226</v>
      </c>
      <c r="B4" s="304" t="n">
        <v>0</v>
      </c>
      <c r="C4" s="305" t="n">
        <v>-18349027.7686</v>
      </c>
      <c r="D4" s="306" t="n">
        <v>0</v>
      </c>
      <c r="E4" s="306" t="n">
        <v>0</v>
      </c>
      <c r="F4" s="307" t="n">
        <v>0</v>
      </c>
      <c r="G4" s="304" t="n">
        <v>0</v>
      </c>
      <c r="H4" s="308" t="n">
        <v>0</v>
      </c>
      <c r="I4" s="304" t="n">
        <v>0</v>
      </c>
      <c r="J4" s="304" t="n">
        <v>0</v>
      </c>
      <c r="K4" s="309" t="n">
        <v>0</v>
      </c>
    </row>
    <row r="5" customFormat="false" ht="12.75" hidden="false" customHeight="false" outlineLevel="0" collapsed="false">
      <c r="A5" s="303" t="n">
        <v>37257</v>
      </c>
      <c r="B5" s="304" t="n">
        <v>25815886</v>
      </c>
      <c r="C5" s="305" t="n">
        <v>-1971767.9492</v>
      </c>
      <c r="D5" s="306" t="n">
        <v>782.00451261</v>
      </c>
      <c r="E5" s="306" t="n">
        <v>6.9986573063</v>
      </c>
      <c r="F5" s="307" t="n">
        <v>2.0300032536</v>
      </c>
      <c r="G5" s="304" t="n">
        <v>78200.451261</v>
      </c>
      <c r="H5" s="308" t="n">
        <v>349.932865315</v>
      </c>
      <c r="I5" s="304" t="n">
        <v>18878.714398</v>
      </c>
      <c r="J5" s="304" t="n">
        <v>-54211.8077308692</v>
      </c>
      <c r="K5" s="309" t="n">
        <v>-1059.813564</v>
      </c>
    </row>
    <row r="6" customFormat="false" ht="12.75" hidden="false" customHeight="false" outlineLevel="0" collapsed="false">
      <c r="A6" s="303" t="n">
        <v>37288</v>
      </c>
      <c r="B6" s="304" t="n">
        <v>25621614</v>
      </c>
      <c r="C6" s="305" t="n">
        <v>18704611.3489</v>
      </c>
      <c r="D6" s="306" t="n">
        <v>-260.95464608</v>
      </c>
      <c r="E6" s="306" t="n">
        <v>4.0856313448</v>
      </c>
      <c r="F6" s="307" t="n">
        <v>11.4059341312</v>
      </c>
      <c r="G6" s="304" t="n">
        <v>-26095.464608</v>
      </c>
      <c r="H6" s="308" t="n">
        <v>204.28156724</v>
      </c>
      <c r="I6" s="304" t="n">
        <v>41368.98906</v>
      </c>
      <c r="J6" s="304" t="n">
        <v>-42034.188845722</v>
      </c>
      <c r="K6" s="309" t="n">
        <v>-24196.680716</v>
      </c>
    </row>
    <row r="7" customFormat="false" ht="12.75" hidden="false" customHeight="false" outlineLevel="0" collapsed="false">
      <c r="A7" s="303" t="n">
        <v>37316</v>
      </c>
      <c r="B7" s="304" t="n">
        <v>-20354703</v>
      </c>
      <c r="C7" s="305" t="n">
        <v>-4818832.3344</v>
      </c>
      <c r="D7" s="306" t="n">
        <v>1065.61287238</v>
      </c>
      <c r="E7" s="306" t="n">
        <v>-7.5561053013</v>
      </c>
      <c r="F7" s="307" t="n">
        <v>8.5882364833</v>
      </c>
      <c r="G7" s="304" t="n">
        <v>106561.287238</v>
      </c>
      <c r="H7" s="308" t="n">
        <v>-377.805265065</v>
      </c>
      <c r="I7" s="304" t="n">
        <v>-90578.214772</v>
      </c>
      <c r="J7" s="304" t="n">
        <v>44594.0087200548</v>
      </c>
      <c r="K7" s="309" t="n">
        <v>9764.789772</v>
      </c>
    </row>
    <row r="8" customFormat="false" ht="12.75" hidden="false" customHeight="false" outlineLevel="0" collapsed="false">
      <c r="A8" s="303" t="n">
        <v>37347</v>
      </c>
      <c r="B8" s="304" t="n">
        <v>21572335</v>
      </c>
      <c r="C8" s="305" t="n">
        <v>6608580.8408</v>
      </c>
      <c r="D8" s="306" t="n">
        <v>-788.71715334</v>
      </c>
      <c r="E8" s="306" t="n">
        <v>10.722793468</v>
      </c>
      <c r="F8" s="307" t="n">
        <v>-0.7083861156</v>
      </c>
      <c r="G8" s="304" t="n">
        <v>-78871.715334</v>
      </c>
      <c r="H8" s="308" t="n">
        <v>536.1396734</v>
      </c>
      <c r="I8" s="304" t="n">
        <v>136271.524911</v>
      </c>
      <c r="J8" s="304" t="n">
        <v>-39053.1812123203</v>
      </c>
      <c r="K8" s="309" t="n">
        <v>-18752.746809</v>
      </c>
    </row>
    <row r="9" customFormat="false" ht="12.75" hidden="false" customHeight="false" outlineLevel="0" collapsed="false">
      <c r="A9" s="303" t="n">
        <v>37377</v>
      </c>
      <c r="B9" s="304" t="n">
        <v>-4387062</v>
      </c>
      <c r="C9" s="305" t="n">
        <v>1465277.0323</v>
      </c>
      <c r="D9" s="306" t="n">
        <v>-81.35553119</v>
      </c>
      <c r="E9" s="306" t="n">
        <v>-1.3218159118</v>
      </c>
      <c r="F9" s="307" t="n">
        <v>1.6016443295</v>
      </c>
      <c r="G9" s="304" t="n">
        <v>-8135.553119</v>
      </c>
      <c r="H9" s="308" t="n">
        <v>-66.09079559</v>
      </c>
      <c r="I9" s="304" t="n">
        <v>-19105.427188</v>
      </c>
      <c r="J9" s="304" t="n">
        <v>4018.86983956194</v>
      </c>
      <c r="K9" s="309" t="n">
        <v>-15077.758259</v>
      </c>
    </row>
    <row r="10" customFormat="false" ht="12.75" hidden="false" customHeight="false" outlineLevel="0" collapsed="false">
      <c r="A10" s="303" t="n">
        <v>37408</v>
      </c>
      <c r="B10" s="304" t="n">
        <v>-4972795</v>
      </c>
      <c r="C10" s="305" t="n">
        <v>-1418384.8396</v>
      </c>
      <c r="D10" s="306" t="n">
        <v>-36.73759851</v>
      </c>
      <c r="E10" s="306" t="n">
        <v>-1.2761977902</v>
      </c>
      <c r="F10" s="307" t="n">
        <v>1.3817753885</v>
      </c>
      <c r="G10" s="304" t="n">
        <v>-3673.759851</v>
      </c>
      <c r="H10" s="308" t="n">
        <v>-63.80988951</v>
      </c>
      <c r="I10" s="304" t="n">
        <v>-25986.462821</v>
      </c>
      <c r="J10" s="304" t="n">
        <v>3908.83129993155</v>
      </c>
      <c r="K10" s="309" t="n">
        <v>6401.289608</v>
      </c>
    </row>
    <row r="11" customFormat="false" ht="12.75" hidden="false" customHeight="false" outlineLevel="0" collapsed="false">
      <c r="A11" s="303" t="n">
        <v>37438</v>
      </c>
      <c r="B11" s="304" t="n">
        <v>-4921800</v>
      </c>
      <c r="C11" s="305" t="n">
        <v>-1510414.5155</v>
      </c>
      <c r="D11" s="306" t="n">
        <v>-37.44540325</v>
      </c>
      <c r="E11" s="306" t="n">
        <v>-1.1051839796</v>
      </c>
      <c r="F11" s="307" t="n">
        <v>1.3557408776</v>
      </c>
      <c r="G11" s="304" t="n">
        <v>-3744.540325</v>
      </c>
      <c r="H11" s="308" t="n">
        <v>-55.25919898</v>
      </c>
      <c r="I11" s="304" t="n">
        <v>-26244.8377</v>
      </c>
      <c r="J11" s="304" t="n">
        <v>3257.8056054757</v>
      </c>
      <c r="K11" s="309" t="n">
        <v>7980.161832</v>
      </c>
    </row>
    <row r="12" customFormat="false" ht="12.75" hidden="false" customHeight="false" outlineLevel="0" collapsed="false">
      <c r="A12" s="303" t="n">
        <v>37469</v>
      </c>
      <c r="B12" s="304" t="n">
        <v>-4919397</v>
      </c>
      <c r="C12" s="305" t="n">
        <v>-1617690.6927</v>
      </c>
      <c r="D12" s="306" t="n">
        <v>-35.87683459</v>
      </c>
      <c r="E12" s="306" t="n">
        <v>-1.00503306</v>
      </c>
      <c r="F12" s="307" t="n">
        <v>1.1549124647</v>
      </c>
      <c r="G12" s="304" t="n">
        <v>-3587.683459</v>
      </c>
      <c r="H12" s="308" t="n">
        <v>-50.251653</v>
      </c>
      <c r="I12" s="304" t="n">
        <v>-27044.161447</v>
      </c>
      <c r="J12" s="304" t="n">
        <v>2813.93887446954</v>
      </c>
      <c r="K12" s="309" t="n">
        <v>9760.663105</v>
      </c>
    </row>
    <row r="13" customFormat="false" ht="12.75" hidden="false" customHeight="false" outlineLevel="0" collapsed="false">
      <c r="A13" s="303" t="n">
        <v>37500</v>
      </c>
      <c r="B13" s="304" t="n">
        <v>-4506645</v>
      </c>
      <c r="C13" s="305" t="n">
        <v>-1640877.757</v>
      </c>
      <c r="D13" s="306" t="n">
        <v>-12.14536095</v>
      </c>
      <c r="E13" s="306" t="n">
        <v>-0.8286335765</v>
      </c>
      <c r="F13" s="307" t="n">
        <v>1.2234108068</v>
      </c>
      <c r="G13" s="304" t="n">
        <v>-1214.536095</v>
      </c>
      <c r="H13" s="308" t="n">
        <v>-41.431678825</v>
      </c>
      <c r="I13" s="304" t="n">
        <v>-24596.248357</v>
      </c>
      <c r="J13" s="304" t="n">
        <v>2099.52948145106</v>
      </c>
      <c r="K13" s="309" t="n">
        <v>11503.414266</v>
      </c>
    </row>
    <row r="14" customFormat="false" ht="12.75" hidden="false" customHeight="false" outlineLevel="0" collapsed="false">
      <c r="A14" s="303" t="n">
        <v>37530</v>
      </c>
      <c r="B14" s="304" t="n">
        <v>-4455888</v>
      </c>
      <c r="C14" s="305" t="n">
        <v>-1618138.7608</v>
      </c>
      <c r="D14" s="306" t="n">
        <v>-8.18250628999999</v>
      </c>
      <c r="E14" s="306" t="n">
        <v>-0.7428499965</v>
      </c>
      <c r="F14" s="307" t="n">
        <v>1.1757563533</v>
      </c>
      <c r="G14" s="304" t="n">
        <v>-818.250628999998</v>
      </c>
      <c r="H14" s="308" t="n">
        <v>-37.142499825</v>
      </c>
      <c r="I14" s="304" t="n">
        <v>-24054.24031</v>
      </c>
      <c r="J14" s="304" t="n">
        <v>1747.853533744</v>
      </c>
      <c r="K14" s="309" t="n">
        <v>12624.776716</v>
      </c>
    </row>
    <row r="15" customFormat="false" ht="12.75" hidden="false" customHeight="false" outlineLevel="0" collapsed="false">
      <c r="A15" s="303" t="n">
        <v>37561</v>
      </c>
      <c r="B15" s="304" t="n">
        <v>2551775</v>
      </c>
      <c r="C15" s="305" t="n">
        <v>-192586.4757</v>
      </c>
      <c r="D15" s="306" t="n">
        <v>-2.29640275</v>
      </c>
      <c r="E15" s="306" t="n">
        <v>0.278904592</v>
      </c>
      <c r="F15" s="307" t="n">
        <v>1.7343829826</v>
      </c>
      <c r="G15" s="304" t="n">
        <v>-229.640275</v>
      </c>
      <c r="H15" s="308" t="n">
        <v>13.9452296</v>
      </c>
      <c r="I15" s="304" t="n">
        <v>15111.634947</v>
      </c>
      <c r="J15" s="304" t="n">
        <v>-1584.0773081451</v>
      </c>
      <c r="K15" s="309" t="n">
        <v>1638.336937</v>
      </c>
    </row>
    <row r="16" customFormat="false" ht="12.75" hidden="false" customHeight="false" outlineLevel="0" collapsed="false">
      <c r="A16" s="303" t="n">
        <v>37591</v>
      </c>
      <c r="B16" s="304" t="n">
        <v>590880</v>
      </c>
      <c r="C16" s="305" t="n">
        <v>-1324805.5068</v>
      </c>
      <c r="D16" s="306" t="n">
        <v>-37.8292555</v>
      </c>
      <c r="E16" s="306" t="n">
        <v>-0.1057913981</v>
      </c>
      <c r="F16" s="307" t="n">
        <v>1.859849398</v>
      </c>
      <c r="G16" s="304" t="n">
        <v>-3782.92555</v>
      </c>
      <c r="H16" s="308" t="n">
        <v>-5.289569905</v>
      </c>
      <c r="I16" s="304" t="n">
        <v>-2117.01231</v>
      </c>
      <c r="J16" s="304" t="n">
        <v>-316.098604243664</v>
      </c>
      <c r="K16" s="309" t="n">
        <v>12582.815851</v>
      </c>
    </row>
    <row r="17" customFormat="false" ht="12.75" hidden="false" customHeight="false" outlineLevel="0" collapsed="false">
      <c r="A17" s="303" t="n">
        <v>37622</v>
      </c>
      <c r="B17" s="304" t="n">
        <v>2696841</v>
      </c>
      <c r="C17" s="305" t="n">
        <v>4572686.0472</v>
      </c>
      <c r="D17" s="306" t="n">
        <v>3.5712435</v>
      </c>
      <c r="E17" s="306" t="n">
        <v>0.6104763611</v>
      </c>
      <c r="F17" s="307" t="n">
        <v>-0.2379440961</v>
      </c>
      <c r="G17" s="304" t="n">
        <v>357.12435</v>
      </c>
      <c r="H17" s="308" t="n">
        <v>30.523818055</v>
      </c>
      <c r="I17" s="304" t="n">
        <v>97489.741785</v>
      </c>
      <c r="J17" s="304" t="n">
        <v>-4265.84172292949</v>
      </c>
      <c r="K17" s="309" t="n">
        <v>-114896.819182</v>
      </c>
    </row>
    <row r="18" customFormat="false" ht="12.75" hidden="false" customHeight="false" outlineLevel="0" collapsed="false">
      <c r="A18" s="303" t="n">
        <v>37653</v>
      </c>
      <c r="B18" s="304" t="n">
        <v>2738228</v>
      </c>
      <c r="C18" s="305" t="n">
        <v>1735647.4342</v>
      </c>
      <c r="D18" s="306" t="n">
        <v>-4.97822114</v>
      </c>
      <c r="E18" s="306" t="n">
        <v>0.6230326033</v>
      </c>
      <c r="F18" s="307" t="n">
        <v>-0.1082653971</v>
      </c>
      <c r="G18" s="304" t="n">
        <v>-497.822114</v>
      </c>
      <c r="H18" s="308" t="n">
        <v>31.151630165</v>
      </c>
      <c r="I18" s="304" t="n">
        <v>36202.64814</v>
      </c>
      <c r="J18" s="304" t="n">
        <v>-2166.80302505133</v>
      </c>
      <c r="K18" s="309" t="n">
        <v>-19564.70735</v>
      </c>
    </row>
    <row r="19" customFormat="false" ht="12.75" hidden="false" customHeight="false" outlineLevel="0" collapsed="false">
      <c r="A19" s="303" t="n">
        <v>37681</v>
      </c>
      <c r="B19" s="304" t="n">
        <v>756733</v>
      </c>
      <c r="C19" s="305" t="n">
        <v>369683.5348</v>
      </c>
      <c r="D19" s="306" t="n">
        <v>-46.53452814</v>
      </c>
      <c r="E19" s="306" t="n">
        <v>0.3084092754</v>
      </c>
      <c r="F19" s="307" t="n">
        <v>0.177901134</v>
      </c>
      <c r="G19" s="304" t="n">
        <v>-4653.452814</v>
      </c>
      <c r="H19" s="308" t="n">
        <v>15.42046377</v>
      </c>
      <c r="I19" s="304" t="n">
        <v>14956.938465</v>
      </c>
      <c r="J19" s="304" t="n">
        <v>-849.622253251197</v>
      </c>
      <c r="K19" s="309" t="n">
        <v>-4439.623602</v>
      </c>
    </row>
    <row r="20" customFormat="false" ht="12.75" hidden="false" customHeight="false" outlineLevel="0" collapsed="false">
      <c r="A20" s="303" t="n">
        <v>37712</v>
      </c>
      <c r="B20" s="304" t="n">
        <v>3062530</v>
      </c>
      <c r="C20" s="305" t="n">
        <v>902831.2165</v>
      </c>
      <c r="D20" s="306" t="n">
        <v>18.87730491</v>
      </c>
      <c r="E20" s="306" t="n">
        <v>0.7432428725</v>
      </c>
      <c r="F20" s="307" t="n">
        <v>1.5110215256</v>
      </c>
      <c r="G20" s="304" t="n">
        <v>1887.730491</v>
      </c>
      <c r="H20" s="308" t="n">
        <v>37.162143625</v>
      </c>
      <c r="I20" s="304" t="n">
        <v>32971.815455</v>
      </c>
      <c r="J20" s="304" t="n">
        <v>-1340.22406214921</v>
      </c>
      <c r="K20" s="309" t="n">
        <v>-11570.063999</v>
      </c>
    </row>
    <row r="21" customFormat="false" ht="12.75" hidden="false" customHeight="false" outlineLevel="0" collapsed="false">
      <c r="A21" s="303" t="n">
        <v>37742</v>
      </c>
      <c r="B21" s="304" t="n">
        <v>2957417</v>
      </c>
      <c r="C21" s="305" t="n">
        <v>856390.5093</v>
      </c>
      <c r="D21" s="306" t="n">
        <v>29.56005963</v>
      </c>
      <c r="E21" s="306" t="n">
        <v>0.7224993752</v>
      </c>
      <c r="F21" s="307" t="n">
        <v>1.4955410045</v>
      </c>
      <c r="G21" s="304" t="n">
        <v>2956.005963</v>
      </c>
      <c r="H21" s="308" t="n">
        <v>36.12496876</v>
      </c>
      <c r="I21" s="304" t="n">
        <v>33688.62981</v>
      </c>
      <c r="J21" s="304" t="n">
        <v>-1236.17721615332</v>
      </c>
      <c r="K21" s="309" t="n">
        <v>-11629.627648</v>
      </c>
    </row>
    <row r="22" customFormat="false" ht="12.75" hidden="false" customHeight="false" outlineLevel="0" collapsed="false">
      <c r="A22" s="303" t="n">
        <v>37773</v>
      </c>
      <c r="B22" s="304" t="n">
        <v>2966050</v>
      </c>
      <c r="C22" s="305" t="n">
        <v>920480.2884</v>
      </c>
      <c r="D22" s="306" t="n">
        <v>31.02333139</v>
      </c>
      <c r="E22" s="306" t="n">
        <v>0.7097783575</v>
      </c>
      <c r="F22" s="307" t="n">
        <v>1.4684297759</v>
      </c>
      <c r="G22" s="304" t="n">
        <v>3102.333139</v>
      </c>
      <c r="H22" s="308" t="n">
        <v>35.488917875</v>
      </c>
      <c r="I22" s="304" t="n">
        <v>35530.681894</v>
      </c>
      <c r="J22" s="304" t="n">
        <v>-1194.55319644079</v>
      </c>
      <c r="K22" s="309" t="n">
        <v>-13359.66965</v>
      </c>
    </row>
    <row r="23" customFormat="false" ht="12.75" hidden="false" customHeight="false" outlineLevel="0" collapsed="false">
      <c r="A23" s="303" t="n">
        <v>37803</v>
      </c>
      <c r="B23" s="304" t="n">
        <v>2966656</v>
      </c>
      <c r="C23" s="305" t="n">
        <v>935295.2892</v>
      </c>
      <c r="D23" s="306" t="n">
        <v>36.68283703</v>
      </c>
      <c r="E23" s="306" t="n">
        <v>0.6825619329</v>
      </c>
      <c r="F23" s="307" t="n">
        <v>1.4290025315</v>
      </c>
      <c r="G23" s="304" t="n">
        <v>3668.283703</v>
      </c>
      <c r="H23" s="308" t="n">
        <v>34.128096645</v>
      </c>
      <c r="I23" s="304" t="n">
        <v>36776.155049</v>
      </c>
      <c r="J23" s="304" t="n">
        <v>-1164.30281232032</v>
      </c>
      <c r="K23" s="309" t="n">
        <v>-14317.242314</v>
      </c>
    </row>
    <row r="24" customFormat="false" ht="12.75" hidden="false" customHeight="false" outlineLevel="0" collapsed="false">
      <c r="A24" s="303" t="n">
        <v>37834</v>
      </c>
      <c r="B24" s="304" t="n">
        <v>2968191</v>
      </c>
      <c r="C24" s="305" t="n">
        <v>989631.9812</v>
      </c>
      <c r="D24" s="306" t="n">
        <v>40.89732445</v>
      </c>
      <c r="E24" s="306" t="n">
        <v>0.6582054246</v>
      </c>
      <c r="F24" s="307" t="n">
        <v>1.38465913</v>
      </c>
      <c r="G24" s="304" t="n">
        <v>4089.732445</v>
      </c>
      <c r="H24" s="308" t="n">
        <v>32.91027123</v>
      </c>
      <c r="I24" s="304" t="n">
        <v>38495.735319</v>
      </c>
      <c r="J24" s="304" t="n">
        <v>-1138.29543545516</v>
      </c>
      <c r="K24" s="309" t="n">
        <v>-16044.871938</v>
      </c>
    </row>
    <row r="25" customFormat="false" ht="12.75" hidden="false" customHeight="false" outlineLevel="0" collapsed="false">
      <c r="A25" s="303" t="n">
        <v>37865</v>
      </c>
      <c r="B25" s="304" t="n">
        <v>2970460</v>
      </c>
      <c r="C25" s="305" t="n">
        <v>1037969.7603</v>
      </c>
      <c r="D25" s="306" t="n">
        <v>39.45079187</v>
      </c>
      <c r="E25" s="306" t="n">
        <v>0.6529458033</v>
      </c>
      <c r="F25" s="307" t="n">
        <v>1.407130629</v>
      </c>
      <c r="G25" s="304" t="n">
        <v>3945.079187</v>
      </c>
      <c r="H25" s="308" t="n">
        <v>32.647290165</v>
      </c>
      <c r="I25" s="304" t="n">
        <v>39612.689843</v>
      </c>
      <c r="J25" s="304" t="n">
        <v>-1099.09676632443</v>
      </c>
      <c r="K25" s="309" t="n">
        <v>-17654.407601</v>
      </c>
    </row>
    <row r="26" customFormat="false" ht="12.75" hidden="false" customHeight="false" outlineLevel="0" collapsed="false">
      <c r="A26" s="303" t="n">
        <v>37895</v>
      </c>
      <c r="B26" s="304" t="n">
        <v>2426350</v>
      </c>
      <c r="C26" s="305" t="n">
        <v>1024872.9825</v>
      </c>
      <c r="D26" s="306" t="n">
        <v>43.89603806</v>
      </c>
      <c r="E26" s="306" t="n">
        <v>0.5640501266</v>
      </c>
      <c r="F26" s="307" t="n">
        <v>0.8886667345</v>
      </c>
      <c r="G26" s="304" t="n">
        <v>4389.603806</v>
      </c>
      <c r="H26" s="308" t="n">
        <v>28.20250633</v>
      </c>
      <c r="I26" s="304" t="n">
        <v>36853.896136</v>
      </c>
      <c r="J26" s="304" t="n">
        <v>-990.59883887748</v>
      </c>
      <c r="K26" s="309" t="n">
        <v>-18271.687663</v>
      </c>
    </row>
    <row r="27" customFormat="false" ht="12.75" hidden="false" customHeight="false" outlineLevel="0" collapsed="false">
      <c r="A27" s="303" t="n">
        <v>37926</v>
      </c>
      <c r="B27" s="304" t="n">
        <v>2744750</v>
      </c>
      <c r="C27" s="305" t="n">
        <v>1446301.485</v>
      </c>
      <c r="D27" s="306" t="n">
        <v>424.98515191</v>
      </c>
      <c r="E27" s="306" t="n">
        <v>0.6589740487</v>
      </c>
      <c r="F27" s="307" t="n">
        <v>3.535598152</v>
      </c>
      <c r="G27" s="304" t="n">
        <v>42498.515191</v>
      </c>
      <c r="H27" s="308" t="n">
        <v>32.948702435</v>
      </c>
      <c r="I27" s="304" t="n">
        <v>53074.194988</v>
      </c>
      <c r="J27" s="304" t="n">
        <v>-1428.83746365502</v>
      </c>
      <c r="K27" s="309" t="n">
        <v>-27102.557397</v>
      </c>
    </row>
    <row r="28" customFormat="false" ht="12.75" hidden="false" customHeight="false" outlineLevel="0" collapsed="false">
      <c r="A28" s="303" t="n">
        <v>37956</v>
      </c>
      <c r="B28" s="304" t="n">
        <v>2683650</v>
      </c>
      <c r="C28" s="305" t="n">
        <v>1310485.5731</v>
      </c>
      <c r="D28" s="306" t="n">
        <v>56.20045615</v>
      </c>
      <c r="E28" s="306" t="n">
        <v>0.5290460313</v>
      </c>
      <c r="F28" s="307" t="n">
        <v>0.4711039959</v>
      </c>
      <c r="G28" s="304" t="n">
        <v>5620.045615</v>
      </c>
      <c r="H28" s="308" t="n">
        <v>26.452301565</v>
      </c>
      <c r="I28" s="304" t="n">
        <v>43734.238618</v>
      </c>
      <c r="J28" s="304" t="n">
        <v>-1031.93373826146</v>
      </c>
      <c r="K28" s="309" t="n">
        <v>-25523.989423</v>
      </c>
    </row>
    <row r="29" customFormat="false" ht="12.75" hidden="false" customHeight="false" outlineLevel="0" collapsed="false">
      <c r="A29" s="303" t="n">
        <v>37987</v>
      </c>
      <c r="B29" s="304" t="n">
        <v>-124196</v>
      </c>
      <c r="C29" s="305" t="n">
        <v>-6790.7899</v>
      </c>
      <c r="D29" s="306" t="n">
        <v>0.44909144</v>
      </c>
      <c r="E29" s="306" t="n">
        <v>-0.0044995695</v>
      </c>
      <c r="F29" s="307" t="n">
        <v>0.0939675964</v>
      </c>
      <c r="G29" s="304" t="n">
        <v>44.909144</v>
      </c>
      <c r="H29" s="308" t="n">
        <v>-0.224978475</v>
      </c>
      <c r="I29" s="304" t="n">
        <v>-3740.706784</v>
      </c>
      <c r="J29" s="304" t="n">
        <v>76.6011737166315</v>
      </c>
      <c r="K29" s="309" t="n">
        <v>147.658184</v>
      </c>
    </row>
    <row r="30" customFormat="false" ht="12.75" hidden="false" customHeight="false" outlineLevel="0" collapsed="false">
      <c r="A30" s="303" t="n">
        <v>38018</v>
      </c>
      <c r="B30" s="304" t="n">
        <v>-123396</v>
      </c>
      <c r="C30" s="305" t="n">
        <v>-7651.24769999999</v>
      </c>
      <c r="D30" s="306" t="n">
        <v>1.13418074</v>
      </c>
      <c r="E30" s="306" t="n">
        <v>-0.0063979814</v>
      </c>
      <c r="F30" s="307" t="n">
        <v>0.0917452391</v>
      </c>
      <c r="G30" s="304" t="n">
        <v>113.418074</v>
      </c>
      <c r="H30" s="308" t="n">
        <v>-0.31989907</v>
      </c>
      <c r="I30" s="304" t="n">
        <v>-3606.38942</v>
      </c>
      <c r="J30" s="304" t="n">
        <v>68.98602053388</v>
      </c>
      <c r="K30" s="309" t="n">
        <v>165.653211</v>
      </c>
    </row>
    <row r="31" customFormat="false" ht="12.75" hidden="false" customHeight="false" outlineLevel="0" collapsed="false">
      <c r="A31" s="303" t="n">
        <v>38047</v>
      </c>
      <c r="B31" s="304" t="n">
        <v>-67590</v>
      </c>
      <c r="C31" s="305" t="n">
        <v>-2537.201</v>
      </c>
      <c r="D31" s="306" t="n">
        <v>2.49471131</v>
      </c>
      <c r="E31" s="306" t="n">
        <v>-0.000925406199999999</v>
      </c>
      <c r="F31" s="307" t="n">
        <v>0.1472437296</v>
      </c>
      <c r="G31" s="304" t="n">
        <v>249.471131</v>
      </c>
      <c r="H31" s="308" t="n">
        <v>-0.0462703099999997</v>
      </c>
      <c r="I31" s="304" t="n">
        <v>-2995.139843</v>
      </c>
      <c r="J31" s="304" t="n">
        <v>47.4572561259412</v>
      </c>
      <c r="K31" s="309" t="n">
        <v>58.672141</v>
      </c>
    </row>
    <row r="32" customFormat="false" ht="12.75" hidden="false" customHeight="false" outlineLevel="0" collapsed="false">
      <c r="A32" s="303" t="n">
        <v>38078</v>
      </c>
      <c r="B32" s="304" t="n">
        <v>-76010</v>
      </c>
      <c r="C32" s="305" t="n">
        <v>-16348.5246</v>
      </c>
      <c r="D32" s="306" t="n">
        <v>3.25175052</v>
      </c>
      <c r="E32" s="306" t="n">
        <v>-0.007099902</v>
      </c>
      <c r="F32" s="307" t="n">
        <v>0.1571749006</v>
      </c>
      <c r="G32" s="304" t="n">
        <v>325.175052</v>
      </c>
      <c r="H32" s="308" t="n">
        <v>-0.3549951</v>
      </c>
      <c r="I32" s="304" t="n">
        <v>-2964.25503</v>
      </c>
      <c r="J32" s="304" t="n">
        <v>37.5939370294319</v>
      </c>
      <c r="K32" s="309" t="n">
        <v>382.639191</v>
      </c>
    </row>
    <row r="33" customFormat="false" ht="12.75" hidden="false" customHeight="false" outlineLevel="0" collapsed="false">
      <c r="A33" s="303" t="n">
        <v>38108</v>
      </c>
      <c r="B33" s="304" t="n">
        <v>-79851</v>
      </c>
      <c r="C33" s="305" t="n">
        <v>-23036.2237</v>
      </c>
      <c r="D33" s="306" t="n">
        <v>3.36067958</v>
      </c>
      <c r="E33" s="306" t="n">
        <v>-0.0079628527</v>
      </c>
      <c r="F33" s="307" t="n">
        <v>0.1564591094</v>
      </c>
      <c r="G33" s="304" t="n">
        <v>336.067958</v>
      </c>
      <c r="H33" s="308" t="n">
        <v>-0.398142635</v>
      </c>
      <c r="I33" s="304" t="n">
        <v>-3099.882585</v>
      </c>
      <c r="J33" s="304" t="n">
        <v>36.0991882272416</v>
      </c>
      <c r="K33" s="309" t="n">
        <v>549.957632</v>
      </c>
    </row>
    <row r="34" customFormat="false" ht="12.75" hidden="false" customHeight="false" outlineLevel="0" collapsed="false">
      <c r="A34" s="303" t="n">
        <v>38139</v>
      </c>
      <c r="B34" s="304" t="n">
        <v>-75250</v>
      </c>
      <c r="C34" s="305" t="n">
        <v>-20515.6886</v>
      </c>
      <c r="D34" s="306" t="n">
        <v>3.37489167</v>
      </c>
      <c r="E34" s="306" t="n">
        <v>-0.006627624</v>
      </c>
      <c r="F34" s="307" t="n">
        <v>0.1493074208</v>
      </c>
      <c r="G34" s="304" t="n">
        <v>337.489167</v>
      </c>
      <c r="H34" s="308" t="n">
        <v>-0.3313812</v>
      </c>
      <c r="I34" s="304" t="n">
        <v>-3052.647275</v>
      </c>
      <c r="J34" s="304" t="n">
        <v>35.0536583162217</v>
      </c>
      <c r="K34" s="309" t="n">
        <v>505.817097</v>
      </c>
    </row>
    <row r="35" customFormat="false" ht="12.75" hidden="false" customHeight="false" outlineLevel="0" collapsed="false">
      <c r="A35" s="303" t="n">
        <v>38169</v>
      </c>
      <c r="B35" s="304" t="n">
        <v>-73650</v>
      </c>
      <c r="C35" s="305" t="n">
        <v>-20453.6263</v>
      </c>
      <c r="D35" s="306" t="n">
        <v>3.12418546</v>
      </c>
      <c r="E35" s="306" t="n">
        <v>-0.004745673</v>
      </c>
      <c r="F35" s="307" t="n">
        <v>0.1471059217</v>
      </c>
      <c r="G35" s="304" t="n">
        <v>312.418546</v>
      </c>
      <c r="H35" s="308" t="n">
        <v>-0.23728365</v>
      </c>
      <c r="I35" s="304" t="n">
        <v>-3167.362816</v>
      </c>
      <c r="J35" s="304" t="n">
        <v>35.1344013689254</v>
      </c>
      <c r="K35" s="309" t="n">
        <v>527.970759</v>
      </c>
    </row>
    <row r="36" customFormat="false" ht="12.75" hidden="false" customHeight="false" outlineLevel="0" collapsed="false">
      <c r="A36" s="303" t="n">
        <v>38200</v>
      </c>
      <c r="B36" s="304" t="n">
        <v>-73200</v>
      </c>
      <c r="C36" s="305" t="n">
        <v>-18777.6791</v>
      </c>
      <c r="D36" s="306" t="n">
        <v>2.99096265</v>
      </c>
      <c r="E36" s="306" t="n">
        <v>-0.0031613503</v>
      </c>
      <c r="F36" s="307" t="n">
        <v>0.1441529772</v>
      </c>
      <c r="G36" s="304" t="n">
        <v>299.096265</v>
      </c>
      <c r="H36" s="308" t="n">
        <v>-0.158067515</v>
      </c>
      <c r="I36" s="304" t="n">
        <v>-3200.06228</v>
      </c>
      <c r="J36" s="304" t="n">
        <v>34.9749716632443</v>
      </c>
      <c r="K36" s="309" t="n">
        <v>495.644426</v>
      </c>
    </row>
    <row r="37" customFormat="false" ht="12.75" hidden="false" customHeight="false" outlineLevel="0" collapsed="false">
      <c r="A37" s="303" t="n">
        <v>38231</v>
      </c>
      <c r="B37" s="304" t="n">
        <v>-74950</v>
      </c>
      <c r="C37" s="305" t="n">
        <v>-17435.8338</v>
      </c>
      <c r="D37" s="306" t="n">
        <v>3.00629034</v>
      </c>
      <c r="E37" s="306" t="n">
        <v>-0.0019605457</v>
      </c>
      <c r="F37" s="307" t="n">
        <v>0.1403035431</v>
      </c>
      <c r="G37" s="304" t="n">
        <v>300.629034</v>
      </c>
      <c r="H37" s="308" t="n">
        <v>-0.0980272850000001</v>
      </c>
      <c r="I37" s="304" t="n">
        <v>-3148.670973</v>
      </c>
      <c r="J37" s="304" t="n">
        <v>33.2708492813141</v>
      </c>
      <c r="K37" s="309" t="n">
        <v>474.759365</v>
      </c>
    </row>
    <row r="38" customFormat="false" ht="12.75" hidden="false" customHeight="false" outlineLevel="0" collapsed="false">
      <c r="A38" s="303" t="n">
        <v>38261</v>
      </c>
      <c r="B38" s="304" t="n">
        <v>-73650</v>
      </c>
      <c r="C38" s="305" t="n">
        <v>-12983.3091</v>
      </c>
      <c r="D38" s="306" t="n">
        <v>2.63285097</v>
      </c>
      <c r="E38" s="306" t="n">
        <v>-0.000667160399999998</v>
      </c>
      <c r="F38" s="307" t="n">
        <v>0.1443133729</v>
      </c>
      <c r="G38" s="304" t="n">
        <v>263.285097</v>
      </c>
      <c r="H38" s="308" t="n">
        <v>-0.0333580200000001</v>
      </c>
      <c r="I38" s="304" t="n">
        <v>-3254.899016</v>
      </c>
      <c r="J38" s="304" t="n">
        <v>33.7379613963039</v>
      </c>
      <c r="K38" s="309" t="n">
        <v>365.604986</v>
      </c>
    </row>
    <row r="39" customFormat="false" ht="12.75" hidden="false" customHeight="false" outlineLevel="0" collapsed="false">
      <c r="A39" s="303" t="n">
        <v>38292</v>
      </c>
      <c r="B39" s="304" t="n">
        <v>-75250</v>
      </c>
      <c r="C39" s="305" t="n">
        <v>-6179.3643</v>
      </c>
      <c r="D39" s="306" t="n">
        <v>2.58481212</v>
      </c>
      <c r="E39" s="306" t="n">
        <v>0.000729732300000001</v>
      </c>
      <c r="F39" s="307" t="n">
        <v>0.1420029913</v>
      </c>
      <c r="G39" s="304" t="n">
        <v>258.481212</v>
      </c>
      <c r="H39" s="308" t="n">
        <v>0.0364866150000003</v>
      </c>
      <c r="I39" s="304" t="n">
        <v>-3266.852241</v>
      </c>
      <c r="J39" s="304" t="n">
        <v>35.7851030800821</v>
      </c>
      <c r="K39" s="309" t="n">
        <v>180.396021</v>
      </c>
    </row>
    <row r="40" customFormat="false" ht="12.75" hidden="false" customHeight="false" outlineLevel="0" collapsed="false">
      <c r="A40" s="303" t="n">
        <v>38322</v>
      </c>
      <c r="B40" s="304" t="n">
        <v>-126350</v>
      </c>
      <c r="C40" s="305" t="n">
        <v>-15437.8911</v>
      </c>
      <c r="D40" s="306" t="n">
        <v>0.52118707</v>
      </c>
      <c r="E40" s="306" t="n">
        <v>-0.0043095723</v>
      </c>
      <c r="F40" s="307" t="n">
        <v>0.0890992545</v>
      </c>
      <c r="G40" s="304" t="n">
        <v>52.118707</v>
      </c>
      <c r="H40" s="308" t="n">
        <v>-0.215478615</v>
      </c>
      <c r="I40" s="304" t="n">
        <v>-4349.567938</v>
      </c>
      <c r="J40" s="304" t="n">
        <v>50.3396476386037</v>
      </c>
      <c r="K40" s="309" t="n">
        <v>462.171557</v>
      </c>
    </row>
    <row r="41" customFormat="false" ht="12.75" hidden="false" customHeight="false" outlineLevel="0" collapsed="false">
      <c r="A41" s="303" t="n">
        <v>38353</v>
      </c>
      <c r="B41" s="304" t="n">
        <v>-284196</v>
      </c>
      <c r="C41" s="305" t="n">
        <v>-115814.8171</v>
      </c>
      <c r="D41" s="306" t="n">
        <v>-1.74309313</v>
      </c>
      <c r="E41" s="306" t="n">
        <v>-0.0272260478</v>
      </c>
      <c r="F41" s="307" t="n">
        <v>0.0651235645</v>
      </c>
      <c r="G41" s="304" t="n">
        <v>-174.309313</v>
      </c>
      <c r="H41" s="308" t="n">
        <v>-1.36130239</v>
      </c>
      <c r="I41" s="304" t="n">
        <v>-7534.5788</v>
      </c>
      <c r="J41" s="304" t="n">
        <v>82.2253530458589</v>
      </c>
      <c r="K41" s="309" t="n">
        <v>3525.970614</v>
      </c>
    </row>
    <row r="42" customFormat="false" ht="12.75" hidden="false" customHeight="false" outlineLevel="0" collapsed="false">
      <c r="A42" s="303" t="n">
        <v>38384</v>
      </c>
      <c r="B42" s="304" t="n">
        <v>-282996</v>
      </c>
      <c r="C42" s="305" t="n">
        <v>-111642.2473</v>
      </c>
      <c r="D42" s="306" t="n">
        <v>-0.79404661</v>
      </c>
      <c r="E42" s="306" t="n">
        <v>-0.029608622</v>
      </c>
      <c r="F42" s="307" t="n">
        <v>0.0601891875</v>
      </c>
      <c r="G42" s="304" t="n">
        <v>-79.404661</v>
      </c>
      <c r="H42" s="308" t="n">
        <v>-1.4804311</v>
      </c>
      <c r="I42" s="304" t="n">
        <v>-7192.177895</v>
      </c>
      <c r="J42" s="304" t="n">
        <v>74.3433568788501</v>
      </c>
      <c r="K42" s="309" t="n">
        <v>3490.635081</v>
      </c>
    </row>
    <row r="43" customFormat="false" ht="12.75" hidden="false" customHeight="false" outlineLevel="0" collapsed="false">
      <c r="A43" s="303" t="n">
        <v>38412</v>
      </c>
      <c r="B43" s="304" t="n">
        <v>-227590</v>
      </c>
      <c r="C43" s="305" t="n">
        <v>-104204.2709</v>
      </c>
      <c r="D43" s="306" t="n">
        <v>0.64162728</v>
      </c>
      <c r="E43" s="306" t="n">
        <v>-0.0266056045</v>
      </c>
      <c r="F43" s="307" t="n">
        <v>0.1090106105</v>
      </c>
      <c r="G43" s="304" t="n">
        <v>64.162728</v>
      </c>
      <c r="H43" s="308" t="n">
        <v>-1.330280225</v>
      </c>
      <c r="I43" s="304" t="n">
        <v>-6538.779567</v>
      </c>
      <c r="J43" s="304" t="n">
        <v>59.0924090349075</v>
      </c>
      <c r="K43" s="309" t="n">
        <v>3337.960216</v>
      </c>
    </row>
    <row r="44" customFormat="false" ht="12.75" hidden="false" customHeight="false" outlineLevel="0" collapsed="false">
      <c r="A44" s="303" t="n">
        <v>38443</v>
      </c>
      <c r="B44" s="304" t="n">
        <v>-236010</v>
      </c>
      <c r="C44" s="305" t="n">
        <v>-109016.0035</v>
      </c>
      <c r="D44" s="306" t="n">
        <v>1.72232363</v>
      </c>
      <c r="E44" s="306" t="n">
        <v>-0.0330974963</v>
      </c>
      <c r="F44" s="307" t="n">
        <v>0.0916330246</v>
      </c>
      <c r="G44" s="304" t="n">
        <v>172.232363</v>
      </c>
      <c r="H44" s="308" t="n">
        <v>-1.654874815</v>
      </c>
      <c r="I44" s="304" t="n">
        <v>-6474.21999</v>
      </c>
      <c r="J44" s="304" t="n">
        <v>52.5998280629705</v>
      </c>
      <c r="K44" s="309" t="n">
        <v>3590.588699</v>
      </c>
    </row>
    <row r="45" customFormat="false" ht="12.75" hidden="false" customHeight="false" outlineLevel="0" collapsed="false">
      <c r="A45" s="303" t="n">
        <v>38473</v>
      </c>
      <c r="B45" s="304" t="n">
        <v>20149</v>
      </c>
      <c r="C45" s="305" t="n">
        <v>-39770.6119</v>
      </c>
      <c r="D45" s="306" t="n">
        <v>-3.32343558</v>
      </c>
      <c r="E45" s="306" t="n">
        <v>0.0028794339</v>
      </c>
      <c r="F45" s="307" t="n">
        <v>0.0505689946</v>
      </c>
      <c r="G45" s="304" t="n">
        <v>-332.343558</v>
      </c>
      <c r="H45" s="308" t="n">
        <v>0.143971695</v>
      </c>
      <c r="I45" s="304" t="n">
        <v>-2391.443167</v>
      </c>
      <c r="J45" s="304" t="n">
        <v>7.72420041067762</v>
      </c>
      <c r="K45" s="309" t="n">
        <v>1341.475538</v>
      </c>
    </row>
    <row r="46" customFormat="false" ht="12.75" hidden="false" customHeight="false" outlineLevel="0" collapsed="false">
      <c r="A46" s="303" t="n">
        <v>38504</v>
      </c>
      <c r="B46" s="304" t="n">
        <v>24750</v>
      </c>
      <c r="C46" s="305" t="n">
        <v>-38776.2088</v>
      </c>
      <c r="D46" s="306" t="n">
        <v>-3.28032835</v>
      </c>
      <c r="E46" s="306" t="n">
        <v>0.0033282157</v>
      </c>
      <c r="F46" s="307" t="n">
        <v>0.0458401798</v>
      </c>
      <c r="G46" s="304" t="n">
        <v>-328.032835</v>
      </c>
      <c r="H46" s="308" t="n">
        <v>0.166410785</v>
      </c>
      <c r="I46" s="304" t="n">
        <v>-2336.257504</v>
      </c>
      <c r="J46" s="304" t="n">
        <v>7.48352197125257</v>
      </c>
      <c r="K46" s="309" t="n">
        <v>1338.721406</v>
      </c>
    </row>
    <row r="47" customFormat="false" ht="12.75" hidden="false" customHeight="false" outlineLevel="0" collapsed="false">
      <c r="A47" s="303" t="n">
        <v>38534</v>
      </c>
      <c r="B47" s="304" t="n">
        <v>26350</v>
      </c>
      <c r="C47" s="305" t="n">
        <v>-38923.3993</v>
      </c>
      <c r="D47" s="306" t="n">
        <v>-3.49059821</v>
      </c>
      <c r="E47" s="306" t="n">
        <v>0.0040490204</v>
      </c>
      <c r="F47" s="307" t="n">
        <v>0.049836214</v>
      </c>
      <c r="G47" s="304" t="n">
        <v>-349.059821</v>
      </c>
      <c r="H47" s="308" t="n">
        <v>0.20245102</v>
      </c>
      <c r="I47" s="304" t="n">
        <v>-2417.853112</v>
      </c>
      <c r="J47" s="304" t="n">
        <v>7.39954907597536</v>
      </c>
      <c r="K47" s="309" t="n">
        <v>1378.969981</v>
      </c>
    </row>
    <row r="48" customFormat="false" ht="12.75" hidden="false" customHeight="false" outlineLevel="0" collapsed="false">
      <c r="A48" s="303" t="n">
        <v>38565</v>
      </c>
      <c r="B48" s="304" t="n">
        <v>26800</v>
      </c>
      <c r="C48" s="305" t="n">
        <v>-39026.4375</v>
      </c>
      <c r="D48" s="306" t="n">
        <v>-3.58461415</v>
      </c>
      <c r="E48" s="306" t="n">
        <v>0.0048318226</v>
      </c>
      <c r="F48" s="307" t="n">
        <v>0.0493446418</v>
      </c>
      <c r="G48" s="304" t="n">
        <v>-358.461415</v>
      </c>
      <c r="H48" s="308" t="n">
        <v>0.24159113</v>
      </c>
      <c r="I48" s="304" t="n">
        <v>-2458.026538</v>
      </c>
      <c r="J48" s="304" t="n">
        <v>7.66771416837782</v>
      </c>
      <c r="K48" s="309" t="n">
        <v>1413.606484</v>
      </c>
    </row>
    <row r="49" customFormat="false" ht="12.75" hidden="false" customHeight="false" outlineLevel="0" collapsed="false">
      <c r="A49" s="303" t="n">
        <v>38596</v>
      </c>
      <c r="B49" s="304" t="n">
        <v>25050</v>
      </c>
      <c r="C49" s="305" t="n">
        <v>-31573.1751</v>
      </c>
      <c r="D49" s="306" t="n">
        <v>-4.80887224</v>
      </c>
      <c r="E49" s="306" t="n">
        <v>0.0212045429</v>
      </c>
      <c r="F49" s="307" t="n">
        <v>-0.0229005261</v>
      </c>
      <c r="G49" s="304" t="n">
        <v>-480.887224</v>
      </c>
      <c r="H49" s="308" t="n">
        <v>1.060227145</v>
      </c>
      <c r="I49" s="304" t="n">
        <v>-1019.283116</v>
      </c>
      <c r="J49" s="304" t="n">
        <v>6.53027296372348</v>
      </c>
      <c r="K49" s="309" t="n">
        <v>1172.162232</v>
      </c>
    </row>
    <row r="50" customFormat="false" ht="12.75" hidden="false" customHeight="false" outlineLevel="0" collapsed="false">
      <c r="A50" s="303" t="n">
        <v>38626</v>
      </c>
      <c r="B50" s="304" t="n">
        <v>26350</v>
      </c>
      <c r="C50" s="305" t="n">
        <v>-27680.15</v>
      </c>
      <c r="D50" s="306" t="n">
        <v>-5.14824971</v>
      </c>
      <c r="E50" s="306" t="n">
        <v>0.0219245038</v>
      </c>
      <c r="F50" s="307" t="n">
        <v>-0.017939361</v>
      </c>
      <c r="G50" s="304" t="n">
        <v>-514.824971</v>
      </c>
      <c r="H50" s="308" t="n">
        <v>1.09622519</v>
      </c>
      <c r="I50" s="304" t="n">
        <v>-1072.397053</v>
      </c>
      <c r="J50" s="304" t="n">
        <v>7.30202710472279</v>
      </c>
      <c r="K50" s="309" t="n">
        <v>1050.367912</v>
      </c>
    </row>
    <row r="51" customFormat="false" ht="12.75" hidden="false" customHeight="false" outlineLevel="0" collapsed="false">
      <c r="A51" s="303" t="n">
        <v>38657</v>
      </c>
      <c r="B51" s="304" t="n">
        <v>24750</v>
      </c>
      <c r="C51" s="305" t="n">
        <v>-27685.9147</v>
      </c>
      <c r="D51" s="306" t="n">
        <v>-5.11255411</v>
      </c>
      <c r="E51" s="306" t="n">
        <v>0.0210696883</v>
      </c>
      <c r="F51" s="307" t="n">
        <v>-0.016006248</v>
      </c>
      <c r="G51" s="304" t="n">
        <v>-511.255411</v>
      </c>
      <c r="H51" s="308" t="n">
        <v>1.053484415</v>
      </c>
      <c r="I51" s="304" t="n">
        <v>-1161.908039</v>
      </c>
      <c r="J51" s="304" t="n">
        <v>7.94249281314168</v>
      </c>
      <c r="K51" s="309" t="n">
        <v>1072.568633</v>
      </c>
    </row>
    <row r="52" customFormat="false" ht="12.75" hidden="false" customHeight="false" outlineLevel="0" collapsed="false">
      <c r="A52" s="303" t="n">
        <v>38687</v>
      </c>
      <c r="B52" s="304" t="n">
        <v>-26350</v>
      </c>
      <c r="C52" s="305" t="n">
        <v>-43470.4577</v>
      </c>
      <c r="D52" s="306" t="n">
        <v>-6.78909804</v>
      </c>
      <c r="E52" s="306" t="n">
        <v>0.0139805259</v>
      </c>
      <c r="F52" s="307" t="n">
        <v>-0.0722798557</v>
      </c>
      <c r="G52" s="304" t="n">
        <v>-678.909804</v>
      </c>
      <c r="H52" s="308" t="n">
        <v>0.699026295</v>
      </c>
      <c r="I52" s="304" t="n">
        <v>-2420.752902</v>
      </c>
      <c r="J52" s="304" t="n">
        <v>17.795054072553</v>
      </c>
      <c r="K52" s="309" t="n">
        <v>1722.156124</v>
      </c>
    </row>
    <row r="53" customFormat="false" ht="12.75" hidden="false" customHeight="false" outlineLevel="0" collapsed="false">
      <c r="A53" s="303" t="n">
        <v>38718</v>
      </c>
      <c r="B53" s="304" t="n">
        <v>-24196</v>
      </c>
      <c r="C53" s="305" t="n">
        <v>-41459.7928</v>
      </c>
      <c r="D53" s="306" t="n">
        <v>-6.58276079</v>
      </c>
      <c r="E53" s="306" t="n">
        <v>0.0151350684</v>
      </c>
      <c r="F53" s="307" t="n">
        <v>-0.0745571882</v>
      </c>
      <c r="G53" s="304" t="n">
        <v>-658.276079</v>
      </c>
      <c r="H53" s="308" t="n">
        <v>0.75675342</v>
      </c>
      <c r="I53" s="304" t="n">
        <v>-2390.821412</v>
      </c>
      <c r="J53" s="304" t="n">
        <v>17.6629180013689</v>
      </c>
      <c r="K53" s="309" t="n">
        <v>1676.553427</v>
      </c>
    </row>
    <row r="54" customFormat="false" ht="12.75" hidden="false" customHeight="false" outlineLevel="0" collapsed="false">
      <c r="A54" s="303" t="n">
        <v>38749</v>
      </c>
      <c r="B54" s="304" t="n">
        <v>-22996</v>
      </c>
      <c r="C54" s="305" t="n">
        <v>-35388.7102</v>
      </c>
      <c r="D54" s="306" t="n">
        <v>-5.76364423</v>
      </c>
      <c r="E54" s="306" t="n">
        <v>0.0135125886</v>
      </c>
      <c r="F54" s="307" t="n">
        <v>-0.0701671373</v>
      </c>
      <c r="G54" s="304" t="n">
        <v>-576.364423</v>
      </c>
      <c r="H54" s="308" t="n">
        <v>0.67562943</v>
      </c>
      <c r="I54" s="304" t="n">
        <v>-2067.113712</v>
      </c>
      <c r="J54" s="304" t="n">
        <v>14.5592698151951</v>
      </c>
      <c r="K54" s="309" t="n">
        <v>1460.117351</v>
      </c>
    </row>
    <row r="55" customFormat="false" ht="12.75" hidden="false" customHeight="false" outlineLevel="0" collapsed="false">
      <c r="A55" s="303" t="n">
        <v>38777</v>
      </c>
      <c r="B55" s="304" t="n">
        <v>32410</v>
      </c>
      <c r="C55" s="305" t="n">
        <v>-25684.1302</v>
      </c>
      <c r="D55" s="306" t="n">
        <v>-5.0277705</v>
      </c>
      <c r="E55" s="306" t="n">
        <v>0.0222837554</v>
      </c>
      <c r="F55" s="307" t="n">
        <v>-0.0231815069</v>
      </c>
      <c r="G55" s="304" t="n">
        <v>-502.77705</v>
      </c>
      <c r="H55" s="308" t="n">
        <v>1.11418777</v>
      </c>
      <c r="I55" s="304" t="n">
        <v>-1087.692776</v>
      </c>
      <c r="J55" s="304" t="n">
        <v>6.17510417522245</v>
      </c>
      <c r="K55" s="309" t="n">
        <v>1079.401501</v>
      </c>
    </row>
    <row r="56" customFormat="false" ht="12.75" hidden="false" customHeight="false" outlineLevel="0" collapsed="false">
      <c r="A56" s="303" t="n">
        <v>38808</v>
      </c>
      <c r="B56" s="304" t="n">
        <v>23990</v>
      </c>
      <c r="C56" s="305" t="n">
        <v>-23932.4064</v>
      </c>
      <c r="D56" s="306" t="n">
        <v>-4.53654296</v>
      </c>
      <c r="E56" s="306" t="n">
        <v>0.0214876891</v>
      </c>
      <c r="F56" s="307" t="n">
        <v>-0.0220698987</v>
      </c>
      <c r="G56" s="304" t="n">
        <v>-453.654296</v>
      </c>
      <c r="H56" s="308" t="n">
        <v>1.074384455</v>
      </c>
      <c r="I56" s="304" t="n">
        <v>-880.91258</v>
      </c>
      <c r="J56" s="304" t="n">
        <v>3.83051909650924</v>
      </c>
      <c r="K56" s="309" t="n">
        <v>1027.406247</v>
      </c>
    </row>
    <row r="57" customFormat="false" ht="12.75" hidden="false" customHeight="false" outlineLevel="0" collapsed="false">
      <c r="A57" s="303" t="n">
        <v>38838</v>
      </c>
      <c r="B57" s="304" t="n">
        <v>20149</v>
      </c>
      <c r="C57" s="305" t="n">
        <v>-29931.684</v>
      </c>
      <c r="D57" s="306" t="n">
        <v>-4.45455985</v>
      </c>
      <c r="E57" s="306" t="n">
        <v>0.0217981538</v>
      </c>
      <c r="F57" s="307" t="n">
        <v>-0.0278152194</v>
      </c>
      <c r="G57" s="304" t="n">
        <v>-445.455985</v>
      </c>
      <c r="H57" s="308" t="n">
        <v>1.08990769</v>
      </c>
      <c r="I57" s="304" t="n">
        <v>-932.830092</v>
      </c>
      <c r="J57" s="304" t="n">
        <v>3.14237207392197</v>
      </c>
      <c r="K57" s="309" t="n">
        <v>1307.897814</v>
      </c>
    </row>
    <row r="58" customFormat="false" ht="12.75" hidden="false" customHeight="false" outlineLevel="0" collapsed="false">
      <c r="A58" s="303" t="n">
        <v>38869</v>
      </c>
      <c r="B58" s="304" t="n">
        <v>24750</v>
      </c>
      <c r="C58" s="305" t="n">
        <v>-28944.5291</v>
      </c>
      <c r="D58" s="306" t="n">
        <v>-4.39068975</v>
      </c>
      <c r="E58" s="306" t="n">
        <v>0.021221156</v>
      </c>
      <c r="F58" s="307" t="n">
        <v>-0.0292418613</v>
      </c>
      <c r="G58" s="304" t="n">
        <v>-439.068975</v>
      </c>
      <c r="H58" s="308" t="n">
        <v>1.0610578</v>
      </c>
      <c r="I58" s="304" t="n">
        <v>-918.037387</v>
      </c>
      <c r="J58" s="304" t="n">
        <v>3.09325201916495</v>
      </c>
      <c r="K58" s="309" t="n">
        <v>1288.536737</v>
      </c>
    </row>
    <row r="59" customFormat="false" ht="12.75" hidden="false" customHeight="false" outlineLevel="0" collapsed="false">
      <c r="A59" s="303" t="n">
        <v>38899</v>
      </c>
      <c r="B59" s="304" t="n">
        <v>26350</v>
      </c>
      <c r="C59" s="305" t="n">
        <v>-29979.4263</v>
      </c>
      <c r="D59" s="306" t="n">
        <v>-4.5710931</v>
      </c>
      <c r="E59" s="306" t="n">
        <v>0.0217620015</v>
      </c>
      <c r="F59" s="307" t="n">
        <v>-0.0309309107</v>
      </c>
      <c r="G59" s="304" t="n">
        <v>-457.10931</v>
      </c>
      <c r="H59" s="308" t="n">
        <v>1.088100075</v>
      </c>
      <c r="I59" s="304" t="n">
        <v>-993.041718</v>
      </c>
      <c r="J59" s="304" t="n">
        <v>3.35169199178644</v>
      </c>
      <c r="K59" s="309" t="n">
        <v>1361.693862</v>
      </c>
    </row>
    <row r="60" customFormat="false" ht="12.75" hidden="false" customHeight="false" outlineLevel="0" collapsed="false">
      <c r="A60" s="303" t="n">
        <v>38930</v>
      </c>
      <c r="B60" s="304" t="n">
        <v>26800</v>
      </c>
      <c r="C60" s="305" t="n">
        <v>-30081.9187</v>
      </c>
      <c r="D60" s="306" t="n">
        <v>-4.59892766</v>
      </c>
      <c r="E60" s="306" t="n">
        <v>0.021580837</v>
      </c>
      <c r="F60" s="307" t="n">
        <v>-0.0313563558</v>
      </c>
      <c r="G60" s="304" t="n">
        <v>-459.892766</v>
      </c>
      <c r="H60" s="308" t="n">
        <v>1.07904185</v>
      </c>
      <c r="I60" s="304" t="n">
        <v>-1037.405311</v>
      </c>
      <c r="J60" s="304" t="n">
        <v>3.51193867214237</v>
      </c>
      <c r="K60" s="309" t="n">
        <v>1390.233502</v>
      </c>
    </row>
    <row r="61" customFormat="false" ht="12.75" hidden="false" customHeight="false" outlineLevel="0" collapsed="false">
      <c r="A61" s="303" t="n">
        <v>38961</v>
      </c>
      <c r="B61" s="304" t="n">
        <v>23742</v>
      </c>
      <c r="C61" s="305" t="n">
        <v>-29345.9475</v>
      </c>
      <c r="D61" s="306" t="n">
        <v>-4.4272577</v>
      </c>
      <c r="E61" s="306" t="n">
        <v>0.0206292558</v>
      </c>
      <c r="F61" s="307" t="n">
        <v>-0.0292833249</v>
      </c>
      <c r="G61" s="304" t="n">
        <v>-442.72577</v>
      </c>
      <c r="H61" s="308" t="n">
        <v>1.03146279</v>
      </c>
      <c r="I61" s="304" t="n">
        <v>-1032.841471</v>
      </c>
      <c r="J61" s="304" t="n">
        <v>3.40832936344969</v>
      </c>
      <c r="K61" s="309" t="n">
        <v>1382.734444</v>
      </c>
    </row>
    <row r="62" customFormat="false" ht="12.75" hidden="false" customHeight="false" outlineLevel="0" collapsed="false">
      <c r="A62" s="303" t="n">
        <v>38991</v>
      </c>
      <c r="B62" s="304" t="n">
        <v>26350</v>
      </c>
      <c r="C62" s="305" t="n">
        <v>-25363.5977</v>
      </c>
      <c r="D62" s="306" t="n">
        <v>-4.73770522</v>
      </c>
      <c r="E62" s="306" t="n">
        <v>0.0213364392</v>
      </c>
      <c r="F62" s="307" t="n">
        <v>-0.025284832</v>
      </c>
      <c r="G62" s="304" t="n">
        <v>-473.770522</v>
      </c>
      <c r="H62" s="308" t="n">
        <v>1.06682196</v>
      </c>
      <c r="I62" s="304" t="n">
        <v>-1076.968141</v>
      </c>
      <c r="J62" s="304" t="n">
        <v>4.12455386721424</v>
      </c>
      <c r="K62" s="309" t="n">
        <v>1215.23055</v>
      </c>
    </row>
    <row r="63" customFormat="false" ht="12.75" hidden="false" customHeight="false" outlineLevel="0" collapsed="false">
      <c r="A63" s="303" t="n">
        <v>39022</v>
      </c>
      <c r="B63" s="304" t="n">
        <v>24750</v>
      </c>
      <c r="C63" s="305" t="n">
        <v>-25143.6018</v>
      </c>
      <c r="D63" s="306" t="n">
        <v>-4.6898787</v>
      </c>
      <c r="E63" s="306" t="n">
        <v>0.0204287271</v>
      </c>
      <c r="F63" s="307" t="n">
        <v>-0.0240748327</v>
      </c>
      <c r="G63" s="304" t="n">
        <v>-468.98787</v>
      </c>
      <c r="H63" s="308" t="n">
        <v>1.021436355</v>
      </c>
      <c r="I63" s="304" t="n">
        <v>-1169.129088</v>
      </c>
      <c r="J63" s="304" t="n">
        <v>4.65049089664614</v>
      </c>
      <c r="K63" s="309" t="n">
        <v>1225.341856</v>
      </c>
    </row>
    <row r="64" customFormat="false" ht="12.75" hidden="false" customHeight="false" outlineLevel="0" collapsed="false">
      <c r="A64" s="303" t="n">
        <v>39052</v>
      </c>
      <c r="B64" s="304" t="n">
        <v>-26350</v>
      </c>
      <c r="C64" s="305" t="n">
        <v>-38175.5635</v>
      </c>
      <c r="D64" s="306" t="n">
        <v>-6.11061368</v>
      </c>
      <c r="E64" s="306" t="n">
        <v>0.0141636691</v>
      </c>
      <c r="F64" s="307" t="n">
        <v>-0.0867717956</v>
      </c>
      <c r="G64" s="304" t="n">
        <v>-611.061368</v>
      </c>
      <c r="H64" s="308" t="n">
        <v>0.708183455</v>
      </c>
      <c r="I64" s="304" t="n">
        <v>-2455.538101</v>
      </c>
      <c r="J64" s="304" t="n">
        <v>11.4671321013005</v>
      </c>
      <c r="K64" s="309" t="n">
        <v>1893.884219</v>
      </c>
    </row>
    <row r="65" customFormat="false" ht="12.75" hidden="false" customHeight="false" outlineLevel="0" collapsed="false">
      <c r="A65" s="303" t="n">
        <v>39083</v>
      </c>
      <c r="B65" s="304" t="n">
        <v>-24196</v>
      </c>
      <c r="C65" s="305" t="n">
        <v>-35155.0661</v>
      </c>
      <c r="D65" s="306" t="n">
        <v>-5.85316958</v>
      </c>
      <c r="E65" s="306" t="n">
        <v>0.0151648586</v>
      </c>
      <c r="F65" s="307" t="n">
        <v>-0.0900121175</v>
      </c>
      <c r="G65" s="304" t="n">
        <v>-585.316958</v>
      </c>
      <c r="H65" s="308" t="n">
        <v>0.75824293</v>
      </c>
      <c r="I65" s="304" t="n">
        <v>-2366.213806</v>
      </c>
      <c r="J65" s="304" t="n">
        <v>11.0020873374401</v>
      </c>
      <c r="K65" s="309" t="n">
        <v>1771.950081</v>
      </c>
    </row>
    <row r="66" customFormat="false" ht="12.75" hidden="false" customHeight="false" outlineLevel="0" collapsed="false">
      <c r="A66" s="303" t="n">
        <v>39114</v>
      </c>
      <c r="B66" s="304" t="n">
        <v>-22996</v>
      </c>
      <c r="C66" s="305" t="n">
        <v>-29906.4289</v>
      </c>
      <c r="D66" s="306" t="n">
        <v>-5.11317588</v>
      </c>
      <c r="E66" s="306" t="n">
        <v>0.0136429042</v>
      </c>
      <c r="F66" s="307" t="n">
        <v>-0.0833779119</v>
      </c>
      <c r="G66" s="304" t="n">
        <v>-511.317588</v>
      </c>
      <c r="H66" s="308" t="n">
        <v>0.68214521</v>
      </c>
      <c r="I66" s="304" t="n">
        <v>-2022.525007</v>
      </c>
      <c r="J66" s="304" t="n">
        <v>8.89837234770703</v>
      </c>
      <c r="K66" s="309" t="n">
        <v>1534.418833</v>
      </c>
    </row>
    <row r="67" customFormat="false" ht="12.75" hidden="false" customHeight="false" outlineLevel="0" collapsed="false">
      <c r="A67" s="303" t="n">
        <v>39142</v>
      </c>
      <c r="B67" s="304" t="n">
        <v>32410</v>
      </c>
      <c r="C67" s="305" t="n">
        <v>-23298.745</v>
      </c>
      <c r="D67" s="306" t="n">
        <v>-4.60951122</v>
      </c>
      <c r="E67" s="306" t="n">
        <v>0.0215972317</v>
      </c>
      <c r="F67" s="307" t="n">
        <v>-0.0298325163</v>
      </c>
      <c r="G67" s="304" t="n">
        <v>-460.951122</v>
      </c>
      <c r="H67" s="308" t="n">
        <v>1.079861585</v>
      </c>
      <c r="I67" s="304" t="n">
        <v>-1065.210762</v>
      </c>
      <c r="J67" s="304" t="n">
        <v>3.42828446269678</v>
      </c>
      <c r="K67" s="309" t="n">
        <v>1213.257025</v>
      </c>
    </row>
    <row r="68" customFormat="false" ht="12.75" hidden="false" customHeight="false" outlineLevel="0" collapsed="false">
      <c r="A68" s="303" t="n">
        <v>39173</v>
      </c>
      <c r="B68" s="304" t="n">
        <v>23990</v>
      </c>
      <c r="C68" s="305" t="n">
        <v>-23453.9474</v>
      </c>
      <c r="D68" s="306" t="n">
        <v>-4.300542</v>
      </c>
      <c r="E68" s="306" t="n">
        <v>0.0207010647</v>
      </c>
      <c r="F68" s="307" t="n">
        <v>-0.0232388667</v>
      </c>
      <c r="G68" s="304" t="n">
        <v>-430.0542</v>
      </c>
      <c r="H68" s="308" t="n">
        <v>1.035053235</v>
      </c>
      <c r="I68" s="304" t="n">
        <v>-946.255075</v>
      </c>
      <c r="J68" s="304" t="n">
        <v>2.54279041752225</v>
      </c>
      <c r="K68" s="309" t="n">
        <v>1240.603044</v>
      </c>
    </row>
    <row r="69" customFormat="false" ht="12.75" hidden="false" customHeight="false" outlineLevel="0" collapsed="false">
      <c r="A69" s="303" t="n">
        <v>39203</v>
      </c>
      <c r="B69" s="304" t="n">
        <v>20149</v>
      </c>
      <c r="C69" s="305" t="n">
        <v>-29698.5528</v>
      </c>
      <c r="D69" s="306" t="n">
        <v>-4.27435431</v>
      </c>
      <c r="E69" s="306" t="n">
        <v>0.0209593014</v>
      </c>
      <c r="F69" s="307" t="n">
        <v>-0.0272500443</v>
      </c>
      <c r="G69" s="304" t="n">
        <v>-427.435431</v>
      </c>
      <c r="H69" s="308" t="n">
        <v>1.04796507</v>
      </c>
      <c r="I69" s="304" t="n">
        <v>-1030.108514</v>
      </c>
      <c r="J69" s="304" t="n">
        <v>2.06694674880219</v>
      </c>
      <c r="K69" s="309" t="n">
        <v>1594.493143</v>
      </c>
    </row>
    <row r="70" customFormat="false" ht="12.75" hidden="false" customHeight="false" outlineLevel="0" collapsed="false">
      <c r="A70" s="303" t="n">
        <v>39234</v>
      </c>
      <c r="B70" s="304" t="n">
        <v>24750</v>
      </c>
      <c r="C70" s="305" t="n">
        <v>-28400.0617</v>
      </c>
      <c r="D70" s="306" t="n">
        <v>-4.19005953</v>
      </c>
      <c r="E70" s="306" t="n">
        <v>0.020461303</v>
      </c>
      <c r="F70" s="307" t="n">
        <v>-0.0289355835</v>
      </c>
      <c r="G70" s="304" t="n">
        <v>-419.005953</v>
      </c>
      <c r="H70" s="308" t="n">
        <v>1.02306515</v>
      </c>
      <c r="I70" s="304" t="n">
        <v>-987.963224</v>
      </c>
      <c r="J70" s="304" t="n">
        <v>1.88135249828884</v>
      </c>
      <c r="K70" s="309" t="n">
        <v>1550.437319</v>
      </c>
    </row>
    <row r="71" customFormat="false" ht="12.75" hidden="false" customHeight="false" outlineLevel="0" collapsed="false">
      <c r="A71" s="303" t="n">
        <v>39264</v>
      </c>
      <c r="B71" s="304" t="n">
        <v>26350</v>
      </c>
      <c r="C71" s="305" t="n">
        <v>-29395.8195</v>
      </c>
      <c r="D71" s="306" t="n">
        <v>-4.35416895</v>
      </c>
      <c r="E71" s="306" t="n">
        <v>0.0210178139</v>
      </c>
      <c r="F71" s="307" t="n">
        <v>-0.0305897205</v>
      </c>
      <c r="G71" s="304" t="n">
        <v>-435.416895</v>
      </c>
      <c r="H71" s="308" t="n">
        <v>1.050890695</v>
      </c>
      <c r="I71" s="304" t="n">
        <v>-1058.007095</v>
      </c>
      <c r="J71" s="304" t="n">
        <v>2.05623928815879</v>
      </c>
      <c r="K71" s="309" t="n">
        <v>1628.138064</v>
      </c>
    </row>
    <row r="72" customFormat="false" ht="12.75" hidden="false" customHeight="false" outlineLevel="0" collapsed="false">
      <c r="A72" s="303" t="n">
        <v>39295</v>
      </c>
      <c r="B72" s="304" t="n">
        <v>26067</v>
      </c>
      <c r="C72" s="305" t="n">
        <v>-29546.4375</v>
      </c>
      <c r="D72" s="306" t="n">
        <v>-4.37089807</v>
      </c>
      <c r="E72" s="306" t="n">
        <v>0.020831723</v>
      </c>
      <c r="F72" s="307" t="n">
        <v>-0.0307293287</v>
      </c>
      <c r="G72" s="304" t="n">
        <v>-437.089807</v>
      </c>
      <c r="H72" s="308" t="n">
        <v>1.04158615</v>
      </c>
      <c r="I72" s="304" t="n">
        <v>-1105.265334</v>
      </c>
      <c r="J72" s="304" t="n">
        <v>2.20567173169062</v>
      </c>
      <c r="K72" s="309" t="n">
        <v>1660.748428</v>
      </c>
    </row>
    <row r="73" customFormat="false" ht="12.75" hidden="false" customHeight="false" outlineLevel="0" collapsed="false">
      <c r="A73" s="303" t="n">
        <v>39326</v>
      </c>
      <c r="B73" s="304" t="n">
        <v>20460</v>
      </c>
      <c r="C73" s="305" t="n">
        <v>-29007.5175</v>
      </c>
      <c r="D73" s="306" t="n">
        <v>-4.18772086</v>
      </c>
      <c r="E73" s="306" t="n">
        <v>0.0197684812</v>
      </c>
      <c r="F73" s="307" t="n">
        <v>-0.0278048234</v>
      </c>
      <c r="G73" s="304" t="n">
        <v>-418.772086</v>
      </c>
      <c r="H73" s="308" t="n">
        <v>0.98842406</v>
      </c>
      <c r="I73" s="304" t="n">
        <v>-1123.144484</v>
      </c>
      <c r="J73" s="304" t="n">
        <v>2.26936344969199</v>
      </c>
      <c r="K73" s="309" t="n">
        <v>1656.664788</v>
      </c>
    </row>
    <row r="74" customFormat="false" ht="12.75" hidden="false" customHeight="false" outlineLevel="0" collapsed="false">
      <c r="A74" s="303" t="n">
        <v>39356</v>
      </c>
      <c r="B74" s="304" t="n">
        <v>26350</v>
      </c>
      <c r="C74" s="305" t="n">
        <v>-24907.609</v>
      </c>
      <c r="D74" s="306" t="n">
        <v>-4.48433245</v>
      </c>
      <c r="E74" s="306" t="n">
        <v>0.0206400412</v>
      </c>
      <c r="F74" s="307" t="n">
        <v>-0.0258810779</v>
      </c>
      <c r="G74" s="304" t="n">
        <v>-448.433245</v>
      </c>
      <c r="H74" s="308" t="n">
        <v>1.03200206</v>
      </c>
      <c r="I74" s="304" t="n">
        <v>-1134.038604</v>
      </c>
      <c r="J74" s="304" t="n">
        <v>2.82649828884326</v>
      </c>
      <c r="K74" s="309" t="n">
        <v>1441.606721</v>
      </c>
    </row>
    <row r="75" customFormat="false" ht="12.75" hidden="false" customHeight="false" outlineLevel="0" collapsed="false">
      <c r="A75" s="303" t="n">
        <v>39387</v>
      </c>
      <c r="B75" s="304" t="n">
        <v>24750</v>
      </c>
      <c r="C75" s="305" t="n">
        <v>-24665.3518</v>
      </c>
      <c r="D75" s="306" t="n">
        <v>-4.42495205</v>
      </c>
      <c r="E75" s="306" t="n">
        <v>0.0198179797</v>
      </c>
      <c r="F75" s="307" t="n">
        <v>-0.024820006</v>
      </c>
      <c r="G75" s="304" t="n">
        <v>-442.495205</v>
      </c>
      <c r="H75" s="308" t="n">
        <v>0.990898985</v>
      </c>
      <c r="I75" s="304" t="n">
        <v>-1216.970876</v>
      </c>
      <c r="J75" s="304" t="n">
        <v>3.21709295003422</v>
      </c>
      <c r="K75" s="309" t="n">
        <v>1449.870234</v>
      </c>
    </row>
    <row r="76" customFormat="false" ht="12.75" hidden="false" customHeight="false" outlineLevel="0" collapsed="false">
      <c r="A76" s="303" t="n">
        <v>39417</v>
      </c>
      <c r="B76" s="304" t="n">
        <v>-26350</v>
      </c>
      <c r="C76" s="305" t="n">
        <v>-37308.6881</v>
      </c>
      <c r="D76" s="306" t="n">
        <v>-5.7234913</v>
      </c>
      <c r="E76" s="306" t="n">
        <v>0.0145364053</v>
      </c>
      <c r="F76" s="307" t="n">
        <v>-0.0881463383</v>
      </c>
      <c r="G76" s="304" t="n">
        <v>-572.34913</v>
      </c>
      <c r="H76" s="308" t="n">
        <v>0.726820265</v>
      </c>
      <c r="I76" s="304" t="n">
        <v>-2541.084583</v>
      </c>
      <c r="J76" s="304" t="n">
        <v>8.56646105407247</v>
      </c>
      <c r="K76" s="309" t="n">
        <v>2223.710166</v>
      </c>
    </row>
    <row r="77" customFormat="false" ht="12.75" hidden="false" customHeight="false" outlineLevel="0" collapsed="false">
      <c r="A77" s="303" t="n">
        <v>39448</v>
      </c>
      <c r="B77" s="304" t="n">
        <v>-11796</v>
      </c>
      <c r="C77" s="305" t="n">
        <v>-15016.3445</v>
      </c>
      <c r="D77" s="306" t="n">
        <v>0.41572621</v>
      </c>
      <c r="E77" s="306" t="n">
        <v>-0.0008423615</v>
      </c>
      <c r="F77" s="307" t="n">
        <v>-0.0119514429</v>
      </c>
      <c r="G77" s="304" t="n">
        <v>41.572621</v>
      </c>
      <c r="H77" s="308" t="n">
        <v>-0.042118075</v>
      </c>
      <c r="I77" s="304" t="n">
        <v>-186.032442</v>
      </c>
      <c r="J77" s="304" t="n">
        <v>-1.17912881587953</v>
      </c>
      <c r="K77" s="309" t="n">
        <v>906.941981</v>
      </c>
    </row>
    <row r="78" customFormat="false" ht="12.75" hidden="false" customHeight="false" outlineLevel="0" collapsed="false">
      <c r="A78" s="303" t="n">
        <v>39479</v>
      </c>
      <c r="B78" s="304" t="n">
        <v>-11796</v>
      </c>
      <c r="C78" s="305" t="n">
        <v>-14376.9116</v>
      </c>
      <c r="D78" s="306" t="n">
        <v>0.39517611</v>
      </c>
      <c r="E78" s="306" t="n">
        <v>-0.0008082131</v>
      </c>
      <c r="F78" s="307" t="n">
        <v>-0.0107420662</v>
      </c>
      <c r="G78" s="304" t="n">
        <v>39.517611</v>
      </c>
      <c r="H78" s="308" t="n">
        <v>-0.040410655</v>
      </c>
      <c r="I78" s="304" t="n">
        <v>-173.174811</v>
      </c>
      <c r="J78" s="304" t="n">
        <v>-1.17851854893908</v>
      </c>
      <c r="K78" s="309" t="n">
        <v>881.311567</v>
      </c>
    </row>
    <row r="79" customFormat="false" ht="12.75" hidden="false" customHeight="false" outlineLevel="0" collapsed="false">
      <c r="A79" s="303" t="n">
        <v>39508</v>
      </c>
      <c r="B79" s="304" t="n">
        <v>-7890</v>
      </c>
      <c r="C79" s="305" t="n">
        <v>-15474.1928</v>
      </c>
      <c r="D79" s="306" t="n">
        <v>0.41073878</v>
      </c>
      <c r="E79" s="306" t="n">
        <v>-0.0006279287</v>
      </c>
      <c r="F79" s="307" t="n">
        <v>-0.0134386305</v>
      </c>
      <c r="G79" s="304" t="n">
        <v>41.073878</v>
      </c>
      <c r="H79" s="308" t="n">
        <v>-0.031396435</v>
      </c>
      <c r="I79" s="304" t="n">
        <v>-123.676261</v>
      </c>
      <c r="J79" s="304" t="n">
        <v>-1.63647830253251</v>
      </c>
      <c r="K79" s="309" t="n">
        <v>960.861578</v>
      </c>
    </row>
    <row r="80" customFormat="false" ht="12.75" hidden="false" customHeight="false" outlineLevel="0" collapsed="false">
      <c r="A80" s="303" t="n">
        <v>39539</v>
      </c>
      <c r="B80" s="304" t="n">
        <v>-15010</v>
      </c>
      <c r="C80" s="305" t="n">
        <v>-16921.6073</v>
      </c>
      <c r="D80" s="306" t="n">
        <v>0.4465186</v>
      </c>
      <c r="E80" s="306" t="n">
        <v>-0.0008531769</v>
      </c>
      <c r="F80" s="307" t="n">
        <v>-0.0085323607</v>
      </c>
      <c r="G80" s="304" t="n">
        <v>44.65186</v>
      </c>
      <c r="H80" s="308" t="n">
        <v>-0.042658845</v>
      </c>
      <c r="I80" s="304" t="n">
        <v>-141.916637</v>
      </c>
      <c r="J80" s="304" t="n">
        <v>-1.79543025325119</v>
      </c>
      <c r="K80" s="309" t="n">
        <v>1064.173356</v>
      </c>
    </row>
    <row r="81" customFormat="false" ht="12.75" hidden="false" customHeight="false" outlineLevel="0" collapsed="false">
      <c r="A81" s="303" t="n">
        <v>39569</v>
      </c>
      <c r="B81" s="304" t="n">
        <v>-20151</v>
      </c>
      <c r="C81" s="305" t="n">
        <v>-22657.681</v>
      </c>
      <c r="D81" s="306" t="n">
        <v>0.59493871</v>
      </c>
      <c r="E81" s="306" t="n">
        <v>-0.0011495437</v>
      </c>
      <c r="F81" s="307" t="n">
        <v>-0.0113374381</v>
      </c>
      <c r="G81" s="304" t="n">
        <v>59.493871</v>
      </c>
      <c r="H81" s="308" t="n">
        <v>-0.057477185</v>
      </c>
      <c r="I81" s="304" t="n">
        <v>-193.355396</v>
      </c>
      <c r="J81" s="304" t="n">
        <v>-2.41144777549623</v>
      </c>
      <c r="K81" s="309" t="n">
        <v>1444.756721</v>
      </c>
    </row>
    <row r="82" customFormat="false" ht="12.75" hidden="false" customHeight="false" outlineLevel="0" collapsed="false">
      <c r="A82" s="303" t="n">
        <v>39600</v>
      </c>
      <c r="B82" s="304" t="n">
        <v>-14250</v>
      </c>
      <c r="C82" s="305" t="n">
        <v>-21192.6353</v>
      </c>
      <c r="D82" s="306" t="n">
        <v>0.53221739</v>
      </c>
      <c r="E82" s="306" t="n">
        <v>-0.0008058665</v>
      </c>
      <c r="F82" s="307" t="n">
        <v>-0.013075401</v>
      </c>
      <c r="G82" s="304" t="n">
        <v>53.221739</v>
      </c>
      <c r="H82" s="308" t="n">
        <v>-0.040293325</v>
      </c>
      <c r="I82" s="304" t="n">
        <v>-140.343396</v>
      </c>
      <c r="J82" s="304" t="n">
        <v>-2.47402710472279</v>
      </c>
      <c r="K82" s="309" t="n">
        <v>1368.745422</v>
      </c>
    </row>
    <row r="83" customFormat="false" ht="12.75" hidden="false" customHeight="false" outlineLevel="0" collapsed="false">
      <c r="A83" s="303" t="n">
        <v>39630</v>
      </c>
      <c r="B83" s="304" t="n">
        <v>-13950</v>
      </c>
      <c r="C83" s="305" t="n">
        <v>-21520.2133</v>
      </c>
      <c r="D83" s="306" t="n">
        <v>0.53669786</v>
      </c>
      <c r="E83" s="306" t="n">
        <v>-0.0008014296</v>
      </c>
      <c r="F83" s="307" t="n">
        <v>-0.0139005824</v>
      </c>
      <c r="G83" s="304" t="n">
        <v>53.669786</v>
      </c>
      <c r="H83" s="308" t="n">
        <v>-0.04007148</v>
      </c>
      <c r="I83" s="304" t="n">
        <v>-145.013005</v>
      </c>
      <c r="J83" s="304" t="n">
        <v>-2.51806406570842</v>
      </c>
      <c r="K83" s="309" t="n">
        <v>1406.988891</v>
      </c>
    </row>
    <row r="84" customFormat="false" ht="12.75" hidden="false" customHeight="false" outlineLevel="0" collapsed="false">
      <c r="A84" s="303" t="n">
        <v>39661</v>
      </c>
      <c r="B84" s="304" t="n">
        <v>-14233</v>
      </c>
      <c r="C84" s="305" t="n">
        <v>-21223.7692</v>
      </c>
      <c r="D84" s="306" t="n">
        <v>0.5296343</v>
      </c>
      <c r="E84" s="306" t="n">
        <v>-0.0008295262</v>
      </c>
      <c r="F84" s="307" t="n">
        <v>-0.0138464174</v>
      </c>
      <c r="G84" s="304" t="n">
        <v>52.96343</v>
      </c>
      <c r="H84" s="308" t="n">
        <v>-0.04147631</v>
      </c>
      <c r="I84" s="304" t="n">
        <v>-156.103472</v>
      </c>
      <c r="J84" s="304" t="n">
        <v>-2.44019247091033</v>
      </c>
      <c r="K84" s="309" t="n">
        <v>1406.782892</v>
      </c>
    </row>
    <row r="85" customFormat="false" ht="12.75" hidden="false" customHeight="false" outlineLevel="0" collapsed="false">
      <c r="A85" s="303" t="n">
        <v>39692</v>
      </c>
      <c r="B85" s="304" t="n">
        <v>-18540</v>
      </c>
      <c r="C85" s="305" t="n">
        <v>-20870.9169</v>
      </c>
      <c r="D85" s="306" t="n">
        <v>0.5380802</v>
      </c>
      <c r="E85" s="306" t="n">
        <v>-0.0010564646</v>
      </c>
      <c r="F85" s="307" t="n">
        <v>-0.0114964847</v>
      </c>
      <c r="G85" s="304" t="n">
        <v>53.80802</v>
      </c>
      <c r="H85" s="308" t="n">
        <v>-0.05282323</v>
      </c>
      <c r="I85" s="304" t="n">
        <v>-200.39846</v>
      </c>
      <c r="J85" s="304" t="n">
        <v>-2.19861930184805</v>
      </c>
      <c r="K85" s="309" t="n">
        <v>1399.965684</v>
      </c>
    </row>
    <row r="86" customFormat="false" ht="12.75" hidden="false" customHeight="false" outlineLevel="0" collapsed="false">
      <c r="A86" s="303" t="n">
        <v>39722</v>
      </c>
      <c r="B86" s="304" t="n">
        <v>-13950</v>
      </c>
      <c r="C86" s="305" t="n">
        <v>-16350.9421</v>
      </c>
      <c r="D86" s="306" t="n">
        <v>0.41699684</v>
      </c>
      <c r="E86" s="306" t="n">
        <v>-0.0007975373</v>
      </c>
      <c r="F86" s="307" t="n">
        <v>-0.0094165658</v>
      </c>
      <c r="G86" s="304" t="n">
        <v>41.699684</v>
      </c>
      <c r="H86" s="308" t="n">
        <v>-0.039876865</v>
      </c>
      <c r="I86" s="304" t="n">
        <v>-155.530504</v>
      </c>
      <c r="J86" s="304" t="n">
        <v>-1.74558521560575</v>
      </c>
      <c r="K86" s="309" t="n">
        <v>1110.207704</v>
      </c>
    </row>
    <row r="87" customFormat="false" ht="12.75" hidden="false" customHeight="false" outlineLevel="0" collapsed="false">
      <c r="A87" s="303" t="n">
        <v>39753</v>
      </c>
      <c r="B87" s="304" t="n">
        <v>-14250</v>
      </c>
      <c r="C87" s="305" t="n">
        <v>-15084.0682</v>
      </c>
      <c r="D87" s="306" t="n">
        <v>0.38597586</v>
      </c>
      <c r="E87" s="306" t="n">
        <v>-0.0007634509</v>
      </c>
      <c r="F87" s="307" t="n">
        <v>-0.0091868904</v>
      </c>
      <c r="G87" s="304" t="n">
        <v>38.597586</v>
      </c>
      <c r="H87" s="308" t="n">
        <v>-0.038172545</v>
      </c>
      <c r="I87" s="304" t="n">
        <v>-171.77071</v>
      </c>
      <c r="J87" s="304" t="n">
        <v>-1.49459493497604</v>
      </c>
      <c r="K87" s="309" t="n">
        <v>1037.816929</v>
      </c>
    </row>
    <row r="88" customFormat="false" ht="12.75" hidden="false" customHeight="false" outlineLevel="0" collapsed="false">
      <c r="A88" s="303" t="n">
        <v>39783</v>
      </c>
      <c r="B88" s="304" t="n">
        <v>-13950</v>
      </c>
      <c r="C88" s="305" t="n">
        <v>-14919.4159</v>
      </c>
      <c r="D88" s="306" t="n">
        <v>0.38052016</v>
      </c>
      <c r="E88" s="306" t="n">
        <v>-0.0007551801</v>
      </c>
      <c r="F88" s="307" t="n">
        <v>-0.0098818519</v>
      </c>
      <c r="G88" s="304" t="n">
        <v>38.052016</v>
      </c>
      <c r="H88" s="308" t="n">
        <v>-0.037759005</v>
      </c>
      <c r="I88" s="304" t="n">
        <v>-185.429261</v>
      </c>
      <c r="J88" s="304" t="n">
        <v>-1.4211523613963</v>
      </c>
      <c r="K88" s="309" t="n">
        <v>1037.517221</v>
      </c>
    </row>
    <row r="89" customFormat="false" ht="12.75" hidden="false" customHeight="false" outlineLevel="0" collapsed="false">
      <c r="A89" s="303" t="n">
        <v>39814</v>
      </c>
      <c r="B89" s="304" t="n">
        <v>-11796</v>
      </c>
      <c r="C89" s="305" t="n">
        <v>-14566.4358</v>
      </c>
      <c r="D89" s="306" t="n">
        <v>0.36520805</v>
      </c>
      <c r="E89" s="306" t="n">
        <v>-0.0006865026</v>
      </c>
      <c r="F89" s="307" t="n">
        <v>-0.0104847242</v>
      </c>
      <c r="G89" s="304" t="n">
        <v>36.520805</v>
      </c>
      <c r="H89" s="308" t="n">
        <v>-0.03432513</v>
      </c>
      <c r="I89" s="304" t="n">
        <v>-176.54243</v>
      </c>
      <c r="J89" s="304" t="n">
        <v>-1.42314140999315</v>
      </c>
      <c r="K89" s="309" t="n">
        <v>1026.529929</v>
      </c>
    </row>
    <row r="90" customFormat="false" ht="12.75" hidden="false" customHeight="false" outlineLevel="0" collapsed="false">
      <c r="A90" s="303" t="n">
        <v>39845</v>
      </c>
      <c r="B90" s="304" t="n">
        <v>-11796</v>
      </c>
      <c r="C90" s="305" t="n">
        <v>-13429.8092</v>
      </c>
      <c r="D90" s="306" t="n">
        <v>0.34086898</v>
      </c>
      <c r="E90" s="306" t="n">
        <v>-0.0006556577</v>
      </c>
      <c r="F90" s="307" t="n">
        <v>-0.0091791807</v>
      </c>
      <c r="G90" s="304" t="n">
        <v>34.086898</v>
      </c>
      <c r="H90" s="308" t="n">
        <v>-0.032782885</v>
      </c>
      <c r="I90" s="304" t="n">
        <v>-161.547418</v>
      </c>
      <c r="J90" s="304" t="n">
        <v>-1.33813798767967</v>
      </c>
      <c r="K90" s="309" t="n">
        <v>957.459913</v>
      </c>
    </row>
    <row r="91" customFormat="false" ht="12.75" hidden="false" customHeight="false" outlineLevel="0" collapsed="false">
      <c r="A91" s="303" t="n">
        <v>39873</v>
      </c>
      <c r="B91" s="304" t="n">
        <v>-7890</v>
      </c>
      <c r="C91" s="305" t="n">
        <v>-14853.4344</v>
      </c>
      <c r="D91" s="306" t="n">
        <v>0.36673497</v>
      </c>
      <c r="E91" s="306" t="n">
        <v>-0.0004881296</v>
      </c>
      <c r="F91" s="307" t="n">
        <v>-0.0124324685</v>
      </c>
      <c r="G91" s="304" t="n">
        <v>36.673497</v>
      </c>
      <c r="H91" s="308" t="n">
        <v>-0.02440648</v>
      </c>
      <c r="I91" s="304" t="n">
        <v>-108.797596</v>
      </c>
      <c r="J91" s="304" t="n">
        <v>-1.81305516769335</v>
      </c>
      <c r="K91" s="309" t="n">
        <v>1070.34194</v>
      </c>
    </row>
    <row r="92" customFormat="false" ht="12.75" hidden="false" customHeight="false" outlineLevel="0" collapsed="false">
      <c r="A92" s="303" t="n">
        <v>39904</v>
      </c>
      <c r="B92" s="304" t="n">
        <v>-15010</v>
      </c>
      <c r="C92" s="305" t="n">
        <v>-15978.7883</v>
      </c>
      <c r="D92" s="306" t="n">
        <v>0.40801473</v>
      </c>
      <c r="E92" s="306" t="n">
        <v>-0.0006286195</v>
      </c>
      <c r="F92" s="307" t="n">
        <v>-0.0079206392</v>
      </c>
      <c r="G92" s="304" t="n">
        <v>40.801473</v>
      </c>
      <c r="H92" s="308" t="n">
        <v>-0.031430975</v>
      </c>
      <c r="I92" s="304" t="n">
        <v>-110.764436</v>
      </c>
      <c r="J92" s="304" t="n">
        <v>-2.02724709103354</v>
      </c>
      <c r="K92" s="309" t="n">
        <v>1164.559465</v>
      </c>
    </row>
    <row r="93" customFormat="false" ht="12.75" hidden="false" customHeight="false" outlineLevel="0" collapsed="false">
      <c r="A93" s="303" t="n">
        <v>39934</v>
      </c>
      <c r="B93" s="304" t="n">
        <v>-20151</v>
      </c>
      <c r="C93" s="305" t="n">
        <v>-21388.554</v>
      </c>
      <c r="D93" s="306" t="n">
        <v>0.54404573</v>
      </c>
      <c r="E93" s="306" t="n">
        <v>-0.0008512519</v>
      </c>
      <c r="F93" s="307" t="n">
        <v>-0.010519419</v>
      </c>
      <c r="G93" s="304" t="n">
        <v>54.404573</v>
      </c>
      <c r="H93" s="308" t="n">
        <v>-0.042562595</v>
      </c>
      <c r="I93" s="304" t="n">
        <v>-151.433734</v>
      </c>
      <c r="J93" s="304" t="n">
        <v>-2.71412785763176</v>
      </c>
      <c r="K93" s="309" t="n">
        <v>1577.570554</v>
      </c>
    </row>
    <row r="94" customFormat="false" ht="12.75" hidden="false" customHeight="false" outlineLevel="0" collapsed="false">
      <c r="A94" s="303" t="n">
        <v>39965</v>
      </c>
      <c r="B94" s="304" t="n">
        <v>-14250</v>
      </c>
      <c r="C94" s="305" t="n">
        <v>-20074.4259</v>
      </c>
      <c r="D94" s="306" t="n">
        <v>0.4901787</v>
      </c>
      <c r="E94" s="306" t="n">
        <v>-0.0005556119</v>
      </c>
      <c r="F94" s="307" t="n">
        <v>-0.0126265213</v>
      </c>
      <c r="G94" s="304" t="n">
        <v>49.01787</v>
      </c>
      <c r="H94" s="308" t="n">
        <v>-0.027780595</v>
      </c>
      <c r="I94" s="304" t="n">
        <v>-101.64136</v>
      </c>
      <c r="J94" s="304" t="n">
        <v>-2.7091227926078</v>
      </c>
      <c r="K94" s="309" t="n">
        <v>1496.582118</v>
      </c>
    </row>
    <row r="95" customFormat="false" ht="12.75" hidden="false" customHeight="false" outlineLevel="0" collapsed="false">
      <c r="A95" s="303" t="n">
        <v>39995</v>
      </c>
      <c r="B95" s="304" t="n">
        <v>-13950</v>
      </c>
      <c r="C95" s="305" t="n">
        <v>-20393.3371</v>
      </c>
      <c r="D95" s="306" t="n">
        <v>0.49579279</v>
      </c>
      <c r="E95" s="306" t="n">
        <v>-0.0005544146</v>
      </c>
      <c r="F95" s="307" t="n">
        <v>-0.0136101766</v>
      </c>
      <c r="G95" s="304" t="n">
        <v>49.579279</v>
      </c>
      <c r="H95" s="308" t="n">
        <v>-0.02772073</v>
      </c>
      <c r="I95" s="304" t="n">
        <v>-105.297902</v>
      </c>
      <c r="J95" s="304" t="n">
        <v>-2.75375879534565</v>
      </c>
      <c r="K95" s="309" t="n">
        <v>1537.107653</v>
      </c>
    </row>
    <row r="96" customFormat="false" ht="12.75" hidden="false" customHeight="false" outlineLevel="0" collapsed="false">
      <c r="A96" s="303" t="n">
        <v>40026</v>
      </c>
      <c r="B96" s="304" t="n">
        <v>-14233</v>
      </c>
      <c r="C96" s="305" t="n">
        <v>-20106.1786</v>
      </c>
      <c r="D96" s="306" t="n">
        <v>0.49047857</v>
      </c>
      <c r="E96" s="306" t="n">
        <v>-0.0005882979</v>
      </c>
      <c r="F96" s="307" t="n">
        <v>-0.0136891742</v>
      </c>
      <c r="G96" s="304" t="n">
        <v>49.047857</v>
      </c>
      <c r="H96" s="308" t="n">
        <v>-0.029414895</v>
      </c>
      <c r="I96" s="304" t="n">
        <v>-116.173674</v>
      </c>
      <c r="J96" s="304" t="n">
        <v>-2.67951540041067</v>
      </c>
      <c r="K96" s="309" t="n">
        <v>1533.629396</v>
      </c>
    </row>
    <row r="97" customFormat="false" ht="12.75" hidden="false" customHeight="false" outlineLevel="0" collapsed="false">
      <c r="A97" s="303" t="n">
        <v>40057</v>
      </c>
      <c r="B97" s="304" t="n">
        <v>-18540</v>
      </c>
      <c r="C97" s="305" t="n">
        <v>-19709.1739</v>
      </c>
      <c r="D97" s="306" t="n">
        <v>0.49625778</v>
      </c>
      <c r="E97" s="306" t="n">
        <v>-0.0007994021</v>
      </c>
      <c r="F97" s="307" t="n">
        <v>-0.011162095</v>
      </c>
      <c r="G97" s="304" t="n">
        <v>49.625778</v>
      </c>
      <c r="H97" s="308" t="n">
        <v>-0.039970105</v>
      </c>
      <c r="I97" s="304" t="n">
        <v>-159.457333</v>
      </c>
      <c r="J97" s="304" t="n">
        <v>-2.47212648870636</v>
      </c>
      <c r="K97" s="309" t="n">
        <v>1518.995881</v>
      </c>
    </row>
    <row r="98" customFormat="false" ht="12.75" hidden="false" customHeight="false" outlineLevel="0" collapsed="false">
      <c r="A98" s="303" t="n">
        <v>40087</v>
      </c>
      <c r="B98" s="304" t="n">
        <v>-13950</v>
      </c>
      <c r="C98" s="305" t="n">
        <v>-15443.8578</v>
      </c>
      <c r="D98" s="306" t="n">
        <v>0.38550285</v>
      </c>
      <c r="E98" s="306" t="n">
        <v>-0.0006026679</v>
      </c>
      <c r="F98" s="307" t="n">
        <v>-0.0092451185</v>
      </c>
      <c r="G98" s="304" t="n">
        <v>38.550285</v>
      </c>
      <c r="H98" s="308" t="n">
        <v>-0.030133395</v>
      </c>
      <c r="I98" s="304" t="n">
        <v>-123.461979</v>
      </c>
      <c r="J98" s="304" t="n">
        <v>-1.95138672142368</v>
      </c>
      <c r="K98" s="309" t="n">
        <v>1203.796391</v>
      </c>
    </row>
    <row r="99" customFormat="false" ht="12.75" hidden="false" customHeight="false" outlineLevel="0" collapsed="false">
      <c r="A99" s="303" t="n">
        <v>40118</v>
      </c>
      <c r="B99" s="304" t="n">
        <v>-14250</v>
      </c>
      <c r="C99" s="305" t="n">
        <v>-14249.3895</v>
      </c>
      <c r="D99" s="306" t="n">
        <v>0.35937232</v>
      </c>
      <c r="E99" s="306" t="n">
        <v>-0.0005919924</v>
      </c>
      <c r="F99" s="307" t="n">
        <v>-0.0094192779</v>
      </c>
      <c r="G99" s="304" t="n">
        <v>35.937232</v>
      </c>
      <c r="H99" s="308" t="n">
        <v>-0.02959962</v>
      </c>
      <c r="I99" s="304" t="n">
        <v>-140.118623</v>
      </c>
      <c r="J99" s="304" t="n">
        <v>-1.71451225188227</v>
      </c>
      <c r="K99" s="309" t="n">
        <v>1122.395439</v>
      </c>
    </row>
    <row r="100" customFormat="false" ht="12.75" hidden="false" customHeight="false" outlineLevel="0" collapsed="false">
      <c r="A100" s="303" t="n">
        <v>40148</v>
      </c>
      <c r="B100" s="304" t="n">
        <v>-13950</v>
      </c>
      <c r="C100" s="305" t="n">
        <v>-14106.7796</v>
      </c>
      <c r="D100" s="306" t="n">
        <v>0.35642861</v>
      </c>
      <c r="E100" s="306" t="n">
        <v>-0.0005969873</v>
      </c>
      <c r="F100" s="307" t="n">
        <v>-0.0104164638</v>
      </c>
      <c r="G100" s="304" t="n">
        <v>35.642861</v>
      </c>
      <c r="H100" s="308" t="n">
        <v>-0.029849365</v>
      </c>
      <c r="I100" s="304" t="n">
        <v>-153.838823</v>
      </c>
      <c r="J100" s="304" t="n">
        <v>-1.65150308008213</v>
      </c>
      <c r="K100" s="309" t="n">
        <v>1121.976587</v>
      </c>
    </row>
    <row r="101" customFormat="false" ht="12.75" hidden="false" customHeight="false" outlineLevel="0" collapsed="false">
      <c r="A101" s="303" t="n">
        <v>40179</v>
      </c>
      <c r="B101" s="304" t="n">
        <v>-11796</v>
      </c>
      <c r="C101" s="305" t="n">
        <v>-13776.6729</v>
      </c>
      <c r="D101" s="306" t="n">
        <v>0.34361776</v>
      </c>
      <c r="E101" s="306" t="n">
        <v>-0.0005445906</v>
      </c>
      <c r="F101" s="307" t="n">
        <v>-0.0111411803</v>
      </c>
      <c r="G101" s="304" t="n">
        <v>34.361776</v>
      </c>
      <c r="H101" s="308" t="n">
        <v>-0.02722953</v>
      </c>
      <c r="I101" s="304" t="n">
        <v>-146.911954</v>
      </c>
      <c r="J101" s="304" t="n">
        <v>-1.6336706365503</v>
      </c>
      <c r="K101" s="309" t="n">
        <v>1108.54597</v>
      </c>
    </row>
    <row r="102" customFormat="false" ht="12.75" hidden="false" customHeight="false" outlineLevel="0" collapsed="false">
      <c r="A102" s="303" t="n">
        <v>40210</v>
      </c>
      <c r="B102" s="304" t="n">
        <v>-11796</v>
      </c>
      <c r="C102" s="305" t="n">
        <v>-12673.1197</v>
      </c>
      <c r="D102" s="306" t="n">
        <v>0.31943377</v>
      </c>
      <c r="E102" s="306" t="n">
        <v>-0.0005126697</v>
      </c>
      <c r="F102" s="307" t="n">
        <v>-0.0096474685</v>
      </c>
      <c r="G102" s="304" t="n">
        <v>31.943377</v>
      </c>
      <c r="H102" s="308" t="n">
        <v>-0.025633485</v>
      </c>
      <c r="I102" s="304" t="n">
        <v>-131.76664</v>
      </c>
      <c r="J102" s="304" t="n">
        <v>-1.53012101300479</v>
      </c>
      <c r="K102" s="309" t="n">
        <v>1029.810247</v>
      </c>
    </row>
    <row r="103" customFormat="false" ht="12.75" hidden="false" customHeight="false" outlineLevel="0" collapsed="false">
      <c r="A103" s="303" t="n">
        <v>40238</v>
      </c>
      <c r="B103" s="304" t="n">
        <v>-7890</v>
      </c>
      <c r="C103" s="305" t="n">
        <v>-14014.0366</v>
      </c>
      <c r="D103" s="306" t="n">
        <v>0.33534745</v>
      </c>
      <c r="E103" s="306" t="n">
        <v>-0.0002891915</v>
      </c>
      <c r="F103" s="307" t="n">
        <v>-0.0128374135</v>
      </c>
      <c r="G103" s="304" t="n">
        <v>33.534745</v>
      </c>
      <c r="H103" s="308" t="n">
        <v>-0.014459575</v>
      </c>
      <c r="I103" s="304" t="n">
        <v>-67.877488</v>
      </c>
      <c r="J103" s="304" t="n">
        <v>-1.96722381930185</v>
      </c>
      <c r="K103" s="309" t="n">
        <v>1149.515509</v>
      </c>
    </row>
    <row r="104" customFormat="false" ht="12.75" hidden="false" customHeight="false" outlineLevel="0" collapsed="false">
      <c r="A104" s="303" t="n">
        <v>40269</v>
      </c>
      <c r="B104" s="304" t="n">
        <v>-15010</v>
      </c>
      <c r="C104" s="305" t="n">
        <v>-15235.9728</v>
      </c>
      <c r="D104" s="306" t="n">
        <v>0.36271307</v>
      </c>
      <c r="E104" s="306" t="n">
        <v>-0.0005004492</v>
      </c>
      <c r="F104" s="307" t="n">
        <v>-0.0064770801</v>
      </c>
      <c r="G104" s="304" t="n">
        <v>36.271307</v>
      </c>
      <c r="H104" s="308" t="n">
        <v>-0.02502246</v>
      </c>
      <c r="I104" s="304" t="n">
        <v>-97.473002</v>
      </c>
      <c r="J104" s="304" t="n">
        <v>-2.0815123887748</v>
      </c>
      <c r="K104" s="309" t="n">
        <v>1263.511613</v>
      </c>
    </row>
    <row r="105" customFormat="false" ht="12.75" hidden="false" customHeight="false" outlineLevel="0" collapsed="false">
      <c r="A105" s="303" t="n">
        <v>40299</v>
      </c>
      <c r="B105" s="304" t="n">
        <v>-20151</v>
      </c>
      <c r="C105" s="305" t="n">
        <v>-20327.3476</v>
      </c>
      <c r="D105" s="306" t="n">
        <v>0.48832965</v>
      </c>
      <c r="E105" s="306" t="n">
        <v>-0.0006204099</v>
      </c>
      <c r="F105" s="307" t="n">
        <v>-0.0088098646</v>
      </c>
      <c r="G105" s="304" t="n">
        <v>48.832965</v>
      </c>
      <c r="H105" s="308" t="n">
        <v>-0.031020495</v>
      </c>
      <c r="I105" s="304" t="n">
        <v>-117.808027</v>
      </c>
      <c r="J105" s="304" t="n">
        <v>-2.83482546201232</v>
      </c>
      <c r="K105" s="309" t="n">
        <v>1702.432754</v>
      </c>
    </row>
    <row r="106" customFormat="false" ht="12.75" hidden="false" customHeight="false" outlineLevel="0" collapsed="false">
      <c r="A106" s="303" t="n">
        <v>40330</v>
      </c>
      <c r="B106" s="304" t="n">
        <v>-14250</v>
      </c>
      <c r="C106" s="305" t="n">
        <v>-19118.2208</v>
      </c>
      <c r="D106" s="306" t="n">
        <v>0.44148208</v>
      </c>
      <c r="E106" s="306" t="n">
        <v>-0.000362772</v>
      </c>
      <c r="F106" s="307" t="n">
        <v>-0.0111650723</v>
      </c>
      <c r="G106" s="304" t="n">
        <v>44.148208</v>
      </c>
      <c r="H106" s="308" t="n">
        <v>-0.0181386</v>
      </c>
      <c r="I106" s="304" t="n">
        <v>-69.952233</v>
      </c>
      <c r="J106" s="304" t="n">
        <v>-2.79662833675564</v>
      </c>
      <c r="K106" s="309" t="n">
        <v>1615.823341</v>
      </c>
    </row>
    <row r="107" customFormat="false" ht="12.75" hidden="false" customHeight="false" outlineLevel="0" collapsed="false">
      <c r="A107" s="303" t="n">
        <v>40360</v>
      </c>
      <c r="B107" s="304" t="n">
        <v>-13950</v>
      </c>
      <c r="C107" s="305" t="n">
        <v>-19421.0811</v>
      </c>
      <c r="D107" s="306" t="n">
        <v>0.4470662</v>
      </c>
      <c r="E107" s="306" t="n">
        <v>-0.0003611187</v>
      </c>
      <c r="F107" s="307" t="n">
        <v>-0.0122170351</v>
      </c>
      <c r="G107" s="304" t="n">
        <v>44.70662</v>
      </c>
      <c r="H107" s="308" t="n">
        <v>-0.018055935</v>
      </c>
      <c r="I107" s="304" t="n">
        <v>-72.364412</v>
      </c>
      <c r="J107" s="304" t="n">
        <v>-2.84408898015057</v>
      </c>
      <c r="K107" s="309" t="n">
        <v>1658.967087</v>
      </c>
    </row>
    <row r="108" customFormat="false" ht="12.75" hidden="false" customHeight="false" outlineLevel="0" collapsed="false">
      <c r="A108" s="303" t="n">
        <v>40391</v>
      </c>
      <c r="B108" s="304" t="n">
        <v>-14233</v>
      </c>
      <c r="C108" s="305" t="n">
        <v>-19155.3603</v>
      </c>
      <c r="D108" s="306" t="n">
        <v>0.44327318</v>
      </c>
      <c r="E108" s="306" t="n">
        <v>-0.0003941809</v>
      </c>
      <c r="F108" s="307" t="n">
        <v>-0.0124125259</v>
      </c>
      <c r="G108" s="304" t="n">
        <v>44.327318</v>
      </c>
      <c r="H108" s="308" t="n">
        <v>-0.019709045</v>
      </c>
      <c r="I108" s="304" t="n">
        <v>-82.260854</v>
      </c>
      <c r="J108" s="304" t="n">
        <v>-2.78009993155373</v>
      </c>
      <c r="K108" s="309" t="n">
        <v>1652.002321</v>
      </c>
    </row>
    <row r="109" customFormat="false" ht="12.75" hidden="false" customHeight="false" outlineLevel="0" collapsed="false">
      <c r="A109" s="303" t="n">
        <v>40422</v>
      </c>
      <c r="B109" s="304" t="n">
        <v>-18540</v>
      </c>
      <c r="C109" s="305" t="n">
        <v>-18730.327</v>
      </c>
      <c r="D109" s="306" t="n">
        <v>0.44755399</v>
      </c>
      <c r="E109" s="306" t="n">
        <v>-0.0005885899</v>
      </c>
      <c r="F109" s="307" t="n">
        <v>-0.0098530872</v>
      </c>
      <c r="G109" s="304" t="n">
        <v>44.755399</v>
      </c>
      <c r="H109" s="308" t="n">
        <v>-0.029429495</v>
      </c>
      <c r="I109" s="304" t="n">
        <v>-124.96398</v>
      </c>
      <c r="J109" s="304" t="n">
        <v>-2.5963780971937</v>
      </c>
      <c r="K109" s="309" t="n">
        <v>1630.73072</v>
      </c>
    </row>
    <row r="110" customFormat="false" ht="12.75" hidden="false" customHeight="false" outlineLevel="0" collapsed="false">
      <c r="A110" s="303" t="n">
        <v>40452</v>
      </c>
      <c r="B110" s="304" t="n">
        <v>-13950</v>
      </c>
      <c r="C110" s="305" t="n">
        <v>-14679.7668</v>
      </c>
      <c r="D110" s="306" t="n">
        <v>0.34817254</v>
      </c>
      <c r="E110" s="306" t="n">
        <v>-0.0004408812</v>
      </c>
      <c r="F110" s="307" t="n">
        <v>-0.0082765063</v>
      </c>
      <c r="G110" s="304" t="n">
        <v>34.817254</v>
      </c>
      <c r="H110" s="308" t="n">
        <v>-0.02204406</v>
      </c>
      <c r="I110" s="304" t="n">
        <v>-95.988097</v>
      </c>
      <c r="J110" s="304" t="n">
        <v>-2.04709158110883</v>
      </c>
      <c r="K110" s="309" t="n">
        <v>1290.935275</v>
      </c>
    </row>
    <row r="111" customFormat="false" ht="12.75" hidden="false" customHeight="false" outlineLevel="0" collapsed="false">
      <c r="A111" s="303" t="n">
        <v>40483</v>
      </c>
      <c r="B111" s="304" t="n">
        <v>-14250</v>
      </c>
      <c r="C111" s="305" t="n">
        <v>-13561.4292</v>
      </c>
      <c r="D111" s="306" t="n">
        <v>0.32643887</v>
      </c>
      <c r="E111" s="306" t="n">
        <v>-0.0004411369</v>
      </c>
      <c r="F111" s="307" t="n">
        <v>-0.0087957796</v>
      </c>
      <c r="G111" s="304" t="n">
        <v>32.643887</v>
      </c>
      <c r="H111" s="308" t="n">
        <v>-0.022056845</v>
      </c>
      <c r="I111" s="304" t="n">
        <v>-111.634889</v>
      </c>
      <c r="J111" s="304" t="n">
        <v>-1.83027980835044</v>
      </c>
      <c r="K111" s="309" t="n">
        <v>1203.356387</v>
      </c>
    </row>
    <row r="112" customFormat="false" ht="12.75" hidden="false" customHeight="false" outlineLevel="0" collapsed="false">
      <c r="A112" s="303" t="n">
        <v>40513</v>
      </c>
      <c r="B112" s="304" t="n">
        <v>-13950</v>
      </c>
      <c r="C112" s="305" t="n">
        <v>-13439.1972</v>
      </c>
      <c r="D112" s="306" t="n">
        <v>0.32524949</v>
      </c>
      <c r="E112" s="306" t="n">
        <v>-0.0004507683</v>
      </c>
      <c r="F112" s="307" t="n">
        <v>-0.0100153664</v>
      </c>
      <c r="G112" s="304" t="n">
        <v>32.524949</v>
      </c>
      <c r="H112" s="308" t="n">
        <v>-0.022538415</v>
      </c>
      <c r="I112" s="304" t="n">
        <v>-124.058158</v>
      </c>
      <c r="J112" s="304" t="n">
        <v>-1.78104010951402</v>
      </c>
      <c r="K112" s="309" t="n">
        <v>1203.548643</v>
      </c>
    </row>
    <row r="113" customFormat="false" ht="12.75" hidden="false" customHeight="false" outlineLevel="0" collapsed="false">
      <c r="A113" s="303" t="n">
        <v>40544</v>
      </c>
      <c r="B113" s="304" t="n">
        <v>-11796</v>
      </c>
      <c r="C113" s="305" t="n">
        <v>-13131.11</v>
      </c>
      <c r="D113" s="306" t="n">
        <v>0.31465647</v>
      </c>
      <c r="E113" s="306" t="n">
        <v>-0.0004100719</v>
      </c>
      <c r="F113" s="307" t="n">
        <v>-0.0108500906</v>
      </c>
      <c r="G113" s="304" t="n">
        <v>31.465647</v>
      </c>
      <c r="H113" s="308" t="n">
        <v>-0.020503595</v>
      </c>
      <c r="I113" s="304" t="n">
        <v>-118.148347</v>
      </c>
      <c r="J113" s="304" t="n">
        <v>-1.75525420944558</v>
      </c>
      <c r="K113" s="309" t="n">
        <v>1187.462193</v>
      </c>
    </row>
    <row r="114" customFormat="false" ht="12.75" hidden="false" customHeight="false" outlineLevel="0" collapsed="false">
      <c r="A114" s="303" t="n">
        <v>40575</v>
      </c>
      <c r="B114" s="304" t="n">
        <v>-11796</v>
      </c>
      <c r="C114" s="305" t="n">
        <v>-12091.1043</v>
      </c>
      <c r="D114" s="306" t="n">
        <v>0.28896608</v>
      </c>
      <c r="E114" s="306" t="n">
        <v>-0.0003932346</v>
      </c>
      <c r="F114" s="307" t="n">
        <v>-0.0089719628</v>
      </c>
      <c r="G114" s="304" t="n">
        <v>28.896608</v>
      </c>
      <c r="H114" s="308" t="n">
        <v>-0.01966173</v>
      </c>
      <c r="I114" s="304" t="n">
        <v>-109.515512</v>
      </c>
      <c r="J114" s="304" t="n">
        <v>-1.62108254620122</v>
      </c>
      <c r="K114" s="309" t="n">
        <v>1103.344303</v>
      </c>
    </row>
    <row r="115" customFormat="false" ht="12.75" hidden="false" customHeight="false" outlineLevel="0" collapsed="false">
      <c r="A115" s="303" t="n">
        <v>40603</v>
      </c>
      <c r="B115" s="304" t="n">
        <v>-7890</v>
      </c>
      <c r="C115" s="305" t="n">
        <v>-13473.1466</v>
      </c>
      <c r="D115" s="306" t="n">
        <v>0.30933465</v>
      </c>
      <c r="E115" s="306" t="n">
        <v>-0.0002222798</v>
      </c>
      <c r="F115" s="307" t="n">
        <v>-0.0117405828</v>
      </c>
      <c r="G115" s="304" t="n">
        <v>30.933465</v>
      </c>
      <c r="H115" s="308" t="n">
        <v>-0.01111399</v>
      </c>
      <c r="I115" s="304" t="n">
        <v>-56.291375</v>
      </c>
      <c r="J115" s="304" t="n">
        <v>-1.99917837097878</v>
      </c>
      <c r="K115" s="309" t="n">
        <v>1239.787695</v>
      </c>
    </row>
    <row r="116" customFormat="false" ht="12.75" hidden="false" customHeight="false" outlineLevel="0" collapsed="false">
      <c r="A116" s="303" t="n">
        <v>40634</v>
      </c>
      <c r="B116" s="304" t="n">
        <v>-15010</v>
      </c>
      <c r="C116" s="305" t="n">
        <v>-14445.4697</v>
      </c>
      <c r="D116" s="306" t="n">
        <v>0.3223917</v>
      </c>
      <c r="E116" s="306" t="n">
        <v>-0.0004113428</v>
      </c>
      <c r="F116" s="307" t="n">
        <v>-0.0051841745</v>
      </c>
      <c r="G116" s="304" t="n">
        <v>32.23917</v>
      </c>
      <c r="H116" s="308" t="n">
        <v>-0.02056714</v>
      </c>
      <c r="I116" s="304" t="n">
        <v>-88.400359</v>
      </c>
      <c r="J116" s="304" t="n">
        <v>-2.07746338124572</v>
      </c>
      <c r="K116" s="309" t="n">
        <v>1342.31141</v>
      </c>
    </row>
    <row r="117" customFormat="false" ht="12.75" hidden="false" customHeight="false" outlineLevel="0" collapsed="false">
      <c r="A117" s="303" t="n">
        <v>40664</v>
      </c>
      <c r="B117" s="304" t="n">
        <v>-20151</v>
      </c>
      <c r="C117" s="305" t="n">
        <v>-19327.0656</v>
      </c>
      <c r="D117" s="306" t="n">
        <v>0.43033528</v>
      </c>
      <c r="E117" s="306" t="n">
        <v>-0.0005576187</v>
      </c>
      <c r="F117" s="307" t="n">
        <v>-0.0068890729</v>
      </c>
      <c r="G117" s="304" t="n">
        <v>43.033528</v>
      </c>
      <c r="H117" s="308" t="n">
        <v>-0.027880935</v>
      </c>
      <c r="I117" s="304" t="n">
        <v>-120.616715</v>
      </c>
      <c r="J117" s="304" t="n">
        <v>-2.78123148528404</v>
      </c>
      <c r="K117" s="309" t="n">
        <v>1811.267499</v>
      </c>
    </row>
    <row r="118" customFormat="false" ht="12.75" hidden="false" customHeight="false" outlineLevel="0" collapsed="false">
      <c r="A118" s="303" t="n">
        <v>40695</v>
      </c>
      <c r="B118" s="304" t="n">
        <v>-14250</v>
      </c>
      <c r="C118" s="305" t="n">
        <v>-18164.134</v>
      </c>
      <c r="D118" s="306" t="n">
        <v>0.38712933</v>
      </c>
      <c r="E118" s="306" t="n">
        <v>-0.0003210899</v>
      </c>
      <c r="F118" s="307" t="n">
        <v>-0.0091486202</v>
      </c>
      <c r="G118" s="304" t="n">
        <v>38.712933</v>
      </c>
      <c r="H118" s="308" t="n">
        <v>-0.016054495</v>
      </c>
      <c r="I118" s="304" t="n">
        <v>-70.323513</v>
      </c>
      <c r="J118" s="304" t="n">
        <v>-2.73341492128678</v>
      </c>
      <c r="K118" s="309" t="n">
        <v>1716.703373</v>
      </c>
    </row>
    <row r="119" customFormat="false" ht="12.75" hidden="false" customHeight="false" outlineLevel="0" collapsed="false">
      <c r="A119" s="303" t="n">
        <v>40725</v>
      </c>
      <c r="B119" s="304" t="n">
        <v>-13950</v>
      </c>
      <c r="C119" s="305" t="n">
        <v>-18458.1149</v>
      </c>
      <c r="D119" s="306" t="n">
        <v>0.39183928</v>
      </c>
      <c r="E119" s="306" t="n">
        <v>-0.0003143987</v>
      </c>
      <c r="F119" s="307" t="n">
        <v>-0.0100930705</v>
      </c>
      <c r="G119" s="304" t="n">
        <v>39.183928</v>
      </c>
      <c r="H119" s="308" t="n">
        <v>-0.015719935</v>
      </c>
      <c r="I119" s="304" t="n">
        <v>-71.3461</v>
      </c>
      <c r="J119" s="304" t="n">
        <v>-2.7843523613963</v>
      </c>
      <c r="K119" s="309" t="n">
        <v>1761.164418</v>
      </c>
    </row>
    <row r="120" customFormat="false" ht="12.75" hidden="false" customHeight="false" outlineLevel="0" collapsed="false">
      <c r="A120" s="303" t="n">
        <v>40756</v>
      </c>
      <c r="B120" s="304" t="n">
        <v>-14233</v>
      </c>
      <c r="C120" s="305" t="n">
        <v>-18218.2939</v>
      </c>
      <c r="D120" s="306" t="n">
        <v>0.38881132</v>
      </c>
      <c r="E120" s="306" t="n">
        <v>-0.0003395753</v>
      </c>
      <c r="F120" s="307" t="n">
        <v>-0.0102807209</v>
      </c>
      <c r="G120" s="304" t="n">
        <v>38.881132</v>
      </c>
      <c r="H120" s="308" t="n">
        <v>-0.016978765</v>
      </c>
      <c r="I120" s="304" t="n">
        <v>-80.076453</v>
      </c>
      <c r="J120" s="304" t="n">
        <v>-2.7296796714579</v>
      </c>
      <c r="K120" s="309" t="n">
        <v>1752.747019</v>
      </c>
    </row>
    <row r="121" customFormat="false" ht="12.75" hidden="false" customHeight="false" outlineLevel="0" collapsed="false">
      <c r="A121" s="303" t="n">
        <v>40787</v>
      </c>
      <c r="B121" s="304" t="n">
        <v>-18540</v>
      </c>
      <c r="C121" s="305" t="n">
        <v>-17814.6021</v>
      </c>
      <c r="D121" s="306" t="n">
        <v>0.39407001</v>
      </c>
      <c r="E121" s="306" t="n">
        <v>-0.0005161068</v>
      </c>
      <c r="F121" s="307" t="n">
        <v>-0.0079248693</v>
      </c>
      <c r="G121" s="304" t="n">
        <v>39.407001</v>
      </c>
      <c r="H121" s="308" t="n">
        <v>-0.02580534</v>
      </c>
      <c r="I121" s="304" t="n">
        <v>-124.066631</v>
      </c>
      <c r="J121" s="304" t="n">
        <v>-2.55992470910335</v>
      </c>
      <c r="K121" s="309" t="n">
        <v>1730.003933</v>
      </c>
    </row>
    <row r="122" customFormat="false" ht="12.75" hidden="false" customHeight="false" outlineLevel="0" collapsed="false">
      <c r="A122" s="303" t="n">
        <v>40817</v>
      </c>
      <c r="B122" s="304" t="n">
        <v>-13950</v>
      </c>
      <c r="C122" s="305" t="n">
        <v>-13966.2117</v>
      </c>
      <c r="D122" s="306" t="n">
        <v>0.30650971</v>
      </c>
      <c r="E122" s="306" t="n">
        <v>-0.0003834736</v>
      </c>
      <c r="F122" s="307" t="n">
        <v>-0.006730495</v>
      </c>
      <c r="G122" s="304" t="n">
        <v>30.650971</v>
      </c>
      <c r="H122" s="308" t="n">
        <v>-0.01917368</v>
      </c>
      <c r="I122" s="304" t="n">
        <v>-94.308385</v>
      </c>
      <c r="J122" s="304" t="n">
        <v>-2.02003942505133</v>
      </c>
      <c r="K122" s="309" t="n">
        <v>1367.751926</v>
      </c>
    </row>
    <row r="123" customFormat="false" ht="12.75" hidden="false" customHeight="false" outlineLevel="0" collapsed="false">
      <c r="A123" s="303" t="n">
        <v>40848</v>
      </c>
      <c r="B123" s="304" t="n">
        <v>-14250</v>
      </c>
      <c r="C123" s="305" t="n">
        <v>-12942.1269</v>
      </c>
      <c r="D123" s="306" t="n">
        <v>0.28768369</v>
      </c>
      <c r="E123" s="306" t="n">
        <v>-0.0003767685</v>
      </c>
      <c r="F123" s="307" t="n">
        <v>-0.0072340333</v>
      </c>
      <c r="G123" s="304" t="n">
        <v>28.768369</v>
      </c>
      <c r="H123" s="308" t="n">
        <v>-0.018838425</v>
      </c>
      <c r="I123" s="304" t="n">
        <v>-107.532267</v>
      </c>
      <c r="J123" s="304" t="n">
        <v>-1.82595838466803</v>
      </c>
      <c r="K123" s="309" t="n">
        <v>1277.73607</v>
      </c>
    </row>
    <row r="124" customFormat="false" ht="12.75" hidden="false" customHeight="false" outlineLevel="0" collapsed="false">
      <c r="A124" s="303" t="n">
        <v>40878</v>
      </c>
      <c r="B124" s="304" t="n">
        <v>-13950</v>
      </c>
      <c r="C124" s="305" t="n">
        <v>-12846.5309</v>
      </c>
      <c r="D124" s="306" t="n">
        <v>0.28665871</v>
      </c>
      <c r="E124" s="306" t="n">
        <v>-0.0003781065</v>
      </c>
      <c r="F124" s="307" t="n">
        <v>-0.0083770789</v>
      </c>
      <c r="G124" s="304" t="n">
        <v>28.665871</v>
      </c>
      <c r="H124" s="308" t="n">
        <v>-0.018905325</v>
      </c>
      <c r="I124" s="304" t="n">
        <v>-117.188307</v>
      </c>
      <c r="J124" s="304" t="n">
        <v>-1.79143162217658</v>
      </c>
      <c r="K124" s="309" t="n">
        <v>1279.553162</v>
      </c>
    </row>
    <row r="125" customFormat="false" ht="12.75" hidden="false" customHeight="false" outlineLevel="0" collapsed="false">
      <c r="A125" s="303" t="n">
        <v>40909</v>
      </c>
      <c r="B125" s="304" t="n">
        <v>-11796</v>
      </c>
      <c r="C125" s="305" t="n">
        <v>-12557.6765</v>
      </c>
      <c r="D125" s="306" t="n">
        <v>0.27713824</v>
      </c>
      <c r="E125" s="306" t="n">
        <v>-0.0003381949</v>
      </c>
      <c r="F125" s="307" t="n">
        <v>-0.009231012</v>
      </c>
      <c r="G125" s="304" t="n">
        <v>27.713824</v>
      </c>
      <c r="H125" s="308" t="n">
        <v>-0.016909745</v>
      </c>
      <c r="I125" s="304" t="n">
        <v>-109.720475</v>
      </c>
      <c r="J125" s="304" t="n">
        <v>-1.76721779603011</v>
      </c>
      <c r="K125" s="309" t="n">
        <v>1261.096703</v>
      </c>
    </row>
    <row r="126" customFormat="false" ht="12.75" hidden="false" customHeight="false" outlineLevel="0" collapsed="false">
      <c r="A126" s="303" t="n">
        <v>40940</v>
      </c>
      <c r="B126" s="304" t="n">
        <v>-11796</v>
      </c>
      <c r="C126" s="305" t="n">
        <v>-11896.324</v>
      </c>
      <c r="D126" s="306" t="n">
        <v>0.26669516</v>
      </c>
      <c r="E126" s="306" t="n">
        <v>-0.0003090398</v>
      </c>
      <c r="F126" s="307" t="n">
        <v>-0.0084275127</v>
      </c>
      <c r="G126" s="304" t="n">
        <v>26.669516</v>
      </c>
      <c r="H126" s="308" t="n">
        <v>-0.01545199</v>
      </c>
      <c r="I126" s="304" t="n">
        <v>-94.195625</v>
      </c>
      <c r="J126" s="304" t="n">
        <v>-1.70853442847364</v>
      </c>
      <c r="K126" s="309" t="n">
        <v>1204.451907</v>
      </c>
    </row>
    <row r="127" customFormat="false" ht="12.75" hidden="false" customHeight="false" outlineLevel="0" collapsed="false">
      <c r="A127" s="303" t="n">
        <v>40969</v>
      </c>
      <c r="B127" s="304" t="n">
        <v>-7890</v>
      </c>
      <c r="C127" s="305" t="n">
        <v>-12810.5506</v>
      </c>
      <c r="D127" s="306" t="n">
        <v>0.27741797</v>
      </c>
      <c r="E127" s="306" t="n">
        <v>-0.0001424509</v>
      </c>
      <c r="F127" s="307" t="n">
        <v>-0.0106156739</v>
      </c>
      <c r="G127" s="304" t="n">
        <v>27.741797</v>
      </c>
      <c r="H127" s="308" t="n">
        <v>-0.007122545</v>
      </c>
      <c r="I127" s="304" t="n">
        <v>-39.448855</v>
      </c>
      <c r="J127" s="304" t="n">
        <v>-1.99227707049966</v>
      </c>
      <c r="K127" s="309" t="n">
        <v>1307.886193</v>
      </c>
    </row>
    <row r="128" customFormat="false" ht="12.75" hidden="false" customHeight="false" outlineLevel="0" collapsed="false">
      <c r="A128" s="303" t="n">
        <v>41000</v>
      </c>
      <c r="B128" s="304" t="n">
        <v>-15010</v>
      </c>
      <c r="C128" s="305" t="n">
        <v>-13705.6114</v>
      </c>
      <c r="D128" s="306" t="n">
        <v>0.28652089</v>
      </c>
      <c r="E128" s="306" t="n">
        <v>-0.0003125122</v>
      </c>
      <c r="F128" s="307" t="n">
        <v>-0.0038524233</v>
      </c>
      <c r="G128" s="304" t="n">
        <v>28.652089</v>
      </c>
      <c r="H128" s="308" t="n">
        <v>-0.01562561</v>
      </c>
      <c r="I128" s="304" t="n">
        <v>-72.866753</v>
      </c>
      <c r="J128" s="304" t="n">
        <v>-2.06622915811088</v>
      </c>
      <c r="K128" s="309" t="n">
        <v>1410.524117</v>
      </c>
    </row>
    <row r="129" customFormat="false" ht="12.75" hidden="false" customHeight="false" outlineLevel="0" collapsed="false">
      <c r="A129" s="303" t="n">
        <v>41030</v>
      </c>
      <c r="B129" s="304" t="n">
        <v>-20151</v>
      </c>
      <c r="C129" s="305" t="n">
        <v>-18341.3826</v>
      </c>
      <c r="D129" s="306" t="n">
        <v>0.38272035</v>
      </c>
      <c r="E129" s="306" t="n">
        <v>-0.0004250197</v>
      </c>
      <c r="F129" s="307" t="n">
        <v>-0.0051188878</v>
      </c>
      <c r="G129" s="304" t="n">
        <v>38.272035</v>
      </c>
      <c r="H129" s="308" t="n">
        <v>-0.021250985</v>
      </c>
      <c r="I129" s="304" t="n">
        <v>-99.696656</v>
      </c>
      <c r="J129" s="304" t="n">
        <v>-2.76397727583847</v>
      </c>
      <c r="K129" s="309" t="n">
        <v>1902.180898</v>
      </c>
    </row>
    <row r="130" customFormat="false" ht="12.75" hidden="false" customHeight="false" outlineLevel="0" collapsed="false">
      <c r="A130" s="303" t="n">
        <v>41061</v>
      </c>
      <c r="B130" s="304" t="n">
        <v>-14250</v>
      </c>
      <c r="C130" s="305" t="n">
        <v>-17254.0682</v>
      </c>
      <c r="D130" s="306" t="n">
        <v>0.34425009</v>
      </c>
      <c r="E130" s="306" t="n">
        <v>-0.000216608</v>
      </c>
      <c r="F130" s="307" t="n">
        <v>-0.0074547964</v>
      </c>
      <c r="G130" s="304" t="n">
        <v>34.425009</v>
      </c>
      <c r="H130" s="308" t="n">
        <v>-0.0108304</v>
      </c>
      <c r="I130" s="304" t="n">
        <v>-50.682754</v>
      </c>
      <c r="J130" s="304" t="n">
        <v>-2.69971060917179</v>
      </c>
      <c r="K130" s="309" t="n">
        <v>1805.004633</v>
      </c>
    </row>
    <row r="131" customFormat="false" ht="12.75" hidden="false" customHeight="false" outlineLevel="0" collapsed="false">
      <c r="A131" s="303" t="n">
        <v>41091</v>
      </c>
      <c r="B131" s="304" t="n">
        <v>-13950</v>
      </c>
      <c r="C131" s="305" t="n">
        <v>-17561.363</v>
      </c>
      <c r="D131" s="306" t="n">
        <v>0.34928801</v>
      </c>
      <c r="E131" s="306" t="n">
        <v>-0.0002076121</v>
      </c>
      <c r="F131" s="307" t="n">
        <v>-0.008396957</v>
      </c>
      <c r="G131" s="304" t="n">
        <v>34.928801</v>
      </c>
      <c r="H131" s="308" t="n">
        <v>-0.010380605</v>
      </c>
      <c r="I131" s="304" t="n">
        <v>-50.138588</v>
      </c>
      <c r="J131" s="304" t="n">
        <v>-2.75364462696782</v>
      </c>
      <c r="K131" s="309" t="n">
        <v>1851.095071</v>
      </c>
    </row>
    <row r="132" customFormat="false" ht="12.75" hidden="false" customHeight="false" outlineLevel="0" collapsed="false">
      <c r="A132" s="303" t="n">
        <v>41122</v>
      </c>
      <c r="B132" s="304" t="n">
        <v>-14233</v>
      </c>
      <c r="C132" s="305" t="n">
        <v>-17345.5661</v>
      </c>
      <c r="D132" s="306" t="n">
        <v>0.34710926</v>
      </c>
      <c r="E132" s="306" t="n">
        <v>-0.0002306902</v>
      </c>
      <c r="F132" s="307" t="n">
        <v>-0.0086391874</v>
      </c>
      <c r="G132" s="304" t="n">
        <v>34.710926</v>
      </c>
      <c r="H132" s="308" t="n">
        <v>-0.01153451</v>
      </c>
      <c r="I132" s="304" t="n">
        <v>-58.131551</v>
      </c>
      <c r="J132" s="304" t="n">
        <v>-2.70361451060917</v>
      </c>
      <c r="K132" s="309" t="n">
        <v>1842.595383</v>
      </c>
    </row>
    <row r="133" customFormat="false" ht="12.75" hidden="false" customHeight="false" outlineLevel="0" collapsed="false">
      <c r="A133" s="303" t="n">
        <v>41153</v>
      </c>
      <c r="B133" s="304" t="n">
        <v>-18540</v>
      </c>
      <c r="C133" s="305" t="n">
        <v>-16952.9722</v>
      </c>
      <c r="D133" s="306" t="n">
        <v>0.35223752</v>
      </c>
      <c r="E133" s="306" t="n">
        <v>-0.0003922668</v>
      </c>
      <c r="F133" s="307" t="n">
        <v>-0.0063744373</v>
      </c>
      <c r="G133" s="304" t="n">
        <v>35.223752</v>
      </c>
      <c r="H133" s="308" t="n">
        <v>-0.01961334</v>
      </c>
      <c r="I133" s="304" t="n">
        <v>-101.88277</v>
      </c>
      <c r="J133" s="304" t="n">
        <v>-2.54755154004107</v>
      </c>
      <c r="K133" s="309" t="n">
        <v>1816.207542</v>
      </c>
    </row>
    <row r="134" customFormat="false" ht="12.75" hidden="false" customHeight="false" outlineLevel="0" collapsed="false">
      <c r="A134" s="303" t="n">
        <v>41183</v>
      </c>
      <c r="B134" s="304" t="n">
        <v>-13950</v>
      </c>
      <c r="C134" s="305" t="n">
        <v>-13305.6346</v>
      </c>
      <c r="D134" s="306" t="n">
        <v>0.27442097</v>
      </c>
      <c r="E134" s="306" t="n">
        <v>-0.000288128</v>
      </c>
      <c r="F134" s="307" t="n">
        <v>-0.0055307615</v>
      </c>
      <c r="G134" s="304" t="n">
        <v>27.442097</v>
      </c>
      <c r="H134" s="308" t="n">
        <v>-0.0144064</v>
      </c>
      <c r="I134" s="304" t="n">
        <v>-76.383088</v>
      </c>
      <c r="J134" s="304" t="n">
        <v>-2.0098313483915</v>
      </c>
      <c r="K134" s="309" t="n">
        <v>1435.660671</v>
      </c>
    </row>
    <row r="135" customFormat="false" ht="12.75" hidden="false" customHeight="false" outlineLevel="0" collapsed="false">
      <c r="A135" s="303" t="n">
        <v>41214</v>
      </c>
      <c r="B135" s="304" t="n">
        <v>-14250</v>
      </c>
      <c r="C135" s="305" t="n">
        <v>-12356.3489</v>
      </c>
      <c r="D135" s="306" t="n">
        <v>0.25844543</v>
      </c>
      <c r="E135" s="306" t="n">
        <v>-0.0002853062</v>
      </c>
      <c r="F135" s="307" t="n">
        <v>-0.0062095904</v>
      </c>
      <c r="G135" s="304" t="n">
        <v>25.844543</v>
      </c>
      <c r="H135" s="308" t="n">
        <v>-0.01426531</v>
      </c>
      <c r="I135" s="304" t="n">
        <v>-88.36622</v>
      </c>
      <c r="J135" s="304" t="n">
        <v>-1.83122026009582</v>
      </c>
      <c r="K135" s="309" t="n">
        <v>1344.397828</v>
      </c>
    </row>
    <row r="136" customFormat="false" ht="12.75" hidden="false" customHeight="false" outlineLevel="0" collapsed="false">
      <c r="A136" s="303" t="n">
        <v>41244</v>
      </c>
      <c r="B136" s="304" t="n">
        <v>-13950</v>
      </c>
      <c r="C136" s="305" t="n">
        <v>-12297.0022</v>
      </c>
      <c r="D136" s="306" t="n">
        <v>0.25862681</v>
      </c>
      <c r="E136" s="306" t="n">
        <v>-0.0002863415</v>
      </c>
      <c r="F136" s="307" t="n">
        <v>-0.0074480409</v>
      </c>
      <c r="G136" s="304" t="n">
        <v>25.862681</v>
      </c>
      <c r="H136" s="308" t="n">
        <v>-0.014317075</v>
      </c>
      <c r="I136" s="304" t="n">
        <v>-96.025512</v>
      </c>
      <c r="J136" s="304" t="n">
        <v>-1.8074598220397</v>
      </c>
      <c r="K136" s="309" t="n">
        <v>1348.040978</v>
      </c>
    </row>
    <row r="137" customFormat="false" ht="12.75" hidden="false" customHeight="false" outlineLevel="0" collapsed="false">
      <c r="A137" s="303" t="n">
        <v>41275</v>
      </c>
      <c r="B137" s="304" t="n">
        <v>-11796</v>
      </c>
      <c r="C137" s="305" t="n">
        <v>-12030.9971</v>
      </c>
      <c r="D137" s="306" t="n">
        <v>0.25062769</v>
      </c>
      <c r="E137" s="306" t="n">
        <v>-0.0002517422</v>
      </c>
      <c r="F137" s="307" t="n">
        <v>-0.0083555315</v>
      </c>
      <c r="G137" s="304" t="n">
        <v>25.062769</v>
      </c>
      <c r="H137" s="308" t="n">
        <v>-0.01258711</v>
      </c>
      <c r="I137" s="304" t="n">
        <v>-88.34194</v>
      </c>
      <c r="J137" s="304" t="n">
        <v>-1.78275975359342</v>
      </c>
      <c r="K137" s="309" t="n">
        <v>1328.432898</v>
      </c>
    </row>
    <row r="138" customFormat="false" ht="12.75" hidden="false" customHeight="false" outlineLevel="0" collapsed="false">
      <c r="A138" s="303" t="n">
        <v>41306</v>
      </c>
      <c r="B138" s="304" t="n">
        <v>-11796</v>
      </c>
      <c r="C138" s="305" t="n">
        <v>-11047.9579</v>
      </c>
      <c r="D138" s="306" t="n">
        <v>0.22990956</v>
      </c>
      <c r="E138" s="306" t="n">
        <v>-0.0002490687</v>
      </c>
      <c r="F138" s="307" t="n">
        <v>-0.0067161327</v>
      </c>
      <c r="G138" s="304" t="n">
        <v>22.990956</v>
      </c>
      <c r="H138" s="308" t="n">
        <v>-0.012453435</v>
      </c>
      <c r="I138" s="304" t="n">
        <v>-84.523795</v>
      </c>
      <c r="J138" s="304" t="n">
        <v>-1.63301136208077</v>
      </c>
      <c r="K138" s="309" t="n">
        <v>1229.869863</v>
      </c>
    </row>
    <row r="139" customFormat="false" ht="12.75" hidden="false" customHeight="false" outlineLevel="0" collapsed="false">
      <c r="A139" s="303" t="n">
        <v>41334</v>
      </c>
      <c r="B139" s="304" t="n">
        <v>-7890</v>
      </c>
      <c r="C139" s="305" t="n">
        <v>-12290.847</v>
      </c>
      <c r="D139" s="306" t="n">
        <v>0.23955775</v>
      </c>
      <c r="E139" s="306" t="n">
        <v>-0.000126536</v>
      </c>
      <c r="F139" s="307" t="n">
        <v>-0.0085514094</v>
      </c>
      <c r="G139" s="304" t="n">
        <v>23.955775</v>
      </c>
      <c r="H139" s="308" t="n">
        <v>-0.0063268</v>
      </c>
      <c r="I139" s="304" t="n">
        <v>-40.086446</v>
      </c>
      <c r="J139" s="304" t="n">
        <v>-1.93192717316906</v>
      </c>
      <c r="K139" s="309" t="n">
        <v>1377.65168</v>
      </c>
    </row>
    <row r="140" customFormat="false" ht="12.75" hidden="false" customHeight="false" outlineLevel="0" collapsed="false">
      <c r="A140" s="303" t="n">
        <v>41365</v>
      </c>
      <c r="B140" s="304" t="n">
        <v>-15010</v>
      </c>
      <c r="C140" s="305" t="n">
        <v>-820.9038</v>
      </c>
      <c r="D140" s="306" t="n">
        <v>0.06397835</v>
      </c>
      <c r="E140" s="306" t="n">
        <v>-0.0005406091</v>
      </c>
      <c r="F140" s="307" t="n">
        <v>0.0055930675</v>
      </c>
      <c r="G140" s="304" t="n">
        <v>6.397835</v>
      </c>
      <c r="H140" s="308" t="n">
        <v>-0.027030455</v>
      </c>
      <c r="I140" s="304" t="n">
        <v>-150.359143</v>
      </c>
      <c r="J140" s="304" t="n">
        <v>0.175441204654346</v>
      </c>
      <c r="K140" s="309" t="n">
        <v>92.642453</v>
      </c>
    </row>
    <row r="141" customFormat="false" ht="12.75" hidden="false" customHeight="false" outlineLevel="0" collapsed="false">
      <c r="A141" s="303" t="n">
        <v>41395</v>
      </c>
      <c r="B141" s="304" t="n">
        <v>-20151</v>
      </c>
      <c r="C141" s="305" t="n">
        <v>-1113.1012</v>
      </c>
      <c r="D141" s="306" t="n">
        <v>0.08625126</v>
      </c>
      <c r="E141" s="306" t="n">
        <v>-0.0007252765</v>
      </c>
      <c r="F141" s="307" t="n">
        <v>0.0074525446</v>
      </c>
      <c r="G141" s="304" t="n">
        <v>8.625126</v>
      </c>
      <c r="H141" s="308" t="n">
        <v>-0.036263825</v>
      </c>
      <c r="I141" s="304" t="n">
        <v>-202.704182</v>
      </c>
      <c r="J141" s="304" t="n">
        <v>0.232217111567419</v>
      </c>
      <c r="K141" s="309" t="n">
        <v>126.562885</v>
      </c>
    </row>
    <row r="142" customFormat="false" ht="12.75" hidden="false" customHeight="false" outlineLevel="0" collapsed="false">
      <c r="A142" s="303" t="n">
        <v>41426</v>
      </c>
      <c r="B142" s="304" t="n">
        <v>-14250</v>
      </c>
      <c r="C142" s="305" t="n">
        <v>-771.073</v>
      </c>
      <c r="D142" s="306" t="n">
        <v>0.05922818</v>
      </c>
      <c r="E142" s="306" t="n">
        <v>-0.0004944259</v>
      </c>
      <c r="F142" s="307" t="n">
        <v>0.0052149022</v>
      </c>
      <c r="G142" s="304" t="n">
        <v>5.922818</v>
      </c>
      <c r="H142" s="308" t="n">
        <v>-0.024721295</v>
      </c>
      <c r="I142" s="304" t="n">
        <v>-141.858681</v>
      </c>
      <c r="J142" s="304" t="n">
        <v>0.161429431895961</v>
      </c>
      <c r="K142" s="309" t="n">
        <v>88.369923</v>
      </c>
    </row>
    <row r="143" customFormat="false" ht="12.75" hidden="false" customHeight="false" outlineLevel="0" collapsed="false">
      <c r="A143" s="303" t="n">
        <v>41456</v>
      </c>
      <c r="B143" s="304" t="n">
        <v>-13950</v>
      </c>
      <c r="C143" s="305" t="n">
        <v>-736.0389</v>
      </c>
      <c r="D143" s="306" t="n">
        <v>0.0560815</v>
      </c>
      <c r="E143" s="306" t="n">
        <v>-0.0004650023</v>
      </c>
      <c r="F143" s="307" t="n">
        <v>0.0050539144</v>
      </c>
      <c r="G143" s="304" t="n">
        <v>5.60815</v>
      </c>
      <c r="H143" s="308" t="n">
        <v>-0.023250115</v>
      </c>
      <c r="I143" s="304" t="n">
        <v>-137.123522</v>
      </c>
      <c r="J143" s="304" t="n">
        <v>0.155632032854209</v>
      </c>
      <c r="K143" s="309" t="n">
        <v>84.919035</v>
      </c>
    </row>
    <row r="144" customFormat="false" ht="12.75" hidden="false" customHeight="false" outlineLevel="0" collapsed="false">
      <c r="A144" s="303" t="n">
        <v>41487</v>
      </c>
      <c r="B144" s="304" t="n">
        <v>-14233</v>
      </c>
      <c r="C144" s="305" t="n">
        <v>-733.2555</v>
      </c>
      <c r="D144" s="306" t="n">
        <v>0.05536571</v>
      </c>
      <c r="E144" s="306" t="n">
        <v>-0.0004555891</v>
      </c>
      <c r="F144" s="307" t="n">
        <v>0.0050967288</v>
      </c>
      <c r="G144" s="304" t="n">
        <v>5.536571</v>
      </c>
      <c r="H144" s="308" t="n">
        <v>-0.022779455</v>
      </c>
      <c r="I144" s="304" t="n">
        <v>-138.207725</v>
      </c>
      <c r="J144" s="304" t="n">
        <v>0.156022176591375</v>
      </c>
      <c r="K144" s="309" t="n">
        <v>85.260402</v>
      </c>
    </row>
    <row r="145" customFormat="false" ht="12.75" hidden="false" customHeight="false" outlineLevel="0" collapsed="false">
      <c r="A145" s="303" t="n">
        <v>41518</v>
      </c>
      <c r="B145" s="304" t="n">
        <v>-18540</v>
      </c>
      <c r="C145" s="305" t="n">
        <v>-964.334</v>
      </c>
      <c r="D145" s="306" t="n">
        <v>0.07241852</v>
      </c>
      <c r="E145" s="306" t="n">
        <v>-0.0005932002</v>
      </c>
      <c r="F145" s="307" t="n">
        <v>0.006594091</v>
      </c>
      <c r="G145" s="304" t="n">
        <v>7.241852</v>
      </c>
      <c r="H145" s="308" t="n">
        <v>-0.02966001</v>
      </c>
      <c r="I145" s="304" t="n">
        <v>-180.762341</v>
      </c>
      <c r="J145" s="304" t="n">
        <v>0.20053607118412</v>
      </c>
      <c r="K145" s="309" t="n">
        <v>112.921461</v>
      </c>
    </row>
    <row r="146" customFormat="false" ht="12.75" hidden="false" customHeight="false" outlineLevel="0" collapsed="false">
      <c r="A146" s="303" t="n">
        <v>41548</v>
      </c>
      <c r="B146" s="304" t="n">
        <v>-13950</v>
      </c>
      <c r="C146" s="305" t="n">
        <v>-702.3228</v>
      </c>
      <c r="D146" s="306" t="n">
        <v>0.05255122</v>
      </c>
      <c r="E146" s="306" t="n">
        <v>-0.000429476</v>
      </c>
      <c r="F146" s="307" t="n">
        <v>0.0049054932</v>
      </c>
      <c r="G146" s="304" t="n">
        <v>5.255122</v>
      </c>
      <c r="H146" s="308" t="n">
        <v>-0.0214738</v>
      </c>
      <c r="I146" s="304" t="n">
        <v>-133.448203</v>
      </c>
      <c r="J146" s="304" t="n">
        <v>0.147758247775496</v>
      </c>
      <c r="K146" s="309" t="n">
        <v>82.798141</v>
      </c>
    </row>
    <row r="147" customFormat="false" ht="12.75" hidden="false" customHeight="false" outlineLevel="0" collapsed="false">
      <c r="A147" s="303" t="n">
        <v>41579</v>
      </c>
      <c r="B147" s="304" t="n">
        <v>-14250</v>
      </c>
      <c r="C147" s="305" t="n">
        <v>-616.0287</v>
      </c>
      <c r="D147" s="306" t="n">
        <v>0.04489406</v>
      </c>
      <c r="E147" s="306" t="n">
        <v>-0.0003583542</v>
      </c>
      <c r="F147" s="307" t="n">
        <v>0.004815357</v>
      </c>
      <c r="G147" s="304" t="n">
        <v>4.489406</v>
      </c>
      <c r="H147" s="308" t="n">
        <v>-0.01791771</v>
      </c>
      <c r="I147" s="304" t="n">
        <v>-126.418181</v>
      </c>
      <c r="J147" s="304" t="n">
        <v>0.146121013004791</v>
      </c>
      <c r="K147" s="309" t="n">
        <v>73.181341</v>
      </c>
    </row>
    <row r="148" customFormat="false" ht="12.75" hidden="false" customHeight="false" outlineLevel="0" collapsed="false">
      <c r="A148" s="303" t="n">
        <v>41609</v>
      </c>
      <c r="B148" s="304" t="n">
        <v>-13950</v>
      </c>
      <c r="C148" s="305" t="n">
        <v>-545.2346</v>
      </c>
      <c r="D148" s="306" t="n">
        <v>0.03912325</v>
      </c>
      <c r="E148" s="306" t="n">
        <v>-0.0003080201</v>
      </c>
      <c r="F148" s="307" t="n">
        <v>0.0045497281</v>
      </c>
      <c r="G148" s="304" t="n">
        <v>3.912325</v>
      </c>
      <c r="H148" s="308" t="n">
        <v>-0.015401005</v>
      </c>
      <c r="I148" s="304" t="n">
        <v>-117.245218</v>
      </c>
      <c r="J148" s="304" t="n">
        <v>0.138283367556468</v>
      </c>
      <c r="K148" s="309" t="n">
        <v>65.189311</v>
      </c>
    </row>
    <row r="149" customFormat="false" ht="12.75" hidden="false" customHeight="false" outlineLevel="0" collapsed="false">
      <c r="A149" s="303" t="n">
        <v>41640</v>
      </c>
      <c r="B149" s="304" t="n">
        <v>-11796</v>
      </c>
      <c r="C149" s="305" t="n">
        <v>-467.7246</v>
      </c>
      <c r="D149" s="306" t="n">
        <v>0.03281988</v>
      </c>
      <c r="E149" s="306" t="n">
        <v>-0.0002529328</v>
      </c>
      <c r="F149" s="307" t="n">
        <v>0.0038150173</v>
      </c>
      <c r="G149" s="304" t="n">
        <v>3.281988</v>
      </c>
      <c r="H149" s="308" t="n">
        <v>-0.01264664</v>
      </c>
      <c r="I149" s="304" t="n">
        <v>-100.578149</v>
      </c>
      <c r="J149" s="304" t="n">
        <v>0.117189869952087</v>
      </c>
      <c r="K149" s="309" t="n">
        <v>56.319035</v>
      </c>
    </row>
    <row r="150" customFormat="false" ht="12.75" hidden="false" customHeight="false" outlineLevel="0" collapsed="false">
      <c r="A150" s="303" t="n">
        <v>41671</v>
      </c>
      <c r="B150" s="304" t="n">
        <v>-11796</v>
      </c>
      <c r="C150" s="305" t="n">
        <v>-501.9934</v>
      </c>
      <c r="D150" s="306" t="n">
        <v>0.03521888</v>
      </c>
      <c r="E150" s="306" t="n">
        <v>-0.0002715119</v>
      </c>
      <c r="F150" s="307" t="n">
        <v>0.0038603585</v>
      </c>
      <c r="G150" s="304" t="n">
        <v>3.521888</v>
      </c>
      <c r="H150" s="308" t="n">
        <v>-0.013575595</v>
      </c>
      <c r="I150" s="304" t="n">
        <v>-104.379209</v>
      </c>
      <c r="J150" s="304" t="n">
        <v>0.117317453798767</v>
      </c>
      <c r="K150" s="309" t="n">
        <v>60.898911</v>
      </c>
    </row>
    <row r="151" customFormat="false" ht="12.75" hidden="false" customHeight="false" outlineLevel="0" collapsed="false">
      <c r="A151" s="303" t="n">
        <v>41699</v>
      </c>
      <c r="B151" s="304" t="n">
        <v>-7890</v>
      </c>
      <c r="C151" s="305" t="n">
        <v>-375.328</v>
      </c>
      <c r="D151" s="306" t="n">
        <v>0.02646434</v>
      </c>
      <c r="E151" s="306" t="n">
        <v>-0.0002050168</v>
      </c>
      <c r="F151" s="307" t="n">
        <v>0.0026303744</v>
      </c>
      <c r="G151" s="304" t="n">
        <v>2.646434</v>
      </c>
      <c r="H151" s="308" t="n">
        <v>-0.01025084</v>
      </c>
      <c r="I151" s="304" t="n">
        <v>-73.898716</v>
      </c>
      <c r="J151" s="304" t="n">
        <v>0.0788369609856262</v>
      </c>
      <c r="K151" s="309" t="n">
        <v>45.82033</v>
      </c>
    </row>
    <row r="152" customFormat="false" ht="12.75" hidden="false" customHeight="false" outlineLevel="0" collapsed="false">
      <c r="A152" s="303" t="n">
        <v>41730</v>
      </c>
      <c r="B152" s="304" t="n">
        <v>-15010</v>
      </c>
      <c r="C152" s="305" t="n">
        <v>-872.4754</v>
      </c>
      <c r="D152" s="306" t="n">
        <v>0.06235674</v>
      </c>
      <c r="E152" s="306" t="n">
        <v>-0.0004889173</v>
      </c>
      <c r="F152" s="307" t="n">
        <v>0.0050818544</v>
      </c>
      <c r="G152" s="304" t="n">
        <v>6.235674</v>
      </c>
      <c r="H152" s="308" t="n">
        <v>-0.024445865</v>
      </c>
      <c r="I152" s="304" t="n">
        <v>-154.740583</v>
      </c>
      <c r="J152" s="304" t="n">
        <v>0.148764681724845</v>
      </c>
      <c r="K152" s="309" t="n">
        <v>107.205193</v>
      </c>
    </row>
    <row r="153" customFormat="false" ht="12.75" hidden="false" customHeight="false" outlineLevel="0" collapsed="false">
      <c r="A153" s="303" t="n">
        <v>41760</v>
      </c>
      <c r="B153" s="304" t="n">
        <v>-20151</v>
      </c>
      <c r="C153" s="305" t="n">
        <v>-1181.2263</v>
      </c>
      <c r="D153" s="306" t="n">
        <v>0.08396462</v>
      </c>
      <c r="E153" s="306" t="n">
        <v>-0.0006553798</v>
      </c>
      <c r="F153" s="307" t="n">
        <v>0.0067650939</v>
      </c>
      <c r="G153" s="304" t="n">
        <v>8.396462</v>
      </c>
      <c r="H153" s="308" t="n">
        <v>-0.03276899</v>
      </c>
      <c r="I153" s="304" t="n">
        <v>-208.367969</v>
      </c>
      <c r="J153" s="304" t="n">
        <v>0.19633401779603</v>
      </c>
      <c r="K153" s="309" t="n">
        <v>146.177771</v>
      </c>
    </row>
    <row r="154" customFormat="false" ht="12.75" hidden="false" customHeight="false" outlineLevel="0" collapsed="false">
      <c r="A154" s="303" t="n">
        <v>41791</v>
      </c>
      <c r="B154" s="304" t="n">
        <v>-14250</v>
      </c>
      <c r="C154" s="305" t="n">
        <v>-818.4987</v>
      </c>
      <c r="D154" s="306" t="n">
        <v>0.05772758</v>
      </c>
      <c r="E154" s="306" t="n">
        <v>-0.0004476525</v>
      </c>
      <c r="F154" s="307" t="n">
        <v>0.0047427709</v>
      </c>
      <c r="G154" s="304" t="n">
        <v>5.772758</v>
      </c>
      <c r="H154" s="308" t="n">
        <v>-0.022382625</v>
      </c>
      <c r="I154" s="304" t="n">
        <v>-145.860283</v>
      </c>
      <c r="J154" s="304" t="n">
        <v>0.136915811088295</v>
      </c>
      <c r="K154" s="309" t="n">
        <v>101.962186</v>
      </c>
    </row>
    <row r="155" customFormat="false" ht="12.75" hidden="false" customHeight="false" outlineLevel="0" collapsed="false">
      <c r="A155" s="303" t="n">
        <v>41821</v>
      </c>
      <c r="B155" s="304" t="n">
        <v>-13950</v>
      </c>
      <c r="C155" s="305" t="n">
        <v>-782.4434</v>
      </c>
      <c r="D155" s="306" t="n">
        <v>0.05474574</v>
      </c>
      <c r="E155" s="306" t="n">
        <v>-0.0004216917</v>
      </c>
      <c r="F155" s="307" t="n">
        <v>0.0046017313</v>
      </c>
      <c r="G155" s="304" t="n">
        <v>5.474574</v>
      </c>
      <c r="H155" s="308" t="n">
        <v>-0.021084585</v>
      </c>
      <c r="I155" s="304" t="n">
        <v>-141.11169</v>
      </c>
      <c r="J155" s="304" t="n">
        <v>0.132256262833675</v>
      </c>
      <c r="K155" s="309" t="n">
        <v>98.091944</v>
      </c>
    </row>
    <row r="156" customFormat="false" ht="12.75" hidden="false" customHeight="false" outlineLevel="0" collapsed="false">
      <c r="A156" s="303" t="n">
        <v>41852</v>
      </c>
      <c r="B156" s="304" t="n">
        <v>-14233</v>
      </c>
      <c r="C156" s="305" t="n">
        <v>-780.2907</v>
      </c>
      <c r="D156" s="306" t="n">
        <v>0.05412256</v>
      </c>
      <c r="E156" s="306" t="n">
        <v>-0.0004138507</v>
      </c>
      <c r="F156" s="307" t="n">
        <v>0.0046469004</v>
      </c>
      <c r="G156" s="304" t="n">
        <v>5.412256</v>
      </c>
      <c r="H156" s="308" t="n">
        <v>-0.020692535</v>
      </c>
      <c r="I156" s="304" t="n">
        <v>-142.316218</v>
      </c>
      <c r="J156" s="304" t="n">
        <v>0.132865160848733</v>
      </c>
      <c r="K156" s="309" t="n">
        <v>98.527056</v>
      </c>
    </row>
    <row r="157" customFormat="false" ht="12.75" hidden="false" customHeight="false" outlineLevel="0" collapsed="false">
      <c r="A157" s="303" t="n">
        <v>41883</v>
      </c>
      <c r="B157" s="304" t="n">
        <v>-18540</v>
      </c>
      <c r="C157" s="305" t="n">
        <v>-1024.366</v>
      </c>
      <c r="D157" s="306" t="n">
        <v>0.07071213</v>
      </c>
      <c r="E157" s="306" t="n">
        <v>-0.0005385737</v>
      </c>
      <c r="F157" s="307" t="n">
        <v>0.0060094309</v>
      </c>
      <c r="G157" s="304" t="n">
        <v>7.071213</v>
      </c>
      <c r="H157" s="308" t="n">
        <v>-0.026928685</v>
      </c>
      <c r="I157" s="304" t="n">
        <v>-185.905551</v>
      </c>
      <c r="J157" s="304" t="n">
        <v>0.170452840520191</v>
      </c>
      <c r="K157" s="309" t="n">
        <v>130.159688</v>
      </c>
    </row>
    <row r="158" customFormat="false" ht="12.75" hidden="false" customHeight="false" outlineLevel="0" collapsed="false">
      <c r="A158" s="303" t="n">
        <v>41913</v>
      </c>
      <c r="B158" s="304" t="n">
        <v>-13950</v>
      </c>
      <c r="C158" s="305" t="n">
        <v>-760.9879</v>
      </c>
      <c r="D158" s="306" t="n">
        <v>0.05216132</v>
      </c>
      <c r="E158" s="306" t="n">
        <v>-0.0003949324</v>
      </c>
      <c r="F158" s="307" t="n">
        <v>0.0044814023</v>
      </c>
      <c r="G158" s="304" t="n">
        <v>5.216132</v>
      </c>
      <c r="H158" s="308" t="n">
        <v>-0.01974662</v>
      </c>
      <c r="I158" s="304" t="n">
        <v>-138.925982</v>
      </c>
      <c r="J158" s="304" t="n">
        <v>0.126404928131416</v>
      </c>
      <c r="K158" s="309" t="n">
        <v>97.318948</v>
      </c>
    </row>
    <row r="159" customFormat="false" ht="12.75" hidden="false" customHeight="false" outlineLevel="0" collapsed="false">
      <c r="A159" s="303" t="n">
        <v>41944</v>
      </c>
      <c r="B159" s="304" t="n">
        <v>-14250</v>
      </c>
      <c r="C159" s="305" t="n">
        <v>-663.1959</v>
      </c>
      <c r="D159" s="306" t="n">
        <v>0.04442398</v>
      </c>
      <c r="E159" s="306" t="n">
        <v>-0.0003295713</v>
      </c>
      <c r="F159" s="307" t="n">
        <v>0.0044369191</v>
      </c>
      <c r="G159" s="304" t="n">
        <v>4.442398</v>
      </c>
      <c r="H159" s="308" t="n">
        <v>-0.016478565</v>
      </c>
      <c r="I159" s="304" t="n">
        <v>-131.2235</v>
      </c>
      <c r="J159" s="304" t="n">
        <v>0.126877481177275</v>
      </c>
      <c r="K159" s="309" t="n">
        <v>85.412002</v>
      </c>
    </row>
    <row r="160" customFormat="false" ht="12.75" hidden="false" customHeight="false" outlineLevel="0" collapsed="false">
      <c r="A160" s="303" t="n">
        <v>41974</v>
      </c>
      <c r="B160" s="304" t="n">
        <v>-13950</v>
      </c>
      <c r="C160" s="305" t="n">
        <v>-591.1665</v>
      </c>
      <c r="D160" s="306" t="n">
        <v>0.03899775</v>
      </c>
      <c r="E160" s="306" t="n">
        <v>-0.0002853601</v>
      </c>
      <c r="F160" s="307" t="n">
        <v>0.0042198253</v>
      </c>
      <c r="G160" s="304" t="n">
        <v>3.899775</v>
      </c>
      <c r="H160" s="308" t="n">
        <v>-0.014268005</v>
      </c>
      <c r="I160" s="304" t="n">
        <v>-122.341635</v>
      </c>
      <c r="J160" s="304" t="n">
        <v>0.121471047227926</v>
      </c>
      <c r="K160" s="309" t="n">
        <v>76.572446</v>
      </c>
    </row>
    <row r="161" customFormat="false" ht="12.75" hidden="false" customHeight="false" outlineLevel="0" collapsed="false">
      <c r="A161" s="303" t="n">
        <v>42005</v>
      </c>
      <c r="B161" s="304" t="n">
        <v>-11796</v>
      </c>
      <c r="C161" s="305" t="n">
        <v>-507.9136</v>
      </c>
      <c r="D161" s="306" t="n">
        <v>0.0327598</v>
      </c>
      <c r="E161" s="306" t="n">
        <v>-0.0002346228</v>
      </c>
      <c r="F161" s="307" t="n">
        <v>0.0035374418</v>
      </c>
      <c r="G161" s="304" t="n">
        <v>3.27598</v>
      </c>
      <c r="H161" s="308" t="n">
        <v>-0.01173114</v>
      </c>
      <c r="I161" s="304" t="n">
        <v>-105.019045</v>
      </c>
      <c r="J161" s="304" t="n">
        <v>0.10278932238193</v>
      </c>
      <c r="K161" s="309" t="n">
        <v>66.261698</v>
      </c>
    </row>
    <row r="162" customFormat="false" ht="12.75" hidden="false" customHeight="false" outlineLevel="0" collapsed="false">
      <c r="A162" s="303" t="n">
        <v>42036</v>
      </c>
      <c r="B162" s="304" t="n">
        <v>-11796</v>
      </c>
      <c r="C162" s="305" t="n">
        <v>-541.1879</v>
      </c>
      <c r="D162" s="306" t="n">
        <v>0.03494319</v>
      </c>
      <c r="E162" s="306" t="n">
        <v>-0.0002506501</v>
      </c>
      <c r="F162" s="307" t="n">
        <v>0.0035643158</v>
      </c>
      <c r="G162" s="304" t="n">
        <v>3.494319</v>
      </c>
      <c r="H162" s="308" t="n">
        <v>-0.012532505</v>
      </c>
      <c r="I162" s="304" t="n">
        <v>-108.42112</v>
      </c>
      <c r="J162" s="304" t="n">
        <v>0.102044079397672</v>
      </c>
      <c r="K162" s="309" t="n">
        <v>71.047122</v>
      </c>
    </row>
    <row r="163" customFormat="false" ht="12.75" hidden="false" customHeight="false" outlineLevel="0" collapsed="false">
      <c r="A163" s="303" t="n">
        <v>42064</v>
      </c>
      <c r="B163" s="304" t="n">
        <v>-7890</v>
      </c>
      <c r="C163" s="305" t="n">
        <v>-400.749</v>
      </c>
      <c r="D163" s="306" t="n">
        <v>0.02602544</v>
      </c>
      <c r="E163" s="306" t="n">
        <v>-0.0001877725</v>
      </c>
      <c r="F163" s="307" t="n">
        <v>0.0024111714</v>
      </c>
      <c r="G163" s="304" t="n">
        <v>2.602544</v>
      </c>
      <c r="H163" s="308" t="n">
        <v>-0.009388625</v>
      </c>
      <c r="I163" s="304" t="n">
        <v>-76.224837</v>
      </c>
      <c r="J163" s="304" t="n">
        <v>0.0675370294318959</v>
      </c>
      <c r="K163" s="309" t="n">
        <v>52.917519</v>
      </c>
    </row>
    <row r="164" customFormat="false" ht="12.75" hidden="false" customHeight="false" outlineLevel="0" collapsed="false">
      <c r="A164" s="303" t="n">
        <v>42095</v>
      </c>
      <c r="B164" s="304" t="n">
        <v>-15010</v>
      </c>
      <c r="C164" s="305" t="n">
        <v>-916.4354</v>
      </c>
      <c r="D164" s="306" t="n">
        <v>0.06038818</v>
      </c>
      <c r="E164" s="306" t="n">
        <v>-0.0004416162</v>
      </c>
      <c r="F164" s="307" t="n">
        <v>0.0046010136</v>
      </c>
      <c r="G164" s="304" t="n">
        <v>6.038818</v>
      </c>
      <c r="H164" s="308" t="n">
        <v>-0.02208081</v>
      </c>
      <c r="I164" s="304" t="n">
        <v>-157.809926</v>
      </c>
      <c r="J164" s="304" t="n">
        <v>0.123532922655715</v>
      </c>
      <c r="K164" s="309" t="n">
        <v>121.764841</v>
      </c>
    </row>
    <row r="165" customFormat="false" ht="12.75" hidden="false" customHeight="false" outlineLevel="0" collapsed="false">
      <c r="A165" s="303" t="n">
        <v>42125</v>
      </c>
      <c r="B165" s="304" t="n">
        <v>-20151</v>
      </c>
      <c r="C165" s="305" t="n">
        <v>-1238.941</v>
      </c>
      <c r="D165" s="306" t="n">
        <v>0.0812318</v>
      </c>
      <c r="E165" s="306" t="n">
        <v>-0.0005916371</v>
      </c>
      <c r="F165" s="307" t="n">
        <v>0.0061213782</v>
      </c>
      <c r="G165" s="304" t="n">
        <v>8.12318</v>
      </c>
      <c r="H165" s="308" t="n">
        <v>-0.029581855</v>
      </c>
      <c r="I165" s="304" t="n">
        <v>-212.278742</v>
      </c>
      <c r="J165" s="304" t="n">
        <v>0.162557973990417</v>
      </c>
      <c r="K165" s="309" t="n">
        <v>165.700944</v>
      </c>
    </row>
    <row r="166" customFormat="false" ht="12.75" hidden="false" customHeight="false" outlineLevel="0" collapsed="false">
      <c r="A166" s="303" t="n">
        <v>42156</v>
      </c>
      <c r="B166" s="304" t="n">
        <v>-14250</v>
      </c>
      <c r="C166" s="305" t="n">
        <v>-859.0882</v>
      </c>
      <c r="D166" s="306" t="n">
        <v>0.05591303</v>
      </c>
      <c r="E166" s="306" t="n">
        <v>-0.0004047225</v>
      </c>
      <c r="F166" s="307" t="n">
        <v>0.0042971036</v>
      </c>
      <c r="G166" s="304" t="n">
        <v>5.591303</v>
      </c>
      <c r="H166" s="308" t="n">
        <v>-0.020236125</v>
      </c>
      <c r="I166" s="304" t="n">
        <v>-148.661413</v>
      </c>
      <c r="J166" s="304" t="n">
        <v>0.11364024640657</v>
      </c>
      <c r="K166" s="309" t="n">
        <v>115.579997</v>
      </c>
    </row>
    <row r="167" customFormat="false" ht="12.75" hidden="false" customHeight="false" outlineLevel="0" collapsed="false">
      <c r="A167" s="303" t="n">
        <v>42186</v>
      </c>
      <c r="B167" s="304" t="n">
        <v>-13950</v>
      </c>
      <c r="C167" s="305" t="n">
        <v>-822.2672</v>
      </c>
      <c r="D167" s="306" t="n">
        <v>0.05309597</v>
      </c>
      <c r="E167" s="306" t="n">
        <v>-0.0003817816</v>
      </c>
      <c r="F167" s="307" t="n">
        <v>0.0041734792</v>
      </c>
      <c r="G167" s="304" t="n">
        <v>5.309597</v>
      </c>
      <c r="H167" s="308" t="n">
        <v>-0.01908908</v>
      </c>
      <c r="I167" s="304" t="n">
        <v>-143.921545</v>
      </c>
      <c r="J167" s="304" t="n">
        <v>0.109986036960985</v>
      </c>
      <c r="K167" s="309" t="n">
        <v>111.301544</v>
      </c>
    </row>
    <row r="168" customFormat="false" ht="12.75" hidden="false" customHeight="false" outlineLevel="0" collapsed="false">
      <c r="A168" s="303" t="n">
        <v>42217</v>
      </c>
      <c r="B168" s="304" t="n">
        <v>-14233</v>
      </c>
      <c r="C168" s="305" t="n">
        <v>-820.7755</v>
      </c>
      <c r="D168" s="306" t="n">
        <v>0.05255743</v>
      </c>
      <c r="E168" s="306" t="n">
        <v>-0.0003752433</v>
      </c>
      <c r="F168" s="307" t="n">
        <v>0.0042194931</v>
      </c>
      <c r="G168" s="304" t="n">
        <v>5.255743</v>
      </c>
      <c r="H168" s="308" t="n">
        <v>-0.018762165</v>
      </c>
      <c r="I168" s="304" t="n">
        <v>-145.229507</v>
      </c>
      <c r="J168" s="304" t="n">
        <v>0.110730184804928</v>
      </c>
      <c r="K168" s="309" t="n">
        <v>111.841189</v>
      </c>
    </row>
    <row r="169" customFormat="false" ht="12.75" hidden="false" customHeight="false" outlineLevel="0" collapsed="false">
      <c r="A169" s="303" t="n">
        <v>42248</v>
      </c>
      <c r="B169" s="304" t="n">
        <v>-18540</v>
      </c>
      <c r="C169" s="305" t="n">
        <v>-1076.0849</v>
      </c>
      <c r="D169" s="306" t="n">
        <v>0.06860255</v>
      </c>
      <c r="E169" s="306" t="n">
        <v>-0.0004880582</v>
      </c>
      <c r="F169" s="307" t="n">
        <v>0.0054535544</v>
      </c>
      <c r="G169" s="304" t="n">
        <v>6.860255</v>
      </c>
      <c r="H169" s="308" t="n">
        <v>-0.02440291</v>
      </c>
      <c r="I169" s="304" t="n">
        <v>-189.528066</v>
      </c>
      <c r="J169" s="304" t="n">
        <v>0.141672826830937</v>
      </c>
      <c r="K169" s="309" t="n">
        <v>147.48477</v>
      </c>
    </row>
    <row r="170" customFormat="false" ht="12.75" hidden="false" customHeight="false" outlineLevel="0" collapsed="false">
      <c r="A170" s="303" t="n">
        <v>42278</v>
      </c>
      <c r="B170" s="304" t="n">
        <v>-13950</v>
      </c>
      <c r="C170" s="305" t="n">
        <v>-799.8047</v>
      </c>
      <c r="D170" s="306" t="n">
        <v>0.05062947</v>
      </c>
      <c r="E170" s="306" t="n">
        <v>-0.0003580612</v>
      </c>
      <c r="F170" s="307" t="n">
        <v>0.0040673347</v>
      </c>
      <c r="G170" s="304" t="n">
        <v>5.062947</v>
      </c>
      <c r="H170" s="308" t="n">
        <v>-0.01790306</v>
      </c>
      <c r="I170" s="304" t="n">
        <v>-141.654119</v>
      </c>
      <c r="J170" s="304" t="n">
        <v>0.105013826146475</v>
      </c>
      <c r="K170" s="309" t="n">
        <v>110.319394</v>
      </c>
    </row>
    <row r="171" customFormat="false" ht="12.75" hidden="false" customHeight="false" outlineLevel="0" collapsed="false">
      <c r="A171" s="303" t="n">
        <v>42309</v>
      </c>
      <c r="B171" s="304" t="n">
        <v>-14250</v>
      </c>
      <c r="C171" s="305" t="n">
        <v>-704.646</v>
      </c>
      <c r="D171" s="306" t="n">
        <v>0.04360496</v>
      </c>
      <c r="E171" s="306" t="n">
        <v>-0.0003021381</v>
      </c>
      <c r="F171" s="307" t="n">
        <v>0.0040676492</v>
      </c>
      <c r="G171" s="304" t="n">
        <v>4.360496</v>
      </c>
      <c r="H171" s="308" t="n">
        <v>-0.015106905</v>
      </c>
      <c r="I171" s="304" t="n">
        <v>-134.8278</v>
      </c>
      <c r="J171" s="304" t="n">
        <v>0.10800629705681</v>
      </c>
      <c r="K171" s="309" t="n">
        <v>97.772653</v>
      </c>
    </row>
    <row r="172" customFormat="false" ht="12.75" hidden="false" customHeight="false" outlineLevel="0" collapsed="false">
      <c r="A172" s="303" t="n">
        <v>42339</v>
      </c>
      <c r="B172" s="304" t="n">
        <v>-13950</v>
      </c>
      <c r="C172" s="305" t="n">
        <v>-632.2623</v>
      </c>
      <c r="D172" s="306" t="n">
        <v>0.03852642</v>
      </c>
      <c r="E172" s="306" t="n">
        <v>-0.0002632286</v>
      </c>
      <c r="F172" s="307" t="n">
        <v>0.0038897056</v>
      </c>
      <c r="G172" s="304" t="n">
        <v>3.852642</v>
      </c>
      <c r="H172" s="308" t="n">
        <v>-0.01316143</v>
      </c>
      <c r="I172" s="304" t="n">
        <v>-126.28843</v>
      </c>
      <c r="J172" s="304" t="n">
        <v>0.104581245722108</v>
      </c>
      <c r="K172" s="309" t="n">
        <v>88.213789</v>
      </c>
    </row>
    <row r="173" customFormat="false" ht="12.75" hidden="false" customHeight="false" outlineLevel="0" collapsed="false">
      <c r="A173" s="303" t="n">
        <v>42370</v>
      </c>
      <c r="B173" s="304" t="n">
        <v>-11796</v>
      </c>
      <c r="C173" s="305" t="n">
        <v>-542.6616</v>
      </c>
      <c r="D173" s="306" t="n">
        <v>0.03235224</v>
      </c>
      <c r="E173" s="306" t="n">
        <v>-0.0002164902</v>
      </c>
      <c r="F173" s="307" t="n">
        <v>0.0032601341</v>
      </c>
      <c r="G173" s="304" t="n">
        <v>3.235224</v>
      </c>
      <c r="H173" s="308" t="n">
        <v>-0.01082451</v>
      </c>
      <c r="I173" s="304" t="n">
        <v>-108.31059</v>
      </c>
      <c r="J173" s="304" t="n">
        <v>0.0883630390143737</v>
      </c>
      <c r="K173" s="309" t="n">
        <v>76.217772</v>
      </c>
    </row>
    <row r="174" customFormat="false" ht="12.75" hidden="false" customHeight="false" outlineLevel="0" collapsed="false">
      <c r="A174" s="303" t="n">
        <v>42401</v>
      </c>
      <c r="B174" s="304" t="n">
        <v>-11796</v>
      </c>
      <c r="C174" s="305" t="n">
        <v>-574.9006</v>
      </c>
      <c r="D174" s="306" t="n">
        <v>0.03433526</v>
      </c>
      <c r="E174" s="306" t="n">
        <v>-0.000230294</v>
      </c>
      <c r="F174" s="307" t="n">
        <v>0.0032721327</v>
      </c>
      <c r="G174" s="304" t="n">
        <v>3.433526</v>
      </c>
      <c r="H174" s="308" t="n">
        <v>-0.0115147</v>
      </c>
      <c r="I174" s="304" t="n">
        <v>-111.356556</v>
      </c>
      <c r="J174" s="304" t="n">
        <v>0.0868917180013689</v>
      </c>
      <c r="K174" s="309" t="n">
        <v>81.202245</v>
      </c>
    </row>
    <row r="175" customFormat="false" ht="12.75" hidden="false" customHeight="false" outlineLevel="0" collapsed="false">
      <c r="A175" s="303" t="n">
        <v>42430</v>
      </c>
      <c r="B175" s="304" t="n">
        <v>-7890</v>
      </c>
      <c r="C175" s="305" t="n">
        <v>-422.2321</v>
      </c>
      <c r="D175" s="306" t="n">
        <v>0.02537601</v>
      </c>
      <c r="E175" s="306" t="n">
        <v>-0.0001713132</v>
      </c>
      <c r="F175" s="307" t="n">
        <v>0.0021991228</v>
      </c>
      <c r="G175" s="304" t="n">
        <v>2.537601</v>
      </c>
      <c r="H175" s="308" t="n">
        <v>-0.00856566</v>
      </c>
      <c r="I175" s="304" t="n">
        <v>-77.826689</v>
      </c>
      <c r="J175" s="304" t="n">
        <v>0.0565311430527036</v>
      </c>
      <c r="K175" s="309" t="n">
        <v>59.973718</v>
      </c>
    </row>
    <row r="176" customFormat="false" ht="12.75" hidden="false" customHeight="false" outlineLevel="0" collapsed="false">
      <c r="A176" s="303" t="n">
        <v>42461</v>
      </c>
      <c r="B176" s="304" t="n">
        <v>-15010</v>
      </c>
      <c r="C176" s="305" t="n">
        <v>-952.079</v>
      </c>
      <c r="D176" s="306" t="n">
        <v>0.05808993</v>
      </c>
      <c r="E176" s="306" t="n">
        <v>-0.0003978906</v>
      </c>
      <c r="F176" s="307" t="n">
        <v>0.0041486237</v>
      </c>
      <c r="G176" s="304" t="n">
        <v>5.808993</v>
      </c>
      <c r="H176" s="308" t="n">
        <v>-0.01989453</v>
      </c>
      <c r="I176" s="304" t="n">
        <v>-159.574262</v>
      </c>
      <c r="J176" s="304" t="n">
        <v>0.0996284736481861</v>
      </c>
      <c r="K176" s="309" t="n">
        <v>136.093211</v>
      </c>
    </row>
    <row r="177" customFormat="false" ht="12.75" hidden="false" customHeight="false" outlineLevel="0" collapsed="false">
      <c r="A177" s="303" t="n">
        <v>42491</v>
      </c>
      <c r="B177" s="304" t="n">
        <v>-20151</v>
      </c>
      <c r="C177" s="305" t="n">
        <v>-1216.9258</v>
      </c>
      <c r="D177" s="306" t="n">
        <v>0.07344646</v>
      </c>
      <c r="E177" s="306" t="n">
        <v>-0.0004983537</v>
      </c>
      <c r="F177" s="307" t="n">
        <v>0.0055426407</v>
      </c>
      <c r="G177" s="304" t="n">
        <v>7.344646</v>
      </c>
      <c r="H177" s="308" t="n">
        <v>-0.024917685</v>
      </c>
      <c r="I177" s="304" t="n">
        <v>-209.473187</v>
      </c>
      <c r="J177" s="304" t="n">
        <v>0.134286652977412</v>
      </c>
      <c r="K177" s="309" t="n">
        <v>174.91747</v>
      </c>
    </row>
    <row r="178" customFormat="false" ht="12.75" hidden="false" customHeight="false" outlineLevel="0" collapsed="false">
      <c r="A178" s="303" t="n">
        <v>42522</v>
      </c>
      <c r="B178" s="304" t="n">
        <v>-9403</v>
      </c>
      <c r="C178" s="305" t="n">
        <v>-557.4532</v>
      </c>
      <c r="D178" s="306" t="n">
        <v>0.03340507</v>
      </c>
      <c r="E178" s="306" t="n">
        <v>-0.0002252926</v>
      </c>
      <c r="F178" s="307" t="n">
        <v>0.0025670473</v>
      </c>
      <c r="G178" s="304" t="n">
        <v>3.340507</v>
      </c>
      <c r="H178" s="308" t="n">
        <v>-0.01126463</v>
      </c>
      <c r="I178" s="304" t="n">
        <v>-96.834309</v>
      </c>
      <c r="J178" s="304" t="n">
        <v>0.0620082135523613</v>
      </c>
      <c r="K178" s="309" t="n">
        <v>80.569352</v>
      </c>
    </row>
    <row r="179" customFormat="false" ht="12.75" hidden="false" customHeight="false" outlineLevel="0" collapsed="false">
      <c r="A179" s="303" t="n">
        <v>42552</v>
      </c>
      <c r="B179" s="304" t="n">
        <v>-13540</v>
      </c>
      <c r="C179" s="305" t="n">
        <v>-786.1782</v>
      </c>
      <c r="D179" s="306" t="n">
        <v>0.0467298</v>
      </c>
      <c r="E179" s="306" t="n">
        <v>-0.0003129854</v>
      </c>
      <c r="F179" s="307" t="n">
        <v>0.0036641952</v>
      </c>
      <c r="G179" s="304" t="n">
        <v>4.67298</v>
      </c>
      <c r="H179" s="308" t="n">
        <v>-0.01564927</v>
      </c>
      <c r="I179" s="304" t="n">
        <v>-137.968582</v>
      </c>
      <c r="J179" s="304" t="n">
        <v>0.088237645448323</v>
      </c>
      <c r="K179" s="309" t="n">
        <v>114.337537</v>
      </c>
    </row>
    <row r="180" customFormat="false" ht="12.75" hidden="false" customHeight="false" outlineLevel="0" collapsed="false">
      <c r="A180" s="303" t="n">
        <v>42583</v>
      </c>
      <c r="B180" s="304" t="n">
        <v>-14233</v>
      </c>
      <c r="C180" s="305" t="n">
        <v>-809.1871</v>
      </c>
      <c r="D180" s="306" t="n">
        <v>0.04773819</v>
      </c>
      <c r="E180" s="306" t="n">
        <v>-0.0003176914</v>
      </c>
      <c r="F180" s="307" t="n">
        <v>0.0038204865</v>
      </c>
      <c r="G180" s="304" t="n">
        <v>4.773819</v>
      </c>
      <c r="H180" s="308" t="n">
        <v>-0.01588457</v>
      </c>
      <c r="I180" s="304" t="n">
        <v>-143.487957</v>
      </c>
      <c r="J180" s="304" t="n">
        <v>0.0918469541409993</v>
      </c>
      <c r="K180" s="309" t="n">
        <v>118.326306</v>
      </c>
    </row>
    <row r="181" customFormat="false" ht="12.75" hidden="false" customHeight="false" outlineLevel="0" collapsed="false">
      <c r="A181" s="303" t="n">
        <v>42614</v>
      </c>
      <c r="B181" s="304" t="n">
        <v>-18540</v>
      </c>
      <c r="C181" s="305" t="n">
        <v>-1060.3962</v>
      </c>
      <c r="D181" s="306" t="n">
        <v>0.06226355</v>
      </c>
      <c r="E181" s="306" t="n">
        <v>-0.0004128003</v>
      </c>
      <c r="F181" s="307" t="n">
        <v>0.0049327916</v>
      </c>
      <c r="G181" s="304" t="n">
        <v>6.226355</v>
      </c>
      <c r="H181" s="308" t="n">
        <v>-0.020640015</v>
      </c>
      <c r="I181" s="304" t="n">
        <v>-187.156825</v>
      </c>
      <c r="J181" s="304" t="n">
        <v>0.117009445585215</v>
      </c>
      <c r="K181" s="309" t="n">
        <v>156.018314</v>
      </c>
    </row>
    <row r="182" customFormat="false" ht="12.75" hidden="false" customHeight="false" outlineLevel="0" collapsed="false">
      <c r="A182" s="303" t="n">
        <v>42644</v>
      </c>
      <c r="B182" s="304" t="n">
        <v>-13540</v>
      </c>
      <c r="C182" s="305" t="n">
        <v>-765.2154</v>
      </c>
      <c r="D182" s="306" t="n">
        <v>0.04464053</v>
      </c>
      <c r="E182" s="306" t="n">
        <v>-0.0002943437</v>
      </c>
      <c r="F182" s="307" t="n">
        <v>0.0035725505</v>
      </c>
      <c r="G182" s="304" t="n">
        <v>4.464053</v>
      </c>
      <c r="H182" s="308" t="n">
        <v>-0.014717185</v>
      </c>
      <c r="I182" s="304" t="n">
        <v>-135.776165</v>
      </c>
      <c r="J182" s="304" t="n">
        <v>0.0842921286789869</v>
      </c>
      <c r="K182" s="309" t="n">
        <v>113.21626</v>
      </c>
    </row>
    <row r="183" customFormat="false" ht="12.75" hidden="false" customHeight="false" outlineLevel="0" collapsed="false">
      <c r="A183" s="303" t="n">
        <v>42675</v>
      </c>
      <c r="B183" s="304" t="n">
        <v>-9403</v>
      </c>
      <c r="C183" s="305" t="n">
        <v>-487.9406</v>
      </c>
      <c r="D183" s="306" t="n">
        <v>0.02801643</v>
      </c>
      <c r="E183" s="306" t="n">
        <v>-0.0001820836</v>
      </c>
      <c r="F183" s="307" t="n">
        <v>0.0024486626</v>
      </c>
      <c r="G183" s="304" t="n">
        <v>2.801643</v>
      </c>
      <c r="H183" s="308" t="n">
        <v>-0.00910418</v>
      </c>
      <c r="I183" s="304" t="n">
        <v>-90.543785</v>
      </c>
      <c r="J183" s="304" t="n">
        <v>0.0591682409308692</v>
      </c>
      <c r="K183" s="309" t="n">
        <v>72.579915</v>
      </c>
    </row>
    <row r="184" customFormat="false" ht="12.75" hidden="false" customHeight="false" outlineLevel="0" collapsed="false">
      <c r="A184" s="303" t="n">
        <v>42705</v>
      </c>
      <c r="B184" s="304" t="n">
        <v>-10151</v>
      </c>
      <c r="C184" s="305" t="n">
        <v>-487.1585</v>
      </c>
      <c r="D184" s="306" t="n">
        <v>0.02753787</v>
      </c>
      <c r="E184" s="306" t="n">
        <v>-0.0001764361</v>
      </c>
      <c r="F184" s="307" t="n">
        <v>0.0025939951</v>
      </c>
      <c r="G184" s="304" t="n">
        <v>2.753787</v>
      </c>
      <c r="H184" s="308" t="n">
        <v>-0.008821805</v>
      </c>
      <c r="I184" s="304" t="n">
        <v>-94.035765</v>
      </c>
      <c r="J184" s="304" t="n">
        <v>0.0638455852156057</v>
      </c>
      <c r="K184" s="309" t="n">
        <v>72.890388</v>
      </c>
    </row>
    <row r="185" customFormat="false" ht="12.75" hidden="false" customHeight="false" outlineLevel="0" collapsed="false">
      <c r="A185" s="303" t="n">
        <v>42736</v>
      </c>
      <c r="B185" s="304" t="n">
        <v>-11796</v>
      </c>
      <c r="C185" s="305" t="n">
        <v>-580.1573</v>
      </c>
      <c r="D185" s="306" t="n">
        <v>0.03217291</v>
      </c>
      <c r="E185" s="306" t="n">
        <v>-0.0002023947</v>
      </c>
      <c r="F185" s="307" t="n">
        <v>0.0029953459</v>
      </c>
      <c r="G185" s="304" t="n">
        <v>3.217291</v>
      </c>
      <c r="H185" s="308" t="n">
        <v>-0.010119735</v>
      </c>
      <c r="I185" s="304" t="n">
        <v>-111.325184</v>
      </c>
      <c r="J185" s="304" t="n">
        <v>0.0739893223819301</v>
      </c>
      <c r="K185" s="309" t="n">
        <v>87.281714</v>
      </c>
    </row>
    <row r="186" customFormat="false" ht="12.75" hidden="false" customHeight="false" outlineLevel="0" collapsed="false">
      <c r="A186" s="303" t="n">
        <v>42767</v>
      </c>
      <c r="B186" s="304" t="n">
        <v>-11796</v>
      </c>
      <c r="C186" s="305" t="n">
        <v>-610.0574</v>
      </c>
      <c r="D186" s="306" t="n">
        <v>0.03388946</v>
      </c>
      <c r="E186" s="306" t="n">
        <v>-0.0002137011</v>
      </c>
      <c r="F186" s="307" t="n">
        <v>0.0029920494</v>
      </c>
      <c r="G186" s="304" t="n">
        <v>3.388946</v>
      </c>
      <c r="H186" s="308" t="n">
        <v>-0.010685055</v>
      </c>
      <c r="I186" s="304" t="n">
        <v>-113.893161</v>
      </c>
      <c r="J186" s="304" t="n">
        <v>0.0718699520876112</v>
      </c>
      <c r="K186" s="309" t="n">
        <v>92.281091</v>
      </c>
    </row>
    <row r="187" customFormat="false" ht="12.75" hidden="false" customHeight="false" outlineLevel="0" collapsed="false">
      <c r="A187" s="303" t="n">
        <v>42795</v>
      </c>
      <c r="B187" s="304" t="n">
        <v>-7890</v>
      </c>
      <c r="C187" s="305" t="n">
        <v>-439.8315</v>
      </c>
      <c r="D187" s="306" t="n">
        <v>0.0245679</v>
      </c>
      <c r="E187" s="306" t="n">
        <v>-0.0001558389</v>
      </c>
      <c r="F187" s="307" t="n">
        <v>0.0019976658</v>
      </c>
      <c r="G187" s="304" t="n">
        <v>2.45679</v>
      </c>
      <c r="H187" s="308" t="n">
        <v>-0.007791945</v>
      </c>
      <c r="I187" s="304" t="n">
        <v>-78.776751</v>
      </c>
      <c r="J187" s="304" t="n">
        <v>0.0460240930869267</v>
      </c>
      <c r="K187" s="309" t="n">
        <v>66.868835</v>
      </c>
    </row>
    <row r="188" customFormat="false" ht="12.75" hidden="false" customHeight="false" outlineLevel="0" collapsed="false">
      <c r="A188" s="303" t="n">
        <v>42826</v>
      </c>
      <c r="B188" s="304" t="n">
        <v>-15010</v>
      </c>
      <c r="C188" s="305" t="n">
        <v>-930.6549</v>
      </c>
      <c r="D188" s="306" t="n">
        <v>0.05245877</v>
      </c>
      <c r="E188" s="306" t="n">
        <v>-0.0003358665</v>
      </c>
      <c r="F188" s="307" t="n">
        <v>0.0037566201</v>
      </c>
      <c r="G188" s="304" t="n">
        <v>5.245877</v>
      </c>
      <c r="H188" s="308" t="n">
        <v>-0.016793325</v>
      </c>
      <c r="I188" s="304" t="n">
        <v>-156.799871</v>
      </c>
      <c r="J188" s="304" t="n">
        <v>0.0807206023271731</v>
      </c>
      <c r="K188" s="309" t="n">
        <v>142.330959</v>
      </c>
    </row>
    <row r="189" customFormat="false" ht="12.75" hidden="false" customHeight="false" outlineLevel="0" collapsed="false">
      <c r="A189" s="303" t="n">
        <v>42856</v>
      </c>
      <c r="B189" s="304" t="n">
        <v>-20151</v>
      </c>
      <c r="C189" s="305" t="n">
        <v>-1255.1213</v>
      </c>
      <c r="D189" s="306" t="n">
        <v>0.07048419</v>
      </c>
      <c r="E189" s="306" t="n">
        <v>-0.0004499571</v>
      </c>
      <c r="F189" s="307" t="n">
        <v>0.0050011334</v>
      </c>
      <c r="G189" s="304" t="n">
        <v>7.048419</v>
      </c>
      <c r="H189" s="308" t="n">
        <v>-0.022497855</v>
      </c>
      <c r="I189" s="304" t="n">
        <v>-210.618299</v>
      </c>
      <c r="J189" s="304" t="n">
        <v>0.10582751540041</v>
      </c>
      <c r="K189" s="309" t="n">
        <v>192.915839</v>
      </c>
    </row>
    <row r="190" customFormat="false" ht="12.75" hidden="false" customHeight="false" outlineLevel="0" collapsed="false">
      <c r="A190" s="303" t="n">
        <v>42887</v>
      </c>
      <c r="B190" s="304" t="n">
        <v>-9403</v>
      </c>
      <c r="C190" s="305" t="n">
        <v>-575.381</v>
      </c>
      <c r="D190" s="306" t="n">
        <v>0.03208416</v>
      </c>
      <c r="E190" s="306" t="n">
        <v>-0.0002035908</v>
      </c>
      <c r="F190" s="307" t="n">
        <v>0.0023175844</v>
      </c>
      <c r="G190" s="304" t="n">
        <v>3.208416</v>
      </c>
      <c r="H190" s="308" t="n">
        <v>-0.01017954</v>
      </c>
      <c r="I190" s="304" t="n">
        <v>-97.398214</v>
      </c>
      <c r="J190" s="304" t="n">
        <v>0.0489409993155373</v>
      </c>
      <c r="K190" s="309" t="n">
        <v>88.910349</v>
      </c>
    </row>
    <row r="191" customFormat="false" ht="12.75" hidden="false" customHeight="false" outlineLevel="0" collapsed="false">
      <c r="A191" s="303" t="n">
        <v>42917</v>
      </c>
      <c r="B191" s="304" t="n">
        <v>-15340</v>
      </c>
      <c r="C191" s="305" t="n">
        <v>-920.0278</v>
      </c>
      <c r="D191" s="306" t="n">
        <v>0.05089954</v>
      </c>
      <c r="E191" s="306" t="n">
        <v>-0.0003208181</v>
      </c>
      <c r="F191" s="307" t="n">
        <v>0.0037515034</v>
      </c>
      <c r="G191" s="304" t="n">
        <v>5.089954</v>
      </c>
      <c r="H191" s="308" t="n">
        <v>-0.016040905</v>
      </c>
      <c r="I191" s="304" t="n">
        <v>-157.284903</v>
      </c>
      <c r="J191" s="304" t="n">
        <v>0.0791008898015058</v>
      </c>
      <c r="K191" s="309" t="n">
        <v>142.99788</v>
      </c>
    </row>
    <row r="192" customFormat="false" ht="12.75" hidden="false" customHeight="false" outlineLevel="0" collapsed="false">
      <c r="A192" s="303" t="n">
        <v>42948</v>
      </c>
      <c r="B192" s="304" t="n">
        <v>-14233</v>
      </c>
      <c r="C192" s="305" t="n">
        <v>-836.5352</v>
      </c>
      <c r="D192" s="306" t="n">
        <v>0.04594447</v>
      </c>
      <c r="E192" s="306" t="n">
        <v>-0.0002877758</v>
      </c>
      <c r="F192" s="307" t="n">
        <v>0.0034559525</v>
      </c>
      <c r="G192" s="304" t="n">
        <v>4.594447</v>
      </c>
      <c r="H192" s="308" t="n">
        <v>-0.01438879</v>
      </c>
      <c r="I192" s="304" t="n">
        <v>-144.452128</v>
      </c>
      <c r="J192" s="304" t="n">
        <v>0.0728802190280629</v>
      </c>
      <c r="K192" s="309" t="n">
        <v>130.685003</v>
      </c>
    </row>
    <row r="193" customFormat="false" ht="12.75" hidden="false" customHeight="false" outlineLevel="0" collapsed="false">
      <c r="A193" s="303" t="n">
        <v>42979</v>
      </c>
      <c r="B193" s="304" t="n">
        <v>-18540</v>
      </c>
      <c r="C193" s="305" t="n">
        <v>-1095.0167</v>
      </c>
      <c r="D193" s="306" t="n">
        <v>0.05987704</v>
      </c>
      <c r="E193" s="306" t="n">
        <v>-0.0003737558</v>
      </c>
      <c r="F193" s="307" t="n">
        <v>0.0044598891</v>
      </c>
      <c r="G193" s="304" t="n">
        <v>5.987704</v>
      </c>
      <c r="H193" s="308" t="n">
        <v>-0.01868779</v>
      </c>
      <c r="I193" s="304" t="n">
        <v>-188.261946</v>
      </c>
      <c r="J193" s="304" t="n">
        <v>0.0924273785078713</v>
      </c>
      <c r="K193" s="309" t="n">
        <v>172.054781</v>
      </c>
    </row>
    <row r="194" customFormat="false" ht="12.75" hidden="false" customHeight="false" outlineLevel="0" collapsed="false">
      <c r="A194" s="303" t="n">
        <v>43009</v>
      </c>
      <c r="B194" s="304" t="n">
        <v>-13540</v>
      </c>
      <c r="C194" s="305" t="n">
        <v>-790.2789</v>
      </c>
      <c r="D194" s="306" t="n">
        <v>0.04295052</v>
      </c>
      <c r="E194" s="306" t="n">
        <v>-0.0002667191</v>
      </c>
      <c r="F194" s="307" t="n">
        <v>0.0032324571</v>
      </c>
      <c r="G194" s="304" t="n">
        <v>4.295052</v>
      </c>
      <c r="H194" s="308" t="n">
        <v>-0.013335955</v>
      </c>
      <c r="I194" s="304" t="n">
        <v>-136.585285</v>
      </c>
      <c r="J194" s="304" t="n">
        <v>0.0666565366187542</v>
      </c>
      <c r="K194" s="309" t="n">
        <v>124.80024</v>
      </c>
    </row>
    <row r="195" customFormat="false" ht="12.75" hidden="false" customHeight="false" outlineLevel="0" collapsed="false">
      <c r="A195" s="303" t="n">
        <v>43040</v>
      </c>
      <c r="B195" s="304" t="n">
        <v>-9403</v>
      </c>
      <c r="C195" s="305" t="n">
        <v>-505.9278</v>
      </c>
      <c r="D195" s="306" t="n">
        <v>0.02705509</v>
      </c>
      <c r="E195" s="306" t="n">
        <v>-0.0001655306</v>
      </c>
      <c r="F195" s="307" t="n">
        <v>0.0022249285</v>
      </c>
      <c r="G195" s="304" t="n">
        <v>2.705509</v>
      </c>
      <c r="H195" s="308" t="n">
        <v>-0.00827653</v>
      </c>
      <c r="I195" s="304" t="n">
        <v>-91.343214</v>
      </c>
      <c r="J195" s="304" t="n">
        <v>0.047666803559206</v>
      </c>
      <c r="K195" s="309" t="n">
        <v>80.311281</v>
      </c>
    </row>
    <row r="196" customFormat="false" ht="12.75" hidden="false" customHeight="false" outlineLevel="0" collapsed="false">
      <c r="A196" s="303" t="n">
        <v>43070</v>
      </c>
      <c r="B196" s="304" t="n">
        <v>-10151</v>
      </c>
      <c r="C196" s="305" t="n">
        <v>-505.4822</v>
      </c>
      <c r="D196" s="306" t="n">
        <v>0.02659993</v>
      </c>
      <c r="E196" s="306" t="n">
        <v>-0.0001603425</v>
      </c>
      <c r="F196" s="307" t="n">
        <v>0.002365631</v>
      </c>
      <c r="G196" s="304" t="n">
        <v>2.659993</v>
      </c>
      <c r="H196" s="308" t="n">
        <v>-0.008017125</v>
      </c>
      <c r="I196" s="304" t="n">
        <v>-94.989287</v>
      </c>
      <c r="J196" s="304" t="n">
        <v>0.0522650239561943</v>
      </c>
      <c r="K196" s="309" t="n">
        <v>80.683407</v>
      </c>
    </row>
    <row r="197" customFormat="false" ht="12.75" hidden="false" customHeight="false" outlineLevel="0" collapsed="false">
      <c r="A197" s="303" t="n">
        <v>43101</v>
      </c>
      <c r="B197" s="304" t="n">
        <v>0</v>
      </c>
      <c r="C197" s="305" t="n">
        <v>0</v>
      </c>
      <c r="D197" s="306" t="n">
        <v>0</v>
      </c>
      <c r="E197" s="306" t="n">
        <v>0</v>
      </c>
      <c r="F197" s="307" t="n">
        <v>0</v>
      </c>
      <c r="G197" s="304" t="n">
        <v>0</v>
      </c>
      <c r="H197" s="308" t="n">
        <v>0</v>
      </c>
      <c r="I197" s="304" t="n">
        <v>0</v>
      </c>
      <c r="J197" s="304" t="n">
        <v>0</v>
      </c>
      <c r="K197" s="309" t="n">
        <v>0</v>
      </c>
    </row>
    <row r="198" customFormat="false" ht="12.75" hidden="false" customHeight="false" outlineLevel="0" collapsed="false">
      <c r="A198" s="303" t="n">
        <v>43132</v>
      </c>
      <c r="B198" s="304" t="n">
        <v>0</v>
      </c>
      <c r="C198" s="305" t="n">
        <v>0</v>
      </c>
      <c r="D198" s="306" t="n">
        <v>0</v>
      </c>
      <c r="E198" s="306" t="n">
        <v>0</v>
      </c>
      <c r="F198" s="307" t="n">
        <v>0</v>
      </c>
      <c r="G198" s="304" t="n">
        <v>0</v>
      </c>
      <c r="H198" s="308" t="n">
        <v>0</v>
      </c>
      <c r="I198" s="304" t="n">
        <v>0</v>
      </c>
      <c r="J198" s="304" t="n">
        <v>0</v>
      </c>
      <c r="K198" s="309" t="n">
        <v>0</v>
      </c>
    </row>
    <row r="199" customFormat="false" ht="12.75" hidden="false" customHeight="false" outlineLevel="0" collapsed="false">
      <c r="A199" s="303" t="n">
        <v>43160</v>
      </c>
      <c r="B199" s="304" t="n">
        <v>0</v>
      </c>
      <c r="C199" s="305" t="n">
        <v>0</v>
      </c>
      <c r="D199" s="306" t="n">
        <v>0</v>
      </c>
      <c r="E199" s="306" t="n">
        <v>0</v>
      </c>
      <c r="F199" s="307" t="n">
        <v>0</v>
      </c>
      <c r="G199" s="304" t="n">
        <v>0</v>
      </c>
      <c r="H199" s="308" t="n">
        <v>0</v>
      </c>
      <c r="I199" s="304" t="n">
        <v>0</v>
      </c>
      <c r="J199" s="304" t="n">
        <v>0</v>
      </c>
      <c r="K199" s="309" t="n">
        <v>0</v>
      </c>
    </row>
    <row r="200" customFormat="false" ht="12.75" hidden="false" customHeight="false" outlineLevel="0" collapsed="false">
      <c r="A200" s="303" t="n">
        <v>43191</v>
      </c>
      <c r="B200" s="304" t="n">
        <v>0</v>
      </c>
      <c r="C200" s="305" t="n">
        <v>0</v>
      </c>
      <c r="D200" s="306" t="n">
        <v>0</v>
      </c>
      <c r="E200" s="306" t="n">
        <v>0</v>
      </c>
      <c r="F200" s="307" t="n">
        <v>0</v>
      </c>
      <c r="G200" s="304" t="n">
        <v>0</v>
      </c>
      <c r="H200" s="308" t="n">
        <v>0</v>
      </c>
      <c r="I200" s="304" t="n">
        <v>0</v>
      </c>
      <c r="J200" s="304" t="n">
        <v>0</v>
      </c>
      <c r="K200" s="309" t="n">
        <v>0</v>
      </c>
    </row>
    <row r="201" customFormat="false" ht="12.75" hidden="false" customHeight="false" outlineLevel="0" collapsed="false">
      <c r="A201" s="303" t="n">
        <v>43221</v>
      </c>
      <c r="B201" s="304" t="n">
        <v>0</v>
      </c>
      <c r="C201" s="305" t="n">
        <v>0</v>
      </c>
      <c r="D201" s="306" t="n">
        <v>0</v>
      </c>
      <c r="E201" s="306" t="n">
        <v>0</v>
      </c>
      <c r="F201" s="307" t="n">
        <v>0</v>
      </c>
      <c r="G201" s="304" t="n">
        <v>0</v>
      </c>
      <c r="H201" s="308" t="n">
        <v>0</v>
      </c>
      <c r="I201" s="304" t="n">
        <v>0</v>
      </c>
      <c r="J201" s="304" t="n">
        <v>0</v>
      </c>
      <c r="K201" s="309" t="n">
        <v>0</v>
      </c>
    </row>
    <row r="202" customFormat="false" ht="12.75" hidden="false" customHeight="false" outlineLevel="0" collapsed="false">
      <c r="A202" s="303" t="n">
        <v>43252</v>
      </c>
      <c r="B202" s="304" t="n">
        <v>0</v>
      </c>
      <c r="C202" s="305" t="n">
        <v>0</v>
      </c>
      <c r="D202" s="306" t="n">
        <v>0</v>
      </c>
      <c r="E202" s="306" t="n">
        <v>0</v>
      </c>
      <c r="F202" s="307" t="n">
        <v>0</v>
      </c>
      <c r="G202" s="304" t="n">
        <v>0</v>
      </c>
      <c r="H202" s="308" t="n">
        <v>0</v>
      </c>
      <c r="I202" s="304" t="n">
        <v>0</v>
      </c>
      <c r="J202" s="304" t="n">
        <v>0</v>
      </c>
      <c r="K202" s="309" t="n">
        <v>0</v>
      </c>
    </row>
    <row r="203" customFormat="false" ht="12.75" hidden="false" customHeight="false" outlineLevel="0" collapsed="false">
      <c r="A203" s="303" t="n">
        <v>43282</v>
      </c>
      <c r="B203" s="304" t="n">
        <v>0</v>
      </c>
      <c r="C203" s="305" t="n">
        <v>0</v>
      </c>
      <c r="D203" s="306" t="n">
        <v>0</v>
      </c>
      <c r="E203" s="306" t="n">
        <v>0</v>
      </c>
      <c r="F203" s="307" t="n">
        <v>0</v>
      </c>
      <c r="G203" s="304" t="n">
        <v>0</v>
      </c>
      <c r="H203" s="308" t="n">
        <v>0</v>
      </c>
      <c r="I203" s="304" t="n">
        <v>0</v>
      </c>
      <c r="J203" s="304" t="n">
        <v>0</v>
      </c>
      <c r="K203" s="309" t="n">
        <v>0</v>
      </c>
    </row>
    <row r="204" customFormat="false" ht="12.75" hidden="false" customHeight="false" outlineLevel="0" collapsed="false">
      <c r="A204" s="303" t="n">
        <v>43313</v>
      </c>
      <c r="B204" s="304" t="n">
        <v>0</v>
      </c>
      <c r="C204" s="305" t="n">
        <v>0</v>
      </c>
      <c r="D204" s="306" t="n">
        <v>0</v>
      </c>
      <c r="E204" s="306" t="n">
        <v>0</v>
      </c>
      <c r="F204" s="307" t="n">
        <v>0</v>
      </c>
      <c r="G204" s="304" t="n">
        <v>0</v>
      </c>
      <c r="H204" s="308" t="n">
        <v>0</v>
      </c>
      <c r="I204" s="304" t="n">
        <v>0</v>
      </c>
      <c r="J204" s="304" t="n">
        <v>0</v>
      </c>
      <c r="K204" s="309" t="n">
        <v>0</v>
      </c>
    </row>
    <row r="205" customFormat="false" ht="12.75" hidden="false" customHeight="false" outlineLevel="0" collapsed="false">
      <c r="A205" s="303" t="n">
        <v>43344</v>
      </c>
      <c r="B205" s="304" t="n">
        <v>0</v>
      </c>
      <c r="C205" s="305" t="n">
        <v>0</v>
      </c>
      <c r="D205" s="306" t="n">
        <v>0</v>
      </c>
      <c r="E205" s="306" t="n">
        <v>0</v>
      </c>
      <c r="F205" s="307" t="n">
        <v>0</v>
      </c>
      <c r="G205" s="304" t="n">
        <v>0</v>
      </c>
      <c r="H205" s="308" t="n">
        <v>0</v>
      </c>
      <c r="I205" s="304" t="n">
        <v>0</v>
      </c>
      <c r="J205" s="304" t="n">
        <v>0</v>
      </c>
      <c r="K205" s="309" t="n">
        <v>0</v>
      </c>
    </row>
    <row r="206" customFormat="false" ht="12.75" hidden="false" customHeight="false" outlineLevel="0" collapsed="false">
      <c r="A206" s="310"/>
      <c r="B206" s="311"/>
      <c r="C206" s="312"/>
      <c r="D206" s="313"/>
      <c r="E206" s="314"/>
      <c r="F206" s="315"/>
      <c r="G206" s="311"/>
      <c r="H206" s="316"/>
      <c r="I206" s="316"/>
      <c r="J206" s="316"/>
      <c r="K206" s="317"/>
    </row>
    <row r="207" customFormat="false" ht="12.75" hidden="false" customHeight="false" outlineLevel="0" collapsed="false">
      <c r="A207" s="310"/>
      <c r="B207" s="311"/>
      <c r="C207" s="312"/>
      <c r="D207" s="313"/>
      <c r="E207" s="314"/>
      <c r="F207" s="315"/>
      <c r="G207" s="311"/>
      <c r="H207" s="316"/>
      <c r="I207" s="316"/>
      <c r="J207" s="316"/>
      <c r="K207" s="317"/>
    </row>
    <row r="208" customFormat="false" ht="12.75" hidden="false" customHeight="false" outlineLevel="0" collapsed="false">
      <c r="A208" s="310"/>
      <c r="B208" s="311"/>
      <c r="C208" s="312"/>
      <c r="D208" s="313"/>
      <c r="E208" s="314"/>
      <c r="F208" s="315"/>
      <c r="G208" s="311"/>
      <c r="H208" s="316"/>
      <c r="I208" s="316"/>
      <c r="J208" s="316"/>
      <c r="K208" s="317"/>
    </row>
    <row r="209" customFormat="false" ht="12.75" hidden="false" customHeight="false" outlineLevel="0" collapsed="false">
      <c r="A209" s="310"/>
      <c r="B209" s="311"/>
      <c r="C209" s="312"/>
      <c r="D209" s="313"/>
      <c r="E209" s="314"/>
      <c r="F209" s="315"/>
      <c r="G209" s="311"/>
      <c r="H209" s="316"/>
      <c r="I209" s="316"/>
      <c r="J209" s="316"/>
      <c r="K209" s="317"/>
    </row>
    <row r="210" customFormat="false" ht="12.75" hidden="false" customHeight="false" outlineLevel="0" collapsed="false">
      <c r="A210" s="310"/>
      <c r="B210" s="311"/>
      <c r="C210" s="312"/>
      <c r="D210" s="313"/>
      <c r="E210" s="314"/>
      <c r="F210" s="315"/>
      <c r="G210" s="311"/>
      <c r="H210" s="316"/>
      <c r="I210" s="316"/>
      <c r="J210" s="316"/>
      <c r="K210" s="317"/>
    </row>
    <row r="211" customFormat="false" ht="12.75" hidden="false" customHeight="false" outlineLevel="0" collapsed="false">
      <c r="A211" s="310"/>
      <c r="B211" s="311"/>
      <c r="C211" s="312"/>
      <c r="D211" s="313"/>
      <c r="E211" s="314"/>
      <c r="F211" s="315"/>
      <c r="G211" s="311"/>
      <c r="H211" s="316"/>
      <c r="I211" s="316"/>
      <c r="J211" s="316"/>
      <c r="K211" s="317"/>
    </row>
    <row r="212" customFormat="false" ht="12.75" hidden="false" customHeight="false" outlineLevel="0" collapsed="false">
      <c r="A212" s="310"/>
      <c r="B212" s="311"/>
      <c r="C212" s="312"/>
      <c r="D212" s="313"/>
      <c r="E212" s="314"/>
      <c r="F212" s="315"/>
      <c r="G212" s="311"/>
      <c r="H212" s="316"/>
      <c r="I212" s="316"/>
      <c r="J212" s="316"/>
      <c r="K212" s="317"/>
    </row>
    <row r="213" customFormat="false" ht="12.75" hidden="false" customHeight="false" outlineLevel="0" collapsed="false">
      <c r="A213" s="310"/>
      <c r="B213" s="311"/>
      <c r="C213" s="312"/>
      <c r="D213" s="313"/>
      <c r="E213" s="314"/>
      <c r="F213" s="315"/>
      <c r="G213" s="311"/>
      <c r="H213" s="316"/>
      <c r="I213" s="316"/>
      <c r="J213" s="316"/>
      <c r="K213" s="317"/>
    </row>
    <row r="214" customFormat="false" ht="12.75" hidden="false" customHeight="false" outlineLevel="0" collapsed="false">
      <c r="A214" s="310"/>
      <c r="B214" s="311"/>
      <c r="C214" s="312"/>
      <c r="D214" s="313"/>
      <c r="E214" s="314"/>
      <c r="F214" s="315"/>
      <c r="G214" s="311"/>
      <c r="H214" s="316"/>
      <c r="I214" s="316"/>
      <c r="J214" s="316"/>
      <c r="K214" s="317"/>
    </row>
    <row r="215" customFormat="false" ht="12.75" hidden="false" customHeight="false" outlineLevel="0" collapsed="false">
      <c r="A215" s="310"/>
      <c r="B215" s="311"/>
      <c r="C215" s="312"/>
      <c r="D215" s="313"/>
      <c r="E215" s="314"/>
      <c r="F215" s="315"/>
      <c r="G215" s="311"/>
      <c r="H215" s="316"/>
      <c r="I215" s="316"/>
      <c r="J215" s="316"/>
      <c r="K215" s="317"/>
    </row>
    <row r="216" customFormat="false" ht="12.75" hidden="false" customHeight="false" outlineLevel="0" collapsed="false">
      <c r="A216" s="310"/>
      <c r="B216" s="311"/>
      <c r="C216" s="312"/>
      <c r="D216" s="313"/>
      <c r="E216" s="314"/>
      <c r="F216" s="315"/>
      <c r="G216" s="311"/>
      <c r="H216" s="316"/>
      <c r="I216" s="316"/>
      <c r="J216" s="316"/>
      <c r="K216" s="317"/>
    </row>
    <row r="217" customFormat="false" ht="12.75" hidden="false" customHeight="false" outlineLevel="0" collapsed="false">
      <c r="A217" s="310"/>
      <c r="B217" s="311"/>
      <c r="C217" s="312"/>
      <c r="D217" s="313"/>
      <c r="E217" s="314"/>
      <c r="F217" s="315"/>
      <c r="G217" s="311"/>
      <c r="H217" s="316"/>
      <c r="I217" s="316"/>
      <c r="J217" s="316"/>
      <c r="K217" s="317"/>
    </row>
    <row r="218" customFormat="false" ht="12.75" hidden="false" customHeight="false" outlineLevel="0" collapsed="false">
      <c r="A218" s="310"/>
      <c r="B218" s="311"/>
      <c r="C218" s="312"/>
      <c r="D218" s="313"/>
      <c r="E218" s="314"/>
      <c r="F218" s="315"/>
      <c r="G218" s="311"/>
      <c r="H218" s="316"/>
      <c r="I218" s="316"/>
      <c r="J218" s="316"/>
      <c r="K218" s="317"/>
    </row>
    <row r="219" customFormat="false" ht="12.75" hidden="false" customHeight="false" outlineLevel="0" collapsed="false">
      <c r="A219" s="310"/>
      <c r="B219" s="311"/>
      <c r="C219" s="312"/>
      <c r="D219" s="313"/>
      <c r="E219" s="314"/>
      <c r="F219" s="315"/>
      <c r="G219" s="311"/>
      <c r="H219" s="316"/>
      <c r="I219" s="316"/>
      <c r="J219" s="316"/>
      <c r="K219" s="317"/>
    </row>
    <row r="220" customFormat="false" ht="12.75" hidden="false" customHeight="false" outlineLevel="0" collapsed="false">
      <c r="A220" s="310"/>
      <c r="B220" s="311"/>
      <c r="C220" s="312"/>
      <c r="D220" s="313"/>
      <c r="E220" s="314"/>
      <c r="F220" s="315"/>
      <c r="G220" s="311"/>
      <c r="H220" s="316"/>
      <c r="I220" s="316"/>
      <c r="J220" s="316"/>
      <c r="K220" s="317"/>
    </row>
    <row r="221" customFormat="false" ht="12.75" hidden="false" customHeight="false" outlineLevel="0" collapsed="false">
      <c r="A221" s="310"/>
      <c r="B221" s="311"/>
      <c r="C221" s="312"/>
      <c r="D221" s="313"/>
      <c r="E221" s="314"/>
      <c r="F221" s="315"/>
      <c r="G221" s="311"/>
      <c r="H221" s="316"/>
      <c r="I221" s="316"/>
      <c r="J221" s="316"/>
      <c r="K221" s="317"/>
    </row>
    <row r="222" customFormat="false" ht="12.75" hidden="false" customHeight="false" outlineLevel="0" collapsed="false">
      <c r="A222" s="310"/>
      <c r="B222" s="311"/>
      <c r="C222" s="312"/>
      <c r="D222" s="313"/>
      <c r="E222" s="314"/>
      <c r="F222" s="315"/>
      <c r="G222" s="311"/>
      <c r="H222" s="316"/>
      <c r="I222" s="316"/>
      <c r="J222" s="316"/>
      <c r="K222" s="317"/>
    </row>
    <row r="223" customFormat="false" ht="12.75" hidden="false" customHeight="false" outlineLevel="0" collapsed="false">
      <c r="A223" s="310"/>
      <c r="B223" s="311"/>
      <c r="C223" s="312"/>
      <c r="D223" s="313"/>
      <c r="E223" s="314"/>
      <c r="F223" s="315"/>
      <c r="G223" s="311"/>
      <c r="H223" s="316"/>
      <c r="I223" s="316"/>
      <c r="J223" s="316"/>
      <c r="K223" s="317"/>
    </row>
    <row r="224" customFormat="false" ht="12.75" hidden="false" customHeight="false" outlineLevel="0" collapsed="false">
      <c r="A224" s="310"/>
      <c r="B224" s="311"/>
      <c r="C224" s="312"/>
      <c r="D224" s="313"/>
      <c r="E224" s="314"/>
      <c r="F224" s="315"/>
      <c r="G224" s="311"/>
      <c r="H224" s="316"/>
      <c r="I224" s="316"/>
      <c r="J224" s="316"/>
      <c r="K224" s="317"/>
    </row>
    <row r="225" customFormat="false" ht="12.75" hidden="false" customHeight="false" outlineLevel="0" collapsed="false">
      <c r="A225" s="310"/>
      <c r="B225" s="311"/>
      <c r="C225" s="312"/>
      <c r="D225" s="313"/>
      <c r="E225" s="314"/>
      <c r="F225" s="315"/>
      <c r="G225" s="311"/>
      <c r="H225" s="316"/>
      <c r="I225" s="316"/>
      <c r="J225" s="316"/>
      <c r="K225" s="317"/>
    </row>
    <row r="226" customFormat="false" ht="12.75" hidden="false" customHeight="false" outlineLevel="0" collapsed="false">
      <c r="A226" s="310"/>
      <c r="B226" s="311"/>
      <c r="C226" s="312"/>
      <c r="D226" s="313"/>
      <c r="E226" s="314"/>
      <c r="F226" s="315"/>
      <c r="G226" s="311"/>
      <c r="H226" s="316"/>
      <c r="I226" s="316"/>
      <c r="J226" s="316"/>
      <c r="K226" s="317"/>
    </row>
    <row r="227" customFormat="false" ht="12.75" hidden="false" customHeight="false" outlineLevel="0" collapsed="false">
      <c r="A227" s="310"/>
      <c r="B227" s="311"/>
      <c r="C227" s="312"/>
      <c r="D227" s="313"/>
      <c r="E227" s="314"/>
      <c r="F227" s="315"/>
      <c r="G227" s="311"/>
      <c r="H227" s="316"/>
      <c r="I227" s="316"/>
      <c r="J227" s="316"/>
      <c r="K227" s="317"/>
    </row>
    <row r="228" customFormat="false" ht="12.75" hidden="false" customHeight="false" outlineLevel="0" collapsed="false">
      <c r="A228" s="310"/>
      <c r="B228" s="311"/>
      <c r="C228" s="312"/>
      <c r="D228" s="313"/>
      <c r="E228" s="314"/>
      <c r="F228" s="315"/>
      <c r="G228" s="311"/>
      <c r="H228" s="316"/>
      <c r="I228" s="316"/>
      <c r="J228" s="316"/>
      <c r="K228" s="317"/>
    </row>
    <row r="229" customFormat="false" ht="12.75" hidden="false" customHeight="false" outlineLevel="0" collapsed="false">
      <c r="A229" s="310"/>
      <c r="B229" s="311"/>
      <c r="C229" s="312"/>
      <c r="D229" s="313"/>
      <c r="E229" s="314"/>
      <c r="F229" s="315"/>
      <c r="G229" s="311"/>
      <c r="H229" s="316"/>
      <c r="I229" s="316"/>
      <c r="J229" s="316"/>
      <c r="K229" s="317"/>
    </row>
    <row r="230" customFormat="false" ht="12.75" hidden="false" customHeight="false" outlineLevel="0" collapsed="false">
      <c r="A230" s="310"/>
      <c r="B230" s="311"/>
      <c r="C230" s="312"/>
      <c r="D230" s="313"/>
      <c r="E230" s="314"/>
      <c r="F230" s="315"/>
      <c r="G230" s="311"/>
      <c r="H230" s="316"/>
      <c r="I230" s="316"/>
      <c r="J230" s="316"/>
      <c r="K230" s="317"/>
    </row>
    <row r="231" customFormat="false" ht="12.75" hidden="false" customHeight="false" outlineLevel="0" collapsed="false">
      <c r="A231" s="310"/>
      <c r="B231" s="311"/>
      <c r="C231" s="312"/>
      <c r="D231" s="313"/>
      <c r="E231" s="314"/>
      <c r="F231" s="315"/>
      <c r="G231" s="311"/>
      <c r="H231" s="316"/>
      <c r="I231" s="316"/>
      <c r="J231" s="316"/>
      <c r="K231" s="317"/>
    </row>
    <row r="232" customFormat="false" ht="12.75" hidden="false" customHeight="false" outlineLevel="0" collapsed="false">
      <c r="A232" s="310"/>
      <c r="B232" s="311"/>
      <c r="C232" s="312"/>
      <c r="D232" s="313"/>
      <c r="E232" s="314"/>
      <c r="F232" s="315"/>
      <c r="G232" s="311"/>
      <c r="H232" s="316"/>
      <c r="I232" s="316"/>
      <c r="J232" s="316"/>
      <c r="K232" s="317"/>
    </row>
    <row r="233" customFormat="false" ht="12.75" hidden="false" customHeight="false" outlineLevel="0" collapsed="false">
      <c r="A233" s="310"/>
      <c r="B233" s="311"/>
      <c r="C233" s="312"/>
      <c r="D233" s="313"/>
      <c r="E233" s="314"/>
      <c r="F233" s="315"/>
      <c r="G233" s="311"/>
      <c r="H233" s="316"/>
      <c r="I233" s="316"/>
      <c r="J233" s="316"/>
      <c r="K233" s="317"/>
    </row>
    <row r="234" customFormat="false" ht="12.75" hidden="false" customHeight="false" outlineLevel="0" collapsed="false">
      <c r="A234" s="310"/>
      <c r="B234" s="311"/>
      <c r="C234" s="312"/>
      <c r="D234" s="313"/>
      <c r="E234" s="314"/>
      <c r="F234" s="315"/>
      <c r="G234" s="311"/>
      <c r="H234" s="316"/>
      <c r="I234" s="316"/>
      <c r="J234" s="316"/>
      <c r="K234" s="317"/>
    </row>
    <row r="235" customFormat="false" ht="12.75" hidden="false" customHeight="false" outlineLevel="0" collapsed="false">
      <c r="A235" s="310"/>
      <c r="B235" s="318"/>
      <c r="C235" s="319"/>
      <c r="D235" s="320"/>
      <c r="E235" s="314"/>
      <c r="F235" s="315"/>
      <c r="G235" s="311"/>
      <c r="H235" s="316"/>
      <c r="I235" s="316"/>
      <c r="J235" s="316"/>
      <c r="K235" s="317"/>
    </row>
    <row r="236" customFormat="false" ht="12.75" hidden="false" customHeight="false" outlineLevel="0" collapsed="false">
      <c r="A236" s="310"/>
      <c r="B236" s="318"/>
      <c r="C236" s="319"/>
      <c r="D236" s="320"/>
      <c r="E236" s="314"/>
      <c r="F236" s="315"/>
      <c r="G236" s="311"/>
      <c r="H236" s="316"/>
      <c r="I236" s="316"/>
      <c r="J236" s="316"/>
      <c r="K236" s="317"/>
    </row>
    <row r="237" customFormat="false" ht="12.75" hidden="false" customHeight="false" outlineLevel="0" collapsed="false">
      <c r="A237" s="310"/>
      <c r="B237" s="318"/>
      <c r="C237" s="319"/>
      <c r="D237" s="320"/>
      <c r="E237" s="314"/>
      <c r="F237" s="315"/>
      <c r="G237" s="311"/>
      <c r="H237" s="316"/>
      <c r="I237" s="316"/>
      <c r="J237" s="316"/>
      <c r="K237" s="317"/>
    </row>
    <row r="238" customFormat="false" ht="12.75" hidden="false" customHeight="false" outlineLevel="0" collapsed="false">
      <c r="A238" s="310"/>
      <c r="B238" s="318"/>
      <c r="C238" s="319"/>
      <c r="D238" s="320"/>
      <c r="E238" s="314"/>
      <c r="F238" s="315"/>
      <c r="G238" s="311"/>
      <c r="H238" s="316"/>
      <c r="I238" s="316"/>
      <c r="J238" s="316"/>
      <c r="K238" s="317"/>
    </row>
    <row r="239" customFormat="false" ht="12.75" hidden="false" customHeight="false" outlineLevel="0" collapsed="false">
      <c r="A239" s="310"/>
      <c r="B239" s="318"/>
      <c r="C239" s="319"/>
      <c r="D239" s="320"/>
      <c r="E239" s="314"/>
      <c r="F239" s="315"/>
      <c r="G239" s="311"/>
      <c r="H239" s="316"/>
      <c r="I239" s="316"/>
      <c r="J239" s="316"/>
      <c r="K239" s="317"/>
    </row>
    <row r="240" customFormat="false" ht="12.75" hidden="false" customHeight="false" outlineLevel="0" collapsed="false">
      <c r="A240" s="310"/>
      <c r="B240" s="318"/>
      <c r="C240" s="319"/>
      <c r="D240" s="320"/>
      <c r="E240" s="314"/>
      <c r="F240" s="315"/>
      <c r="G240" s="311"/>
      <c r="H240" s="316"/>
      <c r="I240" s="316"/>
      <c r="J240" s="316"/>
      <c r="K240" s="317"/>
    </row>
    <row r="241" customFormat="false" ht="12.75" hidden="false" customHeight="false" outlineLevel="0" collapsed="false">
      <c r="A241" s="310"/>
      <c r="B241" s="318"/>
      <c r="C241" s="319"/>
      <c r="D241" s="320"/>
      <c r="E241" s="314"/>
      <c r="F241" s="315"/>
      <c r="G241" s="311"/>
      <c r="H241" s="316"/>
      <c r="I241" s="316"/>
      <c r="J241" s="316"/>
      <c r="K241" s="317"/>
    </row>
    <row r="242" customFormat="false" ht="12.75" hidden="false" customHeight="false" outlineLevel="0" collapsed="false">
      <c r="A242" s="310"/>
      <c r="B242" s="318"/>
      <c r="C242" s="319"/>
      <c r="D242" s="320"/>
      <c r="E242" s="314"/>
      <c r="F242" s="315"/>
      <c r="G242" s="311"/>
      <c r="H242" s="316"/>
      <c r="I242" s="316"/>
      <c r="J242" s="316"/>
      <c r="K242" s="317"/>
    </row>
    <row r="243" customFormat="false" ht="12.75" hidden="false" customHeight="false" outlineLevel="0" collapsed="false">
      <c r="A243" s="310"/>
      <c r="B243" s="318"/>
      <c r="C243" s="319"/>
      <c r="D243" s="320"/>
      <c r="E243" s="314"/>
      <c r="F243" s="315"/>
      <c r="G243" s="311"/>
      <c r="H243" s="316"/>
      <c r="I243" s="316"/>
      <c r="J243" s="316"/>
      <c r="K243" s="317"/>
    </row>
    <row r="244" customFormat="false" ht="12.75" hidden="false" customHeight="false" outlineLevel="0" collapsed="false">
      <c r="A244" s="310"/>
      <c r="B244" s="318"/>
      <c r="C244" s="319"/>
      <c r="D244" s="320"/>
      <c r="E244" s="314"/>
      <c r="F244" s="315"/>
      <c r="G244" s="311"/>
      <c r="H244" s="316"/>
      <c r="I244" s="316"/>
      <c r="J244" s="316"/>
      <c r="K244" s="317"/>
    </row>
    <row r="245" customFormat="false" ht="12.75" hidden="false" customHeight="false" outlineLevel="0" collapsed="false">
      <c r="A245" s="310"/>
      <c r="B245" s="318"/>
      <c r="C245" s="319"/>
      <c r="D245" s="320"/>
      <c r="E245" s="314"/>
      <c r="F245" s="315"/>
      <c r="G245" s="311"/>
      <c r="H245" s="316"/>
      <c r="I245" s="316"/>
      <c r="J245" s="316"/>
      <c r="K245" s="317"/>
    </row>
    <row r="246" customFormat="false" ht="12.75" hidden="false" customHeight="false" outlineLevel="0" collapsed="false">
      <c r="A246" s="310"/>
      <c r="B246" s="318"/>
      <c r="C246" s="319"/>
      <c r="D246" s="320"/>
      <c r="E246" s="314"/>
      <c r="F246" s="315"/>
      <c r="G246" s="311"/>
      <c r="H246" s="316"/>
      <c r="I246" s="316"/>
      <c r="J246" s="316"/>
      <c r="K246" s="317"/>
    </row>
    <row r="247" customFormat="false" ht="12.75" hidden="false" customHeight="false" outlineLevel="0" collapsed="false">
      <c r="A247" s="310"/>
      <c r="B247" s="318"/>
      <c r="C247" s="319"/>
      <c r="D247" s="320"/>
      <c r="E247" s="314"/>
      <c r="F247" s="315"/>
      <c r="G247" s="311"/>
      <c r="H247" s="316"/>
      <c r="I247" s="316"/>
      <c r="J247" s="316"/>
      <c r="K247" s="317"/>
    </row>
    <row r="248" customFormat="false" ht="12.75" hidden="false" customHeight="false" outlineLevel="0" collapsed="false">
      <c r="A248" s="310"/>
      <c r="B248" s="318"/>
      <c r="C248" s="319"/>
      <c r="D248" s="320"/>
      <c r="E248" s="314"/>
      <c r="F248" s="315"/>
      <c r="G248" s="311"/>
      <c r="H248" s="316"/>
      <c r="I248" s="316"/>
      <c r="J248" s="316"/>
      <c r="K248" s="317"/>
    </row>
    <row r="249" customFormat="false" ht="12.75" hidden="false" customHeight="false" outlineLevel="0" collapsed="false">
      <c r="A249" s="310"/>
      <c r="B249" s="318"/>
      <c r="C249" s="319"/>
      <c r="D249" s="320"/>
      <c r="E249" s="314"/>
      <c r="F249" s="315"/>
      <c r="G249" s="311"/>
      <c r="H249" s="316"/>
      <c r="I249" s="316"/>
      <c r="J249" s="316"/>
      <c r="K249" s="317"/>
    </row>
    <row r="250" customFormat="false" ht="12.75" hidden="false" customHeight="false" outlineLevel="0" collapsed="false">
      <c r="A250" s="310"/>
      <c r="B250" s="318"/>
      <c r="C250" s="319"/>
      <c r="D250" s="320"/>
      <c r="E250" s="314"/>
      <c r="F250" s="315"/>
      <c r="G250" s="311"/>
      <c r="H250" s="316"/>
      <c r="I250" s="316"/>
      <c r="J250" s="316"/>
      <c r="K250" s="317"/>
    </row>
    <row r="251" customFormat="false" ht="12.75" hidden="false" customHeight="false" outlineLevel="0" collapsed="false">
      <c r="A251" s="310"/>
      <c r="B251" s="318"/>
      <c r="C251" s="319"/>
      <c r="D251" s="320"/>
      <c r="E251" s="314"/>
      <c r="F251" s="315"/>
      <c r="G251" s="311"/>
      <c r="H251" s="316"/>
      <c r="I251" s="316"/>
      <c r="J251" s="316"/>
      <c r="K251" s="317"/>
    </row>
    <row r="252" customFormat="false" ht="12.75" hidden="false" customHeight="false" outlineLevel="0" collapsed="false">
      <c r="A252" s="310"/>
      <c r="B252" s="318"/>
      <c r="C252" s="319"/>
      <c r="D252" s="320"/>
      <c r="E252" s="314"/>
      <c r="F252" s="315"/>
      <c r="G252" s="311"/>
      <c r="H252" s="316"/>
      <c r="I252" s="316"/>
      <c r="J252" s="316"/>
      <c r="K252" s="317"/>
    </row>
    <row r="253" customFormat="false" ht="12.75" hidden="false" customHeight="false" outlineLevel="0" collapsed="false">
      <c r="A253" s="310"/>
      <c r="B253" s="318"/>
      <c r="C253" s="319"/>
      <c r="D253" s="320"/>
      <c r="E253" s="314"/>
      <c r="F253" s="315"/>
      <c r="G253" s="311"/>
      <c r="H253" s="316"/>
      <c r="I253" s="316"/>
      <c r="J253" s="316"/>
      <c r="K253" s="317"/>
    </row>
    <row r="254" customFormat="false" ht="12.75" hidden="false" customHeight="false" outlineLevel="0" collapsed="false">
      <c r="A254" s="310"/>
      <c r="B254" s="318"/>
      <c r="C254" s="319"/>
      <c r="D254" s="320"/>
      <c r="E254" s="314"/>
      <c r="F254" s="315"/>
      <c r="G254" s="311"/>
      <c r="H254" s="316"/>
      <c r="I254" s="316"/>
      <c r="J254" s="316"/>
      <c r="K254" s="317"/>
    </row>
    <row r="255" customFormat="false" ht="12.75" hidden="false" customHeight="false" outlineLevel="0" collapsed="false">
      <c r="A255" s="310"/>
      <c r="B255" s="318"/>
      <c r="C255" s="319"/>
      <c r="D255" s="320"/>
      <c r="E255" s="314"/>
      <c r="F255" s="315"/>
      <c r="G255" s="311"/>
      <c r="H255" s="316"/>
      <c r="I255" s="316"/>
      <c r="J255" s="316"/>
      <c r="K255" s="317"/>
    </row>
    <row r="256" customFormat="false" ht="12.75" hidden="false" customHeight="false" outlineLevel="0" collapsed="false">
      <c r="A256" s="310"/>
      <c r="B256" s="318"/>
      <c r="C256" s="319"/>
      <c r="D256" s="320"/>
      <c r="E256" s="314"/>
      <c r="F256" s="315"/>
      <c r="G256" s="311"/>
      <c r="H256" s="316"/>
      <c r="I256" s="316"/>
      <c r="J256" s="316"/>
      <c r="K256" s="317"/>
    </row>
    <row r="257" customFormat="false" ht="12.75" hidden="false" customHeight="false" outlineLevel="0" collapsed="false">
      <c r="A257" s="310"/>
      <c r="B257" s="318"/>
      <c r="C257" s="319"/>
      <c r="D257" s="320"/>
      <c r="E257" s="314"/>
      <c r="F257" s="315"/>
      <c r="G257" s="311"/>
      <c r="H257" s="316"/>
      <c r="I257" s="316"/>
      <c r="J257" s="316"/>
      <c r="K257" s="317"/>
    </row>
    <row r="258" customFormat="false" ht="12.75" hidden="false" customHeight="false" outlineLevel="0" collapsed="false">
      <c r="A258" s="310"/>
      <c r="B258" s="318"/>
      <c r="C258" s="319"/>
      <c r="D258" s="320"/>
      <c r="E258" s="314"/>
      <c r="F258" s="315"/>
      <c r="G258" s="311"/>
      <c r="H258" s="316"/>
      <c r="I258" s="316"/>
      <c r="J258" s="316"/>
      <c r="K258" s="317"/>
    </row>
    <row r="259" customFormat="false" ht="12.75" hidden="false" customHeight="false" outlineLevel="0" collapsed="false">
      <c r="A259" s="310"/>
      <c r="B259" s="318"/>
      <c r="C259" s="319"/>
      <c r="D259" s="320"/>
      <c r="E259" s="314"/>
      <c r="F259" s="315"/>
      <c r="G259" s="311"/>
      <c r="H259" s="316"/>
      <c r="I259" s="316"/>
      <c r="J259" s="316"/>
      <c r="K259" s="317"/>
    </row>
    <row r="260" customFormat="false" ht="12.75" hidden="false" customHeight="false" outlineLevel="0" collapsed="false">
      <c r="A260" s="310"/>
      <c r="B260" s="318"/>
      <c r="C260" s="319"/>
      <c r="D260" s="320"/>
      <c r="E260" s="314"/>
      <c r="F260" s="315"/>
      <c r="G260" s="311"/>
      <c r="H260" s="316"/>
      <c r="I260" s="316"/>
      <c r="J260" s="316"/>
      <c r="K260" s="317"/>
    </row>
    <row r="261" customFormat="false" ht="12.75" hidden="false" customHeight="false" outlineLevel="0" collapsed="false">
      <c r="A261" s="310"/>
      <c r="B261" s="318"/>
      <c r="C261" s="319"/>
      <c r="D261" s="320"/>
      <c r="E261" s="314"/>
      <c r="F261" s="315"/>
      <c r="G261" s="311"/>
      <c r="H261" s="316"/>
      <c r="I261" s="316"/>
      <c r="J261" s="316"/>
      <c r="K261" s="317"/>
    </row>
    <row r="262" customFormat="false" ht="12.75" hidden="false" customHeight="false" outlineLevel="0" collapsed="false">
      <c r="A262" s="310"/>
      <c r="B262" s="318"/>
      <c r="C262" s="319"/>
      <c r="D262" s="320"/>
      <c r="E262" s="314"/>
      <c r="F262" s="315"/>
      <c r="G262" s="311"/>
      <c r="H262" s="316"/>
      <c r="I262" s="316"/>
      <c r="J262" s="316"/>
      <c r="K262" s="317"/>
    </row>
    <row r="263" customFormat="false" ht="12.75" hidden="false" customHeight="false" outlineLevel="0" collapsed="false">
      <c r="A263" s="310"/>
      <c r="B263" s="318"/>
      <c r="C263" s="319"/>
      <c r="D263" s="320"/>
      <c r="E263" s="314"/>
      <c r="F263" s="315"/>
      <c r="G263" s="311"/>
      <c r="H263" s="316"/>
      <c r="I263" s="316"/>
      <c r="J263" s="316"/>
      <c r="K263" s="317"/>
    </row>
    <row r="264" customFormat="false" ht="12.75" hidden="false" customHeight="false" outlineLevel="0" collapsed="false">
      <c r="A264" s="310"/>
      <c r="B264" s="318"/>
      <c r="C264" s="319"/>
      <c r="D264" s="320"/>
      <c r="E264" s="314"/>
      <c r="F264" s="315"/>
      <c r="G264" s="311"/>
      <c r="H264" s="316"/>
      <c r="I264" s="316"/>
      <c r="J264" s="316"/>
      <c r="K264" s="317"/>
    </row>
    <row r="265" customFormat="false" ht="12.75" hidden="false" customHeight="false" outlineLevel="0" collapsed="false">
      <c r="A265" s="310"/>
      <c r="B265" s="318"/>
      <c r="C265" s="319"/>
      <c r="D265" s="320"/>
      <c r="E265" s="314"/>
      <c r="F265" s="315"/>
      <c r="G265" s="311"/>
      <c r="H265" s="316"/>
      <c r="I265" s="316"/>
      <c r="J265" s="316"/>
      <c r="K265" s="317"/>
    </row>
    <row r="266" customFormat="false" ht="12.75" hidden="false" customHeight="false" outlineLevel="0" collapsed="false">
      <c r="A266" s="310"/>
      <c r="B266" s="318"/>
      <c r="C266" s="319"/>
      <c r="D266" s="320"/>
      <c r="E266" s="314"/>
      <c r="F266" s="315"/>
      <c r="G266" s="311"/>
      <c r="H266" s="316"/>
      <c r="I266" s="316"/>
      <c r="J266" s="316"/>
      <c r="K266" s="317"/>
    </row>
    <row r="267" customFormat="false" ht="12.75" hidden="false" customHeight="false" outlineLevel="0" collapsed="false">
      <c r="A267" s="310"/>
      <c r="B267" s="318"/>
      <c r="C267" s="319"/>
      <c r="D267" s="320"/>
      <c r="E267" s="314"/>
      <c r="F267" s="315"/>
      <c r="G267" s="311"/>
      <c r="H267" s="316"/>
      <c r="I267" s="316"/>
      <c r="J267" s="316"/>
      <c r="K267" s="317"/>
    </row>
    <row r="268" customFormat="false" ht="12.75" hidden="false" customHeight="false" outlineLevel="0" collapsed="false">
      <c r="A268" s="310"/>
      <c r="B268" s="318"/>
      <c r="C268" s="319"/>
      <c r="D268" s="320"/>
      <c r="E268" s="314"/>
      <c r="F268" s="315"/>
      <c r="G268" s="311"/>
      <c r="H268" s="316"/>
      <c r="I268" s="316"/>
      <c r="J268" s="316"/>
      <c r="K268" s="317"/>
    </row>
    <row r="269" customFormat="false" ht="12.75" hidden="false" customHeight="false" outlineLevel="0" collapsed="false">
      <c r="A269" s="310"/>
      <c r="B269" s="318"/>
      <c r="C269" s="319"/>
      <c r="D269" s="320"/>
      <c r="E269" s="314"/>
      <c r="F269" s="315"/>
      <c r="G269" s="311"/>
      <c r="H269" s="316"/>
      <c r="I269" s="316"/>
      <c r="J269" s="316"/>
      <c r="K269" s="317"/>
    </row>
    <row r="270" customFormat="false" ht="12.75" hidden="false" customHeight="false" outlineLevel="0" collapsed="false">
      <c r="A270" s="310"/>
      <c r="B270" s="318"/>
      <c r="C270" s="319"/>
      <c r="D270" s="320"/>
      <c r="E270" s="314"/>
      <c r="F270" s="315"/>
      <c r="G270" s="311"/>
      <c r="H270" s="316"/>
      <c r="I270" s="316"/>
      <c r="J270" s="316"/>
      <c r="K270" s="317"/>
    </row>
    <row r="271" customFormat="false" ht="12.75" hidden="false" customHeight="false" outlineLevel="0" collapsed="false">
      <c r="A271" s="310"/>
      <c r="B271" s="318"/>
      <c r="C271" s="319"/>
      <c r="D271" s="320"/>
      <c r="E271" s="314"/>
      <c r="F271" s="315"/>
      <c r="G271" s="311"/>
      <c r="H271" s="316"/>
      <c r="I271" s="316"/>
      <c r="J271" s="316"/>
      <c r="K271" s="317"/>
    </row>
    <row r="272" customFormat="false" ht="12.75" hidden="false" customHeight="false" outlineLevel="0" collapsed="false">
      <c r="A272" s="310"/>
      <c r="B272" s="318"/>
      <c r="C272" s="319"/>
      <c r="D272" s="320"/>
      <c r="E272" s="314"/>
      <c r="F272" s="315"/>
      <c r="G272" s="311"/>
      <c r="H272" s="316"/>
      <c r="I272" s="316"/>
      <c r="J272" s="316"/>
      <c r="K272" s="317"/>
    </row>
    <row r="273" customFormat="false" ht="12.75" hidden="false" customHeight="false" outlineLevel="0" collapsed="false">
      <c r="A273" s="310"/>
      <c r="B273" s="318"/>
      <c r="C273" s="319"/>
      <c r="D273" s="320"/>
      <c r="E273" s="314"/>
      <c r="F273" s="315"/>
      <c r="G273" s="311"/>
      <c r="H273" s="316"/>
      <c r="I273" s="316"/>
      <c r="J273" s="316"/>
      <c r="K273" s="317"/>
    </row>
    <row r="274" customFormat="false" ht="12.75" hidden="false" customHeight="false" outlineLevel="0" collapsed="false">
      <c r="A274" s="310"/>
      <c r="B274" s="318"/>
      <c r="C274" s="319"/>
      <c r="D274" s="320"/>
      <c r="E274" s="314"/>
      <c r="F274" s="315"/>
      <c r="G274" s="311"/>
      <c r="H274" s="316"/>
      <c r="I274" s="316"/>
      <c r="J274" s="316"/>
      <c r="K274" s="317"/>
    </row>
    <row r="275" customFormat="false" ht="12.75" hidden="false" customHeight="false" outlineLevel="0" collapsed="false">
      <c r="A275" s="310"/>
      <c r="B275" s="318"/>
      <c r="C275" s="319"/>
      <c r="D275" s="320"/>
      <c r="E275" s="314"/>
      <c r="F275" s="315"/>
      <c r="G275" s="311"/>
      <c r="H275" s="316"/>
      <c r="I275" s="316"/>
      <c r="J275" s="316"/>
      <c r="K275" s="317"/>
    </row>
    <row r="276" customFormat="false" ht="12.75" hidden="false" customHeight="false" outlineLevel="0" collapsed="false">
      <c r="A276" s="310"/>
      <c r="B276" s="318"/>
      <c r="C276" s="319"/>
      <c r="D276" s="320"/>
      <c r="E276" s="314"/>
      <c r="F276" s="315"/>
      <c r="G276" s="311"/>
      <c r="H276" s="316"/>
      <c r="I276" s="316"/>
      <c r="J276" s="316"/>
      <c r="K276" s="317"/>
    </row>
    <row r="277" customFormat="false" ht="12.75" hidden="false" customHeight="false" outlineLevel="0" collapsed="false">
      <c r="A277" s="310"/>
      <c r="B277" s="318"/>
      <c r="C277" s="319"/>
      <c r="D277" s="320"/>
      <c r="E277" s="314"/>
      <c r="F277" s="315"/>
      <c r="G277" s="311"/>
      <c r="H277" s="316"/>
      <c r="I277" s="316"/>
      <c r="J277" s="316"/>
      <c r="K277" s="317"/>
    </row>
    <row r="278" customFormat="false" ht="12.75" hidden="false" customHeight="false" outlineLevel="0" collapsed="false">
      <c r="A278" s="310"/>
      <c r="B278" s="318"/>
      <c r="C278" s="319"/>
      <c r="D278" s="320"/>
      <c r="E278" s="314"/>
      <c r="F278" s="315"/>
      <c r="G278" s="311"/>
      <c r="H278" s="316"/>
      <c r="I278" s="316"/>
      <c r="J278" s="316"/>
      <c r="K278" s="317"/>
    </row>
    <row r="279" customFormat="false" ht="12.75" hidden="false" customHeight="false" outlineLevel="0" collapsed="false">
      <c r="A279" s="310"/>
      <c r="B279" s="318"/>
      <c r="C279" s="319"/>
      <c r="D279" s="320"/>
      <c r="E279" s="314"/>
      <c r="F279" s="315"/>
      <c r="G279" s="311"/>
      <c r="H279" s="316"/>
      <c r="I279" s="316"/>
      <c r="J279" s="316"/>
      <c r="K279" s="317"/>
    </row>
    <row r="280" customFormat="false" ht="12.75" hidden="false" customHeight="false" outlineLevel="0" collapsed="false">
      <c r="A280" s="310"/>
      <c r="B280" s="318"/>
      <c r="C280" s="319"/>
      <c r="D280" s="320"/>
      <c r="E280" s="314"/>
      <c r="F280" s="315"/>
      <c r="G280" s="311"/>
      <c r="H280" s="316"/>
      <c r="I280" s="316"/>
      <c r="J280" s="316"/>
      <c r="K280" s="317"/>
    </row>
    <row r="281" customFormat="false" ht="12.75" hidden="false" customHeight="false" outlineLevel="0" collapsed="false">
      <c r="A281" s="310"/>
      <c r="B281" s="318"/>
      <c r="C281" s="319"/>
      <c r="D281" s="320"/>
      <c r="E281" s="314"/>
      <c r="F281" s="315"/>
      <c r="G281" s="311"/>
      <c r="H281" s="316"/>
      <c r="I281" s="316"/>
      <c r="J281" s="316"/>
      <c r="K281" s="317"/>
    </row>
    <row r="282" customFormat="false" ht="12.75" hidden="false" customHeight="false" outlineLevel="0" collapsed="false">
      <c r="A282" s="310"/>
      <c r="B282" s="318"/>
      <c r="C282" s="319"/>
      <c r="D282" s="320"/>
      <c r="E282" s="314"/>
      <c r="F282" s="315"/>
      <c r="G282" s="311"/>
      <c r="H282" s="316"/>
      <c r="I282" s="316"/>
      <c r="J282" s="316"/>
      <c r="K282" s="317"/>
    </row>
    <row r="283" customFormat="false" ht="12.75" hidden="false" customHeight="false" outlineLevel="0" collapsed="false">
      <c r="A283" s="310"/>
      <c r="B283" s="318"/>
      <c r="C283" s="319"/>
      <c r="D283" s="320"/>
      <c r="E283" s="314"/>
      <c r="F283" s="315"/>
      <c r="G283" s="311"/>
      <c r="H283" s="316"/>
      <c r="I283" s="316"/>
      <c r="J283" s="316"/>
      <c r="K283" s="317"/>
    </row>
    <row r="284" customFormat="false" ht="12.75" hidden="false" customHeight="false" outlineLevel="0" collapsed="false">
      <c r="A284" s="310"/>
      <c r="B284" s="318"/>
      <c r="C284" s="319"/>
      <c r="D284" s="320"/>
      <c r="E284" s="314"/>
      <c r="F284" s="315"/>
      <c r="G284" s="311"/>
      <c r="H284" s="316"/>
      <c r="I284" s="316"/>
      <c r="J284" s="316"/>
      <c r="K284" s="317"/>
    </row>
    <row r="285" customFormat="false" ht="12.75" hidden="false" customHeight="false" outlineLevel="0" collapsed="false">
      <c r="A285" s="310"/>
      <c r="B285" s="318"/>
      <c r="C285" s="319"/>
      <c r="D285" s="320"/>
      <c r="E285" s="314"/>
      <c r="F285" s="315"/>
      <c r="G285" s="311"/>
      <c r="H285" s="316"/>
      <c r="I285" s="316"/>
      <c r="J285" s="316"/>
      <c r="K285" s="317"/>
    </row>
    <row r="286" customFormat="false" ht="12.75" hidden="false" customHeight="false" outlineLevel="0" collapsed="false">
      <c r="A286" s="310"/>
      <c r="B286" s="318"/>
      <c r="C286" s="319"/>
      <c r="D286" s="320"/>
      <c r="E286" s="314"/>
      <c r="F286" s="315"/>
      <c r="G286" s="311"/>
      <c r="H286" s="316"/>
      <c r="I286" s="316"/>
      <c r="J286" s="316"/>
      <c r="K286" s="317"/>
    </row>
    <row r="287" customFormat="false" ht="12.75" hidden="false" customHeight="false" outlineLevel="0" collapsed="false">
      <c r="A287" s="310"/>
      <c r="B287" s="318"/>
      <c r="C287" s="319"/>
      <c r="D287" s="320"/>
      <c r="E287" s="314"/>
      <c r="F287" s="315"/>
      <c r="G287" s="311"/>
      <c r="H287" s="316"/>
      <c r="I287" s="316"/>
      <c r="J287" s="316"/>
      <c r="K287" s="317"/>
    </row>
    <row r="288" customFormat="false" ht="12.75" hidden="false" customHeight="false" outlineLevel="0" collapsed="false">
      <c r="A288" s="310"/>
      <c r="B288" s="318"/>
      <c r="C288" s="319"/>
      <c r="D288" s="320"/>
      <c r="E288" s="314"/>
      <c r="F288" s="315"/>
      <c r="G288" s="311"/>
      <c r="H288" s="316"/>
      <c r="I288" s="316"/>
      <c r="J288" s="316"/>
      <c r="K288" s="317"/>
    </row>
    <row r="289" customFormat="false" ht="12.75" hidden="false" customHeight="false" outlineLevel="0" collapsed="false">
      <c r="A289" s="310"/>
      <c r="B289" s="318"/>
      <c r="C289" s="319"/>
      <c r="D289" s="320"/>
      <c r="E289" s="314"/>
      <c r="F289" s="315"/>
      <c r="G289" s="311"/>
      <c r="H289" s="316"/>
      <c r="I289" s="316"/>
      <c r="J289" s="316"/>
      <c r="K289" s="317"/>
    </row>
    <row r="290" customFormat="false" ht="12.75" hidden="false" customHeight="false" outlineLevel="0" collapsed="false">
      <c r="A290" s="310"/>
      <c r="B290" s="318"/>
      <c r="C290" s="319"/>
      <c r="D290" s="320"/>
      <c r="E290" s="314"/>
      <c r="F290" s="315"/>
      <c r="G290" s="311"/>
      <c r="H290" s="316"/>
      <c r="I290" s="316"/>
      <c r="J290" s="316"/>
      <c r="K290" s="317"/>
    </row>
    <row r="291" customFormat="false" ht="12.75" hidden="false" customHeight="false" outlineLevel="0" collapsed="false">
      <c r="A291" s="310"/>
      <c r="B291" s="318"/>
      <c r="C291" s="319"/>
      <c r="D291" s="320"/>
      <c r="E291" s="314"/>
      <c r="F291" s="315"/>
      <c r="G291" s="311"/>
      <c r="H291" s="316"/>
      <c r="I291" s="316"/>
      <c r="J291" s="316"/>
      <c r="K291" s="317"/>
    </row>
    <row r="292" customFormat="false" ht="12.75" hidden="false" customHeight="false" outlineLevel="0" collapsed="false">
      <c r="A292" s="310"/>
      <c r="B292" s="318"/>
      <c r="C292" s="319"/>
      <c r="D292" s="320"/>
      <c r="E292" s="314"/>
      <c r="F292" s="315"/>
      <c r="G292" s="311"/>
      <c r="H292" s="316"/>
      <c r="I292" s="316"/>
      <c r="J292" s="316"/>
      <c r="K292" s="317"/>
    </row>
    <row r="293" customFormat="false" ht="12.75" hidden="false" customHeight="false" outlineLevel="0" collapsed="false">
      <c r="A293" s="310"/>
      <c r="B293" s="318"/>
      <c r="C293" s="319"/>
      <c r="D293" s="320"/>
      <c r="E293" s="314"/>
      <c r="F293" s="315"/>
      <c r="G293" s="311"/>
      <c r="H293" s="316"/>
      <c r="I293" s="316"/>
      <c r="J293" s="316"/>
      <c r="K293" s="317"/>
    </row>
    <row r="294" customFormat="false" ht="12.75" hidden="false" customHeight="false" outlineLevel="0" collapsed="false">
      <c r="A294" s="310"/>
      <c r="B294" s="318"/>
      <c r="C294" s="319"/>
      <c r="D294" s="320"/>
      <c r="E294" s="314"/>
      <c r="F294" s="315"/>
      <c r="G294" s="311"/>
      <c r="H294" s="316"/>
      <c r="I294" s="316"/>
      <c r="J294" s="316"/>
      <c r="K294" s="317"/>
    </row>
    <row r="295" customFormat="false" ht="12.75" hidden="false" customHeight="false" outlineLevel="0" collapsed="false">
      <c r="A295" s="310"/>
      <c r="B295" s="318"/>
      <c r="C295" s="319"/>
      <c r="D295" s="320"/>
      <c r="E295" s="314"/>
      <c r="F295" s="315"/>
      <c r="G295" s="311"/>
      <c r="H295" s="316"/>
      <c r="I295" s="316"/>
      <c r="J295" s="316"/>
      <c r="K295" s="317"/>
    </row>
    <row r="296" customFormat="false" ht="12.75" hidden="false" customHeight="false" outlineLevel="0" collapsed="false">
      <c r="A296" s="310"/>
      <c r="B296" s="318"/>
      <c r="C296" s="319"/>
      <c r="D296" s="320"/>
      <c r="E296" s="314"/>
      <c r="F296" s="315"/>
      <c r="G296" s="311"/>
      <c r="H296" s="316"/>
      <c r="I296" s="316"/>
      <c r="J296" s="316"/>
      <c r="K296" s="317"/>
    </row>
    <row r="297" customFormat="false" ht="12.75" hidden="false" customHeight="false" outlineLevel="0" collapsed="false">
      <c r="A297" s="310"/>
      <c r="B297" s="318"/>
      <c r="C297" s="319"/>
      <c r="D297" s="320"/>
      <c r="E297" s="314"/>
      <c r="F297" s="315"/>
      <c r="G297" s="311"/>
      <c r="H297" s="316"/>
      <c r="I297" s="316"/>
      <c r="J297" s="316"/>
      <c r="K297" s="317"/>
    </row>
    <row r="298" customFormat="false" ht="12.75" hidden="false" customHeight="false" outlineLevel="0" collapsed="false">
      <c r="A298" s="310"/>
      <c r="B298" s="318"/>
      <c r="C298" s="319"/>
      <c r="D298" s="320"/>
      <c r="E298" s="314"/>
      <c r="F298" s="315"/>
      <c r="G298" s="311"/>
      <c r="H298" s="316"/>
      <c r="I298" s="316"/>
      <c r="J298" s="316"/>
      <c r="K298" s="317"/>
    </row>
    <row r="299" customFormat="false" ht="12.75" hidden="false" customHeight="false" outlineLevel="0" collapsed="false">
      <c r="A299" s="310"/>
      <c r="B299" s="318"/>
      <c r="C299" s="319"/>
      <c r="D299" s="320"/>
      <c r="E299" s="314"/>
      <c r="F299" s="315"/>
      <c r="G299" s="311"/>
      <c r="H299" s="316"/>
      <c r="I299" s="316"/>
      <c r="J299" s="316"/>
      <c r="K299" s="317"/>
    </row>
    <row r="300" customFormat="false" ht="12.75" hidden="false" customHeight="false" outlineLevel="0" collapsed="false">
      <c r="A300" s="310"/>
      <c r="B300" s="318"/>
      <c r="C300" s="319"/>
      <c r="D300" s="320"/>
      <c r="E300" s="314"/>
      <c r="F300" s="315"/>
      <c r="G300" s="311"/>
      <c r="H300" s="316"/>
      <c r="I300" s="316"/>
      <c r="J300" s="316"/>
      <c r="K300" s="317"/>
    </row>
    <row r="301" customFormat="false" ht="12.75" hidden="false" customHeight="false" outlineLevel="0" collapsed="false">
      <c r="A301" s="321"/>
    </row>
    <row r="302" customFormat="false" ht="12.75" hidden="false" customHeight="false" outlineLevel="0" collapsed="false">
      <c r="A302" s="321"/>
    </row>
    <row r="303" customFormat="false" ht="12.75" hidden="false" customHeight="false" outlineLevel="0" collapsed="false">
      <c r="A303" s="321"/>
    </row>
    <row r="304" customFormat="false" ht="12.75" hidden="false" customHeight="false" outlineLevel="0" collapsed="false">
      <c r="A304" s="321"/>
    </row>
    <row r="305" customFormat="false" ht="12.75" hidden="false" customHeight="false" outlineLevel="0" collapsed="false">
      <c r="A305" s="321"/>
    </row>
    <row r="306" customFormat="false" ht="12.75" hidden="false" customHeight="false" outlineLevel="0" collapsed="false">
      <c r="A306" s="321"/>
    </row>
    <row r="307" customFormat="false" ht="12.75" hidden="false" customHeight="false" outlineLevel="0" collapsed="false">
      <c r="A307" s="321"/>
    </row>
    <row r="308" customFormat="false" ht="12.75" hidden="false" customHeight="false" outlineLevel="0" collapsed="false">
      <c r="A308" s="321"/>
    </row>
    <row r="309" customFormat="false" ht="12.75" hidden="false" customHeight="false" outlineLevel="0" collapsed="false">
      <c r="A309" s="321"/>
    </row>
    <row r="310" customFormat="false" ht="12.75" hidden="false" customHeight="false" outlineLevel="0" collapsed="false">
      <c r="A310" s="321"/>
    </row>
    <row r="311" customFormat="false" ht="12.75" hidden="false" customHeight="false" outlineLevel="0" collapsed="false">
      <c r="A311" s="321"/>
    </row>
    <row r="312" customFormat="false" ht="12.75" hidden="false" customHeight="false" outlineLevel="0" collapsed="false">
      <c r="A312" s="321"/>
    </row>
    <row r="313" customFormat="false" ht="12.75" hidden="false" customHeight="false" outlineLevel="0" collapsed="false">
      <c r="A313" s="321"/>
    </row>
    <row r="314" customFormat="false" ht="12.75" hidden="false" customHeight="false" outlineLevel="0" collapsed="false">
      <c r="A314" s="321"/>
    </row>
    <row r="315" customFormat="false" ht="12.75" hidden="false" customHeight="false" outlineLevel="0" collapsed="false">
      <c r="A315" s="321"/>
    </row>
    <row r="316" customFormat="false" ht="12.75" hidden="false" customHeight="false" outlineLevel="0" collapsed="false">
      <c r="A316" s="321"/>
    </row>
    <row r="317" customFormat="false" ht="12.75" hidden="false" customHeight="false" outlineLevel="0" collapsed="false">
      <c r="A317" s="321"/>
    </row>
    <row r="318" customFormat="false" ht="12.75" hidden="false" customHeight="false" outlineLevel="0" collapsed="false">
      <c r="A318" s="321"/>
    </row>
    <row r="319" customFormat="false" ht="12.75" hidden="false" customHeight="false" outlineLevel="0" collapsed="false">
      <c r="A319" s="321"/>
    </row>
    <row r="320" customFormat="false" ht="12.75" hidden="false" customHeight="false" outlineLevel="0" collapsed="false">
      <c r="A320" s="321"/>
    </row>
    <row r="321" customFormat="false" ht="12.75" hidden="false" customHeight="false" outlineLevel="0" collapsed="false">
      <c r="A321" s="321"/>
    </row>
    <row r="322" customFormat="false" ht="12.75" hidden="false" customHeight="false" outlineLevel="0" collapsed="false">
      <c r="A322" s="321"/>
    </row>
    <row r="323" customFormat="false" ht="12.75" hidden="false" customHeight="false" outlineLevel="0" collapsed="false">
      <c r="A323" s="321"/>
    </row>
    <row r="324" customFormat="false" ht="12.75" hidden="false" customHeight="false" outlineLevel="0" collapsed="false">
      <c r="A324" s="321"/>
    </row>
    <row r="325" customFormat="false" ht="12.75" hidden="false" customHeight="false" outlineLevel="0" collapsed="false">
      <c r="A325" s="321"/>
    </row>
    <row r="326" customFormat="false" ht="12.75" hidden="false" customHeight="false" outlineLevel="0" collapsed="false">
      <c r="A326" s="321"/>
    </row>
    <row r="327" customFormat="false" ht="12.75" hidden="false" customHeight="false" outlineLevel="0" collapsed="false">
      <c r="A327" s="321"/>
    </row>
    <row r="328" customFormat="false" ht="12.75" hidden="false" customHeight="false" outlineLevel="0" collapsed="false">
      <c r="A328" s="321"/>
    </row>
    <row r="329" customFormat="false" ht="12.75" hidden="false" customHeight="false" outlineLevel="0" collapsed="false">
      <c r="A329" s="321"/>
    </row>
    <row r="330" customFormat="false" ht="12.75" hidden="false" customHeight="false" outlineLevel="0" collapsed="false">
      <c r="A330" s="321"/>
    </row>
    <row r="331" customFormat="false" ht="12.75" hidden="false" customHeight="false" outlineLevel="0" collapsed="false">
      <c r="A331" s="321"/>
    </row>
    <row r="332" customFormat="false" ht="12.75" hidden="false" customHeight="false" outlineLevel="0" collapsed="false">
      <c r="A332" s="321"/>
    </row>
    <row r="333" customFormat="false" ht="12.75" hidden="false" customHeight="false" outlineLevel="0" collapsed="false">
      <c r="A333" s="321"/>
    </row>
    <row r="334" customFormat="false" ht="12.75" hidden="false" customHeight="false" outlineLevel="0" collapsed="false">
      <c r="A334" s="321"/>
    </row>
    <row r="335" customFormat="false" ht="12.75" hidden="false" customHeight="false" outlineLevel="0" collapsed="false">
      <c r="A335" s="321"/>
    </row>
    <row r="336" customFormat="false" ht="12.75" hidden="false" customHeight="false" outlineLevel="0" collapsed="false">
      <c r="A336" s="321"/>
    </row>
    <row r="337" customFormat="false" ht="12.75" hidden="false" customHeight="false" outlineLevel="0" collapsed="false">
      <c r="A337" s="321"/>
    </row>
    <row r="338" customFormat="false" ht="12.75" hidden="false" customHeight="false" outlineLevel="0" collapsed="false">
      <c r="A338" s="321"/>
    </row>
    <row r="339" customFormat="false" ht="12.75" hidden="false" customHeight="false" outlineLevel="0" collapsed="false">
      <c r="A339" s="321"/>
    </row>
    <row r="340" customFormat="false" ht="12.75" hidden="false" customHeight="false" outlineLevel="0" collapsed="false">
      <c r="A340" s="321"/>
    </row>
    <row r="341" customFormat="false" ht="12.75" hidden="false" customHeight="false" outlineLevel="0" collapsed="false">
      <c r="A341" s="321"/>
    </row>
    <row r="342" customFormat="false" ht="12.75" hidden="false" customHeight="false" outlineLevel="0" collapsed="false">
      <c r="A342" s="321"/>
    </row>
    <row r="343" customFormat="false" ht="12.75" hidden="false" customHeight="false" outlineLevel="0" collapsed="false">
      <c r="A343" s="321"/>
    </row>
    <row r="344" customFormat="false" ht="12.75" hidden="false" customHeight="false" outlineLevel="0" collapsed="false">
      <c r="A344" s="321"/>
    </row>
    <row r="345" customFormat="false" ht="12.75" hidden="false" customHeight="false" outlineLevel="0" collapsed="false">
      <c r="A345" s="321"/>
    </row>
    <row r="346" customFormat="false" ht="12.75" hidden="false" customHeight="false" outlineLevel="0" collapsed="false">
      <c r="A346" s="321"/>
    </row>
    <row r="347" customFormat="false" ht="12.75" hidden="false" customHeight="false" outlineLevel="0" collapsed="false">
      <c r="A347" s="321"/>
    </row>
    <row r="348" customFormat="false" ht="12.75" hidden="false" customHeight="false" outlineLevel="0" collapsed="false">
      <c r="A348" s="321"/>
    </row>
    <row r="349" customFormat="false" ht="12.75" hidden="false" customHeight="false" outlineLevel="0" collapsed="false">
      <c r="A349" s="321"/>
    </row>
    <row r="350" customFormat="false" ht="12.75" hidden="false" customHeight="false" outlineLevel="0" collapsed="false">
      <c r="A350" s="321"/>
    </row>
    <row r="351" customFormat="false" ht="12.75" hidden="false" customHeight="false" outlineLevel="0" collapsed="false">
      <c r="A351" s="321"/>
    </row>
    <row r="352" customFormat="false" ht="12.75" hidden="false" customHeight="false" outlineLevel="0" collapsed="false">
      <c r="A352" s="321"/>
    </row>
    <row r="353" customFormat="false" ht="12.75" hidden="false" customHeight="false" outlineLevel="0" collapsed="false">
      <c r="A353" s="321"/>
    </row>
    <row r="354" customFormat="false" ht="12.75" hidden="false" customHeight="false" outlineLevel="0" collapsed="false">
      <c r="A354" s="321"/>
    </row>
    <row r="355" customFormat="false" ht="12.75" hidden="false" customHeight="false" outlineLevel="0" collapsed="false">
      <c r="A355" s="321"/>
    </row>
    <row r="356" customFormat="false" ht="12.75" hidden="false" customHeight="false" outlineLevel="0" collapsed="false">
      <c r="A356" s="321"/>
    </row>
  </sheetData>
  <mergeCells count="2">
    <mergeCell ref="D1:F1"/>
    <mergeCell ref="G1:K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3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8" activeCellId="0" sqref="H8"/>
    </sheetView>
  </sheetViews>
  <sheetFormatPr defaultColWidth="9.13671875" defaultRowHeight="12" customHeight="true" zeroHeight="false" outlineLevelRow="0" outlineLevelCol="0"/>
  <cols>
    <col collapsed="false" customWidth="false" hidden="false" outlineLevel="0" max="5" min="1" style="48" width="9.14"/>
    <col collapsed="false" customWidth="true" hidden="false" outlineLevel="0" max="6" min="6" style="48" width="9.56"/>
    <col collapsed="false" customWidth="false" hidden="false" outlineLevel="0" max="7" min="7" style="48" width="9.14"/>
    <col collapsed="false" customWidth="true" hidden="false" outlineLevel="0" max="8" min="8" style="48" width="12.56"/>
    <col collapsed="false" customWidth="false" hidden="false" outlineLevel="0" max="11" min="9" style="48" width="9.14"/>
    <col collapsed="false" customWidth="true" hidden="false" outlineLevel="0" max="12" min="12" style="48" width="12.99"/>
    <col collapsed="false" customWidth="false" hidden="false" outlineLevel="0" max="15" min="13" style="48" width="9.14"/>
    <col collapsed="false" customWidth="true" hidden="false" outlineLevel="0" max="16" min="16" style="48" width="9.56"/>
    <col collapsed="false" customWidth="true" hidden="false" outlineLevel="0" max="17" min="17" style="48" width="10.99"/>
    <col collapsed="false" customWidth="false" hidden="false" outlineLevel="0" max="18" min="18" style="48" width="9.14"/>
    <col collapsed="false" customWidth="true" hidden="false" outlineLevel="0" max="19" min="19" style="48" width="10.41"/>
    <col collapsed="false" customWidth="false" hidden="false" outlineLevel="0" max="257" min="20" style="48" width="9.14"/>
  </cols>
  <sheetData>
    <row r="1" customFormat="false" ht="12" hidden="false" customHeight="false" outlineLevel="0" collapsed="false">
      <c r="B1" s="48" t="n">
        <f aca="false">AVERAGE(B18:B29)</f>
        <v>3.13233333333333</v>
      </c>
    </row>
    <row r="2" customFormat="false" ht="12" hidden="false" customHeight="false" outlineLevel="0" collapsed="false">
      <c r="B2" s="48" t="n">
        <f aca="false">AVERAGE(B19:B30)</f>
        <v>3.15825</v>
      </c>
    </row>
    <row r="3" customFormat="false" ht="12" hidden="false" customHeight="false" outlineLevel="0" collapsed="false">
      <c r="B3" s="48" t="n">
        <f aca="false">AVERAGE(B20:B31)</f>
        <v>3.18416666666667</v>
      </c>
    </row>
    <row r="4" customFormat="false" ht="12" hidden="false" customHeight="false" outlineLevel="0" collapsed="false">
      <c r="B4" s="48" t="n">
        <f aca="false">AVERAGE(B21:B32)</f>
        <v>3.20941666666667</v>
      </c>
    </row>
    <row r="5" customFormat="false" ht="12" hidden="false" customHeight="false" outlineLevel="0" collapsed="false">
      <c r="B5" s="48" t="n">
        <f aca="false">AVERAGE(B22:B33)</f>
        <v>3.23425</v>
      </c>
    </row>
    <row r="6" customFormat="false" ht="12" hidden="false" customHeight="false" outlineLevel="0" collapsed="false">
      <c r="B6" s="48" t="n">
        <f aca="false">AVERAGE(B23:B34)</f>
        <v>3.2595</v>
      </c>
    </row>
    <row r="7" customFormat="false" ht="13.5" hidden="false" customHeight="true" outlineLevel="0" collapsed="false"/>
    <row r="8" customFormat="false" ht="12" hidden="false" customHeight="false" outlineLevel="0" collapsed="false">
      <c r="F8" s="48" t="n">
        <f aca="false">SUM(F12:F46)</f>
        <v>1282.81350085</v>
      </c>
      <c r="H8" s="322" t="n">
        <f aca="false">SUM(H12:H221)</f>
        <v>-3935253.139555</v>
      </c>
      <c r="L8" s="322" t="n">
        <f aca="false">SUM(L12:L45)</f>
        <v>-90615.7246653</v>
      </c>
      <c r="Q8" s="322" t="n">
        <f aca="false">SUM(Q12:Q146)</f>
        <v>1165543.87809243</v>
      </c>
      <c r="S8" s="322" t="n">
        <f aca="false">SUM(S12:S146)</f>
        <v>576494.645557249</v>
      </c>
    </row>
    <row r="10" customFormat="false" ht="12" hidden="false" customHeight="false" outlineLevel="0" collapsed="false">
      <c r="F10" s="48" t="s">
        <v>329</v>
      </c>
    </row>
    <row r="11" customFormat="false" ht="12" hidden="false" customHeight="false" outlineLevel="0" collapsed="false">
      <c r="A11" s="48" t="s">
        <v>330</v>
      </c>
      <c r="B11" s="48" t="s">
        <v>331</v>
      </c>
      <c r="F11" s="48" t="s">
        <v>332</v>
      </c>
      <c r="H11" s="48" t="s">
        <v>333</v>
      </c>
      <c r="J11" s="48" t="s">
        <v>137</v>
      </c>
      <c r="L11" s="48" t="s">
        <v>334</v>
      </c>
    </row>
    <row r="12" customFormat="false" ht="12" hidden="false" customHeight="false" outlineLevel="0" collapsed="false">
      <c r="A12" s="48" t="n">
        <f aca="false">curves!H6</f>
        <v>2.719</v>
      </c>
      <c r="B12" s="48" t="n">
        <v>2.316</v>
      </c>
      <c r="D12" s="48" t="n">
        <f aca="false">B12-A12</f>
        <v>-0.403</v>
      </c>
      <c r="E12" s="36" t="n">
        <v>37226</v>
      </c>
      <c r="F12" s="48" t="n">
        <f aca="false">'RISK PAGE'!F14+'RISK PAGE'!F12+2000</f>
        <v>877.86429745</v>
      </c>
      <c r="H12" s="322" t="n">
        <f aca="false">F12*$D12*10000</f>
        <v>-3537793.1187235</v>
      </c>
      <c r="J12" s="48" t="n">
        <v>44.945468224</v>
      </c>
      <c r="L12" s="322" t="n">
        <f aca="false">J12*D12*10000*0.5</f>
        <v>-90565.1184713601</v>
      </c>
      <c r="O12" s="322"/>
      <c r="P12" s="322" t="n">
        <f aca="false">O12+'basis opt greeks'!C6</f>
        <v>197617.549062383</v>
      </c>
      <c r="Q12" s="322" t="n">
        <f aca="false">O12*N12*100</f>
        <v>0</v>
      </c>
      <c r="V12" s="48" t="n">
        <v>2.29437948030964</v>
      </c>
      <c r="X12" s="322" t="n">
        <f aca="false">V12*$D12*10000</f>
        <v>-9246.34930564787</v>
      </c>
    </row>
    <row r="13" customFormat="false" ht="12.75" hidden="false" customHeight="false" outlineLevel="0" collapsed="false">
      <c r="A13" s="48" t="n">
        <f aca="false">curves!H7</f>
        <v>2.793</v>
      </c>
      <c r="B13" s="48" t="n">
        <v>2.732</v>
      </c>
      <c r="D13" s="48" t="n">
        <f aca="false">B13-A13</f>
        <v>-0.0609999999999999</v>
      </c>
      <c r="E13" s="36" t="n">
        <v>37257</v>
      </c>
      <c r="F13" s="48" t="n">
        <f aca="false">'RISK PAGE'!F15</f>
        <v>331.0727823</v>
      </c>
      <c r="H13" s="322" t="n">
        <f aca="false">F13*D13*10000</f>
        <v>-201954.397203</v>
      </c>
      <c r="J13" s="48" t="n">
        <v>33.006329574</v>
      </c>
      <c r="L13" s="322" t="n">
        <f aca="false">J13*D13*10000*0.5</f>
        <v>-10066.93052007</v>
      </c>
      <c r="O13" s="316"/>
      <c r="P13" s="322" t="n">
        <f aca="false">O13+'basis opt greeks'!C7</f>
        <v>0</v>
      </c>
      <c r="Q13" s="322" t="n">
        <f aca="false">O13*N13*100</f>
        <v>0</v>
      </c>
      <c r="V13" s="48" t="n">
        <v>0.271089514889881</v>
      </c>
      <c r="X13" s="322" t="n">
        <f aca="false">V13*$D13*10000</f>
        <v>-165.364604082827</v>
      </c>
    </row>
    <row r="14" customFormat="false" ht="12.75" hidden="false" customHeight="false" outlineLevel="0" collapsed="false">
      <c r="A14" s="48" t="n">
        <f aca="false">curves!H8</f>
        <v>2.795</v>
      </c>
      <c r="B14" s="48" t="n">
        <v>2.827</v>
      </c>
      <c r="D14" s="48" t="n">
        <f aca="false">B14-A14</f>
        <v>0.0320000000000005</v>
      </c>
      <c r="E14" s="36" t="n">
        <v>37288</v>
      </c>
      <c r="F14" s="48" t="n">
        <f aca="false">'RISK PAGE'!F16</f>
        <v>963.49836208</v>
      </c>
      <c r="H14" s="322" t="n">
        <f aca="false">F14*D14*10000</f>
        <v>308319.475865605</v>
      </c>
      <c r="J14" s="48" t="n">
        <v>38.010685203</v>
      </c>
      <c r="L14" s="322" t="n">
        <f aca="false">J14*D14*10000*0.5</f>
        <v>6081.70963248009</v>
      </c>
      <c r="N14" s="48" t="n">
        <v>0</v>
      </c>
      <c r="O14" s="316" t="n">
        <f aca="false">'RISK PAGE'!D14</f>
        <v>27407.3148965025</v>
      </c>
      <c r="P14" s="322" t="e">
        <f aca="false">O14+#REF!</f>
        <v>#REF!</v>
      </c>
      <c r="Q14" s="322" t="n">
        <f aca="false">O14*N14*100</f>
        <v>0</v>
      </c>
      <c r="R14" s="316" t="n">
        <f aca="false">'OPTION RISK BY MONTH'!I5</f>
        <v>18878.714398</v>
      </c>
      <c r="S14" s="48" t="n">
        <f aca="false">R14*N14*100</f>
        <v>0</v>
      </c>
      <c r="V14" s="48" t="n">
        <v>-8.96463832225831</v>
      </c>
      <c r="X14" s="322" t="n">
        <f aca="false">V14*$D14*10000</f>
        <v>-2868.6842631227</v>
      </c>
    </row>
    <row r="15" customFormat="false" ht="12.75" hidden="false" customHeight="false" outlineLevel="0" collapsed="false">
      <c r="A15" s="48" t="n">
        <f aca="false">curves!H9</f>
        <v>2.765</v>
      </c>
      <c r="B15" s="48" t="n">
        <v>2.815</v>
      </c>
      <c r="D15" s="48" t="n">
        <f aca="false">B15-A15</f>
        <v>0.0499999999999998</v>
      </c>
      <c r="E15" s="36" t="n">
        <v>37316</v>
      </c>
      <c r="F15" s="48" t="n">
        <f aca="false">'RISK PAGE'!F17</f>
        <v>-831.48428448</v>
      </c>
      <c r="H15" s="322" t="n">
        <f aca="false">F15*D15*10000</f>
        <v>-415742.142239999</v>
      </c>
      <c r="J15" s="48" t="n">
        <v>-1.013956016</v>
      </c>
      <c r="L15" s="322" t="n">
        <f aca="false">J15*D15*10000*0.5</f>
        <v>-253.489003999999</v>
      </c>
      <c r="N15" s="48" t="n">
        <v>0.0399999999999999</v>
      </c>
      <c r="O15" s="316" t="n">
        <f aca="false">'RISK PAGE'!D15</f>
        <v>44156.6563739743</v>
      </c>
      <c r="P15" s="322" t="e">
        <f aca="false">O15+#REF!</f>
        <v>#REF!</v>
      </c>
      <c r="Q15" s="322" t="n">
        <f aca="false">O15*N15*100</f>
        <v>176626.625495897</v>
      </c>
      <c r="R15" s="316" t="n">
        <f aca="false">'OPTION RISK BY MONTH'!I6</f>
        <v>41368.98906</v>
      </c>
      <c r="S15" s="48" t="n">
        <f aca="false">R15*N15*100</f>
        <v>165475.95624</v>
      </c>
      <c r="V15" s="48" t="n">
        <v>34.3146724008488</v>
      </c>
      <c r="X15" s="322" t="n">
        <f aca="false">V15*$D15*10000</f>
        <v>17157.3362004243</v>
      </c>
    </row>
    <row r="16" customFormat="false" ht="12.75" hidden="false" customHeight="false" outlineLevel="0" collapsed="false">
      <c r="A16" s="48" t="n">
        <f aca="false">curves!H10</f>
        <v>2.818</v>
      </c>
      <c r="B16" s="48" t="n">
        <v>2.772</v>
      </c>
      <c r="D16" s="48" t="n">
        <f aca="false">B16-A16</f>
        <v>-0.0459999999999998</v>
      </c>
      <c r="E16" s="36" t="n">
        <v>37347</v>
      </c>
      <c r="F16" s="48" t="n">
        <f aca="false">'RISK PAGE'!F18</f>
        <v>-20.53317345</v>
      </c>
      <c r="H16" s="322" t="n">
        <f aca="false">F16*D16*10000</f>
        <v>9445.25978699996</v>
      </c>
      <c r="J16" s="48" t="n">
        <v>-5.39337534</v>
      </c>
      <c r="L16" s="322" t="n">
        <f aca="false">J16*D16*10000*0.5</f>
        <v>1240.4763282</v>
      </c>
      <c r="N16" s="48" t="n">
        <v>0.05</v>
      </c>
      <c r="O16" s="316" t="n">
        <f aca="false">'RISK PAGE'!D16</f>
        <v>-83005.1699240745</v>
      </c>
      <c r="P16" s="322" t="n">
        <f aca="false">O16+'basis opt greeks'!C8</f>
        <v>-80057.5943426407</v>
      </c>
      <c r="Q16" s="322" t="n">
        <f aca="false">O16*N16*100</f>
        <v>-415025.849620373</v>
      </c>
      <c r="R16" s="316" t="n">
        <f aca="false">'OPTION RISK BY MONTH'!I7</f>
        <v>-90578.214772</v>
      </c>
      <c r="S16" s="48" t="n">
        <f aca="false">R16*N16*100</f>
        <v>-452891.07386</v>
      </c>
      <c r="V16" s="48" t="n">
        <v>20.348599263147</v>
      </c>
      <c r="X16" s="322" t="n">
        <f aca="false">V16*$D16*10000</f>
        <v>-9360.35566104759</v>
      </c>
    </row>
    <row r="17" customFormat="false" ht="12.75" hidden="false" customHeight="false" outlineLevel="0" collapsed="false">
      <c r="A17" s="48" t="n">
        <f aca="false">curves!H11</f>
        <v>2.872</v>
      </c>
      <c r="B17" s="48" t="n">
        <v>2.82</v>
      </c>
      <c r="D17" s="48" t="n">
        <f aca="false">B17-A17</f>
        <v>-0.052</v>
      </c>
      <c r="E17" s="36" t="n">
        <v>37377</v>
      </c>
      <c r="F17" s="48" t="n">
        <f aca="false">'RISK PAGE'!F19</f>
        <v>27.6360222</v>
      </c>
      <c r="H17" s="322" t="n">
        <f aca="false">F17*D17*10000</f>
        <v>-14370.731544</v>
      </c>
      <c r="J17" s="48" t="n">
        <v>-12.012683918</v>
      </c>
      <c r="L17" s="322" t="n">
        <f aca="false">J17*D17*10000*0.5</f>
        <v>3123.29781868</v>
      </c>
      <c r="N17" s="48" t="n">
        <v>0.035</v>
      </c>
      <c r="O17" s="316" t="n">
        <f aca="false">'RISK PAGE'!D17</f>
        <v>145858.160565696</v>
      </c>
      <c r="P17" s="322" t="n">
        <f aca="false">O17+'basis opt greeks'!C9</f>
        <v>154386.761064198</v>
      </c>
      <c r="Q17" s="322" t="n">
        <f aca="false">O17*N17*100</f>
        <v>510503.561979935</v>
      </c>
      <c r="R17" s="316" t="n">
        <f aca="false">'OPTION RISK BY MONTH'!I8</f>
        <v>136271.524911</v>
      </c>
      <c r="S17" s="48" t="n">
        <f aca="false">R17*N17*100</f>
        <v>476950.3371885</v>
      </c>
      <c r="V17" s="48" t="n">
        <v>9.91075530222872</v>
      </c>
      <c r="X17" s="322" t="n">
        <f aca="false">V17*$D17*10000</f>
        <v>-5153.59275715894</v>
      </c>
    </row>
    <row r="18" customFormat="false" ht="12.75" hidden="false" customHeight="false" outlineLevel="0" collapsed="false">
      <c r="A18" s="48" t="n">
        <f aca="false">curves!H12</f>
        <v>2.917</v>
      </c>
      <c r="B18" s="48" t="n">
        <v>2.865</v>
      </c>
      <c r="D18" s="48" t="n">
        <f aca="false">B18-A18</f>
        <v>-0.0519999999999996</v>
      </c>
      <c r="E18" s="36" t="n">
        <v>37408</v>
      </c>
      <c r="F18" s="48" t="n">
        <f aca="false">'RISK PAGE'!F20</f>
        <v>31.1084076</v>
      </c>
      <c r="H18" s="322" t="n">
        <f aca="false">F18*D18*10000</f>
        <v>-16176.3719519999</v>
      </c>
      <c r="J18" s="48" t="n">
        <v>-6.618855522</v>
      </c>
      <c r="L18" s="322" t="n">
        <f aca="false">J18*D18*10000*0.5</f>
        <v>1720.90243571999</v>
      </c>
      <c r="N18" s="48" t="n">
        <v>0.0225</v>
      </c>
      <c r="O18" s="316" t="n">
        <f aca="false">'RISK PAGE'!D18</f>
        <v>-7374.19872042851</v>
      </c>
      <c r="P18" s="322" t="n">
        <f aca="false">O18+'basis opt greeks'!C10</f>
        <v>-4586.53140645423</v>
      </c>
      <c r="Q18" s="322" t="n">
        <f aca="false">O18*N18*100</f>
        <v>-16591.9471209642</v>
      </c>
      <c r="R18" s="316" t="n">
        <f aca="false">'OPTION RISK BY MONTH'!I9</f>
        <v>-19105.427188</v>
      </c>
      <c r="S18" s="48" t="n">
        <f aca="false">R18*N18*100</f>
        <v>-42987.211173</v>
      </c>
      <c r="V18" s="48" t="n">
        <v>9.25833647026236</v>
      </c>
      <c r="X18" s="322" t="n">
        <f aca="false">V18*$D18*10000</f>
        <v>-4814.33496453639</v>
      </c>
    </row>
    <row r="19" customFormat="false" ht="12.75" hidden="false" customHeight="false" outlineLevel="0" collapsed="false">
      <c r="A19" s="48" t="n">
        <f aca="false">curves!H13</f>
        <v>2.962</v>
      </c>
      <c r="B19" s="48" t="n">
        <v>2.905</v>
      </c>
      <c r="D19" s="48" t="n">
        <f aca="false">B19-A19</f>
        <v>-0.0570000000000004</v>
      </c>
      <c r="E19" s="36" t="n">
        <v>37438</v>
      </c>
      <c r="F19" s="48" t="n">
        <f aca="false">'RISK PAGE'!F21</f>
        <v>34.89492534</v>
      </c>
      <c r="H19" s="322" t="n">
        <f aca="false">F19*D19*10000</f>
        <v>-19890.1074438001</v>
      </c>
      <c r="J19" s="48" t="n">
        <v>0.824643224</v>
      </c>
      <c r="L19" s="322" t="n">
        <f aca="false">J19*D19*10000*0.5</f>
        <v>-235.023318840001</v>
      </c>
      <c r="N19" s="48" t="n">
        <v>0.0225</v>
      </c>
      <c r="O19" s="316" t="n">
        <f aca="false">'RISK PAGE'!D19</f>
        <v>-10160.9755864599</v>
      </c>
      <c r="P19" s="322" t="n">
        <f aca="false">O19+'basis opt greeks'!C11</f>
        <v>-2587.93073853443</v>
      </c>
      <c r="Q19" s="322" t="n">
        <f aca="false">O19*N19*100</f>
        <v>-22862.1950695348</v>
      </c>
      <c r="R19" s="316" t="n">
        <f aca="false">'OPTION RISK BY MONTH'!I10</f>
        <v>-25986.462821</v>
      </c>
      <c r="S19" s="48" t="n">
        <f aca="false">R19*N19*100</f>
        <v>-58469.54134725</v>
      </c>
      <c r="V19" s="48" t="n">
        <v>59.400735002617</v>
      </c>
      <c r="X19" s="322" t="n">
        <f aca="false">V19*$D19*10000</f>
        <v>-33858.4189514919</v>
      </c>
    </row>
    <row r="20" customFormat="false" ht="12.75" hidden="false" customHeight="false" outlineLevel="0" collapsed="false">
      <c r="A20" s="48" t="n">
        <f aca="false">curves!H14</f>
        <v>2.959</v>
      </c>
      <c r="B20" s="48" t="n">
        <v>2.945</v>
      </c>
      <c r="D20" s="48" t="n">
        <f aca="false">B20-A20</f>
        <v>-0.0140000000000002</v>
      </c>
      <c r="E20" s="36" t="n">
        <v>37469</v>
      </c>
      <c r="F20" s="48" t="n">
        <f aca="false">'RISK PAGE'!F22</f>
        <v>61.2042019</v>
      </c>
      <c r="H20" s="322" t="n">
        <f aca="false">F20*D20*10000</f>
        <v>-8568.58826600014</v>
      </c>
      <c r="J20" s="48" t="n">
        <v>0.947020334</v>
      </c>
      <c r="L20" s="322" t="n">
        <f aca="false">J20*D20*10000*0.5</f>
        <v>-66.2914233800011</v>
      </c>
      <c r="N20" s="48" t="n">
        <v>0.0225000000000001</v>
      </c>
      <c r="O20" s="316" t="n">
        <f aca="false">'RISK PAGE'!D20</f>
        <v>-7730.48465012018</v>
      </c>
      <c r="P20" s="322" t="n">
        <f aca="false">O20+'basis opt greeks'!C12</f>
        <v>1856.15100457553</v>
      </c>
      <c r="Q20" s="322" t="n">
        <f aca="false">O20*N20*100</f>
        <v>-17393.5904627705</v>
      </c>
      <c r="R20" s="316" t="n">
        <f aca="false">'OPTION RISK BY MONTH'!I11</f>
        <v>-26244.8377</v>
      </c>
      <c r="S20" s="48" t="n">
        <f aca="false">R20*N20*100</f>
        <v>-59050.8848250002</v>
      </c>
      <c r="V20" s="48" t="n">
        <v>-12.1589580432447</v>
      </c>
      <c r="X20" s="322" t="n">
        <f aca="false">V20*$D20*10000</f>
        <v>1702.25412605428</v>
      </c>
    </row>
    <row r="21" customFormat="false" ht="12.75" hidden="false" customHeight="false" outlineLevel="0" collapsed="false">
      <c r="A21" s="48" t="n">
        <f aca="false">curves!H15</f>
        <v>2.976</v>
      </c>
      <c r="B21" s="48" t="n">
        <v>2.95</v>
      </c>
      <c r="D21" s="48" t="n">
        <f aca="false">B21-A21</f>
        <v>-0.0259999999999998</v>
      </c>
      <c r="E21" s="36" t="n">
        <v>37500</v>
      </c>
      <c r="F21" s="48" t="n">
        <f aca="false">'RISK PAGE'!F23</f>
        <v>-133.21827075</v>
      </c>
      <c r="H21" s="322" t="n">
        <f aca="false">F21*D21*10000</f>
        <v>34636.7503949997</v>
      </c>
      <c r="J21" s="48" t="n">
        <v>0.668521186</v>
      </c>
      <c r="L21" s="322" t="n">
        <f aca="false">J21*D21*10000*0.5</f>
        <v>-86.9077541799993</v>
      </c>
      <c r="N21" s="48" t="n">
        <v>0.0225000000000001</v>
      </c>
      <c r="O21" s="316" t="n">
        <f aca="false">'RISK PAGE'!D21</f>
        <v>-7687.59112929292</v>
      </c>
      <c r="P21" s="322" t="n">
        <f aca="false">O21+'basis opt greeks'!C13</f>
        <v>4043.63733827856</v>
      </c>
      <c r="Q21" s="322" t="n">
        <f aca="false">O21*N21*100</f>
        <v>-17297.0800409091</v>
      </c>
      <c r="R21" s="316" t="n">
        <f aca="false">'OPTION RISK BY MONTH'!I12</f>
        <v>-27044.161447</v>
      </c>
      <c r="S21" s="48" t="n">
        <f aca="false">R21*N21*100</f>
        <v>-60849.3632557502</v>
      </c>
      <c r="V21" s="48" t="n">
        <v>1.33915522894444</v>
      </c>
      <c r="X21" s="322" t="n">
        <f aca="false">V21*$D21*10000</f>
        <v>-348.180359525553</v>
      </c>
    </row>
    <row r="22" customFormat="false" ht="12.75" hidden="false" customHeight="false" outlineLevel="0" collapsed="false">
      <c r="A22" s="48" t="n">
        <f aca="false">curves!H16</f>
        <v>3.156</v>
      </c>
      <c r="B22" s="48" t="n">
        <v>2.98</v>
      </c>
      <c r="D22" s="48" t="n">
        <f aca="false">B22-A22</f>
        <v>-0.176</v>
      </c>
      <c r="E22" s="36" t="n">
        <v>37530</v>
      </c>
      <c r="F22" s="48" t="n">
        <f aca="false">'RISK PAGE'!F24</f>
        <v>43.0814115</v>
      </c>
      <c r="H22" s="322" t="n">
        <f aca="false">F22*D22*10000</f>
        <v>-75823.2842400001</v>
      </c>
      <c r="J22" s="48" t="n">
        <v>0.067273446</v>
      </c>
      <c r="L22" s="322" t="n">
        <f aca="false">J22*D22*10000*0.5</f>
        <v>-59.20063248</v>
      </c>
      <c r="N22" s="48" t="n">
        <v>0.0225000000000001</v>
      </c>
      <c r="O22" s="316" t="n">
        <f aca="false">'RISK PAGE'!D22</f>
        <v>-4152.163605743</v>
      </c>
      <c r="P22" s="322" t="n">
        <f aca="false">O22+'basis opt greeks'!C14</f>
        <v>11673.3236287971</v>
      </c>
      <c r="Q22" s="322" t="n">
        <f aca="false">O22*N22*100</f>
        <v>-9342.36811292178</v>
      </c>
      <c r="R22" s="316" t="n">
        <f aca="false">'OPTION RISK BY MONTH'!I13</f>
        <v>-24596.248357</v>
      </c>
      <c r="S22" s="48" t="n">
        <f aca="false">R22*N22*100</f>
        <v>-55341.5588032502</v>
      </c>
      <c r="V22" s="48" t="n">
        <v>1.36984159123437</v>
      </c>
      <c r="X22" s="322" t="n">
        <f aca="false">V22*$D22*10000</f>
        <v>-2410.92120057249</v>
      </c>
    </row>
    <row r="23" customFormat="false" ht="12.75" hidden="false" customHeight="false" outlineLevel="0" collapsed="false">
      <c r="A23" s="48" t="n">
        <f aca="false">curves!H17</f>
        <v>3.329</v>
      </c>
      <c r="B23" s="48" t="n">
        <v>3.175</v>
      </c>
      <c r="D23" s="48" t="n">
        <f aca="false">B23-A23</f>
        <v>-0.154</v>
      </c>
      <c r="E23" s="36" t="n">
        <v>37561</v>
      </c>
      <c r="F23" s="48" t="n">
        <f aca="false">'RISK PAGE'!F25</f>
        <v>10.25269659</v>
      </c>
      <c r="H23" s="322" t="n">
        <f aca="false">F23*D23*10000</f>
        <v>-15789.1527486</v>
      </c>
      <c r="J23" s="48" t="n">
        <v>-0.030426174</v>
      </c>
      <c r="L23" s="322" t="n">
        <f aca="false">J23*D23*10000*0.5</f>
        <v>23.4281539800001</v>
      </c>
      <c r="N23" s="48" t="n">
        <v>0.0225</v>
      </c>
      <c r="O23" s="316" t="n">
        <f aca="false">'RISK PAGE'!D23</f>
        <v>-13044.0185148628</v>
      </c>
      <c r="P23" s="322" t="n">
        <f aca="false">O23+'basis opt greeks'!C15</f>
        <v>5470.33453501703</v>
      </c>
      <c r="Q23" s="322" t="n">
        <f aca="false">O23*N23*100</f>
        <v>-29349.0416584413</v>
      </c>
      <c r="R23" s="316" t="n">
        <f aca="false">'OPTION RISK BY MONTH'!I14</f>
        <v>-24054.24031</v>
      </c>
      <c r="S23" s="48" t="n">
        <f aca="false">R23*N23*100</f>
        <v>-54122.0406975</v>
      </c>
      <c r="V23" s="48" t="n">
        <v>1.23712315807592</v>
      </c>
      <c r="X23" s="322" t="n">
        <f aca="false">V23*$D23*10000</f>
        <v>-1905.16966343692</v>
      </c>
    </row>
    <row r="24" customFormat="false" ht="12.75" hidden="false" customHeight="false" outlineLevel="0" collapsed="false">
      <c r="A24" s="48" t="n">
        <f aca="false">curves!H18</f>
        <v>3.408</v>
      </c>
      <c r="B24" s="48" t="n">
        <v>3.355</v>
      </c>
      <c r="D24" s="48" t="n">
        <f aca="false">B24-A24</f>
        <v>-0.0529999999999999</v>
      </c>
      <c r="E24" s="36" t="n">
        <v>37591</v>
      </c>
      <c r="F24" s="48" t="n">
        <f aca="false">'RISK PAGE'!F26</f>
        <v>237.07703174</v>
      </c>
      <c r="H24" s="322" t="n">
        <f aca="false">F24*D24*10000</f>
        <v>-125650.8268222</v>
      </c>
      <c r="J24" s="48" t="n">
        <v>-0.169264528</v>
      </c>
      <c r="L24" s="322" t="n">
        <f aca="false">J24*D24*10000*0.5</f>
        <v>44.85509992</v>
      </c>
      <c r="N24" s="48" t="n">
        <v>0.0225</v>
      </c>
      <c r="O24" s="316" t="n">
        <f aca="false">'RISK PAGE'!D24</f>
        <v>27825.336458254</v>
      </c>
      <c r="P24" s="322" t="n">
        <f aca="false">O24+'basis opt greeks'!C16</f>
        <v>47181.906775961</v>
      </c>
      <c r="Q24" s="322" t="n">
        <f aca="false">O24*N24*100</f>
        <v>62607.0070310714</v>
      </c>
      <c r="R24" s="316" t="n">
        <f aca="false">'OPTION RISK BY MONTH'!I15</f>
        <v>15111.634947</v>
      </c>
      <c r="S24" s="48" t="n">
        <f aca="false">R24*N24*100</f>
        <v>34001.17863075</v>
      </c>
      <c r="V24" s="48" t="n">
        <v>1.29924566763777</v>
      </c>
      <c r="X24" s="322" t="n">
        <f aca="false">V24*$D24*10000</f>
        <v>-688.600203848016</v>
      </c>
    </row>
    <row r="25" customFormat="false" ht="12.75" hidden="false" customHeight="false" outlineLevel="0" collapsed="false">
      <c r="A25" s="48" t="n">
        <f aca="false">curves!H19</f>
        <v>3.337</v>
      </c>
      <c r="B25" s="48" t="n">
        <v>3.455</v>
      </c>
      <c r="D25" s="48" t="n">
        <f aca="false">B25-A25</f>
        <v>0.118</v>
      </c>
      <c r="E25" s="36" t="n">
        <v>37622</v>
      </c>
      <c r="F25" s="48" t="n">
        <f aca="false">'RISK PAGE'!F27</f>
        <v>236.20881649</v>
      </c>
      <c r="H25" s="322" t="n">
        <f aca="false">F25*D25*10000</f>
        <v>278726.4034582</v>
      </c>
      <c r="J25" s="48" t="n">
        <v>0.00361031799999995</v>
      </c>
      <c r="L25" s="322" t="n">
        <f aca="false">J25*D25*10000*0.5</f>
        <v>2.13008761999997</v>
      </c>
      <c r="N25" s="48" t="n">
        <v>0.0225</v>
      </c>
      <c r="O25" s="316" t="n">
        <f aca="false">'RISK PAGE'!D25</f>
        <v>10269.4248050691</v>
      </c>
      <c r="P25" s="322" t="n">
        <f aca="false">O25+'basis opt greeks'!C17</f>
        <v>30713.5095563261</v>
      </c>
      <c r="Q25" s="322" t="n">
        <f aca="false">O25*N25*100</f>
        <v>23106.2058114055</v>
      </c>
      <c r="R25" s="316" t="n">
        <f aca="false">'OPTION RISK BY MONTH'!I16</f>
        <v>-2117.01231</v>
      </c>
      <c r="S25" s="48" t="n">
        <f aca="false">R25*N25*100</f>
        <v>-4763.2776975</v>
      </c>
      <c r="V25" s="48" t="n">
        <v>1.48672749837272</v>
      </c>
      <c r="X25" s="322" t="n">
        <f aca="false">V25*$D25*10000</f>
        <v>1754.33844807981</v>
      </c>
    </row>
    <row r="26" customFormat="false" ht="12.75" hidden="false" customHeight="false" outlineLevel="0" collapsed="false">
      <c r="A26" s="48" t="n">
        <f aca="false">curves!H20</f>
        <v>3.247</v>
      </c>
      <c r="B26" s="48" t="n">
        <v>3.383</v>
      </c>
      <c r="D26" s="48" t="n">
        <f aca="false">B26-A26</f>
        <v>0.136</v>
      </c>
      <c r="E26" s="36" t="n">
        <v>37653</v>
      </c>
      <c r="F26" s="48" t="n">
        <f aca="false">'RISK PAGE'!F28</f>
        <v>-101.62194553</v>
      </c>
      <c r="H26" s="322" t="n">
        <f aca="false">F26*D26*10000</f>
        <v>-138205.8459208</v>
      </c>
      <c r="J26" s="48" t="n">
        <v>-0.61179464</v>
      </c>
      <c r="L26" s="322" t="n">
        <f aca="false">J26*D26*10000*0.5</f>
        <v>-416.020355199999</v>
      </c>
      <c r="N26" s="48" t="n">
        <v>0.0225</v>
      </c>
      <c r="O26" s="316" t="n">
        <f aca="false">'RISK PAGE'!D26</f>
        <v>109054.367445939</v>
      </c>
      <c r="P26" s="322" t="n">
        <f aca="false">O26+'basis opt greeks'!C18</f>
        <v>120064.589241077</v>
      </c>
      <c r="Q26" s="322" t="n">
        <f aca="false">O26*N26*100</f>
        <v>245372.326753363</v>
      </c>
      <c r="R26" s="316" t="n">
        <f aca="false">'OPTION RISK BY MONTH'!I17</f>
        <v>97489.741785</v>
      </c>
      <c r="S26" s="48" t="n">
        <f aca="false">R26*N26*100</f>
        <v>219351.91901625</v>
      </c>
      <c r="V26" s="48" t="n">
        <v>1.39782308841447</v>
      </c>
      <c r="X26" s="322" t="n">
        <f aca="false">V26*$D26*10000</f>
        <v>1901.03940024367</v>
      </c>
    </row>
    <row r="27" customFormat="false" ht="12.75" hidden="false" customHeight="false" outlineLevel="0" collapsed="false">
      <c r="A27" s="48" t="n">
        <f aca="false">curves!H21</f>
        <v>3.092</v>
      </c>
      <c r="B27" s="48" t="n">
        <v>3.283</v>
      </c>
      <c r="D27" s="48" t="n">
        <f aca="false">B27-A27</f>
        <v>0.191</v>
      </c>
      <c r="E27" s="36" t="n">
        <v>37681</v>
      </c>
      <c r="F27" s="48" t="n">
        <f aca="false">'RISK PAGE'!F29</f>
        <v>-86.66908463</v>
      </c>
      <c r="H27" s="322" t="n">
        <f aca="false">F27*D27*10000</f>
        <v>-165537.9516433</v>
      </c>
      <c r="J27" s="48" t="n">
        <v>-0.63794321</v>
      </c>
      <c r="L27" s="322" t="n">
        <f aca="false">J27*D27*10000*0.5</f>
        <v>-609.23576555</v>
      </c>
      <c r="N27" s="48" t="n">
        <v>0.0225</v>
      </c>
      <c r="O27" s="316" t="n">
        <f aca="false">'RISK PAGE'!D27</f>
        <v>48290.9957012738</v>
      </c>
      <c r="P27" s="322" t="n">
        <f aca="false">O27+'basis opt greeks'!C19</f>
        <v>61004.6972125277</v>
      </c>
      <c r="Q27" s="322" t="n">
        <f aca="false">O27*N27*100</f>
        <v>108654.740327866</v>
      </c>
      <c r="R27" s="316" t="n">
        <f aca="false">'OPTION RISK BY MONTH'!I18</f>
        <v>36202.64814</v>
      </c>
      <c r="S27" s="48" t="n">
        <f aca="false">R27*N27*100</f>
        <v>81455.958315</v>
      </c>
      <c r="V27" s="48" t="n">
        <v>-0.511337032966584</v>
      </c>
      <c r="X27" s="322" t="n">
        <f aca="false">V27*$D27*10000</f>
        <v>-976.653732966174</v>
      </c>
    </row>
    <row r="28" customFormat="false" ht="12.75" hidden="false" customHeight="false" outlineLevel="0" collapsed="false">
      <c r="A28" s="48" t="n">
        <f aca="false">curves!H22</f>
        <v>3.1</v>
      </c>
      <c r="B28" s="48" t="n">
        <v>3.146</v>
      </c>
      <c r="D28" s="48" t="n">
        <f aca="false">B28-A28</f>
        <v>0.0459999999999998</v>
      </c>
      <c r="E28" s="36" t="n">
        <v>37712</v>
      </c>
      <c r="F28" s="48" t="n">
        <f aca="false">'RISK PAGE'!F30</f>
        <v>-84.05914369</v>
      </c>
      <c r="H28" s="322" t="n">
        <f aca="false">F28*D28*10000</f>
        <v>-38667.2060973998</v>
      </c>
      <c r="J28" s="48" t="n">
        <v>-0.37596095</v>
      </c>
      <c r="L28" s="322" t="n">
        <f aca="false">J28*D28*10000*0.5</f>
        <v>-86.4710184999997</v>
      </c>
      <c r="N28" s="48" t="n">
        <v>0.0225000000000001</v>
      </c>
      <c r="O28" s="316" t="n">
        <f aca="false">'RISK PAGE'!D28</f>
        <v>25643.4482771296</v>
      </c>
      <c r="P28" s="322" t="n">
        <f aca="false">O28+'basis opt greeks'!C20</f>
        <v>38029.8853921987</v>
      </c>
      <c r="Q28" s="322" t="n">
        <f aca="false">O28*N28*100</f>
        <v>57697.7586235417</v>
      </c>
      <c r="R28" s="316" t="n">
        <f aca="false">'OPTION RISK BY MONTH'!I19</f>
        <v>14956.938465</v>
      </c>
      <c r="S28" s="48" t="n">
        <f aca="false">R28*N28*100</f>
        <v>33653.1115462501</v>
      </c>
      <c r="V28" s="48" t="n">
        <v>0.450181466945756</v>
      </c>
      <c r="X28" s="322" t="n">
        <f aca="false">V28*$D28*10000</f>
        <v>207.083474795047</v>
      </c>
    </row>
    <row r="29" customFormat="false" ht="12.75" hidden="false" customHeight="false" outlineLevel="0" collapsed="false">
      <c r="A29" s="48" t="n">
        <f aca="false">curves!H23</f>
        <v>3.135</v>
      </c>
      <c r="B29" s="48" t="n">
        <v>3.146</v>
      </c>
      <c r="D29" s="48" t="n">
        <f aca="false">B29-A29</f>
        <v>0.0110000000000001</v>
      </c>
      <c r="E29" s="36" t="n">
        <v>37742</v>
      </c>
      <c r="F29" s="48" t="n">
        <f aca="false">'RISK PAGE'!F31</f>
        <v>-78.95518892</v>
      </c>
      <c r="H29" s="322" t="n">
        <f aca="false">F29*D29*10000</f>
        <v>-8685.0707812001</v>
      </c>
      <c r="J29" s="48" t="n">
        <v>-0.292043792</v>
      </c>
      <c r="L29" s="322" t="n">
        <f aca="false">J29*D29*10000*0.5</f>
        <v>-16.0624085600002</v>
      </c>
      <c r="N29" s="48" t="n">
        <v>0.025</v>
      </c>
      <c r="O29" s="316" t="n">
        <f aca="false">'RISK PAGE'!D29</f>
        <v>44269.1285123174</v>
      </c>
      <c r="P29" s="322" t="n">
        <f aca="false">O29+'basis opt greeks'!C21</f>
        <v>55833.7541732567</v>
      </c>
      <c r="Q29" s="322" t="n">
        <f aca="false">O29*N29*100</f>
        <v>110672.821280794</v>
      </c>
      <c r="R29" s="316" t="n">
        <f aca="false">'OPTION RISK BY MONTH'!I20</f>
        <v>32971.815455</v>
      </c>
      <c r="S29" s="48" t="n">
        <f aca="false">R29*N29*100</f>
        <v>82429.5386375</v>
      </c>
      <c r="V29" s="48" t="n">
        <v>0.848779537794506</v>
      </c>
      <c r="X29" s="322" t="n">
        <f aca="false">V29*$D29*10000</f>
        <v>93.3657491573967</v>
      </c>
    </row>
    <row r="30" customFormat="false" ht="12.75" hidden="false" customHeight="false" outlineLevel="0" collapsed="false">
      <c r="A30" s="48" t="n">
        <f aca="false">curves!H24</f>
        <v>3.177</v>
      </c>
      <c r="B30" s="48" t="n">
        <v>3.176</v>
      </c>
      <c r="D30" s="48" t="n">
        <f aca="false">B30-A30</f>
        <v>-0.00099999999999989</v>
      </c>
      <c r="E30" s="36" t="n">
        <v>37773</v>
      </c>
      <c r="F30" s="48" t="n">
        <f aca="false">'RISK PAGE'!F32</f>
        <v>-75.93368038</v>
      </c>
      <c r="H30" s="322" t="n">
        <f aca="false">F30*D30*10000</f>
        <v>759.336803799916</v>
      </c>
      <c r="J30" s="48" t="n">
        <v>-0.182708832</v>
      </c>
      <c r="L30" s="322" t="n">
        <f aca="false">J30*D30*10000*0.5</f>
        <v>0.913544159999899</v>
      </c>
      <c r="N30" s="48" t="n">
        <v>0.01</v>
      </c>
      <c r="O30" s="316" t="n">
        <f aca="false">'RISK PAGE'!D30</f>
        <v>45253.6878885573</v>
      </c>
      <c r="P30" s="322" t="n">
        <f aca="false">O30+'basis opt greeks'!C22</f>
        <v>57342.0354498311</v>
      </c>
      <c r="Q30" s="322" t="n">
        <f aca="false">O30*N30*100</f>
        <v>45253.6878885573</v>
      </c>
      <c r="R30" s="316" t="n">
        <f aca="false">'OPTION RISK BY MONTH'!I21</f>
        <v>33688.62981</v>
      </c>
      <c r="S30" s="48" t="n">
        <f aca="false">R30*N30*100</f>
        <v>33688.62981</v>
      </c>
      <c r="V30" s="48" t="n">
        <v>0.766968403575555</v>
      </c>
      <c r="X30" s="322" t="n">
        <f aca="false">V30*$D30*10000</f>
        <v>-7.6696840357547</v>
      </c>
    </row>
    <row r="31" customFormat="false" ht="12.75" hidden="false" customHeight="false" outlineLevel="0" collapsed="false">
      <c r="A31" s="48" t="n">
        <f aca="false">curves!H25</f>
        <v>3.225</v>
      </c>
      <c r="B31" s="48" t="n">
        <v>3.216</v>
      </c>
      <c r="D31" s="48" t="n">
        <f aca="false">B31-A31</f>
        <v>-0.00899999999999945</v>
      </c>
      <c r="E31" s="36" t="n">
        <v>37803</v>
      </c>
      <c r="F31" s="48" t="n">
        <f aca="false">'RISK PAGE'!F33</f>
        <v>-70.60715741</v>
      </c>
      <c r="H31" s="322" t="n">
        <f aca="false">F31*D31*10000</f>
        <v>6354.64416689961</v>
      </c>
      <c r="J31" s="48" t="n">
        <v>-0.035561792</v>
      </c>
      <c r="L31" s="322" t="n">
        <f aca="false">J31*D31*10000*0.5</f>
        <v>1.6002806399999</v>
      </c>
      <c r="N31" s="48" t="n">
        <v>0.01</v>
      </c>
      <c r="O31" s="316" t="n">
        <f aca="false">'RISK PAGE'!D31</f>
        <v>48083.950561863</v>
      </c>
      <c r="P31" s="322" t="n">
        <f aca="false">O31+'basis opt greeks'!C23</f>
        <v>58770.4603739926</v>
      </c>
      <c r="Q31" s="322" t="n">
        <f aca="false">O31*N31*100</f>
        <v>48083.950561863</v>
      </c>
      <c r="R31" s="316" t="n">
        <f aca="false">'OPTION RISK BY MONTH'!I22</f>
        <v>35530.681894</v>
      </c>
      <c r="S31" s="48" t="n">
        <f aca="false">R31*N31*100</f>
        <v>35530.681894</v>
      </c>
      <c r="V31" s="48" t="n">
        <v>-0.164463946357675</v>
      </c>
      <c r="X31" s="322" t="n">
        <f aca="false">V31*$D31*10000</f>
        <v>14.8017551721899</v>
      </c>
    </row>
    <row r="32" customFormat="false" ht="12.75" hidden="false" customHeight="false" outlineLevel="0" collapsed="false">
      <c r="A32" s="48" t="n">
        <f aca="false">curves!H26</f>
        <v>3.22</v>
      </c>
      <c r="B32" s="48" t="n">
        <v>3.248</v>
      </c>
      <c r="D32" s="48" t="n">
        <f aca="false">B32-A32</f>
        <v>0.0279999999999996</v>
      </c>
      <c r="E32" s="36" t="n">
        <v>37834</v>
      </c>
      <c r="F32" s="48" t="n">
        <f aca="false">'RISK PAGE'!F34</f>
        <v>-68.27006166</v>
      </c>
      <c r="H32" s="322" t="n">
        <f aca="false">F32*D32*10000</f>
        <v>-19115.6172647997</v>
      </c>
      <c r="J32" s="48" t="n">
        <v>-0.034242396</v>
      </c>
      <c r="L32" s="322" t="n">
        <f aca="false">J32*D32*10000*0.5</f>
        <v>-4.79393543999993</v>
      </c>
      <c r="N32" s="48" t="n">
        <v>0.01</v>
      </c>
      <c r="O32" s="316" t="n">
        <f aca="false">'RISK PAGE'!D32</f>
        <v>50089.9683999103</v>
      </c>
      <c r="P32" s="322" t="n">
        <f aca="false">O32+'basis opt greeks'!C24</f>
        <v>61387.2814572277</v>
      </c>
      <c r="Q32" s="322" t="n">
        <f aca="false">O32*N32*100</f>
        <v>50089.9683999103</v>
      </c>
      <c r="R32" s="316" t="n">
        <f aca="false">'OPTION RISK BY MONTH'!I23</f>
        <v>36776.155049</v>
      </c>
      <c r="S32" s="48" t="n">
        <f aca="false">R32*N32*100</f>
        <v>36776.155049</v>
      </c>
    </row>
    <row r="33" customFormat="false" ht="12.75" hidden="false" customHeight="false" outlineLevel="0" collapsed="false">
      <c r="A33" s="48" t="n">
        <f aca="false">curves!H27</f>
        <v>3.24</v>
      </c>
      <c r="B33" s="48" t="n">
        <v>3.248</v>
      </c>
      <c r="D33" s="48" t="n">
        <f aca="false">B33-A33</f>
        <v>0.00799999999999956</v>
      </c>
      <c r="E33" s="36" t="n">
        <v>37865</v>
      </c>
      <c r="F33" s="48" t="n">
        <f aca="false">'RISK PAGE'!F35</f>
        <v>-67.59403028</v>
      </c>
      <c r="H33" s="322" t="n">
        <f aca="false">F33*D33*10000</f>
        <v>-5407.52242239971</v>
      </c>
      <c r="J33" s="48" t="n">
        <v>-0.041484792</v>
      </c>
      <c r="L33" s="322" t="n">
        <f aca="false">J33*D33*10000*0.5</f>
        <v>-1.65939167999991</v>
      </c>
      <c r="N33" s="48" t="n">
        <v>0.01</v>
      </c>
      <c r="O33" s="316" t="n">
        <f aca="false">'RISK PAGE'!D33</f>
        <v>51793.7630735501</v>
      </c>
      <c r="P33" s="322"/>
      <c r="Q33" s="322" t="n">
        <f aca="false">O33*N33*100</f>
        <v>51793.7630735501</v>
      </c>
      <c r="R33" s="316" t="n">
        <f aca="false">'OPTION RISK BY MONTH'!I24</f>
        <v>38495.735319</v>
      </c>
      <c r="S33" s="48" t="n">
        <f aca="false">R33*N33*100</f>
        <v>38495.735319</v>
      </c>
    </row>
    <row r="34" customFormat="false" ht="12.75" hidden="false" customHeight="false" outlineLevel="0" collapsed="false">
      <c r="A34" s="48" t="n">
        <f aca="false">curves!H28</f>
        <v>3.375</v>
      </c>
      <c r="B34" s="48" t="n">
        <v>3.283</v>
      </c>
      <c r="D34" s="48" t="n">
        <f aca="false">B34-A34</f>
        <v>-0.0920000000000001</v>
      </c>
      <c r="E34" s="36" t="n">
        <v>37895</v>
      </c>
      <c r="F34" s="48" t="n">
        <f aca="false">'RISK PAGE'!F36</f>
        <v>-37.19461588</v>
      </c>
      <c r="H34" s="322" t="n">
        <f aca="false">F34*D34*10000</f>
        <v>34219.0466096</v>
      </c>
      <c r="J34" s="48" t="n">
        <v>-0.040638216</v>
      </c>
      <c r="L34" s="322" t="n">
        <f aca="false">J34*D34*10000*0.5</f>
        <v>18.69357936</v>
      </c>
      <c r="N34" s="48" t="n">
        <v>0.01</v>
      </c>
      <c r="O34" s="316" t="n">
        <f aca="false">'RISK PAGE'!D34</f>
        <v>53874.8202299361</v>
      </c>
      <c r="Q34" s="322" t="n">
        <f aca="false">O34*N34*100</f>
        <v>53874.8202299361</v>
      </c>
      <c r="R34" s="316" t="n">
        <f aca="false">'OPTION RISK BY MONTH'!I25</f>
        <v>39612.689843</v>
      </c>
      <c r="S34" s="48" t="n">
        <f aca="false">R34*N34*100</f>
        <v>39612.689843</v>
      </c>
    </row>
    <row r="35" customFormat="false" ht="12.75" hidden="false" customHeight="false" outlineLevel="0" collapsed="false">
      <c r="A35" s="48" t="n">
        <f aca="false">curves!H29</f>
        <v>3.51</v>
      </c>
      <c r="B35" s="48" t="n">
        <v>3.428</v>
      </c>
      <c r="D35" s="48" t="n">
        <f aca="false">B35-A35</f>
        <v>-0.0819999999999994</v>
      </c>
      <c r="E35" s="36" t="n">
        <v>37926</v>
      </c>
      <c r="F35" s="48" t="n">
        <f aca="false">'RISK PAGE'!F37</f>
        <v>-50.78374941</v>
      </c>
      <c r="H35" s="322" t="n">
        <f aca="false">F35*D35*10000</f>
        <v>41642.6745161997</v>
      </c>
      <c r="J35" s="48" t="n">
        <v>-0.03943086</v>
      </c>
      <c r="L35" s="322" t="n">
        <f aca="false">J35*D35*10000*0.5</f>
        <v>16.1666525999999</v>
      </c>
      <c r="N35" s="48" t="n">
        <v>0.01</v>
      </c>
      <c r="O35" s="316" t="n">
        <f aca="false">'RISK PAGE'!D35</f>
        <v>49448.9828978542</v>
      </c>
      <c r="Q35" s="322" t="n">
        <f aca="false">O35*N35*100</f>
        <v>49448.9828978542</v>
      </c>
      <c r="R35" s="316" t="n">
        <f aca="false">'OPTION RISK BY MONTH'!I26</f>
        <v>36853.896136</v>
      </c>
      <c r="S35" s="48" t="n">
        <f aca="false">R35*N35*100</f>
        <v>36853.896136</v>
      </c>
    </row>
    <row r="36" customFormat="false" ht="12.75" hidden="false" customHeight="false" outlineLevel="0" collapsed="false">
      <c r="A36" s="48" t="n">
        <f aca="false">curves!H30</f>
        <v>3.57</v>
      </c>
      <c r="B36" s="48" t="n">
        <v>3.567</v>
      </c>
      <c r="D36" s="48" t="n">
        <f aca="false">B36-A36</f>
        <v>-0.00299999999999967</v>
      </c>
      <c r="E36" s="36" t="n">
        <v>37956</v>
      </c>
      <c r="F36" s="48" t="n">
        <f aca="false">'RISK PAGE'!F38</f>
        <v>22.53224193</v>
      </c>
      <c r="H36" s="322" t="n">
        <f aca="false">F36*D36*10000</f>
        <v>-675.967257899926</v>
      </c>
      <c r="J36" s="48" t="n">
        <v>-0.051836274</v>
      </c>
      <c r="L36" s="322" t="n">
        <f aca="false">J36*D36*10000*0.5</f>
        <v>0.777544109999914</v>
      </c>
      <c r="N36" s="48" t="n">
        <v>0.01</v>
      </c>
      <c r="O36" s="316" t="n">
        <f aca="false">'RISK PAGE'!D36</f>
        <v>67062.0407924811</v>
      </c>
      <c r="Q36" s="322" t="n">
        <f aca="false">O36*N36*100</f>
        <v>67062.0407924811</v>
      </c>
      <c r="R36" s="316" t="n">
        <f aca="false">'OPTION RISK BY MONTH'!I27</f>
        <v>53074.194988</v>
      </c>
      <c r="S36" s="48" t="n">
        <f aca="false">R36*N36*100</f>
        <v>53074.194988</v>
      </c>
    </row>
    <row r="37" customFormat="false" ht="12.75" hidden="false" customHeight="false" outlineLevel="0" collapsed="false">
      <c r="A37" s="48" t="n">
        <f aca="false">curves!H31</f>
        <v>3.485</v>
      </c>
      <c r="B37" s="48" t="n">
        <v>3.632</v>
      </c>
      <c r="D37" s="48" t="n">
        <f aca="false">B37-A37</f>
        <v>0.147</v>
      </c>
      <c r="E37" s="36" t="n">
        <v>37987</v>
      </c>
      <c r="F37" s="48" t="n">
        <f aca="false">'RISK PAGE'!F39</f>
        <v>21.52268245</v>
      </c>
      <c r="H37" s="322" t="n">
        <f aca="false">F37*D37*10000</f>
        <v>31638.3432015</v>
      </c>
      <c r="J37" s="48" t="n">
        <v>-0.05402679</v>
      </c>
      <c r="L37" s="322" t="n">
        <f aca="false">J37*D37*10000*0.5</f>
        <v>-39.7096906499999</v>
      </c>
      <c r="N37" s="48" t="n">
        <v>0.01</v>
      </c>
      <c r="O37" s="316" t="n">
        <f aca="false">'RISK PAGE'!D37</f>
        <v>53456.0530247005</v>
      </c>
      <c r="Q37" s="322" t="n">
        <f aca="false">O37*N37*100</f>
        <v>53456.0530247005</v>
      </c>
      <c r="R37" s="316" t="n">
        <f aca="false">'OPTION RISK BY MONTH'!I28</f>
        <v>43734.238618</v>
      </c>
      <c r="S37" s="48" t="n">
        <f aca="false">R37*N37*100</f>
        <v>43734.238618</v>
      </c>
    </row>
    <row r="38" customFormat="false" ht="12.75" hidden="false" customHeight="false" outlineLevel="0" collapsed="false">
      <c r="A38" s="48" t="n">
        <f aca="false">curves!H32</f>
        <v>3.355</v>
      </c>
      <c r="B38" s="48" t="n">
        <v>3.552</v>
      </c>
      <c r="D38" s="48" t="n">
        <f aca="false">B38-A38</f>
        <v>0.197</v>
      </c>
      <c r="E38" s="36" t="n">
        <v>38018</v>
      </c>
      <c r="F38" s="48" t="n">
        <f aca="false">'RISK PAGE'!F40</f>
        <v>20.46192358</v>
      </c>
      <c r="H38" s="322" t="n">
        <f aca="false">F38*D38*10000</f>
        <v>40309.9894526</v>
      </c>
      <c r="J38" s="48" t="n">
        <v>0.02874396</v>
      </c>
      <c r="L38" s="322" t="n">
        <f aca="false">J38*D38*10000*0.5</f>
        <v>28.3128006</v>
      </c>
      <c r="N38" s="48" t="n">
        <v>0.00750000000000001</v>
      </c>
      <c r="O38" s="316" t="n">
        <f aca="false">'RISK PAGE'!D38</f>
        <v>5228.52164842856</v>
      </c>
      <c r="Q38" s="322" t="n">
        <f aca="false">O38*N38*100</f>
        <v>3921.39123632142</v>
      </c>
      <c r="R38" s="316" t="n">
        <f aca="false">'OPTION RISK BY MONTH'!I29</f>
        <v>-3740.706784</v>
      </c>
      <c r="S38" s="48" t="n">
        <f aca="false">R38*N38*100</f>
        <v>-2805.530088</v>
      </c>
    </row>
    <row r="39" customFormat="false" ht="12.75" hidden="false" customHeight="false" outlineLevel="0" collapsed="false">
      <c r="A39" s="48" t="n">
        <f aca="false">curves!H33</f>
        <v>3.17</v>
      </c>
      <c r="B39" s="48" t="n">
        <v>3.422</v>
      </c>
      <c r="D39" s="48" t="n">
        <f aca="false">B39-A39</f>
        <v>0.252</v>
      </c>
      <c r="E39" s="36" t="n">
        <v>38047</v>
      </c>
      <c r="F39" s="48" t="n">
        <f aca="false">'RISK PAGE'!F41</f>
        <v>9.46235378</v>
      </c>
      <c r="H39" s="322" t="n">
        <f aca="false">F39*D39*10000</f>
        <v>23845.1315256</v>
      </c>
      <c r="J39" s="48" t="n">
        <v>-0.327043598</v>
      </c>
      <c r="L39" s="322" t="n">
        <f aca="false">J39*D39*10000*0.5</f>
        <v>-412.07493348</v>
      </c>
      <c r="N39" s="48" t="n">
        <v>0.01</v>
      </c>
      <c r="O39" s="316" t="n">
        <f aca="false">'RISK PAGE'!D39</f>
        <v>5507.95929638846</v>
      </c>
      <c r="Q39" s="322" t="n">
        <f aca="false">O39*N39*100</f>
        <v>5507.95929638846</v>
      </c>
      <c r="R39" s="316" t="n">
        <f aca="false">'OPTION RISK BY MONTH'!I30</f>
        <v>-3606.38942</v>
      </c>
      <c r="S39" s="48" t="n">
        <f aca="false">R39*N39*100</f>
        <v>-3606.38942</v>
      </c>
    </row>
    <row r="40" customFormat="false" ht="12.75" hidden="false" customHeight="false" outlineLevel="0" collapsed="false">
      <c r="A40" s="48" t="n">
        <f aca="false">curves!H34</f>
        <v>3.165</v>
      </c>
      <c r="B40" s="48" t="n">
        <v>3.237</v>
      </c>
      <c r="D40" s="48" t="n">
        <f aca="false">B40-A40</f>
        <v>0.0719999999999996</v>
      </c>
      <c r="E40" s="36" t="n">
        <v>38078</v>
      </c>
      <c r="F40" s="48" t="n">
        <f aca="false">'RISK PAGE'!F42</f>
        <v>9.72506161</v>
      </c>
      <c r="H40" s="322" t="n">
        <f aca="false">F40*D40*10000</f>
        <v>7002.04435919996</v>
      </c>
      <c r="J40" s="48" t="n">
        <v>0</v>
      </c>
      <c r="L40" s="322" t="n">
        <f aca="false">J40*D40*10000*0.5</f>
        <v>0</v>
      </c>
      <c r="N40" s="48" t="n">
        <v>0.00750000000000001</v>
      </c>
      <c r="O40" s="316" t="n">
        <f aca="false">'RISK PAGE'!D40</f>
        <v>4504.85214073039</v>
      </c>
      <c r="Q40" s="322" t="n">
        <f aca="false">O40*N40*100</f>
        <v>3378.6391055478</v>
      </c>
      <c r="R40" s="316" t="n">
        <f aca="false">'OPTION RISK BY MONTH'!I31</f>
        <v>-2995.139843</v>
      </c>
      <c r="S40" s="48" t="n">
        <f aca="false">R40*N40*100</f>
        <v>-2246.35488225</v>
      </c>
    </row>
    <row r="41" customFormat="false" ht="12.75" hidden="false" customHeight="false" outlineLevel="0" collapsed="false">
      <c r="A41" s="48" t="n">
        <f aca="false">curves!H35</f>
        <v>3.2</v>
      </c>
      <c r="B41" s="48" t="n">
        <v>3.235</v>
      </c>
      <c r="D41" s="48" t="n">
        <f aca="false">B41-A41</f>
        <v>0.0349999999999997</v>
      </c>
      <c r="E41" s="36" t="n">
        <v>38108</v>
      </c>
      <c r="F41" s="48" t="n">
        <f aca="false">'RISK PAGE'!F43</f>
        <v>9.77820273</v>
      </c>
      <c r="H41" s="322" t="n">
        <f aca="false">F41*D41*10000</f>
        <v>3422.37095549997</v>
      </c>
      <c r="J41" s="48" t="n">
        <v>0</v>
      </c>
      <c r="L41" s="322" t="n">
        <f aca="false">J41*D41*10000*0.5</f>
        <v>0</v>
      </c>
      <c r="N41" s="48" t="n">
        <v>0.005</v>
      </c>
      <c r="O41" s="316" t="n">
        <f aca="false">'RISK PAGE'!D41</f>
        <v>4535.73695373039</v>
      </c>
      <c r="Q41" s="322" t="n">
        <f aca="false">O41*N41*100</f>
        <v>2267.8684768652</v>
      </c>
      <c r="R41" s="316" t="n">
        <f aca="false">'OPTION RISK BY MONTH'!I32</f>
        <v>-2964.25503</v>
      </c>
      <c r="S41" s="48" t="n">
        <f aca="false">R41*N41*100</f>
        <v>-1482.127515</v>
      </c>
    </row>
    <row r="42" customFormat="false" ht="12.75" hidden="false" customHeight="false" outlineLevel="0" collapsed="false">
      <c r="A42" s="48" t="n">
        <f aca="false">curves!H36</f>
        <v>3.24</v>
      </c>
      <c r="B42" s="48" t="n">
        <v>3.275</v>
      </c>
      <c r="D42" s="48" t="n">
        <f aca="false">B42-A42</f>
        <v>0.0349999999999997</v>
      </c>
      <c r="E42" s="36" t="n">
        <v>38139</v>
      </c>
      <c r="F42" s="48" t="n">
        <f aca="false">'RISK PAGE'!F44</f>
        <v>9.56643158</v>
      </c>
      <c r="H42" s="322" t="n">
        <f aca="false">F42*D42*10000</f>
        <v>3348.25105299997</v>
      </c>
      <c r="J42" s="48" t="n">
        <v>0</v>
      </c>
      <c r="L42" s="322" t="n">
        <f aca="false">J42*D42*10000*0.5</f>
        <v>0</v>
      </c>
      <c r="N42" s="48" t="n">
        <v>0.005</v>
      </c>
      <c r="O42" s="316" t="n">
        <f aca="false">'RISK PAGE'!D42</f>
        <v>-3099.882585</v>
      </c>
      <c r="Q42" s="322" t="n">
        <f aca="false">O42*N42*100</f>
        <v>-1549.9412925</v>
      </c>
      <c r="R42" s="316" t="n">
        <f aca="false">'OPTION RISK BY MONTH'!I33</f>
        <v>-3099.882585</v>
      </c>
      <c r="S42" s="48" t="n">
        <f aca="false">R42*N42*100</f>
        <v>-1549.9412925</v>
      </c>
    </row>
    <row r="43" customFormat="false" ht="12.75" hidden="false" customHeight="false" outlineLevel="0" collapsed="false">
      <c r="A43" s="48" t="n">
        <f aca="false">curves!H37</f>
        <v>3.28</v>
      </c>
      <c r="B43" s="48" t="n">
        <v>3.317</v>
      </c>
      <c r="D43" s="48" t="n">
        <f aca="false">B43-A43</f>
        <v>0.0369999999999999</v>
      </c>
      <c r="E43" s="36" t="n">
        <v>38169</v>
      </c>
      <c r="F43" s="48" t="n">
        <f aca="false">'RISK PAGE'!F45</f>
        <v>9.73341988</v>
      </c>
      <c r="H43" s="322" t="n">
        <f aca="false">F43*D43*10000</f>
        <v>3601.36535559999</v>
      </c>
      <c r="J43" s="48" t="n">
        <v>0</v>
      </c>
      <c r="L43" s="322" t="n">
        <f aca="false">J43*D43*10000*0.5</f>
        <v>0</v>
      </c>
      <c r="N43" s="48" t="n">
        <v>0.005</v>
      </c>
      <c r="O43" s="316" t="n">
        <f aca="false">'RISK PAGE'!D43</f>
        <v>-3052.647275</v>
      </c>
      <c r="Q43" s="322" t="n">
        <f aca="false">O43*N43*100</f>
        <v>-1526.3236375</v>
      </c>
      <c r="R43" s="316" t="n">
        <f aca="false">'OPTION RISK BY MONTH'!I34</f>
        <v>-3052.647275</v>
      </c>
      <c r="S43" s="48" t="n">
        <f aca="false">R43*N43*100</f>
        <v>-1526.3236375</v>
      </c>
    </row>
    <row r="44" customFormat="false" ht="12.75" hidden="false" customHeight="false" outlineLevel="0" collapsed="false">
      <c r="A44" s="48" t="n">
        <f aca="false">curves!H38</f>
        <v>3.275</v>
      </c>
      <c r="B44" s="48" t="n">
        <v>3.359</v>
      </c>
      <c r="D44" s="48" t="n">
        <f aca="false">B44-A44</f>
        <v>0.0840000000000001</v>
      </c>
      <c r="E44" s="36" t="n">
        <v>38200</v>
      </c>
      <c r="F44" s="48" t="n">
        <f aca="false">'RISK PAGE'!F46</f>
        <v>9.85543655</v>
      </c>
      <c r="H44" s="322" t="n">
        <f aca="false">F44*D44*10000</f>
        <v>8278.56670200001</v>
      </c>
      <c r="J44" s="48" t="n">
        <v>0</v>
      </c>
      <c r="L44" s="322" t="n">
        <f aca="false">J44*D44*10000*0.5</f>
        <v>0</v>
      </c>
      <c r="N44" s="48" t="n">
        <v>0.005</v>
      </c>
      <c r="O44" s="316" t="n">
        <f aca="false">'RISK PAGE'!D44</f>
        <v>-3167.362816</v>
      </c>
      <c r="Q44" s="322" t="n">
        <f aca="false">O44*N44*100</f>
        <v>-1583.681408</v>
      </c>
      <c r="R44" s="316" t="n">
        <f aca="false">'OPTION RISK BY MONTH'!I35</f>
        <v>-3167.362816</v>
      </c>
      <c r="S44" s="48" t="n">
        <f aca="false">R44*N44*100</f>
        <v>-1583.681408</v>
      </c>
    </row>
    <row r="45" customFormat="false" ht="12.75" hidden="false" customHeight="false" outlineLevel="0" collapsed="false">
      <c r="A45" s="48" t="n">
        <f aca="false">curves!H39</f>
        <v>3.3</v>
      </c>
      <c r="B45" s="48" t="n">
        <v>3.342</v>
      </c>
      <c r="D45" s="48" t="n">
        <f aca="false">B45-A45</f>
        <v>0.0419999999999998</v>
      </c>
      <c r="E45" s="36" t="n">
        <v>38231</v>
      </c>
      <c r="F45" s="48" t="n">
        <f aca="false">'RISK PAGE'!F47</f>
        <v>10.07881894</v>
      </c>
      <c r="H45" s="322" t="n">
        <f aca="false">F45*D45*10000</f>
        <v>4233.10395479998</v>
      </c>
      <c r="J45" s="48" t="n">
        <v>0</v>
      </c>
      <c r="L45" s="322" t="n">
        <f aca="false">J45*D45*10000*0.5</f>
        <v>0</v>
      </c>
      <c r="N45" s="48" t="n">
        <v>0.005</v>
      </c>
      <c r="O45" s="316" t="n">
        <f aca="false">'RISK PAGE'!D45</f>
        <v>-3200.06228</v>
      </c>
      <c r="Q45" s="322" t="n">
        <f aca="false">O45*N45*100</f>
        <v>-1600.03114</v>
      </c>
      <c r="R45" s="316" t="n">
        <f aca="false">'OPTION RISK BY MONTH'!I36</f>
        <v>-3200.06228</v>
      </c>
      <c r="S45" s="48" t="n">
        <f aca="false">R45*N45*100</f>
        <v>-1600.03114</v>
      </c>
    </row>
    <row r="46" customFormat="false" ht="12.75" hidden="false" customHeight="false" outlineLevel="0" collapsed="false">
      <c r="A46" s="48" t="n">
        <f aca="false">curves!H40</f>
        <v>3.452</v>
      </c>
      <c r="B46" s="48" t="n">
        <v>3.355</v>
      </c>
      <c r="D46" s="48" t="n">
        <f aca="false">B46-A46</f>
        <v>-0.097</v>
      </c>
      <c r="E46" s="36" t="n">
        <v>38261</v>
      </c>
      <c r="F46" s="48" t="n">
        <f aca="false">'RISK PAGE'!F48</f>
        <v>3.1223591</v>
      </c>
      <c r="H46" s="322" t="n">
        <f aca="false">F46*D46*10000</f>
        <v>-3028.688327</v>
      </c>
      <c r="J46" s="48" t="n">
        <v>0</v>
      </c>
      <c r="N46" s="48" t="n">
        <v>0.005</v>
      </c>
      <c r="O46" s="316" t="n">
        <f aca="false">'RISK PAGE'!D46</f>
        <v>-3148.670973</v>
      </c>
      <c r="Q46" s="322" t="n">
        <f aca="false">O46*N46*100</f>
        <v>-1574.3354865</v>
      </c>
      <c r="R46" s="316" t="n">
        <f aca="false">'OPTION RISK BY MONTH'!I37</f>
        <v>-3148.670973</v>
      </c>
      <c r="S46" s="48" t="n">
        <f aca="false">R46*N46*100</f>
        <v>-1574.3354865</v>
      </c>
    </row>
    <row r="47" customFormat="false" ht="12.75" hidden="false" customHeight="false" outlineLevel="0" collapsed="false">
      <c r="A47" s="48" t="n">
        <f aca="false">curves!H41</f>
        <v>3.595</v>
      </c>
      <c r="B47" s="48" t="n">
        <v>3.507</v>
      </c>
      <c r="D47" s="48" t="n">
        <f aca="false">B47-A47</f>
        <v>-0.0880000000000005</v>
      </c>
      <c r="E47" s="36" t="n">
        <v>38292</v>
      </c>
      <c r="F47" s="48" t="n">
        <f aca="false">'RISK PAGE'!F49</f>
        <v>2.57129448</v>
      </c>
      <c r="H47" s="322" t="n">
        <f aca="false">F47*D47*10000</f>
        <v>-2262.73914240001</v>
      </c>
      <c r="J47" s="48" t="n">
        <v>0</v>
      </c>
      <c r="N47" s="48" t="n">
        <v>0.005</v>
      </c>
      <c r="O47" s="316" t="n">
        <f aca="false">'RISK PAGE'!D47</f>
        <v>-3254.899016</v>
      </c>
      <c r="Q47" s="322" t="n">
        <f aca="false">O47*N47*100</f>
        <v>-1627.449508</v>
      </c>
      <c r="R47" s="316" t="n">
        <f aca="false">'OPTION RISK BY MONTH'!I38</f>
        <v>-3254.899016</v>
      </c>
      <c r="S47" s="48" t="n">
        <f aca="false">R47*N47*100</f>
        <v>-1627.449508</v>
      </c>
    </row>
    <row r="48" customFormat="false" ht="12.75" hidden="false" customHeight="false" outlineLevel="0" collapsed="false">
      <c r="A48" s="48" t="n">
        <f aca="false">curves!H42</f>
        <v>3.655</v>
      </c>
      <c r="B48" s="48" t="n">
        <v>3.667</v>
      </c>
      <c r="D48" s="48" t="n">
        <f aca="false">B48-A48</f>
        <v>0.012</v>
      </c>
      <c r="E48" s="36" t="n">
        <v>38322</v>
      </c>
      <c r="F48" s="48" t="n">
        <f aca="false">'RISK PAGE'!F50</f>
        <v>1.64777463</v>
      </c>
      <c r="H48" s="322" t="n">
        <f aca="false">F48*D48*10000</f>
        <v>197.7329556</v>
      </c>
      <c r="J48" s="48" t="n">
        <v>0</v>
      </c>
      <c r="N48" s="48" t="n">
        <v>0.005</v>
      </c>
      <c r="O48" s="316" t="n">
        <f aca="false">'RISK PAGE'!D48</f>
        <v>-3266.852241</v>
      </c>
      <c r="Q48" s="322" t="n">
        <f aca="false">O48*N48*100</f>
        <v>-1633.4261205</v>
      </c>
      <c r="R48" s="316" t="n">
        <f aca="false">'OPTION RISK BY MONTH'!I39</f>
        <v>-3266.852241</v>
      </c>
      <c r="S48" s="48" t="n">
        <f aca="false">R48*N48*100</f>
        <v>-1633.4261205</v>
      </c>
    </row>
    <row r="49" customFormat="false" ht="12.75" hidden="false" customHeight="false" outlineLevel="0" collapsed="false">
      <c r="A49" s="48" t="n">
        <f aca="false">curves!H43</f>
        <v>3.57</v>
      </c>
      <c r="B49" s="48" t="n">
        <v>3.7145</v>
      </c>
      <c r="D49" s="48" t="n">
        <f aca="false">B49-A49</f>
        <v>0.1445</v>
      </c>
      <c r="E49" s="36" t="n">
        <v>38353</v>
      </c>
      <c r="F49" s="48" t="n">
        <f aca="false">'RISK PAGE'!F51</f>
        <v>2.74013735</v>
      </c>
      <c r="H49" s="322" t="n">
        <f aca="false">F49*D49*10000</f>
        <v>3959.49847075</v>
      </c>
      <c r="J49" s="48" t="n">
        <v>0</v>
      </c>
      <c r="N49" s="48" t="n">
        <v>0.005</v>
      </c>
      <c r="O49" s="316" t="n">
        <f aca="false">'RISK PAGE'!D49</f>
        <v>-4349.567938</v>
      </c>
      <c r="Q49" s="322" t="n">
        <f aca="false">O49*N49*100</f>
        <v>-2174.783969</v>
      </c>
      <c r="R49" s="316" t="n">
        <f aca="false">'OPTION RISK BY MONTH'!I40</f>
        <v>-4349.567938</v>
      </c>
      <c r="S49" s="48" t="n">
        <f aca="false">R49*N49*100</f>
        <v>-2174.783969</v>
      </c>
    </row>
    <row r="50" customFormat="false" ht="12.75" hidden="false" customHeight="false" outlineLevel="0" collapsed="false">
      <c r="A50" s="48" t="n">
        <f aca="false">curves!H44</f>
        <v>3.44</v>
      </c>
      <c r="B50" s="48" t="n">
        <v>3.6345</v>
      </c>
      <c r="D50" s="48" t="n">
        <f aca="false">B50-A50</f>
        <v>0.1945</v>
      </c>
      <c r="E50" s="36" t="n">
        <v>38384</v>
      </c>
      <c r="F50" s="48" t="n">
        <f aca="false">'RISK PAGE'!F52</f>
        <v>1.80590845</v>
      </c>
      <c r="H50" s="322" t="n">
        <f aca="false">F50*D50*10000</f>
        <v>3512.49193525</v>
      </c>
      <c r="J50" s="48" t="n">
        <v>0</v>
      </c>
      <c r="N50" s="48" t="n">
        <v>0.005</v>
      </c>
      <c r="O50" s="316" t="n">
        <f aca="false">'RISK PAGE'!D50</f>
        <v>-7534.5788</v>
      </c>
      <c r="Q50" s="322" t="n">
        <f aca="false">O50*N50*100</f>
        <v>-3767.2894</v>
      </c>
      <c r="R50" s="316" t="n">
        <f aca="false">'OPTION RISK BY MONTH'!I41</f>
        <v>-7534.5788</v>
      </c>
      <c r="S50" s="48" t="n">
        <f aca="false">R50*N50*100</f>
        <v>-3767.2894</v>
      </c>
    </row>
    <row r="51" customFormat="false" ht="12.75" hidden="false" customHeight="false" outlineLevel="0" collapsed="false">
      <c r="A51" s="48" t="n">
        <f aca="false">curves!H45</f>
        <v>3.255</v>
      </c>
      <c r="B51" s="48" t="n">
        <v>3.5045</v>
      </c>
      <c r="D51" s="48" t="n">
        <f aca="false">B51-A51</f>
        <v>0.2495</v>
      </c>
      <c r="E51" s="36" t="n">
        <v>38412</v>
      </c>
      <c r="F51" s="48" t="n">
        <f aca="false">'RISK PAGE'!F53</f>
        <v>4.13482266</v>
      </c>
      <c r="H51" s="322" t="n">
        <f aca="false">F51*D51*10000</f>
        <v>10316.3825367</v>
      </c>
      <c r="J51" s="48" t="n">
        <v>0</v>
      </c>
      <c r="N51" s="48" t="n">
        <v>0.005</v>
      </c>
      <c r="O51" s="316" t="n">
        <f aca="false">'RISK PAGE'!D51</f>
        <v>-7192.177895</v>
      </c>
      <c r="Q51" s="322" t="n">
        <f aca="false">O51*N51*100</f>
        <v>-3596.0889475</v>
      </c>
      <c r="R51" s="316" t="n">
        <f aca="false">'OPTION RISK BY MONTH'!I42</f>
        <v>-7192.177895</v>
      </c>
      <c r="S51" s="48" t="n">
        <f aca="false">R51*N51*100</f>
        <v>-3596.0889475</v>
      </c>
    </row>
    <row r="52" customFormat="false" ht="12.75" hidden="false" customHeight="false" outlineLevel="0" collapsed="false">
      <c r="A52" s="48" t="n">
        <f aca="false">curves!H46</f>
        <v>3.25</v>
      </c>
      <c r="B52" s="48" t="n">
        <v>3.3195</v>
      </c>
      <c r="D52" s="48" t="n">
        <f aca="false">B52-A52</f>
        <v>0.0694999999999997</v>
      </c>
      <c r="E52" s="36" t="n">
        <v>38443</v>
      </c>
      <c r="F52" s="48" t="n">
        <f aca="false">'RISK PAGE'!F54</f>
        <v>0.32546139</v>
      </c>
      <c r="H52" s="322" t="n">
        <f aca="false">F52*D52*10000</f>
        <v>226.195666049999</v>
      </c>
      <c r="J52" s="48" t="n">
        <v>0</v>
      </c>
      <c r="N52" s="48" t="n">
        <v>0.005</v>
      </c>
      <c r="O52" s="316" t="n">
        <f aca="false">'RISK PAGE'!D52</f>
        <v>-6538.779567</v>
      </c>
      <c r="Q52" s="322" t="n">
        <f aca="false">O52*N52*100</f>
        <v>-3269.3897835</v>
      </c>
      <c r="R52" s="316" t="n">
        <f aca="false">'OPTION RISK BY MONTH'!I43</f>
        <v>-6538.779567</v>
      </c>
      <c r="S52" s="48" t="n">
        <f aca="false">R52*N52*100</f>
        <v>-3269.3897835</v>
      </c>
    </row>
    <row r="53" customFormat="false" ht="12.75" hidden="false" customHeight="false" outlineLevel="0" collapsed="false">
      <c r="A53" s="48" t="n">
        <f aca="false">curves!H47</f>
        <v>3.285</v>
      </c>
      <c r="B53" s="48" t="n">
        <v>3.3175</v>
      </c>
      <c r="D53" s="48" t="n">
        <f aca="false">B53-A53</f>
        <v>0.0324999999999998</v>
      </c>
      <c r="E53" s="36" t="n">
        <v>38473</v>
      </c>
      <c r="F53" s="48" t="n">
        <f aca="false">'RISK PAGE'!F55</f>
        <v>0.66537119</v>
      </c>
      <c r="H53" s="322" t="n">
        <f aca="false">F53*D53*10000</f>
        <v>216.245636749998</v>
      </c>
      <c r="J53" s="48" t="n">
        <v>0</v>
      </c>
      <c r="N53" s="48" t="n">
        <v>0.005</v>
      </c>
      <c r="O53" s="316" t="n">
        <f aca="false">'RISK PAGE'!D53</f>
        <v>-6474.21999</v>
      </c>
      <c r="Q53" s="322" t="n">
        <f aca="false">O53*N53*100</f>
        <v>-3237.109995</v>
      </c>
      <c r="R53" s="316" t="n">
        <f aca="false">'OPTION RISK BY MONTH'!I44</f>
        <v>-6474.21999</v>
      </c>
      <c r="S53" s="48" t="n">
        <f aca="false">R53*N53*100</f>
        <v>-3237.109995</v>
      </c>
    </row>
    <row r="54" customFormat="false" ht="12.75" hidden="false" customHeight="false" outlineLevel="0" collapsed="false">
      <c r="A54" s="48" t="n">
        <f aca="false">curves!H48</f>
        <v>3.325</v>
      </c>
      <c r="B54" s="48" t="n">
        <v>3.3575</v>
      </c>
      <c r="D54" s="48" t="n">
        <f aca="false">B54-A54</f>
        <v>0.0324999999999998</v>
      </c>
      <c r="E54" s="36" t="n">
        <v>38504</v>
      </c>
      <c r="F54" s="48" t="n">
        <f aca="false">'RISK PAGE'!F56</f>
        <v>-0.0453562900000001</v>
      </c>
      <c r="H54" s="322" t="n">
        <f aca="false">F54*D54*10000</f>
        <v>-14.7407942499999</v>
      </c>
      <c r="J54" s="48" t="n">
        <v>0</v>
      </c>
      <c r="N54" s="48" t="n">
        <v>0.005</v>
      </c>
      <c r="O54" s="316" t="n">
        <f aca="false">'RISK PAGE'!D54</f>
        <v>-2391.443167</v>
      </c>
      <c r="Q54" s="322" t="n">
        <f aca="false">O54*N54*100</f>
        <v>-1195.7215835</v>
      </c>
      <c r="R54" s="316" t="n">
        <f aca="false">'OPTION RISK BY MONTH'!I45</f>
        <v>-2391.443167</v>
      </c>
      <c r="S54" s="48" t="n">
        <f aca="false">R54*N54*100</f>
        <v>-1195.7215835</v>
      </c>
    </row>
    <row r="55" customFormat="false" ht="12.75" hidden="false" customHeight="false" outlineLevel="0" collapsed="false">
      <c r="A55" s="48" t="n">
        <f aca="false">curves!H49</f>
        <v>3.365</v>
      </c>
      <c r="B55" s="48" t="n">
        <v>3.3995</v>
      </c>
      <c r="D55" s="48" t="n">
        <f aca="false">B55-A55</f>
        <v>0.0344999999999995</v>
      </c>
      <c r="E55" s="36" t="n">
        <v>38534</v>
      </c>
      <c r="F55" s="48" t="n">
        <f aca="false">'RISK PAGE'!F57</f>
        <v>-0.17707799</v>
      </c>
      <c r="H55" s="322" t="n">
        <f aca="false">F55*D55*10000</f>
        <v>-61.0919065499991</v>
      </c>
      <c r="J55" s="48" t="n">
        <v>0</v>
      </c>
      <c r="N55" s="48" t="n">
        <v>0.005</v>
      </c>
      <c r="O55" s="316" t="n">
        <f aca="false">'RISK PAGE'!D55</f>
        <v>-2336.257504</v>
      </c>
      <c r="Q55" s="322" t="n">
        <f aca="false">O55*N55*100</f>
        <v>-1168.128752</v>
      </c>
      <c r="R55" s="316" t="n">
        <f aca="false">'OPTION RISK BY MONTH'!I46</f>
        <v>-2336.257504</v>
      </c>
      <c r="S55" s="48" t="n">
        <f aca="false">R55*N55*100</f>
        <v>-1168.128752</v>
      </c>
    </row>
    <row r="56" customFormat="false" ht="12.75" hidden="false" customHeight="false" outlineLevel="0" collapsed="false">
      <c r="A56" s="48" t="n">
        <f aca="false">curves!H50</f>
        <v>3.36</v>
      </c>
      <c r="B56" s="48" t="n">
        <v>3.4415</v>
      </c>
      <c r="D56" s="48" t="n">
        <f aca="false">B56-A56</f>
        <v>0.0815000000000001</v>
      </c>
      <c r="E56" s="36" t="n">
        <v>38565</v>
      </c>
      <c r="F56" s="48" t="n">
        <f aca="false">'RISK PAGE'!F58</f>
        <v>0.24245753</v>
      </c>
      <c r="H56" s="322" t="n">
        <f aca="false">F56*D56*10000</f>
        <v>197.602886950001</v>
      </c>
      <c r="J56" s="48" t="n">
        <v>0</v>
      </c>
      <c r="N56" s="48" t="n">
        <v>0.005</v>
      </c>
      <c r="O56" s="316" t="n">
        <f aca="false">'RISK PAGE'!D56</f>
        <v>-2417.853112</v>
      </c>
      <c r="Q56" s="322" t="n">
        <f aca="false">O56*N56*100</f>
        <v>-1208.926556</v>
      </c>
      <c r="R56" s="316" t="n">
        <f aca="false">'OPTION RISK BY MONTH'!I47</f>
        <v>-2417.853112</v>
      </c>
      <c r="S56" s="48" t="n">
        <f aca="false">R56*N56*100</f>
        <v>-1208.926556</v>
      </c>
    </row>
    <row r="57" customFormat="false" ht="12.75" hidden="false" customHeight="false" outlineLevel="0" collapsed="false">
      <c r="A57" s="48" t="n">
        <f aca="false">curves!H51</f>
        <v>3.385</v>
      </c>
      <c r="B57" s="48" t="n">
        <v>3.4245</v>
      </c>
      <c r="D57" s="48" t="n">
        <f aca="false">B57-A57</f>
        <v>0.0394999999999999</v>
      </c>
      <c r="E57" s="36" t="n">
        <v>38596</v>
      </c>
      <c r="F57" s="48" t="n">
        <f aca="false">'RISK PAGE'!F59</f>
        <v>0.083766</v>
      </c>
      <c r="H57" s="322" t="n">
        <f aca="false">F57*D57*10000</f>
        <v>33.0875699999999</v>
      </c>
      <c r="J57" s="48" t="n">
        <v>0</v>
      </c>
      <c r="N57" s="48" t="n">
        <v>0.005</v>
      </c>
      <c r="O57" s="316" t="n">
        <f aca="false">'RISK PAGE'!D57</f>
        <v>-2458.026538</v>
      </c>
      <c r="Q57" s="322" t="n">
        <f aca="false">O57*N57*100</f>
        <v>-1229.013269</v>
      </c>
      <c r="R57" s="316" t="n">
        <f aca="false">'OPTION RISK BY MONTH'!I48</f>
        <v>-2458.026538</v>
      </c>
      <c r="S57" s="48" t="n">
        <f aca="false">R57*N57*100</f>
        <v>-1229.013269</v>
      </c>
    </row>
    <row r="58" customFormat="false" ht="12.75" hidden="false" customHeight="false" outlineLevel="0" collapsed="false">
      <c r="A58" s="48" t="n">
        <f aca="false">curves!H52</f>
        <v>3.537</v>
      </c>
      <c r="B58" s="48" t="n">
        <v>3.4375</v>
      </c>
      <c r="D58" s="48" t="n">
        <f aca="false">B58-A58</f>
        <v>-0.0994999999999999</v>
      </c>
      <c r="E58" s="36" t="n">
        <v>38626</v>
      </c>
      <c r="F58" s="48" t="n">
        <f aca="false">'RISK PAGE'!F60</f>
        <v>-0.0768085999999997</v>
      </c>
      <c r="H58" s="322" t="n">
        <f aca="false">F58*D58*10000</f>
        <v>76.4245569999996</v>
      </c>
      <c r="J58" s="48" t="n">
        <v>0</v>
      </c>
      <c r="N58" s="48" t="n">
        <v>0.005</v>
      </c>
      <c r="O58" s="316" t="n">
        <f aca="false">'RISK PAGE'!D58</f>
        <v>-1019.283116</v>
      </c>
      <c r="Q58" s="322" t="n">
        <f aca="false">O58*N58*100</f>
        <v>-509.641558</v>
      </c>
      <c r="R58" s="316" t="n">
        <f aca="false">'OPTION RISK BY MONTH'!I49</f>
        <v>-1019.283116</v>
      </c>
      <c r="S58" s="48" t="n">
        <f aca="false">R58*N58*100</f>
        <v>-509.641558</v>
      </c>
    </row>
    <row r="59" customFormat="false" ht="12.75" hidden="false" customHeight="false" outlineLevel="0" collapsed="false">
      <c r="A59" s="48" t="n">
        <f aca="false">curves!H53</f>
        <v>3.68</v>
      </c>
      <c r="B59" s="48" t="n">
        <v>3.5895</v>
      </c>
      <c r="D59" s="48" t="n">
        <f aca="false">B59-A59</f>
        <v>-0.0905000000000005</v>
      </c>
      <c r="E59" s="36" t="n">
        <v>38657</v>
      </c>
      <c r="F59" s="48" t="n">
        <f aca="false">'RISK PAGE'!F61</f>
        <v>-1.42903651</v>
      </c>
      <c r="H59" s="322" t="n">
        <f aca="false">F59*D59*10000</f>
        <v>1293.27804155001</v>
      </c>
      <c r="J59" s="48" t="n">
        <v>0</v>
      </c>
      <c r="N59" s="48" t="n">
        <v>0.005</v>
      </c>
      <c r="O59" s="316" t="n">
        <f aca="false">'RISK PAGE'!D59</f>
        <v>-1072.397053</v>
      </c>
      <c r="Q59" s="322" t="n">
        <f aca="false">O59*N59*100</f>
        <v>-536.1985265</v>
      </c>
      <c r="R59" s="316" t="n">
        <f aca="false">'OPTION RISK BY MONTH'!I50</f>
        <v>-1072.397053</v>
      </c>
      <c r="S59" s="48" t="n">
        <f aca="false">R59*N59*100</f>
        <v>-536.1985265</v>
      </c>
    </row>
    <row r="60" customFormat="false" ht="12.75" hidden="false" customHeight="false" outlineLevel="0" collapsed="false">
      <c r="A60" s="48" t="n">
        <f aca="false">curves!H54</f>
        <v>3.735</v>
      </c>
      <c r="B60" s="48" t="n">
        <v>3.7495</v>
      </c>
      <c r="D60" s="48" t="n">
        <f aca="false">B60-A60</f>
        <v>0.0145</v>
      </c>
      <c r="E60" s="36" t="n">
        <v>38687</v>
      </c>
      <c r="F60" s="48" t="n">
        <f aca="false">'RISK PAGE'!F62</f>
        <v>-1.37351221</v>
      </c>
      <c r="H60" s="322" t="n">
        <f aca="false">F60*D60*10000</f>
        <v>-199.159270449999</v>
      </c>
      <c r="J60" s="48" t="n">
        <v>0</v>
      </c>
      <c r="N60" s="48" t="n">
        <v>0.005</v>
      </c>
      <c r="O60" s="316" t="n">
        <f aca="false">'RISK PAGE'!D60</f>
        <v>-1161.908039</v>
      </c>
      <c r="Q60" s="322" t="n">
        <f aca="false">O60*N60*100</f>
        <v>-580.9540195</v>
      </c>
      <c r="R60" s="316" t="n">
        <f aca="false">'OPTION RISK BY MONTH'!I51</f>
        <v>-1161.908039</v>
      </c>
      <c r="S60" s="48" t="n">
        <f aca="false">R60*N60*100</f>
        <v>-580.9540195</v>
      </c>
    </row>
    <row r="61" customFormat="false" ht="12.75" hidden="false" customHeight="false" outlineLevel="0" collapsed="false">
      <c r="A61" s="48" t="n">
        <f aca="false">curves!H55</f>
        <v>3.65</v>
      </c>
      <c r="B61" s="48" t="n">
        <v>3.797</v>
      </c>
      <c r="D61" s="48" t="n">
        <f aca="false">B61-A61</f>
        <v>0.147</v>
      </c>
      <c r="E61" s="36" t="n">
        <v>38718</v>
      </c>
      <c r="F61" s="48" t="n">
        <f aca="false">'RISK PAGE'!F63</f>
        <v>-0.0726706499999998</v>
      </c>
      <c r="H61" s="322" t="n">
        <f aca="false">F61*D61*10000</f>
        <v>-106.8258555</v>
      </c>
      <c r="J61" s="48" t="n">
        <v>0</v>
      </c>
      <c r="N61" s="48" t="n">
        <v>0.005</v>
      </c>
      <c r="O61" s="316" t="n">
        <f aca="false">'RISK PAGE'!D61</f>
        <v>-2420.752902</v>
      </c>
      <c r="Q61" s="322" t="n">
        <f aca="false">O61*N61*100</f>
        <v>-1210.376451</v>
      </c>
      <c r="R61" s="316" t="n">
        <f aca="false">'OPTION RISK BY MONTH'!I52</f>
        <v>-2420.752902</v>
      </c>
      <c r="S61" s="48" t="n">
        <f aca="false">R61*N61*100</f>
        <v>-1210.376451</v>
      </c>
    </row>
    <row r="62" customFormat="false" ht="12.75" hidden="false" customHeight="false" outlineLevel="0" collapsed="false">
      <c r="A62" s="48" t="n">
        <f aca="false">curves!H56</f>
        <v>3.52</v>
      </c>
      <c r="B62" s="48" t="n">
        <v>3.717</v>
      </c>
      <c r="D62" s="48" t="n">
        <f aca="false">B62-A62</f>
        <v>0.197</v>
      </c>
      <c r="E62" s="36" t="n">
        <v>38749</v>
      </c>
      <c r="F62" s="48" t="n">
        <f aca="false">'RISK PAGE'!F64</f>
        <v>-0.37091242</v>
      </c>
      <c r="H62" s="322" t="n">
        <f aca="false">F62*D62*10000</f>
        <v>-730.6974674</v>
      </c>
      <c r="J62" s="48" t="n">
        <v>0</v>
      </c>
      <c r="N62" s="48" t="n">
        <v>0.005</v>
      </c>
      <c r="O62" s="316" t="n">
        <f aca="false">'RISK PAGE'!D62</f>
        <v>-2390.821412</v>
      </c>
      <c r="Q62" s="322" t="n">
        <f aca="false">O62*N62*100</f>
        <v>-1195.410706</v>
      </c>
      <c r="R62" s="316" t="n">
        <f aca="false">'OPTION RISK BY MONTH'!I53</f>
        <v>-2390.821412</v>
      </c>
      <c r="S62" s="48" t="n">
        <f aca="false">R62*N62*100</f>
        <v>-1195.410706</v>
      </c>
    </row>
    <row r="63" customFormat="false" ht="12.75" hidden="false" customHeight="false" outlineLevel="0" collapsed="false">
      <c r="A63" s="48" t="n">
        <f aca="false">curves!H57</f>
        <v>3.335</v>
      </c>
      <c r="B63" s="48" t="n">
        <v>3.587</v>
      </c>
      <c r="D63" s="48" t="n">
        <f aca="false">B63-A63</f>
        <v>0.252</v>
      </c>
      <c r="E63" s="36" t="n">
        <v>38777</v>
      </c>
      <c r="F63" s="48" t="n">
        <f aca="false">'RISK PAGE'!F65</f>
        <v>0.80666307</v>
      </c>
      <c r="H63" s="322" t="n">
        <f aca="false">F63*D63*10000</f>
        <v>2032.7909364</v>
      </c>
      <c r="J63" s="48" t="n">
        <v>0</v>
      </c>
      <c r="N63" s="48" t="n">
        <v>0</v>
      </c>
      <c r="O63" s="316" t="n">
        <f aca="false">'RISK PAGE'!D63</f>
        <v>-2067.113712</v>
      </c>
      <c r="Q63" s="322" t="n">
        <f aca="false">O63*N63*100</f>
        <v>-0</v>
      </c>
      <c r="R63" s="316" t="n">
        <f aca="false">'OPTION RISK BY MONTH'!I54</f>
        <v>-2067.113712</v>
      </c>
      <c r="S63" s="48" t="n">
        <f aca="false">R63*N63*100</f>
        <v>-0</v>
      </c>
    </row>
    <row r="64" customFormat="false" ht="12.75" hidden="false" customHeight="false" outlineLevel="0" collapsed="false">
      <c r="A64" s="48" t="n">
        <f aca="false">curves!H58</f>
        <v>3.33</v>
      </c>
      <c r="B64" s="48" t="n">
        <v>3.402</v>
      </c>
      <c r="D64" s="48" t="n">
        <f aca="false">B64-A64</f>
        <v>0.0719999999999996</v>
      </c>
      <c r="E64" s="36" t="n">
        <v>38808</v>
      </c>
      <c r="F64" s="48" t="n">
        <f aca="false">'RISK PAGE'!F66</f>
        <v>0.66824567</v>
      </c>
      <c r="H64" s="322" t="n">
        <f aca="false">F64*D64*10000</f>
        <v>481.136882399998</v>
      </c>
      <c r="J64" s="48" t="n">
        <v>0</v>
      </c>
      <c r="N64" s="48" t="n">
        <v>0</v>
      </c>
      <c r="O64" s="316" t="n">
        <f aca="false">'RISK PAGE'!D64</f>
        <v>-1087.692776</v>
      </c>
      <c r="Q64" s="322" t="n">
        <f aca="false">O64*N64*100</f>
        <v>-0</v>
      </c>
      <c r="R64" s="316" t="n">
        <f aca="false">'OPTION RISK BY MONTH'!I55</f>
        <v>-1087.692776</v>
      </c>
      <c r="S64" s="48" t="n">
        <f aca="false">R64*N64*100</f>
        <v>-0</v>
      </c>
    </row>
    <row r="65" customFormat="false" ht="12.75" hidden="false" customHeight="false" outlineLevel="0" collapsed="false">
      <c r="A65" s="48" t="n">
        <f aca="false">curves!H59</f>
        <v>3.365</v>
      </c>
      <c r="B65" s="48" t="n">
        <v>3.4</v>
      </c>
      <c r="D65" s="48" t="n">
        <f aca="false">B65-A65</f>
        <v>0.0349999999999997</v>
      </c>
      <c r="E65" s="36" t="n">
        <v>38838</v>
      </c>
      <c r="F65" s="48" t="n">
        <f aca="false">'RISK PAGE'!F67</f>
        <v>0.89194052</v>
      </c>
      <c r="H65" s="322" t="n">
        <f aca="false">F65*D65*10000</f>
        <v>312.179181999997</v>
      </c>
      <c r="J65" s="48" t="n">
        <v>0</v>
      </c>
      <c r="N65" s="48" t="n">
        <v>0</v>
      </c>
      <c r="O65" s="316" t="n">
        <f aca="false">'RISK PAGE'!D65</f>
        <v>-880.91258</v>
      </c>
      <c r="Q65" s="322" t="n">
        <f aca="false">O65*N65*100</f>
        <v>-0</v>
      </c>
      <c r="R65" s="316" t="n">
        <f aca="false">'OPTION RISK BY MONTH'!I56</f>
        <v>-880.91258</v>
      </c>
      <c r="S65" s="48" t="n">
        <f aca="false">R65*N65*100</f>
        <v>-0</v>
      </c>
    </row>
    <row r="66" customFormat="false" ht="12.75" hidden="false" customHeight="false" outlineLevel="0" collapsed="false">
      <c r="A66" s="48" t="n">
        <f aca="false">curves!H60</f>
        <v>3.405</v>
      </c>
      <c r="B66" s="48" t="n">
        <v>3.44</v>
      </c>
      <c r="D66" s="48" t="n">
        <f aca="false">B66-A66</f>
        <v>0.0350000000000001</v>
      </c>
      <c r="E66" s="36" t="n">
        <v>38869</v>
      </c>
      <c r="F66" s="48" t="n">
        <f aca="false">'RISK PAGE'!F68</f>
        <v>0.24136994</v>
      </c>
      <c r="H66" s="322" t="n">
        <f aca="false">F66*D66*10000</f>
        <v>84.4794790000005</v>
      </c>
      <c r="J66" s="48" t="n">
        <v>0</v>
      </c>
      <c r="N66" s="48" t="n">
        <v>0</v>
      </c>
      <c r="O66" s="316" t="n">
        <f aca="false">'RISK PAGE'!D66</f>
        <v>-932.830092</v>
      </c>
      <c r="Q66" s="322" t="n">
        <f aca="false">O66*N66*100</f>
        <v>-0</v>
      </c>
      <c r="R66" s="316" t="n">
        <f aca="false">'OPTION RISK BY MONTH'!I57</f>
        <v>-932.830092</v>
      </c>
      <c r="S66" s="48" t="n">
        <f aca="false">R66*N66*100</f>
        <v>-0</v>
      </c>
    </row>
    <row r="67" customFormat="false" ht="12.75" hidden="false" customHeight="false" outlineLevel="0" collapsed="false">
      <c r="A67" s="48" t="n">
        <f aca="false">curves!H61</f>
        <v>3.445</v>
      </c>
      <c r="B67" s="48" t="n">
        <v>3.482</v>
      </c>
      <c r="D67" s="48" t="n">
        <f aca="false">B67-A67</f>
        <v>0.0369999999999999</v>
      </c>
      <c r="E67" s="36" t="n">
        <v>38899</v>
      </c>
      <c r="F67" s="48" t="n">
        <f aca="false">'RISK PAGE'!F69</f>
        <v>0.17765584</v>
      </c>
      <c r="H67" s="322" t="n">
        <f aca="false">F67*D67*10000</f>
        <v>65.7326607999999</v>
      </c>
      <c r="J67" s="48" t="n">
        <v>0</v>
      </c>
      <c r="N67" s="48" t="n">
        <v>0</v>
      </c>
      <c r="O67" s="316" t="n">
        <f aca="false">'RISK PAGE'!D67</f>
        <v>-918.037387</v>
      </c>
      <c r="Q67" s="322" t="n">
        <f aca="false">O67*N67*100</f>
        <v>-0</v>
      </c>
      <c r="R67" s="316" t="n">
        <f aca="false">'OPTION RISK BY MONTH'!I58</f>
        <v>-918.037387</v>
      </c>
      <c r="S67" s="48" t="n">
        <f aca="false">R67*N67*100</f>
        <v>-0</v>
      </c>
    </row>
    <row r="68" customFormat="false" ht="12.75" hidden="false" customHeight="false" outlineLevel="0" collapsed="false">
      <c r="A68" s="48" t="n">
        <f aca="false">curves!H62</f>
        <v>3.44</v>
      </c>
      <c r="B68" s="48" t="n">
        <v>3.524</v>
      </c>
      <c r="D68" s="48" t="n">
        <f aca="false">B68-A68</f>
        <v>0.0840000000000001</v>
      </c>
      <c r="E68" s="36" t="n">
        <v>38930</v>
      </c>
      <c r="F68" s="48" t="n">
        <f aca="false">'RISK PAGE'!F70</f>
        <v>-0.0184975099999994</v>
      </c>
      <c r="H68" s="322" t="n">
        <f aca="false">F68*D68*10000</f>
        <v>-15.5379083999995</v>
      </c>
      <c r="J68" s="48" t="n">
        <v>0</v>
      </c>
      <c r="N68" s="48" t="n">
        <v>0</v>
      </c>
      <c r="O68" s="316" t="n">
        <f aca="false">'RISK PAGE'!D68</f>
        <v>-993.041718</v>
      </c>
      <c r="Q68" s="322" t="n">
        <f aca="false">O68*N68*100</f>
        <v>-0</v>
      </c>
      <c r="R68" s="316" t="n">
        <f aca="false">'OPTION RISK BY MONTH'!I59</f>
        <v>-993.041718</v>
      </c>
      <c r="S68" s="48" t="n">
        <f aca="false">R68*N68*100</f>
        <v>-0</v>
      </c>
    </row>
    <row r="69" customFormat="false" ht="12.75" hidden="false" customHeight="false" outlineLevel="0" collapsed="false">
      <c r="A69" s="48" t="n">
        <f aca="false">curves!H63</f>
        <v>3.465</v>
      </c>
      <c r="B69" s="48" t="n">
        <v>3.507</v>
      </c>
      <c r="D69" s="48" t="n">
        <f aca="false">B69-A69</f>
        <v>0.0419999999999998</v>
      </c>
      <c r="E69" s="36" t="n">
        <v>38961</v>
      </c>
      <c r="F69" s="48" t="n">
        <f aca="false">'RISK PAGE'!F71</f>
        <v>0.11771475</v>
      </c>
      <c r="H69" s="322" t="n">
        <f aca="false">F69*D69*10000</f>
        <v>49.4401949999998</v>
      </c>
      <c r="J69" s="48" t="n">
        <v>0</v>
      </c>
      <c r="N69" s="48" t="n">
        <v>0</v>
      </c>
      <c r="O69" s="316" t="n">
        <f aca="false">'RISK PAGE'!D69</f>
        <v>-1037.405311</v>
      </c>
      <c r="Q69" s="322" t="n">
        <f aca="false">O69*N69*100</f>
        <v>-0</v>
      </c>
      <c r="R69" s="316" t="n">
        <f aca="false">'OPTION RISK BY MONTH'!I60</f>
        <v>-1037.405311</v>
      </c>
      <c r="S69" s="48" t="n">
        <f aca="false">R69*N69*100</f>
        <v>-0</v>
      </c>
    </row>
    <row r="70" customFormat="false" ht="12.75" hidden="false" customHeight="false" outlineLevel="0" collapsed="false">
      <c r="A70" s="48" t="n">
        <f aca="false">curves!H64</f>
        <v>3.617</v>
      </c>
      <c r="B70" s="48" t="n">
        <v>3.52</v>
      </c>
      <c r="D70" s="48" t="n">
        <f aca="false">B70-A70</f>
        <v>-0.097</v>
      </c>
      <c r="E70" s="36" t="n">
        <v>38991</v>
      </c>
      <c r="F70" s="48" t="n">
        <f aca="false">'RISK PAGE'!F72</f>
        <v>0.26625285</v>
      </c>
      <c r="H70" s="322" t="n">
        <f aca="false">F70*D70*10000</f>
        <v>-258.2652645</v>
      </c>
      <c r="J70" s="48" t="n">
        <v>0</v>
      </c>
      <c r="N70" s="48" t="n">
        <v>0</v>
      </c>
      <c r="O70" s="316" t="n">
        <f aca="false">'RISK PAGE'!D70</f>
        <v>-1032.841471</v>
      </c>
      <c r="Q70" s="322" t="n">
        <f aca="false">O70*N70*100</f>
        <v>-0</v>
      </c>
      <c r="R70" s="316" t="n">
        <f aca="false">'OPTION RISK BY MONTH'!I61</f>
        <v>-1032.841471</v>
      </c>
      <c r="S70" s="48" t="n">
        <f aca="false">R70*N70*100</f>
        <v>-0</v>
      </c>
    </row>
    <row r="71" customFormat="false" ht="12.75" hidden="false" customHeight="false" outlineLevel="0" collapsed="false">
      <c r="A71" s="48" t="n">
        <f aca="false">curves!H65</f>
        <v>3.76</v>
      </c>
      <c r="B71" s="48" t="n">
        <v>3.672</v>
      </c>
      <c r="D71" s="48" t="n">
        <f aca="false">B71-A71</f>
        <v>-0.0880000000000001</v>
      </c>
      <c r="E71" s="36" t="n">
        <v>39022</v>
      </c>
      <c r="F71" s="48" t="n">
        <f aca="false">'RISK PAGE'!F73</f>
        <v>-0.25215369</v>
      </c>
      <c r="H71" s="322" t="n">
        <f aca="false">F71*D71*10000</f>
        <v>221.8952472</v>
      </c>
      <c r="J71" s="48" t="n">
        <v>0</v>
      </c>
      <c r="N71" s="48" t="n">
        <v>0</v>
      </c>
      <c r="O71" s="316" t="n">
        <f aca="false">'RISK PAGE'!D71</f>
        <v>-1076.968141</v>
      </c>
      <c r="Q71" s="322" t="n">
        <f aca="false">O71*N71*100</f>
        <v>-0</v>
      </c>
      <c r="R71" s="316" t="n">
        <f aca="false">'OPTION RISK BY MONTH'!I62</f>
        <v>-1076.968141</v>
      </c>
      <c r="S71" s="48" t="n">
        <f aca="false">R71*N71*100</f>
        <v>-0</v>
      </c>
    </row>
    <row r="72" customFormat="false" ht="12.75" hidden="false" customHeight="false" outlineLevel="0" collapsed="false">
      <c r="A72" s="48" t="n">
        <f aca="false">curves!H66</f>
        <v>3.8125</v>
      </c>
      <c r="B72" s="48" t="n">
        <v>3.832</v>
      </c>
      <c r="D72" s="48" t="n">
        <f aca="false">B72-A72</f>
        <v>0.0194999999999999</v>
      </c>
      <c r="E72" s="36" t="n">
        <v>39052</v>
      </c>
      <c r="F72" s="48" t="n">
        <f aca="false">'RISK PAGE'!F74</f>
        <v>0.24472149</v>
      </c>
      <c r="H72" s="322" t="n">
        <f aca="false">F72*D72*10000</f>
        <v>47.7206905499997</v>
      </c>
      <c r="J72" s="48" t="n">
        <v>0</v>
      </c>
      <c r="N72" s="48" t="n">
        <v>0</v>
      </c>
      <c r="O72" s="316" t="n">
        <f aca="false">'RISK PAGE'!D72</f>
        <v>-1169.129088</v>
      </c>
      <c r="Q72" s="322" t="n">
        <f aca="false">O72*N72*100</f>
        <v>-0</v>
      </c>
      <c r="R72" s="316" t="n">
        <f aca="false">'OPTION RISK BY MONTH'!I63</f>
        <v>-1169.129088</v>
      </c>
      <c r="S72" s="48" t="n">
        <f aca="false">R72*N72*100</f>
        <v>-0</v>
      </c>
    </row>
    <row r="73" customFormat="false" ht="12.75" hidden="false" customHeight="false" outlineLevel="0" collapsed="false">
      <c r="A73" s="48" t="n">
        <f aca="false">curves!H67</f>
        <v>3.7275</v>
      </c>
      <c r="B73" s="48" t="n">
        <v>3.882</v>
      </c>
      <c r="D73" s="48" t="n">
        <f aca="false">B73-A73</f>
        <v>0.1545</v>
      </c>
      <c r="E73" s="36" t="n">
        <v>39083</v>
      </c>
      <c r="F73" s="48" t="n">
        <f aca="false">'RISK PAGE'!F75</f>
        <v>1.56220231</v>
      </c>
      <c r="H73" s="322" t="n">
        <f aca="false">F73*D73*10000</f>
        <v>2413.60256894999</v>
      </c>
      <c r="J73" s="48" t="n">
        <v>0</v>
      </c>
      <c r="N73" s="48" t="n">
        <v>0</v>
      </c>
      <c r="O73" s="316" t="n">
        <f aca="false">'RISK PAGE'!D73</f>
        <v>-2455.538101</v>
      </c>
      <c r="Q73" s="322" t="n">
        <f aca="false">O73*N73*100</f>
        <v>-0</v>
      </c>
      <c r="R73" s="316" t="n">
        <f aca="false">'OPTION RISK BY MONTH'!I64</f>
        <v>-2455.538101</v>
      </c>
      <c r="S73" s="48" t="n">
        <f aca="false">R73*N73*100</f>
        <v>-0</v>
      </c>
    </row>
    <row r="74" customFormat="false" ht="12.75" hidden="false" customHeight="false" outlineLevel="0" collapsed="false">
      <c r="A74" s="48" t="n">
        <f aca="false">curves!H68</f>
        <v>3.5975</v>
      </c>
      <c r="B74" s="48" t="n">
        <v>3.802</v>
      </c>
      <c r="D74" s="48" t="n">
        <f aca="false">B74-A74</f>
        <v>0.2045</v>
      </c>
      <c r="E74" s="36" t="n">
        <v>39114</v>
      </c>
      <c r="F74" s="48" t="n">
        <f aca="false">'RISK PAGE'!F76</f>
        <v>1.45038178</v>
      </c>
      <c r="H74" s="322" t="n">
        <f aca="false">F74*D74*10000</f>
        <v>2966.0307401</v>
      </c>
      <c r="J74" s="48" t="n">
        <v>0</v>
      </c>
      <c r="N74" s="48" t="n">
        <v>0</v>
      </c>
      <c r="O74" s="316" t="n">
        <f aca="false">'RISK PAGE'!D74</f>
        <v>-2366.213806</v>
      </c>
      <c r="Q74" s="322" t="n">
        <f aca="false">O74*N74*100</f>
        <v>-0</v>
      </c>
      <c r="R74" s="316" t="n">
        <f aca="false">'OPTION RISK BY MONTH'!I65</f>
        <v>-2366.213806</v>
      </c>
      <c r="S74" s="48" t="n">
        <f aca="false">R74*N74*100</f>
        <v>-0</v>
      </c>
    </row>
    <row r="75" customFormat="false" ht="12.75" hidden="false" customHeight="false" outlineLevel="0" collapsed="false">
      <c r="A75" s="48" t="n">
        <f aca="false">curves!H69</f>
        <v>3.4125</v>
      </c>
      <c r="B75" s="48" t="n">
        <v>3.672</v>
      </c>
      <c r="D75" s="48" t="n">
        <f aca="false">B75-A75</f>
        <v>0.2595</v>
      </c>
      <c r="E75" s="36" t="n">
        <v>39142</v>
      </c>
      <c r="F75" s="48" t="n">
        <f aca="false">'RISK PAGE'!F77</f>
        <v>2.65454669</v>
      </c>
      <c r="H75" s="322" t="n">
        <f aca="false">F75*D75*10000</f>
        <v>6888.54866054999</v>
      </c>
      <c r="J75" s="48" t="n">
        <v>0</v>
      </c>
      <c r="N75" s="48" t="n">
        <v>0</v>
      </c>
      <c r="O75" s="316" t="n">
        <f aca="false">'RISK PAGE'!D75</f>
        <v>-2022.525007</v>
      </c>
      <c r="Q75" s="322" t="n">
        <f aca="false">O75*N75*100</f>
        <v>-0</v>
      </c>
      <c r="R75" s="316" t="n">
        <f aca="false">'OPTION RISK BY MONTH'!I66</f>
        <v>-2022.525007</v>
      </c>
      <c r="S75" s="48" t="n">
        <f aca="false">R75*N75*100</f>
        <v>-0</v>
      </c>
    </row>
    <row r="76" customFormat="false" ht="12.75" hidden="false" customHeight="false" outlineLevel="0" collapsed="false">
      <c r="A76" s="48" t="n">
        <f aca="false">curves!H70</f>
        <v>3.4075</v>
      </c>
      <c r="B76" s="48" t="n">
        <v>3.487</v>
      </c>
      <c r="D76" s="48" t="n">
        <f aca="false">B76-A76</f>
        <v>0.0794999999999995</v>
      </c>
      <c r="E76" s="36" t="n">
        <v>39173</v>
      </c>
      <c r="F76" s="48" t="n">
        <f aca="false">'RISK PAGE'!F78</f>
        <v>2.46630327</v>
      </c>
      <c r="H76" s="322" t="n">
        <f aca="false">F76*D76*10000</f>
        <v>1960.71109964999</v>
      </c>
      <c r="J76" s="48" t="n">
        <v>0</v>
      </c>
      <c r="N76" s="48" t="n">
        <v>0</v>
      </c>
      <c r="O76" s="316" t="n">
        <f aca="false">'RISK PAGE'!D76</f>
        <v>-1065.210762</v>
      </c>
      <c r="Q76" s="322" t="n">
        <f aca="false">O76*N76*100</f>
        <v>-0</v>
      </c>
      <c r="R76" s="316" t="n">
        <f aca="false">'OPTION RISK BY MONTH'!I67</f>
        <v>-1065.210762</v>
      </c>
      <c r="S76" s="48" t="n">
        <f aca="false">R76*N76*100</f>
        <v>-0</v>
      </c>
    </row>
    <row r="77" customFormat="false" ht="12.75" hidden="false" customHeight="false" outlineLevel="0" collapsed="false">
      <c r="A77" s="48" t="n">
        <f aca="false">curves!H71</f>
        <v>3.4425</v>
      </c>
      <c r="B77" s="48" t="n">
        <v>3.485</v>
      </c>
      <c r="D77" s="48" t="n">
        <f aca="false">B77-A77</f>
        <v>0.0425</v>
      </c>
      <c r="E77" s="36" t="n">
        <v>39203</v>
      </c>
      <c r="F77" s="48" t="n">
        <f aca="false">'RISK PAGE'!F79</f>
        <v>2.57451118</v>
      </c>
      <c r="H77" s="322" t="n">
        <f aca="false">F77*D77*10000</f>
        <v>1094.1672515</v>
      </c>
      <c r="J77" s="48" t="n">
        <v>0</v>
      </c>
      <c r="N77" s="48" t="n">
        <v>0</v>
      </c>
      <c r="O77" s="316" t="n">
        <f aca="false">'RISK PAGE'!D77</f>
        <v>-946.255075</v>
      </c>
      <c r="Q77" s="322" t="n">
        <f aca="false">O77*N77*100</f>
        <v>-0</v>
      </c>
      <c r="R77" s="316" t="n">
        <f aca="false">'OPTION RISK BY MONTH'!I68</f>
        <v>-946.255075</v>
      </c>
      <c r="S77" s="48" t="n">
        <f aca="false">R77*N77*100</f>
        <v>-0</v>
      </c>
    </row>
    <row r="78" customFormat="false" ht="12.75" hidden="false" customHeight="false" outlineLevel="0" collapsed="false">
      <c r="A78" s="48" t="n">
        <f aca="false">curves!H72</f>
        <v>3.4825</v>
      </c>
      <c r="B78" s="48" t="n">
        <v>3.525</v>
      </c>
      <c r="D78" s="48" t="n">
        <f aca="false">B78-A78</f>
        <v>0.0425</v>
      </c>
      <c r="E78" s="36" t="n">
        <v>39234</v>
      </c>
      <c r="F78" s="48" t="n">
        <f aca="false">'RISK PAGE'!F80</f>
        <v>1.9696855</v>
      </c>
      <c r="H78" s="322" t="n">
        <f aca="false">F78*D78*10000</f>
        <v>837.1163375</v>
      </c>
      <c r="J78" s="48" t="n">
        <v>0</v>
      </c>
      <c r="N78" s="48" t="n">
        <v>0</v>
      </c>
      <c r="O78" s="316" t="n">
        <f aca="false">'RISK PAGE'!D78</f>
        <v>-1030.108514</v>
      </c>
      <c r="Q78" s="322" t="n">
        <f aca="false">O78*N78*100</f>
        <v>-0</v>
      </c>
      <c r="R78" s="316" t="n">
        <f aca="false">'OPTION RISK BY MONTH'!I69</f>
        <v>-1030.108514</v>
      </c>
      <c r="S78" s="48" t="n">
        <f aca="false">R78*N78*100</f>
        <v>-0</v>
      </c>
    </row>
    <row r="79" customFormat="false" ht="12.75" hidden="false" customHeight="false" outlineLevel="0" collapsed="false">
      <c r="A79" s="48" t="n">
        <f aca="false">curves!H73</f>
        <v>3.5225</v>
      </c>
      <c r="B79" s="48" t="n">
        <v>3.567</v>
      </c>
      <c r="D79" s="48" t="n">
        <f aca="false">B79-A79</f>
        <v>0.0444999999999998</v>
      </c>
      <c r="E79" s="36" t="n">
        <v>39264</v>
      </c>
      <c r="F79" s="48" t="n">
        <f aca="false">'RISK PAGE'!F81</f>
        <v>1.91916565</v>
      </c>
      <c r="H79" s="322" t="n">
        <f aca="false">F79*D79*10000</f>
        <v>854.028714249996</v>
      </c>
      <c r="J79" s="48" t="n">
        <v>0</v>
      </c>
      <c r="N79" s="48" t="n">
        <v>0</v>
      </c>
      <c r="O79" s="316" t="n">
        <f aca="false">'RISK PAGE'!D79</f>
        <v>-987.963224</v>
      </c>
      <c r="Q79" s="322" t="n">
        <f aca="false">O79*N79*100</f>
        <v>-0</v>
      </c>
      <c r="R79" s="316" t="n">
        <f aca="false">'OPTION RISK BY MONTH'!I70</f>
        <v>-987.963224</v>
      </c>
      <c r="S79" s="48" t="n">
        <f aca="false">R79*N79*100</f>
        <v>-0</v>
      </c>
    </row>
    <row r="80" customFormat="false" ht="12.75" hidden="false" customHeight="false" outlineLevel="0" collapsed="false">
      <c r="A80" s="48" t="n">
        <f aca="false">curves!H74</f>
        <v>3.5175</v>
      </c>
      <c r="B80" s="48" t="n">
        <v>3.609</v>
      </c>
      <c r="D80" s="48" t="n">
        <f aca="false">B80-A80</f>
        <v>0.0914999999999999</v>
      </c>
      <c r="E80" s="36" t="n">
        <v>39295</v>
      </c>
      <c r="F80" s="48" t="n">
        <f aca="false">'RISK PAGE'!F82</f>
        <v>2.12837935</v>
      </c>
      <c r="H80" s="322" t="n">
        <f aca="false">F80*D80*10000</f>
        <v>1947.46710525</v>
      </c>
      <c r="J80" s="48" t="n">
        <v>0</v>
      </c>
      <c r="N80" s="48" t="n">
        <v>0</v>
      </c>
      <c r="O80" s="316" t="n">
        <f aca="false">'RISK PAGE'!D80</f>
        <v>-1058.007095</v>
      </c>
      <c r="Q80" s="322" t="n">
        <f aca="false">O80*N80*100</f>
        <v>-0</v>
      </c>
      <c r="R80" s="316" t="n">
        <f aca="false">'OPTION RISK BY MONTH'!I71</f>
        <v>-1058.007095</v>
      </c>
      <c r="S80" s="48" t="n">
        <f aca="false">R80*N80*100</f>
        <v>-0</v>
      </c>
    </row>
    <row r="81" customFormat="false" ht="12.75" hidden="false" customHeight="false" outlineLevel="0" collapsed="false">
      <c r="A81" s="48" t="n">
        <f aca="false">curves!H75</f>
        <v>3.5425</v>
      </c>
      <c r="B81" s="48" t="n">
        <v>3.592</v>
      </c>
      <c r="D81" s="48" t="n">
        <f aca="false">B81-A81</f>
        <v>0.0494999999999997</v>
      </c>
      <c r="E81" s="36" t="n">
        <v>39326</v>
      </c>
      <c r="F81" s="48" t="n">
        <f aca="false">'RISK PAGE'!F83</f>
        <v>2.02233588</v>
      </c>
      <c r="H81" s="322" t="n">
        <f aca="false">F81*D81*10000</f>
        <v>1001.05626059999</v>
      </c>
      <c r="J81" s="48" t="n">
        <v>0</v>
      </c>
      <c r="N81" s="48" t="n">
        <v>0</v>
      </c>
      <c r="O81" s="316" t="n">
        <f aca="false">'RISK PAGE'!D81</f>
        <v>-1105.265334</v>
      </c>
      <c r="Q81" s="322" t="n">
        <f aca="false">O81*N81*100</f>
        <v>-0</v>
      </c>
      <c r="R81" s="316" t="n">
        <f aca="false">'OPTION RISK BY MONTH'!I72</f>
        <v>-1105.265334</v>
      </c>
      <c r="S81" s="48" t="n">
        <f aca="false">R81*N81*100</f>
        <v>-0</v>
      </c>
    </row>
    <row r="82" customFormat="false" ht="12.75" hidden="false" customHeight="false" outlineLevel="0" collapsed="false">
      <c r="A82" s="48" t="n">
        <f aca="false">curves!H76</f>
        <v>3.6945</v>
      </c>
      <c r="B82" s="48" t="n">
        <v>3.605</v>
      </c>
      <c r="D82" s="48" t="n">
        <f aca="false">B82-A82</f>
        <v>-0.0895000000000001</v>
      </c>
      <c r="E82" s="36" t="n">
        <v>39356</v>
      </c>
      <c r="F82" s="48" t="n">
        <f aca="false">'RISK PAGE'!F84</f>
        <v>1.80637148</v>
      </c>
      <c r="H82" s="322" t="n">
        <f aca="false">F82*D82*10000</f>
        <v>-1616.7024746</v>
      </c>
      <c r="J82" s="48" t="n">
        <v>0</v>
      </c>
      <c r="N82" s="48" t="n">
        <v>0</v>
      </c>
      <c r="O82" s="316" t="n">
        <f aca="false">'RISK PAGE'!D82</f>
        <v>-1123.144484</v>
      </c>
      <c r="Q82" s="322" t="n">
        <f aca="false">O82*N82*100</f>
        <v>-0</v>
      </c>
      <c r="R82" s="316" t="n">
        <f aca="false">'OPTION RISK BY MONTH'!I73</f>
        <v>-1123.144484</v>
      </c>
      <c r="S82" s="48" t="n">
        <f aca="false">R82*N82*100</f>
        <v>-0</v>
      </c>
    </row>
    <row r="83" customFormat="false" ht="12.75" hidden="false" customHeight="false" outlineLevel="0" collapsed="false">
      <c r="A83" s="48" t="n">
        <f aca="false">curves!H77</f>
        <v>3.8375</v>
      </c>
      <c r="B83" s="48" t="n">
        <v>3.757</v>
      </c>
      <c r="D83" s="48" t="n">
        <f aca="false">B83-A83</f>
        <v>-0.0805000000000002</v>
      </c>
      <c r="E83" s="36" t="n">
        <v>39387</v>
      </c>
      <c r="F83" s="48" t="n">
        <f aca="false">'RISK PAGE'!F85</f>
        <v>0.35201621</v>
      </c>
      <c r="H83" s="322" t="n">
        <f aca="false">F83*D83*10000</f>
        <v>-283.373049050001</v>
      </c>
      <c r="J83" s="48" t="n">
        <v>0</v>
      </c>
      <c r="N83" s="48" t="n">
        <v>0</v>
      </c>
      <c r="O83" s="316" t="n">
        <f aca="false">'RISK PAGE'!D83</f>
        <v>-1134.038604</v>
      </c>
      <c r="Q83" s="322" t="n">
        <f aca="false">O83*N83*100</f>
        <v>-0</v>
      </c>
      <c r="R83" s="316" t="n">
        <f aca="false">'OPTION RISK BY MONTH'!I74</f>
        <v>-1134.038604</v>
      </c>
      <c r="S83" s="48" t="n">
        <f aca="false">R83*N83*100</f>
        <v>-0</v>
      </c>
    </row>
    <row r="84" customFormat="false" ht="12.75" hidden="false" customHeight="false" outlineLevel="0" collapsed="false">
      <c r="A84" s="48" t="n">
        <f aca="false">curves!H78</f>
        <v>3.8875</v>
      </c>
      <c r="B84" s="48" t="n">
        <v>3.917</v>
      </c>
      <c r="D84" s="48" t="n">
        <f aca="false">B84-A84</f>
        <v>0.0294999999999996</v>
      </c>
      <c r="E84" s="36" t="n">
        <v>39417</v>
      </c>
      <c r="F84" s="48" t="n">
        <f aca="false">'RISK PAGE'!F86</f>
        <v>-0.73628418</v>
      </c>
      <c r="H84" s="322" t="n">
        <f aca="false">F84*D84*10000</f>
        <v>-217.203833099997</v>
      </c>
      <c r="J84" s="48" t="n">
        <v>0</v>
      </c>
      <c r="N84" s="48" t="n">
        <v>0</v>
      </c>
      <c r="O84" s="316" t="n">
        <f aca="false">'RISK PAGE'!D84</f>
        <v>-1216.970876</v>
      </c>
      <c r="Q84" s="322" t="n">
        <f aca="false">O84*N84*100</f>
        <v>-0</v>
      </c>
      <c r="R84" s="316" t="n">
        <f aca="false">'OPTION RISK BY MONTH'!I75</f>
        <v>-1216.970876</v>
      </c>
      <c r="S84" s="48" t="n">
        <f aca="false">R84*N84*100</f>
        <v>-0</v>
      </c>
    </row>
    <row r="85" customFormat="false" ht="12.75" hidden="false" customHeight="false" outlineLevel="0" collapsed="false">
      <c r="A85" s="48" t="n">
        <f aca="false">curves!H79</f>
        <v>3.8025</v>
      </c>
      <c r="B85" s="48" t="n">
        <v>3.9695</v>
      </c>
      <c r="D85" s="48" t="n">
        <f aca="false">B85-A85</f>
        <v>0.166999999999999</v>
      </c>
      <c r="E85" s="36" t="n">
        <v>39448</v>
      </c>
      <c r="F85" s="48" t="n">
        <f aca="false">'RISK PAGE'!F87</f>
        <v>-0.00735143000000001</v>
      </c>
      <c r="H85" s="322" t="n">
        <f aca="false">F85*D85*10000</f>
        <v>-12.2768881</v>
      </c>
      <c r="J85" s="48" t="n">
        <v>0</v>
      </c>
      <c r="N85" s="48" t="n">
        <v>0</v>
      </c>
      <c r="O85" s="316" t="n">
        <f aca="false">'RISK PAGE'!D85</f>
        <v>-2541.084583</v>
      </c>
      <c r="Q85" s="322" t="n">
        <f aca="false">O85*N85*100</f>
        <v>-0</v>
      </c>
      <c r="R85" s="316" t="n">
        <f aca="false">'OPTION RISK BY MONTH'!I76</f>
        <v>-2541.084583</v>
      </c>
      <c r="S85" s="48" t="n">
        <f aca="false">R85*N85*100</f>
        <v>-0</v>
      </c>
    </row>
    <row r="86" customFormat="false" ht="12.75" hidden="false" customHeight="false" outlineLevel="0" collapsed="false">
      <c r="A86" s="48" t="n">
        <f aca="false">curves!H80</f>
        <v>3.6725</v>
      </c>
      <c r="B86" s="48" t="n">
        <v>3.8895</v>
      </c>
      <c r="D86" s="48" t="n">
        <f aca="false">B86-A86</f>
        <v>0.217</v>
      </c>
      <c r="E86" s="36" t="n">
        <v>39479</v>
      </c>
      <c r="F86" s="48" t="n">
        <f aca="false">'RISK PAGE'!F88</f>
        <v>-0.26013343</v>
      </c>
      <c r="H86" s="322" t="n">
        <f aca="false">F86*D86*10000</f>
        <v>-564.4895431</v>
      </c>
      <c r="J86" s="48" t="n">
        <v>0</v>
      </c>
      <c r="N86" s="48" t="n">
        <v>0</v>
      </c>
      <c r="O86" s="316" t="n">
        <f aca="false">'RISK PAGE'!D86</f>
        <v>-186.032442</v>
      </c>
      <c r="Q86" s="322" t="n">
        <f aca="false">O86*N86*100</f>
        <v>-0</v>
      </c>
      <c r="R86" s="316" t="n">
        <f aca="false">'OPTION RISK BY MONTH'!I77</f>
        <v>-186.032442</v>
      </c>
      <c r="S86" s="48" t="n">
        <f aca="false">R86*N86*100</f>
        <v>-0</v>
      </c>
    </row>
    <row r="87" customFormat="false" ht="12.75" hidden="false" customHeight="false" outlineLevel="0" collapsed="false">
      <c r="A87" s="48" t="n">
        <f aca="false">curves!H81</f>
        <v>3.4875</v>
      </c>
      <c r="B87" s="48" t="n">
        <v>3.7595</v>
      </c>
      <c r="D87" s="48" t="n">
        <f aca="false">B87-A87</f>
        <v>0.272</v>
      </c>
      <c r="E87" s="36" t="n">
        <v>39508</v>
      </c>
      <c r="F87" s="48" t="n">
        <f aca="false">'RISK PAGE'!F89</f>
        <v>-0.09005446</v>
      </c>
      <c r="H87" s="322" t="n">
        <f aca="false">F87*D87*10000</f>
        <v>-244.9481312</v>
      </c>
      <c r="J87" s="48" t="n">
        <v>0</v>
      </c>
      <c r="N87" s="48" t="n">
        <v>0</v>
      </c>
      <c r="O87" s="316" t="n">
        <f aca="false">'RISK PAGE'!D87</f>
        <v>-173.174811</v>
      </c>
      <c r="Q87" s="322" t="n">
        <f aca="false">O87*N87*100</f>
        <v>-0</v>
      </c>
      <c r="R87" s="316" t="n">
        <f aca="false">'OPTION RISK BY MONTH'!I78</f>
        <v>-173.174811</v>
      </c>
      <c r="S87" s="48" t="n">
        <f aca="false">R87*N87*100</f>
        <v>-0</v>
      </c>
    </row>
    <row r="88" customFormat="false" ht="12.75" hidden="false" customHeight="false" outlineLevel="0" collapsed="false">
      <c r="A88" s="48" t="n">
        <f aca="false">curves!H82</f>
        <v>3.4825</v>
      </c>
      <c r="B88" s="48" t="n">
        <v>3.5745</v>
      </c>
      <c r="D88" s="48" t="n">
        <f aca="false">B88-A88</f>
        <v>0.0919999999999996</v>
      </c>
      <c r="E88" s="36" t="n">
        <v>39539</v>
      </c>
      <c r="F88" s="48" t="n">
        <f aca="false">'RISK PAGE'!F90</f>
        <v>-0.20972001</v>
      </c>
      <c r="H88" s="322" t="n">
        <f aca="false">F88*D88*10000</f>
        <v>-192.942409199999</v>
      </c>
      <c r="J88" s="48" t="n">
        <v>0</v>
      </c>
      <c r="N88" s="48" t="n">
        <v>0</v>
      </c>
      <c r="O88" s="316" t="n">
        <f aca="false">'RISK PAGE'!D88</f>
        <v>-123.676261</v>
      </c>
      <c r="Q88" s="322" t="n">
        <f aca="false">O88*N88*100</f>
        <v>-0</v>
      </c>
      <c r="R88" s="316" t="n">
        <f aca="false">'OPTION RISK BY MONTH'!I79</f>
        <v>-123.676261</v>
      </c>
      <c r="S88" s="48" t="n">
        <f aca="false">R88*N88*100</f>
        <v>-0</v>
      </c>
    </row>
    <row r="89" customFormat="false" ht="12.75" hidden="false" customHeight="false" outlineLevel="0" collapsed="false">
      <c r="A89" s="48" t="n">
        <f aca="false">curves!H83</f>
        <v>3.5175</v>
      </c>
      <c r="B89" s="48" t="n">
        <v>3.5725</v>
      </c>
      <c r="D89" s="48" t="n">
        <f aca="false">B89-A89</f>
        <v>0.0549999999999997</v>
      </c>
      <c r="E89" s="36" t="n">
        <v>39569</v>
      </c>
      <c r="F89" s="48" t="n">
        <f aca="false">'RISK PAGE'!F91</f>
        <v>-0.13794509</v>
      </c>
      <c r="H89" s="322" t="n">
        <f aca="false">F89*D89*10000</f>
        <v>-75.8697994999996</v>
      </c>
      <c r="J89" s="48" t="n">
        <v>0</v>
      </c>
      <c r="N89" s="48" t="n">
        <v>0</v>
      </c>
      <c r="O89" s="316" t="n">
        <f aca="false">'RISK PAGE'!D89</f>
        <v>-141.916637</v>
      </c>
      <c r="Q89" s="322" t="n">
        <f aca="false">O89*N89*100</f>
        <v>-0</v>
      </c>
      <c r="R89" s="316" t="n">
        <f aca="false">'OPTION RISK BY MONTH'!I80</f>
        <v>-141.916637</v>
      </c>
      <c r="S89" s="48" t="n">
        <f aca="false">R89*N89*100</f>
        <v>-0</v>
      </c>
    </row>
    <row r="90" customFormat="false" ht="12.75" hidden="false" customHeight="false" outlineLevel="0" collapsed="false">
      <c r="A90" s="48" t="n">
        <f aca="false">curves!H84</f>
        <v>3.5575</v>
      </c>
      <c r="B90" s="48" t="n">
        <v>3.6125</v>
      </c>
      <c r="D90" s="48" t="n">
        <f aca="false">B90-A90</f>
        <v>0.0549999999999997</v>
      </c>
      <c r="E90" s="36" t="n">
        <v>39600</v>
      </c>
      <c r="F90" s="48" t="n">
        <f aca="false">'RISK PAGE'!F92</f>
        <v>-0.13794509</v>
      </c>
      <c r="H90" s="322" t="n">
        <f aca="false">F90*D90*10000</f>
        <v>-75.8697994999996</v>
      </c>
      <c r="J90" s="48" t="n">
        <v>0</v>
      </c>
      <c r="N90" s="48" t="n">
        <v>0</v>
      </c>
      <c r="O90" s="316" t="n">
        <f aca="false">'RISK PAGE'!D90</f>
        <v>-193.355396</v>
      </c>
      <c r="Q90" s="322" t="n">
        <f aca="false">O90*N90*100</f>
        <v>-0</v>
      </c>
      <c r="R90" s="316" t="n">
        <f aca="false">'OPTION RISK BY MONTH'!I81</f>
        <v>-193.355396</v>
      </c>
      <c r="S90" s="48" t="n">
        <f aca="false">R90*N90*100</f>
        <v>-0</v>
      </c>
    </row>
    <row r="91" customFormat="false" ht="12.75" hidden="false" customHeight="false" outlineLevel="0" collapsed="false">
      <c r="A91" s="48" t="n">
        <f aca="false">curves!H85</f>
        <v>3.5975</v>
      </c>
      <c r="B91" s="48" t="n">
        <v>3.6545</v>
      </c>
      <c r="D91" s="48" t="n">
        <f aca="false">B91-A91</f>
        <v>0.0569999999999995</v>
      </c>
      <c r="E91" s="36" t="n">
        <v>39600</v>
      </c>
      <c r="F91" s="48" t="n">
        <f aca="false">'RISK PAGE'!F93</f>
        <v>-0.13794509</v>
      </c>
      <c r="H91" s="322" t="n">
        <f aca="false">F91*D91*10000</f>
        <v>-78.6287012999993</v>
      </c>
      <c r="J91" s="48" t="n">
        <v>0</v>
      </c>
      <c r="N91" s="48" t="n">
        <v>0</v>
      </c>
      <c r="O91" s="316" t="n">
        <f aca="false">'RISK PAGE'!D91</f>
        <v>-140.343396</v>
      </c>
      <c r="Q91" s="322" t="n">
        <f aca="false">O91*N91*100</f>
        <v>-0</v>
      </c>
      <c r="R91" s="316" t="n">
        <f aca="false">'OPTION RISK BY MONTH'!I82</f>
        <v>-140.343396</v>
      </c>
      <c r="S91" s="48" t="n">
        <f aca="false">R91*N91*100</f>
        <v>-0</v>
      </c>
    </row>
    <row r="92" customFormat="false" ht="12.75" hidden="false" customHeight="false" outlineLevel="0" collapsed="false">
      <c r="A92" s="48" t="n">
        <f aca="false">curves!H86</f>
        <v>3.5925</v>
      </c>
      <c r="B92" s="48" t="n">
        <v>3.6965</v>
      </c>
      <c r="D92" s="48" t="n">
        <f aca="false">B92-A92</f>
        <v>0.104</v>
      </c>
      <c r="E92" s="36" t="n">
        <v>39600</v>
      </c>
      <c r="F92" s="48" t="n">
        <f aca="false">'RISK PAGE'!F94</f>
        <v>-0.13794509</v>
      </c>
      <c r="H92" s="322" t="n">
        <f aca="false">F92*D92*10000</f>
        <v>-143.4628936</v>
      </c>
      <c r="J92" s="48" t="n">
        <v>0</v>
      </c>
      <c r="N92" s="48" t="n">
        <v>0</v>
      </c>
      <c r="O92" s="316" t="n">
        <f aca="false">'RISK PAGE'!D92</f>
        <v>-140.343396</v>
      </c>
      <c r="Q92" s="322" t="n">
        <f aca="false">O92*N92*100</f>
        <v>-0</v>
      </c>
      <c r="R92" s="316" t="n">
        <f aca="false">'OPTION RISK BY MONTH'!I83</f>
        <v>-145.013005</v>
      </c>
      <c r="S92" s="48" t="n">
        <f aca="false">R92*N92*100</f>
        <v>-0</v>
      </c>
    </row>
    <row r="93" customFormat="false" ht="12.75" hidden="false" customHeight="false" outlineLevel="0" collapsed="false">
      <c r="A93" s="48" t="n">
        <f aca="false">curves!H87</f>
        <v>3.6175</v>
      </c>
      <c r="B93" s="48" t="n">
        <v>3.6795</v>
      </c>
      <c r="D93" s="48" t="n">
        <f aca="false">B93-A93</f>
        <v>0.0619999999999994</v>
      </c>
      <c r="E93" s="36" t="n">
        <v>39600</v>
      </c>
      <c r="F93" s="48" t="n">
        <f aca="false">'RISK PAGE'!F95</f>
        <v>-0.13794509</v>
      </c>
      <c r="H93" s="322" t="n">
        <f aca="false">F93*D93*10000</f>
        <v>-85.5259557999992</v>
      </c>
      <c r="J93" s="48" t="n">
        <v>0</v>
      </c>
      <c r="N93" s="48" t="n">
        <v>0</v>
      </c>
      <c r="O93" s="316" t="n">
        <f aca="false">'RISK PAGE'!D93</f>
        <v>-140.343396</v>
      </c>
      <c r="Q93" s="322" t="n">
        <f aca="false">O93*N93*100</f>
        <v>-0</v>
      </c>
      <c r="R93" s="316" t="n">
        <f aca="false">'OPTION RISK BY MONTH'!I84</f>
        <v>-156.103472</v>
      </c>
      <c r="S93" s="48" t="n">
        <f aca="false">R93*N93*100</f>
        <v>-0</v>
      </c>
    </row>
    <row r="94" customFormat="false" ht="12.75" hidden="false" customHeight="false" outlineLevel="0" collapsed="false">
      <c r="A94" s="48" t="n">
        <f aca="false">curves!H88</f>
        <v>3.7695</v>
      </c>
      <c r="B94" s="48" t="n">
        <v>3.6925</v>
      </c>
      <c r="D94" s="48" t="n">
        <f aca="false">B94-A94</f>
        <v>-0.077</v>
      </c>
      <c r="E94" s="36" t="n">
        <v>39600</v>
      </c>
      <c r="F94" s="48" t="n">
        <f aca="false">'RISK PAGE'!F96</f>
        <v>0</v>
      </c>
      <c r="H94" s="322" t="n">
        <f aca="false">F94*D94*10000</f>
        <v>-0</v>
      </c>
      <c r="J94" s="48" t="n">
        <v>0</v>
      </c>
      <c r="N94" s="48" t="n">
        <v>0</v>
      </c>
      <c r="O94" s="316" t="n">
        <f aca="false">'RISK PAGE'!D94</f>
        <v>-140.343396</v>
      </c>
      <c r="Q94" s="322" t="n">
        <f aca="false">O94*N94*100</f>
        <v>-0</v>
      </c>
      <c r="R94" s="316" t="n">
        <f aca="false">'OPTION RISK BY MONTH'!I85</f>
        <v>-200.39846</v>
      </c>
      <c r="S94" s="48" t="n">
        <f aca="false">R94*N94*100</f>
        <v>-0</v>
      </c>
    </row>
    <row r="95" customFormat="false" ht="12.75" hidden="false" customHeight="false" outlineLevel="0" collapsed="false">
      <c r="A95" s="48" t="n">
        <f aca="false">curves!H89</f>
        <v>3.9125</v>
      </c>
      <c r="B95" s="48" t="n">
        <v>3.8445</v>
      </c>
      <c r="D95" s="48" t="n">
        <f aca="false">B95-A95</f>
        <v>-0.0680000000000005</v>
      </c>
      <c r="E95" s="36" t="n">
        <v>39600</v>
      </c>
      <c r="F95" s="48" t="n">
        <f aca="false">'RISK PAGE'!F97</f>
        <v>0</v>
      </c>
      <c r="H95" s="322" t="n">
        <f aca="false">F95*D95*10000</f>
        <v>-0</v>
      </c>
      <c r="J95" s="48" t="n">
        <v>0</v>
      </c>
      <c r="N95" s="48" t="n">
        <v>0</v>
      </c>
      <c r="O95" s="316" t="n">
        <f aca="false">'RISK PAGE'!D95</f>
        <v>-140.343396</v>
      </c>
      <c r="Q95" s="322" t="n">
        <f aca="false">O95*N95*100</f>
        <v>-0</v>
      </c>
      <c r="R95" s="316" t="n">
        <f aca="false">'OPTION RISK BY MONTH'!I86</f>
        <v>-155.530504</v>
      </c>
      <c r="S95" s="48" t="n">
        <f aca="false">R95*N95*100</f>
        <v>-0</v>
      </c>
    </row>
    <row r="96" customFormat="false" ht="12.75" hidden="false" customHeight="false" outlineLevel="0" collapsed="false">
      <c r="A96" s="48" t="n">
        <f aca="false">curves!H90</f>
        <v>3.965</v>
      </c>
      <c r="B96" s="48" t="n">
        <v>4.0045</v>
      </c>
      <c r="D96" s="48" t="n">
        <f aca="false">B96-A96</f>
        <v>0.0395000000000003</v>
      </c>
      <c r="E96" s="36" t="n">
        <v>39600</v>
      </c>
      <c r="F96" s="48" t="n">
        <f aca="false">'RISK PAGE'!F98</f>
        <v>0</v>
      </c>
      <c r="H96" s="322" t="n">
        <f aca="false">F96*D96*10000</f>
        <v>0</v>
      </c>
      <c r="J96" s="48" t="n">
        <v>0</v>
      </c>
      <c r="N96" s="48" t="n">
        <v>0</v>
      </c>
      <c r="O96" s="316" t="n">
        <f aca="false">'RISK PAGE'!D96</f>
        <v>-140.343396</v>
      </c>
      <c r="Q96" s="322" t="n">
        <f aca="false">O96*N96*100</f>
        <v>-0</v>
      </c>
      <c r="R96" s="316" t="n">
        <f aca="false">'OPTION RISK BY MONTH'!I87</f>
        <v>-171.77071</v>
      </c>
      <c r="S96" s="48" t="n">
        <f aca="false">R96*N96*100</f>
        <v>-0</v>
      </c>
    </row>
    <row r="97" customFormat="false" ht="12.75" hidden="false" customHeight="false" outlineLevel="0" collapsed="false">
      <c r="A97" s="48" t="n">
        <f aca="false">curves!H91</f>
        <v>3.88</v>
      </c>
      <c r="B97" s="48" t="n">
        <v>4.0595</v>
      </c>
      <c r="D97" s="48" t="n">
        <f aca="false">B97-A97</f>
        <v>0.1795</v>
      </c>
      <c r="E97" s="36" t="n">
        <v>39600</v>
      </c>
      <c r="F97" s="48" t="n">
        <f aca="false">'RISK PAGE'!F99</f>
        <v>0</v>
      </c>
      <c r="H97" s="322" t="n">
        <f aca="false">F97*D97*10000</f>
        <v>0</v>
      </c>
      <c r="J97" s="48" t="n">
        <v>0</v>
      </c>
      <c r="N97" s="48" t="n">
        <v>0</v>
      </c>
      <c r="O97" s="316" t="n">
        <f aca="false">'RISK PAGE'!D97</f>
        <v>-140.343396</v>
      </c>
      <c r="Q97" s="322" t="n">
        <f aca="false">O97*N97*100</f>
        <v>-0</v>
      </c>
      <c r="R97" s="316" t="n">
        <f aca="false">'OPTION RISK BY MONTH'!I88</f>
        <v>-185.429261</v>
      </c>
      <c r="S97" s="48" t="n">
        <f aca="false">R97*N97*100</f>
        <v>-0</v>
      </c>
    </row>
    <row r="98" customFormat="false" ht="12.75" hidden="false" customHeight="false" outlineLevel="0" collapsed="false">
      <c r="A98" s="48" t="n">
        <f aca="false">curves!H92</f>
        <v>3.75</v>
      </c>
      <c r="B98" s="48" t="n">
        <v>3.9795</v>
      </c>
      <c r="D98" s="48" t="n">
        <f aca="false">B98-A98</f>
        <v>0.2295</v>
      </c>
      <c r="E98" s="36" t="n">
        <v>39600</v>
      </c>
      <c r="F98" s="48" t="n">
        <f aca="false">'RISK PAGE'!F100</f>
        <v>0</v>
      </c>
      <c r="H98" s="322" t="n">
        <f aca="false">F98*D98*10000</f>
        <v>0</v>
      </c>
      <c r="J98" s="48" t="n">
        <v>0</v>
      </c>
      <c r="N98" s="48" t="n">
        <v>0</v>
      </c>
      <c r="O98" s="316" t="n">
        <f aca="false">'RISK PAGE'!D98</f>
        <v>-140.343396</v>
      </c>
      <c r="Q98" s="322" t="n">
        <f aca="false">O98*N98*100</f>
        <v>-0</v>
      </c>
      <c r="R98" s="316" t="n">
        <f aca="false">'OPTION RISK BY MONTH'!I89</f>
        <v>-176.54243</v>
      </c>
      <c r="S98" s="48" t="n">
        <f aca="false">R98*N98*100</f>
        <v>-0</v>
      </c>
    </row>
    <row r="99" customFormat="false" ht="12.75" hidden="false" customHeight="false" outlineLevel="0" collapsed="false">
      <c r="A99" s="48" t="n">
        <f aca="false">curves!H93</f>
        <v>3.565</v>
      </c>
      <c r="B99" s="48" t="n">
        <v>3.8495</v>
      </c>
      <c r="D99" s="48" t="n">
        <f aca="false">B99-A99</f>
        <v>0.2845</v>
      </c>
      <c r="F99" s="48" t="n">
        <f aca="false">'RISK PAGE'!F101</f>
        <v>0</v>
      </c>
      <c r="H99" s="322" t="n">
        <f aca="false">F99*D99*10000</f>
        <v>0</v>
      </c>
      <c r="J99" s="48" t="n">
        <v>0</v>
      </c>
      <c r="N99" s="48" t="n">
        <v>0</v>
      </c>
      <c r="O99" s="316" t="n">
        <f aca="false">'RISK PAGE'!D99</f>
        <v>-140.343396</v>
      </c>
      <c r="Q99" s="322" t="n">
        <f aca="false">O99*N99*100</f>
        <v>-0</v>
      </c>
      <c r="R99" s="316" t="n">
        <f aca="false">'OPTION RISK BY MONTH'!I90</f>
        <v>-161.547418</v>
      </c>
      <c r="S99" s="48" t="n">
        <f aca="false">R99*N99*100</f>
        <v>-0</v>
      </c>
    </row>
    <row r="100" customFormat="false" ht="12.75" hidden="false" customHeight="false" outlineLevel="0" collapsed="false">
      <c r="A100" s="48" t="n">
        <f aca="false">curves!H94</f>
        <v>3.56</v>
      </c>
      <c r="B100" s="48" t="n">
        <v>3.6645</v>
      </c>
      <c r="D100" s="48" t="n">
        <f aca="false">B100-A100</f>
        <v>0.104499999999999</v>
      </c>
      <c r="F100" s="48" t="n">
        <f aca="false">'RISK PAGE'!F102</f>
        <v>0</v>
      </c>
      <c r="H100" s="322" t="n">
        <f aca="false">F100*D100*10000</f>
        <v>0</v>
      </c>
      <c r="J100" s="48" t="n">
        <v>0</v>
      </c>
      <c r="N100" s="48" t="n">
        <v>0</v>
      </c>
      <c r="O100" s="316" t="n">
        <f aca="false">'RISK PAGE'!D100</f>
        <v>-140.343396</v>
      </c>
      <c r="Q100" s="322" t="n">
        <f aca="false">O100*N100*100</f>
        <v>-0</v>
      </c>
      <c r="R100" s="316" t="n">
        <f aca="false">'OPTION RISK BY MONTH'!I91</f>
        <v>-108.797596</v>
      </c>
      <c r="S100" s="48" t="n">
        <f aca="false">R100*N100*100</f>
        <v>-0</v>
      </c>
    </row>
    <row r="101" customFormat="false" ht="12.75" hidden="false" customHeight="false" outlineLevel="0" collapsed="false">
      <c r="A101" s="48" t="n">
        <f aca="false">curves!H95</f>
        <v>3.595</v>
      </c>
      <c r="B101" s="48" t="n">
        <v>3.6625</v>
      </c>
      <c r="D101" s="48" t="n">
        <f aca="false">B101-A101</f>
        <v>0.0674999999999999</v>
      </c>
      <c r="F101" s="48" t="n">
        <f aca="false">'RISK PAGE'!F103</f>
        <v>0</v>
      </c>
      <c r="H101" s="322" t="n">
        <f aca="false">F101*D101*10000</f>
        <v>0</v>
      </c>
      <c r="J101" s="48" t="n">
        <v>0</v>
      </c>
      <c r="N101" s="48" t="n">
        <v>0</v>
      </c>
      <c r="O101" s="316" t="n">
        <f aca="false">'RISK PAGE'!D101</f>
        <v>0</v>
      </c>
      <c r="Q101" s="322" t="n">
        <f aca="false">O101*N101*100</f>
        <v>0</v>
      </c>
      <c r="R101" s="316" t="n">
        <f aca="false">'OPTION RISK BY MONTH'!I92</f>
        <v>-110.764436</v>
      </c>
      <c r="S101" s="48" t="n">
        <f aca="false">R101*N101*100</f>
        <v>-0</v>
      </c>
    </row>
    <row r="102" customFormat="false" ht="12.75" hidden="false" customHeight="false" outlineLevel="0" collapsed="false">
      <c r="A102" s="48" t="n">
        <f aca="false">curves!H96</f>
        <v>3.635</v>
      </c>
      <c r="B102" s="48" t="n">
        <v>3.7025</v>
      </c>
      <c r="D102" s="48" t="n">
        <f aca="false">B102-A102</f>
        <v>0.0675000000000003</v>
      </c>
      <c r="F102" s="48" t="n">
        <f aca="false">'RISK PAGE'!F104</f>
        <v>0</v>
      </c>
      <c r="H102" s="322" t="n">
        <f aca="false">F102*D102*10000</f>
        <v>0</v>
      </c>
      <c r="J102" s="48" t="n">
        <v>0</v>
      </c>
      <c r="N102" s="48" t="n">
        <v>0</v>
      </c>
      <c r="O102" s="316" t="n">
        <f aca="false">'RISK PAGE'!D102</f>
        <v>0</v>
      </c>
      <c r="Q102" s="322" t="n">
        <f aca="false">O102*N102*100</f>
        <v>0</v>
      </c>
      <c r="R102" s="316" t="n">
        <f aca="false">'OPTION RISK BY MONTH'!I93</f>
        <v>-151.433734</v>
      </c>
      <c r="S102" s="48" t="n">
        <f aca="false">R102*N102*100</f>
        <v>-0</v>
      </c>
    </row>
    <row r="103" customFormat="false" ht="12.75" hidden="false" customHeight="false" outlineLevel="0" collapsed="false">
      <c r="A103" s="48" t="n">
        <f aca="false">curves!H97</f>
        <v>3.675</v>
      </c>
      <c r="B103" s="48" t="n">
        <v>3.7445</v>
      </c>
      <c r="D103" s="48" t="n">
        <f aca="false">B103-A103</f>
        <v>0.0694999999999997</v>
      </c>
      <c r="F103" s="48" t="n">
        <f aca="false">'RISK PAGE'!F105</f>
        <v>0</v>
      </c>
      <c r="H103" s="322" t="n">
        <f aca="false">F103*D103*10000</f>
        <v>0</v>
      </c>
      <c r="J103" s="48" t="n">
        <v>0</v>
      </c>
      <c r="N103" s="48" t="n">
        <v>0</v>
      </c>
      <c r="O103" s="316"/>
      <c r="Q103" s="322" t="n">
        <f aca="false">O103*N103*100</f>
        <v>0</v>
      </c>
      <c r="S103" s="48" t="n">
        <f aca="false">R103*N103*100</f>
        <v>0</v>
      </c>
    </row>
    <row r="104" customFormat="false" ht="12.75" hidden="false" customHeight="false" outlineLevel="0" collapsed="false">
      <c r="A104" s="48" t="n">
        <f aca="false">curves!H98</f>
        <v>3.67</v>
      </c>
      <c r="B104" s="48" t="n">
        <v>3.7865</v>
      </c>
      <c r="D104" s="48" t="n">
        <f aca="false">B104-A104</f>
        <v>0.1165</v>
      </c>
      <c r="F104" s="48" t="n">
        <f aca="false">'RISK PAGE'!F106</f>
        <v>0</v>
      </c>
      <c r="H104" s="322" t="n">
        <f aca="false">F104*D104*10000</f>
        <v>0</v>
      </c>
      <c r="J104" s="48" t="n">
        <v>0</v>
      </c>
      <c r="N104" s="48" t="n">
        <v>0</v>
      </c>
      <c r="O104" s="316"/>
      <c r="Q104" s="322" t="n">
        <f aca="false">O104*N104*100</f>
        <v>0</v>
      </c>
      <c r="S104" s="48" t="n">
        <f aca="false">R104*N104*100</f>
        <v>0</v>
      </c>
    </row>
    <row r="105" customFormat="false" ht="12.75" hidden="false" customHeight="false" outlineLevel="0" collapsed="false">
      <c r="A105" s="48" t="n">
        <f aca="false">curves!H99</f>
        <v>3.695</v>
      </c>
      <c r="B105" s="48" t="n">
        <v>3.7695</v>
      </c>
      <c r="D105" s="48" t="n">
        <f aca="false">B105-A105</f>
        <v>0.0744999999999996</v>
      </c>
      <c r="F105" s="48" t="n">
        <f aca="false">'RISK PAGE'!F107</f>
        <v>0</v>
      </c>
      <c r="H105" s="322" t="n">
        <f aca="false">F105*D105*10000</f>
        <v>0</v>
      </c>
      <c r="J105" s="48" t="n">
        <v>0</v>
      </c>
      <c r="N105" s="48" t="n">
        <v>0</v>
      </c>
      <c r="O105" s="316"/>
      <c r="Q105" s="322" t="n">
        <f aca="false">O105*N105*100</f>
        <v>0</v>
      </c>
      <c r="S105" s="48" t="n">
        <f aca="false">R105*N105*100</f>
        <v>0</v>
      </c>
    </row>
    <row r="106" customFormat="false" ht="12.75" hidden="false" customHeight="false" outlineLevel="0" collapsed="false">
      <c r="A106" s="48" t="n">
        <f aca="false">curves!H100</f>
        <v>3.847</v>
      </c>
      <c r="B106" s="48" t="n">
        <v>3.7825</v>
      </c>
      <c r="D106" s="48" t="n">
        <f aca="false">B106-A106</f>
        <v>-0.0644999999999998</v>
      </c>
      <c r="F106" s="48" t="n">
        <f aca="false">'RISK PAGE'!F108</f>
        <v>0</v>
      </c>
      <c r="H106" s="322" t="n">
        <f aca="false">F106*D106*10000</f>
        <v>-0</v>
      </c>
      <c r="J106" s="48" t="n">
        <v>0</v>
      </c>
      <c r="N106" s="48" t="n">
        <v>0</v>
      </c>
      <c r="O106" s="316"/>
      <c r="Q106" s="322" t="n">
        <f aca="false">O106*N106*100</f>
        <v>0</v>
      </c>
      <c r="S106" s="48" t="n">
        <f aca="false">R106*N106*100</f>
        <v>0</v>
      </c>
    </row>
    <row r="107" customFormat="false" ht="12.75" hidden="false" customHeight="false" outlineLevel="0" collapsed="false">
      <c r="A107" s="48" t="n">
        <f aca="false">curves!H101</f>
        <v>3.99</v>
      </c>
      <c r="B107" s="48" t="n">
        <v>3.9345</v>
      </c>
      <c r="D107" s="48" t="n">
        <f aca="false">B107-A107</f>
        <v>-0.0555000000000008</v>
      </c>
      <c r="F107" s="48" t="n">
        <f aca="false">'RISK PAGE'!F109</f>
        <v>0</v>
      </c>
      <c r="H107" s="322" t="n">
        <f aca="false">F107*D107*10000</f>
        <v>-0</v>
      </c>
      <c r="J107" s="48" t="n">
        <v>0</v>
      </c>
      <c r="N107" s="48" t="n">
        <v>0</v>
      </c>
      <c r="O107" s="316"/>
      <c r="Q107" s="322" t="n">
        <f aca="false">O107*N107*100</f>
        <v>0</v>
      </c>
      <c r="S107" s="48" t="n">
        <f aca="false">R107*N107*100</f>
        <v>0</v>
      </c>
    </row>
    <row r="108" customFormat="false" ht="12.75" hidden="false" customHeight="false" outlineLevel="0" collapsed="false">
      <c r="A108" s="48" t="n">
        <f aca="false">curves!H102</f>
        <v>4.045</v>
      </c>
      <c r="B108" s="48" t="n">
        <v>4.0945</v>
      </c>
      <c r="D108" s="48" t="n">
        <f aca="false">B108-A108</f>
        <v>0.0495000000000001</v>
      </c>
      <c r="F108" s="48" t="n">
        <f aca="false">'RISK PAGE'!F110</f>
        <v>0</v>
      </c>
      <c r="H108" s="322" t="n">
        <f aca="false">F108*D108*10000</f>
        <v>0</v>
      </c>
      <c r="J108" s="48" t="n">
        <v>0</v>
      </c>
      <c r="N108" s="48" t="n">
        <v>0</v>
      </c>
      <c r="O108" s="316"/>
      <c r="Q108" s="322" t="n">
        <f aca="false">O108*N108*100</f>
        <v>0</v>
      </c>
      <c r="S108" s="48" t="n">
        <f aca="false">R108*N108*100</f>
        <v>0</v>
      </c>
    </row>
    <row r="109" customFormat="false" ht="12.75" hidden="false" customHeight="false" outlineLevel="0" collapsed="false">
      <c r="A109" s="48" t="n">
        <f aca="false">curves!H103</f>
        <v>3.96</v>
      </c>
      <c r="B109" s="48" t="n">
        <v>4.152</v>
      </c>
      <c r="D109" s="48" t="n">
        <f aca="false">B109-A109</f>
        <v>0.192</v>
      </c>
      <c r="H109" s="322" t="n">
        <f aca="false">F109*D109*10000</f>
        <v>0</v>
      </c>
      <c r="J109" s="48" t="n">
        <v>0</v>
      </c>
      <c r="N109" s="48" t="n">
        <v>0</v>
      </c>
      <c r="O109" s="316"/>
      <c r="Q109" s="322" t="n">
        <f aca="false">O109*N109*100</f>
        <v>0</v>
      </c>
      <c r="S109" s="48" t="n">
        <f aca="false">R109*N109*100</f>
        <v>0</v>
      </c>
    </row>
    <row r="110" customFormat="false" ht="12.75" hidden="false" customHeight="false" outlineLevel="0" collapsed="false">
      <c r="A110" s="48" t="n">
        <f aca="false">curves!H104</f>
        <v>3.83</v>
      </c>
      <c r="B110" s="48" t="n">
        <v>4.072</v>
      </c>
      <c r="D110" s="48" t="n">
        <f aca="false">B110-A110</f>
        <v>0.242</v>
      </c>
      <c r="H110" s="322" t="n">
        <f aca="false">F110*D110*10000</f>
        <v>0</v>
      </c>
      <c r="J110" s="48" t="n">
        <v>0</v>
      </c>
      <c r="N110" s="48" t="n">
        <v>0</v>
      </c>
      <c r="O110" s="316"/>
      <c r="Q110" s="322" t="n">
        <f aca="false">O110*N110*100</f>
        <v>0</v>
      </c>
      <c r="S110" s="48" t="n">
        <f aca="false">R110*N110*100</f>
        <v>0</v>
      </c>
    </row>
    <row r="111" customFormat="false" ht="12.75" hidden="false" customHeight="false" outlineLevel="0" collapsed="false">
      <c r="A111" s="48" t="n">
        <f aca="false">curves!H105</f>
        <v>3.645</v>
      </c>
      <c r="B111" s="48" t="n">
        <v>3.942</v>
      </c>
      <c r="D111" s="48" t="n">
        <f aca="false">B111-A111</f>
        <v>0.296999999999999</v>
      </c>
      <c r="H111" s="322" t="n">
        <f aca="false">F111*D111*10000</f>
        <v>0</v>
      </c>
      <c r="N111" s="48" t="n">
        <v>0</v>
      </c>
      <c r="O111" s="316"/>
      <c r="Q111" s="322" t="n">
        <f aca="false">O111*N111*100</f>
        <v>0</v>
      </c>
      <c r="S111" s="48" t="n">
        <f aca="false">R111*N111*100</f>
        <v>0</v>
      </c>
    </row>
    <row r="112" customFormat="false" ht="12.75" hidden="false" customHeight="false" outlineLevel="0" collapsed="false">
      <c r="A112" s="48" t="n">
        <f aca="false">curves!H106</f>
        <v>3.64</v>
      </c>
      <c r="B112" s="48" t="n">
        <v>3.757</v>
      </c>
      <c r="D112" s="48" t="n">
        <f aca="false">B112-A112</f>
        <v>0.116999999999999</v>
      </c>
      <c r="H112" s="322" t="n">
        <f aca="false">F112*D112*10000</f>
        <v>0</v>
      </c>
      <c r="N112" s="48" t="n">
        <v>0</v>
      </c>
      <c r="O112" s="316"/>
      <c r="Q112" s="322" t="n">
        <f aca="false">O112*N112*100</f>
        <v>0</v>
      </c>
      <c r="S112" s="48" t="n">
        <f aca="false">R112*N112*100</f>
        <v>0</v>
      </c>
    </row>
    <row r="113" customFormat="false" ht="12.75" hidden="false" customHeight="false" outlineLevel="0" collapsed="false">
      <c r="A113" s="48" t="n">
        <f aca="false">curves!H107</f>
        <v>3.675</v>
      </c>
      <c r="B113" s="48" t="n">
        <v>3.755</v>
      </c>
      <c r="D113" s="48" t="n">
        <f aca="false">B113-A113</f>
        <v>0.0800000000000001</v>
      </c>
      <c r="H113" s="322" t="n">
        <f aca="false">F113*D113*10000</f>
        <v>0</v>
      </c>
      <c r="N113" s="48" t="n">
        <v>0</v>
      </c>
      <c r="O113" s="316"/>
      <c r="Q113" s="322" t="n">
        <f aca="false">O113*N113*100</f>
        <v>0</v>
      </c>
      <c r="S113" s="48" t="n">
        <f aca="false">R113*N113*100</f>
        <v>0</v>
      </c>
    </row>
    <row r="114" customFormat="false" ht="12.75" hidden="false" customHeight="false" outlineLevel="0" collapsed="false">
      <c r="A114" s="48" t="n">
        <f aca="false">curves!H108</f>
        <v>3.715</v>
      </c>
      <c r="B114" s="48" t="n">
        <v>3.795</v>
      </c>
      <c r="D114" s="48" t="n">
        <f aca="false">B114-A114</f>
        <v>0.0800000000000001</v>
      </c>
      <c r="H114" s="322" t="n">
        <f aca="false">F114*D114*10000</f>
        <v>0</v>
      </c>
      <c r="N114" s="48" t="n">
        <v>0</v>
      </c>
      <c r="O114" s="316"/>
      <c r="Q114" s="322" t="n">
        <f aca="false">O114*N114*100</f>
        <v>0</v>
      </c>
      <c r="S114" s="48" t="n">
        <f aca="false">R114*N114*100</f>
        <v>0</v>
      </c>
    </row>
    <row r="115" customFormat="false" ht="12.75" hidden="false" customHeight="false" outlineLevel="0" collapsed="false">
      <c r="A115" s="48" t="n">
        <f aca="false">curves!H109</f>
        <v>3.755</v>
      </c>
      <c r="B115" s="48" t="n">
        <v>3.837</v>
      </c>
      <c r="D115" s="48" t="n">
        <f aca="false">B115-A115</f>
        <v>0.0819999999999994</v>
      </c>
      <c r="H115" s="322" t="n">
        <f aca="false">F115*D115*10000</f>
        <v>0</v>
      </c>
      <c r="N115" s="48" t="n">
        <v>0</v>
      </c>
      <c r="O115" s="316"/>
      <c r="Q115" s="322" t="n">
        <f aca="false">O115*N115*100</f>
        <v>0</v>
      </c>
      <c r="S115" s="48" t="n">
        <f aca="false">R115*N115*100</f>
        <v>0</v>
      </c>
    </row>
    <row r="116" customFormat="false" ht="12.75" hidden="false" customHeight="false" outlineLevel="0" collapsed="false">
      <c r="A116" s="48" t="n">
        <f aca="false">curves!H110</f>
        <v>3.75</v>
      </c>
      <c r="B116" s="48" t="n">
        <v>3.879</v>
      </c>
      <c r="D116" s="48" t="n">
        <f aca="false">B116-A116</f>
        <v>0.129</v>
      </c>
      <c r="H116" s="322" t="n">
        <f aca="false">F116*D116*10000</f>
        <v>0</v>
      </c>
      <c r="N116" s="48" t="n">
        <v>0</v>
      </c>
      <c r="O116" s="316"/>
      <c r="Q116" s="322" t="n">
        <f aca="false">O116*N116*100</f>
        <v>0</v>
      </c>
      <c r="S116" s="48" t="n">
        <f aca="false">R116*N116*100</f>
        <v>0</v>
      </c>
    </row>
    <row r="117" customFormat="false" ht="12.75" hidden="false" customHeight="false" outlineLevel="0" collapsed="false">
      <c r="A117" s="48" t="n">
        <f aca="false">curves!H111</f>
        <v>3.775</v>
      </c>
      <c r="B117" s="48" t="n">
        <v>3.862</v>
      </c>
      <c r="D117" s="48" t="n">
        <f aca="false">B117-A117</f>
        <v>0.0869999999999993</v>
      </c>
      <c r="H117" s="322" t="n">
        <f aca="false">F117*D117*10000</f>
        <v>0</v>
      </c>
      <c r="N117" s="48" t="n">
        <v>0</v>
      </c>
      <c r="O117" s="316"/>
      <c r="Q117" s="322" t="n">
        <f aca="false">O117*N117*100</f>
        <v>0</v>
      </c>
      <c r="S117" s="48" t="n">
        <f aca="false">R117*N117*100</f>
        <v>0</v>
      </c>
    </row>
    <row r="118" customFormat="false" ht="12.75" hidden="false" customHeight="false" outlineLevel="0" collapsed="false">
      <c r="A118" s="48" t="n">
        <f aca="false">curves!H112</f>
        <v>3.927</v>
      </c>
      <c r="B118" s="48" t="n">
        <v>3.875</v>
      </c>
      <c r="D118" s="48" t="n">
        <f aca="false">B118-A118</f>
        <v>-0.052</v>
      </c>
      <c r="H118" s="322" t="n">
        <f aca="false">F118*D118*10000</f>
        <v>-0</v>
      </c>
      <c r="N118" s="48" t="n">
        <v>0</v>
      </c>
      <c r="O118" s="316"/>
      <c r="Q118" s="322" t="n">
        <f aca="false">O118*N118*100</f>
        <v>0</v>
      </c>
      <c r="S118" s="48" t="n">
        <f aca="false">R118*N118*100</f>
        <v>0</v>
      </c>
    </row>
    <row r="119" customFormat="false" ht="12.75" hidden="false" customHeight="false" outlineLevel="0" collapsed="false">
      <c r="A119" s="48" t="n">
        <f aca="false">curves!H113</f>
        <v>4.07</v>
      </c>
      <c r="B119" s="48" t="n">
        <v>4.027</v>
      </c>
      <c r="D119" s="48" t="n">
        <f aca="false">B119-A119</f>
        <v>-0.043000000000001</v>
      </c>
      <c r="H119" s="322" t="n">
        <f aca="false">F119*D119*10000</f>
        <v>-0</v>
      </c>
      <c r="N119" s="48" t="n">
        <v>0</v>
      </c>
      <c r="O119" s="316"/>
      <c r="Q119" s="322" t="n">
        <f aca="false">O119*N119*100</f>
        <v>0</v>
      </c>
      <c r="S119" s="48" t="n">
        <f aca="false">R119*N119*100</f>
        <v>0</v>
      </c>
    </row>
    <row r="120" customFormat="false" ht="12.75" hidden="false" customHeight="false" outlineLevel="0" collapsed="false">
      <c r="A120" s="48" t="n">
        <f aca="false">curves!H114</f>
        <v>4.1275</v>
      </c>
      <c r="B120" s="48" t="n">
        <v>4.187</v>
      </c>
      <c r="D120" s="48" t="n">
        <f aca="false">B120-A120</f>
        <v>0.0594999999999999</v>
      </c>
      <c r="H120" s="322" t="n">
        <f aca="false">F120*D120*10000</f>
        <v>0</v>
      </c>
      <c r="N120" s="48" t="n">
        <v>0</v>
      </c>
      <c r="O120" s="316"/>
      <c r="Q120" s="322" t="n">
        <f aca="false">O120*N120*100</f>
        <v>0</v>
      </c>
      <c r="S120" s="48" t="n">
        <f aca="false">R120*N120*100</f>
        <v>0</v>
      </c>
    </row>
    <row r="121" customFormat="false" ht="12.75" hidden="false" customHeight="false" outlineLevel="0" collapsed="false">
      <c r="A121" s="48" t="n">
        <f aca="false">curves!H115</f>
        <v>4.0425</v>
      </c>
      <c r="B121" s="48" t="n">
        <v>4.247</v>
      </c>
      <c r="D121" s="48" t="n">
        <f aca="false">B121-A121</f>
        <v>0.204499999999999</v>
      </c>
      <c r="H121" s="322" t="n">
        <f aca="false">F121*D121*10000</f>
        <v>0</v>
      </c>
      <c r="N121" s="48" t="n">
        <v>0</v>
      </c>
      <c r="O121" s="316"/>
      <c r="Q121" s="322" t="n">
        <f aca="false">O121*N121*100</f>
        <v>0</v>
      </c>
      <c r="S121" s="48" t="n">
        <f aca="false">R121*N121*100</f>
        <v>0</v>
      </c>
    </row>
    <row r="122" customFormat="false" ht="12.75" hidden="false" customHeight="false" outlineLevel="0" collapsed="false">
      <c r="A122" s="48" t="n">
        <f aca="false">curves!H116</f>
        <v>3.9125</v>
      </c>
      <c r="B122" s="48" t="n">
        <v>4.167</v>
      </c>
      <c r="D122" s="48" t="n">
        <f aca="false">B122-A122</f>
        <v>0.2545</v>
      </c>
      <c r="H122" s="322" t="n">
        <f aca="false">F122*D122*10000</f>
        <v>0</v>
      </c>
      <c r="N122" s="48" t="n">
        <v>0</v>
      </c>
      <c r="O122" s="316"/>
      <c r="Q122" s="322" t="n">
        <f aca="false">O122*N122*100</f>
        <v>0</v>
      </c>
      <c r="S122" s="48" t="n">
        <f aca="false">R122*N122*100</f>
        <v>0</v>
      </c>
    </row>
    <row r="123" customFormat="false" ht="12.75" hidden="false" customHeight="false" outlineLevel="0" collapsed="false">
      <c r="A123" s="48" t="n">
        <f aca="false">curves!H117</f>
        <v>3.7275</v>
      </c>
      <c r="B123" s="48" t="n">
        <v>4.037</v>
      </c>
      <c r="D123" s="48" t="n">
        <f aca="false">B123-A123</f>
        <v>0.309499999999999</v>
      </c>
      <c r="H123" s="322" t="n">
        <f aca="false">F123*D123*10000</f>
        <v>0</v>
      </c>
      <c r="N123" s="48" t="n">
        <v>0</v>
      </c>
      <c r="O123" s="316"/>
      <c r="Q123" s="322" t="n">
        <f aca="false">O123*N123*100</f>
        <v>0</v>
      </c>
      <c r="S123" s="48" t="n">
        <f aca="false">R123*N123*100</f>
        <v>0</v>
      </c>
    </row>
    <row r="124" customFormat="false" ht="12.75" hidden="false" customHeight="false" outlineLevel="0" collapsed="false">
      <c r="A124" s="48" t="n">
        <f aca="false">curves!H118</f>
        <v>3.7225</v>
      </c>
      <c r="B124" s="48" t="n">
        <v>3.852</v>
      </c>
      <c r="D124" s="48" t="n">
        <f aca="false">B124-A124</f>
        <v>0.129499999999999</v>
      </c>
      <c r="H124" s="322" t="n">
        <f aca="false">F124*D124*10000</f>
        <v>0</v>
      </c>
      <c r="N124" s="48" t="n">
        <v>0</v>
      </c>
      <c r="O124" s="316"/>
      <c r="Q124" s="322" t="n">
        <f aca="false">O124*N124*100</f>
        <v>0</v>
      </c>
      <c r="S124" s="48" t="n">
        <f aca="false">R124*N124*100</f>
        <v>0</v>
      </c>
    </row>
    <row r="125" customFormat="false" ht="12.75" hidden="false" customHeight="false" outlineLevel="0" collapsed="false">
      <c r="A125" s="48" t="n">
        <f aca="false">curves!H119</f>
        <v>3.7575</v>
      </c>
      <c r="B125" s="48" t="n">
        <v>3.85</v>
      </c>
      <c r="D125" s="48" t="n">
        <f aca="false">B125-A125</f>
        <v>0.0925000000000003</v>
      </c>
      <c r="H125" s="322" t="n">
        <f aca="false">F125*D125*10000</f>
        <v>0</v>
      </c>
      <c r="N125" s="48" t="n">
        <v>0</v>
      </c>
      <c r="O125" s="316"/>
      <c r="Q125" s="322" t="n">
        <f aca="false">O125*N125*100</f>
        <v>0</v>
      </c>
      <c r="S125" s="48" t="n">
        <f aca="false">R125*N125*100</f>
        <v>0</v>
      </c>
    </row>
    <row r="126" customFormat="false" ht="12.75" hidden="false" customHeight="false" outlineLevel="0" collapsed="false">
      <c r="A126" s="48" t="n">
        <f aca="false">curves!H120</f>
        <v>3.7975</v>
      </c>
      <c r="B126" s="48" t="n">
        <v>3.89</v>
      </c>
      <c r="D126" s="48" t="n">
        <f aca="false">B126-A126</f>
        <v>0.0925000000000003</v>
      </c>
      <c r="H126" s="322" t="n">
        <f aca="false">F126*D126*10000</f>
        <v>0</v>
      </c>
      <c r="N126" s="48" t="n">
        <v>0</v>
      </c>
      <c r="O126" s="316"/>
      <c r="Q126" s="322" t="n">
        <f aca="false">O126*N126*100</f>
        <v>0</v>
      </c>
      <c r="S126" s="48" t="n">
        <f aca="false">R126*N126*100</f>
        <v>0</v>
      </c>
    </row>
    <row r="127" customFormat="false" ht="12.75" hidden="false" customHeight="false" outlineLevel="0" collapsed="false">
      <c r="A127" s="48" t="n">
        <f aca="false">curves!H121</f>
        <v>3.8375</v>
      </c>
      <c r="B127" s="48" t="n">
        <v>3.932</v>
      </c>
      <c r="D127" s="48" t="n">
        <f aca="false">B127-A127</f>
        <v>0.0944999999999996</v>
      </c>
      <c r="H127" s="322" t="n">
        <f aca="false">F127*D127*10000</f>
        <v>0</v>
      </c>
      <c r="N127" s="48" t="n">
        <v>0</v>
      </c>
      <c r="O127" s="316"/>
      <c r="Q127" s="322" t="n">
        <f aca="false">O127*N127*100</f>
        <v>0</v>
      </c>
      <c r="S127" s="48" t="n">
        <f aca="false">R127*N127*100</f>
        <v>0</v>
      </c>
    </row>
    <row r="128" customFormat="false" ht="12.75" hidden="false" customHeight="false" outlineLevel="0" collapsed="false">
      <c r="A128" s="48" t="n">
        <f aca="false">curves!H122</f>
        <v>3.8325</v>
      </c>
      <c r="B128" s="48" t="n">
        <v>3.974</v>
      </c>
      <c r="D128" s="48" t="n">
        <f aca="false">B128-A128</f>
        <v>0.1415</v>
      </c>
      <c r="H128" s="322" t="n">
        <f aca="false">F128*D128*10000</f>
        <v>0</v>
      </c>
      <c r="N128" s="48" t="n">
        <v>0</v>
      </c>
      <c r="O128" s="316"/>
      <c r="Q128" s="322" t="n">
        <f aca="false">O128*N128*100</f>
        <v>0</v>
      </c>
      <c r="S128" s="48" t="n">
        <f aca="false">R128*N128*100</f>
        <v>0</v>
      </c>
    </row>
    <row r="129" customFormat="false" ht="12.75" hidden="false" customHeight="false" outlineLevel="0" collapsed="false">
      <c r="A129" s="48" t="n">
        <f aca="false">curves!H123</f>
        <v>3.8575</v>
      </c>
      <c r="B129" s="48" t="n">
        <v>3.957</v>
      </c>
      <c r="D129" s="48" t="n">
        <f aca="false">B129-A129</f>
        <v>0.0994999999999995</v>
      </c>
      <c r="H129" s="322" t="n">
        <f aca="false">F129*D129*10000</f>
        <v>0</v>
      </c>
      <c r="N129" s="48" t="n">
        <v>0</v>
      </c>
      <c r="O129" s="316"/>
      <c r="Q129" s="322" t="n">
        <f aca="false">O129*N129*100</f>
        <v>0</v>
      </c>
      <c r="S129" s="48" t="n">
        <f aca="false">R129*N129*100</f>
        <v>0</v>
      </c>
    </row>
    <row r="130" customFormat="false" ht="12.75" hidden="false" customHeight="false" outlineLevel="0" collapsed="false">
      <c r="A130" s="48" t="n">
        <f aca="false">curves!H124</f>
        <v>4.0095</v>
      </c>
      <c r="B130" s="48" t="n">
        <v>3.97</v>
      </c>
      <c r="D130" s="48" t="n">
        <f aca="false">B130-A130</f>
        <v>-0.0394999999999999</v>
      </c>
      <c r="H130" s="322" t="n">
        <f aca="false">F130*D130*10000</f>
        <v>-0</v>
      </c>
      <c r="N130" s="48" t="n">
        <v>0</v>
      </c>
      <c r="O130" s="316"/>
      <c r="Q130" s="322" t="n">
        <f aca="false">O130*N130*100</f>
        <v>0</v>
      </c>
      <c r="S130" s="48" t="n">
        <f aca="false">R130*N130*100</f>
        <v>0</v>
      </c>
    </row>
    <row r="131" customFormat="false" ht="12.75" hidden="false" customHeight="false" outlineLevel="0" collapsed="false">
      <c r="A131" s="48" t="n">
        <f aca="false">curves!H125</f>
        <v>4.1525</v>
      </c>
      <c r="B131" s="48" t="n">
        <v>4.122</v>
      </c>
      <c r="D131" s="48" t="n">
        <f aca="false">B131-A131</f>
        <v>-0.0305000000000009</v>
      </c>
      <c r="H131" s="322" t="n">
        <f aca="false">F131*D131*10000</f>
        <v>-0</v>
      </c>
      <c r="N131" s="48" t="n">
        <v>0</v>
      </c>
      <c r="O131" s="316"/>
      <c r="Q131" s="322" t="n">
        <f aca="false">O131*N131*100</f>
        <v>0</v>
      </c>
      <c r="S131" s="48" t="n">
        <f aca="false">R131*N131*100</f>
        <v>0</v>
      </c>
    </row>
    <row r="132" customFormat="false" ht="12.75" hidden="false" customHeight="false" outlineLevel="0" collapsed="false">
      <c r="A132" s="48" t="n">
        <f aca="false">curves!H126</f>
        <v>4.2125</v>
      </c>
      <c r="B132" s="48" t="n">
        <v>4.282</v>
      </c>
      <c r="D132" s="48" t="n">
        <f aca="false">B132-A132</f>
        <v>0.0694999999999997</v>
      </c>
      <c r="H132" s="322" t="n">
        <f aca="false">F132*D132*10000</f>
        <v>0</v>
      </c>
      <c r="N132" s="48" t="n">
        <v>0</v>
      </c>
      <c r="O132" s="316"/>
      <c r="Q132" s="322" t="n">
        <f aca="false">O132*N132*100</f>
        <v>0</v>
      </c>
      <c r="S132" s="48" t="n">
        <f aca="false">R132*N132*100</f>
        <v>0</v>
      </c>
    </row>
    <row r="133" customFormat="false" ht="12.75" hidden="false" customHeight="false" outlineLevel="0" collapsed="false">
      <c r="A133" s="48" t="n">
        <f aca="false">curves!H127</f>
        <v>4.1275</v>
      </c>
      <c r="B133" s="48" t="n">
        <v>4.3445</v>
      </c>
      <c r="D133" s="48" t="n">
        <f aca="false">B133-A133</f>
        <v>0.217</v>
      </c>
      <c r="H133" s="322" t="n">
        <f aca="false">F133*D133*10000</f>
        <v>0</v>
      </c>
      <c r="N133" s="48" t="n">
        <v>0</v>
      </c>
      <c r="O133" s="316"/>
      <c r="Q133" s="322" t="n">
        <f aca="false">O133*N133*100</f>
        <v>0</v>
      </c>
      <c r="S133" s="48" t="n">
        <f aca="false">R133*N133*100</f>
        <v>0</v>
      </c>
    </row>
    <row r="134" customFormat="false" ht="12.75" hidden="false" customHeight="false" outlineLevel="0" collapsed="false">
      <c r="A134" s="48" t="n">
        <f aca="false">curves!H128</f>
        <v>3.9975</v>
      </c>
      <c r="B134" s="48" t="n">
        <v>4.2645</v>
      </c>
      <c r="D134" s="48" t="n">
        <f aca="false">B134-A134</f>
        <v>0.267</v>
      </c>
      <c r="H134" s="322" t="n">
        <f aca="false">F134*D134*10000</f>
        <v>0</v>
      </c>
      <c r="N134" s="48" t="n">
        <v>0</v>
      </c>
      <c r="O134" s="316"/>
      <c r="Q134" s="322" t="n">
        <f aca="false">O134*N134*100</f>
        <v>0</v>
      </c>
      <c r="S134" s="48" t="n">
        <f aca="false">R134*N134*100</f>
        <v>0</v>
      </c>
    </row>
    <row r="135" customFormat="false" ht="12.75" hidden="false" customHeight="false" outlineLevel="0" collapsed="false">
      <c r="A135" s="48" t="n">
        <f aca="false">curves!H129</f>
        <v>3.8125</v>
      </c>
      <c r="B135" s="48" t="n">
        <v>4.1345</v>
      </c>
      <c r="D135" s="48" t="n">
        <f aca="false">B135-A135</f>
        <v>0.321999999999999</v>
      </c>
      <c r="H135" s="322" t="n">
        <f aca="false">F135*D135*10000</f>
        <v>0</v>
      </c>
      <c r="N135" s="48" t="n">
        <v>0</v>
      </c>
      <c r="O135" s="316"/>
      <c r="Q135" s="322" t="n">
        <f aca="false">O135*N135*100</f>
        <v>0</v>
      </c>
      <c r="S135" s="48" t="n">
        <f aca="false">R135*N135*100</f>
        <v>0</v>
      </c>
    </row>
    <row r="136" customFormat="false" ht="12.75" hidden="false" customHeight="false" outlineLevel="0" collapsed="false">
      <c r="A136" s="48" t="n">
        <f aca="false">curves!H130</f>
        <v>3.8075</v>
      </c>
      <c r="B136" s="48" t="n">
        <v>3.9495</v>
      </c>
      <c r="D136" s="48" t="n">
        <f aca="false">B136-A136</f>
        <v>0.141999999999999</v>
      </c>
      <c r="H136" s="322" t="n">
        <f aca="false">F136*D136*10000</f>
        <v>0</v>
      </c>
      <c r="N136" s="48" t="n">
        <v>0</v>
      </c>
      <c r="O136" s="316"/>
      <c r="Q136" s="322" t="n">
        <f aca="false">O136*N136*100</f>
        <v>0</v>
      </c>
      <c r="S136" s="48" t="n">
        <f aca="false">R136*N136*100</f>
        <v>0</v>
      </c>
    </row>
    <row r="137" customFormat="false" ht="12.75" hidden="false" customHeight="false" outlineLevel="0" collapsed="false">
      <c r="A137" s="48" t="n">
        <f aca="false">curves!H131</f>
        <v>3.8425</v>
      </c>
      <c r="B137" s="48" t="n">
        <v>3.9475</v>
      </c>
      <c r="D137" s="48" t="n">
        <f aca="false">B137-A137</f>
        <v>0.105</v>
      </c>
      <c r="H137" s="322" t="n">
        <f aca="false">F137*D137*10000</f>
        <v>0</v>
      </c>
      <c r="N137" s="48" t="n">
        <v>0</v>
      </c>
      <c r="O137" s="316"/>
      <c r="Q137" s="322" t="n">
        <f aca="false">O137*N137*100</f>
        <v>0</v>
      </c>
      <c r="S137" s="48" t="n">
        <f aca="false">R137*N137*100</f>
        <v>0</v>
      </c>
    </row>
    <row r="138" customFormat="false" ht="12.75" hidden="false" customHeight="false" outlineLevel="0" collapsed="false">
      <c r="A138" s="48" t="n">
        <f aca="false">curves!H132</f>
        <v>3.8825</v>
      </c>
      <c r="B138" s="48" t="n">
        <v>3.9875</v>
      </c>
      <c r="D138" s="48" t="n">
        <f aca="false">B138-A138</f>
        <v>0.105</v>
      </c>
      <c r="H138" s="322" t="n">
        <f aca="false">F138*D138*10000</f>
        <v>0</v>
      </c>
      <c r="N138" s="48" t="n">
        <v>0</v>
      </c>
      <c r="O138" s="316"/>
      <c r="Q138" s="322" t="n">
        <f aca="false">O138*N138*100</f>
        <v>0</v>
      </c>
      <c r="S138" s="48" t="n">
        <f aca="false">R138*N138*100</f>
        <v>0</v>
      </c>
    </row>
    <row r="139" customFormat="false" ht="12.75" hidden="false" customHeight="false" outlineLevel="0" collapsed="false">
      <c r="A139" s="48" t="n">
        <f aca="false">curves!H133</f>
        <v>3.9225</v>
      </c>
      <c r="B139" s="48" t="n">
        <v>4.0295</v>
      </c>
      <c r="D139" s="48" t="n">
        <f aca="false">B139-A139</f>
        <v>0.107</v>
      </c>
      <c r="H139" s="322" t="n">
        <f aca="false">F139*D139*10000</f>
        <v>0</v>
      </c>
      <c r="N139" s="48" t="n">
        <v>0</v>
      </c>
      <c r="O139" s="316"/>
      <c r="Q139" s="322" t="n">
        <f aca="false">O139*N139*100</f>
        <v>0</v>
      </c>
      <c r="S139" s="48" t="n">
        <f aca="false">R139*N139*100</f>
        <v>0</v>
      </c>
    </row>
    <row r="140" customFormat="false" ht="12.75" hidden="false" customHeight="false" outlineLevel="0" collapsed="false">
      <c r="A140" s="48" t="n">
        <f aca="false">curves!H134</f>
        <v>3.9175</v>
      </c>
      <c r="B140" s="48" t="n">
        <v>4.0715</v>
      </c>
      <c r="D140" s="48" t="n">
        <f aca="false">B140-A140</f>
        <v>0.153999999999999</v>
      </c>
      <c r="H140" s="322" t="n">
        <f aca="false">F140*D140*10000</f>
        <v>0</v>
      </c>
      <c r="N140" s="48" t="n">
        <v>0</v>
      </c>
      <c r="O140" s="316"/>
      <c r="Q140" s="322" t="n">
        <f aca="false">O140*N140*100</f>
        <v>0</v>
      </c>
      <c r="S140" s="48" t="n">
        <f aca="false">R140*N140*100</f>
        <v>0</v>
      </c>
    </row>
    <row r="141" customFormat="false" ht="12.75" hidden="false" customHeight="false" outlineLevel="0" collapsed="false">
      <c r="A141" s="48" t="n">
        <f aca="false">curves!H135</f>
        <v>3.9425</v>
      </c>
      <c r="B141" s="48" t="n">
        <v>4.0545</v>
      </c>
      <c r="D141" s="48" t="n">
        <f aca="false">B141-A141</f>
        <v>0.111999999999999</v>
      </c>
      <c r="H141" s="322" t="n">
        <f aca="false">F141*D141*10000</f>
        <v>0</v>
      </c>
      <c r="N141" s="48" t="n">
        <v>0</v>
      </c>
      <c r="O141" s="316"/>
      <c r="Q141" s="322" t="n">
        <f aca="false">O141*N141*100</f>
        <v>0</v>
      </c>
      <c r="S141" s="48" t="n">
        <f aca="false">R141*N141*100</f>
        <v>0</v>
      </c>
    </row>
    <row r="142" customFormat="false" ht="12.75" hidden="false" customHeight="false" outlineLevel="0" collapsed="false">
      <c r="A142" s="48" t="n">
        <f aca="false">curves!H136</f>
        <v>4.0945</v>
      </c>
      <c r="B142" s="48" t="n">
        <v>4.0675</v>
      </c>
      <c r="D142" s="48" t="n">
        <f aca="false">B142-A142</f>
        <v>-0.0270000000000001</v>
      </c>
      <c r="H142" s="322" t="n">
        <f aca="false">F142*D142*10000</f>
        <v>-0</v>
      </c>
      <c r="N142" s="48" t="n">
        <v>0</v>
      </c>
      <c r="O142" s="316"/>
      <c r="Q142" s="322" t="n">
        <f aca="false">O142*N142*100</f>
        <v>0</v>
      </c>
      <c r="S142" s="48" t="n">
        <f aca="false">R142*N142*100</f>
        <v>0</v>
      </c>
    </row>
    <row r="143" customFormat="false" ht="12.75" hidden="false" customHeight="false" outlineLevel="0" collapsed="false">
      <c r="A143" s="48" t="n">
        <f aca="false">curves!H137</f>
        <v>4.2375</v>
      </c>
      <c r="B143" s="48" t="n">
        <v>4.2195</v>
      </c>
      <c r="D143" s="48" t="n">
        <f aca="false">B143-A143</f>
        <v>-0.0180000000000007</v>
      </c>
      <c r="H143" s="322" t="n">
        <f aca="false">F143*D143*10000</f>
        <v>-0</v>
      </c>
      <c r="N143" s="48" t="n">
        <v>0</v>
      </c>
      <c r="O143" s="316"/>
      <c r="Q143" s="322" t="n">
        <f aca="false">O143*N143*100</f>
        <v>0</v>
      </c>
      <c r="S143" s="48" t="n">
        <f aca="false">R143*N143*100</f>
        <v>0</v>
      </c>
    </row>
    <row r="144" customFormat="false" ht="12.75" hidden="false" customHeight="false" outlineLevel="0" collapsed="false">
      <c r="A144" s="48" t="n">
        <f aca="false">curves!H138</f>
        <v>4.2975</v>
      </c>
      <c r="B144" s="48" t="n">
        <v>4.3795</v>
      </c>
      <c r="D144" s="48" t="n">
        <f aca="false">B144-A144</f>
        <v>0.0819999999999999</v>
      </c>
      <c r="H144" s="322" t="n">
        <f aca="false">F144*D144*10000</f>
        <v>0</v>
      </c>
      <c r="N144" s="48" t="n">
        <v>0</v>
      </c>
      <c r="O144" s="316"/>
      <c r="Q144" s="322" t="n">
        <f aca="false">O144*N144*100</f>
        <v>0</v>
      </c>
      <c r="S144" s="48" t="n">
        <f aca="false">R144*N144*100</f>
        <v>0</v>
      </c>
    </row>
    <row r="145" customFormat="false" ht="12.75" hidden="false" customHeight="false" outlineLevel="0" collapsed="false">
      <c r="A145" s="48" t="n">
        <f aca="false">curves!H139</f>
        <v>4.2125</v>
      </c>
      <c r="B145" s="48" t="n">
        <v>4.442</v>
      </c>
      <c r="D145" s="48" t="n">
        <f aca="false">B145-A145</f>
        <v>0.2295</v>
      </c>
      <c r="H145" s="322" t="n">
        <f aca="false">F145*D145*10000</f>
        <v>0</v>
      </c>
      <c r="N145" s="48" t="n">
        <v>0</v>
      </c>
      <c r="O145" s="316"/>
      <c r="Q145" s="322" t="n">
        <f aca="false">O145*N145*100</f>
        <v>0</v>
      </c>
      <c r="S145" s="48" t="n">
        <f aca="false">R145*N145*100</f>
        <v>0</v>
      </c>
    </row>
    <row r="146" customFormat="false" ht="12.75" hidden="false" customHeight="false" outlineLevel="0" collapsed="false">
      <c r="A146" s="48" t="n">
        <f aca="false">curves!H140</f>
        <v>4.0825</v>
      </c>
      <c r="B146" s="48" t="n">
        <v>4.362</v>
      </c>
      <c r="D146" s="48" t="n">
        <f aca="false">B146-A146</f>
        <v>0.279500000000001</v>
      </c>
      <c r="H146" s="322" t="n">
        <f aca="false">F146*D146*10000</f>
        <v>0</v>
      </c>
      <c r="N146" s="48" t="n">
        <v>0</v>
      </c>
      <c r="O146" s="316"/>
      <c r="Q146" s="322" t="n">
        <f aca="false">O146*N146*100</f>
        <v>0</v>
      </c>
      <c r="S146" s="48" t="n">
        <f aca="false">R146*N146*100</f>
        <v>0</v>
      </c>
    </row>
    <row r="147" customFormat="false" ht="12.75" hidden="false" customHeight="false" outlineLevel="0" collapsed="false">
      <c r="A147" s="48" t="n">
        <f aca="false">curves!H141</f>
        <v>3.8975</v>
      </c>
      <c r="B147" s="48" t="n">
        <v>4.232</v>
      </c>
      <c r="D147" s="48" t="n">
        <f aca="false">B147-A147</f>
        <v>0.334499999999999</v>
      </c>
      <c r="H147" s="322" t="n">
        <f aca="false">F147*D147*10000</f>
        <v>0</v>
      </c>
      <c r="N147" s="48" t="n">
        <v>0</v>
      </c>
      <c r="O147" s="316"/>
    </row>
    <row r="148" customFormat="false" ht="12.75" hidden="false" customHeight="false" outlineLevel="0" collapsed="false">
      <c r="A148" s="48" t="n">
        <f aca="false">curves!H142</f>
        <v>3.8925</v>
      </c>
      <c r="B148" s="48" t="n">
        <v>4.047</v>
      </c>
      <c r="D148" s="48" t="n">
        <f aca="false">B148-A148</f>
        <v>0.1545</v>
      </c>
      <c r="H148" s="322" t="n">
        <f aca="false">F148*D148*10000</f>
        <v>0</v>
      </c>
      <c r="N148" s="48" t="n">
        <v>0</v>
      </c>
      <c r="O148" s="316"/>
    </row>
    <row r="149" customFormat="false" ht="12.75" hidden="false" customHeight="false" outlineLevel="0" collapsed="false">
      <c r="A149" s="48" t="n">
        <f aca="false">curves!H143</f>
        <v>3.9275</v>
      </c>
      <c r="B149" s="48" t="n">
        <v>4.045</v>
      </c>
      <c r="D149" s="48" t="n">
        <f aca="false">B149-A149</f>
        <v>0.1175</v>
      </c>
      <c r="H149" s="322" t="n">
        <f aca="false">F149*D149*10000</f>
        <v>0</v>
      </c>
      <c r="N149" s="48" t="n">
        <v>0</v>
      </c>
      <c r="O149" s="316"/>
    </row>
    <row r="150" customFormat="false" ht="12.75" hidden="false" customHeight="false" outlineLevel="0" collapsed="false">
      <c r="A150" s="48" t="n">
        <f aca="false">curves!H144</f>
        <v>3.9675</v>
      </c>
      <c r="B150" s="48" t="n">
        <v>4.085</v>
      </c>
      <c r="D150" s="48" t="n">
        <f aca="false">B150-A150</f>
        <v>0.1175</v>
      </c>
      <c r="H150" s="322" t="n">
        <f aca="false">F150*D150*10000</f>
        <v>0</v>
      </c>
      <c r="N150" s="48" t="n">
        <v>0</v>
      </c>
      <c r="O150" s="316"/>
    </row>
    <row r="151" customFormat="false" ht="12.75" hidden="false" customHeight="false" outlineLevel="0" collapsed="false">
      <c r="A151" s="48" t="n">
        <f aca="false">curves!H145</f>
        <v>4.0075</v>
      </c>
      <c r="B151" s="48" t="n">
        <v>4.127</v>
      </c>
      <c r="D151" s="48" t="n">
        <f aca="false">B151-A151</f>
        <v>0.1195</v>
      </c>
      <c r="H151" s="322" t="n">
        <f aca="false">F151*D151*10000</f>
        <v>0</v>
      </c>
      <c r="N151" s="48" t="n">
        <v>0</v>
      </c>
      <c r="O151" s="316"/>
    </row>
    <row r="152" customFormat="false" ht="12.75" hidden="false" customHeight="false" outlineLevel="0" collapsed="false">
      <c r="A152" s="48" t="n">
        <f aca="false">curves!H146</f>
        <v>4.0025</v>
      </c>
      <c r="B152" s="48" t="n">
        <v>4.169</v>
      </c>
      <c r="D152" s="48" t="n">
        <f aca="false">B152-A152</f>
        <v>0.166499999999999</v>
      </c>
      <c r="H152" s="322" t="n">
        <f aca="false">F152*D152*10000</f>
        <v>0</v>
      </c>
      <c r="N152" s="48" t="n">
        <v>0</v>
      </c>
      <c r="O152" s="316"/>
    </row>
    <row r="153" customFormat="false" ht="12.75" hidden="false" customHeight="false" outlineLevel="0" collapsed="false">
      <c r="A153" s="48" t="n">
        <f aca="false">curves!H147</f>
        <v>4.0275</v>
      </c>
      <c r="B153" s="48" t="n">
        <v>4.152</v>
      </c>
      <c r="D153" s="48" t="n">
        <f aca="false">B153-A153</f>
        <v>0.124499999999999</v>
      </c>
      <c r="H153" s="322" t="n">
        <f aca="false">F153*D153*10000</f>
        <v>0</v>
      </c>
      <c r="N153" s="48" t="n">
        <v>0</v>
      </c>
      <c r="O153" s="316"/>
    </row>
    <row r="154" customFormat="false" ht="12.75" hidden="false" customHeight="false" outlineLevel="0" collapsed="false">
      <c r="A154" s="48" t="n">
        <f aca="false">curves!H148</f>
        <v>4.1795</v>
      </c>
      <c r="B154" s="48" t="n">
        <v>4.165</v>
      </c>
      <c r="D154" s="48" t="n">
        <f aca="false">B154-A154</f>
        <v>-0.0145</v>
      </c>
      <c r="H154" s="322" t="n">
        <f aca="false">F154*D154*10000</f>
        <v>-0</v>
      </c>
      <c r="N154" s="48" t="n">
        <v>0</v>
      </c>
      <c r="O154" s="316"/>
    </row>
    <row r="155" customFormat="false" ht="12.75" hidden="false" customHeight="false" outlineLevel="0" collapsed="false">
      <c r="A155" s="48" t="n">
        <f aca="false">curves!H149</f>
        <v>4.3225</v>
      </c>
      <c r="B155" s="48" t="n">
        <v>4.317</v>
      </c>
      <c r="D155" s="48" t="n">
        <f aca="false">B155-A155</f>
        <v>-0.0055000000000005</v>
      </c>
      <c r="H155" s="322" t="n">
        <f aca="false">F155*D155*10000</f>
        <v>-0</v>
      </c>
      <c r="N155" s="48" t="n">
        <v>0</v>
      </c>
      <c r="O155" s="316"/>
    </row>
    <row r="156" customFormat="false" ht="12.75" hidden="false" customHeight="false" outlineLevel="0" collapsed="false">
      <c r="A156" s="48" t="n">
        <f aca="false">curves!H150</f>
        <v>4.3825</v>
      </c>
      <c r="B156" s="48" t="n">
        <v>4.477</v>
      </c>
      <c r="D156" s="48" t="n">
        <f aca="false">B156-A156</f>
        <v>0.0945</v>
      </c>
      <c r="H156" s="322" t="n">
        <f aca="false">F156*D156*10000</f>
        <v>0</v>
      </c>
      <c r="N156" s="48" t="n">
        <v>0</v>
      </c>
      <c r="O156" s="316"/>
    </row>
    <row r="157" customFormat="false" ht="12.75" hidden="false" customHeight="false" outlineLevel="0" collapsed="false">
      <c r="A157" s="48" t="n">
        <f aca="false">curves!H151</f>
        <v>4.2975</v>
      </c>
      <c r="B157" s="48" t="n">
        <v>4.5395</v>
      </c>
      <c r="D157" s="48" t="n">
        <f aca="false">B157-A157</f>
        <v>0.242</v>
      </c>
      <c r="H157" s="322" t="n">
        <f aca="false">F157*D157*10000</f>
        <v>0</v>
      </c>
      <c r="N157" s="48" t="n">
        <v>0</v>
      </c>
      <c r="O157" s="316"/>
    </row>
    <row r="158" customFormat="false" ht="12.75" hidden="false" customHeight="false" outlineLevel="0" collapsed="false">
      <c r="A158" s="48" t="n">
        <f aca="false">curves!H152</f>
        <v>4.1675</v>
      </c>
      <c r="B158" s="48" t="n">
        <v>4.4595</v>
      </c>
      <c r="D158" s="48" t="n">
        <f aca="false">B158-A158</f>
        <v>0.292</v>
      </c>
      <c r="H158" s="322" t="n">
        <f aca="false">F158*D158*10000</f>
        <v>0</v>
      </c>
      <c r="N158" s="48" t="n">
        <v>0</v>
      </c>
      <c r="O158" s="316"/>
    </row>
    <row r="159" customFormat="false" ht="12.75" hidden="false" customHeight="false" outlineLevel="0" collapsed="false">
      <c r="A159" s="48" t="n">
        <f aca="false">curves!H153</f>
        <v>3.9825</v>
      </c>
      <c r="B159" s="48" t="n">
        <v>4.3295</v>
      </c>
      <c r="D159" s="48" t="n">
        <f aca="false">B159-A159</f>
        <v>0.347</v>
      </c>
      <c r="H159" s="322" t="n">
        <f aca="false">F159*D159*10000</f>
        <v>0</v>
      </c>
      <c r="N159" s="48" t="n">
        <v>0</v>
      </c>
      <c r="O159" s="316"/>
    </row>
    <row r="160" customFormat="false" ht="12.75" hidden="false" customHeight="false" outlineLevel="0" collapsed="false">
      <c r="A160" s="48" t="n">
        <f aca="false">curves!H154</f>
        <v>3.9775</v>
      </c>
      <c r="B160" s="48" t="n">
        <v>4.1445</v>
      </c>
      <c r="D160" s="48" t="n">
        <f aca="false">B160-A160</f>
        <v>0.167</v>
      </c>
      <c r="H160" s="322" t="n">
        <f aca="false">F160*D160*10000</f>
        <v>0</v>
      </c>
      <c r="N160" s="48" t="n">
        <v>0</v>
      </c>
      <c r="O160" s="316"/>
    </row>
    <row r="161" customFormat="false" ht="12.75" hidden="false" customHeight="false" outlineLevel="0" collapsed="false">
      <c r="A161" s="48" t="n">
        <f aca="false">curves!H155</f>
        <v>4.0125</v>
      </c>
      <c r="B161" s="48" t="n">
        <v>4.1425</v>
      </c>
      <c r="D161" s="48" t="n">
        <f aca="false">B161-A161</f>
        <v>0.13</v>
      </c>
      <c r="H161" s="322" t="n">
        <f aca="false">F161*D161*10000</f>
        <v>0</v>
      </c>
      <c r="N161" s="48" t="n">
        <v>0</v>
      </c>
      <c r="O161" s="316"/>
    </row>
    <row r="162" customFormat="false" ht="12.75" hidden="false" customHeight="false" outlineLevel="0" collapsed="false">
      <c r="A162" s="48" t="n">
        <f aca="false">curves!H156</f>
        <v>4.0525</v>
      </c>
      <c r="B162" s="48" t="n">
        <v>4.1825</v>
      </c>
      <c r="D162" s="48" t="n">
        <f aca="false">B162-A162</f>
        <v>0.13</v>
      </c>
      <c r="H162" s="322" t="n">
        <f aca="false">F162*D162*10000</f>
        <v>0</v>
      </c>
      <c r="N162" s="48" t="n">
        <v>0</v>
      </c>
      <c r="O162" s="316"/>
    </row>
    <row r="163" customFormat="false" ht="12.75" hidden="false" customHeight="false" outlineLevel="0" collapsed="false">
      <c r="A163" s="48" t="n">
        <f aca="false">curves!H157</f>
        <v>4.0925</v>
      </c>
      <c r="B163" s="48" t="n">
        <v>4.2245</v>
      </c>
      <c r="D163" s="48" t="n">
        <f aca="false">B163-A163</f>
        <v>0.132</v>
      </c>
      <c r="H163" s="322" t="n">
        <f aca="false">F163*D163*10000</f>
        <v>0</v>
      </c>
      <c r="N163" s="48" t="n">
        <v>0</v>
      </c>
      <c r="O163" s="316"/>
    </row>
    <row r="164" customFormat="false" ht="12.75" hidden="false" customHeight="false" outlineLevel="0" collapsed="false">
      <c r="A164" s="48" t="n">
        <f aca="false">curves!H158</f>
        <v>4.0875</v>
      </c>
      <c r="B164" s="48" t="n">
        <v>4.2665</v>
      </c>
      <c r="D164" s="48" t="n">
        <f aca="false">B164-A164</f>
        <v>0.178999999999999</v>
      </c>
      <c r="H164" s="322" t="n">
        <f aca="false">F164*D164*10000</f>
        <v>0</v>
      </c>
      <c r="N164" s="48" t="n">
        <v>0</v>
      </c>
      <c r="O164" s="316"/>
    </row>
    <row r="165" customFormat="false" ht="12.75" hidden="false" customHeight="false" outlineLevel="0" collapsed="false">
      <c r="A165" s="48" t="n">
        <f aca="false">curves!H159</f>
        <v>4.1125</v>
      </c>
      <c r="B165" s="48" t="n">
        <v>4.2495</v>
      </c>
      <c r="D165" s="48" t="n">
        <f aca="false">B165-A165</f>
        <v>0.137</v>
      </c>
      <c r="H165" s="322" t="n">
        <f aca="false">F165*D165*10000</f>
        <v>0</v>
      </c>
      <c r="N165" s="48" t="n">
        <v>0</v>
      </c>
      <c r="O165" s="316"/>
    </row>
    <row r="166" customFormat="false" ht="12.75" hidden="false" customHeight="false" outlineLevel="0" collapsed="false">
      <c r="A166" s="48" t="n">
        <f aca="false">curves!H160</f>
        <v>4.2645</v>
      </c>
      <c r="B166" s="48" t="n">
        <v>4.2625</v>
      </c>
      <c r="D166" s="48" t="n">
        <f aca="false">B166-A166</f>
        <v>-0.00199999999999978</v>
      </c>
      <c r="H166" s="322" t="n">
        <f aca="false">F166*D166*10000</f>
        <v>-0</v>
      </c>
      <c r="N166" s="48" t="n">
        <v>0</v>
      </c>
      <c r="O166" s="316"/>
    </row>
    <row r="167" customFormat="false" ht="12.75" hidden="false" customHeight="false" outlineLevel="0" collapsed="false">
      <c r="A167" s="48" t="n">
        <f aca="false">curves!H161</f>
        <v>4.4075</v>
      </c>
      <c r="B167" s="48" t="n">
        <v>4.4145</v>
      </c>
      <c r="D167" s="48" t="n">
        <f aca="false">B167-A167</f>
        <v>0.00699999999999967</v>
      </c>
      <c r="H167" s="322" t="n">
        <f aca="false">F167*D167*10000</f>
        <v>0</v>
      </c>
      <c r="N167" s="48" t="n">
        <v>0</v>
      </c>
      <c r="O167" s="316"/>
    </row>
    <row r="168" customFormat="false" ht="12.75" hidden="false" customHeight="false" outlineLevel="0" collapsed="false">
      <c r="A168" s="48" t="n">
        <f aca="false">curves!H162</f>
        <v>4.4675</v>
      </c>
      <c r="B168" s="48" t="n">
        <v>4.5745</v>
      </c>
      <c r="D168" s="48" t="n">
        <f aca="false">B168-A168</f>
        <v>0.107</v>
      </c>
      <c r="H168" s="322" t="n">
        <f aca="false">F168*D168*10000</f>
        <v>0</v>
      </c>
      <c r="N168" s="48" t="n">
        <v>0</v>
      </c>
      <c r="O168" s="316"/>
    </row>
    <row r="169" customFormat="false" ht="12.75" hidden="false" customHeight="false" outlineLevel="0" collapsed="false">
      <c r="A169" s="48" t="n">
        <f aca="false">curves!H163</f>
        <v>4.3825</v>
      </c>
      <c r="B169" s="48" t="n">
        <v>4.637</v>
      </c>
      <c r="D169" s="48" t="n">
        <f aca="false">B169-A169</f>
        <v>0.2545</v>
      </c>
      <c r="H169" s="322" t="n">
        <f aca="false">F169*D169*10000</f>
        <v>0</v>
      </c>
      <c r="N169" s="48" t="n">
        <v>0</v>
      </c>
      <c r="O169" s="316"/>
    </row>
    <row r="170" customFormat="false" ht="12.75" hidden="false" customHeight="false" outlineLevel="0" collapsed="false">
      <c r="A170" s="48" t="n">
        <f aca="false">curves!H164</f>
        <v>4.2525</v>
      </c>
      <c r="B170" s="48" t="n">
        <v>4.557</v>
      </c>
      <c r="D170" s="48" t="n">
        <f aca="false">B170-A170</f>
        <v>0.3045</v>
      </c>
      <c r="H170" s="322" t="n">
        <f aca="false">F170*D170*10000</f>
        <v>0</v>
      </c>
      <c r="N170" s="48" t="n">
        <v>0</v>
      </c>
      <c r="O170" s="316"/>
    </row>
    <row r="171" customFormat="false" ht="12.75" hidden="false" customHeight="false" outlineLevel="0" collapsed="false">
      <c r="A171" s="48" t="n">
        <f aca="false">curves!H165</f>
        <v>4.0675</v>
      </c>
      <c r="B171" s="48" t="n">
        <v>4.427</v>
      </c>
      <c r="D171" s="48" t="n">
        <f aca="false">B171-A171</f>
        <v>0.3595</v>
      </c>
      <c r="H171" s="322" t="n">
        <f aca="false">F171*D171*10000</f>
        <v>0</v>
      </c>
      <c r="N171" s="48" t="n">
        <v>0</v>
      </c>
      <c r="O171" s="316"/>
    </row>
    <row r="172" customFormat="false" ht="12.75" hidden="false" customHeight="false" outlineLevel="0" collapsed="false">
      <c r="A172" s="48" t="n">
        <f aca="false">curves!H166</f>
        <v>4.0625</v>
      </c>
      <c r="B172" s="48" t="n">
        <v>4.242</v>
      </c>
      <c r="D172" s="48" t="n">
        <f aca="false">B172-A172</f>
        <v>0.1795</v>
      </c>
      <c r="H172" s="322" t="n">
        <f aca="false">F172*D172*10000</f>
        <v>0</v>
      </c>
      <c r="N172" s="48" t="n">
        <v>0</v>
      </c>
      <c r="O172" s="316"/>
    </row>
    <row r="173" customFormat="false" ht="12.75" hidden="false" customHeight="false" outlineLevel="0" collapsed="false">
      <c r="A173" s="48" t="n">
        <f aca="false">curves!H167</f>
        <v>4.0975</v>
      </c>
      <c r="B173" s="48" t="n">
        <v>4.24</v>
      </c>
      <c r="D173" s="48" t="n">
        <f aca="false">B173-A173</f>
        <v>0.1425</v>
      </c>
      <c r="H173" s="322" t="n">
        <f aca="false">F173*D173*10000</f>
        <v>0</v>
      </c>
      <c r="N173" s="48" t="n">
        <v>0</v>
      </c>
      <c r="O173" s="316"/>
    </row>
    <row r="174" customFormat="false" ht="12.75" hidden="false" customHeight="false" outlineLevel="0" collapsed="false">
      <c r="A174" s="48" t="n">
        <f aca="false">curves!H168</f>
        <v>4.1375</v>
      </c>
      <c r="B174" s="48" t="n">
        <v>4.28</v>
      </c>
      <c r="D174" s="48" t="n">
        <f aca="false">B174-A174</f>
        <v>0.1425</v>
      </c>
      <c r="H174" s="322" t="n">
        <f aca="false">F174*D174*10000</f>
        <v>0</v>
      </c>
      <c r="N174" s="48" t="n">
        <v>0</v>
      </c>
      <c r="O174" s="316"/>
    </row>
    <row r="175" customFormat="false" ht="12.75" hidden="false" customHeight="false" outlineLevel="0" collapsed="false">
      <c r="A175" s="48" t="n">
        <f aca="false">curves!H169</f>
        <v>4.1775</v>
      </c>
      <c r="B175" s="48" t="n">
        <v>4.322</v>
      </c>
      <c r="D175" s="48" t="n">
        <f aca="false">B175-A175</f>
        <v>0.1445</v>
      </c>
      <c r="H175" s="322" t="n">
        <f aca="false">F175*D175*10000</f>
        <v>0</v>
      </c>
      <c r="N175" s="48" t="n">
        <v>0</v>
      </c>
      <c r="O175" s="316"/>
    </row>
    <row r="176" customFormat="false" ht="12.75" hidden="false" customHeight="false" outlineLevel="0" collapsed="false">
      <c r="A176" s="48" t="n">
        <f aca="false">curves!H170</f>
        <v>4.1725</v>
      </c>
      <c r="B176" s="48" t="n">
        <v>4.364</v>
      </c>
      <c r="D176" s="48" t="n">
        <f aca="false">B176-A176</f>
        <v>0.1915</v>
      </c>
      <c r="H176" s="322" t="n">
        <f aca="false">F176*D176*10000</f>
        <v>0</v>
      </c>
      <c r="N176" s="48" t="n">
        <v>0</v>
      </c>
      <c r="O176" s="316"/>
    </row>
    <row r="177" customFormat="false" ht="12.75" hidden="false" customHeight="false" outlineLevel="0" collapsed="false">
      <c r="A177" s="48" t="n">
        <f aca="false">curves!H171</f>
        <v>4.1975</v>
      </c>
      <c r="B177" s="48" t="n">
        <v>4.347</v>
      </c>
      <c r="D177" s="48" t="n">
        <f aca="false">B177-A177</f>
        <v>0.1495</v>
      </c>
      <c r="H177" s="322" t="n">
        <f aca="false">F177*D177*10000</f>
        <v>0</v>
      </c>
      <c r="N177" s="48" t="n">
        <v>0</v>
      </c>
      <c r="O177" s="316"/>
    </row>
    <row r="178" customFormat="false" ht="12.75" hidden="false" customHeight="false" outlineLevel="0" collapsed="false">
      <c r="A178" s="48" t="n">
        <f aca="false">curves!H172</f>
        <v>4.3495</v>
      </c>
      <c r="B178" s="48" t="n">
        <v>4.36</v>
      </c>
      <c r="D178" s="48" t="n">
        <f aca="false">B178-A178</f>
        <v>0.0105000000000004</v>
      </c>
      <c r="H178" s="322" t="n">
        <f aca="false">F178*D178*10000</f>
        <v>0</v>
      </c>
      <c r="N178" s="48" t="n">
        <v>0</v>
      </c>
      <c r="O178" s="316"/>
    </row>
    <row r="179" customFormat="false" ht="12.75" hidden="false" customHeight="false" outlineLevel="0" collapsed="false">
      <c r="A179" s="48" t="n">
        <f aca="false">curves!H173</f>
        <v>4.4925</v>
      </c>
      <c r="B179" s="48" t="n">
        <v>4.512</v>
      </c>
      <c r="D179" s="48" t="n">
        <f aca="false">B179-A179</f>
        <v>0.0194999999999999</v>
      </c>
      <c r="H179" s="322" t="n">
        <f aca="false">F179*D179*10000</f>
        <v>0</v>
      </c>
      <c r="N179" s="48" t="n">
        <v>0</v>
      </c>
      <c r="O179" s="316"/>
    </row>
    <row r="180" customFormat="false" ht="12.75" hidden="false" customHeight="false" outlineLevel="0" collapsed="false">
      <c r="A180" s="48" t="n">
        <f aca="false">curves!H174</f>
        <v>4.5525</v>
      </c>
      <c r="B180" s="48" t="n">
        <v>4.672</v>
      </c>
      <c r="D180" s="48" t="n">
        <f aca="false">B180-A180</f>
        <v>0.1195</v>
      </c>
      <c r="H180" s="322" t="n">
        <f aca="false">F180*D180*10000</f>
        <v>0</v>
      </c>
      <c r="N180" s="48" t="n">
        <v>0</v>
      </c>
      <c r="O180" s="316"/>
    </row>
    <row r="181" customFormat="false" ht="12.75" hidden="false" customHeight="false" outlineLevel="0" collapsed="false">
      <c r="A181" s="48" t="n">
        <f aca="false">curves!H175</f>
        <v>4.4675</v>
      </c>
      <c r="B181" s="48" t="n">
        <v>4.7345</v>
      </c>
      <c r="D181" s="48" t="n">
        <f aca="false">B181-A181</f>
        <v>0.267</v>
      </c>
      <c r="H181" s="322" t="n">
        <f aca="false">F181*D181*10000</f>
        <v>0</v>
      </c>
      <c r="N181" s="48" t="n">
        <v>0</v>
      </c>
      <c r="O181" s="316"/>
    </row>
    <row r="182" customFormat="false" ht="12.75" hidden="false" customHeight="false" outlineLevel="0" collapsed="false">
      <c r="A182" s="48" t="n">
        <f aca="false">curves!H176</f>
        <v>4.3375</v>
      </c>
      <c r="B182" s="48" t="n">
        <v>4.6545</v>
      </c>
      <c r="D182" s="48" t="n">
        <f aca="false">B182-A182</f>
        <v>0.317</v>
      </c>
      <c r="H182" s="322" t="n">
        <f aca="false">F182*D182*10000</f>
        <v>0</v>
      </c>
      <c r="N182" s="48" t="n">
        <v>0</v>
      </c>
      <c r="O182" s="316"/>
    </row>
    <row r="183" customFormat="false" ht="12.75" hidden="false" customHeight="false" outlineLevel="0" collapsed="false">
      <c r="A183" s="48" t="n">
        <f aca="false">curves!H177</f>
        <v>4.1525</v>
      </c>
      <c r="B183" s="48" t="n">
        <v>4.5245</v>
      </c>
      <c r="D183" s="48" t="n">
        <f aca="false">B183-A183</f>
        <v>0.372</v>
      </c>
      <c r="H183" s="322" t="n">
        <f aca="false">F183*D183*10000</f>
        <v>0</v>
      </c>
      <c r="N183" s="48" t="n">
        <v>0</v>
      </c>
      <c r="O183" s="316"/>
    </row>
    <row r="184" customFormat="false" ht="12.75" hidden="false" customHeight="false" outlineLevel="0" collapsed="false">
      <c r="A184" s="48" t="n">
        <f aca="false">curves!H178</f>
        <v>4.1475</v>
      </c>
      <c r="B184" s="48" t="n">
        <v>4.3395</v>
      </c>
      <c r="D184" s="48" t="n">
        <f aca="false">B184-A184</f>
        <v>0.192</v>
      </c>
      <c r="H184" s="322" t="n">
        <f aca="false">F184*D184*10000</f>
        <v>0</v>
      </c>
      <c r="N184" s="48" t="n">
        <v>0</v>
      </c>
      <c r="O184" s="316"/>
    </row>
    <row r="185" customFormat="false" ht="12.75" hidden="false" customHeight="false" outlineLevel="0" collapsed="false">
      <c r="A185" s="48" t="n">
        <f aca="false">curves!H179</f>
        <v>4.1825</v>
      </c>
      <c r="B185" s="48" t="n">
        <v>4.3375</v>
      </c>
      <c r="D185" s="48" t="n">
        <f aca="false">B185-A185</f>
        <v>0.155</v>
      </c>
      <c r="H185" s="322" t="n">
        <f aca="false">F185*D185*10000</f>
        <v>0</v>
      </c>
      <c r="N185" s="48" t="n">
        <v>0</v>
      </c>
      <c r="O185" s="316"/>
    </row>
    <row r="186" customFormat="false" ht="12.75" hidden="false" customHeight="false" outlineLevel="0" collapsed="false">
      <c r="A186" s="48" t="n">
        <f aca="false">curves!H180</f>
        <v>4.2225</v>
      </c>
      <c r="B186" s="48" t="n">
        <v>4.3775</v>
      </c>
      <c r="D186" s="48" t="n">
        <f aca="false">B186-A186</f>
        <v>0.155</v>
      </c>
      <c r="H186" s="322" t="n">
        <f aca="false">F186*D186*10000</f>
        <v>0</v>
      </c>
      <c r="N186" s="48" t="n">
        <v>0</v>
      </c>
      <c r="O186" s="316"/>
    </row>
    <row r="187" customFormat="false" ht="12.75" hidden="false" customHeight="false" outlineLevel="0" collapsed="false">
      <c r="A187" s="48" t="n">
        <f aca="false">curves!H181</f>
        <v>4.2625</v>
      </c>
      <c r="B187" s="48" t="n">
        <v>4.4195</v>
      </c>
      <c r="D187" s="48" t="n">
        <f aca="false">B187-A187</f>
        <v>0.157</v>
      </c>
      <c r="H187" s="322" t="n">
        <f aca="false">F187*D187*10000</f>
        <v>0</v>
      </c>
      <c r="N187" s="48" t="n">
        <v>0</v>
      </c>
      <c r="O187" s="316"/>
    </row>
    <row r="188" customFormat="false" ht="12.75" hidden="false" customHeight="false" outlineLevel="0" collapsed="false">
      <c r="A188" s="48" t="n">
        <f aca="false">curves!H182</f>
        <v>4.2575</v>
      </c>
      <c r="B188" s="48" t="n">
        <v>4.4615</v>
      </c>
      <c r="D188" s="48" t="n">
        <f aca="false">B188-A188</f>
        <v>0.204</v>
      </c>
      <c r="H188" s="322" t="n">
        <f aca="false">F188*D188*10000</f>
        <v>0</v>
      </c>
      <c r="N188" s="48" t="n">
        <v>0</v>
      </c>
      <c r="O188" s="316"/>
    </row>
    <row r="189" customFormat="false" ht="12.75" hidden="false" customHeight="false" outlineLevel="0" collapsed="false">
      <c r="A189" s="48" t="n">
        <f aca="false">curves!H183</f>
        <v>4.2825</v>
      </c>
      <c r="B189" s="48" t="n">
        <v>4.4445</v>
      </c>
      <c r="D189" s="48" t="n">
        <f aca="false">B189-A189</f>
        <v>0.162</v>
      </c>
      <c r="H189" s="322" t="n">
        <f aca="false">F189*D189*10000</f>
        <v>0</v>
      </c>
      <c r="N189" s="48" t="n">
        <v>0</v>
      </c>
      <c r="O189" s="316"/>
    </row>
    <row r="190" customFormat="false" ht="12.75" hidden="false" customHeight="false" outlineLevel="0" collapsed="false">
      <c r="A190" s="48" t="n">
        <f aca="false">curves!H184</f>
        <v>4.4345</v>
      </c>
      <c r="B190" s="48" t="n">
        <v>4.4575</v>
      </c>
      <c r="D190" s="48" t="n">
        <f aca="false">B190-A190</f>
        <v>0.0229999999999997</v>
      </c>
      <c r="H190" s="322" t="n">
        <f aca="false">F190*D190*10000</f>
        <v>0</v>
      </c>
      <c r="N190" s="48" t="n">
        <v>0</v>
      </c>
      <c r="O190" s="316"/>
    </row>
    <row r="191" customFormat="false" ht="12.75" hidden="false" customHeight="false" outlineLevel="0" collapsed="false">
      <c r="A191" s="48" t="n">
        <f aca="false">curves!H185</f>
        <v>4.5775</v>
      </c>
      <c r="B191" s="48" t="n">
        <v>4.6095</v>
      </c>
      <c r="D191" s="48" t="n">
        <f aca="false">B191-A191</f>
        <v>0.032</v>
      </c>
      <c r="H191" s="322" t="n">
        <f aca="false">F191*D191*10000</f>
        <v>0</v>
      </c>
      <c r="N191" s="48" t="n">
        <v>0</v>
      </c>
      <c r="O191" s="316"/>
    </row>
    <row r="192" customFormat="false" ht="12.75" hidden="false" customHeight="false" outlineLevel="0" collapsed="false">
      <c r="A192" s="48" t="n">
        <f aca="false">curves!H186</f>
        <v>4.6375</v>
      </c>
      <c r="B192" s="48" t="n">
        <v>4.7695</v>
      </c>
      <c r="D192" s="48" t="n">
        <f aca="false">B192-A192</f>
        <v>0.132000000000001</v>
      </c>
      <c r="H192" s="322" t="n">
        <f aca="false">F192*D192*10000</f>
        <v>0</v>
      </c>
      <c r="N192" s="48" t="n">
        <v>0</v>
      </c>
      <c r="O192" s="316"/>
    </row>
    <row r="193" customFormat="false" ht="12.75" hidden="false" customHeight="false" outlineLevel="0" collapsed="false">
      <c r="A193" s="48" t="n">
        <f aca="false">curves!H187</f>
        <v>4.5525</v>
      </c>
      <c r="B193" s="48" t="n">
        <v>4.832</v>
      </c>
      <c r="D193" s="48" t="n">
        <f aca="false">B193-A193</f>
        <v>0.279500000000001</v>
      </c>
      <c r="H193" s="322" t="n">
        <f aca="false">F193*D193*10000</f>
        <v>0</v>
      </c>
      <c r="N193" s="48" t="n">
        <v>0</v>
      </c>
      <c r="O193" s="316"/>
    </row>
    <row r="194" customFormat="false" ht="12.75" hidden="false" customHeight="false" outlineLevel="0" collapsed="false">
      <c r="A194" s="48" t="n">
        <f aca="false">curves!H188</f>
        <v>4.4225</v>
      </c>
      <c r="B194" s="48" t="n">
        <v>4.752</v>
      </c>
      <c r="D194" s="48" t="n">
        <f aca="false">B194-A194</f>
        <v>0.3295</v>
      </c>
      <c r="H194" s="322" t="n">
        <f aca="false">F194*D194*10000</f>
        <v>0</v>
      </c>
      <c r="N194" s="48" t="n">
        <v>0</v>
      </c>
      <c r="O194" s="316"/>
    </row>
    <row r="195" customFormat="false" ht="12.75" hidden="false" customHeight="false" outlineLevel="0" collapsed="false">
      <c r="A195" s="48" t="n">
        <f aca="false">curves!H189</f>
        <v>4.2375</v>
      </c>
      <c r="B195" s="48" t="n">
        <v>4.622</v>
      </c>
      <c r="D195" s="48" t="n">
        <f aca="false">B195-A195</f>
        <v>0.3845</v>
      </c>
      <c r="H195" s="322" t="n">
        <f aca="false">F195*D195*10000</f>
        <v>0</v>
      </c>
      <c r="N195" s="48" t="n">
        <v>0</v>
      </c>
      <c r="O195" s="316"/>
    </row>
    <row r="196" customFormat="false" ht="12.75" hidden="false" customHeight="false" outlineLevel="0" collapsed="false">
      <c r="A196" s="48" t="n">
        <f aca="false">curves!H190</f>
        <v>4.2325</v>
      </c>
      <c r="B196" s="48" t="n">
        <v>4.437</v>
      </c>
      <c r="D196" s="48" t="n">
        <f aca="false">B196-A196</f>
        <v>0.2045</v>
      </c>
      <c r="H196" s="322" t="n">
        <f aca="false">F196*D196*10000</f>
        <v>0</v>
      </c>
      <c r="N196" s="48" t="n">
        <v>0</v>
      </c>
      <c r="O196" s="316"/>
    </row>
    <row r="197" customFormat="false" ht="12.75" hidden="false" customHeight="false" outlineLevel="0" collapsed="false">
      <c r="A197" s="48" t="n">
        <f aca="false">curves!H191</f>
        <v>4.2675</v>
      </c>
      <c r="B197" s="48" t="n">
        <v>4.435</v>
      </c>
      <c r="D197" s="48" t="n">
        <f aca="false">B197-A197</f>
        <v>0.1675</v>
      </c>
      <c r="H197" s="322" t="n">
        <f aca="false">F197*D197*10000</f>
        <v>0</v>
      </c>
      <c r="N197" s="48" t="n">
        <v>0</v>
      </c>
      <c r="O197" s="316"/>
    </row>
    <row r="198" customFormat="false" ht="12.75" hidden="false" customHeight="false" outlineLevel="0" collapsed="false">
      <c r="A198" s="48" t="n">
        <f aca="false">curves!H192</f>
        <v>4.3075</v>
      </c>
      <c r="B198" s="48" t="n">
        <v>4.475</v>
      </c>
      <c r="D198" s="48" t="n">
        <f aca="false">B198-A198</f>
        <v>0.1675</v>
      </c>
      <c r="H198" s="322" t="n">
        <f aca="false">F198*D198*10000</f>
        <v>0</v>
      </c>
      <c r="N198" s="48" t="n">
        <v>0</v>
      </c>
      <c r="O198" s="316"/>
    </row>
    <row r="199" customFormat="false" ht="12.75" hidden="false" customHeight="false" outlineLevel="0" collapsed="false">
      <c r="A199" s="48" t="n">
        <f aca="false">curves!H193</f>
        <v>4.3475</v>
      </c>
      <c r="B199" s="48" t="n">
        <v>4.517</v>
      </c>
      <c r="D199" s="48" t="n">
        <f aca="false">B199-A199</f>
        <v>0.1695</v>
      </c>
      <c r="H199" s="322" t="n">
        <f aca="false">F199*D199*10000</f>
        <v>0</v>
      </c>
      <c r="N199" s="48" t="n">
        <v>0</v>
      </c>
      <c r="O199" s="316"/>
    </row>
    <row r="200" customFormat="false" ht="12.75" hidden="false" customHeight="false" outlineLevel="0" collapsed="false">
      <c r="A200" s="48" t="n">
        <f aca="false">curves!H194</f>
        <v>4.3425</v>
      </c>
      <c r="B200" s="48" t="n">
        <v>4.559</v>
      </c>
      <c r="D200" s="48" t="n">
        <f aca="false">B200-A200</f>
        <v>0.2165</v>
      </c>
      <c r="H200" s="322" t="n">
        <f aca="false">F200*D200*10000</f>
        <v>0</v>
      </c>
      <c r="N200" s="48" t="n">
        <v>0</v>
      </c>
      <c r="O200" s="316"/>
    </row>
    <row r="201" customFormat="false" ht="12.75" hidden="false" customHeight="false" outlineLevel="0" collapsed="false">
      <c r="A201" s="48" t="n">
        <f aca="false">curves!H195</f>
        <v>4.3675</v>
      </c>
      <c r="B201" s="48" t="n">
        <v>4.542</v>
      </c>
      <c r="D201" s="48" t="n">
        <f aca="false">B201-A201</f>
        <v>0.1745</v>
      </c>
      <c r="H201" s="322" t="n">
        <f aca="false">F201*D201*10000</f>
        <v>0</v>
      </c>
      <c r="N201" s="48" t="n">
        <v>0</v>
      </c>
      <c r="O201" s="316"/>
    </row>
    <row r="202" customFormat="false" ht="12.75" hidden="false" customHeight="false" outlineLevel="0" collapsed="false">
      <c r="A202" s="48" t="n">
        <f aca="false">curves!H196</f>
        <v>4.5195</v>
      </c>
      <c r="B202" s="48" t="n">
        <v>4.555</v>
      </c>
      <c r="D202" s="48" t="n">
        <f aca="false">B202-A202</f>
        <v>0.0354999999999999</v>
      </c>
      <c r="H202" s="322" t="n">
        <f aca="false">F202*D202*10000</f>
        <v>0</v>
      </c>
      <c r="N202" s="48" t="n">
        <v>0</v>
      </c>
      <c r="O202" s="316"/>
    </row>
    <row r="203" customFormat="false" ht="12.75" hidden="false" customHeight="false" outlineLevel="0" collapsed="false">
      <c r="A203" s="48" t="n">
        <f aca="false">curves!H197</f>
        <v>4.6625</v>
      </c>
      <c r="B203" s="48" t="n">
        <v>4.707</v>
      </c>
      <c r="D203" s="48" t="n">
        <f aca="false">B203-A203</f>
        <v>0.0445000000000002</v>
      </c>
      <c r="H203" s="322" t="n">
        <f aca="false">F203*D203*10000</f>
        <v>0</v>
      </c>
      <c r="N203" s="48" t="n">
        <v>0</v>
      </c>
      <c r="O203" s="316"/>
    </row>
    <row r="204" customFormat="false" ht="12.75" hidden="false" customHeight="false" outlineLevel="0" collapsed="false">
      <c r="A204" s="48" t="n">
        <f aca="false">curves!H198</f>
        <v>4.7225</v>
      </c>
      <c r="B204" s="48" t="n">
        <v>4.867</v>
      </c>
      <c r="D204" s="48" t="n">
        <f aca="false">B204-A204</f>
        <v>0.144500000000001</v>
      </c>
      <c r="H204" s="322" t="n">
        <f aca="false">F204*D204*10000</f>
        <v>0</v>
      </c>
      <c r="N204" s="48" t="n">
        <v>0</v>
      </c>
      <c r="O204" s="316"/>
    </row>
    <row r="205" customFormat="false" ht="12.75" hidden="false" customHeight="false" outlineLevel="0" collapsed="false">
      <c r="A205" s="48" t="n">
        <f aca="false">curves!H199</f>
        <v>4.6375</v>
      </c>
      <c r="B205" s="48" t="n">
        <v>4.9295</v>
      </c>
      <c r="D205" s="48" t="n">
        <f aca="false">B205-A205</f>
        <v>0.292000000000001</v>
      </c>
      <c r="H205" s="322" t="n">
        <f aca="false">F205*D205*10000</f>
        <v>0</v>
      </c>
      <c r="N205" s="48" t="n">
        <v>0</v>
      </c>
      <c r="O205" s="316"/>
    </row>
    <row r="206" customFormat="false" ht="12.75" hidden="false" customHeight="false" outlineLevel="0" collapsed="false">
      <c r="A206" s="48" t="n">
        <f aca="false">curves!H200</f>
        <v>4.5075</v>
      </c>
      <c r="B206" s="48" t="n">
        <v>4.8495</v>
      </c>
      <c r="D206" s="48" t="n">
        <f aca="false">B206-A206</f>
        <v>0.342000000000001</v>
      </c>
      <c r="H206" s="322" t="n">
        <f aca="false">F206*D206*10000</f>
        <v>0</v>
      </c>
      <c r="N206" s="48" t="n">
        <v>0</v>
      </c>
      <c r="O206" s="316"/>
    </row>
    <row r="207" customFormat="false" ht="12.75" hidden="false" customHeight="false" outlineLevel="0" collapsed="false">
      <c r="A207" s="48" t="n">
        <f aca="false">curves!H201</f>
        <v>4.3225</v>
      </c>
      <c r="B207" s="48" t="n">
        <v>4.7195</v>
      </c>
      <c r="D207" s="48" t="n">
        <f aca="false">B207-A207</f>
        <v>0.397</v>
      </c>
      <c r="H207" s="322" t="n">
        <f aca="false">F207*D207*10000</f>
        <v>0</v>
      </c>
      <c r="N207" s="48" t="n">
        <v>0</v>
      </c>
      <c r="O207" s="316"/>
    </row>
    <row r="208" customFormat="false" ht="12.75" hidden="false" customHeight="false" outlineLevel="0" collapsed="false">
      <c r="A208" s="48" t="n">
        <f aca="false">curves!H202</f>
        <v>4.3175</v>
      </c>
      <c r="B208" s="48" t="n">
        <v>4.5345</v>
      </c>
      <c r="D208" s="48" t="n">
        <f aca="false">B208-A208</f>
        <v>0.217000000000001</v>
      </c>
      <c r="H208" s="322" t="n">
        <f aca="false">F208*D208*10000</f>
        <v>0</v>
      </c>
      <c r="N208" s="48" t="n">
        <v>0</v>
      </c>
      <c r="O208" s="316"/>
    </row>
    <row r="209" customFormat="false" ht="12.75" hidden="false" customHeight="false" outlineLevel="0" collapsed="false">
      <c r="A209" s="48" t="n">
        <f aca="false">curves!H203</f>
        <v>4.3525</v>
      </c>
      <c r="B209" s="48" t="n">
        <v>4.5325</v>
      </c>
      <c r="D209" s="48" t="n">
        <f aca="false">B209-A209</f>
        <v>0.18</v>
      </c>
      <c r="H209" s="322" t="n">
        <f aca="false">F209*D209*10000</f>
        <v>0</v>
      </c>
      <c r="N209" s="48" t="n">
        <v>0</v>
      </c>
      <c r="O209" s="316"/>
    </row>
    <row r="210" customFormat="false" ht="12.75" hidden="false" customHeight="false" outlineLevel="0" collapsed="false">
      <c r="A210" s="48" t="n">
        <f aca="false">curves!H204</f>
        <v>4.3925</v>
      </c>
      <c r="B210" s="48" t="n">
        <v>4.5725</v>
      </c>
      <c r="D210" s="48" t="n">
        <f aca="false">B210-A210</f>
        <v>0.18</v>
      </c>
      <c r="H210" s="322" t="n">
        <f aca="false">F210*D210*10000</f>
        <v>0</v>
      </c>
      <c r="N210" s="48" t="n">
        <v>0</v>
      </c>
      <c r="O210" s="316"/>
    </row>
    <row r="211" customFormat="false" ht="12.75" hidden="false" customHeight="false" outlineLevel="0" collapsed="false">
      <c r="A211" s="48" t="n">
        <f aca="false">curves!H205</f>
        <v>4.4325</v>
      </c>
      <c r="B211" s="48" t="n">
        <v>4.6145</v>
      </c>
      <c r="D211" s="48" t="n">
        <f aca="false">B211-A211</f>
        <v>0.182</v>
      </c>
      <c r="H211" s="322" t="n">
        <f aca="false">F211*D211*10000</f>
        <v>0</v>
      </c>
      <c r="N211" s="48" t="n">
        <v>0</v>
      </c>
      <c r="O211" s="316"/>
    </row>
    <row r="212" customFormat="false" ht="12.75" hidden="false" customHeight="false" outlineLevel="0" collapsed="false">
      <c r="A212" s="48" t="n">
        <f aca="false">curves!H206</f>
        <v>4.4275</v>
      </c>
      <c r="B212" s="48" t="n">
        <v>4.6565</v>
      </c>
      <c r="D212" s="48" t="n">
        <f aca="false">B212-A212</f>
        <v>0.229</v>
      </c>
      <c r="H212" s="322" t="n">
        <f aca="false">F212*D212*10000</f>
        <v>0</v>
      </c>
      <c r="N212" s="48" t="n">
        <v>0</v>
      </c>
      <c r="O212" s="316"/>
    </row>
    <row r="213" customFormat="false" ht="12.75" hidden="false" customHeight="false" outlineLevel="0" collapsed="false">
      <c r="A213" s="48" t="n">
        <f aca="false">curves!H207</f>
        <v>4.4525</v>
      </c>
      <c r="B213" s="48" t="n">
        <v>4.6395</v>
      </c>
      <c r="D213" s="48" t="n">
        <f aca="false">B213-A213</f>
        <v>0.187</v>
      </c>
      <c r="H213" s="322" t="n">
        <f aca="false">F213*D213*10000</f>
        <v>0</v>
      </c>
      <c r="N213" s="48" t="n">
        <v>0</v>
      </c>
      <c r="O213" s="316"/>
    </row>
    <row r="214" customFormat="false" ht="12.75" hidden="false" customHeight="false" outlineLevel="0" collapsed="false">
      <c r="A214" s="48" t="n">
        <f aca="false">curves!H208</f>
        <v>4.6045</v>
      </c>
      <c r="B214" s="48" t="n">
        <v>4.6525</v>
      </c>
      <c r="D214" s="48" t="n">
        <f aca="false">B214-A214</f>
        <v>0.048</v>
      </c>
      <c r="H214" s="322" t="n">
        <f aca="false">F214*D214*10000</f>
        <v>0</v>
      </c>
      <c r="N214" s="48" t="n">
        <v>0</v>
      </c>
      <c r="O214" s="316"/>
    </row>
    <row r="215" customFormat="false" ht="12.75" hidden="false" customHeight="false" outlineLevel="0" collapsed="false">
      <c r="A215" s="48" t="n">
        <f aca="false">curves!H209</f>
        <v>4.7475</v>
      </c>
      <c r="B215" s="48" t="n">
        <v>4.8045</v>
      </c>
      <c r="D215" s="48" t="n">
        <f aca="false">B215-A215</f>
        <v>0.0570000000000004</v>
      </c>
      <c r="H215" s="322" t="n">
        <f aca="false">F215*D215*10000</f>
        <v>0</v>
      </c>
      <c r="N215" s="48" t="n">
        <v>0</v>
      </c>
      <c r="O215" s="316"/>
    </row>
    <row r="216" customFormat="false" ht="12.75" hidden="false" customHeight="false" outlineLevel="0" collapsed="false">
      <c r="A216" s="48" t="n">
        <f aca="false">curves!H210</f>
        <v>4.8075</v>
      </c>
      <c r="B216" s="48" t="n">
        <v>4.9645</v>
      </c>
      <c r="D216" s="48" t="n">
        <f aca="false">B216-A216</f>
        <v>0.157000000000001</v>
      </c>
      <c r="H216" s="322" t="n">
        <f aca="false">F216*D216*10000</f>
        <v>0</v>
      </c>
      <c r="N216" s="48" t="n">
        <v>0</v>
      </c>
      <c r="O216" s="316"/>
    </row>
    <row r="217" customFormat="false" ht="12.75" hidden="false" customHeight="false" outlineLevel="0" collapsed="false">
      <c r="A217" s="48" t="n">
        <f aca="false">curves!H211</f>
        <v>4.7225</v>
      </c>
      <c r="B217" s="48" t="n">
        <v>5.027</v>
      </c>
      <c r="D217" s="48" t="n">
        <f aca="false">B217-A217</f>
        <v>0.304500000000001</v>
      </c>
      <c r="H217" s="322" t="n">
        <f aca="false">F217*D217*10000</f>
        <v>0</v>
      </c>
      <c r="N217" s="48" t="n">
        <v>0</v>
      </c>
      <c r="O217" s="316"/>
    </row>
    <row r="218" customFormat="false" ht="12.75" hidden="false" customHeight="false" outlineLevel="0" collapsed="false">
      <c r="A218" s="48" t="n">
        <f aca="false">curves!H212</f>
        <v>4.5925</v>
      </c>
      <c r="B218" s="48" t="n">
        <v>4.947</v>
      </c>
      <c r="D218" s="48" t="n">
        <f aca="false">B218-A218</f>
        <v>0.354500000000001</v>
      </c>
      <c r="H218" s="322" t="n">
        <f aca="false">F218*D218*10000</f>
        <v>0</v>
      </c>
      <c r="N218" s="48" t="n">
        <v>0</v>
      </c>
      <c r="O218" s="316"/>
    </row>
    <row r="219" customFormat="false" ht="12.75" hidden="false" customHeight="false" outlineLevel="0" collapsed="false">
      <c r="A219" s="48" t="n">
        <f aca="false">curves!H213</f>
        <v>4.4075</v>
      </c>
      <c r="B219" s="48" t="n">
        <v>4.817</v>
      </c>
      <c r="D219" s="48" t="n">
        <f aca="false">B219-A219</f>
        <v>0.4095</v>
      </c>
      <c r="H219" s="322" t="n">
        <f aca="false">F219*D219*10000</f>
        <v>0</v>
      </c>
      <c r="N219" s="48" t="n">
        <v>0</v>
      </c>
      <c r="O219" s="316"/>
    </row>
    <row r="220" customFormat="false" ht="12.75" hidden="false" customHeight="false" outlineLevel="0" collapsed="false">
      <c r="A220" s="48" t="n">
        <f aca="false">curves!H214</f>
        <v>4.4025</v>
      </c>
      <c r="B220" s="48" t="n">
        <v>4.632</v>
      </c>
      <c r="D220" s="48" t="n">
        <f aca="false">B220-A220</f>
        <v>0.229500000000001</v>
      </c>
      <c r="H220" s="322" t="n">
        <f aca="false">F220*D220*10000</f>
        <v>0</v>
      </c>
      <c r="N220" s="48" t="n">
        <v>0</v>
      </c>
      <c r="O220" s="316"/>
    </row>
    <row r="221" customFormat="false" ht="12.75" hidden="false" customHeight="false" outlineLevel="0" collapsed="false">
      <c r="A221" s="48" t="n">
        <f aca="false">curves!H215</f>
        <v>4.4375</v>
      </c>
      <c r="B221" s="48" t="n">
        <v>4.63</v>
      </c>
      <c r="D221" s="48" t="n">
        <f aca="false">B221-A221</f>
        <v>0.1925</v>
      </c>
      <c r="H221" s="322" t="n">
        <f aca="false">F221*D221*10000</f>
        <v>0</v>
      </c>
      <c r="N221" s="48" t="n">
        <v>0</v>
      </c>
      <c r="O221" s="316"/>
    </row>
    <row r="222" customFormat="false" ht="12" hidden="false" customHeight="false" outlineLevel="0" collapsed="false">
      <c r="A222" s="48" t="n">
        <f aca="false">curves!H216</f>
        <v>4.4775</v>
      </c>
      <c r="B222" s="48" t="n">
        <v>4.67</v>
      </c>
      <c r="D222" s="48" t="n">
        <f aca="false">B222-A222</f>
        <v>0.1925</v>
      </c>
      <c r="N222" s="48" t="n">
        <v>0</v>
      </c>
    </row>
    <row r="223" customFormat="false" ht="12" hidden="false" customHeight="false" outlineLevel="0" collapsed="false">
      <c r="A223" s="48" t="n">
        <f aca="false">curves!H217</f>
        <v>4.5175</v>
      </c>
      <c r="B223" s="48" t="n">
        <v>4.712</v>
      </c>
      <c r="D223" s="48" t="n">
        <f aca="false">B223-A223</f>
        <v>0.194500000000001</v>
      </c>
      <c r="N223" s="48" t="n">
        <v>0</v>
      </c>
    </row>
    <row r="224" customFormat="false" ht="12" hidden="false" customHeight="false" outlineLevel="0" collapsed="false">
      <c r="A224" s="48" t="n">
        <f aca="false">curves!H218</f>
        <v>4.5125</v>
      </c>
      <c r="B224" s="48" t="n">
        <v>4.754</v>
      </c>
      <c r="D224" s="48" t="n">
        <f aca="false">B224-A224</f>
        <v>0.2415</v>
      </c>
      <c r="N224" s="48" t="n">
        <v>0</v>
      </c>
    </row>
    <row r="225" customFormat="false" ht="12" hidden="false" customHeight="false" outlineLevel="0" collapsed="false">
      <c r="A225" s="48" t="n">
        <f aca="false">curves!H219</f>
        <v>4.5375</v>
      </c>
      <c r="B225" s="48" t="n">
        <v>4.737</v>
      </c>
      <c r="D225" s="48" t="n">
        <f aca="false">B225-A225</f>
        <v>0.1995</v>
      </c>
      <c r="N225" s="48" t="n">
        <v>0</v>
      </c>
    </row>
    <row r="226" customFormat="false" ht="12" hidden="false" customHeight="false" outlineLevel="0" collapsed="false">
      <c r="A226" s="48" t="n">
        <f aca="false">curves!H220</f>
        <v>4.6895</v>
      </c>
      <c r="B226" s="48" t="n">
        <v>4.75</v>
      </c>
      <c r="D226" s="48" t="n">
        <f aca="false">B226-A226</f>
        <v>0.0605000000000002</v>
      </c>
      <c r="N226" s="48" t="n">
        <v>0</v>
      </c>
    </row>
    <row r="227" customFormat="false" ht="12" hidden="false" customHeight="false" outlineLevel="0" collapsed="false">
      <c r="A227" s="48" t="n">
        <f aca="false">curves!H221</f>
        <v>4.8325</v>
      </c>
      <c r="B227" s="48" t="n">
        <v>4.902</v>
      </c>
      <c r="D227" s="48" t="n">
        <f aca="false">B227-A227</f>
        <v>0.0695000000000006</v>
      </c>
      <c r="N227" s="48" t="n">
        <v>0</v>
      </c>
    </row>
    <row r="228" customFormat="false" ht="12" hidden="false" customHeight="false" outlineLevel="0" collapsed="false">
      <c r="A228" s="48" t="n">
        <f aca="false">curves!H222</f>
        <v>4.8925</v>
      </c>
      <c r="B228" s="48" t="n">
        <v>5.062</v>
      </c>
      <c r="D228" s="48" t="n">
        <f aca="false">B228-A228</f>
        <v>0.169500000000001</v>
      </c>
      <c r="N228" s="48" t="n">
        <v>0</v>
      </c>
    </row>
    <row r="229" customFormat="false" ht="12" hidden="false" customHeight="false" outlineLevel="0" collapsed="false">
      <c r="A229" s="48" t="n">
        <f aca="false">curves!H223</f>
        <v>4.8075</v>
      </c>
      <c r="B229" s="48" t="n">
        <v>5.1245</v>
      </c>
      <c r="D229" s="48" t="n">
        <f aca="false">B229-A229</f>
        <v>0.317000000000001</v>
      </c>
      <c r="N229" s="48" t="n">
        <v>0</v>
      </c>
    </row>
    <row r="230" customFormat="false" ht="12" hidden="false" customHeight="false" outlineLevel="0" collapsed="false">
      <c r="A230" s="48" t="n">
        <f aca="false">curves!H224</f>
        <v>4.6775</v>
      </c>
      <c r="B230" s="48" t="n">
        <v>5.0445</v>
      </c>
      <c r="D230" s="48" t="n">
        <f aca="false">B230-A230</f>
        <v>0.367000000000001</v>
      </c>
      <c r="N230" s="48" t="n">
        <v>0</v>
      </c>
    </row>
    <row r="231" customFormat="false" ht="12" hidden="false" customHeight="false" outlineLevel="0" collapsed="false">
      <c r="A231" s="48" t="n">
        <f aca="false">curves!H225</f>
        <v>4.4925</v>
      </c>
      <c r="B231" s="48" t="n">
        <v>4.9145</v>
      </c>
      <c r="D231" s="48" t="n">
        <f aca="false">B231-A231</f>
        <v>0.422000000000001</v>
      </c>
      <c r="N231" s="48" t="n">
        <v>0</v>
      </c>
    </row>
    <row r="232" customFormat="false" ht="12" hidden="false" customHeight="false" outlineLevel="0" collapsed="false">
      <c r="A232" s="48" t="n">
        <f aca="false">curves!H226</f>
        <v>4.4875</v>
      </c>
      <c r="B232" s="48" t="n">
        <v>4.7295</v>
      </c>
      <c r="D232" s="48" t="n">
        <f aca="false">B232-A232</f>
        <v>0.242000000000001</v>
      </c>
      <c r="N232" s="48" t="n">
        <v>0</v>
      </c>
    </row>
    <row r="233" customFormat="false" ht="12" hidden="false" customHeight="false" outlineLevel="0" collapsed="false">
      <c r="A233" s="48" t="n">
        <f aca="false">curves!H227</f>
        <v>4.5225</v>
      </c>
      <c r="B233" s="48" t="n">
        <v>4.7275</v>
      </c>
      <c r="D233" s="48" t="n">
        <f aca="false">B233-A233</f>
        <v>0.205</v>
      </c>
      <c r="N233" s="48" t="n">
        <v>0</v>
      </c>
    </row>
    <row r="234" customFormat="false" ht="12" hidden="false" customHeight="false" outlineLevel="0" collapsed="false">
      <c r="A234" s="48" t="n">
        <f aca="false">curves!H228</f>
        <v>4.5625</v>
      </c>
      <c r="B234" s="48" t="n">
        <v>4.7675</v>
      </c>
      <c r="D234" s="48" t="n">
        <f aca="false">B234-A234</f>
        <v>0.205</v>
      </c>
      <c r="N234" s="48" t="n">
        <v>0</v>
      </c>
    </row>
    <row r="235" customFormat="false" ht="12" hidden="false" customHeight="false" outlineLevel="0" collapsed="false">
      <c r="A235" s="48" t="n">
        <f aca="false">curves!H229</f>
        <v>4.6025</v>
      </c>
      <c r="B235" s="48" t="n">
        <v>4.8095</v>
      </c>
      <c r="D235" s="48" t="n">
        <f aca="false">B235-A235</f>
        <v>0.207000000000001</v>
      </c>
      <c r="N235" s="48" t="n">
        <v>0</v>
      </c>
    </row>
    <row r="236" customFormat="false" ht="12" hidden="false" customHeight="false" outlineLevel="0" collapsed="false">
      <c r="A236" s="48" t="n">
        <f aca="false">curves!H230</f>
        <v>4.5975</v>
      </c>
      <c r="B236" s="48" t="n">
        <v>4.8515</v>
      </c>
      <c r="D236" s="48" t="n">
        <f aca="false">B236-A236</f>
        <v>0.254</v>
      </c>
      <c r="N236" s="48" t="n">
        <v>0</v>
      </c>
    </row>
    <row r="237" customFormat="false" ht="12" hidden="false" customHeight="false" outlineLevel="0" collapsed="false">
      <c r="A237" s="48" t="n">
        <f aca="false">curves!H231</f>
        <v>4.6225</v>
      </c>
      <c r="B237" s="48" t="n">
        <v>4.8345</v>
      </c>
      <c r="D237" s="48" t="n">
        <f aca="false">B237-A237</f>
        <v>0.212000000000001</v>
      </c>
      <c r="N237" s="48" t="n">
        <v>0</v>
      </c>
    </row>
    <row r="238" customFormat="false" ht="12" hidden="false" customHeight="false" outlineLevel="0" collapsed="false">
      <c r="A238" s="48" t="n">
        <f aca="false">curves!H232</f>
        <v>4.7745</v>
      </c>
      <c r="B238" s="48" t="n">
        <v>4.8475</v>
      </c>
      <c r="D238" s="48" t="n">
        <f aca="false">B238-A238</f>
        <v>0.0730000000000004</v>
      </c>
      <c r="N238" s="48" t="n">
        <v>0</v>
      </c>
    </row>
    <row r="239" customFormat="false" ht="12" hidden="false" customHeight="false" outlineLevel="0" collapsed="false">
      <c r="A239" s="48" t="n">
        <f aca="false">curves!H233</f>
        <v>4.9175</v>
      </c>
      <c r="B239" s="48" t="n">
        <v>4.9995</v>
      </c>
      <c r="D239" s="48" t="n">
        <f aca="false">B239-A239</f>
        <v>0.0819999999999999</v>
      </c>
      <c r="N239" s="48" t="n">
        <v>0</v>
      </c>
    </row>
    <row r="240" customFormat="false" ht="12" hidden="false" customHeight="false" outlineLevel="0" collapsed="false">
      <c r="A240" s="48" t="n">
        <f aca="false">curves!H234</f>
        <v>4.9775</v>
      </c>
      <c r="B240" s="48" t="n">
        <v>5.1595</v>
      </c>
      <c r="D240" s="48" t="n">
        <f aca="false">B240-A240</f>
        <v>0.182000000000001</v>
      </c>
      <c r="N240" s="48" t="n">
        <v>0</v>
      </c>
    </row>
    <row r="241" customFormat="false" ht="12" hidden="false" customHeight="false" outlineLevel="0" collapsed="false">
      <c r="A241" s="48" t="n">
        <f aca="false">curves!H235</f>
        <v>4.8925</v>
      </c>
      <c r="B241" s="48" t="n">
        <v>5.222</v>
      </c>
      <c r="D241" s="48" t="n">
        <f aca="false">B241-A241</f>
        <v>0.329500000000001</v>
      </c>
      <c r="N241" s="48" t="n">
        <v>0</v>
      </c>
    </row>
    <row r="242" customFormat="false" ht="12" hidden="false" customHeight="false" outlineLevel="0" collapsed="false">
      <c r="A242" s="48" t="n">
        <f aca="false">curves!H236</f>
        <v>4.7625</v>
      </c>
      <c r="B242" s="48" t="n">
        <v>5.142</v>
      </c>
      <c r="D242" s="48" t="n">
        <f aca="false">B242-A242</f>
        <v>0.379500000000001</v>
      </c>
      <c r="N242" s="48" t="n">
        <v>0</v>
      </c>
    </row>
    <row r="243" customFormat="false" ht="12" hidden="false" customHeight="false" outlineLevel="0" collapsed="false">
      <c r="A243" s="48" t="n">
        <f aca="false">curves!H237</f>
        <v>4.5775</v>
      </c>
      <c r="B243" s="48" t="n">
        <v>5.012</v>
      </c>
      <c r="D243" s="48" t="n">
        <f aca="false">B243-A243</f>
        <v>0.434500000000001</v>
      </c>
      <c r="N243" s="48" t="n">
        <v>0</v>
      </c>
    </row>
    <row r="244" customFormat="false" ht="12" hidden="false" customHeight="false" outlineLevel="0" collapsed="false">
      <c r="A244" s="48" t="n">
        <f aca="false">curves!H238</f>
        <v>4.5725</v>
      </c>
      <c r="B244" s="48" t="n">
        <v>4.827</v>
      </c>
      <c r="D244" s="48" t="n">
        <f aca="false">B244-A244</f>
        <v>0.254500000000001</v>
      </c>
      <c r="N244" s="48" t="n">
        <v>0</v>
      </c>
    </row>
    <row r="245" customFormat="false" ht="12" hidden="false" customHeight="false" outlineLevel="0" collapsed="false">
      <c r="A245" s="48" t="n">
        <f aca="false">curves!H239</f>
        <v>4.6075</v>
      </c>
      <c r="B245" s="48" t="n">
        <v>4.825</v>
      </c>
      <c r="D245" s="48" t="n">
        <f aca="false">B245-A245</f>
        <v>0.2175</v>
      </c>
      <c r="N245" s="48" t="n">
        <v>0</v>
      </c>
    </row>
    <row r="246" customFormat="false" ht="12" hidden="false" customHeight="false" outlineLevel="0" collapsed="false">
      <c r="A246" s="48" t="n">
        <f aca="false">curves!H240</f>
        <v>4.6475</v>
      </c>
      <c r="B246" s="48" t="n">
        <v>4.865</v>
      </c>
      <c r="D246" s="48" t="n">
        <f aca="false">B246-A246</f>
        <v>0.2175</v>
      </c>
      <c r="N246" s="48" t="n">
        <v>0</v>
      </c>
    </row>
    <row r="247" customFormat="false" ht="12" hidden="false" customHeight="false" outlineLevel="0" collapsed="false">
      <c r="A247" s="48" t="n">
        <f aca="false">curves!H241</f>
        <v>4.6875</v>
      </c>
      <c r="B247" s="48" t="n">
        <v>4.907</v>
      </c>
      <c r="D247" s="48" t="n">
        <f aca="false">B247-A247</f>
        <v>0.219500000000001</v>
      </c>
      <c r="N247" s="48" t="n">
        <v>0</v>
      </c>
    </row>
    <row r="248" customFormat="false" ht="12" hidden="false" customHeight="false" outlineLevel="0" collapsed="false">
      <c r="A248" s="48" t="n">
        <f aca="false">curves!H242</f>
        <v>4.6825</v>
      </c>
      <c r="B248" s="48" t="n">
        <v>4.949</v>
      </c>
      <c r="D248" s="48" t="n">
        <f aca="false">B248-A248</f>
        <v>0.266500000000001</v>
      </c>
      <c r="N248" s="48" t="n">
        <v>0</v>
      </c>
    </row>
    <row r="249" customFormat="false" ht="12" hidden="false" customHeight="false" outlineLevel="0" collapsed="false">
      <c r="A249" s="48" t="n">
        <f aca="false">curves!H243</f>
        <v>4.7075</v>
      </c>
      <c r="B249" s="48" t="n">
        <v>4.932</v>
      </c>
      <c r="D249" s="48" t="n">
        <f aca="false">B249-A249</f>
        <v>0.224500000000001</v>
      </c>
      <c r="N249" s="48" t="n">
        <v>0</v>
      </c>
    </row>
    <row r="250" customFormat="false" ht="12" hidden="false" customHeight="false" outlineLevel="0" collapsed="false">
      <c r="A250" s="48" t="n">
        <f aca="false">curves!H244</f>
        <v>4.8595</v>
      </c>
      <c r="B250" s="48" t="n">
        <v>4.945</v>
      </c>
      <c r="D250" s="48" t="n">
        <f aca="false">B250-A250</f>
        <v>0.0855000000000006</v>
      </c>
      <c r="N250" s="48" t="n">
        <v>0</v>
      </c>
    </row>
    <row r="251" customFormat="false" ht="12" hidden="false" customHeight="false" outlineLevel="0" collapsed="false">
      <c r="A251" s="48" t="n">
        <f aca="false">curves!H245</f>
        <v>5.0025</v>
      </c>
      <c r="B251" s="48" t="n">
        <v>5.097</v>
      </c>
      <c r="D251" s="48" t="n">
        <f aca="false">B251-A251</f>
        <v>0.0945</v>
      </c>
      <c r="N251" s="48" t="n">
        <v>0</v>
      </c>
    </row>
    <row r="252" customFormat="false" ht="12" hidden="false" customHeight="false" outlineLevel="0" collapsed="false">
      <c r="A252" s="48" t="n">
        <f aca="false">curves!H246</f>
        <v>5.0625</v>
      </c>
      <c r="B252" s="48" t="n">
        <v>5.257</v>
      </c>
      <c r="D252" s="48" t="n">
        <f aca="false">B252-A252</f>
        <v>0.194500000000001</v>
      </c>
      <c r="N252" s="48" t="n">
        <v>0</v>
      </c>
    </row>
    <row r="253" customFormat="false" ht="12" hidden="false" customHeight="false" outlineLevel="0" collapsed="false">
      <c r="A253" s="48" t="n">
        <f aca="false">curves!H247</f>
        <v>4.9775</v>
      </c>
      <c r="B253" s="48" t="n">
        <v>5.3195</v>
      </c>
      <c r="D253" s="48" t="n">
        <f aca="false">B253-A253</f>
        <v>0.342000000000001</v>
      </c>
      <c r="N253" s="48" t="n">
        <v>0</v>
      </c>
    </row>
    <row r="254" customFormat="false" ht="12" hidden="false" customHeight="false" outlineLevel="0" collapsed="false">
      <c r="A254" s="48" t="n">
        <f aca="false">curves!H248</f>
        <v>4.8475</v>
      </c>
      <c r="B254" s="48" t="n">
        <v>5.2395</v>
      </c>
      <c r="D254" s="48" t="n">
        <f aca="false">B254-A254</f>
        <v>0.392000000000001</v>
      </c>
      <c r="N254" s="48" t="n">
        <v>0</v>
      </c>
    </row>
    <row r="255" customFormat="false" ht="12" hidden="false" customHeight="false" outlineLevel="0" collapsed="false">
      <c r="A255" s="48" t="n">
        <f aca="false">curves!H249</f>
        <v>4.6625</v>
      </c>
      <c r="B255" s="48" t="n">
        <v>5.1095</v>
      </c>
      <c r="D255" s="48" t="n">
        <f aca="false">B255-A255</f>
        <v>0.447000000000001</v>
      </c>
      <c r="N255" s="48" t="n">
        <v>0</v>
      </c>
    </row>
    <row r="256" customFormat="false" ht="12" hidden="false" customHeight="false" outlineLevel="0" collapsed="false">
      <c r="A256" s="48" t="n">
        <f aca="false">curves!H250</f>
        <v>4.6575</v>
      </c>
      <c r="B256" s="48" t="n">
        <v>4.9245</v>
      </c>
      <c r="D256" s="48" t="n">
        <f aca="false">B256-A256</f>
        <v>0.267000000000001</v>
      </c>
      <c r="N256" s="48" t="n">
        <v>0</v>
      </c>
    </row>
    <row r="257" customFormat="false" ht="12" hidden="false" customHeight="false" outlineLevel="0" collapsed="false">
      <c r="A257" s="48" t="n">
        <f aca="false">curves!H251</f>
        <v>4.6925</v>
      </c>
      <c r="B257" s="48" t="n">
        <v>4.9225</v>
      </c>
      <c r="D257" s="48" t="n">
        <f aca="false">B257-A257</f>
        <v>0.23</v>
      </c>
      <c r="N257" s="48" t="n">
        <v>0</v>
      </c>
    </row>
    <row r="258" customFormat="false" ht="12" hidden="false" customHeight="false" outlineLevel="0" collapsed="false">
      <c r="A258" s="48" t="n">
        <f aca="false">curves!H252</f>
        <v>4.7325</v>
      </c>
      <c r="B258" s="48" t="n">
        <v>4.9625</v>
      </c>
      <c r="D258" s="48" t="n">
        <f aca="false">B258-A258</f>
        <v>0.23</v>
      </c>
      <c r="N258" s="48" t="n">
        <v>0</v>
      </c>
    </row>
    <row r="259" customFormat="false" ht="12" hidden="false" customHeight="false" outlineLevel="0" collapsed="false">
      <c r="A259" s="48" t="n">
        <f aca="false">curves!H253</f>
        <v>4.7725</v>
      </c>
      <c r="B259" s="48" t="n">
        <v>5.0045</v>
      </c>
      <c r="D259" s="48" t="n">
        <f aca="false">B259-A259</f>
        <v>0.232000000000001</v>
      </c>
      <c r="N259" s="48" t="n">
        <v>0</v>
      </c>
    </row>
    <row r="260" customFormat="false" ht="12" hidden="false" customHeight="false" outlineLevel="0" collapsed="false">
      <c r="A260" s="48" t="n">
        <f aca="false">curves!H254</f>
        <v>4.7675</v>
      </c>
      <c r="B260" s="48" t="n">
        <v>5.0465</v>
      </c>
      <c r="D260" s="48" t="n">
        <f aca="false">B260-A260</f>
        <v>0.279000000000001</v>
      </c>
      <c r="N260" s="48" t="n">
        <v>0</v>
      </c>
    </row>
    <row r="261" customFormat="false" ht="12" hidden="false" customHeight="false" outlineLevel="0" collapsed="false">
      <c r="A261" s="48" t="n">
        <f aca="false">curves!H255</f>
        <v>4.7925</v>
      </c>
      <c r="B261" s="48" t="n">
        <v>5.0295</v>
      </c>
      <c r="D261" s="48" t="n">
        <f aca="false">B261-A261</f>
        <v>0.237</v>
      </c>
      <c r="N261" s="48" t="n">
        <v>0</v>
      </c>
    </row>
    <row r="262" customFormat="false" ht="12" hidden="false" customHeight="false" outlineLevel="0" collapsed="false">
      <c r="A262" s="48" t="n">
        <f aca="false">curves!H256</f>
        <v>4.9445</v>
      </c>
      <c r="B262" s="48" t="n">
        <v>5.0425</v>
      </c>
      <c r="D262" s="48" t="n">
        <f aca="false">B262-A262</f>
        <v>0.0980000000000008</v>
      </c>
      <c r="N262" s="48" t="n">
        <v>0</v>
      </c>
    </row>
    <row r="263" customFormat="false" ht="12" hidden="false" customHeight="false" outlineLevel="0" collapsed="false">
      <c r="A263" s="48" t="n">
        <f aca="false">curves!H257</f>
        <v>5.0875</v>
      </c>
      <c r="B263" s="48" t="n">
        <v>5.1945</v>
      </c>
      <c r="D263" s="48" t="n">
        <f aca="false">B263-A263</f>
        <v>0.107</v>
      </c>
      <c r="N263" s="48" t="n">
        <v>0</v>
      </c>
    </row>
    <row r="264" customFormat="false" ht="12" hidden="false" customHeight="false" outlineLevel="0" collapsed="false">
      <c r="A264" s="48" t="n">
        <f aca="false">curves!H258</f>
        <v>5.1475</v>
      </c>
      <c r="B264" s="48" t="n">
        <v>5.3545</v>
      </c>
      <c r="D264" s="48" t="n">
        <f aca="false">B264-A264</f>
        <v>0.207000000000002</v>
      </c>
      <c r="N264" s="48" t="n">
        <v>0</v>
      </c>
    </row>
    <row r="265" customFormat="false" ht="12" hidden="false" customHeight="false" outlineLevel="0" collapsed="false">
      <c r="A265" s="48" t="n">
        <f aca="false">curves!H259</f>
        <v>5.0625</v>
      </c>
      <c r="B265" s="48" t="n">
        <v>5.417</v>
      </c>
      <c r="D265" s="48" t="n">
        <f aca="false">B265-A265</f>
        <v>0.354500000000002</v>
      </c>
      <c r="N265" s="48" t="n">
        <v>0</v>
      </c>
    </row>
    <row r="266" customFormat="false" ht="12" hidden="false" customHeight="false" outlineLevel="0" collapsed="false">
      <c r="A266" s="48" t="n">
        <f aca="false">curves!H260</f>
        <v>4.9325</v>
      </c>
      <c r="B266" s="48" t="n">
        <v>5.337</v>
      </c>
      <c r="D266" s="48" t="n">
        <f aca="false">B266-A266</f>
        <v>0.404500000000001</v>
      </c>
      <c r="N266" s="48" t="n">
        <v>0</v>
      </c>
    </row>
    <row r="267" customFormat="false" ht="12" hidden="false" customHeight="false" outlineLevel="0" collapsed="false">
      <c r="A267" s="48" t="n">
        <f aca="false">curves!H261</f>
        <v>4.7475</v>
      </c>
      <c r="B267" s="48" t="n">
        <v>5.207</v>
      </c>
      <c r="D267" s="48" t="n">
        <f aca="false">B267-A267</f>
        <v>0.459500000000001</v>
      </c>
      <c r="N267" s="48" t="n">
        <v>0</v>
      </c>
    </row>
    <row r="268" customFormat="false" ht="12" hidden="false" customHeight="false" outlineLevel="0" collapsed="false">
      <c r="A268" s="48" t="n">
        <f aca="false">curves!H262</f>
        <v>4.7425</v>
      </c>
      <c r="B268" s="48" t="n">
        <v>5.022</v>
      </c>
      <c r="D268" s="48" t="n">
        <f aca="false">B268-A268</f>
        <v>0.279500000000001</v>
      </c>
      <c r="N268" s="48" t="n">
        <v>0</v>
      </c>
    </row>
    <row r="269" customFormat="false" ht="12" hidden="false" customHeight="false" outlineLevel="0" collapsed="false">
      <c r="A269" s="48" t="n">
        <f aca="false">curves!H263</f>
        <v>4.7775</v>
      </c>
      <c r="B269" s="48" t="n">
        <v>5.02</v>
      </c>
      <c r="D269" s="48" t="n">
        <f aca="false">B269-A269</f>
        <v>0.2425</v>
      </c>
      <c r="N269" s="48" t="n">
        <v>0</v>
      </c>
    </row>
    <row r="270" customFormat="false" ht="12" hidden="false" customHeight="false" outlineLevel="0" collapsed="false">
      <c r="A270" s="48" t="n">
        <f aca="false">curves!H264</f>
        <v>4.8175</v>
      </c>
      <c r="B270" s="48" t="n">
        <v>5.06</v>
      </c>
      <c r="D270" s="48" t="n">
        <f aca="false">B270-A270</f>
        <v>0.2425</v>
      </c>
      <c r="N270" s="48" t="n">
        <v>0</v>
      </c>
    </row>
    <row r="271" customFormat="false" ht="12" hidden="false" customHeight="false" outlineLevel="0" collapsed="false">
      <c r="A271" s="48" t="n">
        <f aca="false">curves!H265</f>
        <v>4.8575</v>
      </c>
      <c r="B271" s="48" t="n">
        <v>5.102</v>
      </c>
      <c r="D271" s="48" t="n">
        <f aca="false">B271-A271</f>
        <v>0.244500000000001</v>
      </c>
      <c r="N271" s="48" t="n">
        <v>0</v>
      </c>
    </row>
    <row r="272" customFormat="false" ht="12" hidden="false" customHeight="false" outlineLevel="0" collapsed="false">
      <c r="A272" s="48" t="n">
        <f aca="false">curves!H266</f>
        <v>4.8525</v>
      </c>
      <c r="B272" s="48" t="n">
        <v>5.144</v>
      </c>
      <c r="D272" s="48" t="n">
        <f aca="false">B272-A272</f>
        <v>0.291500000000001</v>
      </c>
      <c r="N272" s="48" t="n">
        <v>0</v>
      </c>
    </row>
    <row r="273" customFormat="false" ht="12" hidden="false" customHeight="false" outlineLevel="0" collapsed="false">
      <c r="A273" s="48" t="n">
        <f aca="false">curves!H267</f>
        <v>4.8775</v>
      </c>
      <c r="B273" s="48" t="n">
        <v>5.127</v>
      </c>
      <c r="D273" s="48" t="n">
        <f aca="false">B273-A273</f>
        <v>0.2495</v>
      </c>
      <c r="N273" s="48" t="n">
        <v>0</v>
      </c>
    </row>
    <row r="274" customFormat="false" ht="12" hidden="false" customHeight="false" outlineLevel="0" collapsed="false">
      <c r="A274" s="48" t="n">
        <f aca="false">curves!H268</f>
        <v>5.0295</v>
      </c>
      <c r="B274" s="48" t="n">
        <v>5.14</v>
      </c>
      <c r="D274" s="48" t="n">
        <f aca="false">B274-A274</f>
        <v>0.1105</v>
      </c>
      <c r="N274" s="48" t="n">
        <v>0</v>
      </c>
    </row>
    <row r="275" customFormat="false" ht="12" hidden="false" customHeight="false" outlineLevel="0" collapsed="false">
      <c r="A275" s="48" t="n">
        <f aca="false">curves!H269</f>
        <v>5.1725</v>
      </c>
      <c r="B275" s="48" t="n">
        <v>5.292</v>
      </c>
      <c r="D275" s="48" t="n">
        <f aca="false">B275-A275</f>
        <v>0.1195</v>
      </c>
      <c r="N275" s="48" t="n">
        <v>0</v>
      </c>
    </row>
    <row r="276" customFormat="false" ht="12" hidden="false" customHeight="false" outlineLevel="0" collapsed="false">
      <c r="A276" s="48" t="n">
        <f aca="false">curves!H270</f>
        <v>5.2325</v>
      </c>
      <c r="B276" s="48" t="n">
        <v>5.452</v>
      </c>
      <c r="D276" s="48" t="n">
        <f aca="false">B276-A276</f>
        <v>0.219500000000002</v>
      </c>
      <c r="N276" s="48" t="n">
        <v>0</v>
      </c>
    </row>
    <row r="277" customFormat="false" ht="12" hidden="false" customHeight="false" outlineLevel="0" collapsed="false">
      <c r="A277" s="48" t="n">
        <f aca="false">curves!H271</f>
        <v>5.1475</v>
      </c>
      <c r="B277" s="48" t="n">
        <v>5.5145</v>
      </c>
      <c r="D277" s="48" t="n">
        <f aca="false">B277-A277</f>
        <v>0.367000000000002</v>
      </c>
      <c r="N277" s="48" t="n">
        <v>0</v>
      </c>
    </row>
    <row r="278" customFormat="false" ht="12" hidden="false" customHeight="false" outlineLevel="0" collapsed="false">
      <c r="A278" s="48" t="n">
        <f aca="false">curves!H272</f>
        <v>5.0175</v>
      </c>
      <c r="B278" s="48" t="n">
        <v>5.4345</v>
      </c>
      <c r="D278" s="48" t="n">
        <f aca="false">B278-A278</f>
        <v>0.417000000000002</v>
      </c>
      <c r="N278" s="48" t="n">
        <v>0</v>
      </c>
    </row>
    <row r="279" customFormat="false" ht="12" hidden="false" customHeight="false" outlineLevel="0" collapsed="false">
      <c r="A279" s="48" t="n">
        <f aca="false">curves!H273</f>
        <v>4.8325</v>
      </c>
      <c r="B279" s="48" t="n">
        <v>5.3045</v>
      </c>
      <c r="D279" s="48" t="n">
        <f aca="false">B279-A279</f>
        <v>0.472000000000001</v>
      </c>
      <c r="N279" s="48" t="n">
        <v>0</v>
      </c>
    </row>
    <row r="280" customFormat="false" ht="12" hidden="false" customHeight="false" outlineLevel="0" collapsed="false">
      <c r="A280" s="48" t="n">
        <f aca="false">curves!H274</f>
        <v>4.8275</v>
      </c>
      <c r="B280" s="48" t="n">
        <v>5.1195</v>
      </c>
      <c r="D280" s="48" t="n">
        <f aca="false">B280-A280</f>
        <v>0.292000000000002</v>
      </c>
      <c r="N280" s="48" t="n">
        <v>0</v>
      </c>
    </row>
    <row r="281" customFormat="false" ht="12" hidden="false" customHeight="false" outlineLevel="0" collapsed="false">
      <c r="A281" s="48" t="n">
        <f aca="false">curves!H275</f>
        <v>4.8625</v>
      </c>
      <c r="B281" s="48" t="n">
        <v>5.1175</v>
      </c>
      <c r="D281" s="48" t="n">
        <f aca="false">B281-A281</f>
        <v>0.255</v>
      </c>
      <c r="N281" s="48" t="n">
        <v>0</v>
      </c>
    </row>
    <row r="282" customFormat="false" ht="12" hidden="false" customHeight="false" outlineLevel="0" collapsed="false">
      <c r="A282" s="48" t="n">
        <f aca="false">curves!H276</f>
        <v>4.9025</v>
      </c>
      <c r="B282" s="48" t="n">
        <v>5.1575</v>
      </c>
      <c r="D282" s="48" t="n">
        <f aca="false">B282-A282</f>
        <v>0.255</v>
      </c>
      <c r="N282" s="48" t="n">
        <v>0</v>
      </c>
    </row>
    <row r="283" customFormat="false" ht="12" hidden="false" customHeight="false" outlineLevel="0" collapsed="false">
      <c r="A283" s="48" t="n">
        <f aca="false">curves!H277</f>
        <v>4.9425</v>
      </c>
      <c r="B283" s="48" t="n">
        <v>5.1995</v>
      </c>
      <c r="D283" s="48" t="n">
        <f aca="false">B283-A283</f>
        <v>0.257000000000001</v>
      </c>
      <c r="N283" s="48" t="n">
        <v>0</v>
      </c>
    </row>
    <row r="284" customFormat="false" ht="12" hidden="false" customHeight="false" outlineLevel="0" collapsed="false">
      <c r="A284" s="48" t="n">
        <f aca="false">curves!H278</f>
        <v>4.9375</v>
      </c>
      <c r="B284" s="48" t="n">
        <v>5.2415</v>
      </c>
      <c r="D284" s="48" t="n">
        <f aca="false">B284-A284</f>
        <v>0.304000000000001</v>
      </c>
      <c r="N284" s="48" t="n">
        <v>0</v>
      </c>
    </row>
    <row r="285" customFormat="false" ht="12" hidden="false" customHeight="false" outlineLevel="0" collapsed="false">
      <c r="A285" s="48" t="n">
        <f aca="false">curves!H279</f>
        <v>4.9625</v>
      </c>
      <c r="B285" s="48" t="n">
        <v>5.2245</v>
      </c>
      <c r="D285" s="48" t="n">
        <f aca="false">B285-A285</f>
        <v>0.262</v>
      </c>
      <c r="N285" s="48" t="n">
        <v>0</v>
      </c>
    </row>
    <row r="286" customFormat="false" ht="12" hidden="false" customHeight="false" outlineLevel="0" collapsed="false">
      <c r="A286" s="48" t="n">
        <f aca="false">curves!H280</f>
        <v>5.1145</v>
      </c>
      <c r="B286" s="48" t="n">
        <v>5.2375</v>
      </c>
      <c r="D286" s="48" t="n">
        <f aca="false">B286-A286</f>
        <v>0.123</v>
      </c>
      <c r="N286" s="48" t="n">
        <v>0</v>
      </c>
    </row>
    <row r="287" customFormat="false" ht="12" hidden="false" customHeight="false" outlineLevel="0" collapsed="false">
      <c r="A287" s="48" t="n">
        <f aca="false">curves!H281</f>
        <v>5.2575</v>
      </c>
      <c r="B287" s="48" t="n">
        <v>5.3895</v>
      </c>
      <c r="D287" s="48" t="n">
        <f aca="false">B287-A287</f>
        <v>0.132000000000001</v>
      </c>
      <c r="N287" s="48" t="n">
        <v>0</v>
      </c>
    </row>
    <row r="288" customFormat="false" ht="12" hidden="false" customHeight="false" outlineLevel="0" collapsed="false">
      <c r="A288" s="48" t="n">
        <f aca="false">curves!H282</f>
        <v>0</v>
      </c>
      <c r="B288" s="48" t="n">
        <v>5.5495</v>
      </c>
      <c r="D288" s="48" t="n">
        <f aca="false">B288-A288</f>
        <v>5.5495</v>
      </c>
      <c r="N288" s="48" t="n">
        <v>0</v>
      </c>
    </row>
    <row r="289" customFormat="false" ht="12" hidden="false" customHeight="false" outlineLevel="0" collapsed="false">
      <c r="A289" s="48" t="n">
        <f aca="false">curves!H283</f>
        <v>0</v>
      </c>
      <c r="B289" s="48" t="n">
        <v>5.612</v>
      </c>
      <c r="D289" s="48" t="n">
        <f aca="false">B289-A289</f>
        <v>5.612</v>
      </c>
      <c r="N289" s="48" t="n">
        <v>0</v>
      </c>
    </row>
    <row r="290" customFormat="false" ht="12" hidden="false" customHeight="false" outlineLevel="0" collapsed="false">
      <c r="A290" s="48" t="n">
        <f aca="false">curves!H284</f>
        <v>0</v>
      </c>
      <c r="B290" s="48" t="n">
        <v>5.532</v>
      </c>
      <c r="D290" s="48" t="n">
        <f aca="false">B290-A290</f>
        <v>5.532</v>
      </c>
      <c r="N290" s="48" t="n">
        <v>0</v>
      </c>
    </row>
    <row r="291" customFormat="false" ht="12" hidden="false" customHeight="false" outlineLevel="0" collapsed="false">
      <c r="A291" s="48" t="n">
        <f aca="false">curves!H285</f>
        <v>0</v>
      </c>
      <c r="B291" s="48" t="n">
        <v>5.402</v>
      </c>
      <c r="D291" s="48" t="n">
        <f aca="false">B291-A291</f>
        <v>5.402</v>
      </c>
      <c r="N291" s="48" t="n">
        <v>0</v>
      </c>
    </row>
    <row r="292" customFormat="false" ht="12" hidden="false" customHeight="false" outlineLevel="0" collapsed="false">
      <c r="A292" s="48" t="n">
        <f aca="false">curves!H286</f>
        <v>0</v>
      </c>
      <c r="B292" s="48" t="n">
        <v>5.217</v>
      </c>
      <c r="D292" s="48" t="n">
        <f aca="false">B292-A292</f>
        <v>5.217</v>
      </c>
      <c r="N292" s="48" t="n">
        <v>0</v>
      </c>
    </row>
    <row r="293" customFormat="false" ht="12" hidden="false" customHeight="false" outlineLevel="0" collapsed="false">
      <c r="A293" s="48" t="n">
        <f aca="false">curves!H287</f>
        <v>0</v>
      </c>
      <c r="B293" s="48" t="n">
        <v>5.215</v>
      </c>
      <c r="D293" s="48" t="n">
        <f aca="false">B293-A293</f>
        <v>5.215</v>
      </c>
      <c r="N293" s="48" t="n">
        <v>0</v>
      </c>
    </row>
    <row r="294" customFormat="false" ht="12" hidden="false" customHeight="false" outlineLevel="0" collapsed="false">
      <c r="A294" s="48" t="n">
        <f aca="false">curves!H288</f>
        <v>0</v>
      </c>
      <c r="B294" s="48" t="n">
        <v>5.255</v>
      </c>
      <c r="D294" s="48" t="n">
        <f aca="false">B294-A294</f>
        <v>5.255</v>
      </c>
      <c r="N294" s="48" t="n">
        <v>0</v>
      </c>
    </row>
    <row r="295" customFormat="false" ht="12" hidden="false" customHeight="false" outlineLevel="0" collapsed="false">
      <c r="A295" s="48" t="n">
        <f aca="false">curves!H289</f>
        <v>0</v>
      </c>
      <c r="B295" s="48" t="n">
        <v>5.9875</v>
      </c>
      <c r="D295" s="48" t="n">
        <f aca="false">B295-A295</f>
        <v>5.9875</v>
      </c>
      <c r="N295" s="48" t="n">
        <v>0</v>
      </c>
    </row>
    <row r="296" customFormat="false" ht="12" hidden="false" customHeight="false" outlineLevel="0" collapsed="false">
      <c r="A296" s="48" t="n">
        <f aca="false">curves!H290</f>
        <v>0</v>
      </c>
      <c r="B296" s="48" t="n">
        <v>5.239</v>
      </c>
      <c r="D296" s="48" t="n">
        <f aca="false">B296-A296</f>
        <v>5.239</v>
      </c>
      <c r="N296" s="48" t="n">
        <v>0</v>
      </c>
    </row>
    <row r="297" customFormat="false" ht="12" hidden="false" customHeight="false" outlineLevel="0" collapsed="false">
      <c r="A297" s="48" t="n">
        <f aca="false">curves!H291</f>
        <v>0</v>
      </c>
      <c r="B297" s="48" t="n">
        <v>4.822</v>
      </c>
      <c r="D297" s="48" t="n">
        <f aca="false">B297-A297</f>
        <v>4.822</v>
      </c>
      <c r="N297" s="48" t="n">
        <v>0</v>
      </c>
    </row>
    <row r="298" customFormat="false" ht="12" hidden="false" customHeight="false" outlineLevel="0" collapsed="false">
      <c r="A298" s="48" t="n">
        <f aca="false">curves!H292</f>
        <v>0</v>
      </c>
      <c r="B298" s="48" t="n">
        <v>5.116</v>
      </c>
      <c r="D298" s="48" t="n">
        <f aca="false">B298-A298</f>
        <v>5.116</v>
      </c>
      <c r="N298" s="48" t="n">
        <v>0</v>
      </c>
    </row>
    <row r="299" customFormat="false" ht="12" hidden="false" customHeight="false" outlineLevel="0" collapsed="false">
      <c r="A299" s="48" t="n">
        <f aca="false">curves!H293</f>
        <v>0</v>
      </c>
      <c r="B299" s="48" t="n">
        <v>4.873</v>
      </c>
      <c r="N299" s="48" t="n">
        <v>0</v>
      </c>
    </row>
    <row r="300" customFormat="false" ht="12" hidden="false" customHeight="false" outlineLevel="0" collapsed="false">
      <c r="A300" s="48" t="n">
        <f aca="false">curves!H294</f>
        <v>0</v>
      </c>
      <c r="B300" s="48" t="n">
        <v>5.6</v>
      </c>
      <c r="N300" s="48" t="n">
        <v>0</v>
      </c>
    </row>
    <row r="301" customFormat="false" ht="12" hidden="false" customHeight="false" outlineLevel="0" collapsed="false">
      <c r="A301" s="48" t="n">
        <f aca="false">curves!H295</f>
        <v>0</v>
      </c>
      <c r="B301" s="48" t="n">
        <v>5.8715</v>
      </c>
      <c r="N301" s="48" t="n">
        <v>0</v>
      </c>
    </row>
    <row r="302" customFormat="false" ht="12" hidden="false" customHeight="false" outlineLevel="0" collapsed="false">
      <c r="A302" s="48" t="n">
        <f aca="false">curves!H296</f>
        <v>0</v>
      </c>
      <c r="B302" s="48" t="n">
        <v>6.027</v>
      </c>
      <c r="N302" s="48" t="n">
        <v>0</v>
      </c>
    </row>
    <row r="303" customFormat="false" ht="12" hidden="false" customHeight="false" outlineLevel="0" collapsed="false">
      <c r="A303" s="48" t="n">
        <f aca="false">curves!H297</f>
        <v>0</v>
      </c>
      <c r="B303" s="48" t="n">
        <v>5.54250000000001</v>
      </c>
      <c r="N303" s="48" t="n">
        <v>0</v>
      </c>
    </row>
    <row r="304" customFormat="false" ht="12" hidden="false" customHeight="false" outlineLevel="0" collapsed="false">
      <c r="A304" s="48" t="n">
        <f aca="false">curves!H298</f>
        <v>0</v>
      </c>
      <c r="B304" s="48" t="n">
        <v>5.4855</v>
      </c>
      <c r="N304" s="48" t="n">
        <v>0</v>
      </c>
    </row>
    <row r="305" customFormat="false" ht="12" hidden="false" customHeight="false" outlineLevel="0" collapsed="false">
      <c r="A305" s="48" t="n">
        <f aca="false">curves!H299</f>
        <v>0</v>
      </c>
      <c r="B305" s="48" t="n">
        <v>5.4235</v>
      </c>
      <c r="N305" s="48" t="n">
        <v>0</v>
      </c>
    </row>
    <row r="306" customFormat="false" ht="12" hidden="false" customHeight="false" outlineLevel="0" collapsed="false">
      <c r="A306" s="48" t="n">
        <f aca="false">curves!H300</f>
        <v>0</v>
      </c>
      <c r="B306" s="48" t="n">
        <v>5.4035</v>
      </c>
      <c r="N306" s="48" t="n">
        <v>0</v>
      </c>
    </row>
    <row r="307" customFormat="false" ht="12" hidden="false" customHeight="false" outlineLevel="0" collapsed="false">
      <c r="A307" s="48" t="n">
        <f aca="false">curves!H301</f>
        <v>0</v>
      </c>
      <c r="B307" s="48" t="n">
        <v>5.4495</v>
      </c>
      <c r="N307" s="48" t="n">
        <v>0</v>
      </c>
    </row>
    <row r="308" customFormat="false" ht="12" hidden="false" customHeight="false" outlineLevel="0" collapsed="false">
      <c r="A308" s="48" t="n">
        <f aca="false">curves!H302</f>
        <v>0</v>
      </c>
      <c r="B308" s="48" t="n">
        <v>4.6245</v>
      </c>
      <c r="N308" s="48" t="n">
        <v>0</v>
      </c>
    </row>
    <row r="309" customFormat="false" ht="12" hidden="false" customHeight="false" outlineLevel="0" collapsed="false">
      <c r="A309" s="48" t="n">
        <f aca="false">curves!H303</f>
        <v>0</v>
      </c>
      <c r="B309" s="48" t="n">
        <v>5.0805</v>
      </c>
      <c r="N309" s="48" t="n">
        <v>0</v>
      </c>
    </row>
    <row r="310" customFormat="false" ht="12" hidden="false" customHeight="false" outlineLevel="0" collapsed="false">
      <c r="A310" s="48" t="n">
        <f aca="false">curves!H304</f>
        <v>0</v>
      </c>
      <c r="B310" s="48" t="n">
        <v>5.175</v>
      </c>
      <c r="N310" s="48" t="n">
        <v>0</v>
      </c>
    </row>
    <row r="311" customFormat="false" ht="12" hidden="false" customHeight="false" outlineLevel="0" collapsed="false">
      <c r="A311" s="48" t="n">
        <f aca="false">curves!H305</f>
        <v>0</v>
      </c>
      <c r="B311" s="48" t="n">
        <v>4.152</v>
      </c>
      <c r="N311" s="48" t="n">
        <v>0</v>
      </c>
    </row>
    <row r="312" customFormat="false" ht="12" hidden="false" customHeight="false" outlineLevel="0" collapsed="false">
      <c r="A312" s="48" t="n">
        <f aca="false">curves!H306</f>
        <v>0</v>
      </c>
      <c r="B312" s="48" t="n">
        <v>4.879</v>
      </c>
      <c r="N312" s="48" t="n">
        <v>0</v>
      </c>
    </row>
    <row r="313" customFormat="false" ht="12" hidden="false" customHeight="false" outlineLevel="0" collapsed="false">
      <c r="N313" s="48" t="n">
        <v>0</v>
      </c>
    </row>
    <row r="314" customFormat="false" ht="12" hidden="false" customHeight="false" outlineLevel="0" collapsed="false">
      <c r="N314" s="48" t="n">
        <v>0</v>
      </c>
    </row>
    <row r="315" customFormat="false" ht="12" hidden="false" customHeight="false" outlineLevel="0" collapsed="false">
      <c r="N315" s="48" t="n">
        <v>0</v>
      </c>
    </row>
    <row r="316" customFormat="false" ht="12" hidden="false" customHeight="false" outlineLevel="0" collapsed="false">
      <c r="N316" s="48" t="n">
        <v>0</v>
      </c>
    </row>
    <row r="317" customFormat="false" ht="12" hidden="false" customHeight="false" outlineLevel="0" collapsed="false">
      <c r="N317" s="48" t="n">
        <v>0</v>
      </c>
    </row>
    <row r="318" customFormat="false" ht="12" hidden="false" customHeight="false" outlineLevel="0" collapsed="false">
      <c r="N318" s="48" t="n">
        <v>0</v>
      </c>
    </row>
    <row r="319" customFormat="false" ht="12" hidden="false" customHeight="false" outlineLevel="0" collapsed="false">
      <c r="N319" s="48" t="n">
        <v>0</v>
      </c>
    </row>
    <row r="320" customFormat="false" ht="12" hidden="false" customHeight="false" outlineLevel="0" collapsed="false">
      <c r="N320" s="48" t="n">
        <v>0</v>
      </c>
    </row>
    <row r="321" customFormat="false" ht="12" hidden="false" customHeight="false" outlineLevel="0" collapsed="false">
      <c r="N321" s="48" t="n">
        <v>0</v>
      </c>
    </row>
    <row r="322" customFormat="false" ht="12" hidden="false" customHeight="false" outlineLevel="0" collapsed="false">
      <c r="N322" s="48" t="n">
        <v>0</v>
      </c>
    </row>
    <row r="323" customFormat="false" ht="12" hidden="false" customHeight="false" outlineLevel="0" collapsed="false">
      <c r="N323" s="48" t="n">
        <v>0</v>
      </c>
    </row>
    <row r="324" customFormat="false" ht="12" hidden="false" customHeight="false" outlineLevel="0" collapsed="false">
      <c r="N324" s="48" t="n">
        <v>0</v>
      </c>
    </row>
    <row r="325" customFormat="false" ht="12" hidden="false" customHeight="false" outlineLevel="0" collapsed="false">
      <c r="N325" s="48" t="n">
        <v>0</v>
      </c>
    </row>
    <row r="326" customFormat="false" ht="12" hidden="false" customHeight="false" outlineLevel="0" collapsed="false">
      <c r="N326" s="48" t="n">
        <v>0</v>
      </c>
    </row>
    <row r="327" customFormat="false" ht="12" hidden="false" customHeight="false" outlineLevel="0" collapsed="false">
      <c r="N327" s="48" t="n">
        <v>0</v>
      </c>
    </row>
    <row r="328" customFormat="false" ht="12" hidden="false" customHeight="false" outlineLevel="0" collapsed="false">
      <c r="N328" s="48" t="n">
        <v>0</v>
      </c>
    </row>
    <row r="329" customFormat="false" ht="12" hidden="false" customHeight="false" outlineLevel="0" collapsed="false">
      <c r="N329" s="48" t="n">
        <v>0</v>
      </c>
    </row>
    <row r="330" customFormat="false" ht="12" hidden="false" customHeight="false" outlineLevel="0" collapsed="false">
      <c r="N330" s="48" t="n">
        <v>0</v>
      </c>
    </row>
    <row r="331" customFormat="false" ht="12" hidden="false" customHeight="false" outlineLevel="0" collapsed="false">
      <c r="N331" s="48" t="n">
        <v>0</v>
      </c>
    </row>
    <row r="332" customFormat="false" ht="12" hidden="false" customHeight="false" outlineLevel="0" collapsed="false">
      <c r="N332" s="48" t="n">
        <v>0</v>
      </c>
    </row>
    <row r="333" customFormat="false" ht="12" hidden="false" customHeight="false" outlineLevel="0" collapsed="false">
      <c r="N333" s="48" t="n">
        <v>0</v>
      </c>
    </row>
    <row r="334" customFormat="false" ht="12" hidden="false" customHeight="false" outlineLevel="0" collapsed="false">
      <c r="N334" s="48" t="n">
        <v>0</v>
      </c>
    </row>
    <row r="335" customFormat="false" ht="12" hidden="false" customHeight="false" outlineLevel="0" collapsed="false">
      <c r="N335" s="48" t="n">
        <v>0</v>
      </c>
    </row>
    <row r="336" customFormat="false" ht="12" hidden="false" customHeight="false" outlineLevel="0" collapsed="false">
      <c r="N336" s="48" t="n">
        <v>0</v>
      </c>
    </row>
    <row r="337" customFormat="false" ht="12" hidden="false" customHeight="false" outlineLevel="0" collapsed="false">
      <c r="N337" s="48" t="n">
        <v>0</v>
      </c>
    </row>
    <row r="338" customFormat="false" ht="12" hidden="false" customHeight="false" outlineLevel="0" collapsed="false">
      <c r="N338" s="48" t="n">
        <v>0</v>
      </c>
    </row>
    <row r="339" customFormat="false" ht="12" hidden="false" customHeight="false" outlineLevel="0" collapsed="false">
      <c r="N339" s="48" t="n">
        <v>0</v>
      </c>
    </row>
    <row r="340" customFormat="false" ht="12" hidden="false" customHeight="false" outlineLevel="0" collapsed="false">
      <c r="N340" s="48" t="n">
        <v>0</v>
      </c>
    </row>
    <row r="341" customFormat="false" ht="12" hidden="false" customHeight="false" outlineLevel="0" collapsed="false">
      <c r="N341" s="48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K15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4" topLeftCell="E5" activePane="bottomRight" state="frozen"/>
      <selection pane="topLeft" activeCell="A1" activeCellId="0" sqref="A1"/>
      <selection pane="topRight" activeCell="E1" activeCellId="0" sqref="E1"/>
      <selection pane="bottomLeft" activeCell="A5" activeCellId="0" sqref="A5"/>
      <selection pane="bottomRight" activeCell="L9" activeCellId="0" sqref="L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9" width="9.14"/>
    <col collapsed="false" customWidth="true" hidden="false" outlineLevel="0" max="3" min="2" style="30" width="9.14"/>
    <col collapsed="false" customWidth="true" hidden="false" outlineLevel="0" max="4" min="4" style="31" width="11.99"/>
    <col collapsed="false" customWidth="true" hidden="false" outlineLevel="0" max="5" min="5" style="32" width="10.56"/>
    <col collapsed="false" customWidth="true" hidden="false" outlineLevel="0" max="7" min="6" style="33" width="9.14"/>
    <col collapsed="false" customWidth="true" hidden="false" outlineLevel="0" max="8" min="8" style="2" width="10.13"/>
    <col collapsed="false" customWidth="true" hidden="false" outlineLevel="0" max="42" min="9" style="33" width="9.14"/>
  </cols>
  <sheetData>
    <row r="1" customFormat="false" ht="12.75" hidden="false" customHeight="false" outlineLevel="0" collapsed="false">
      <c r="E1" s="32" t="n">
        <v>0.6</v>
      </c>
      <c r="F1" s="33" t="n">
        <f aca="false">SQRT(365)</f>
        <v>19.1049731745428</v>
      </c>
      <c r="G1" s="33" t="n">
        <f aca="false">SQRT(255)</f>
        <v>15.9687194226713</v>
      </c>
      <c r="K1" s="33" t="n">
        <v>1</v>
      </c>
      <c r="L1" s="34" t="n">
        <v>30</v>
      </c>
      <c r="M1" s="34" t="n">
        <v>31</v>
      </c>
      <c r="N1" s="34" t="n">
        <v>30</v>
      </c>
      <c r="O1" s="34" t="n">
        <v>31</v>
      </c>
      <c r="P1" s="34" t="n">
        <v>31</v>
      </c>
      <c r="Q1" s="33" t="n">
        <v>28</v>
      </c>
      <c r="R1" s="33" t="n">
        <v>31</v>
      </c>
      <c r="S1" s="33" t="n">
        <v>30</v>
      </c>
      <c r="T1" s="33" t="n">
        <v>31</v>
      </c>
      <c r="U1" s="33" t="n">
        <v>30</v>
      </c>
      <c r="V1" s="33" t="n">
        <v>31</v>
      </c>
      <c r="W1" s="33" t="n">
        <v>31</v>
      </c>
      <c r="X1" s="33" t="n">
        <v>30</v>
      </c>
      <c r="Y1" s="33" t="n">
        <v>31</v>
      </c>
      <c r="Z1" s="33" t="n">
        <v>30</v>
      </c>
      <c r="AA1" s="33" t="n">
        <v>31</v>
      </c>
      <c r="AB1" s="33" t="n">
        <v>31</v>
      </c>
      <c r="AC1" s="33" t="n">
        <v>28</v>
      </c>
    </row>
    <row r="2" customFormat="false" ht="12.75" hidden="false" customHeight="false" outlineLevel="0" collapsed="false">
      <c r="F2" s="33" t="n">
        <f aca="false">$E1/F1</f>
        <v>0.0314054353554128</v>
      </c>
      <c r="G2" s="33" t="n">
        <f aca="false">$E1/G1</f>
        <v>0.037573457465109</v>
      </c>
      <c r="L2" s="35" t="n">
        <v>37135</v>
      </c>
      <c r="M2" s="35" t="n">
        <v>37165</v>
      </c>
      <c r="N2" s="35" t="n">
        <v>37196</v>
      </c>
      <c r="O2" s="35" t="n">
        <v>37226</v>
      </c>
      <c r="P2" s="35" t="n">
        <v>37257</v>
      </c>
      <c r="Q2" s="35" t="n">
        <v>37288</v>
      </c>
      <c r="R2" s="35" t="n">
        <v>37316</v>
      </c>
      <c r="S2" s="35" t="n">
        <v>37347</v>
      </c>
      <c r="T2" s="35" t="n">
        <v>37377</v>
      </c>
      <c r="U2" s="35" t="n">
        <v>37408</v>
      </c>
      <c r="V2" s="35" t="n">
        <v>37438</v>
      </c>
      <c r="W2" s="35" t="n">
        <v>37469</v>
      </c>
      <c r="X2" s="35" t="n">
        <v>37500</v>
      </c>
      <c r="Y2" s="35" t="n">
        <v>37530</v>
      </c>
      <c r="Z2" s="35" t="n">
        <v>37561</v>
      </c>
      <c r="AA2" s="35" t="n">
        <v>37591</v>
      </c>
      <c r="AB2" s="36" t="n">
        <v>37622</v>
      </c>
      <c r="AC2" s="36" t="n">
        <v>37653</v>
      </c>
      <c r="AD2" s="36" t="n">
        <v>37681</v>
      </c>
      <c r="AE2" s="36" t="n">
        <v>37712</v>
      </c>
      <c r="AF2" s="36" t="n">
        <v>37742</v>
      </c>
      <c r="AG2" s="36" t="n">
        <v>37773</v>
      </c>
      <c r="AH2" s="36" t="n">
        <v>37803</v>
      </c>
      <c r="AI2" s="36" t="n">
        <v>37834</v>
      </c>
      <c r="AJ2" s="36" t="n">
        <v>37865</v>
      </c>
      <c r="AK2" s="36" t="n">
        <v>37895</v>
      </c>
      <c r="AL2" s="36" t="n">
        <v>37926</v>
      </c>
      <c r="AM2" s="36" t="n">
        <v>37956</v>
      </c>
      <c r="AN2" s="36" t="n">
        <v>37987</v>
      </c>
      <c r="AO2" s="36" t="n">
        <v>38018</v>
      </c>
      <c r="AP2" s="36" t="n">
        <v>38047</v>
      </c>
      <c r="AQ2" s="36" t="n">
        <v>38078</v>
      </c>
      <c r="AR2" s="36" t="n">
        <v>38108</v>
      </c>
      <c r="AS2" s="36" t="n">
        <v>38139</v>
      </c>
      <c r="AT2" s="36" t="n">
        <v>38169</v>
      </c>
      <c r="AU2" s="36" t="n">
        <v>38200</v>
      </c>
      <c r="AV2" s="36" t="n">
        <v>38231</v>
      </c>
      <c r="AW2" s="36" t="n">
        <v>38261</v>
      </c>
      <c r="AX2" s="36" t="n">
        <v>38292</v>
      </c>
      <c r="AY2" s="36" t="n">
        <v>38322</v>
      </c>
      <c r="AZ2" s="36" t="n">
        <v>38353</v>
      </c>
      <c r="BA2" s="36" t="n">
        <v>38384</v>
      </c>
      <c r="BB2" s="36" t="n">
        <v>38412</v>
      </c>
      <c r="BC2" s="36" t="n">
        <v>38443</v>
      </c>
      <c r="BD2" s="36" t="n">
        <v>38473</v>
      </c>
      <c r="BE2" s="36" t="n">
        <v>38504</v>
      </c>
      <c r="BF2" s="36" t="n">
        <v>38534</v>
      </c>
      <c r="BG2" s="36" t="n">
        <v>38565</v>
      </c>
      <c r="BH2" s="36" t="n">
        <v>38596</v>
      </c>
      <c r="BI2" s="36" t="n">
        <v>38626</v>
      </c>
      <c r="BJ2" s="36" t="n">
        <v>38657</v>
      </c>
      <c r="BK2" s="36" t="n">
        <v>38687</v>
      </c>
    </row>
    <row r="3" customFormat="false" ht="12.75" hidden="false" customHeight="false" outlineLevel="0" collapsed="false">
      <c r="A3" s="29" t="s">
        <v>30</v>
      </c>
    </row>
    <row r="4" customFormat="false" ht="13.5" hidden="false" customHeight="false" outlineLevel="0" collapsed="false">
      <c r="A4" s="37" t="s">
        <v>31</v>
      </c>
      <c r="B4" s="38" t="s">
        <v>32</v>
      </c>
      <c r="C4" s="38" t="s">
        <v>33</v>
      </c>
      <c r="D4" s="39" t="s">
        <v>34</v>
      </c>
      <c r="E4" s="40" t="s">
        <v>35</v>
      </c>
      <c r="F4" s="41" t="s">
        <v>36</v>
      </c>
      <c r="G4" s="41" t="s">
        <v>37</v>
      </c>
      <c r="H4" s="42" t="s">
        <v>38</v>
      </c>
      <c r="I4" s="41" t="s">
        <v>39</v>
      </c>
      <c r="J4" s="41" t="s">
        <v>40</v>
      </c>
      <c r="K4" s="41" t="s">
        <v>37</v>
      </c>
      <c r="L4" s="43" t="s">
        <v>41</v>
      </c>
      <c r="M4" s="43" t="s">
        <v>42</v>
      </c>
      <c r="N4" s="43" t="s">
        <v>43</v>
      </c>
      <c r="O4" s="43" t="s">
        <v>44</v>
      </c>
      <c r="P4" s="43" t="s">
        <v>45</v>
      </c>
      <c r="Q4" s="43" t="s">
        <v>46</v>
      </c>
      <c r="R4" s="43" t="s">
        <v>47</v>
      </c>
      <c r="S4" s="43" t="s">
        <v>48</v>
      </c>
      <c r="T4" s="43" t="s">
        <v>49</v>
      </c>
      <c r="U4" s="43" t="s">
        <v>50</v>
      </c>
      <c r="V4" s="43" t="s">
        <v>51</v>
      </c>
      <c r="W4" s="43" t="s">
        <v>52</v>
      </c>
      <c r="X4" s="43" t="s">
        <v>53</v>
      </c>
      <c r="Y4" s="43" t="s">
        <v>54</v>
      </c>
      <c r="Z4" s="43" t="s">
        <v>55</v>
      </c>
      <c r="AA4" s="43" t="s">
        <v>56</v>
      </c>
      <c r="AB4" s="43" t="s">
        <v>57</v>
      </c>
      <c r="AC4" s="43" t="s">
        <v>58</v>
      </c>
      <c r="AD4" s="43" t="s">
        <v>59</v>
      </c>
      <c r="AE4" s="43" t="s">
        <v>60</v>
      </c>
      <c r="AF4" s="43" t="s">
        <v>61</v>
      </c>
      <c r="AG4" s="43" t="s">
        <v>62</v>
      </c>
      <c r="AH4" s="43" t="s">
        <v>63</v>
      </c>
      <c r="AI4" s="43" t="s">
        <v>64</v>
      </c>
      <c r="AJ4" s="43" t="s">
        <v>65</v>
      </c>
      <c r="AK4" s="43" t="s">
        <v>66</v>
      </c>
      <c r="AL4" s="43" t="s">
        <v>67</v>
      </c>
      <c r="AM4" s="43" t="s">
        <v>68</v>
      </c>
      <c r="AN4" s="43" t="s">
        <v>69</v>
      </c>
      <c r="AO4" s="43" t="s">
        <v>70</v>
      </c>
      <c r="AP4" s="43" t="s">
        <v>71</v>
      </c>
      <c r="AQ4" s="43" t="s">
        <v>72</v>
      </c>
      <c r="AR4" s="43" t="s">
        <v>73</v>
      </c>
      <c r="AS4" s="43" t="s">
        <v>74</v>
      </c>
      <c r="AT4" s="43" t="s">
        <v>75</v>
      </c>
      <c r="AU4" s="43" t="s">
        <v>76</v>
      </c>
      <c r="AV4" s="43" t="s">
        <v>77</v>
      </c>
      <c r="AW4" s="43" t="s">
        <v>78</v>
      </c>
      <c r="AX4" s="43" t="s">
        <v>79</v>
      </c>
      <c r="AY4" s="43" t="s">
        <v>80</v>
      </c>
      <c r="AZ4" s="43" t="s">
        <v>81</v>
      </c>
      <c r="BA4" s="43" t="s">
        <v>82</v>
      </c>
      <c r="BB4" s="43" t="s">
        <v>83</v>
      </c>
      <c r="BC4" s="43" t="s">
        <v>84</v>
      </c>
      <c r="BD4" s="43" t="s">
        <v>85</v>
      </c>
      <c r="BE4" s="43" t="s">
        <v>86</v>
      </c>
      <c r="BF4" s="43" t="s">
        <v>87</v>
      </c>
      <c r="BG4" s="43" t="s">
        <v>88</v>
      </c>
      <c r="BH4" s="43" t="s">
        <v>89</v>
      </c>
      <c r="BI4" s="43" t="s">
        <v>90</v>
      </c>
      <c r="BJ4" s="43" t="s">
        <v>91</v>
      </c>
      <c r="BK4" s="43" t="s">
        <v>92</v>
      </c>
    </row>
    <row r="5" customFormat="false" ht="13.5" hidden="false" customHeight="false" outlineLevel="0" collapsed="false"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</row>
    <row r="6" customFormat="false" ht="12.75" hidden="false" customHeight="false" outlineLevel="0" collapsed="false"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</row>
    <row r="7" customFormat="false" ht="12.75" hidden="false" customHeight="false" outlineLevel="0" collapsed="false"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</row>
    <row r="8" customFormat="false" ht="12.75" hidden="false" customHeight="false" outlineLevel="0" collapsed="false">
      <c r="A8" s="29" t="s">
        <v>93</v>
      </c>
      <c r="K8" s="33" t="s">
        <v>94</v>
      </c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</row>
    <row r="9" customFormat="false" ht="12.75" hidden="false" customHeight="false" outlineLevel="0" collapsed="false">
      <c r="G9" s="33" t="s">
        <v>95</v>
      </c>
      <c r="K9" s="33" t="str">
        <f aca="false">IF(I9=1,0,G9)</f>
        <v>CENTRAL</v>
      </c>
      <c r="L9" s="44" t="n">
        <v>353.726288922081</v>
      </c>
      <c r="M9" s="44" t="n">
        <v>167.904012200709</v>
      </c>
      <c r="N9" s="44" t="n">
        <v>237.011711482562</v>
      </c>
      <c r="O9" s="44" t="n">
        <v>-139.659533391539</v>
      </c>
      <c r="P9" s="44" t="n">
        <v>-148.661038889306</v>
      </c>
      <c r="Q9" s="44" t="n">
        <v>-151.2774819425</v>
      </c>
      <c r="R9" s="44" t="n">
        <v>-157.856945535732</v>
      </c>
      <c r="S9" s="44" t="n">
        <v>-160.636942272983</v>
      </c>
      <c r="T9" s="44" t="n">
        <v>-158.831269242879</v>
      </c>
      <c r="U9" s="44" t="n">
        <v>-165.648766981522</v>
      </c>
      <c r="V9" s="44" t="n">
        <v>-92.4221341588466</v>
      </c>
      <c r="W9" s="44" t="n">
        <v>-104.468741851391</v>
      </c>
      <c r="X9" s="44" t="n">
        <v>34.9859357926141</v>
      </c>
      <c r="Y9" s="44" t="n">
        <v>40.4547052448228</v>
      </c>
      <c r="Z9" s="44" t="n">
        <v>36.2127210619658</v>
      </c>
      <c r="AA9" s="44" t="n">
        <v>47.4849693231873</v>
      </c>
      <c r="AB9" s="44" t="n">
        <v>47.8720023766753</v>
      </c>
      <c r="AC9" s="44" t="n">
        <v>48.8633070718712</v>
      </c>
      <c r="AD9" s="44" t="n">
        <v>51.4656962675366</v>
      </c>
      <c r="AE9" s="44" t="n">
        <v>53.8667621458071</v>
      </c>
      <c r="AF9" s="44" t="n">
        <v>53.7676045894672</v>
      </c>
      <c r="AG9" s="44" t="n">
        <v>46.6768445008106</v>
      </c>
      <c r="AH9" s="44" t="n">
        <v>82.9055634146318</v>
      </c>
      <c r="AI9" s="44" t="n">
        <v>87.1142218406644</v>
      </c>
      <c r="AJ9" s="44" t="n">
        <v>-18.7341589180346</v>
      </c>
      <c r="AK9" s="44" t="n">
        <v>-11.0381249409363</v>
      </c>
      <c r="AL9" s="44" t="n">
        <v>-13.9899264117525</v>
      </c>
      <c r="AM9" s="44" t="n">
        <v>-48.2002101881572</v>
      </c>
      <c r="AN9" s="44" t="n">
        <v>-49.857389928873</v>
      </c>
      <c r="AO9" s="44" t="n">
        <v>-47.3488469104462</v>
      </c>
      <c r="AP9" s="44" t="n">
        <v>-48.2126529839089</v>
      </c>
      <c r="AQ9" s="0" t="n">
        <v>-47.3913327806988</v>
      </c>
      <c r="AR9" s="0" t="n">
        <v>-45.0548835154548</v>
      </c>
      <c r="AS9" s="0" t="n">
        <v>-45.902065482072</v>
      </c>
      <c r="AT9" s="0" t="n">
        <v>56.58973666</v>
      </c>
      <c r="AU9" s="0" t="n">
        <v>56.44569045</v>
      </c>
      <c r="AV9" s="0" t="n">
        <v>1.50655498</v>
      </c>
      <c r="AW9" s="0" t="n">
        <v>2.13475551</v>
      </c>
      <c r="AX9" s="0" t="n">
        <v>3.28313811</v>
      </c>
      <c r="AY9" s="0" t="n">
        <v>4.1134499</v>
      </c>
      <c r="AZ9" s="0" t="n">
        <v>-1.08832609</v>
      </c>
      <c r="BA9" s="0" t="n">
        <v>-1.01260544</v>
      </c>
    </row>
    <row r="10" customFormat="false" ht="12.75" hidden="false" customHeight="false" outlineLevel="0" collapsed="false">
      <c r="G10" s="33" t="s">
        <v>96</v>
      </c>
      <c r="K10" s="33" t="str">
        <f aca="false">IF(I10=1,0,G10)</f>
        <v>EAST</v>
      </c>
      <c r="L10" s="44" t="n">
        <v>-187.390136665799</v>
      </c>
      <c r="M10" s="44" t="n">
        <v>-122.239806700044</v>
      </c>
      <c r="N10" s="44" t="n">
        <v>-108.660170126371</v>
      </c>
      <c r="O10" s="44" t="n">
        <v>-27.99115885</v>
      </c>
      <c r="P10" s="44" t="n">
        <v>-10.59878113</v>
      </c>
      <c r="Q10" s="44" t="n">
        <v>6.05476112</v>
      </c>
      <c r="R10" s="44" t="n">
        <v>16.27359866</v>
      </c>
      <c r="S10" s="44" t="n">
        <v>22.89335474</v>
      </c>
      <c r="T10" s="44" t="n">
        <v>21.58045866</v>
      </c>
      <c r="U10" s="44" t="n">
        <v>34.13664301</v>
      </c>
      <c r="V10" s="44" t="n">
        <v>18.43213988</v>
      </c>
      <c r="W10" s="44" t="n">
        <v>17.09235245</v>
      </c>
      <c r="X10" s="44" t="n">
        <v>19.51219744</v>
      </c>
      <c r="Y10" s="44" t="n">
        <v>21.57223503</v>
      </c>
      <c r="Z10" s="44" t="n">
        <v>30.2021594</v>
      </c>
      <c r="AA10" s="44" t="n">
        <v>44.54170492</v>
      </c>
      <c r="AB10" s="44" t="n">
        <v>56.73684887</v>
      </c>
      <c r="AC10" s="44" t="n">
        <v>55.87815408</v>
      </c>
      <c r="AD10" s="44" t="n">
        <v>58.95192338</v>
      </c>
      <c r="AE10" s="44" t="n">
        <v>60.01598829</v>
      </c>
      <c r="AF10" s="44" t="n">
        <v>56.11433734</v>
      </c>
      <c r="AG10" s="44" t="n">
        <v>43.37363668</v>
      </c>
      <c r="AH10" s="44" t="n">
        <v>34.84920783</v>
      </c>
      <c r="AI10" s="44" t="n">
        <v>30.1163639</v>
      </c>
      <c r="AJ10" s="44" t="n">
        <v>30.7786606</v>
      </c>
      <c r="AK10" s="44" t="n">
        <v>33.91164925</v>
      </c>
      <c r="AL10" s="44" t="n">
        <v>38.90079197</v>
      </c>
      <c r="AM10" s="44" t="n">
        <v>42.00589156</v>
      </c>
      <c r="AN10" s="44" t="n">
        <v>43.97196736</v>
      </c>
      <c r="AO10" s="44" t="n">
        <v>42.85117396</v>
      </c>
      <c r="AP10" s="44" t="n">
        <v>44.407629</v>
      </c>
      <c r="AQ10" s="0" t="n">
        <v>44.46152104</v>
      </c>
      <c r="AR10" s="0" t="n">
        <v>41.44135556</v>
      </c>
      <c r="AS10" s="0" t="n">
        <v>41.6400471</v>
      </c>
      <c r="AT10" s="0" t="n">
        <v>35.39558419</v>
      </c>
      <c r="AU10" s="0" t="n">
        <v>31.39027864</v>
      </c>
      <c r="AV10" s="0" t="n">
        <v>28.73373124</v>
      </c>
      <c r="AW10" s="0" t="n">
        <v>30.26268307</v>
      </c>
      <c r="AX10" s="0" t="n">
        <v>35.47794534</v>
      </c>
      <c r="AY10" s="0" t="n">
        <v>36.52126663</v>
      </c>
      <c r="AZ10" s="0" t="n">
        <v>38.63167322</v>
      </c>
      <c r="BA10" s="0" t="n">
        <v>37.83563223</v>
      </c>
    </row>
    <row r="11" customFormat="false" ht="12.75" hidden="false" customHeight="false" outlineLevel="0" collapsed="false">
      <c r="G11" s="33" t="s">
        <v>97</v>
      </c>
      <c r="K11" s="33" t="str">
        <f aca="false">IF(I11=1,0,G11)</f>
        <v>NY</v>
      </c>
      <c r="L11" s="44" t="n">
        <v>175.473441248263</v>
      </c>
      <c r="M11" s="44" t="n">
        <v>112.834303686542</v>
      </c>
      <c r="N11" s="44" t="n">
        <v>108.279205670542</v>
      </c>
      <c r="O11" s="44" t="n">
        <v>12.4962802754752</v>
      </c>
      <c r="P11" s="44" t="n">
        <v>18.3920178613238</v>
      </c>
      <c r="Q11" s="44" t="n">
        <v>20.2597613815495</v>
      </c>
      <c r="R11" s="44" t="n">
        <v>43.3471553425775</v>
      </c>
      <c r="S11" s="44" t="n">
        <v>43.7696160188766</v>
      </c>
      <c r="T11" s="44" t="n">
        <v>23.9276273513546</v>
      </c>
      <c r="U11" s="44" t="n">
        <v>21.7593108983833</v>
      </c>
      <c r="V11" s="44" t="n">
        <v>44.13161283</v>
      </c>
      <c r="W11" s="44" t="n">
        <v>45.48805413</v>
      </c>
      <c r="X11" s="44" t="n">
        <v>45.36093696</v>
      </c>
      <c r="Y11" s="44" t="n">
        <v>40.8471204</v>
      </c>
      <c r="Z11" s="44" t="n">
        <v>45.09394488</v>
      </c>
      <c r="AA11" s="44" t="n">
        <v>0</v>
      </c>
      <c r="AB11" s="44" t="n">
        <v>0</v>
      </c>
      <c r="AC11" s="44" t="n">
        <v>0</v>
      </c>
      <c r="AD11" s="44" t="n">
        <v>0</v>
      </c>
      <c r="AE11" s="44" t="n">
        <v>0</v>
      </c>
      <c r="AF11" s="44" t="n">
        <v>0</v>
      </c>
      <c r="AG11" s="44" t="n">
        <v>0</v>
      </c>
      <c r="AH11" s="44" t="n">
        <v>0</v>
      </c>
      <c r="AI11" s="44" t="n">
        <v>0</v>
      </c>
      <c r="AJ11" s="44" t="n">
        <v>0</v>
      </c>
      <c r="AK11" s="44" t="n">
        <v>0</v>
      </c>
      <c r="AL11" s="44" t="n">
        <v>0</v>
      </c>
      <c r="AM11" s="44" t="n">
        <v>0</v>
      </c>
      <c r="AN11" s="44" t="n">
        <v>0</v>
      </c>
      <c r="AO11" s="44" t="n">
        <v>0</v>
      </c>
      <c r="AP11" s="44" t="n">
        <v>0</v>
      </c>
      <c r="AQ11" s="0" t="n">
        <v>0</v>
      </c>
      <c r="AR11" s="0" t="n">
        <v>0</v>
      </c>
      <c r="AS11" s="0" t="n">
        <v>0</v>
      </c>
      <c r="AT11" s="0" t="n">
        <v>0</v>
      </c>
      <c r="AU11" s="0" t="n">
        <v>0</v>
      </c>
      <c r="AV11" s="0" t="n">
        <v>0</v>
      </c>
      <c r="AW11" s="0" t="n">
        <v>0</v>
      </c>
      <c r="AX11" s="0" t="n">
        <v>0</v>
      </c>
      <c r="AY11" s="0" t="n">
        <v>0</v>
      </c>
      <c r="AZ11" s="0" t="n">
        <v>0</v>
      </c>
      <c r="BA11" s="0" t="n">
        <v>0</v>
      </c>
    </row>
    <row r="12" customFormat="false" ht="12.75" hidden="false" customHeight="false" outlineLevel="0" collapsed="false">
      <c r="G12" s="33" t="s">
        <v>98</v>
      </c>
      <c r="K12" s="33" t="str">
        <f aca="false">IF(I12=1,0,G12)</f>
        <v>TEXAS</v>
      </c>
      <c r="L12" s="44" t="n">
        <v>-353.859419997057</v>
      </c>
      <c r="M12" s="44" t="n">
        <v>-324.36705467956</v>
      </c>
      <c r="N12" s="44" t="n">
        <v>-337.54088799957</v>
      </c>
      <c r="O12" s="44" t="n">
        <v>-82.8236684883925</v>
      </c>
      <c r="P12" s="44" t="n">
        <v>-67.4631949615855</v>
      </c>
      <c r="Q12" s="44" t="n">
        <v>-15.6236595687204</v>
      </c>
      <c r="R12" s="44" t="n">
        <v>4.89368231398891</v>
      </c>
      <c r="S12" s="44" t="n">
        <v>15.8195763166966</v>
      </c>
      <c r="T12" s="44" t="n">
        <v>25.4024016054334</v>
      </c>
      <c r="U12" s="44" t="n">
        <v>21.2327188450701</v>
      </c>
      <c r="V12" s="44" t="n">
        <v>123.244261921733</v>
      </c>
      <c r="W12" s="44" t="n">
        <v>129.975283646733</v>
      </c>
      <c r="X12" s="44" t="n">
        <v>54.8138495262794</v>
      </c>
      <c r="Y12" s="44" t="n">
        <v>48.4837599005432</v>
      </c>
      <c r="Z12" s="44" t="n">
        <v>51.7765885759971</v>
      </c>
      <c r="AA12" s="44" t="n">
        <v>67.1120654181339</v>
      </c>
      <c r="AB12" s="44" t="n">
        <v>68.8712968894661</v>
      </c>
      <c r="AC12" s="44" t="n">
        <v>68.0266962830008</v>
      </c>
      <c r="AD12" s="44" t="n">
        <v>73.2900884895275</v>
      </c>
      <c r="AE12" s="44" t="n">
        <v>76.2605625616782</v>
      </c>
      <c r="AF12" s="44" t="n">
        <v>74.2585142748072</v>
      </c>
      <c r="AG12" s="44" t="n">
        <v>73.9036729607294</v>
      </c>
      <c r="AH12" s="44" t="n">
        <v>75.5558602996623</v>
      </c>
      <c r="AI12" s="44" t="n">
        <v>81.7096486370537</v>
      </c>
      <c r="AJ12" s="44" t="n">
        <v>-6.79600513950144</v>
      </c>
      <c r="AK12" s="44" t="n">
        <v>-6.91434902466793</v>
      </c>
      <c r="AL12" s="44" t="n">
        <v>-9.72555566443008</v>
      </c>
      <c r="AM12" s="44" t="n">
        <v>-14.1891053456071</v>
      </c>
      <c r="AN12" s="44" t="n">
        <v>-14.5820221992976</v>
      </c>
      <c r="AO12" s="44" t="n">
        <v>-12.9859900191533</v>
      </c>
      <c r="AP12" s="44" t="n">
        <v>-12.1876988151582</v>
      </c>
      <c r="AQ12" s="0" t="n">
        <v>-11.0362831421888</v>
      </c>
      <c r="AR12" s="0" t="n">
        <v>-10.0464956686654</v>
      </c>
      <c r="AS12" s="0" t="n">
        <v>-9.44200735790322</v>
      </c>
      <c r="AT12" s="0" t="n">
        <v>-1.39455338025585</v>
      </c>
      <c r="AU12" s="0" t="n">
        <v>-1.59494341768963</v>
      </c>
      <c r="AV12" s="0" t="n">
        <v>0</v>
      </c>
      <c r="AW12" s="0" t="n">
        <v>0</v>
      </c>
      <c r="AX12" s="0" t="n">
        <v>0</v>
      </c>
      <c r="AY12" s="0" t="n">
        <v>0</v>
      </c>
      <c r="AZ12" s="0" t="n">
        <v>0</v>
      </c>
      <c r="BA12" s="0" t="n">
        <v>0</v>
      </c>
    </row>
    <row r="13" customFormat="false" ht="12.75" hidden="false" customHeight="false" outlineLevel="0" collapsed="false">
      <c r="G13" s="33" t="s">
        <v>99</v>
      </c>
      <c r="I13" s="33" t="n">
        <v>0</v>
      </c>
      <c r="K13" s="33" t="str">
        <f aca="false">IF(I13=1,0,G13)</f>
        <v>WEST</v>
      </c>
      <c r="L13" s="44" t="n">
        <v>465.203826421788</v>
      </c>
      <c r="M13" s="44" t="n">
        <v>539.036845680856</v>
      </c>
      <c r="N13" s="44" t="n">
        <v>481.183890731135</v>
      </c>
      <c r="O13" s="44" t="n">
        <v>25.5585163406823</v>
      </c>
      <c r="P13" s="44" t="n">
        <v>29.1922127810475</v>
      </c>
      <c r="Q13" s="44" t="n">
        <v>31.1956297413711</v>
      </c>
      <c r="R13" s="44" t="n">
        <v>46.7578586799856</v>
      </c>
      <c r="S13" s="44" t="n">
        <v>44.1250500508849</v>
      </c>
      <c r="T13" s="44" t="n">
        <v>39.3814629462981</v>
      </c>
      <c r="U13" s="44" t="n">
        <v>13.2884907204046</v>
      </c>
      <c r="V13" s="44" t="n">
        <v>296.077766955898</v>
      </c>
      <c r="W13" s="44" t="n">
        <v>300.326314701512</v>
      </c>
      <c r="X13" s="44" t="n">
        <v>56.0277645373773</v>
      </c>
      <c r="Y13" s="44" t="n">
        <v>48.0336582473773</v>
      </c>
      <c r="Z13" s="44" t="n">
        <v>55.1698311173773</v>
      </c>
      <c r="AA13" s="44" t="n">
        <v>82.8297308886834</v>
      </c>
      <c r="AB13" s="44" t="n">
        <v>84.5130410575613</v>
      </c>
      <c r="AC13" s="44" t="n">
        <v>81.6087675267641</v>
      </c>
      <c r="AD13" s="44" t="n">
        <v>82.5777330511718</v>
      </c>
      <c r="AE13" s="44" t="n">
        <v>81.2770279456099</v>
      </c>
      <c r="AF13" s="44" t="n">
        <v>78.5673211744461</v>
      </c>
      <c r="AG13" s="44" t="n">
        <v>79.6354132793535</v>
      </c>
      <c r="AH13" s="44" t="n">
        <v>55.6657674273773</v>
      </c>
      <c r="AI13" s="44" t="n">
        <v>57.7770009373773</v>
      </c>
      <c r="AJ13" s="44" t="n">
        <v>-53.6214053326227</v>
      </c>
      <c r="AK13" s="44" t="n">
        <v>-49.6126940226227</v>
      </c>
      <c r="AL13" s="44" t="n">
        <v>-53.5938488226227</v>
      </c>
      <c r="AM13" s="44" t="n">
        <v>-51.5918243826227</v>
      </c>
      <c r="AN13" s="44" t="n">
        <v>-53.4191052826227</v>
      </c>
      <c r="AO13" s="44" t="n">
        <v>-51.1635227526227</v>
      </c>
      <c r="AP13" s="44" t="n">
        <v>-52.8318970826227</v>
      </c>
      <c r="AQ13" s="0" t="n">
        <v>-52.3995744026227</v>
      </c>
      <c r="AR13" s="0" t="n">
        <v>-50.1683135526227</v>
      </c>
      <c r="AS13" s="0" t="n">
        <v>-51.8048169426227</v>
      </c>
      <c r="AT13" s="0" t="n">
        <v>-49.1917090526227</v>
      </c>
      <c r="AU13" s="0" t="n">
        <v>-50.6718056126227</v>
      </c>
      <c r="AV13" s="0" t="n">
        <v>-22.9837413926227</v>
      </c>
      <c r="AW13" s="0" t="n">
        <v>-19.9382492826227</v>
      </c>
      <c r="AX13" s="0" t="n">
        <v>-23.2101092326227</v>
      </c>
      <c r="AY13" s="0" t="n">
        <v>-22.1859161926227</v>
      </c>
      <c r="AZ13" s="0" t="n">
        <v>-23.1602474926227</v>
      </c>
      <c r="BA13" s="0" t="n">
        <v>-22.0122504026227</v>
      </c>
    </row>
    <row r="14" customFormat="false" ht="12.75" hidden="false" customHeight="false" outlineLevel="0" collapsed="false">
      <c r="K14" s="33" t="n">
        <f aca="false">IF(I14=1,0,G14)</f>
        <v>0</v>
      </c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</row>
    <row r="15" customFormat="false" ht="12.75" hidden="false" customHeight="false" outlineLevel="0" collapsed="false">
      <c r="A15" s="29" t="s">
        <v>100</v>
      </c>
      <c r="H15" s="2" t="s">
        <v>101</v>
      </c>
      <c r="I15" s="33" t="n">
        <v>1</v>
      </c>
      <c r="K15" s="33" t="n">
        <f aca="false">IF(I15=1,0,G15)</f>
        <v>0</v>
      </c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</row>
    <row r="16" customFormat="false" ht="12.75" hidden="false" customHeight="false" outlineLevel="0" collapsed="false"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</row>
    <row r="17" customFormat="false" ht="12.75" hidden="false" customHeight="false" outlineLevel="0" collapsed="false">
      <c r="G17" s="33" t="s">
        <v>97</v>
      </c>
      <c r="H17" s="2" t="s">
        <v>102</v>
      </c>
      <c r="K17" s="33" t="str">
        <f aca="false">IF(I17=1,0,G17)</f>
        <v>NY</v>
      </c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</row>
    <row r="18" customFormat="false" ht="12.75" hidden="false" customHeight="false" outlineLevel="0" collapsed="false">
      <c r="G18" s="33" t="s">
        <v>99</v>
      </c>
      <c r="H18" s="2" t="s">
        <v>102</v>
      </c>
      <c r="K18" s="33" t="str">
        <f aca="false">IF(I18=1,0,G18)</f>
        <v>WEST</v>
      </c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</row>
    <row r="19" customFormat="false" ht="12.75" hidden="false" customHeight="false" outlineLevel="0" collapsed="false">
      <c r="A19" s="29" t="n">
        <v>0</v>
      </c>
      <c r="B19" s="31" t="n">
        <f aca="false">25/30</f>
        <v>0.833333333333333</v>
      </c>
      <c r="G19" s="33" t="s">
        <v>96</v>
      </c>
      <c r="H19" s="2" t="s">
        <v>102</v>
      </c>
      <c r="K19" s="33" t="str">
        <f aca="false">IF(I19=1,0,G19)</f>
        <v>EAST</v>
      </c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</row>
    <row r="20" customFormat="false" ht="12.75" hidden="false" customHeight="false" outlineLevel="0" collapsed="false">
      <c r="A20" s="29" t="n">
        <v>-9.25</v>
      </c>
      <c r="G20" s="33" t="s">
        <v>97</v>
      </c>
      <c r="H20" s="2" t="s">
        <v>103</v>
      </c>
      <c r="K20" s="33" t="str">
        <f aca="false">IF(I20=1,0,G20)</f>
        <v>NY</v>
      </c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</row>
    <row r="21" customFormat="false" ht="12.75" hidden="false" customHeight="false" outlineLevel="0" collapsed="false">
      <c r="A21" s="29" t="n">
        <v>10.75</v>
      </c>
      <c r="G21" s="33" t="s">
        <v>99</v>
      </c>
      <c r="H21" s="2" t="s">
        <v>103</v>
      </c>
      <c r="K21" s="33" t="str">
        <f aca="false">IF(I21=1,0,G21)</f>
        <v>WEST</v>
      </c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</row>
    <row r="22" customFormat="false" ht="12.75" hidden="false" customHeight="false" outlineLevel="0" collapsed="false">
      <c r="A22" s="29" t="n">
        <v>0</v>
      </c>
      <c r="G22" s="33" t="s">
        <v>96</v>
      </c>
      <c r="H22" s="2" t="s">
        <v>103</v>
      </c>
      <c r="K22" s="33" t="str">
        <f aca="false">IF(I22=1,0,G22)</f>
        <v>EAST</v>
      </c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</row>
    <row r="23" customFormat="false" ht="12.75" hidden="false" customHeight="false" outlineLevel="0" collapsed="false">
      <c r="A23" s="29" t="n">
        <v>-0.5</v>
      </c>
      <c r="H23" s="45" t="n">
        <f aca="false">SUM(H25:H61)</f>
        <v>0</v>
      </c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</row>
    <row r="24" customFormat="false" ht="12.75" hidden="false" customHeight="false" outlineLevel="0" collapsed="false">
      <c r="E24" s="32" t="n">
        <v>5.33</v>
      </c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</row>
    <row r="25" customFormat="false" ht="12" hidden="false" customHeight="true" outlineLevel="0" collapsed="false">
      <c r="B25" s="30" t="n">
        <v>36923</v>
      </c>
      <c r="C25" s="30" t="n">
        <v>36923</v>
      </c>
      <c r="E25" s="32" t="n">
        <v>7.78413</v>
      </c>
      <c r="F25" s="33" t="s">
        <v>104</v>
      </c>
      <c r="G25" s="46"/>
      <c r="H25" s="47" t="n">
        <f aca="false">((I25-E25)*SUM(L25:AK25)*10000)</f>
        <v>-0</v>
      </c>
      <c r="I25" s="48" t="n">
        <v>7.537</v>
      </c>
      <c r="J25" s="33" t="s">
        <v>40</v>
      </c>
      <c r="K25" s="33" t="n">
        <f aca="false">IF(I25=1,0,G25)</f>
        <v>0</v>
      </c>
      <c r="L25" s="44" t="n">
        <f aca="false">IF($B25&lt;=L$2,IF($C25&gt;=L$2,$A25,0),0)</f>
        <v>0</v>
      </c>
      <c r="M25" s="44" t="n">
        <f aca="false">IF($B25&lt;=M$2,IF($C25&gt;=M$2,$A25,0),0)</f>
        <v>0</v>
      </c>
      <c r="N25" s="44" t="n">
        <f aca="false">IF($B25&lt;=N$2,IF($C25&gt;=N$2,$A25,0),0)</f>
        <v>0</v>
      </c>
      <c r="O25" s="44" t="n">
        <f aca="false">IF($B25&lt;=O$2,IF($C25&gt;=O$2,$A25,0),0)</f>
        <v>0</v>
      </c>
      <c r="P25" s="44" t="n">
        <f aca="false">IF($B25&lt;=P$2,IF($C25&gt;=P$2,$A25,0),0)</f>
        <v>0</v>
      </c>
      <c r="Q25" s="44" t="n">
        <f aca="false">IF($B25&lt;=Q$2,IF($C25&gt;=Q$2,$A25,0),0)</f>
        <v>0</v>
      </c>
      <c r="R25" s="44" t="n">
        <f aca="false">IF($B25&lt;=R$2,IF($C25&gt;=R$2,$A25,0),0)</f>
        <v>0</v>
      </c>
      <c r="S25" s="44" t="n">
        <f aca="false">IF($B25&lt;=S$2,IF($C25&gt;=S$2,$A25,0),0)</f>
        <v>0</v>
      </c>
      <c r="T25" s="44" t="n">
        <f aca="false">IF($B25&lt;=T$2,IF($C25&gt;=T$2,$A25,0),0)</f>
        <v>0</v>
      </c>
      <c r="U25" s="44" t="n">
        <f aca="false">IF($B25&lt;=U$2,IF($C25&gt;=U$2,$A25,0),0)</f>
        <v>0</v>
      </c>
      <c r="V25" s="44" t="n">
        <f aca="false">IF($B25&lt;=V$2,IF($C25&gt;=V$2,$A25,0),0)</f>
        <v>0</v>
      </c>
      <c r="W25" s="44" t="n">
        <f aca="false">IF($B25&lt;=W$2,IF($C25&gt;=W$2,$A25,0),0)</f>
        <v>0</v>
      </c>
      <c r="X25" s="44" t="n">
        <f aca="false">IF($B25&lt;=X$2,IF($C25&gt;=X$2,$A25,0),0)</f>
        <v>0</v>
      </c>
      <c r="Y25" s="44" t="n">
        <f aca="false">IF($B25&lt;=Y$2,IF($C25&gt;=Y$2,$A25,0),0)</f>
        <v>0</v>
      </c>
      <c r="Z25" s="44" t="n">
        <f aca="false">IF($B25&lt;=Z$2,IF($C25&gt;=Z$2,$A25,0),0)</f>
        <v>0</v>
      </c>
      <c r="AA25" s="44" t="n">
        <f aca="false">IF($B25&lt;=AA$2,IF($C25&gt;=AA$2,$A25,0),0)</f>
        <v>0</v>
      </c>
      <c r="AB25" s="44" t="n">
        <f aca="false">IF($B25&lt;=AB$2,IF($C25&gt;=AB$2,$A25,0),0)</f>
        <v>0</v>
      </c>
      <c r="AC25" s="44" t="n">
        <f aca="false">IF($B25&lt;=AC$2,IF($C25&gt;=AC$2,$A25,0),0)</f>
        <v>0</v>
      </c>
      <c r="AD25" s="44" t="n">
        <f aca="false">IF($B25&lt;=AD$2,IF($C25&gt;=AD$2,$A25,0),0)</f>
        <v>0</v>
      </c>
      <c r="AE25" s="44" t="n">
        <f aca="false">IF($B25&lt;=AE$2,IF($C25&gt;=AE$2,$A25,0),0)</f>
        <v>0</v>
      </c>
      <c r="AF25" s="44" t="n">
        <f aca="false">IF($B25&lt;=AF$2,IF($C25&gt;=AF$2,$A25,0),0)</f>
        <v>0</v>
      </c>
      <c r="AG25" s="44" t="n">
        <f aca="false">IF($B25&lt;=AG$2,IF($C25&gt;=AG$2,$A25,0),0)</f>
        <v>0</v>
      </c>
      <c r="AH25" s="44" t="n">
        <f aca="false">IF($B25&lt;=AH$2,IF($C25&gt;=AH$2,$A25,0),0)</f>
        <v>0</v>
      </c>
      <c r="AI25" s="44" t="n">
        <f aca="false">IF($B25&lt;=AI$2,IF($C25&gt;=AI$2,$A25,0),0)</f>
        <v>0</v>
      </c>
      <c r="AJ25" s="44" t="n">
        <f aca="false">IF($B25&lt;=AJ$2,IF($C25&gt;=AJ$2,$A25,0),0)</f>
        <v>0</v>
      </c>
      <c r="AK25" s="44" t="n">
        <f aca="false">IF($B25&lt;=AK$2,IF($C25&gt;=AK$2,$A25,0),0)</f>
        <v>0</v>
      </c>
      <c r="AL25" s="44" t="n">
        <f aca="false">IF($B25&lt;=AL$2,IF($C25&gt;=AL$2,$A25,0),0)</f>
        <v>0</v>
      </c>
      <c r="AM25" s="44" t="n">
        <f aca="false">IF($B25&lt;=AM$2,IF($C25&gt;=AM$2,$A25,0),0)</f>
        <v>0</v>
      </c>
      <c r="AN25" s="44" t="n">
        <f aca="false">IF($B25&lt;=AN$2,IF($C25&gt;=AN$2,$A25,0),0)</f>
        <v>0</v>
      </c>
      <c r="AO25" s="44" t="n">
        <f aca="false">IF($B25&lt;=AO$2,IF($C25&gt;=AO$2,$A25,0),0)</f>
        <v>0</v>
      </c>
      <c r="AP25" s="44" t="n">
        <f aca="false">IF($B25&lt;=AP$2,IF($C25&gt;=AP$2,$A25,0),0)</f>
        <v>0</v>
      </c>
      <c r="AQ25" s="44" t="n">
        <f aca="false">IF($B25&lt;=AQ$2,IF($C25&gt;=AQ$2,$A25,0),0)</f>
        <v>0</v>
      </c>
      <c r="AR25" s="44" t="n">
        <f aca="false">IF($B25&lt;=AR$2,IF($C25&gt;=AR$2,$A25,0),0)</f>
        <v>0</v>
      </c>
      <c r="AS25" s="44" t="n">
        <f aca="false">IF($B25&lt;=AS$2,IF($C25&gt;=AS$2,$A25,0),0)</f>
        <v>0</v>
      </c>
      <c r="AT25" s="44" t="n">
        <f aca="false">IF($B25&lt;=AT$2,IF($C25&gt;=AT$2,$A25,0),0)</f>
        <v>0</v>
      </c>
      <c r="AU25" s="44" t="n">
        <f aca="false">IF($B25&lt;=AU$2,IF($C25&gt;=AU$2,$A25,0),0)</f>
        <v>0</v>
      </c>
      <c r="AV25" s="44" t="n">
        <f aca="false">IF($B25&lt;=AV$2,IF($C25&gt;=AV$2,$A25,0),0)</f>
        <v>0</v>
      </c>
      <c r="AW25" s="44" t="n">
        <f aca="false">IF($B25&lt;=AW$2,IF($C25&gt;=AW$2,$A25,0),0)</f>
        <v>0</v>
      </c>
      <c r="AX25" s="44" t="n">
        <f aca="false">IF($B25&lt;=AX$2,IF($C25&gt;=AX$2,$A25,0),0)</f>
        <v>0</v>
      </c>
      <c r="AY25" s="44" t="n">
        <f aca="false">IF($B25&lt;=AY$2,IF($C25&gt;=AY$2,$A25,0),0)</f>
        <v>0</v>
      </c>
      <c r="AZ25" s="44" t="n">
        <f aca="false">IF($B25&lt;=AZ$2,IF($C25&gt;=AZ$2,$A25,0),0)</f>
        <v>0</v>
      </c>
      <c r="BA25" s="44" t="n">
        <f aca="false">IF($B25&lt;=BA$2,IF($C25&gt;=BA$2,$A25,0),0)</f>
        <v>0</v>
      </c>
      <c r="BB25" s="44" t="n">
        <f aca="false">IF($B25&lt;=BB$2,IF($C25&gt;=BB$2,$A25,0),0)</f>
        <v>0</v>
      </c>
      <c r="BC25" s="44" t="n">
        <f aca="false">IF($B25&lt;=BC$2,IF($C25&gt;=BC$2,$A25,0),0)</f>
        <v>0</v>
      </c>
      <c r="BD25" s="44" t="n">
        <f aca="false">IF($B25&lt;=BD$2,IF($C25&gt;=BD$2,$A25,0),0)</f>
        <v>0</v>
      </c>
      <c r="BE25" s="44" t="n">
        <f aca="false">IF($B25&lt;=BE$2,IF($C25&gt;=BE$2,$A25,0),0)</f>
        <v>0</v>
      </c>
      <c r="BF25" s="44" t="n">
        <f aca="false">IF($B25&lt;=BF$2,IF($C25&gt;=BF$2,$A25,0),0)</f>
        <v>0</v>
      </c>
      <c r="BG25" s="44" t="n">
        <f aca="false">IF($B25&lt;=BG$2,IF($C25&gt;=BG$2,$A25,0),0)</f>
        <v>0</v>
      </c>
      <c r="BH25" s="44" t="n">
        <f aca="false">IF($B25&lt;=BH$2,IF($C25&gt;=BH$2,$A25,0),0)</f>
        <v>0</v>
      </c>
      <c r="BI25" s="44" t="n">
        <f aca="false">IF($B25&lt;=BI$2,IF($C25&gt;=BI$2,$A25,0),0)</f>
        <v>0</v>
      </c>
      <c r="BJ25" s="44" t="n">
        <f aca="false">IF($B25&lt;=BJ$2,IF($C25&gt;=BJ$2,$A25,0),0)</f>
        <v>0</v>
      </c>
      <c r="BK25" s="44" t="n">
        <f aca="false">IF($B25&lt;=BK$2,IF($C25&gt;=BK$2,$A25,0),0)</f>
        <v>0</v>
      </c>
    </row>
    <row r="26" customFormat="false" ht="12" hidden="false" customHeight="true" outlineLevel="0" collapsed="false">
      <c r="A26" s="49" t="n">
        <f aca="false">(D26*11)</f>
        <v>0</v>
      </c>
      <c r="B26" s="50" t="n">
        <v>37135</v>
      </c>
      <c r="C26" s="51" t="n">
        <v>37135</v>
      </c>
      <c r="E26" s="32" t="n">
        <v>5.6075</v>
      </c>
      <c r="F26" s="33" t="s">
        <v>104</v>
      </c>
      <c r="G26" s="46"/>
      <c r="H26" s="47" t="n">
        <f aca="false">((I26-E26)*SUM(L26:AK26)*10000)</f>
        <v>-0</v>
      </c>
      <c r="I26" s="48" t="n">
        <v>5.503</v>
      </c>
      <c r="J26" s="33" t="s">
        <v>40</v>
      </c>
      <c r="K26" s="33" t="n">
        <f aca="false">IF(I26=1,0,G26)</f>
        <v>0</v>
      </c>
      <c r="L26" s="44" t="n">
        <f aca="false">IF($B26&lt;=L$2,IF($C26&gt;=L$2,$A26,0),0)</f>
        <v>0</v>
      </c>
      <c r="M26" s="44" t="n">
        <f aca="false">IF($B26&lt;=M$2,IF($C26&gt;=M$2,$A26,0),0)</f>
        <v>0</v>
      </c>
      <c r="N26" s="44" t="n">
        <f aca="false">IF($B26&lt;=N$2,IF($C26&gt;=N$2,$A26,0),0)</f>
        <v>0</v>
      </c>
      <c r="O26" s="44" t="n">
        <f aca="false">IF($B26&lt;=O$2,IF($C26&gt;=O$2,$A26,0),0)</f>
        <v>0</v>
      </c>
      <c r="P26" s="44" t="n">
        <f aca="false">IF($B26&lt;=P$2,IF($C26&gt;=P$2,$A26,0),0)</f>
        <v>0</v>
      </c>
      <c r="Q26" s="44" t="n">
        <f aca="false">IF($B26&lt;=Q$2,IF($C26&gt;=Q$2,$A26,0),0)</f>
        <v>0</v>
      </c>
      <c r="R26" s="44" t="n">
        <f aca="false">IF($B26&lt;=R$2,IF($C26&gt;=R$2,$A26,0),0)</f>
        <v>0</v>
      </c>
      <c r="S26" s="44" t="n">
        <f aca="false">IF($B26&lt;=S$2,IF($C26&gt;=S$2,$A26,0),0)</f>
        <v>0</v>
      </c>
      <c r="T26" s="44" t="n">
        <f aca="false">IF($B26&lt;=T$2,IF($C26&gt;=T$2,$A26,0),0)</f>
        <v>0</v>
      </c>
      <c r="U26" s="44" t="n">
        <f aca="false">IF($B26&lt;=U$2,IF($C26&gt;=U$2,$A26,0),0)</f>
        <v>0</v>
      </c>
      <c r="V26" s="44" t="n">
        <f aca="false">IF($B26&lt;=V$2,IF($C26&gt;=V$2,$A26,0),0)</f>
        <v>0</v>
      </c>
      <c r="W26" s="44" t="n">
        <f aca="false">IF($B26&lt;=W$2,IF($C26&gt;=W$2,$A26,0),0)</f>
        <v>0</v>
      </c>
      <c r="X26" s="44" t="n">
        <f aca="false">IF($B26&lt;=X$2,IF($C26&gt;=X$2,$A26,0),0)</f>
        <v>0</v>
      </c>
      <c r="Y26" s="44" t="n">
        <f aca="false">IF($B26&lt;=Y$2,IF($C26&gt;=Y$2,$A26,0),0)</f>
        <v>0</v>
      </c>
      <c r="Z26" s="44" t="n">
        <f aca="false">IF($B26&lt;=Z$2,IF($C26&gt;=Z$2,$A26,0),0)</f>
        <v>0</v>
      </c>
      <c r="AA26" s="44" t="n">
        <f aca="false">IF($B26&lt;=AA$2,IF($C26&gt;=AA$2,$A26,0),0)</f>
        <v>0</v>
      </c>
      <c r="AB26" s="44" t="n">
        <f aca="false">IF($B26&lt;=AB$2,IF($C26&gt;=AB$2,$A26,0),0)</f>
        <v>0</v>
      </c>
      <c r="AC26" s="44" t="n">
        <f aca="false">IF($B26&lt;=AC$2,IF($C26&gt;=AC$2,$A26,0),0)</f>
        <v>0</v>
      </c>
      <c r="AD26" s="44" t="n">
        <f aca="false">IF($B26&lt;=AD$2,IF($C26&gt;=AD$2,$A26,0),0)</f>
        <v>0</v>
      </c>
      <c r="AE26" s="44" t="n">
        <f aca="false">IF($B26&lt;=AE$2,IF($C26&gt;=AE$2,$A26,0),0)</f>
        <v>0</v>
      </c>
      <c r="AF26" s="44" t="n">
        <f aca="false">IF($B26&lt;=AF$2,IF($C26&gt;=AF$2,$A26,0),0)</f>
        <v>0</v>
      </c>
      <c r="AG26" s="44" t="n">
        <f aca="false">IF($B26&lt;=AG$2,IF($C26&gt;=AG$2,$A26,0),0)</f>
        <v>0</v>
      </c>
      <c r="AH26" s="44" t="n">
        <f aca="false">IF($B26&lt;=AH$2,IF($C26&gt;=AH$2,$A26,0),0)</f>
        <v>0</v>
      </c>
      <c r="AI26" s="44" t="n">
        <f aca="false">IF($B26&lt;=AI$2,IF($C26&gt;=AI$2,$A26,0),0)</f>
        <v>0</v>
      </c>
      <c r="AJ26" s="44" t="n">
        <f aca="false">IF($B26&lt;=AJ$2,IF($C26&gt;=AJ$2,$A26,0),0)</f>
        <v>0</v>
      </c>
      <c r="AK26" s="44" t="n">
        <f aca="false">IF($B26&lt;=AK$2,IF($C26&gt;=AK$2,$A26,0),0)</f>
        <v>0</v>
      </c>
      <c r="AL26" s="44" t="n">
        <f aca="false">IF($B26&lt;=AL$2,IF($C26&gt;=AL$2,$A26,0),0)</f>
        <v>0</v>
      </c>
      <c r="AM26" s="44" t="n">
        <f aca="false">IF($B26&lt;=AM$2,IF($C26&gt;=AM$2,$A26,0),0)</f>
        <v>0</v>
      </c>
      <c r="AN26" s="44" t="n">
        <f aca="false">IF($B26&lt;=AN$2,IF($C26&gt;=AN$2,$A26,0),0)</f>
        <v>0</v>
      </c>
      <c r="AO26" s="44" t="n">
        <f aca="false">IF($B26&lt;=AO$2,IF($C26&gt;=AO$2,$A26,0),0)</f>
        <v>0</v>
      </c>
      <c r="AP26" s="44" t="n">
        <f aca="false">IF($B26&lt;=AP$2,IF($C26&gt;=AP$2,$A26,0),0)</f>
        <v>0</v>
      </c>
      <c r="AQ26" s="44" t="n">
        <f aca="false">IF($B26&lt;=AQ$2,IF($C26&gt;=AQ$2,$A26,0),0)</f>
        <v>0</v>
      </c>
      <c r="AR26" s="44" t="n">
        <f aca="false">IF($B26&lt;=AR$2,IF($C26&gt;=AR$2,$A26,0),0)</f>
        <v>0</v>
      </c>
      <c r="AS26" s="44" t="n">
        <f aca="false">IF($B26&lt;=AS$2,IF($C26&gt;=AS$2,$A26,0),0)</f>
        <v>0</v>
      </c>
      <c r="AT26" s="44" t="n">
        <f aca="false">IF($B26&lt;=AT$2,IF($C26&gt;=AT$2,$A26,0),0)</f>
        <v>0</v>
      </c>
      <c r="AU26" s="44" t="n">
        <f aca="false">IF($B26&lt;=AU$2,IF($C26&gt;=AU$2,$A26,0),0)</f>
        <v>0</v>
      </c>
      <c r="AV26" s="44" t="n">
        <f aca="false">IF($B26&lt;=AV$2,IF($C26&gt;=AV$2,$A26,0),0)</f>
        <v>0</v>
      </c>
      <c r="AW26" s="44" t="n">
        <f aca="false">IF($B26&lt;=AW$2,IF($C26&gt;=AW$2,$A26,0),0)</f>
        <v>0</v>
      </c>
      <c r="AX26" s="44" t="n">
        <f aca="false">IF($B26&lt;=AX$2,IF($C26&gt;=AX$2,$A26,0),0)</f>
        <v>0</v>
      </c>
      <c r="AY26" s="44" t="n">
        <f aca="false">IF($B26&lt;=AY$2,IF($C26&gt;=AY$2,$A26,0),0)</f>
        <v>0</v>
      </c>
      <c r="AZ26" s="44" t="n">
        <f aca="false">IF($B26&lt;=AZ$2,IF($C26&gt;=AZ$2,$A26,0),0)</f>
        <v>0</v>
      </c>
      <c r="BA26" s="44" t="n">
        <f aca="false">IF($B26&lt;=BA$2,IF($C26&gt;=BA$2,$A26,0),0)</f>
        <v>0</v>
      </c>
      <c r="BB26" s="44" t="n">
        <f aca="false">IF($B26&lt;=BB$2,IF($C26&gt;=BB$2,$A26,0),0)</f>
        <v>0</v>
      </c>
      <c r="BC26" s="44" t="n">
        <f aca="false">IF($B26&lt;=BC$2,IF($C26&gt;=BC$2,$A26,0),0)</f>
        <v>0</v>
      </c>
      <c r="BD26" s="44" t="n">
        <f aca="false">IF($B26&lt;=BD$2,IF($C26&gt;=BD$2,$A26,0),0)</f>
        <v>0</v>
      </c>
      <c r="BE26" s="44" t="n">
        <f aca="false">IF($B26&lt;=BE$2,IF($C26&gt;=BE$2,$A26,0),0)</f>
        <v>0</v>
      </c>
      <c r="BF26" s="44" t="n">
        <f aca="false">IF($B26&lt;=BF$2,IF($C26&gt;=BF$2,$A26,0),0)</f>
        <v>0</v>
      </c>
      <c r="BG26" s="44" t="n">
        <f aca="false">IF($B26&lt;=BG$2,IF($C26&gt;=BG$2,$A26,0),0)</f>
        <v>0</v>
      </c>
      <c r="BH26" s="44" t="n">
        <f aca="false">IF($B26&lt;=BH$2,IF($C26&gt;=BH$2,$A26,0),0)</f>
        <v>0</v>
      </c>
      <c r="BI26" s="44" t="n">
        <f aca="false">IF($B26&lt;=BI$2,IF($C26&gt;=BI$2,$A26,0),0)</f>
        <v>0</v>
      </c>
      <c r="BJ26" s="44" t="n">
        <f aca="false">IF($B26&lt;=BJ$2,IF($C26&gt;=BJ$2,$A26,0),0)</f>
        <v>0</v>
      </c>
      <c r="BK26" s="44" t="n">
        <f aca="false">IF($B26&lt;=BK$2,IF($C26&gt;=BK$2,$A26,0),0)</f>
        <v>0</v>
      </c>
    </row>
    <row r="27" customFormat="false" ht="12" hidden="false" customHeight="true" outlineLevel="0" collapsed="false">
      <c r="A27" s="49" t="n">
        <v>0</v>
      </c>
      <c r="B27" s="50" t="n">
        <v>37196</v>
      </c>
      <c r="C27" s="51" t="n">
        <v>37196</v>
      </c>
      <c r="E27" s="32" t="n">
        <v>6.61</v>
      </c>
      <c r="F27" s="33" t="s">
        <v>104</v>
      </c>
      <c r="G27" s="46"/>
      <c r="H27" s="47" t="n">
        <f aca="false">((I27-E27)*SUM(L27:AK27)*10000)</f>
        <v>-0</v>
      </c>
      <c r="I27" s="48" t="n">
        <v>6.136</v>
      </c>
      <c r="J27" s="33" t="s">
        <v>40</v>
      </c>
      <c r="K27" s="33" t="n">
        <f aca="false">IF(I27=1,0,G27)</f>
        <v>0</v>
      </c>
      <c r="L27" s="44" t="n">
        <f aca="false">IF($B27&lt;=L$2,IF($C27&gt;=L$2,$A27,0),0)</f>
        <v>0</v>
      </c>
      <c r="M27" s="44" t="n">
        <f aca="false">IF($B27&lt;=M$2,IF($C27&gt;=M$2,$A27,0),0)</f>
        <v>0</v>
      </c>
      <c r="N27" s="44" t="n">
        <f aca="false">IF($B27&lt;=N$2,IF($C27&gt;=N$2,$A27,0),0)</f>
        <v>0</v>
      </c>
      <c r="O27" s="44" t="n">
        <f aca="false">IF($B27&lt;=O$2,IF($C27&gt;=O$2,$A27,0),0)</f>
        <v>0</v>
      </c>
      <c r="P27" s="44" t="n">
        <f aca="false">IF($B27&lt;=P$2,IF($C27&gt;=P$2,$A27,0),0)</f>
        <v>0</v>
      </c>
      <c r="Q27" s="44" t="n">
        <f aca="false">IF($B27&lt;=Q$2,IF($C27&gt;=Q$2,$A27,0),0)</f>
        <v>0</v>
      </c>
      <c r="R27" s="44" t="n">
        <f aca="false">IF($B27&lt;=R$2,IF($C27&gt;=R$2,$A27,0),0)</f>
        <v>0</v>
      </c>
      <c r="S27" s="44" t="n">
        <f aca="false">IF($B27&lt;=S$2,IF($C27&gt;=S$2,$A27,0),0)</f>
        <v>0</v>
      </c>
      <c r="T27" s="44" t="n">
        <f aca="false">IF($B27&lt;=T$2,IF($C27&gt;=T$2,$A27,0),0)</f>
        <v>0</v>
      </c>
      <c r="U27" s="44" t="n">
        <f aca="false">IF($B27&lt;=U$2,IF($C27&gt;=U$2,$A27,0),0)</f>
        <v>0</v>
      </c>
      <c r="V27" s="44" t="n">
        <f aca="false">IF($B27&lt;=V$2,IF($C27&gt;=V$2,$A27,0),0)</f>
        <v>0</v>
      </c>
      <c r="W27" s="44" t="n">
        <f aca="false">IF($B27&lt;=W$2,IF($C27&gt;=W$2,$A27,0),0)</f>
        <v>0</v>
      </c>
      <c r="X27" s="44" t="n">
        <f aca="false">IF($B27&lt;=X$2,IF($C27&gt;=X$2,$A27,0),0)</f>
        <v>0</v>
      </c>
      <c r="Y27" s="44" t="n">
        <f aca="false">IF($B27&lt;=Y$2,IF($C27&gt;=Y$2,$A27,0),0)</f>
        <v>0</v>
      </c>
      <c r="Z27" s="44" t="n">
        <f aca="false">IF($B27&lt;=Z$2,IF($C27&gt;=Z$2,$A27,0),0)</f>
        <v>0</v>
      </c>
      <c r="AA27" s="44" t="n">
        <f aca="false">IF($B27&lt;=AA$2,IF($C27&gt;=AA$2,$A27,0),0)</f>
        <v>0</v>
      </c>
      <c r="AB27" s="44" t="n">
        <f aca="false">IF($B27&lt;=AB$2,IF($C27&gt;=AB$2,$A27,0),0)</f>
        <v>0</v>
      </c>
      <c r="AC27" s="44" t="n">
        <f aca="false">IF($B27&lt;=AC$2,IF($C27&gt;=AC$2,$A27,0),0)</f>
        <v>0</v>
      </c>
      <c r="AD27" s="44" t="n">
        <f aca="false">IF($B27&lt;=AD$2,IF($C27&gt;=AD$2,$A27,0),0)</f>
        <v>0</v>
      </c>
      <c r="AE27" s="44" t="n">
        <f aca="false">IF($B27&lt;=AE$2,IF($C27&gt;=AE$2,$A27,0),0)</f>
        <v>0</v>
      </c>
      <c r="AF27" s="44" t="n">
        <f aca="false">IF($B27&lt;=AF$2,IF($C27&gt;=AF$2,$A27,0),0)</f>
        <v>0</v>
      </c>
      <c r="AG27" s="44" t="n">
        <f aca="false">IF($B27&lt;=AG$2,IF($C27&gt;=AG$2,$A27,0),0)</f>
        <v>0</v>
      </c>
      <c r="AH27" s="44" t="n">
        <f aca="false">IF($B27&lt;=AH$2,IF($C27&gt;=AH$2,$A27,0),0)</f>
        <v>0</v>
      </c>
      <c r="AI27" s="44" t="n">
        <f aca="false">IF($B27&lt;=AI$2,IF($C27&gt;=AI$2,$A27,0),0)</f>
        <v>0</v>
      </c>
      <c r="AJ27" s="44" t="n">
        <f aca="false">IF($B27&lt;=AJ$2,IF($C27&gt;=AJ$2,$A27,0),0)</f>
        <v>0</v>
      </c>
      <c r="AK27" s="44" t="n">
        <f aca="false">IF($B27&lt;=AK$2,IF($C27&gt;=AK$2,$A27,0),0)</f>
        <v>0</v>
      </c>
      <c r="AL27" s="44" t="n">
        <f aca="false">IF($B27&lt;=AL$2,IF($C27&gt;=AL$2,$A27,0),0)</f>
        <v>0</v>
      </c>
      <c r="AM27" s="44" t="n">
        <f aca="false">IF($B27&lt;=AM$2,IF($C27&gt;=AM$2,$A27,0),0)</f>
        <v>0</v>
      </c>
      <c r="AN27" s="44" t="n">
        <f aca="false">IF($B27&lt;=AN$2,IF($C27&gt;=AN$2,$A27,0),0)</f>
        <v>0</v>
      </c>
      <c r="AO27" s="44" t="n">
        <f aca="false">IF($B27&lt;=AO$2,IF($C27&gt;=AO$2,$A27,0),0)</f>
        <v>0</v>
      </c>
      <c r="AP27" s="44" t="n">
        <f aca="false">IF($B27&lt;=AP$2,IF($C27&gt;=AP$2,$A27,0),0)</f>
        <v>0</v>
      </c>
      <c r="AQ27" s="44" t="n">
        <f aca="false">IF($B27&lt;=AQ$2,IF($C27&gt;=AQ$2,$A27,0),0)</f>
        <v>0</v>
      </c>
      <c r="AR27" s="44" t="n">
        <f aca="false">IF($B27&lt;=AR$2,IF($C27&gt;=AR$2,$A27,0),0)</f>
        <v>0</v>
      </c>
      <c r="AS27" s="44" t="n">
        <f aca="false">IF($B27&lt;=AS$2,IF($C27&gt;=AS$2,$A27,0),0)</f>
        <v>0</v>
      </c>
      <c r="AT27" s="44" t="n">
        <f aca="false">IF($B27&lt;=AT$2,IF($C27&gt;=AT$2,$A27,0),0)</f>
        <v>0</v>
      </c>
      <c r="AU27" s="44" t="n">
        <f aca="false">IF($B27&lt;=AU$2,IF($C27&gt;=AU$2,$A27,0),0)</f>
        <v>0</v>
      </c>
      <c r="AV27" s="44" t="n">
        <f aca="false">IF($B27&lt;=AV$2,IF($C27&gt;=AV$2,$A27,0),0)</f>
        <v>0</v>
      </c>
      <c r="AW27" s="44" t="n">
        <f aca="false">IF($B27&lt;=AW$2,IF($C27&gt;=AW$2,$A27,0),0)</f>
        <v>0</v>
      </c>
      <c r="AX27" s="44" t="n">
        <f aca="false">IF($B27&lt;=AX$2,IF($C27&gt;=AX$2,$A27,0),0)</f>
        <v>0</v>
      </c>
      <c r="AY27" s="44" t="n">
        <f aca="false">IF($B27&lt;=AY$2,IF($C27&gt;=AY$2,$A27,0),0)</f>
        <v>0</v>
      </c>
      <c r="AZ27" s="44" t="n">
        <f aca="false">IF($B27&lt;=AZ$2,IF($C27&gt;=AZ$2,$A27,0),0)</f>
        <v>0</v>
      </c>
      <c r="BA27" s="44" t="n">
        <f aca="false">IF($B27&lt;=BA$2,IF($C27&gt;=BA$2,$A27,0),0)</f>
        <v>0</v>
      </c>
      <c r="BB27" s="44" t="n">
        <f aca="false">IF($B27&lt;=BB$2,IF($C27&gt;=BB$2,$A27,0),0)</f>
        <v>0</v>
      </c>
      <c r="BC27" s="44" t="n">
        <f aca="false">IF($B27&lt;=BC$2,IF($C27&gt;=BC$2,$A27,0),0)</f>
        <v>0</v>
      </c>
      <c r="BD27" s="44" t="n">
        <f aca="false">IF($B27&lt;=BD$2,IF($C27&gt;=BD$2,$A27,0),0)</f>
        <v>0</v>
      </c>
      <c r="BE27" s="44" t="n">
        <f aca="false">IF($B27&lt;=BE$2,IF($C27&gt;=BE$2,$A27,0),0)</f>
        <v>0</v>
      </c>
      <c r="BF27" s="44" t="n">
        <f aca="false">IF($B27&lt;=BF$2,IF($C27&gt;=BF$2,$A27,0),0)</f>
        <v>0</v>
      </c>
      <c r="BG27" s="44" t="n">
        <f aca="false">IF($B27&lt;=BG$2,IF($C27&gt;=BG$2,$A27,0),0)</f>
        <v>0</v>
      </c>
      <c r="BH27" s="44" t="n">
        <f aca="false">IF($B27&lt;=BH$2,IF($C27&gt;=BH$2,$A27,0),0)</f>
        <v>0</v>
      </c>
      <c r="BI27" s="44" t="n">
        <f aca="false">IF($B27&lt;=BI$2,IF($C27&gt;=BI$2,$A27,0),0)</f>
        <v>0</v>
      </c>
      <c r="BJ27" s="44" t="n">
        <f aca="false">IF($B27&lt;=BJ$2,IF($C27&gt;=BJ$2,$A27,0),0)</f>
        <v>0</v>
      </c>
      <c r="BK27" s="44" t="n">
        <f aca="false">IF($B27&lt;=BK$2,IF($C27&gt;=BK$2,$A27,0),0)</f>
        <v>0</v>
      </c>
    </row>
    <row r="28" customFormat="false" ht="12" hidden="false" customHeight="true" outlineLevel="0" collapsed="false">
      <c r="A28" s="49" t="n">
        <f aca="false">D28*9</f>
        <v>0</v>
      </c>
      <c r="B28" s="50" t="n">
        <v>37196</v>
      </c>
      <c r="C28" s="51" t="n">
        <v>37196</v>
      </c>
      <c r="E28" s="32" t="n">
        <v>6.07</v>
      </c>
      <c r="F28" s="33" t="s">
        <v>104</v>
      </c>
      <c r="G28" s="46"/>
      <c r="H28" s="47" t="n">
        <f aca="false">((I28-E28)*SUM(L28:AK28)*10000)</f>
        <v>-0</v>
      </c>
      <c r="I28" s="48" t="n">
        <v>5.518</v>
      </c>
      <c r="J28" s="33" t="s">
        <v>40</v>
      </c>
      <c r="K28" s="33" t="n">
        <f aca="false">IF(I28=1,0,G28)</f>
        <v>0</v>
      </c>
      <c r="L28" s="44" t="n">
        <f aca="false">IF($B28&lt;=L$2,IF($C28&gt;=L$2,$A28,0),0)</f>
        <v>0</v>
      </c>
      <c r="M28" s="44" t="n">
        <f aca="false">IF($B28&lt;=M$2,IF($C28&gt;=M$2,$A28,0),0)</f>
        <v>0</v>
      </c>
      <c r="N28" s="44" t="n">
        <f aca="false">IF($B28&lt;=N$2,IF($C28&gt;=N$2,$A28,0),0)</f>
        <v>0</v>
      </c>
      <c r="O28" s="44" t="n">
        <f aca="false">IF($B28&lt;=O$2,IF($C28&gt;=O$2,$A28,0),0)</f>
        <v>0</v>
      </c>
      <c r="P28" s="44" t="n">
        <f aca="false">IF($B28&lt;=P$2,IF($C28&gt;=P$2,$A28,0),0)</f>
        <v>0</v>
      </c>
      <c r="Q28" s="44" t="n">
        <f aca="false">IF($B28&lt;=Q$2,IF($C28&gt;=Q$2,$A28,0),0)</f>
        <v>0</v>
      </c>
      <c r="R28" s="44" t="n">
        <f aca="false">IF($B28&lt;=R$2,IF($C28&gt;=R$2,$A28,0),0)</f>
        <v>0</v>
      </c>
      <c r="S28" s="44" t="n">
        <f aca="false">IF($B28&lt;=S$2,IF($C28&gt;=S$2,$A28,0),0)</f>
        <v>0</v>
      </c>
      <c r="T28" s="44" t="n">
        <f aca="false">IF($B28&lt;=T$2,IF($C28&gt;=T$2,$A28,0),0)</f>
        <v>0</v>
      </c>
      <c r="U28" s="44" t="n">
        <f aca="false">IF($B28&lt;=U$2,IF($C28&gt;=U$2,$A28,0),0)</f>
        <v>0</v>
      </c>
      <c r="V28" s="44" t="n">
        <f aca="false">IF($B28&lt;=V$2,IF($C28&gt;=V$2,$A28,0),0)</f>
        <v>0</v>
      </c>
      <c r="W28" s="44" t="n">
        <f aca="false">IF($B28&lt;=W$2,IF($C28&gt;=W$2,$A28,0),0)</f>
        <v>0</v>
      </c>
      <c r="X28" s="44" t="n">
        <f aca="false">IF($B28&lt;=X$2,IF($C28&gt;=X$2,$A28,0),0)</f>
        <v>0</v>
      </c>
      <c r="Y28" s="44" t="n">
        <f aca="false">IF($B28&lt;=Y$2,IF($C28&gt;=Y$2,$A28,0),0)</f>
        <v>0</v>
      </c>
      <c r="Z28" s="44" t="n">
        <f aca="false">IF($B28&lt;=Z$2,IF($C28&gt;=Z$2,$A28,0),0)</f>
        <v>0</v>
      </c>
      <c r="AA28" s="44" t="n">
        <f aca="false">IF($B28&lt;=AA$2,IF($C28&gt;=AA$2,$A28,0),0)</f>
        <v>0</v>
      </c>
      <c r="AB28" s="44" t="n">
        <f aca="false">IF($B28&lt;=AB$2,IF($C28&gt;=AB$2,$A28,0),0)</f>
        <v>0</v>
      </c>
      <c r="AC28" s="44" t="n">
        <f aca="false">IF($B28&lt;=AC$2,IF($C28&gt;=AC$2,$A28,0),0)</f>
        <v>0</v>
      </c>
      <c r="AD28" s="44" t="n">
        <f aca="false">IF($B28&lt;=AD$2,IF($C28&gt;=AD$2,$A28,0),0)</f>
        <v>0</v>
      </c>
      <c r="AE28" s="44" t="n">
        <f aca="false">IF($B28&lt;=AE$2,IF($C28&gt;=AE$2,$A28,0),0)</f>
        <v>0</v>
      </c>
      <c r="AF28" s="44" t="n">
        <f aca="false">IF($B28&lt;=AF$2,IF($C28&gt;=AF$2,$A28,0),0)</f>
        <v>0</v>
      </c>
      <c r="AG28" s="44" t="n">
        <f aca="false">IF($B28&lt;=AG$2,IF($C28&gt;=AG$2,$A28,0),0)</f>
        <v>0</v>
      </c>
      <c r="AH28" s="44" t="n">
        <f aca="false">IF($B28&lt;=AH$2,IF($C28&gt;=AH$2,$A28,0),0)</f>
        <v>0</v>
      </c>
      <c r="AI28" s="44" t="n">
        <f aca="false">IF($B28&lt;=AI$2,IF($C28&gt;=AI$2,$A28,0),0)</f>
        <v>0</v>
      </c>
      <c r="AJ28" s="44" t="n">
        <f aca="false">IF($B28&lt;=AJ$2,IF($C28&gt;=AJ$2,$A28,0),0)</f>
        <v>0</v>
      </c>
      <c r="AK28" s="44" t="n">
        <f aca="false">IF($B28&lt;=AK$2,IF($C28&gt;=AK$2,$A28,0),0)</f>
        <v>0</v>
      </c>
      <c r="AL28" s="44" t="n">
        <f aca="false">IF($B28&lt;=AL$2,IF($C28&gt;=AL$2,$A28,0),0)</f>
        <v>0</v>
      </c>
      <c r="AM28" s="44" t="n">
        <f aca="false">IF($B28&lt;=AM$2,IF($C28&gt;=AM$2,$A28,0),0)</f>
        <v>0</v>
      </c>
      <c r="AN28" s="44" t="n">
        <f aca="false">IF($B28&lt;=AN$2,IF($C28&gt;=AN$2,$A28,0),0)</f>
        <v>0</v>
      </c>
      <c r="AO28" s="44" t="n">
        <f aca="false">IF($B28&lt;=AO$2,IF($C28&gt;=AO$2,$A28,0),0)</f>
        <v>0</v>
      </c>
      <c r="AP28" s="44" t="n">
        <f aca="false">IF($B28&lt;=AP$2,IF($C28&gt;=AP$2,$A28,0),0)</f>
        <v>0</v>
      </c>
      <c r="AQ28" s="44" t="n">
        <f aca="false">IF($B28&lt;=AQ$2,IF($C28&gt;=AQ$2,$A28,0),0)</f>
        <v>0</v>
      </c>
      <c r="AR28" s="44" t="n">
        <f aca="false">IF($B28&lt;=AR$2,IF($C28&gt;=AR$2,$A28,0),0)</f>
        <v>0</v>
      </c>
      <c r="AS28" s="44" t="n">
        <f aca="false">IF($B28&lt;=AS$2,IF($C28&gt;=AS$2,$A28,0),0)</f>
        <v>0</v>
      </c>
      <c r="AT28" s="44" t="n">
        <f aca="false">IF($B28&lt;=AT$2,IF($C28&gt;=AT$2,$A28,0),0)</f>
        <v>0</v>
      </c>
      <c r="AU28" s="44" t="n">
        <f aca="false">IF($B28&lt;=AU$2,IF($C28&gt;=AU$2,$A28,0),0)</f>
        <v>0</v>
      </c>
      <c r="AV28" s="44" t="n">
        <f aca="false">IF($B28&lt;=AV$2,IF($C28&gt;=AV$2,$A28,0),0)</f>
        <v>0</v>
      </c>
      <c r="AW28" s="44" t="n">
        <f aca="false">IF($B28&lt;=AW$2,IF($C28&gt;=AW$2,$A28,0),0)</f>
        <v>0</v>
      </c>
      <c r="AX28" s="44" t="n">
        <f aca="false">IF($B28&lt;=AX$2,IF($C28&gt;=AX$2,$A28,0),0)</f>
        <v>0</v>
      </c>
      <c r="AY28" s="44" t="n">
        <f aca="false">IF($B28&lt;=AY$2,IF($C28&gt;=AY$2,$A28,0),0)</f>
        <v>0</v>
      </c>
      <c r="AZ28" s="44" t="n">
        <f aca="false">IF($B28&lt;=AZ$2,IF($C28&gt;=AZ$2,$A28,0),0)</f>
        <v>0</v>
      </c>
      <c r="BA28" s="44" t="n">
        <f aca="false">IF($B28&lt;=BA$2,IF($C28&gt;=BA$2,$A28,0),0)</f>
        <v>0</v>
      </c>
      <c r="BB28" s="44" t="n">
        <f aca="false">IF($B28&lt;=BB$2,IF($C28&gt;=BB$2,$A28,0),0)</f>
        <v>0</v>
      </c>
      <c r="BC28" s="44" t="n">
        <f aca="false">IF($B28&lt;=BC$2,IF($C28&gt;=BC$2,$A28,0),0)</f>
        <v>0</v>
      </c>
      <c r="BD28" s="44" t="n">
        <f aca="false">IF($B28&lt;=BD$2,IF($C28&gt;=BD$2,$A28,0),0)</f>
        <v>0</v>
      </c>
      <c r="BE28" s="44" t="n">
        <f aca="false">IF($B28&lt;=BE$2,IF($C28&gt;=BE$2,$A28,0),0)</f>
        <v>0</v>
      </c>
      <c r="BF28" s="44" t="n">
        <f aca="false">IF($B28&lt;=BF$2,IF($C28&gt;=BF$2,$A28,0),0)</f>
        <v>0</v>
      </c>
      <c r="BG28" s="44" t="n">
        <f aca="false">IF($B28&lt;=BG$2,IF($C28&gt;=BG$2,$A28,0),0)</f>
        <v>0</v>
      </c>
      <c r="BH28" s="44" t="n">
        <f aca="false">IF($B28&lt;=BH$2,IF($C28&gt;=BH$2,$A28,0),0)</f>
        <v>0</v>
      </c>
      <c r="BI28" s="44" t="n">
        <f aca="false">IF($B28&lt;=BI$2,IF($C28&gt;=BI$2,$A28,0),0)</f>
        <v>0</v>
      </c>
      <c r="BJ28" s="44" t="n">
        <f aca="false">IF($B28&lt;=BJ$2,IF($C28&gt;=BJ$2,$A28,0),0)</f>
        <v>0</v>
      </c>
      <c r="BK28" s="44" t="n">
        <f aca="false">IF($B28&lt;=BK$2,IF($C28&gt;=BK$2,$A28,0),0)</f>
        <v>0</v>
      </c>
    </row>
    <row r="29" customFormat="false" ht="12" hidden="false" customHeight="true" outlineLevel="0" collapsed="false">
      <c r="A29" s="49" t="n">
        <f aca="false">(D29*31)</f>
        <v>0</v>
      </c>
      <c r="B29" s="50" t="n">
        <v>37226</v>
      </c>
      <c r="C29" s="51" t="n">
        <v>37226</v>
      </c>
      <c r="E29" s="32" t="n">
        <v>6.02</v>
      </c>
      <c r="F29" s="33" t="s">
        <v>104</v>
      </c>
      <c r="G29" s="46"/>
      <c r="H29" s="47" t="n">
        <f aca="false">((I29-E29)*SUM(L29:AK29)*10000)</f>
        <v>-0</v>
      </c>
      <c r="I29" s="48" t="n">
        <v>5.518</v>
      </c>
      <c r="J29" s="33" t="s">
        <v>40</v>
      </c>
      <c r="K29" s="33" t="n">
        <f aca="false">IF(I29=1,0,G29)</f>
        <v>0</v>
      </c>
      <c r="L29" s="44" t="n">
        <f aca="false">IF($B29&lt;=L$2,IF($C29&gt;=L$2,$A29,0),0)</f>
        <v>0</v>
      </c>
      <c r="M29" s="44" t="n">
        <f aca="false">IF($B29&lt;=M$2,IF($C29&gt;=M$2,$A29,0),0)</f>
        <v>0</v>
      </c>
      <c r="N29" s="44" t="n">
        <f aca="false">IF($B29&lt;=N$2,IF($C29&gt;=N$2,$A29,0),0)</f>
        <v>0</v>
      </c>
      <c r="O29" s="44" t="n">
        <f aca="false">IF($B29&lt;=O$2,IF($C29&gt;=O$2,$A29,0),0)</f>
        <v>0</v>
      </c>
      <c r="P29" s="44" t="n">
        <f aca="false">IF($B29&lt;=P$2,IF($C29&gt;=P$2,$A29,0),0)</f>
        <v>0</v>
      </c>
      <c r="Q29" s="44" t="n">
        <f aca="false">IF($B29&lt;=Q$2,IF($C29&gt;=Q$2,$A29,0),0)</f>
        <v>0</v>
      </c>
      <c r="R29" s="44" t="n">
        <f aca="false">IF($B29&lt;=R$2,IF($C29&gt;=R$2,$A29,0),0)</f>
        <v>0</v>
      </c>
      <c r="S29" s="44" t="n">
        <f aca="false">IF($B29&lt;=S$2,IF($C29&gt;=S$2,$A29,0),0)</f>
        <v>0</v>
      </c>
      <c r="T29" s="44" t="n">
        <f aca="false">IF($B29&lt;=T$2,IF($C29&gt;=T$2,$A29,0),0)</f>
        <v>0</v>
      </c>
      <c r="U29" s="44" t="n">
        <f aca="false">IF($B29&lt;=U$2,IF($C29&gt;=U$2,$A29,0),0)</f>
        <v>0</v>
      </c>
      <c r="V29" s="44" t="n">
        <f aca="false">IF($B29&lt;=V$2,IF($C29&gt;=V$2,$A29,0),0)</f>
        <v>0</v>
      </c>
      <c r="W29" s="44" t="n">
        <f aca="false">IF($B29&lt;=W$2,IF($C29&gt;=W$2,$A29,0),0)</f>
        <v>0</v>
      </c>
      <c r="X29" s="44" t="n">
        <f aca="false">IF($B29&lt;=X$2,IF($C29&gt;=X$2,$A29,0),0)</f>
        <v>0</v>
      </c>
      <c r="Y29" s="44" t="n">
        <f aca="false">IF($B29&lt;=Y$2,IF($C29&gt;=Y$2,$A29,0),0)</f>
        <v>0</v>
      </c>
      <c r="Z29" s="44" t="n">
        <f aca="false">IF($B29&lt;=Z$2,IF($C29&gt;=Z$2,$A29,0),0)</f>
        <v>0</v>
      </c>
      <c r="AA29" s="44" t="n">
        <f aca="false">IF($B29&lt;=AA$2,IF($C29&gt;=AA$2,$A29,0),0)</f>
        <v>0</v>
      </c>
      <c r="AB29" s="44" t="n">
        <f aca="false">IF($B29&lt;=AB$2,IF($C29&gt;=AB$2,$A29,0),0)</f>
        <v>0</v>
      </c>
      <c r="AC29" s="44" t="n">
        <f aca="false">IF($B29&lt;=AC$2,IF($C29&gt;=AC$2,$A29,0),0)</f>
        <v>0</v>
      </c>
      <c r="AD29" s="44" t="n">
        <f aca="false">IF($B29&lt;=AD$2,IF($C29&gt;=AD$2,$A29,0),0)</f>
        <v>0</v>
      </c>
      <c r="AE29" s="44" t="n">
        <f aca="false">IF($B29&lt;=AE$2,IF($C29&gt;=AE$2,$A29,0),0)</f>
        <v>0</v>
      </c>
      <c r="AF29" s="44" t="n">
        <f aca="false">IF($B29&lt;=AF$2,IF($C29&gt;=AF$2,$A29,0),0)</f>
        <v>0</v>
      </c>
      <c r="AG29" s="44" t="n">
        <f aca="false">IF($B29&lt;=AG$2,IF($C29&gt;=AG$2,$A29,0),0)</f>
        <v>0</v>
      </c>
      <c r="AH29" s="44" t="n">
        <f aca="false">IF($B29&lt;=AH$2,IF($C29&gt;=AH$2,$A29,0),0)</f>
        <v>0</v>
      </c>
      <c r="AI29" s="44" t="n">
        <f aca="false">IF($B29&lt;=AI$2,IF($C29&gt;=AI$2,$A29,0),0)</f>
        <v>0</v>
      </c>
      <c r="AJ29" s="44" t="n">
        <f aca="false">IF($B29&lt;=AJ$2,IF($C29&gt;=AJ$2,$A29,0),0)</f>
        <v>0</v>
      </c>
      <c r="AK29" s="44" t="n">
        <f aca="false">IF($B29&lt;=AK$2,IF($C29&gt;=AK$2,$A29,0),0)</f>
        <v>0</v>
      </c>
      <c r="AL29" s="44" t="n">
        <f aca="false">IF($B29&lt;=AL$2,IF($C29&gt;=AL$2,$A29,0),0)</f>
        <v>0</v>
      </c>
      <c r="AM29" s="44" t="n">
        <f aca="false">IF($B29&lt;=AM$2,IF($C29&gt;=AM$2,$A29,0),0)</f>
        <v>0</v>
      </c>
      <c r="AN29" s="44" t="n">
        <f aca="false">IF($B29&lt;=AN$2,IF($C29&gt;=AN$2,$A29,0),0)</f>
        <v>0</v>
      </c>
      <c r="AO29" s="44" t="n">
        <f aca="false">IF($B29&lt;=AO$2,IF($C29&gt;=AO$2,$A29,0),0)</f>
        <v>0</v>
      </c>
      <c r="AP29" s="44" t="n">
        <f aca="false">IF($B29&lt;=AP$2,IF($C29&gt;=AP$2,$A29,0),0)</f>
        <v>0</v>
      </c>
      <c r="AQ29" s="44" t="n">
        <f aca="false">IF($B29&lt;=AQ$2,IF($C29&gt;=AQ$2,$A29,0),0)</f>
        <v>0</v>
      </c>
      <c r="AR29" s="44" t="n">
        <f aca="false">IF($B29&lt;=AR$2,IF($C29&gt;=AR$2,$A29,0),0)</f>
        <v>0</v>
      </c>
      <c r="AS29" s="44" t="n">
        <f aca="false">IF($B29&lt;=AS$2,IF($C29&gt;=AS$2,$A29,0),0)</f>
        <v>0</v>
      </c>
      <c r="AT29" s="44" t="n">
        <f aca="false">IF($B29&lt;=AT$2,IF($C29&gt;=AT$2,$A29,0),0)</f>
        <v>0</v>
      </c>
      <c r="AU29" s="44" t="n">
        <f aca="false">IF($B29&lt;=AU$2,IF($C29&gt;=AU$2,$A29,0),0)</f>
        <v>0</v>
      </c>
      <c r="AV29" s="44" t="n">
        <f aca="false">IF($B29&lt;=AV$2,IF($C29&gt;=AV$2,$A29,0),0)</f>
        <v>0</v>
      </c>
      <c r="AW29" s="44" t="n">
        <f aca="false">IF($B29&lt;=AW$2,IF($C29&gt;=AW$2,$A29,0),0)</f>
        <v>0</v>
      </c>
      <c r="AX29" s="44" t="n">
        <f aca="false">IF($B29&lt;=AX$2,IF($C29&gt;=AX$2,$A29,0),0)</f>
        <v>0</v>
      </c>
      <c r="AY29" s="44" t="n">
        <f aca="false">IF($B29&lt;=AY$2,IF($C29&gt;=AY$2,$A29,0),0)</f>
        <v>0</v>
      </c>
      <c r="AZ29" s="44" t="n">
        <f aca="false">IF($B29&lt;=AZ$2,IF($C29&gt;=AZ$2,$A29,0),0)</f>
        <v>0</v>
      </c>
      <c r="BA29" s="44" t="n">
        <f aca="false">IF($B29&lt;=BA$2,IF($C29&gt;=BA$2,$A29,0),0)</f>
        <v>0</v>
      </c>
      <c r="BB29" s="44" t="n">
        <f aca="false">IF($B29&lt;=BB$2,IF($C29&gt;=BB$2,$A29,0),0)</f>
        <v>0</v>
      </c>
      <c r="BC29" s="44" t="n">
        <f aca="false">IF($B29&lt;=BC$2,IF($C29&gt;=BC$2,$A29,0),0)</f>
        <v>0</v>
      </c>
      <c r="BD29" s="44" t="n">
        <f aca="false">IF($B29&lt;=BD$2,IF($C29&gt;=BD$2,$A29,0),0)</f>
        <v>0</v>
      </c>
      <c r="BE29" s="44" t="n">
        <f aca="false">IF($B29&lt;=BE$2,IF($C29&gt;=BE$2,$A29,0),0)</f>
        <v>0</v>
      </c>
      <c r="BF29" s="44" t="n">
        <f aca="false">IF($B29&lt;=BF$2,IF($C29&gt;=BF$2,$A29,0),0)</f>
        <v>0</v>
      </c>
      <c r="BG29" s="44" t="n">
        <f aca="false">IF($B29&lt;=BG$2,IF($C29&gt;=BG$2,$A29,0),0)</f>
        <v>0</v>
      </c>
      <c r="BH29" s="44" t="n">
        <f aca="false">IF($B29&lt;=BH$2,IF($C29&gt;=BH$2,$A29,0),0)</f>
        <v>0</v>
      </c>
      <c r="BI29" s="44" t="n">
        <f aca="false">IF($B29&lt;=BI$2,IF($C29&gt;=BI$2,$A29,0),0)</f>
        <v>0</v>
      </c>
      <c r="BJ29" s="44" t="n">
        <f aca="false">IF($B29&lt;=BJ$2,IF($C29&gt;=BJ$2,$A29,0),0)</f>
        <v>0</v>
      </c>
      <c r="BK29" s="44" t="n">
        <f aca="false">IF($B29&lt;=BK$2,IF($C29&gt;=BK$2,$A29,0),0)</f>
        <v>0</v>
      </c>
    </row>
    <row r="30" customFormat="false" ht="12" hidden="false" customHeight="true" outlineLevel="0" collapsed="false">
      <c r="A30" s="49" t="n">
        <f aca="false">D30*31</f>
        <v>0</v>
      </c>
      <c r="B30" s="50" t="n">
        <v>37257</v>
      </c>
      <c r="C30" s="51" t="n">
        <v>37257</v>
      </c>
      <c r="E30" s="32" t="n">
        <v>7</v>
      </c>
      <c r="F30" s="33" t="s">
        <v>104</v>
      </c>
      <c r="G30" s="46"/>
      <c r="H30" s="47" t="n">
        <f aca="false">((I30-E30)*SUM(L30:AK30)*10000)</f>
        <v>0</v>
      </c>
      <c r="I30" s="48" t="n">
        <v>7.3</v>
      </c>
      <c r="J30" s="33" t="s">
        <v>40</v>
      </c>
      <c r="K30" s="33" t="n">
        <f aca="false">IF(I30=1,0,G30)</f>
        <v>0</v>
      </c>
      <c r="L30" s="44" t="n">
        <f aca="false">IF($B30&lt;=L$2,IF($C30&gt;=L$2,$A30,0),0)</f>
        <v>0</v>
      </c>
      <c r="M30" s="44" t="n">
        <f aca="false">IF($B30&lt;=M$2,IF($C30&gt;=M$2,$A30,0),0)</f>
        <v>0</v>
      </c>
      <c r="N30" s="44" t="n">
        <f aca="false">IF($B30&lt;=N$2,IF($C30&gt;=N$2,$A30,0),0)</f>
        <v>0</v>
      </c>
      <c r="O30" s="44" t="n">
        <f aca="false">IF($B30&lt;=O$2,IF($C30&gt;=O$2,$A30,0),0)</f>
        <v>0</v>
      </c>
      <c r="P30" s="44" t="n">
        <f aca="false">IF($B30&lt;=P$2,IF($C30&gt;=P$2,$A30,0),0)</f>
        <v>0</v>
      </c>
      <c r="Q30" s="44" t="n">
        <f aca="false">IF($B30&lt;=Q$2,IF($C30&gt;=Q$2,$A30,0),0)</f>
        <v>0</v>
      </c>
      <c r="R30" s="44" t="n">
        <f aca="false">IF($B30&lt;=R$2,IF($C30&gt;=R$2,$A30,0),0)</f>
        <v>0</v>
      </c>
      <c r="S30" s="44" t="n">
        <f aca="false">IF($B30&lt;=S$2,IF($C30&gt;=S$2,$A30,0),0)</f>
        <v>0</v>
      </c>
      <c r="T30" s="44" t="n">
        <f aca="false">IF($B30&lt;=T$2,IF($C30&gt;=T$2,$A30,0),0)</f>
        <v>0</v>
      </c>
      <c r="U30" s="44" t="n">
        <f aca="false">IF($B30&lt;=U$2,IF($C30&gt;=U$2,$A30,0),0)</f>
        <v>0</v>
      </c>
      <c r="V30" s="44" t="n">
        <f aca="false">IF($B30&lt;=V$2,IF($C30&gt;=V$2,$A30,0),0)</f>
        <v>0</v>
      </c>
      <c r="W30" s="44" t="n">
        <f aca="false">IF($B30&lt;=W$2,IF($C30&gt;=W$2,$A30,0),0)</f>
        <v>0</v>
      </c>
      <c r="X30" s="44" t="n">
        <f aca="false">IF($B30&lt;=X$2,IF($C30&gt;=X$2,$A30,0),0)</f>
        <v>0</v>
      </c>
      <c r="Y30" s="44" t="n">
        <f aca="false">IF($B30&lt;=Y$2,IF($C30&gt;=Y$2,$A30,0),0)</f>
        <v>0</v>
      </c>
      <c r="Z30" s="44" t="n">
        <f aca="false">IF($B30&lt;=Z$2,IF($C30&gt;=Z$2,$A30,0),0)</f>
        <v>0</v>
      </c>
      <c r="AA30" s="44" t="n">
        <f aca="false">IF($B30&lt;=AA$2,IF($C30&gt;=AA$2,$A30,0),0)</f>
        <v>0</v>
      </c>
      <c r="AB30" s="44" t="n">
        <f aca="false">IF($B30&lt;=AB$2,IF($C30&gt;=AB$2,$A30,0),0)</f>
        <v>0</v>
      </c>
      <c r="AC30" s="44" t="n">
        <f aca="false">IF($B30&lt;=AC$2,IF($C30&gt;=AC$2,$A30,0),0)</f>
        <v>0</v>
      </c>
      <c r="AD30" s="44" t="n">
        <f aca="false">IF($B30&lt;=AD$2,IF($C30&gt;=AD$2,$A30,0),0)</f>
        <v>0</v>
      </c>
      <c r="AE30" s="44" t="n">
        <f aca="false">IF($B30&lt;=AE$2,IF($C30&gt;=AE$2,$A30,0),0)</f>
        <v>0</v>
      </c>
      <c r="AF30" s="44" t="n">
        <f aca="false">IF($B30&lt;=AF$2,IF($C30&gt;=AF$2,$A30,0),0)</f>
        <v>0</v>
      </c>
      <c r="AG30" s="44" t="n">
        <f aca="false">IF($B30&lt;=AG$2,IF($C30&gt;=AG$2,$A30,0),0)</f>
        <v>0</v>
      </c>
      <c r="AH30" s="44" t="n">
        <f aca="false">IF($B30&lt;=AH$2,IF($C30&gt;=AH$2,$A30,0),0)</f>
        <v>0</v>
      </c>
      <c r="AI30" s="44" t="n">
        <f aca="false">IF($B30&lt;=AI$2,IF($C30&gt;=AI$2,$A30,0),0)</f>
        <v>0</v>
      </c>
      <c r="AJ30" s="44" t="n">
        <f aca="false">IF($B30&lt;=AJ$2,IF($C30&gt;=AJ$2,$A30,0),0)</f>
        <v>0</v>
      </c>
      <c r="AK30" s="44" t="n">
        <f aca="false">IF($B30&lt;=AK$2,IF($C30&gt;=AK$2,$A30,0),0)</f>
        <v>0</v>
      </c>
      <c r="AL30" s="44" t="n">
        <f aca="false">IF($B30&lt;=AL$2,IF($C30&gt;=AL$2,$A30,0),0)</f>
        <v>0</v>
      </c>
      <c r="AM30" s="44" t="n">
        <f aca="false">IF($B30&lt;=AM$2,IF($C30&gt;=AM$2,$A30,0),0)</f>
        <v>0</v>
      </c>
      <c r="AN30" s="44" t="n">
        <f aca="false">IF($B30&lt;=AN$2,IF($C30&gt;=AN$2,$A30,0),0)</f>
        <v>0</v>
      </c>
      <c r="AO30" s="44" t="n">
        <f aca="false">IF($B30&lt;=AO$2,IF($C30&gt;=AO$2,$A30,0),0)</f>
        <v>0</v>
      </c>
      <c r="AP30" s="44" t="n">
        <f aca="false">IF($B30&lt;=AP$2,IF($C30&gt;=AP$2,$A30,0),0)</f>
        <v>0</v>
      </c>
      <c r="AQ30" s="44" t="n">
        <f aca="false">IF($B30&lt;=AQ$2,IF($C30&gt;=AQ$2,$A30,0),0)</f>
        <v>0</v>
      </c>
      <c r="AR30" s="44" t="n">
        <f aca="false">IF($B30&lt;=AR$2,IF($C30&gt;=AR$2,$A30,0),0)</f>
        <v>0</v>
      </c>
      <c r="AS30" s="44" t="n">
        <f aca="false">IF($B30&lt;=AS$2,IF($C30&gt;=AS$2,$A30,0),0)</f>
        <v>0</v>
      </c>
      <c r="AT30" s="44" t="n">
        <f aca="false">IF($B30&lt;=AT$2,IF($C30&gt;=AT$2,$A30,0),0)</f>
        <v>0</v>
      </c>
      <c r="AU30" s="44" t="n">
        <f aca="false">IF($B30&lt;=AU$2,IF($C30&gt;=AU$2,$A30,0),0)</f>
        <v>0</v>
      </c>
      <c r="AV30" s="44" t="n">
        <f aca="false">IF($B30&lt;=AV$2,IF($C30&gt;=AV$2,$A30,0),0)</f>
        <v>0</v>
      </c>
      <c r="AW30" s="44" t="n">
        <f aca="false">IF($B30&lt;=AW$2,IF($C30&gt;=AW$2,$A30,0),0)</f>
        <v>0</v>
      </c>
      <c r="AX30" s="44" t="n">
        <f aca="false">IF($B30&lt;=AX$2,IF($C30&gt;=AX$2,$A30,0),0)</f>
        <v>0</v>
      </c>
      <c r="AY30" s="44" t="n">
        <f aca="false">IF($B30&lt;=AY$2,IF($C30&gt;=AY$2,$A30,0),0)</f>
        <v>0</v>
      </c>
      <c r="AZ30" s="44" t="n">
        <f aca="false">IF($B30&lt;=AZ$2,IF($C30&gt;=AZ$2,$A30,0),0)</f>
        <v>0</v>
      </c>
      <c r="BA30" s="44" t="n">
        <f aca="false">IF($B30&lt;=BA$2,IF($C30&gt;=BA$2,$A30,0),0)</f>
        <v>0</v>
      </c>
      <c r="BB30" s="44" t="n">
        <f aca="false">IF($B30&lt;=BB$2,IF($C30&gt;=BB$2,$A30,0),0)</f>
        <v>0</v>
      </c>
      <c r="BC30" s="44" t="n">
        <f aca="false">IF($B30&lt;=BC$2,IF($C30&gt;=BC$2,$A30,0),0)</f>
        <v>0</v>
      </c>
      <c r="BD30" s="44" t="n">
        <f aca="false">IF($B30&lt;=BD$2,IF($C30&gt;=BD$2,$A30,0),0)</f>
        <v>0</v>
      </c>
      <c r="BE30" s="44" t="n">
        <f aca="false">IF($B30&lt;=BE$2,IF($C30&gt;=BE$2,$A30,0),0)</f>
        <v>0</v>
      </c>
      <c r="BF30" s="44" t="n">
        <f aca="false">IF($B30&lt;=BF$2,IF($C30&gt;=BF$2,$A30,0),0)</f>
        <v>0</v>
      </c>
      <c r="BG30" s="44" t="n">
        <f aca="false">IF($B30&lt;=BG$2,IF($C30&gt;=BG$2,$A30,0),0)</f>
        <v>0</v>
      </c>
      <c r="BH30" s="44" t="n">
        <f aca="false">IF($B30&lt;=BH$2,IF($C30&gt;=BH$2,$A30,0),0)</f>
        <v>0</v>
      </c>
      <c r="BI30" s="44" t="n">
        <f aca="false">IF($B30&lt;=BI$2,IF($C30&gt;=BI$2,$A30,0),0)</f>
        <v>0</v>
      </c>
      <c r="BJ30" s="44" t="n">
        <f aca="false">IF($B30&lt;=BJ$2,IF($C30&gt;=BJ$2,$A30,0),0)</f>
        <v>0</v>
      </c>
      <c r="BK30" s="44" t="n">
        <f aca="false">IF($B30&lt;=BK$2,IF($C30&gt;=BK$2,$A30,0),0)</f>
        <v>0</v>
      </c>
    </row>
    <row r="31" customFormat="false" ht="12" hidden="false" customHeight="true" outlineLevel="0" collapsed="false">
      <c r="A31" s="49" t="n">
        <f aca="false">D31*28</f>
        <v>0</v>
      </c>
      <c r="B31" s="50" t="n">
        <v>37288</v>
      </c>
      <c r="C31" s="51" t="n">
        <v>37288</v>
      </c>
      <c r="E31" s="32" t="n">
        <v>5.645</v>
      </c>
      <c r="F31" s="33" t="s">
        <v>104</v>
      </c>
      <c r="G31" s="46"/>
      <c r="H31" s="47" t="n">
        <f aca="false">((I31-E31)*SUM(L31:AK31)*10000)</f>
        <v>0</v>
      </c>
      <c r="I31" s="48" t="n">
        <v>6.1</v>
      </c>
      <c r="J31" s="33" t="s">
        <v>40</v>
      </c>
      <c r="K31" s="33" t="n">
        <f aca="false">IF(I31=1,0,G31)</f>
        <v>0</v>
      </c>
      <c r="L31" s="44" t="n">
        <f aca="false">IF($B31&lt;=L$2,IF($C31&gt;=L$2,$A31,0),0)</f>
        <v>0</v>
      </c>
      <c r="M31" s="44" t="n">
        <f aca="false">IF($B31&lt;=M$2,IF($C31&gt;=M$2,$A31,0),0)</f>
        <v>0</v>
      </c>
      <c r="N31" s="44" t="n">
        <f aca="false">IF($B31&lt;=N$2,IF($C31&gt;=N$2,$A31,0),0)</f>
        <v>0</v>
      </c>
      <c r="O31" s="44" t="n">
        <f aca="false">IF($B31&lt;=O$2,IF($C31&gt;=O$2,$A31,0),0)</f>
        <v>0</v>
      </c>
      <c r="P31" s="44" t="n">
        <f aca="false">IF($B31&lt;=P$2,IF($C31&gt;=P$2,$A31,0),0)</f>
        <v>0</v>
      </c>
      <c r="Q31" s="44" t="n">
        <f aca="false">IF($B31&lt;=Q$2,IF($C31&gt;=Q$2,$A31,0),0)</f>
        <v>0</v>
      </c>
      <c r="R31" s="44" t="n">
        <f aca="false">IF($B31&lt;=R$2,IF($C31&gt;=R$2,$A31,0),0)</f>
        <v>0</v>
      </c>
      <c r="S31" s="44" t="n">
        <f aca="false">IF($B31&lt;=S$2,IF($C31&gt;=S$2,$A31,0),0)</f>
        <v>0</v>
      </c>
      <c r="T31" s="44" t="n">
        <f aca="false">IF($B31&lt;=T$2,IF($C31&gt;=T$2,$A31,0),0)</f>
        <v>0</v>
      </c>
      <c r="U31" s="44" t="n">
        <f aca="false">IF($B31&lt;=U$2,IF($C31&gt;=U$2,$A31,0),0)</f>
        <v>0</v>
      </c>
      <c r="V31" s="44" t="n">
        <f aca="false">IF($B31&lt;=V$2,IF($C31&gt;=V$2,$A31,0),0)</f>
        <v>0</v>
      </c>
      <c r="W31" s="44" t="n">
        <f aca="false">IF($B31&lt;=W$2,IF($C31&gt;=W$2,$A31,0),0)</f>
        <v>0</v>
      </c>
      <c r="X31" s="44" t="n">
        <f aca="false">IF($B31&lt;=X$2,IF($C31&gt;=X$2,$A31,0),0)</f>
        <v>0</v>
      </c>
      <c r="Y31" s="44" t="n">
        <f aca="false">IF($B31&lt;=Y$2,IF($C31&gt;=Y$2,$A31,0),0)</f>
        <v>0</v>
      </c>
      <c r="Z31" s="44" t="n">
        <f aca="false">IF($B31&lt;=Z$2,IF($C31&gt;=Z$2,$A31,0),0)</f>
        <v>0</v>
      </c>
      <c r="AA31" s="44" t="n">
        <f aca="false">IF($B31&lt;=AA$2,IF($C31&gt;=AA$2,$A31,0),0)</f>
        <v>0</v>
      </c>
      <c r="AB31" s="44" t="n">
        <f aca="false">IF($B31&lt;=AB$2,IF($C31&gt;=AB$2,$A31,0),0)</f>
        <v>0</v>
      </c>
      <c r="AC31" s="44" t="n">
        <f aca="false">IF($B31&lt;=AC$2,IF($C31&gt;=AC$2,$A31,0),0)</f>
        <v>0</v>
      </c>
      <c r="AD31" s="44" t="n">
        <f aca="false">IF($B31&lt;=AD$2,IF($C31&gt;=AD$2,$A31,0),0)</f>
        <v>0</v>
      </c>
      <c r="AE31" s="44" t="n">
        <f aca="false">IF($B31&lt;=AE$2,IF($C31&gt;=AE$2,$A31,0),0)</f>
        <v>0</v>
      </c>
      <c r="AF31" s="44" t="n">
        <f aca="false">IF($B31&lt;=AF$2,IF($C31&gt;=AF$2,$A31,0),0)</f>
        <v>0</v>
      </c>
      <c r="AG31" s="44" t="n">
        <f aca="false">IF($B31&lt;=AG$2,IF($C31&gt;=AG$2,$A31,0),0)</f>
        <v>0</v>
      </c>
      <c r="AH31" s="44" t="n">
        <f aca="false">IF($B31&lt;=AH$2,IF($C31&gt;=AH$2,$A31,0),0)</f>
        <v>0</v>
      </c>
      <c r="AI31" s="44" t="n">
        <f aca="false">IF($B31&lt;=AI$2,IF($C31&gt;=AI$2,$A31,0),0)</f>
        <v>0</v>
      </c>
      <c r="AJ31" s="44" t="n">
        <f aca="false">IF($B31&lt;=AJ$2,IF($C31&gt;=AJ$2,$A31,0),0)</f>
        <v>0</v>
      </c>
      <c r="AK31" s="44" t="n">
        <f aca="false">IF($B31&lt;=AK$2,IF($C31&gt;=AK$2,$A31,0),0)</f>
        <v>0</v>
      </c>
      <c r="AL31" s="44" t="n">
        <f aca="false">IF($B31&lt;=AL$2,IF($C31&gt;=AL$2,$A31,0),0)</f>
        <v>0</v>
      </c>
      <c r="AM31" s="44" t="n">
        <f aca="false">IF($B31&lt;=AM$2,IF($C31&gt;=AM$2,$A31,0),0)</f>
        <v>0</v>
      </c>
      <c r="AN31" s="44" t="n">
        <f aca="false">IF($B31&lt;=AN$2,IF($C31&gt;=AN$2,$A31,0),0)</f>
        <v>0</v>
      </c>
      <c r="AO31" s="44" t="n">
        <f aca="false">IF($B31&lt;=AO$2,IF($C31&gt;=AO$2,$A31,0),0)</f>
        <v>0</v>
      </c>
      <c r="AP31" s="44" t="n">
        <f aca="false">IF($B31&lt;=AP$2,IF($C31&gt;=AP$2,$A31,0),0)</f>
        <v>0</v>
      </c>
      <c r="AQ31" s="44" t="n">
        <f aca="false">IF($B31&lt;=AQ$2,IF($C31&gt;=AQ$2,$A31,0),0)</f>
        <v>0</v>
      </c>
      <c r="AR31" s="44" t="n">
        <f aca="false">IF($B31&lt;=AR$2,IF($C31&gt;=AR$2,$A31,0),0)</f>
        <v>0</v>
      </c>
      <c r="AS31" s="44" t="n">
        <f aca="false">IF($B31&lt;=AS$2,IF($C31&gt;=AS$2,$A31,0),0)</f>
        <v>0</v>
      </c>
      <c r="AT31" s="44" t="n">
        <f aca="false">IF($B31&lt;=AT$2,IF($C31&gt;=AT$2,$A31,0),0)</f>
        <v>0</v>
      </c>
      <c r="AU31" s="44" t="n">
        <f aca="false">IF($B31&lt;=AU$2,IF($C31&gt;=AU$2,$A31,0),0)</f>
        <v>0</v>
      </c>
      <c r="AV31" s="44" t="n">
        <f aca="false">IF($B31&lt;=AV$2,IF($C31&gt;=AV$2,$A31,0),0)</f>
        <v>0</v>
      </c>
      <c r="AW31" s="44" t="n">
        <f aca="false">IF($B31&lt;=AW$2,IF($C31&gt;=AW$2,$A31,0),0)</f>
        <v>0</v>
      </c>
      <c r="AX31" s="44" t="n">
        <f aca="false">IF($B31&lt;=AX$2,IF($C31&gt;=AX$2,$A31,0),0)</f>
        <v>0</v>
      </c>
      <c r="AY31" s="44" t="n">
        <f aca="false">IF($B31&lt;=AY$2,IF($C31&gt;=AY$2,$A31,0),0)</f>
        <v>0</v>
      </c>
      <c r="AZ31" s="44" t="n">
        <f aca="false">IF($B31&lt;=AZ$2,IF($C31&gt;=AZ$2,$A31,0),0)</f>
        <v>0</v>
      </c>
      <c r="BA31" s="44" t="n">
        <f aca="false">IF($B31&lt;=BA$2,IF($C31&gt;=BA$2,$A31,0),0)</f>
        <v>0</v>
      </c>
      <c r="BB31" s="44" t="n">
        <f aca="false">IF($B31&lt;=BB$2,IF($C31&gt;=BB$2,$A31,0),0)</f>
        <v>0</v>
      </c>
      <c r="BC31" s="44" t="n">
        <f aca="false">IF($B31&lt;=BC$2,IF($C31&gt;=BC$2,$A31,0),0)</f>
        <v>0</v>
      </c>
      <c r="BD31" s="44" t="n">
        <f aca="false">IF($B31&lt;=BD$2,IF($C31&gt;=BD$2,$A31,0),0)</f>
        <v>0</v>
      </c>
      <c r="BE31" s="44" t="n">
        <f aca="false">IF($B31&lt;=BE$2,IF($C31&gt;=BE$2,$A31,0),0)</f>
        <v>0</v>
      </c>
      <c r="BF31" s="44" t="n">
        <f aca="false">IF($B31&lt;=BF$2,IF($C31&gt;=BF$2,$A31,0),0)</f>
        <v>0</v>
      </c>
      <c r="BG31" s="44" t="n">
        <f aca="false">IF($B31&lt;=BG$2,IF($C31&gt;=BG$2,$A31,0),0)</f>
        <v>0</v>
      </c>
      <c r="BH31" s="44" t="n">
        <f aca="false">IF($B31&lt;=BH$2,IF($C31&gt;=BH$2,$A31,0),0)</f>
        <v>0</v>
      </c>
      <c r="BI31" s="44" t="n">
        <f aca="false">IF($B31&lt;=BI$2,IF($C31&gt;=BI$2,$A31,0),0)</f>
        <v>0</v>
      </c>
      <c r="BJ31" s="44" t="n">
        <f aca="false">IF($B31&lt;=BJ$2,IF($C31&gt;=BJ$2,$A31,0),0)</f>
        <v>0</v>
      </c>
      <c r="BK31" s="44" t="n">
        <f aca="false">IF($B31&lt;=BK$2,IF($C31&gt;=BK$2,$A31,0),0)</f>
        <v>0</v>
      </c>
    </row>
    <row r="32" customFormat="false" ht="12.75" hidden="false" customHeight="false" outlineLevel="0" collapsed="false">
      <c r="A32" s="49" t="n">
        <f aca="false">D32*28</f>
        <v>0</v>
      </c>
      <c r="B32" s="50" t="n">
        <v>37316</v>
      </c>
      <c r="C32" s="51" t="n">
        <v>37316</v>
      </c>
      <c r="E32" s="32" t="n">
        <v>5.65</v>
      </c>
      <c r="F32" s="33" t="s">
        <v>104</v>
      </c>
      <c r="G32" s="46"/>
      <c r="H32" s="47" t="n">
        <f aca="false">((I32-E32)*SUM(L32:AK32)*10000)</f>
        <v>0</v>
      </c>
      <c r="I32" s="48" t="n">
        <v>6.083</v>
      </c>
      <c r="J32" s="33" t="s">
        <v>40</v>
      </c>
      <c r="K32" s="33" t="n">
        <f aca="false">IF(I32=1,0,G32)</f>
        <v>0</v>
      </c>
      <c r="L32" s="44" t="n">
        <f aca="false">IF($B32&lt;=L$2,IF($C32&gt;=L$2,$A32,0),0)</f>
        <v>0</v>
      </c>
      <c r="M32" s="44" t="n">
        <f aca="false">IF($B32&lt;=M$2,IF($C32&gt;=M$2,$A32,0),0)</f>
        <v>0</v>
      </c>
      <c r="N32" s="44" t="n">
        <f aca="false">IF($B32&lt;=N$2,IF($C32&gt;=N$2,$A32,0),0)</f>
        <v>0</v>
      </c>
      <c r="O32" s="44" t="n">
        <f aca="false">IF($B32&lt;=O$2,IF($C32&gt;=O$2,$A32,0),0)</f>
        <v>0</v>
      </c>
      <c r="P32" s="44" t="n">
        <f aca="false">IF($B32&lt;=P$2,IF($C32&gt;=P$2,$A32,0),0)</f>
        <v>0</v>
      </c>
      <c r="Q32" s="44" t="n">
        <f aca="false">IF($B32&lt;=Q$2,IF($C32&gt;=Q$2,$A32,0),0)</f>
        <v>0</v>
      </c>
      <c r="R32" s="44" t="n">
        <f aca="false">IF($B32&lt;=R$2,IF($C32&gt;=R$2,$A32,0),0)</f>
        <v>0</v>
      </c>
      <c r="S32" s="44" t="n">
        <f aca="false">IF($B32&lt;=S$2,IF($C32&gt;=S$2,$A32,0),0)</f>
        <v>0</v>
      </c>
      <c r="T32" s="44" t="n">
        <f aca="false">IF($B32&lt;=T$2,IF($C32&gt;=T$2,$A32,0),0)</f>
        <v>0</v>
      </c>
      <c r="U32" s="44" t="n">
        <f aca="false">IF($B32&lt;=U$2,IF($C32&gt;=U$2,$A32,0),0)</f>
        <v>0</v>
      </c>
      <c r="V32" s="44" t="n">
        <f aca="false">IF($B32&lt;=V$2,IF($C32&gt;=V$2,$A32,0),0)</f>
        <v>0</v>
      </c>
      <c r="W32" s="44" t="n">
        <f aca="false">IF($B32&lt;=W$2,IF($C32&gt;=W$2,$A32,0),0)</f>
        <v>0</v>
      </c>
      <c r="X32" s="44" t="n">
        <f aca="false">IF($B32&lt;=X$2,IF($C32&gt;=X$2,$A32,0),0)</f>
        <v>0</v>
      </c>
      <c r="Y32" s="44" t="n">
        <f aca="false">IF($B32&lt;=Y$2,IF($C32&gt;=Y$2,$A32,0),0)</f>
        <v>0</v>
      </c>
      <c r="Z32" s="44" t="n">
        <f aca="false">IF($B32&lt;=Z$2,IF($C32&gt;=Z$2,$A32,0),0)</f>
        <v>0</v>
      </c>
      <c r="AA32" s="44" t="n">
        <f aca="false">IF($B32&lt;=AA$2,IF($C32&gt;=AA$2,$A32,0),0)</f>
        <v>0</v>
      </c>
      <c r="AB32" s="44" t="n">
        <f aca="false">IF($B32&lt;=AB$2,IF($C32&gt;=AB$2,$A32,0),0)</f>
        <v>0</v>
      </c>
      <c r="AC32" s="44" t="n">
        <f aca="false">IF($B32&lt;=AC$2,IF($C32&gt;=AC$2,$A32,0),0)</f>
        <v>0</v>
      </c>
      <c r="AD32" s="44" t="n">
        <f aca="false">IF($B32&lt;=AD$2,IF($C32&gt;=AD$2,$A32,0),0)</f>
        <v>0</v>
      </c>
      <c r="AE32" s="44" t="n">
        <f aca="false">IF($B32&lt;=AE$2,IF($C32&gt;=AE$2,$A32,0),0)</f>
        <v>0</v>
      </c>
      <c r="AF32" s="44" t="n">
        <f aca="false">IF($B32&lt;=AF$2,IF($C32&gt;=AF$2,$A32,0),0)</f>
        <v>0</v>
      </c>
      <c r="AG32" s="44" t="n">
        <f aca="false">IF($B32&lt;=AG$2,IF($C32&gt;=AG$2,$A32,0),0)</f>
        <v>0</v>
      </c>
      <c r="AH32" s="44" t="n">
        <f aca="false">IF($B32&lt;=AH$2,IF($C32&gt;=AH$2,$A32,0),0)</f>
        <v>0</v>
      </c>
      <c r="AI32" s="44" t="n">
        <f aca="false">IF($B32&lt;=AI$2,IF($C32&gt;=AI$2,$A32,0),0)</f>
        <v>0</v>
      </c>
      <c r="AJ32" s="44" t="n">
        <f aca="false">IF($B32&lt;=AJ$2,IF($C32&gt;=AJ$2,$A32,0),0)</f>
        <v>0</v>
      </c>
      <c r="AK32" s="44" t="n">
        <f aca="false">IF($B32&lt;=AK$2,IF($C32&gt;=AK$2,$A32,0),0)</f>
        <v>0</v>
      </c>
      <c r="AL32" s="44" t="n">
        <f aca="false">IF($B32&lt;=AL$2,IF($C32&gt;=AL$2,$A32,0),0)</f>
        <v>0</v>
      </c>
      <c r="AM32" s="44" t="n">
        <f aca="false">IF($B32&lt;=AM$2,IF($C32&gt;=AM$2,$A32,0),0)</f>
        <v>0</v>
      </c>
      <c r="AN32" s="44" t="n">
        <f aca="false">IF($B32&lt;=AN$2,IF($C32&gt;=AN$2,$A32,0),0)</f>
        <v>0</v>
      </c>
      <c r="AO32" s="44" t="n">
        <f aca="false">IF($B32&lt;=AO$2,IF($C32&gt;=AO$2,$A32,0),0)</f>
        <v>0</v>
      </c>
      <c r="AP32" s="44" t="n">
        <f aca="false">IF($B32&lt;=AP$2,IF($C32&gt;=AP$2,$A32,0),0)</f>
        <v>0</v>
      </c>
      <c r="AQ32" s="44" t="n">
        <f aca="false">IF($B32&lt;=AQ$2,IF($C32&gt;=AQ$2,$A32,0),0)</f>
        <v>0</v>
      </c>
      <c r="AR32" s="44" t="n">
        <f aca="false">IF($B32&lt;=AR$2,IF($C32&gt;=AR$2,$A32,0),0)</f>
        <v>0</v>
      </c>
      <c r="AS32" s="44" t="n">
        <f aca="false">IF($B32&lt;=AS$2,IF($C32&gt;=AS$2,$A32,0),0)</f>
        <v>0</v>
      </c>
      <c r="AT32" s="44" t="n">
        <f aca="false">IF($B32&lt;=AT$2,IF($C32&gt;=AT$2,$A32,0),0)</f>
        <v>0</v>
      </c>
      <c r="AU32" s="44" t="n">
        <f aca="false">IF($B32&lt;=AU$2,IF($C32&gt;=AU$2,$A32,0),0)</f>
        <v>0</v>
      </c>
      <c r="AV32" s="44" t="n">
        <f aca="false">IF($B32&lt;=AV$2,IF($C32&gt;=AV$2,$A32,0),0)</f>
        <v>0</v>
      </c>
      <c r="AW32" s="44" t="n">
        <f aca="false">IF($B32&lt;=AW$2,IF($C32&gt;=AW$2,$A32,0),0)</f>
        <v>0</v>
      </c>
      <c r="AX32" s="44" t="n">
        <f aca="false">IF($B32&lt;=AX$2,IF($C32&gt;=AX$2,$A32,0),0)</f>
        <v>0</v>
      </c>
      <c r="AY32" s="44" t="n">
        <f aca="false">IF($B32&lt;=AY$2,IF($C32&gt;=AY$2,$A32,0),0)</f>
        <v>0</v>
      </c>
      <c r="AZ32" s="44" t="n">
        <f aca="false">IF($B32&lt;=AZ$2,IF($C32&gt;=AZ$2,$A32,0),0)</f>
        <v>0</v>
      </c>
      <c r="BA32" s="44" t="n">
        <f aca="false">IF($B32&lt;=BA$2,IF($C32&gt;=BA$2,$A32,0),0)</f>
        <v>0</v>
      </c>
      <c r="BB32" s="44" t="n">
        <f aca="false">IF($B32&lt;=BB$2,IF($C32&gt;=BB$2,$A32,0),0)</f>
        <v>0</v>
      </c>
      <c r="BC32" s="44" t="n">
        <f aca="false">IF($B32&lt;=BC$2,IF($C32&gt;=BC$2,$A32,0),0)</f>
        <v>0</v>
      </c>
      <c r="BD32" s="44" t="n">
        <f aca="false">IF($B32&lt;=BD$2,IF($C32&gt;=BD$2,$A32,0),0)</f>
        <v>0</v>
      </c>
      <c r="BE32" s="44" t="n">
        <f aca="false">IF($B32&lt;=BE$2,IF($C32&gt;=BE$2,$A32,0),0)</f>
        <v>0</v>
      </c>
      <c r="BF32" s="44" t="n">
        <f aca="false">IF($B32&lt;=BF$2,IF($C32&gt;=BF$2,$A32,0),0)</f>
        <v>0</v>
      </c>
      <c r="BG32" s="44" t="n">
        <f aca="false">IF($B32&lt;=BG$2,IF($C32&gt;=BG$2,$A32,0),0)</f>
        <v>0</v>
      </c>
      <c r="BH32" s="44" t="n">
        <f aca="false">IF($B32&lt;=BH$2,IF($C32&gt;=BH$2,$A32,0),0)</f>
        <v>0</v>
      </c>
      <c r="BI32" s="44" t="n">
        <f aca="false">IF($B32&lt;=BI$2,IF($C32&gt;=BI$2,$A32,0),0)</f>
        <v>0</v>
      </c>
      <c r="BJ32" s="44" t="n">
        <f aca="false">IF($B32&lt;=BJ$2,IF($C32&gt;=BJ$2,$A32,0),0)</f>
        <v>0</v>
      </c>
      <c r="BK32" s="44" t="n">
        <f aca="false">IF($B32&lt;=BK$2,IF($C32&gt;=BK$2,$A32,0),0)</f>
        <v>0</v>
      </c>
    </row>
    <row r="33" customFormat="false" ht="12" hidden="false" customHeight="true" outlineLevel="0" collapsed="false">
      <c r="A33" s="49" t="n">
        <f aca="false">D33*31</f>
        <v>0</v>
      </c>
      <c r="B33" s="50" t="n">
        <v>37347</v>
      </c>
      <c r="C33" s="51" t="n">
        <v>37530</v>
      </c>
      <c r="E33" s="32" t="n">
        <v>5.72</v>
      </c>
      <c r="F33" s="33" t="s">
        <v>104</v>
      </c>
      <c r="G33" s="46"/>
      <c r="H33" s="47" t="n">
        <f aca="false">((I33-E33)*SUM(L33:AK33)*10000)</f>
        <v>0</v>
      </c>
      <c r="I33" s="48" t="n">
        <v>6.1</v>
      </c>
      <c r="J33" s="33" t="s">
        <v>40</v>
      </c>
      <c r="K33" s="33" t="n">
        <f aca="false">IF(I33=1,0,G33)</f>
        <v>0</v>
      </c>
      <c r="L33" s="44" t="n">
        <f aca="false">IF($B33&lt;=L$2,IF($C33&gt;=L$2,$A33,0),0)</f>
        <v>0</v>
      </c>
      <c r="M33" s="44" t="n">
        <f aca="false">IF($B33&lt;=M$2,IF($C33&gt;=M$2,$A33,0),0)</f>
        <v>0</v>
      </c>
      <c r="N33" s="44" t="n">
        <f aca="false">IF($B33&lt;=N$2,IF($C33&gt;=N$2,$A33,0),0)</f>
        <v>0</v>
      </c>
      <c r="O33" s="44" t="n">
        <f aca="false">IF($B33&lt;=O$2,IF($C33&gt;=O$2,$A33,0),0)</f>
        <v>0</v>
      </c>
      <c r="P33" s="44" t="n">
        <f aca="false">IF($B33&lt;=P$2,IF($C33&gt;=P$2,$A33,0),0)</f>
        <v>0</v>
      </c>
      <c r="Q33" s="44" t="n">
        <f aca="false">IF($B33&lt;=Q$2,IF($C33&gt;=Q$2,$A33,0),0)</f>
        <v>0</v>
      </c>
      <c r="R33" s="44" t="n">
        <f aca="false">IF($B33&lt;=R$2,IF($C33&gt;=R$2,$A33,0),0)</f>
        <v>0</v>
      </c>
      <c r="S33" s="44" t="n">
        <f aca="false">IF($B33&lt;=S$2,IF($C33&gt;=S$2,$A33,0),0)</f>
        <v>0</v>
      </c>
      <c r="T33" s="44" t="n">
        <f aca="false">IF($B33&lt;=T$2,IF($C33&gt;=T$2,$A33,0),0)</f>
        <v>0</v>
      </c>
      <c r="U33" s="44" t="n">
        <f aca="false">IF($B33&lt;=U$2,IF($C33&gt;=U$2,$A33,0),0)</f>
        <v>0</v>
      </c>
      <c r="V33" s="44" t="n">
        <f aca="false">IF($B33&lt;=V$2,IF($C33&gt;=V$2,$A33,0),0)</f>
        <v>0</v>
      </c>
      <c r="W33" s="44" t="n">
        <f aca="false">IF($B33&lt;=W$2,IF($C33&gt;=W$2,$A33,0),0)</f>
        <v>0</v>
      </c>
      <c r="X33" s="44" t="n">
        <f aca="false">IF($B33&lt;=X$2,IF($C33&gt;=X$2,$A33,0),0)</f>
        <v>0</v>
      </c>
      <c r="Y33" s="44" t="n">
        <f aca="false">IF($B33&lt;=Y$2,IF($C33&gt;=Y$2,$A33,0),0)</f>
        <v>0</v>
      </c>
      <c r="Z33" s="44" t="n">
        <f aca="false">IF($B33&lt;=Z$2,IF($C33&gt;=Z$2,$A33,0),0)</f>
        <v>0</v>
      </c>
      <c r="AA33" s="44" t="n">
        <f aca="false">IF($B33&lt;=AA$2,IF($C33&gt;=AA$2,$A33,0),0)</f>
        <v>0</v>
      </c>
      <c r="AB33" s="44" t="n">
        <f aca="false">IF($B33&lt;=AB$2,IF($C33&gt;=AB$2,$A33,0),0)</f>
        <v>0</v>
      </c>
      <c r="AC33" s="44" t="n">
        <f aca="false">IF($B33&lt;=AC$2,IF($C33&gt;=AC$2,$A33,0),0)</f>
        <v>0</v>
      </c>
      <c r="AD33" s="44" t="n">
        <f aca="false">IF($B33&lt;=AD$2,IF($C33&gt;=AD$2,$A33,0),0)</f>
        <v>0</v>
      </c>
      <c r="AE33" s="44" t="n">
        <f aca="false">IF($B33&lt;=AE$2,IF($C33&gt;=AE$2,$A33,0),0)</f>
        <v>0</v>
      </c>
      <c r="AF33" s="44" t="n">
        <f aca="false">IF($B33&lt;=AF$2,IF($C33&gt;=AF$2,$A33,0),0)</f>
        <v>0</v>
      </c>
      <c r="AG33" s="44" t="n">
        <f aca="false">IF($B33&lt;=AG$2,IF($C33&gt;=AG$2,$A33,0),0)</f>
        <v>0</v>
      </c>
      <c r="AH33" s="44" t="n">
        <f aca="false">IF($B33&lt;=AH$2,IF($C33&gt;=AH$2,$A33,0),0)</f>
        <v>0</v>
      </c>
      <c r="AI33" s="44" t="n">
        <f aca="false">IF($B33&lt;=AI$2,IF($C33&gt;=AI$2,$A33,0),0)</f>
        <v>0</v>
      </c>
      <c r="AJ33" s="44" t="n">
        <f aca="false">IF($B33&lt;=AJ$2,IF($C33&gt;=AJ$2,$A33,0),0)</f>
        <v>0</v>
      </c>
      <c r="AK33" s="44" t="n">
        <f aca="false">IF($B33&lt;=AK$2,IF($C33&gt;=AK$2,$A33,0),0)</f>
        <v>0</v>
      </c>
      <c r="AL33" s="44" t="n">
        <f aca="false">IF($B33&lt;=AL$2,IF($C33&gt;=AL$2,$A33,0),0)</f>
        <v>0</v>
      </c>
      <c r="AM33" s="44" t="n">
        <f aca="false">IF($B33&lt;=AM$2,IF($C33&gt;=AM$2,$A33,0),0)</f>
        <v>0</v>
      </c>
      <c r="AN33" s="44" t="n">
        <f aca="false">IF($B33&lt;=AN$2,IF($C33&gt;=AN$2,$A33,0),0)</f>
        <v>0</v>
      </c>
      <c r="AO33" s="44" t="n">
        <f aca="false">IF($B33&lt;=AO$2,IF($C33&gt;=AO$2,$A33,0),0)</f>
        <v>0</v>
      </c>
      <c r="AP33" s="44" t="n">
        <f aca="false">IF($B33&lt;=AP$2,IF($C33&gt;=AP$2,$A33,0),0)</f>
        <v>0</v>
      </c>
      <c r="AQ33" s="44" t="n">
        <f aca="false">IF($B33&lt;=AQ$2,IF($C33&gt;=AQ$2,$A33,0),0)</f>
        <v>0</v>
      </c>
      <c r="AR33" s="44" t="n">
        <f aca="false">IF($B33&lt;=AR$2,IF($C33&gt;=AR$2,$A33,0),0)</f>
        <v>0</v>
      </c>
      <c r="AS33" s="44" t="n">
        <f aca="false">IF($B33&lt;=AS$2,IF($C33&gt;=AS$2,$A33,0),0)</f>
        <v>0</v>
      </c>
      <c r="AT33" s="44" t="n">
        <f aca="false">IF($B33&lt;=AT$2,IF($C33&gt;=AT$2,$A33,0),0)</f>
        <v>0</v>
      </c>
      <c r="AU33" s="44" t="n">
        <f aca="false">IF($B33&lt;=AU$2,IF($C33&gt;=AU$2,$A33,0),0)</f>
        <v>0</v>
      </c>
      <c r="AV33" s="44" t="n">
        <f aca="false">IF($B33&lt;=AV$2,IF($C33&gt;=AV$2,$A33,0),0)</f>
        <v>0</v>
      </c>
      <c r="AW33" s="44" t="n">
        <f aca="false">IF($B33&lt;=AW$2,IF($C33&gt;=AW$2,$A33,0),0)</f>
        <v>0</v>
      </c>
      <c r="AX33" s="44" t="n">
        <f aca="false">IF($B33&lt;=AX$2,IF($C33&gt;=AX$2,$A33,0),0)</f>
        <v>0</v>
      </c>
      <c r="AY33" s="44" t="n">
        <f aca="false">IF($B33&lt;=AY$2,IF($C33&gt;=AY$2,$A33,0),0)</f>
        <v>0</v>
      </c>
      <c r="AZ33" s="44" t="n">
        <f aca="false">IF($B33&lt;=AZ$2,IF($C33&gt;=AZ$2,$A33,0),0)</f>
        <v>0</v>
      </c>
      <c r="BA33" s="44" t="n">
        <f aca="false">IF($B33&lt;=BA$2,IF($C33&gt;=BA$2,$A33,0),0)</f>
        <v>0</v>
      </c>
      <c r="BB33" s="44" t="n">
        <f aca="false">IF($B33&lt;=BB$2,IF($C33&gt;=BB$2,$A33,0),0)</f>
        <v>0</v>
      </c>
      <c r="BC33" s="44" t="n">
        <f aca="false">IF($B33&lt;=BC$2,IF($C33&gt;=BC$2,$A33,0),0)</f>
        <v>0</v>
      </c>
      <c r="BD33" s="44" t="n">
        <f aca="false">IF($B33&lt;=BD$2,IF($C33&gt;=BD$2,$A33,0),0)</f>
        <v>0</v>
      </c>
      <c r="BE33" s="44" t="n">
        <f aca="false">IF($B33&lt;=BE$2,IF($C33&gt;=BE$2,$A33,0),0)</f>
        <v>0</v>
      </c>
      <c r="BF33" s="44" t="n">
        <f aca="false">IF($B33&lt;=BF$2,IF($C33&gt;=BF$2,$A33,0),0)</f>
        <v>0</v>
      </c>
      <c r="BG33" s="44" t="n">
        <f aca="false">IF($B33&lt;=BG$2,IF($C33&gt;=BG$2,$A33,0),0)</f>
        <v>0</v>
      </c>
      <c r="BH33" s="44" t="n">
        <f aca="false">IF($B33&lt;=BH$2,IF($C33&gt;=BH$2,$A33,0),0)</f>
        <v>0</v>
      </c>
      <c r="BI33" s="44" t="n">
        <f aca="false">IF($B33&lt;=BI$2,IF($C33&gt;=BI$2,$A33,0),0)</f>
        <v>0</v>
      </c>
      <c r="BJ33" s="44" t="n">
        <f aca="false">IF($B33&lt;=BJ$2,IF($C33&gt;=BJ$2,$A33,0),0)</f>
        <v>0</v>
      </c>
      <c r="BK33" s="44" t="n">
        <f aca="false">IF($B33&lt;=BK$2,IF($C33&gt;=BK$2,$A33,0),0)</f>
        <v>0</v>
      </c>
    </row>
    <row r="34" customFormat="false" ht="12.75" hidden="false" customHeight="false" outlineLevel="0" collapsed="false">
      <c r="A34" s="49" t="n">
        <f aca="false">D34*30.5</f>
        <v>0</v>
      </c>
      <c r="B34" s="50" t="n">
        <v>37226</v>
      </c>
      <c r="C34" s="51" t="n">
        <v>37316</v>
      </c>
      <c r="E34" s="32" t="n">
        <v>5.72</v>
      </c>
      <c r="F34" s="33" t="s">
        <v>104</v>
      </c>
      <c r="G34" s="46"/>
      <c r="H34" s="47" t="n">
        <f aca="false">((I34-E34)*SUM(L34:AK34)*10000)</f>
        <v>0</v>
      </c>
      <c r="I34" s="48" t="n">
        <v>6.083</v>
      </c>
      <c r="J34" s="33" t="s">
        <v>40</v>
      </c>
      <c r="K34" s="33" t="n">
        <f aca="false">IF(I34=1,0,G34)</f>
        <v>0</v>
      </c>
      <c r="L34" s="44" t="n">
        <f aca="false">IF($B34&lt;=L$2,IF($C34&gt;=L$2,$A34,0),0)</f>
        <v>0</v>
      </c>
      <c r="M34" s="44" t="n">
        <f aca="false">IF($B34&lt;=M$2,IF($C34&gt;=M$2,$A34,0),0)</f>
        <v>0</v>
      </c>
      <c r="N34" s="44" t="n">
        <f aca="false">IF($B34&lt;=N$2,IF($C34&gt;=N$2,$A34,0),0)</f>
        <v>0</v>
      </c>
      <c r="O34" s="44" t="n">
        <f aca="false">IF($B34&lt;=O$2,IF($C34&gt;=O$2,$A34,0),0)</f>
        <v>0</v>
      </c>
      <c r="P34" s="44" t="n">
        <f aca="false">IF($B34&lt;=P$2,IF($C34&gt;=P$2,$A34,0),0)</f>
        <v>0</v>
      </c>
      <c r="Q34" s="44" t="n">
        <f aca="false">IF($B34&lt;=Q$2,IF($C34&gt;=Q$2,$A34,0),0)</f>
        <v>0</v>
      </c>
      <c r="R34" s="44" t="n">
        <f aca="false">IF($B34&lt;=R$2,IF($C34&gt;=R$2,$A34,0),0)</f>
        <v>0</v>
      </c>
      <c r="S34" s="44" t="n">
        <f aca="false">IF($B34&lt;=S$2,IF($C34&gt;=S$2,$A34,0),0)</f>
        <v>0</v>
      </c>
      <c r="T34" s="44" t="n">
        <f aca="false">IF($B34&lt;=T$2,IF($C34&gt;=T$2,$A34,0),0)</f>
        <v>0</v>
      </c>
      <c r="U34" s="44" t="n">
        <f aca="false">IF($B34&lt;=U$2,IF($C34&gt;=U$2,$A34,0),0)</f>
        <v>0</v>
      </c>
      <c r="V34" s="44" t="n">
        <f aca="false">IF($B34&lt;=V$2,IF($C34&gt;=V$2,$A34,0),0)</f>
        <v>0</v>
      </c>
      <c r="W34" s="44" t="n">
        <f aca="false">IF($B34&lt;=W$2,IF($C34&gt;=W$2,$A34,0),0)</f>
        <v>0</v>
      </c>
      <c r="X34" s="44" t="n">
        <f aca="false">IF($B34&lt;=X$2,IF($C34&gt;=X$2,$A34,0),0)</f>
        <v>0</v>
      </c>
      <c r="Y34" s="44" t="n">
        <f aca="false">IF($B34&lt;=Y$2,IF($C34&gt;=Y$2,$A34,0),0)</f>
        <v>0</v>
      </c>
      <c r="Z34" s="44" t="n">
        <f aca="false">IF($B34&lt;=Z$2,IF($C34&gt;=Z$2,$A34,0),0)</f>
        <v>0</v>
      </c>
      <c r="AA34" s="44" t="n">
        <f aca="false">IF($B34&lt;=AA$2,IF($C34&gt;=AA$2,$A34,0),0)</f>
        <v>0</v>
      </c>
      <c r="AB34" s="44" t="n">
        <f aca="false">IF($B34&lt;=AB$2,IF($C34&gt;=AB$2,$A34,0),0)</f>
        <v>0</v>
      </c>
      <c r="AC34" s="44" t="n">
        <f aca="false">IF($B34&lt;=AC$2,IF($C34&gt;=AC$2,$A34,0),0)</f>
        <v>0</v>
      </c>
      <c r="AD34" s="44" t="n">
        <f aca="false">IF($B34&lt;=AD$2,IF($C34&gt;=AD$2,$A34,0),0)</f>
        <v>0</v>
      </c>
      <c r="AE34" s="44" t="n">
        <f aca="false">IF($B34&lt;=AE$2,IF($C34&gt;=AE$2,$A34,0),0)</f>
        <v>0</v>
      </c>
      <c r="AF34" s="44" t="n">
        <f aca="false">IF($B34&lt;=AF$2,IF($C34&gt;=AF$2,$A34,0),0)</f>
        <v>0</v>
      </c>
      <c r="AG34" s="44" t="n">
        <f aca="false">IF($B34&lt;=AG$2,IF($C34&gt;=AG$2,$A34,0),0)</f>
        <v>0</v>
      </c>
      <c r="AH34" s="44" t="n">
        <f aca="false">IF($B34&lt;=AH$2,IF($C34&gt;=AH$2,$A34,0),0)</f>
        <v>0</v>
      </c>
      <c r="AI34" s="44" t="n">
        <f aca="false">IF($B34&lt;=AI$2,IF($C34&gt;=AI$2,$A34,0),0)</f>
        <v>0</v>
      </c>
      <c r="AJ34" s="44" t="n">
        <f aca="false">IF($B34&lt;=AJ$2,IF($C34&gt;=AJ$2,$A34,0),0)</f>
        <v>0</v>
      </c>
      <c r="AK34" s="44" t="n">
        <f aca="false">IF($B34&lt;=AK$2,IF($C34&gt;=AK$2,$A34,0),0)</f>
        <v>0</v>
      </c>
      <c r="AL34" s="44" t="n">
        <f aca="false">IF($B34&lt;=AL$2,IF($C34&gt;=AL$2,$A34,0),0)</f>
        <v>0</v>
      </c>
      <c r="AM34" s="44" t="n">
        <f aca="false">IF($B34&lt;=AM$2,IF($C34&gt;=AM$2,$A34,0),0)</f>
        <v>0</v>
      </c>
      <c r="AN34" s="44" t="n">
        <f aca="false">IF($B34&lt;=AN$2,IF($C34&gt;=AN$2,$A34,0),0)</f>
        <v>0</v>
      </c>
      <c r="AO34" s="44" t="n">
        <f aca="false">IF($B34&lt;=AO$2,IF($C34&gt;=AO$2,$A34,0),0)</f>
        <v>0</v>
      </c>
      <c r="AP34" s="44" t="n">
        <f aca="false">IF($B34&lt;=AP$2,IF($C34&gt;=AP$2,$A34,0),0)</f>
        <v>0</v>
      </c>
      <c r="AQ34" s="44" t="n">
        <f aca="false">IF($B34&lt;=AQ$2,IF($C34&gt;=AQ$2,$A34,0),0)</f>
        <v>0</v>
      </c>
      <c r="AR34" s="44" t="n">
        <f aca="false">IF($B34&lt;=AR$2,IF($C34&gt;=AR$2,$A34,0),0)</f>
        <v>0</v>
      </c>
      <c r="AS34" s="44" t="n">
        <f aca="false">IF($B34&lt;=AS$2,IF($C34&gt;=AS$2,$A34,0),0)</f>
        <v>0</v>
      </c>
      <c r="AT34" s="44" t="n">
        <f aca="false">IF($B34&lt;=AT$2,IF($C34&gt;=AT$2,$A34,0),0)</f>
        <v>0</v>
      </c>
      <c r="AU34" s="44" t="n">
        <f aca="false">IF($B34&lt;=AU$2,IF($C34&gt;=AU$2,$A34,0),0)</f>
        <v>0</v>
      </c>
      <c r="AV34" s="44" t="n">
        <f aca="false">IF($B34&lt;=AV$2,IF($C34&gt;=AV$2,$A34,0),0)</f>
        <v>0</v>
      </c>
      <c r="AW34" s="44" t="n">
        <f aca="false">IF($B34&lt;=AW$2,IF($C34&gt;=AW$2,$A34,0),0)</f>
        <v>0</v>
      </c>
      <c r="AX34" s="44" t="n">
        <f aca="false">IF($B34&lt;=AX$2,IF($C34&gt;=AX$2,$A34,0),0)</f>
        <v>0</v>
      </c>
      <c r="AY34" s="44" t="n">
        <f aca="false">IF($B34&lt;=AY$2,IF($C34&gt;=AY$2,$A34,0),0)</f>
        <v>0</v>
      </c>
      <c r="AZ34" s="44" t="n">
        <f aca="false">IF($B34&lt;=AZ$2,IF($C34&gt;=AZ$2,$A34,0),0)</f>
        <v>0</v>
      </c>
      <c r="BA34" s="44" t="n">
        <f aca="false">IF($B34&lt;=BA$2,IF($C34&gt;=BA$2,$A34,0),0)</f>
        <v>0</v>
      </c>
      <c r="BB34" s="44" t="n">
        <f aca="false">IF($B34&lt;=BB$2,IF($C34&gt;=BB$2,$A34,0),0)</f>
        <v>0</v>
      </c>
      <c r="BC34" s="44" t="n">
        <f aca="false">IF($B34&lt;=BC$2,IF($C34&gt;=BC$2,$A34,0),0)</f>
        <v>0</v>
      </c>
      <c r="BD34" s="44" t="n">
        <f aca="false">IF($B34&lt;=BD$2,IF($C34&gt;=BD$2,$A34,0),0)</f>
        <v>0</v>
      </c>
      <c r="BE34" s="44" t="n">
        <f aca="false">IF($B34&lt;=BE$2,IF($C34&gt;=BE$2,$A34,0),0)</f>
        <v>0</v>
      </c>
      <c r="BF34" s="44" t="n">
        <f aca="false">IF($B34&lt;=BF$2,IF($C34&gt;=BF$2,$A34,0),0)</f>
        <v>0</v>
      </c>
      <c r="BG34" s="44" t="n">
        <f aca="false">IF($B34&lt;=BG$2,IF($C34&gt;=BG$2,$A34,0),0)</f>
        <v>0</v>
      </c>
      <c r="BH34" s="44" t="n">
        <f aca="false">IF($B34&lt;=BH$2,IF($C34&gt;=BH$2,$A34,0),0)</f>
        <v>0</v>
      </c>
      <c r="BI34" s="44" t="n">
        <f aca="false">IF($B34&lt;=BI$2,IF($C34&gt;=BI$2,$A34,0),0)</f>
        <v>0</v>
      </c>
      <c r="BJ34" s="44" t="n">
        <f aca="false">IF($B34&lt;=BJ$2,IF($C34&gt;=BJ$2,$A34,0),0)</f>
        <v>0</v>
      </c>
      <c r="BK34" s="44" t="n">
        <f aca="false">IF($B34&lt;=BK$2,IF($C34&gt;=BK$2,$A34,0),0)</f>
        <v>0</v>
      </c>
    </row>
    <row r="35" customFormat="false" ht="13.5" hidden="false" customHeight="false" outlineLevel="0" collapsed="false">
      <c r="A35" s="49" t="n">
        <f aca="false">D35*30.5</f>
        <v>0</v>
      </c>
      <c r="B35" s="38" t="n">
        <v>37257</v>
      </c>
      <c r="C35" s="52" t="n">
        <v>37591</v>
      </c>
      <c r="E35" s="32" t="n">
        <v>5.815</v>
      </c>
      <c r="F35" s="33" t="s">
        <v>104</v>
      </c>
      <c r="G35" s="46"/>
      <c r="H35" s="47" t="n">
        <f aca="false">((I35-E35)*SUM(L35:AK35)*10000)</f>
        <v>0</v>
      </c>
      <c r="I35" s="48" t="n">
        <v>6.1</v>
      </c>
      <c r="J35" s="33" t="s">
        <v>40</v>
      </c>
      <c r="K35" s="33" t="n">
        <f aca="false">IF(I35=1,0,G35)</f>
        <v>0</v>
      </c>
      <c r="L35" s="44" t="n">
        <f aca="false">IF($B35&lt;=L$2,IF($C35&gt;=L$2,$A35,0),0)</f>
        <v>0</v>
      </c>
      <c r="M35" s="44" t="n">
        <f aca="false">IF($B35&lt;=M$2,IF($C35&gt;=M$2,$A35,0),0)</f>
        <v>0</v>
      </c>
      <c r="N35" s="44" t="n">
        <f aca="false">IF($B35&lt;=N$2,IF($C35&gt;=N$2,$A35,0),0)</f>
        <v>0</v>
      </c>
      <c r="O35" s="44" t="n">
        <f aca="false">IF($B35&lt;=O$2,IF($C35&gt;=O$2,$A35,0),0)</f>
        <v>0</v>
      </c>
      <c r="P35" s="44" t="n">
        <f aca="false">IF($B35&lt;=P$2,IF($C35&gt;=P$2,$A35,0),0)</f>
        <v>0</v>
      </c>
      <c r="Q35" s="44" t="n">
        <f aca="false">IF($B35&lt;=Q$2,IF($C35&gt;=Q$2,$A35,0),0)</f>
        <v>0</v>
      </c>
      <c r="R35" s="44" t="n">
        <f aca="false">IF($B35&lt;=R$2,IF($C35&gt;=R$2,$A35,0),0)</f>
        <v>0</v>
      </c>
      <c r="S35" s="44" t="n">
        <f aca="false">IF($B35&lt;=S$2,IF($C35&gt;=S$2,$A35,0),0)</f>
        <v>0</v>
      </c>
      <c r="T35" s="44" t="n">
        <f aca="false">IF($B35&lt;=T$2,IF($C35&gt;=T$2,$A35,0),0)</f>
        <v>0</v>
      </c>
      <c r="U35" s="44" t="n">
        <f aca="false">IF($B35&lt;=U$2,IF($C35&gt;=U$2,$A35,0),0)</f>
        <v>0</v>
      </c>
      <c r="V35" s="44" t="n">
        <f aca="false">IF($B35&lt;=V$2,IF($C35&gt;=V$2,$A35,0),0)</f>
        <v>0</v>
      </c>
      <c r="W35" s="44" t="n">
        <f aca="false">IF($B35&lt;=W$2,IF($C35&gt;=W$2,$A35,0),0)</f>
        <v>0</v>
      </c>
      <c r="X35" s="44" t="n">
        <f aca="false">IF($B35&lt;=X$2,IF($C35&gt;=X$2,$A35,0),0)</f>
        <v>0</v>
      </c>
      <c r="Y35" s="44" t="n">
        <f aca="false">IF($B35&lt;=Y$2,IF($C35&gt;=Y$2,$A35,0),0)</f>
        <v>0</v>
      </c>
      <c r="Z35" s="44" t="n">
        <f aca="false">IF($B35&lt;=Z$2,IF($C35&gt;=Z$2,$A35,0),0)</f>
        <v>0</v>
      </c>
      <c r="AA35" s="44" t="n">
        <f aca="false">IF($B35&lt;=AA$2,IF($C35&gt;=AA$2,$A35,0),0)</f>
        <v>0</v>
      </c>
      <c r="AB35" s="44" t="n">
        <f aca="false">IF($B35&lt;=AB$2,IF($C35&gt;=AB$2,$A35,0),0)</f>
        <v>0</v>
      </c>
      <c r="AC35" s="44" t="n">
        <f aca="false">IF($B35&lt;=AC$2,IF($C35&gt;=AC$2,$A35,0),0)</f>
        <v>0</v>
      </c>
      <c r="AD35" s="44" t="n">
        <f aca="false">IF($B35&lt;=AD$2,IF($C35&gt;=AD$2,$A35,0),0)</f>
        <v>0</v>
      </c>
      <c r="AE35" s="44" t="n">
        <f aca="false">IF($B35&lt;=AE$2,IF($C35&gt;=AE$2,$A35,0),0)</f>
        <v>0</v>
      </c>
      <c r="AF35" s="44" t="n">
        <f aca="false">IF($B35&lt;=AF$2,IF($C35&gt;=AF$2,$A35,0),0)</f>
        <v>0</v>
      </c>
      <c r="AG35" s="44" t="n">
        <f aca="false">IF($B35&lt;=AG$2,IF($C35&gt;=AG$2,$A35,0),0)</f>
        <v>0</v>
      </c>
      <c r="AH35" s="44" t="n">
        <f aca="false">IF($B35&lt;=AH$2,IF($C35&gt;=AH$2,$A35,0),0)</f>
        <v>0</v>
      </c>
      <c r="AI35" s="44" t="n">
        <f aca="false">IF($B35&lt;=AI$2,IF($C35&gt;=AI$2,$A35,0),0)</f>
        <v>0</v>
      </c>
      <c r="AJ35" s="44" t="n">
        <f aca="false">IF($B35&lt;=AJ$2,IF($C35&gt;=AJ$2,$A35,0),0)</f>
        <v>0</v>
      </c>
      <c r="AK35" s="44" t="n">
        <f aca="false">IF($B35&lt;=AK$2,IF($C35&gt;=AK$2,$A35,0),0)</f>
        <v>0</v>
      </c>
      <c r="AL35" s="44" t="n">
        <f aca="false">IF($B35&lt;=AL$2,IF($C35&gt;=AL$2,$A35,0),0)</f>
        <v>0</v>
      </c>
      <c r="AM35" s="44" t="n">
        <f aca="false">IF($B35&lt;=AM$2,IF($C35&gt;=AM$2,$A35,0),0)</f>
        <v>0</v>
      </c>
      <c r="AN35" s="44" t="n">
        <f aca="false">IF($B35&lt;=AN$2,IF($C35&gt;=AN$2,$A35,0),0)</f>
        <v>0</v>
      </c>
      <c r="AO35" s="44" t="n">
        <f aca="false">IF($B35&lt;=AO$2,IF($C35&gt;=AO$2,$A35,0),0)</f>
        <v>0</v>
      </c>
      <c r="AP35" s="44" t="n">
        <f aca="false">IF($B35&lt;=AP$2,IF($C35&gt;=AP$2,$A35,0),0)</f>
        <v>0</v>
      </c>
      <c r="AQ35" s="44" t="n">
        <f aca="false">IF($B35&lt;=AQ$2,IF($C35&gt;=AQ$2,$A35,0),0)</f>
        <v>0</v>
      </c>
      <c r="AR35" s="44" t="n">
        <f aca="false">IF($B35&lt;=AR$2,IF($C35&gt;=AR$2,$A35,0),0)</f>
        <v>0</v>
      </c>
      <c r="AS35" s="44" t="n">
        <f aca="false">IF($B35&lt;=AS$2,IF($C35&gt;=AS$2,$A35,0),0)</f>
        <v>0</v>
      </c>
      <c r="AT35" s="44" t="n">
        <f aca="false">IF($B35&lt;=AT$2,IF($C35&gt;=AT$2,$A35,0),0)</f>
        <v>0</v>
      </c>
      <c r="AU35" s="44" t="n">
        <f aca="false">IF($B35&lt;=AU$2,IF($C35&gt;=AU$2,$A35,0),0)</f>
        <v>0</v>
      </c>
      <c r="AV35" s="44" t="n">
        <f aca="false">IF($B35&lt;=AV$2,IF($C35&gt;=AV$2,$A35,0),0)</f>
        <v>0</v>
      </c>
      <c r="AW35" s="44" t="n">
        <f aca="false">IF($B35&lt;=AW$2,IF($C35&gt;=AW$2,$A35,0),0)</f>
        <v>0</v>
      </c>
      <c r="AX35" s="44" t="n">
        <f aca="false">IF($B35&lt;=AX$2,IF($C35&gt;=AX$2,$A35,0),0)</f>
        <v>0</v>
      </c>
      <c r="AY35" s="44" t="n">
        <f aca="false">IF($B35&lt;=AY$2,IF($C35&gt;=AY$2,$A35,0),0)</f>
        <v>0</v>
      </c>
      <c r="AZ35" s="44" t="n">
        <f aca="false">IF($B35&lt;=AZ$2,IF($C35&gt;=AZ$2,$A35,0),0)</f>
        <v>0</v>
      </c>
      <c r="BA35" s="44" t="n">
        <f aca="false">IF($B35&lt;=BA$2,IF($C35&gt;=BA$2,$A35,0),0)</f>
        <v>0</v>
      </c>
      <c r="BB35" s="44" t="n">
        <f aca="false">IF($B35&lt;=BB$2,IF($C35&gt;=BB$2,$A35,0),0)</f>
        <v>0</v>
      </c>
      <c r="BC35" s="44" t="n">
        <f aca="false">IF($B35&lt;=BC$2,IF($C35&gt;=BC$2,$A35,0),0)</f>
        <v>0</v>
      </c>
      <c r="BD35" s="44" t="n">
        <f aca="false">IF($B35&lt;=BD$2,IF($C35&gt;=BD$2,$A35,0),0)</f>
        <v>0</v>
      </c>
      <c r="BE35" s="44" t="n">
        <f aca="false">IF($B35&lt;=BE$2,IF($C35&gt;=BE$2,$A35,0),0)</f>
        <v>0</v>
      </c>
      <c r="BF35" s="44" t="n">
        <f aca="false">IF($B35&lt;=BF$2,IF($C35&gt;=BF$2,$A35,0),0)</f>
        <v>0</v>
      </c>
      <c r="BG35" s="44" t="n">
        <f aca="false">IF($B35&lt;=BG$2,IF($C35&gt;=BG$2,$A35,0),0)</f>
        <v>0</v>
      </c>
      <c r="BH35" s="44" t="n">
        <f aca="false">IF($B35&lt;=BH$2,IF($C35&gt;=BH$2,$A35,0),0)</f>
        <v>0</v>
      </c>
      <c r="BI35" s="44" t="n">
        <f aca="false">IF($B35&lt;=BI$2,IF($C35&gt;=BI$2,$A35,0),0)</f>
        <v>0</v>
      </c>
      <c r="BJ35" s="44" t="n">
        <f aca="false">IF($B35&lt;=BJ$2,IF($C35&gt;=BJ$2,$A35,0),0)</f>
        <v>0</v>
      </c>
      <c r="BK35" s="44" t="n">
        <f aca="false">IF($B35&lt;=BK$2,IF($C35&gt;=BK$2,$A35,0),0)</f>
        <v>0</v>
      </c>
    </row>
    <row r="36" customFormat="false" ht="13.5" hidden="false" customHeight="false" outlineLevel="0" collapsed="false">
      <c r="A36" s="49" t="n">
        <f aca="false">D36*30.5</f>
        <v>0</v>
      </c>
      <c r="B36" s="50" t="n">
        <v>37561</v>
      </c>
      <c r="C36" s="51" t="n">
        <v>37681</v>
      </c>
      <c r="E36" s="32" t="n">
        <v>5.535</v>
      </c>
      <c r="F36" s="33" t="s">
        <v>104</v>
      </c>
      <c r="G36" s="46"/>
      <c r="H36" s="47" t="n">
        <f aca="false">((I36-E36)*SUM(L36:AK36)*10000)</f>
        <v>0</v>
      </c>
      <c r="I36" s="48" t="n">
        <v>5.78</v>
      </c>
      <c r="J36" s="33" t="s">
        <v>40</v>
      </c>
      <c r="K36" s="33" t="n">
        <f aca="false">IF(I36=1,0,G36)</f>
        <v>0</v>
      </c>
      <c r="L36" s="44" t="n">
        <f aca="false">IF($B36&lt;=L$2,IF($C36&gt;=L$2,$A36,0),0)</f>
        <v>0</v>
      </c>
      <c r="M36" s="44" t="n">
        <f aca="false">IF($B36&lt;=M$2,IF($C36&gt;=M$2,$A36,0),0)</f>
        <v>0</v>
      </c>
      <c r="N36" s="44" t="n">
        <f aca="false">IF($B36&lt;=N$2,IF($C36&gt;=N$2,$A36,0),0)</f>
        <v>0</v>
      </c>
      <c r="O36" s="44" t="n">
        <f aca="false">IF($B36&lt;=O$2,IF($C36&gt;=O$2,$A36,0),0)</f>
        <v>0</v>
      </c>
      <c r="P36" s="44" t="n">
        <f aca="false">IF($B36&lt;=P$2,IF($C36&gt;=P$2,$A36,0),0)</f>
        <v>0</v>
      </c>
      <c r="Q36" s="44" t="n">
        <f aca="false">IF($B36&lt;=Q$2,IF($C36&gt;=Q$2,$A36,0),0)</f>
        <v>0</v>
      </c>
      <c r="R36" s="44" t="n">
        <f aca="false">IF($B36&lt;=R$2,IF($C36&gt;=R$2,$A36,0),0)</f>
        <v>0</v>
      </c>
      <c r="S36" s="44" t="n">
        <f aca="false">IF($B36&lt;=S$2,IF($C36&gt;=S$2,$A36,0),0)</f>
        <v>0</v>
      </c>
      <c r="T36" s="44" t="n">
        <f aca="false">IF($B36&lt;=T$2,IF($C36&gt;=T$2,$A36,0),0)</f>
        <v>0</v>
      </c>
      <c r="U36" s="44" t="n">
        <f aca="false">IF($B36&lt;=U$2,IF($C36&gt;=U$2,$A36,0),0)</f>
        <v>0</v>
      </c>
      <c r="V36" s="44" t="n">
        <f aca="false">IF($B36&lt;=V$2,IF($C36&gt;=V$2,$A36,0),0)</f>
        <v>0</v>
      </c>
      <c r="W36" s="44" t="n">
        <f aca="false">IF($B36&lt;=W$2,IF($C36&gt;=W$2,$A36,0),0)</f>
        <v>0</v>
      </c>
      <c r="X36" s="44" t="n">
        <f aca="false">IF($B36&lt;=X$2,IF($C36&gt;=X$2,$A36,0),0)</f>
        <v>0</v>
      </c>
      <c r="Y36" s="44" t="n">
        <f aca="false">IF($B36&lt;=Y$2,IF($C36&gt;=Y$2,$A36,0),0)</f>
        <v>0</v>
      </c>
      <c r="Z36" s="44" t="n">
        <f aca="false">IF($B36&lt;=Z$2,IF($C36&gt;=Z$2,$A36,0),0)</f>
        <v>0</v>
      </c>
      <c r="AA36" s="44" t="n">
        <f aca="false">IF($B36&lt;=AA$2,IF($C36&gt;=AA$2,$A36,0),0)</f>
        <v>0</v>
      </c>
      <c r="AB36" s="44" t="n">
        <f aca="false">IF($B36&lt;=AB$2,IF($C36&gt;=AB$2,$A36,0),0)</f>
        <v>0</v>
      </c>
      <c r="AC36" s="44" t="n">
        <f aca="false">IF($B36&lt;=AC$2,IF($C36&gt;=AC$2,$A36,0),0)</f>
        <v>0</v>
      </c>
      <c r="AD36" s="44" t="n">
        <f aca="false">IF($B36&lt;=AD$2,IF($C36&gt;=AD$2,$A36,0),0)</f>
        <v>0</v>
      </c>
      <c r="AE36" s="44" t="n">
        <f aca="false">IF($B36&lt;=AE$2,IF($C36&gt;=AE$2,$A36,0),0)</f>
        <v>0</v>
      </c>
      <c r="AF36" s="44" t="n">
        <f aca="false">IF($B36&lt;=AF$2,IF($C36&gt;=AF$2,$A36,0),0)</f>
        <v>0</v>
      </c>
      <c r="AG36" s="44" t="n">
        <f aca="false">IF($B36&lt;=AG$2,IF($C36&gt;=AG$2,$A36,0),0)</f>
        <v>0</v>
      </c>
      <c r="AH36" s="44" t="n">
        <f aca="false">IF($B36&lt;=AH$2,IF($C36&gt;=AH$2,$A36,0),0)</f>
        <v>0</v>
      </c>
      <c r="AI36" s="44" t="n">
        <f aca="false">IF($B36&lt;=AI$2,IF($C36&gt;=AI$2,$A36,0),0)</f>
        <v>0</v>
      </c>
      <c r="AJ36" s="44" t="n">
        <f aca="false">IF($B36&lt;=AJ$2,IF($C36&gt;=AJ$2,$A36,0),0)</f>
        <v>0</v>
      </c>
      <c r="AK36" s="44" t="n">
        <f aca="false">IF($B36&lt;=AK$2,IF($C36&gt;=AK$2,$A36,0),0)</f>
        <v>0</v>
      </c>
      <c r="AL36" s="44" t="n">
        <f aca="false">IF($B36&lt;=AL$2,IF($C36&gt;=AL$2,$A36,0),0)</f>
        <v>0</v>
      </c>
      <c r="AM36" s="44" t="n">
        <f aca="false">IF($B36&lt;=AM$2,IF($C36&gt;=AM$2,$A36,0),0)</f>
        <v>0</v>
      </c>
      <c r="AN36" s="44" t="n">
        <f aca="false">IF($B36&lt;=AN$2,IF($C36&gt;=AN$2,$A36,0),0)</f>
        <v>0</v>
      </c>
      <c r="AO36" s="44" t="n">
        <f aca="false">IF($B36&lt;=AO$2,IF($C36&gt;=AO$2,$A36,0),0)</f>
        <v>0</v>
      </c>
      <c r="AP36" s="44" t="n">
        <f aca="false">IF($B36&lt;=AP$2,IF($C36&gt;=AP$2,$A36,0),0)</f>
        <v>0</v>
      </c>
      <c r="AQ36" s="44" t="n">
        <f aca="false">IF($B36&lt;=AQ$2,IF($C36&gt;=AQ$2,$A36,0),0)</f>
        <v>0</v>
      </c>
      <c r="AR36" s="44" t="n">
        <f aca="false">IF($B36&lt;=AR$2,IF($C36&gt;=AR$2,$A36,0),0)</f>
        <v>0</v>
      </c>
      <c r="AS36" s="44" t="n">
        <f aca="false">IF($B36&lt;=AS$2,IF($C36&gt;=AS$2,$A36,0),0)</f>
        <v>0</v>
      </c>
      <c r="AT36" s="44" t="n">
        <f aca="false">IF($B36&lt;=AT$2,IF($C36&gt;=AT$2,$A36,0),0)</f>
        <v>0</v>
      </c>
      <c r="AU36" s="44" t="n">
        <f aca="false">IF($B36&lt;=AU$2,IF($C36&gt;=AU$2,$A36,0),0)</f>
        <v>0</v>
      </c>
      <c r="AV36" s="44" t="n">
        <f aca="false">IF($B36&lt;=AV$2,IF($C36&gt;=AV$2,$A36,0),0)</f>
        <v>0</v>
      </c>
      <c r="AW36" s="44" t="n">
        <f aca="false">IF($B36&lt;=AW$2,IF($C36&gt;=AW$2,$A36,0),0)</f>
        <v>0</v>
      </c>
      <c r="AX36" s="44" t="n">
        <f aca="false">IF($B36&lt;=AX$2,IF($C36&gt;=AX$2,$A36,0),0)</f>
        <v>0</v>
      </c>
      <c r="AY36" s="44" t="n">
        <f aca="false">IF($B36&lt;=AY$2,IF($C36&gt;=AY$2,$A36,0),0)</f>
        <v>0</v>
      </c>
      <c r="AZ36" s="44" t="n">
        <f aca="false">IF($B36&lt;=AZ$2,IF($C36&gt;=AZ$2,$A36,0),0)</f>
        <v>0</v>
      </c>
      <c r="BA36" s="44" t="n">
        <f aca="false">IF($B36&lt;=BA$2,IF($C36&gt;=BA$2,$A36,0),0)</f>
        <v>0</v>
      </c>
      <c r="BB36" s="44" t="n">
        <f aca="false">IF($B36&lt;=BB$2,IF($C36&gt;=BB$2,$A36,0),0)</f>
        <v>0</v>
      </c>
      <c r="BC36" s="44" t="n">
        <f aca="false">IF($B36&lt;=BC$2,IF($C36&gt;=BC$2,$A36,0),0)</f>
        <v>0</v>
      </c>
      <c r="BD36" s="44" t="n">
        <f aca="false">IF($B36&lt;=BD$2,IF($C36&gt;=BD$2,$A36,0),0)</f>
        <v>0</v>
      </c>
      <c r="BE36" s="44" t="n">
        <f aca="false">IF($B36&lt;=BE$2,IF($C36&gt;=BE$2,$A36,0),0)</f>
        <v>0</v>
      </c>
      <c r="BF36" s="44" t="n">
        <f aca="false">IF($B36&lt;=BF$2,IF($C36&gt;=BF$2,$A36,0),0)</f>
        <v>0</v>
      </c>
      <c r="BG36" s="44" t="n">
        <f aca="false">IF($B36&lt;=BG$2,IF($C36&gt;=BG$2,$A36,0),0)</f>
        <v>0</v>
      </c>
      <c r="BH36" s="44" t="n">
        <f aca="false">IF($B36&lt;=BH$2,IF($C36&gt;=BH$2,$A36,0),0)</f>
        <v>0</v>
      </c>
      <c r="BI36" s="44" t="n">
        <f aca="false">IF($B36&lt;=BI$2,IF($C36&gt;=BI$2,$A36,0),0)</f>
        <v>0</v>
      </c>
      <c r="BJ36" s="44" t="n">
        <f aca="false">IF($B36&lt;=BJ$2,IF($C36&gt;=BJ$2,$A36,0),0)</f>
        <v>0</v>
      </c>
      <c r="BK36" s="44" t="n">
        <f aca="false">IF($B36&lt;=BK$2,IF($C36&gt;=BK$2,$A36,0),0)</f>
        <v>0</v>
      </c>
    </row>
    <row r="37" customFormat="false" ht="12.75" hidden="false" customHeight="false" outlineLevel="0" collapsed="false">
      <c r="A37" s="49" t="n">
        <v>0</v>
      </c>
      <c r="B37" s="50" t="n">
        <v>37622</v>
      </c>
      <c r="C37" s="51" t="n">
        <v>37956</v>
      </c>
      <c r="E37" s="32" t="n">
        <v>5.535</v>
      </c>
      <c r="F37" s="33" t="s">
        <v>104</v>
      </c>
      <c r="G37" s="46"/>
      <c r="H37" s="47" t="n">
        <f aca="false">((I37-E37)*SUM(L37:AK37)*10000)</f>
        <v>0</v>
      </c>
      <c r="I37" s="48" t="n">
        <v>5.78</v>
      </c>
      <c r="J37" s="33" t="s">
        <v>40</v>
      </c>
      <c r="K37" s="33" t="n">
        <f aca="false">IF(I37=1,0,G37)</f>
        <v>0</v>
      </c>
      <c r="L37" s="44" t="n">
        <f aca="false">IF($B37&lt;=L$2,IF($C37&gt;=L$2,$A37,0),0)</f>
        <v>0</v>
      </c>
      <c r="M37" s="44" t="n">
        <f aca="false">IF($B37&lt;=M$2,IF($C37&gt;=M$2,$A37,0),0)</f>
        <v>0</v>
      </c>
      <c r="N37" s="44" t="n">
        <f aca="false">IF($B37&lt;=N$2,IF($C37&gt;=N$2,$A37,0),0)</f>
        <v>0</v>
      </c>
      <c r="O37" s="44" t="n">
        <f aca="false">IF($B37&lt;=O$2,IF($C37&gt;=O$2,$A37,0),0)</f>
        <v>0</v>
      </c>
      <c r="P37" s="44" t="n">
        <f aca="false">IF($B37&lt;=P$2,IF($C37&gt;=P$2,$A37,0),0)</f>
        <v>0</v>
      </c>
      <c r="Q37" s="44" t="n">
        <f aca="false">IF($B37&lt;=Q$2,IF($C37&gt;=Q$2,$A37,0),0)</f>
        <v>0</v>
      </c>
      <c r="R37" s="44" t="n">
        <f aca="false">IF($B37&lt;=R$2,IF($C37&gt;=R$2,$A37,0),0)</f>
        <v>0</v>
      </c>
      <c r="S37" s="44" t="n">
        <f aca="false">IF($B37&lt;=S$2,IF($C37&gt;=S$2,$A37,0),0)</f>
        <v>0</v>
      </c>
      <c r="T37" s="44" t="n">
        <f aca="false">IF($B37&lt;=T$2,IF($C37&gt;=T$2,$A37,0),0)</f>
        <v>0</v>
      </c>
      <c r="U37" s="44" t="n">
        <f aca="false">IF($B37&lt;=U$2,IF($C37&gt;=U$2,$A37,0),0)</f>
        <v>0</v>
      </c>
      <c r="V37" s="44" t="n">
        <f aca="false">IF($B37&lt;=V$2,IF($C37&gt;=V$2,$A37,0),0)</f>
        <v>0</v>
      </c>
      <c r="W37" s="44" t="n">
        <f aca="false">IF($B37&lt;=W$2,IF($C37&gt;=W$2,$A37,0),0)</f>
        <v>0</v>
      </c>
      <c r="X37" s="44" t="n">
        <f aca="false">IF($B37&lt;=X$2,IF($C37&gt;=X$2,$A37,0),0)</f>
        <v>0</v>
      </c>
      <c r="Y37" s="44" t="n">
        <f aca="false">IF($B37&lt;=Y$2,IF($C37&gt;=Y$2,$A37,0),0)</f>
        <v>0</v>
      </c>
      <c r="Z37" s="44" t="n">
        <f aca="false">IF($B37&lt;=Z$2,IF($C37&gt;=Z$2,$A37,0),0)</f>
        <v>0</v>
      </c>
      <c r="AA37" s="44" t="n">
        <f aca="false">IF($B37&lt;=AA$2,IF($C37&gt;=AA$2,$A37,0),0)</f>
        <v>0</v>
      </c>
      <c r="AB37" s="44" t="n">
        <f aca="false">IF($B37&lt;=AB$2,IF($C37&gt;=AB$2,$A37,0),0)</f>
        <v>0</v>
      </c>
      <c r="AC37" s="44" t="n">
        <f aca="false">IF($B37&lt;=AC$2,IF($C37&gt;=AC$2,$A37,0),0)</f>
        <v>0</v>
      </c>
      <c r="AD37" s="44" t="n">
        <f aca="false">IF($B37&lt;=AD$2,IF($C37&gt;=AD$2,$A37,0),0)</f>
        <v>0</v>
      </c>
      <c r="AE37" s="44" t="n">
        <f aca="false">IF($B37&lt;=AE$2,IF($C37&gt;=AE$2,$A37,0),0)</f>
        <v>0</v>
      </c>
      <c r="AF37" s="44" t="n">
        <f aca="false">IF($B37&lt;=AF$2,IF($C37&gt;=AF$2,$A37,0),0)</f>
        <v>0</v>
      </c>
      <c r="AG37" s="44" t="n">
        <f aca="false">IF($B37&lt;=AG$2,IF($C37&gt;=AG$2,$A37,0),0)</f>
        <v>0</v>
      </c>
      <c r="AH37" s="44" t="n">
        <f aca="false">IF($B37&lt;=AH$2,IF($C37&gt;=AH$2,$A37,0),0)</f>
        <v>0</v>
      </c>
      <c r="AI37" s="44" t="n">
        <f aca="false">IF($B37&lt;=AI$2,IF($C37&gt;=AI$2,$A37,0),0)</f>
        <v>0</v>
      </c>
      <c r="AJ37" s="44" t="n">
        <f aca="false">IF($B37&lt;=AJ$2,IF($C37&gt;=AJ$2,$A37,0),0)</f>
        <v>0</v>
      </c>
      <c r="AK37" s="44" t="n">
        <f aca="false">IF($B37&lt;=AK$2,IF($C37&gt;=AK$2,$A37,0),0)</f>
        <v>0</v>
      </c>
      <c r="AL37" s="44" t="n">
        <f aca="false">IF($B37&lt;=AL$2,IF($C37&gt;=AL$2,$A37,0),0)</f>
        <v>0</v>
      </c>
      <c r="AM37" s="44" t="n">
        <f aca="false">IF($B37&lt;=AM$2,IF($C37&gt;=AM$2,$A37,0),0)</f>
        <v>0</v>
      </c>
      <c r="AN37" s="44" t="n">
        <f aca="false">IF($B37&lt;=AN$2,IF($C37&gt;=AN$2,$A37,0),0)</f>
        <v>0</v>
      </c>
      <c r="AO37" s="44" t="n">
        <f aca="false">IF($B37&lt;=AO$2,IF($C37&gt;=AO$2,$A37,0),0)</f>
        <v>0</v>
      </c>
      <c r="AP37" s="44" t="n">
        <f aca="false">IF($B37&lt;=AP$2,IF($C37&gt;=AP$2,$A37,0),0)</f>
        <v>0</v>
      </c>
      <c r="AQ37" s="44" t="n">
        <f aca="false">IF($B37&lt;=AQ$2,IF($C37&gt;=AQ$2,$A37,0),0)</f>
        <v>0</v>
      </c>
      <c r="AR37" s="44" t="n">
        <f aca="false">IF($B37&lt;=AR$2,IF($C37&gt;=AR$2,$A37,0),0)</f>
        <v>0</v>
      </c>
      <c r="AS37" s="44" t="n">
        <f aca="false">IF($B37&lt;=AS$2,IF($C37&gt;=AS$2,$A37,0),0)</f>
        <v>0</v>
      </c>
      <c r="AT37" s="44" t="n">
        <f aca="false">IF($B37&lt;=AT$2,IF($C37&gt;=AT$2,$A37,0),0)</f>
        <v>0</v>
      </c>
      <c r="AU37" s="44" t="n">
        <f aca="false">IF($B37&lt;=AU$2,IF($C37&gt;=AU$2,$A37,0),0)</f>
        <v>0</v>
      </c>
      <c r="AV37" s="44" t="n">
        <f aca="false">IF($B37&lt;=AV$2,IF($C37&gt;=AV$2,$A37,0),0)</f>
        <v>0</v>
      </c>
      <c r="AW37" s="44" t="n">
        <f aca="false">IF($B37&lt;=AW$2,IF($C37&gt;=AW$2,$A37,0),0)</f>
        <v>0</v>
      </c>
      <c r="AX37" s="44" t="n">
        <f aca="false">IF($B37&lt;=AX$2,IF($C37&gt;=AX$2,$A37,0),0)</f>
        <v>0</v>
      </c>
      <c r="AY37" s="44" t="n">
        <f aca="false">IF($B37&lt;=AY$2,IF($C37&gt;=AY$2,$A37,0),0)</f>
        <v>0</v>
      </c>
      <c r="AZ37" s="44" t="n">
        <f aca="false">IF($B37&lt;=AZ$2,IF($C37&gt;=AZ$2,$A37,0),0)</f>
        <v>0</v>
      </c>
      <c r="BA37" s="44" t="n">
        <f aca="false">IF($B37&lt;=BA$2,IF($C37&gt;=BA$2,$A37,0),0)</f>
        <v>0</v>
      </c>
      <c r="BB37" s="44" t="n">
        <f aca="false">IF($B37&lt;=BB$2,IF($C37&gt;=BB$2,$A37,0),0)</f>
        <v>0</v>
      </c>
      <c r="BC37" s="44" t="n">
        <f aca="false">IF($B37&lt;=BC$2,IF($C37&gt;=BC$2,$A37,0),0)</f>
        <v>0</v>
      </c>
      <c r="BD37" s="44" t="n">
        <f aca="false">IF($B37&lt;=BD$2,IF($C37&gt;=BD$2,$A37,0),0)</f>
        <v>0</v>
      </c>
      <c r="BE37" s="44" t="n">
        <f aca="false">IF($B37&lt;=BE$2,IF($C37&gt;=BE$2,$A37,0),0)</f>
        <v>0</v>
      </c>
      <c r="BF37" s="44" t="n">
        <f aca="false">IF($B37&lt;=BF$2,IF($C37&gt;=BF$2,$A37,0),0)</f>
        <v>0</v>
      </c>
      <c r="BG37" s="44" t="n">
        <f aca="false">IF($B37&lt;=BG$2,IF($C37&gt;=BG$2,$A37,0),0)</f>
        <v>0</v>
      </c>
      <c r="BH37" s="44" t="n">
        <f aca="false">IF($B37&lt;=BH$2,IF($C37&gt;=BH$2,$A37,0),0)</f>
        <v>0</v>
      </c>
      <c r="BI37" s="44" t="n">
        <f aca="false">IF($B37&lt;=BI$2,IF($C37&gt;=BI$2,$A37,0),0)</f>
        <v>0</v>
      </c>
      <c r="BJ37" s="44" t="n">
        <f aca="false">IF($B37&lt;=BJ$2,IF($C37&gt;=BJ$2,$A37,0),0)</f>
        <v>0</v>
      </c>
      <c r="BK37" s="44" t="n">
        <f aca="false">IF($B37&lt;=BK$2,IF($C37&gt;=BK$2,$A37,0),0)</f>
        <v>0</v>
      </c>
    </row>
    <row r="38" customFormat="false" ht="13.5" hidden="false" customHeight="false" outlineLevel="0" collapsed="false">
      <c r="A38" s="49" t="n">
        <v>0</v>
      </c>
      <c r="B38" s="38" t="n">
        <v>37257</v>
      </c>
      <c r="C38" s="52" t="n">
        <v>37591</v>
      </c>
      <c r="E38" s="32" t="n">
        <v>5.535</v>
      </c>
      <c r="F38" s="33" t="s">
        <v>104</v>
      </c>
      <c r="G38" s="46"/>
      <c r="H38" s="47" t="n">
        <f aca="false">((I38-E38)*SUM(L38:AK38)*10000)</f>
        <v>0</v>
      </c>
      <c r="I38" s="48" t="n">
        <v>5.78</v>
      </c>
      <c r="J38" s="33" t="s">
        <v>40</v>
      </c>
      <c r="K38" s="33" t="n">
        <f aca="false">IF(I38=1,0,G38)</f>
        <v>0</v>
      </c>
      <c r="L38" s="44" t="n">
        <f aca="false">IF($B38&lt;=L$2,IF($C38&gt;=L$2,$A38,0),0)</f>
        <v>0</v>
      </c>
      <c r="M38" s="44" t="n">
        <f aca="false">IF($B38&lt;=M$2,IF($C38&gt;=M$2,$A38,0),0)</f>
        <v>0</v>
      </c>
      <c r="N38" s="44" t="n">
        <f aca="false">IF($B38&lt;=N$2,IF($C38&gt;=N$2,$A38,0),0)</f>
        <v>0</v>
      </c>
      <c r="O38" s="44" t="n">
        <f aca="false">IF($B38&lt;=O$2,IF($C38&gt;=O$2,$A38,0),0)</f>
        <v>0</v>
      </c>
      <c r="P38" s="44" t="n">
        <f aca="false">IF($B38&lt;=P$2,IF($C38&gt;=P$2,$A38,0),0)</f>
        <v>0</v>
      </c>
      <c r="Q38" s="44" t="n">
        <f aca="false">IF($B38&lt;=Q$2,IF($C38&gt;=Q$2,$A38,0),0)</f>
        <v>0</v>
      </c>
      <c r="R38" s="44" t="n">
        <f aca="false">IF($B38&lt;=R$2,IF($C38&gt;=R$2,$A38,0),0)</f>
        <v>0</v>
      </c>
      <c r="S38" s="44" t="n">
        <f aca="false">IF($B38&lt;=S$2,IF($C38&gt;=S$2,$A38,0),0)</f>
        <v>0</v>
      </c>
      <c r="T38" s="44" t="n">
        <f aca="false">IF($B38&lt;=T$2,IF($C38&gt;=T$2,$A38,0),0)</f>
        <v>0</v>
      </c>
      <c r="U38" s="44" t="n">
        <f aca="false">IF($B38&lt;=U$2,IF($C38&gt;=U$2,$A38,0),0)</f>
        <v>0</v>
      </c>
      <c r="V38" s="44" t="n">
        <f aca="false">IF($B38&lt;=V$2,IF($C38&gt;=V$2,$A38,0),0)</f>
        <v>0</v>
      </c>
      <c r="W38" s="44" t="n">
        <f aca="false">IF($B38&lt;=W$2,IF($C38&gt;=W$2,$A38,0),0)</f>
        <v>0</v>
      </c>
      <c r="X38" s="44" t="n">
        <f aca="false">IF($B38&lt;=X$2,IF($C38&gt;=X$2,$A38,0),0)</f>
        <v>0</v>
      </c>
      <c r="Y38" s="44" t="n">
        <f aca="false">IF($B38&lt;=Y$2,IF($C38&gt;=Y$2,$A38,0),0)</f>
        <v>0</v>
      </c>
      <c r="Z38" s="44" t="n">
        <f aca="false">IF($B38&lt;=Z$2,IF($C38&gt;=Z$2,$A38,0),0)</f>
        <v>0</v>
      </c>
      <c r="AA38" s="44" t="n">
        <f aca="false">IF($B38&lt;=AA$2,IF($C38&gt;=AA$2,$A38,0),0)</f>
        <v>0</v>
      </c>
      <c r="AB38" s="44" t="n">
        <f aca="false">IF($B38&lt;=AB$2,IF($C38&gt;=AB$2,$A38,0),0)</f>
        <v>0</v>
      </c>
      <c r="AC38" s="44" t="n">
        <f aca="false">IF($B38&lt;=AC$2,IF($C38&gt;=AC$2,$A38,0),0)</f>
        <v>0</v>
      </c>
      <c r="AD38" s="44" t="n">
        <f aca="false">IF($B38&lt;=AD$2,IF($C38&gt;=AD$2,$A38,0),0)</f>
        <v>0</v>
      </c>
      <c r="AE38" s="44" t="n">
        <f aca="false">IF($B38&lt;=AE$2,IF($C38&gt;=AE$2,$A38,0),0)</f>
        <v>0</v>
      </c>
      <c r="AF38" s="44" t="n">
        <f aca="false">IF($B38&lt;=AF$2,IF($C38&gt;=AF$2,$A38,0),0)</f>
        <v>0</v>
      </c>
      <c r="AG38" s="44" t="n">
        <f aca="false">IF($B38&lt;=AG$2,IF($C38&gt;=AG$2,$A38,0),0)</f>
        <v>0</v>
      </c>
      <c r="AH38" s="44" t="n">
        <f aca="false">IF($B38&lt;=AH$2,IF($C38&gt;=AH$2,$A38,0),0)</f>
        <v>0</v>
      </c>
      <c r="AI38" s="44" t="n">
        <f aca="false">IF($B38&lt;=AI$2,IF($C38&gt;=AI$2,$A38,0),0)</f>
        <v>0</v>
      </c>
      <c r="AJ38" s="44" t="n">
        <f aca="false">IF($B38&lt;=AJ$2,IF($C38&gt;=AJ$2,$A38,0),0)</f>
        <v>0</v>
      </c>
      <c r="AK38" s="44" t="n">
        <f aca="false">IF($B38&lt;=AK$2,IF($C38&gt;=AK$2,$A38,0),0)</f>
        <v>0</v>
      </c>
      <c r="AL38" s="44" t="n">
        <f aca="false">IF($B38&lt;=AL$2,IF($C38&gt;=AL$2,$A38,0),0)</f>
        <v>0</v>
      </c>
      <c r="AM38" s="44" t="n">
        <f aca="false">IF($B38&lt;=AM$2,IF($C38&gt;=AM$2,$A38,0),0)</f>
        <v>0</v>
      </c>
      <c r="AN38" s="44" t="n">
        <f aca="false">IF($B38&lt;=AN$2,IF($C38&gt;=AN$2,$A38,0),0)</f>
        <v>0</v>
      </c>
      <c r="AO38" s="44" t="n">
        <f aca="false">IF($B38&lt;=AO$2,IF($C38&gt;=AO$2,$A38,0),0)</f>
        <v>0</v>
      </c>
      <c r="AP38" s="44" t="n">
        <f aca="false">IF($B38&lt;=AP$2,IF($C38&gt;=AP$2,$A38,0),0)</f>
        <v>0</v>
      </c>
      <c r="AQ38" s="44" t="n">
        <f aca="false">IF($B38&lt;=AQ$2,IF($C38&gt;=AQ$2,$A38,0),0)</f>
        <v>0</v>
      </c>
      <c r="AR38" s="44" t="n">
        <f aca="false">IF($B38&lt;=AR$2,IF($C38&gt;=AR$2,$A38,0),0)</f>
        <v>0</v>
      </c>
      <c r="AS38" s="44" t="n">
        <f aca="false">IF($B38&lt;=AS$2,IF($C38&gt;=AS$2,$A38,0),0)</f>
        <v>0</v>
      </c>
      <c r="AT38" s="44" t="n">
        <f aca="false">IF($B38&lt;=AT$2,IF($C38&gt;=AT$2,$A38,0),0)</f>
        <v>0</v>
      </c>
      <c r="AU38" s="44" t="n">
        <f aca="false">IF($B38&lt;=AU$2,IF($C38&gt;=AU$2,$A38,0),0)</f>
        <v>0</v>
      </c>
      <c r="AV38" s="44" t="n">
        <f aca="false">IF($B38&lt;=AV$2,IF($C38&gt;=AV$2,$A38,0),0)</f>
        <v>0</v>
      </c>
      <c r="AW38" s="44" t="n">
        <f aca="false">IF($B38&lt;=AW$2,IF($C38&gt;=AW$2,$A38,0),0)</f>
        <v>0</v>
      </c>
      <c r="AX38" s="44" t="n">
        <f aca="false">IF($B38&lt;=AX$2,IF($C38&gt;=AX$2,$A38,0),0)</f>
        <v>0</v>
      </c>
      <c r="AY38" s="44" t="n">
        <f aca="false">IF($B38&lt;=AY$2,IF($C38&gt;=AY$2,$A38,0),0)</f>
        <v>0</v>
      </c>
      <c r="AZ38" s="44" t="n">
        <f aca="false">IF($B38&lt;=AZ$2,IF($C38&gt;=AZ$2,$A38,0),0)</f>
        <v>0</v>
      </c>
      <c r="BA38" s="44" t="n">
        <f aca="false">IF($B38&lt;=BA$2,IF($C38&gt;=BA$2,$A38,0),0)</f>
        <v>0</v>
      </c>
      <c r="BB38" s="44" t="n">
        <f aca="false">IF($B38&lt;=BB$2,IF($C38&gt;=BB$2,$A38,0),0)</f>
        <v>0</v>
      </c>
      <c r="BC38" s="44" t="n">
        <f aca="false">IF($B38&lt;=BC$2,IF($C38&gt;=BC$2,$A38,0),0)</f>
        <v>0</v>
      </c>
      <c r="BD38" s="44" t="n">
        <f aca="false">IF($B38&lt;=BD$2,IF($C38&gt;=BD$2,$A38,0),0)</f>
        <v>0</v>
      </c>
      <c r="BE38" s="44" t="n">
        <f aca="false">IF($B38&lt;=BE$2,IF($C38&gt;=BE$2,$A38,0),0)</f>
        <v>0</v>
      </c>
      <c r="BF38" s="44" t="n">
        <f aca="false">IF($B38&lt;=BF$2,IF($C38&gt;=BF$2,$A38,0),0)</f>
        <v>0</v>
      </c>
      <c r="BG38" s="44" t="n">
        <f aca="false">IF($B38&lt;=BG$2,IF($C38&gt;=BG$2,$A38,0),0)</f>
        <v>0</v>
      </c>
      <c r="BH38" s="44" t="n">
        <f aca="false">IF($B38&lt;=BH$2,IF($C38&gt;=BH$2,$A38,0),0)</f>
        <v>0</v>
      </c>
      <c r="BI38" s="44" t="n">
        <f aca="false">IF($B38&lt;=BI$2,IF($C38&gt;=BI$2,$A38,0),0)</f>
        <v>0</v>
      </c>
      <c r="BJ38" s="44" t="n">
        <f aca="false">IF($B38&lt;=BJ$2,IF($C38&gt;=BJ$2,$A38,0),0)</f>
        <v>0</v>
      </c>
      <c r="BK38" s="44" t="n">
        <f aca="false">IF($B38&lt;=BK$2,IF($C38&gt;=BK$2,$A38,0),0)</f>
        <v>0</v>
      </c>
    </row>
    <row r="39" customFormat="false" ht="13.5" hidden="false" customHeight="false" outlineLevel="0" collapsed="false">
      <c r="A39" s="49" t="n">
        <f aca="false">D39*31</f>
        <v>0</v>
      </c>
      <c r="B39" s="50" t="n">
        <v>37226</v>
      </c>
      <c r="C39" s="51" t="n">
        <v>37226</v>
      </c>
      <c r="E39" s="32" t="n">
        <v>3.237</v>
      </c>
      <c r="F39" s="33" t="s">
        <v>104</v>
      </c>
      <c r="G39" s="31" t="n">
        <v>63.75</v>
      </c>
      <c r="H39" s="53" t="n">
        <f aca="false">((I39-E39)*SUM(L39:AK39)*10000)</f>
        <v>0</v>
      </c>
      <c r="I39" s="48" t="n">
        <v>3.291</v>
      </c>
      <c r="J39" s="33" t="s">
        <v>40</v>
      </c>
      <c r="K39" s="33" t="n">
        <f aca="false">IF(I39=1,0,G39)</f>
        <v>63.75</v>
      </c>
      <c r="L39" s="44" t="n">
        <f aca="false">IF($B39&lt;=L$2,IF($C39&gt;=L$2,$A39,0),0)</f>
        <v>0</v>
      </c>
      <c r="M39" s="44" t="n">
        <f aca="false">IF($B39&lt;=M$2,IF($C39&gt;=M$2,$A39,0),0)</f>
        <v>0</v>
      </c>
      <c r="N39" s="44" t="n">
        <f aca="false">IF($B39&lt;=N$2,IF($C39&gt;=N$2,$A39,0),0)</f>
        <v>0</v>
      </c>
      <c r="O39" s="44" t="n">
        <f aca="false">IF($B39&lt;=O$2,IF($C39&gt;=O$2,$A39,0),0)</f>
        <v>0</v>
      </c>
      <c r="P39" s="44" t="n">
        <f aca="false">IF($B39&lt;=P$2,IF($C39&gt;=P$2,$A39,0),0)</f>
        <v>0</v>
      </c>
      <c r="Q39" s="44" t="n">
        <f aca="false">IF($B39&lt;=Q$2,IF($C39&gt;=Q$2,$A39,0),0)</f>
        <v>0</v>
      </c>
      <c r="R39" s="44" t="n">
        <f aca="false">IF($B39&lt;=R$2,IF($C39&gt;=R$2,$A39,0),0)</f>
        <v>0</v>
      </c>
      <c r="S39" s="44" t="n">
        <f aca="false">IF($B39&lt;=S$2,IF($C39&gt;=S$2,$A39,0),0)</f>
        <v>0</v>
      </c>
      <c r="T39" s="44" t="n">
        <f aca="false">IF($B39&lt;=T$2,IF($C39&gt;=T$2,$A39,0),0)</f>
        <v>0</v>
      </c>
      <c r="U39" s="44" t="n">
        <f aca="false">IF($B39&lt;=U$2,IF($C39&gt;=U$2,$A39,0),0)</f>
        <v>0</v>
      </c>
      <c r="V39" s="44" t="n">
        <f aca="false">IF($B39&lt;=V$2,IF($C39&gt;=V$2,$A39,0),0)</f>
        <v>0</v>
      </c>
      <c r="W39" s="44" t="n">
        <f aca="false">IF($B39&lt;=W$2,IF($C39&gt;=W$2,$A39,0),0)</f>
        <v>0</v>
      </c>
      <c r="X39" s="44" t="n">
        <f aca="false">IF($B39&lt;=X$2,IF($C39&gt;=X$2,$A39,0),0)</f>
        <v>0</v>
      </c>
      <c r="Y39" s="44" t="n">
        <f aca="false">IF($B39&lt;=Y$2,IF($C39&gt;=Y$2,$A39,0),0)</f>
        <v>0</v>
      </c>
      <c r="Z39" s="44" t="n">
        <f aca="false">IF($B39&lt;=Z$2,IF($C39&gt;=Z$2,$A39,0),0)</f>
        <v>0</v>
      </c>
      <c r="AA39" s="44" t="n">
        <f aca="false">IF($B39&lt;=AA$2,IF($C39&gt;=AA$2,$A39,0),0)</f>
        <v>0</v>
      </c>
      <c r="AB39" s="44" t="n">
        <f aca="false">IF($B39&lt;=AB$2,IF($C39&gt;=AB$2,$A39,0),0)</f>
        <v>0</v>
      </c>
      <c r="AC39" s="44" t="n">
        <f aca="false">IF($B39&lt;=AC$2,IF($C39&gt;=AC$2,$A39,0),0)</f>
        <v>0</v>
      </c>
      <c r="AD39" s="44" t="n">
        <f aca="false">IF($B39&lt;=AD$2,IF($C39&gt;=AD$2,$A39,0),0)</f>
        <v>0</v>
      </c>
      <c r="AE39" s="44" t="n">
        <f aca="false">IF($B39&lt;=AE$2,IF($C39&gt;=AE$2,$A39,0),0)</f>
        <v>0</v>
      </c>
      <c r="AF39" s="44" t="n">
        <f aca="false">IF($B39&lt;=AF$2,IF($C39&gt;=AF$2,$A39,0),0)</f>
        <v>0</v>
      </c>
      <c r="AG39" s="44" t="n">
        <f aca="false">IF($B39&lt;=AG$2,IF($C39&gt;=AG$2,$A39,0),0)</f>
        <v>0</v>
      </c>
      <c r="AH39" s="44" t="n">
        <f aca="false">IF($B39&lt;=AH$2,IF($C39&gt;=AH$2,$A39,0),0)</f>
        <v>0</v>
      </c>
      <c r="AI39" s="44" t="n">
        <f aca="false">IF($B39&lt;=AI$2,IF($C39&gt;=AI$2,$A39,0),0)</f>
        <v>0</v>
      </c>
      <c r="AJ39" s="44" t="n">
        <f aca="false">IF($B39&lt;=AJ$2,IF($C39&gt;=AJ$2,$A39,0),0)</f>
        <v>0</v>
      </c>
      <c r="AK39" s="44" t="n">
        <f aca="false">IF($B39&lt;=AK$2,IF($C39&gt;=AK$2,$A39,0),0)</f>
        <v>0</v>
      </c>
      <c r="AL39" s="44" t="n">
        <f aca="false">IF($B39&lt;=AL$2,IF($C39&gt;=AL$2,$A39,0),0)</f>
        <v>0</v>
      </c>
      <c r="AM39" s="44" t="n">
        <f aca="false">IF($B39&lt;=AM$2,IF($C39&gt;=AM$2,$A39,0),0)</f>
        <v>0</v>
      </c>
      <c r="AN39" s="44" t="n">
        <f aca="false">IF($B39&lt;=AN$2,IF($C39&gt;=AN$2,$A39,0),0)</f>
        <v>0</v>
      </c>
      <c r="AO39" s="44" t="n">
        <f aca="false">IF($B39&lt;=AO$2,IF($C39&gt;=AO$2,$A39,0),0)</f>
        <v>0</v>
      </c>
      <c r="AP39" s="44" t="n">
        <f aca="false">IF($B39&lt;=AP$2,IF($C39&gt;=AP$2,$A39,0),0)</f>
        <v>0</v>
      </c>
      <c r="AQ39" s="44" t="n">
        <f aca="false">IF($B39&lt;=AQ$2,IF($C39&gt;=AQ$2,$A39,0),0)</f>
        <v>0</v>
      </c>
      <c r="AR39" s="44" t="n">
        <f aca="false">IF($B39&lt;=AR$2,IF($C39&gt;=AR$2,$A39,0),0)</f>
        <v>0</v>
      </c>
      <c r="AS39" s="44" t="n">
        <f aca="false">IF($B39&lt;=AS$2,IF($C39&gt;=AS$2,$A39,0),0)</f>
        <v>0</v>
      </c>
      <c r="AT39" s="44" t="n">
        <f aca="false">IF($B39&lt;=AT$2,IF($C39&gt;=AT$2,$A39,0),0)</f>
        <v>0</v>
      </c>
      <c r="AU39" s="44" t="n">
        <f aca="false">IF($B39&lt;=AU$2,IF($C39&gt;=AU$2,$A39,0),0)</f>
        <v>0</v>
      </c>
      <c r="AV39" s="44" t="n">
        <f aca="false">IF($B39&lt;=AV$2,IF($C39&gt;=AV$2,$A39,0),0)</f>
        <v>0</v>
      </c>
      <c r="AW39" s="44" t="n">
        <f aca="false">IF($B39&lt;=AW$2,IF($C39&gt;=AW$2,$A39,0),0)</f>
        <v>0</v>
      </c>
      <c r="AX39" s="44" t="n">
        <f aca="false">IF($B39&lt;=AX$2,IF($C39&gt;=AX$2,$A39,0),0)</f>
        <v>0</v>
      </c>
      <c r="AY39" s="44" t="n">
        <f aca="false">IF($B39&lt;=AY$2,IF($C39&gt;=AY$2,$A39,0),0)</f>
        <v>0</v>
      </c>
      <c r="AZ39" s="44" t="n">
        <f aca="false">IF($B39&lt;=AZ$2,IF($C39&gt;=AZ$2,$A39,0),0)</f>
        <v>0</v>
      </c>
      <c r="BA39" s="44" t="n">
        <f aca="false">IF($B39&lt;=BA$2,IF($C39&gt;=BA$2,$A39,0),0)</f>
        <v>0</v>
      </c>
      <c r="BB39" s="44" t="n">
        <f aca="false">IF($B39&lt;=BB$2,IF($C39&gt;=BB$2,$A39,0),0)</f>
        <v>0</v>
      </c>
      <c r="BC39" s="44" t="n">
        <f aca="false">IF($B39&lt;=BC$2,IF($C39&gt;=BC$2,$A39,0),0)</f>
        <v>0</v>
      </c>
      <c r="BD39" s="44" t="n">
        <f aca="false">IF($B39&lt;=BD$2,IF($C39&gt;=BD$2,$A39,0),0)</f>
        <v>0</v>
      </c>
      <c r="BE39" s="44" t="n">
        <f aca="false">IF($B39&lt;=BE$2,IF($C39&gt;=BE$2,$A39,0),0)</f>
        <v>0</v>
      </c>
      <c r="BF39" s="44" t="n">
        <f aca="false">IF($B39&lt;=BF$2,IF($C39&gt;=BF$2,$A39,0),0)</f>
        <v>0</v>
      </c>
      <c r="BG39" s="44" t="n">
        <f aca="false">IF($B39&lt;=BG$2,IF($C39&gt;=BG$2,$A39,0),0)</f>
        <v>0</v>
      </c>
      <c r="BH39" s="44" t="n">
        <f aca="false">IF($B39&lt;=BH$2,IF($C39&gt;=BH$2,$A39,0),0)</f>
        <v>0</v>
      </c>
      <c r="BI39" s="44" t="n">
        <f aca="false">IF($B39&lt;=BI$2,IF($C39&gt;=BI$2,$A39,0),0)</f>
        <v>0</v>
      </c>
      <c r="BJ39" s="44" t="n">
        <f aca="false">IF($B39&lt;=BJ$2,IF($C39&gt;=BJ$2,$A39,0),0)</f>
        <v>0</v>
      </c>
      <c r="BK39" s="44" t="n">
        <f aca="false">IF($B39&lt;=BK$2,IF($C39&gt;=BK$2,$A39,0),0)</f>
        <v>0</v>
      </c>
    </row>
    <row r="40" customFormat="false" ht="12.75" hidden="false" customHeight="false" outlineLevel="0" collapsed="false">
      <c r="A40" s="49" t="n">
        <f aca="false">D40*31</f>
        <v>0</v>
      </c>
      <c r="B40" s="50" t="n">
        <v>37257</v>
      </c>
      <c r="C40" s="51" t="n">
        <v>37257</v>
      </c>
      <c r="E40" s="32" t="n">
        <v>3.296</v>
      </c>
      <c r="F40" s="33" t="s">
        <v>104</v>
      </c>
      <c r="G40" s="31" t="n">
        <v>-8.75</v>
      </c>
      <c r="H40" s="53" t="n">
        <f aca="false">((I40-E40)*SUM(L40:AK40)*10000)</f>
        <v>-0</v>
      </c>
      <c r="I40" s="48" t="n">
        <v>3.291</v>
      </c>
      <c r="J40" s="33" t="s">
        <v>40</v>
      </c>
      <c r="K40" s="33" t="n">
        <f aca="false">IF(I40=1,0,G40)</f>
        <v>-8.75</v>
      </c>
      <c r="L40" s="44" t="n">
        <f aca="false">IF($B40&lt;=L$2,IF($C40&gt;=L$2,$A40,0),0)</f>
        <v>0</v>
      </c>
      <c r="M40" s="44" t="n">
        <f aca="false">IF($B40&lt;=M$2,IF($C40&gt;=M$2,$A40,0),0)</f>
        <v>0</v>
      </c>
      <c r="N40" s="44" t="n">
        <f aca="false">IF($B40&lt;=N$2,IF($C40&gt;=N$2,$A40,0),0)</f>
        <v>0</v>
      </c>
      <c r="O40" s="44" t="n">
        <f aca="false">IF($B40&lt;=O$2,IF($C40&gt;=O$2,$A40,0),0)</f>
        <v>0</v>
      </c>
      <c r="P40" s="44" t="n">
        <f aca="false">IF($B40&lt;=P$2,IF($C40&gt;=P$2,$A40,0),0)</f>
        <v>0</v>
      </c>
      <c r="Q40" s="44" t="n">
        <f aca="false">IF($B40&lt;=Q$2,IF($C40&gt;=Q$2,$A40,0),0)</f>
        <v>0</v>
      </c>
      <c r="R40" s="44" t="n">
        <f aca="false">IF($B40&lt;=R$2,IF($C40&gt;=R$2,$A40,0),0)</f>
        <v>0</v>
      </c>
      <c r="S40" s="44" t="n">
        <f aca="false">IF($B40&lt;=S$2,IF($C40&gt;=S$2,$A40,0),0)</f>
        <v>0</v>
      </c>
      <c r="T40" s="44" t="n">
        <f aca="false">IF($B40&lt;=T$2,IF($C40&gt;=T$2,$A40,0),0)</f>
        <v>0</v>
      </c>
      <c r="U40" s="44" t="n">
        <f aca="false">IF($B40&lt;=U$2,IF($C40&gt;=U$2,$A40,0),0)</f>
        <v>0</v>
      </c>
      <c r="V40" s="44" t="n">
        <f aca="false">IF($B40&lt;=V$2,IF($C40&gt;=V$2,$A40,0),0)</f>
        <v>0</v>
      </c>
      <c r="W40" s="44" t="n">
        <f aca="false">IF($B40&lt;=W$2,IF($C40&gt;=W$2,$A40,0),0)</f>
        <v>0</v>
      </c>
      <c r="X40" s="44" t="n">
        <f aca="false">IF($B40&lt;=X$2,IF($C40&gt;=X$2,$A40,0),0)</f>
        <v>0</v>
      </c>
      <c r="Y40" s="44" t="n">
        <f aca="false">IF($B40&lt;=Y$2,IF($C40&gt;=Y$2,$A40,0),0)</f>
        <v>0</v>
      </c>
      <c r="Z40" s="44" t="n">
        <f aca="false">IF($B40&lt;=Z$2,IF($C40&gt;=Z$2,$A40,0),0)</f>
        <v>0</v>
      </c>
      <c r="AA40" s="44" t="n">
        <f aca="false">IF($B40&lt;=AA$2,IF($C40&gt;=AA$2,$A40,0),0)</f>
        <v>0</v>
      </c>
      <c r="AB40" s="44" t="n">
        <f aca="false">IF($B40&lt;=AB$2,IF($C40&gt;=AB$2,$A40,0),0)</f>
        <v>0</v>
      </c>
      <c r="AC40" s="44" t="n">
        <f aca="false">IF($B40&lt;=AC$2,IF($C40&gt;=AC$2,$A40,0),0)</f>
        <v>0</v>
      </c>
      <c r="AD40" s="44" t="n">
        <f aca="false">IF($B40&lt;=AD$2,IF($C40&gt;=AD$2,$A40,0),0)</f>
        <v>0</v>
      </c>
      <c r="AE40" s="44" t="n">
        <f aca="false">IF($B40&lt;=AE$2,IF($C40&gt;=AE$2,$A40,0),0)</f>
        <v>0</v>
      </c>
      <c r="AF40" s="44" t="n">
        <f aca="false">IF($B40&lt;=AF$2,IF($C40&gt;=AF$2,$A40,0),0)</f>
        <v>0</v>
      </c>
      <c r="AG40" s="44" t="n">
        <f aca="false">IF($B40&lt;=AG$2,IF($C40&gt;=AG$2,$A40,0),0)</f>
        <v>0</v>
      </c>
      <c r="AH40" s="44" t="n">
        <f aca="false">IF($B40&lt;=AH$2,IF($C40&gt;=AH$2,$A40,0),0)</f>
        <v>0</v>
      </c>
      <c r="AI40" s="44" t="n">
        <f aca="false">IF($B40&lt;=AI$2,IF($C40&gt;=AI$2,$A40,0),0)</f>
        <v>0</v>
      </c>
      <c r="AJ40" s="44" t="n">
        <f aca="false">IF($B40&lt;=AJ$2,IF($C40&gt;=AJ$2,$A40,0),0)</f>
        <v>0</v>
      </c>
      <c r="AK40" s="44" t="n">
        <f aca="false">IF($B40&lt;=AK$2,IF($C40&gt;=AK$2,$A40,0),0)</f>
        <v>0</v>
      </c>
      <c r="AL40" s="44" t="n">
        <f aca="false">IF($B40&lt;=AL$2,IF($C40&gt;=AL$2,$A40,0),0)</f>
        <v>0</v>
      </c>
      <c r="AM40" s="44" t="n">
        <f aca="false">IF($B40&lt;=AM$2,IF($C40&gt;=AM$2,$A40,0),0)</f>
        <v>0</v>
      </c>
      <c r="AN40" s="44" t="n">
        <f aca="false">IF($B40&lt;=AN$2,IF($C40&gt;=AN$2,$A40,0),0)</f>
        <v>0</v>
      </c>
      <c r="AO40" s="44" t="n">
        <f aca="false">IF($B40&lt;=AO$2,IF($C40&gt;=AO$2,$A40,0),0)</f>
        <v>0</v>
      </c>
      <c r="AP40" s="44" t="n">
        <f aca="false">IF($B40&lt;=AP$2,IF($C40&gt;=AP$2,$A40,0),0)</f>
        <v>0</v>
      </c>
      <c r="AQ40" s="44" t="n">
        <f aca="false">IF($B40&lt;=AQ$2,IF($C40&gt;=AQ$2,$A40,0),0)</f>
        <v>0</v>
      </c>
      <c r="AR40" s="44" t="n">
        <f aca="false">IF($B40&lt;=AR$2,IF($C40&gt;=AR$2,$A40,0),0)</f>
        <v>0</v>
      </c>
      <c r="AS40" s="44" t="n">
        <f aca="false">IF($B40&lt;=AS$2,IF($C40&gt;=AS$2,$A40,0),0)</f>
        <v>0</v>
      </c>
      <c r="AT40" s="44" t="n">
        <f aca="false">IF($B40&lt;=AT$2,IF($C40&gt;=AT$2,$A40,0),0)</f>
        <v>0</v>
      </c>
      <c r="AU40" s="44" t="n">
        <f aca="false">IF($B40&lt;=AU$2,IF($C40&gt;=AU$2,$A40,0),0)</f>
        <v>0</v>
      </c>
      <c r="AV40" s="44" t="n">
        <f aca="false">IF($B40&lt;=AV$2,IF($C40&gt;=AV$2,$A40,0),0)</f>
        <v>0</v>
      </c>
      <c r="AW40" s="44" t="n">
        <f aca="false">IF($B40&lt;=AW$2,IF($C40&gt;=AW$2,$A40,0),0)</f>
        <v>0</v>
      </c>
      <c r="AX40" s="44" t="n">
        <f aca="false">IF($B40&lt;=AX$2,IF($C40&gt;=AX$2,$A40,0),0)</f>
        <v>0</v>
      </c>
      <c r="AY40" s="44" t="n">
        <f aca="false">IF($B40&lt;=AY$2,IF($C40&gt;=AY$2,$A40,0),0)</f>
        <v>0</v>
      </c>
      <c r="AZ40" s="44" t="n">
        <f aca="false">IF($B40&lt;=AZ$2,IF($C40&gt;=AZ$2,$A40,0),0)</f>
        <v>0</v>
      </c>
      <c r="BA40" s="44" t="n">
        <f aca="false">IF($B40&lt;=BA$2,IF($C40&gt;=BA$2,$A40,0),0)</f>
        <v>0</v>
      </c>
      <c r="BB40" s="44" t="n">
        <f aca="false">IF($B40&lt;=BB$2,IF($C40&gt;=BB$2,$A40,0),0)</f>
        <v>0</v>
      </c>
      <c r="BC40" s="44" t="n">
        <f aca="false">IF($B40&lt;=BC$2,IF($C40&gt;=BC$2,$A40,0),0)</f>
        <v>0</v>
      </c>
      <c r="BD40" s="44" t="n">
        <f aca="false">IF($B40&lt;=BD$2,IF($C40&gt;=BD$2,$A40,0),0)</f>
        <v>0</v>
      </c>
      <c r="BE40" s="44" t="n">
        <f aca="false">IF($B40&lt;=BE$2,IF($C40&gt;=BE$2,$A40,0),0)</f>
        <v>0</v>
      </c>
      <c r="BF40" s="44" t="n">
        <f aca="false">IF($B40&lt;=BF$2,IF($C40&gt;=BF$2,$A40,0),0)</f>
        <v>0</v>
      </c>
      <c r="BG40" s="44" t="n">
        <f aca="false">IF($B40&lt;=BG$2,IF($C40&gt;=BG$2,$A40,0),0)</f>
        <v>0</v>
      </c>
      <c r="BH40" s="44" t="n">
        <f aca="false">IF($B40&lt;=BH$2,IF($C40&gt;=BH$2,$A40,0),0)</f>
        <v>0</v>
      </c>
      <c r="BI40" s="44" t="n">
        <f aca="false">IF($B40&lt;=BI$2,IF($C40&gt;=BI$2,$A40,0),0)</f>
        <v>0</v>
      </c>
      <c r="BJ40" s="44" t="n">
        <f aca="false">IF($B40&lt;=BJ$2,IF($C40&gt;=BJ$2,$A40,0),0)</f>
        <v>0</v>
      </c>
      <c r="BK40" s="44" t="n">
        <f aca="false">IF($B40&lt;=BK$2,IF($C40&gt;=BK$2,$A40,0),0)</f>
        <v>0</v>
      </c>
    </row>
    <row r="41" customFormat="false" ht="12.75" hidden="false" customHeight="false" outlineLevel="0" collapsed="false">
      <c r="A41" s="49" t="n">
        <f aca="false">D41*31</f>
        <v>0</v>
      </c>
      <c r="B41" s="50" t="n">
        <v>37257</v>
      </c>
      <c r="C41" s="51" t="n">
        <v>37257</v>
      </c>
      <c r="E41" s="32" t="n">
        <v>3.394</v>
      </c>
      <c r="F41" s="33" t="s">
        <v>104</v>
      </c>
      <c r="G41" s="31" t="n">
        <v>7.5</v>
      </c>
      <c r="H41" s="53" t="n">
        <f aca="false">((I41-E41)*SUM(L41:AK41)*10000)</f>
        <v>0</v>
      </c>
      <c r="I41" s="48" t="n">
        <v>3.428</v>
      </c>
      <c r="J41" s="33" t="s">
        <v>40</v>
      </c>
      <c r="K41" s="33" t="n">
        <f aca="false">IF(I41=1,0,G41)</f>
        <v>7.5</v>
      </c>
      <c r="L41" s="44" t="n">
        <f aca="false">IF($B41&lt;=L$2,IF($C41&gt;=L$2,$A41,0),0)</f>
        <v>0</v>
      </c>
      <c r="M41" s="44" t="n">
        <f aca="false">IF($B41&lt;=M$2,IF($C41&gt;=M$2,$A41,0),0)</f>
        <v>0</v>
      </c>
      <c r="N41" s="44" t="n">
        <f aca="false">IF($B41&lt;=N$2,IF($C41&gt;=N$2,$A41,0),0)</f>
        <v>0</v>
      </c>
      <c r="O41" s="44" t="n">
        <f aca="false">IF($B41&lt;=O$2,IF($C41&gt;=O$2,$A41,0),0)</f>
        <v>0</v>
      </c>
      <c r="P41" s="44" t="n">
        <f aca="false">IF($B41&lt;=P$2,IF($C41&gt;=P$2,$A41,0),0)</f>
        <v>0</v>
      </c>
      <c r="Q41" s="44" t="n">
        <f aca="false">IF($B41&lt;=Q$2,IF($C41&gt;=Q$2,$A41,0),0)</f>
        <v>0</v>
      </c>
      <c r="R41" s="44" t="n">
        <f aca="false">IF($B41&lt;=R$2,IF($C41&gt;=R$2,$A41,0),0)</f>
        <v>0</v>
      </c>
      <c r="S41" s="44" t="n">
        <f aca="false">IF($B41&lt;=S$2,IF($C41&gt;=S$2,$A41,0),0)</f>
        <v>0</v>
      </c>
      <c r="T41" s="44" t="n">
        <f aca="false">IF($B41&lt;=T$2,IF($C41&gt;=T$2,$A41,0),0)</f>
        <v>0</v>
      </c>
      <c r="U41" s="44" t="n">
        <f aca="false">IF($B41&lt;=U$2,IF($C41&gt;=U$2,$A41,0),0)</f>
        <v>0</v>
      </c>
      <c r="V41" s="44" t="n">
        <f aca="false">IF($B41&lt;=V$2,IF($C41&gt;=V$2,$A41,0),0)</f>
        <v>0</v>
      </c>
      <c r="W41" s="44" t="n">
        <f aca="false">IF($B41&lt;=W$2,IF($C41&gt;=W$2,$A41,0),0)</f>
        <v>0</v>
      </c>
      <c r="X41" s="44" t="n">
        <f aca="false">IF($B41&lt;=X$2,IF($C41&gt;=X$2,$A41,0),0)</f>
        <v>0</v>
      </c>
      <c r="Y41" s="44" t="n">
        <f aca="false">IF($B41&lt;=Y$2,IF($C41&gt;=Y$2,$A41,0),0)</f>
        <v>0</v>
      </c>
      <c r="Z41" s="44" t="n">
        <f aca="false">IF($B41&lt;=Z$2,IF($C41&gt;=Z$2,$A41,0),0)</f>
        <v>0</v>
      </c>
      <c r="AA41" s="44" t="n">
        <f aca="false">IF($B41&lt;=AA$2,IF($C41&gt;=AA$2,$A41,0),0)</f>
        <v>0</v>
      </c>
      <c r="AB41" s="44" t="n">
        <f aca="false">IF($B41&lt;=AB$2,IF($C41&gt;=AB$2,$A41,0),0)</f>
        <v>0</v>
      </c>
      <c r="AC41" s="44" t="n">
        <f aca="false">IF($B41&lt;=AC$2,IF($C41&gt;=AC$2,$A41,0),0)</f>
        <v>0</v>
      </c>
      <c r="AD41" s="44" t="n">
        <f aca="false">IF($B41&lt;=AD$2,IF($C41&gt;=AD$2,$A41,0),0)</f>
        <v>0</v>
      </c>
      <c r="AE41" s="44" t="n">
        <f aca="false">IF($B41&lt;=AE$2,IF($C41&gt;=AE$2,$A41,0),0)</f>
        <v>0</v>
      </c>
      <c r="AF41" s="44" t="n">
        <f aca="false">IF($B41&lt;=AF$2,IF($C41&gt;=AF$2,$A41,0),0)</f>
        <v>0</v>
      </c>
      <c r="AG41" s="44" t="n">
        <f aca="false">IF($B41&lt;=AG$2,IF($C41&gt;=AG$2,$A41,0),0)</f>
        <v>0</v>
      </c>
      <c r="AH41" s="44" t="n">
        <f aca="false">IF($B41&lt;=AH$2,IF($C41&gt;=AH$2,$A41,0),0)</f>
        <v>0</v>
      </c>
      <c r="AI41" s="44" t="n">
        <f aca="false">IF($B41&lt;=AI$2,IF($C41&gt;=AI$2,$A41,0),0)</f>
        <v>0</v>
      </c>
      <c r="AJ41" s="44" t="n">
        <f aca="false">IF($B41&lt;=AJ$2,IF($C41&gt;=AJ$2,$A41,0),0)</f>
        <v>0</v>
      </c>
      <c r="AK41" s="44" t="n">
        <f aca="false">IF($B41&lt;=AK$2,IF($C41&gt;=AK$2,$A41,0),0)</f>
        <v>0</v>
      </c>
      <c r="AL41" s="44" t="n">
        <f aca="false">IF($B41&lt;=AL$2,IF($C41&gt;=AL$2,$A41,0),0)</f>
        <v>0</v>
      </c>
      <c r="AM41" s="44" t="n">
        <f aca="false">IF($B41&lt;=AM$2,IF($C41&gt;=AM$2,$A41,0),0)</f>
        <v>0</v>
      </c>
      <c r="AN41" s="44" t="n">
        <f aca="false">IF($B41&lt;=AN$2,IF($C41&gt;=AN$2,$A41,0),0)</f>
        <v>0</v>
      </c>
      <c r="AO41" s="44" t="n">
        <f aca="false">IF($B41&lt;=AO$2,IF($C41&gt;=AO$2,$A41,0),0)</f>
        <v>0</v>
      </c>
      <c r="AP41" s="44" t="n">
        <f aca="false">IF($B41&lt;=AP$2,IF($C41&gt;=AP$2,$A41,0),0)</f>
        <v>0</v>
      </c>
      <c r="AQ41" s="44" t="n">
        <f aca="false">IF($B41&lt;=AQ$2,IF($C41&gt;=AQ$2,$A41,0),0)</f>
        <v>0</v>
      </c>
      <c r="AR41" s="44" t="n">
        <f aca="false">IF($B41&lt;=AR$2,IF($C41&gt;=AR$2,$A41,0),0)</f>
        <v>0</v>
      </c>
      <c r="AS41" s="44" t="n">
        <f aca="false">IF($B41&lt;=AS$2,IF($C41&gt;=AS$2,$A41,0),0)</f>
        <v>0</v>
      </c>
      <c r="AT41" s="44" t="n">
        <f aca="false">IF($B41&lt;=AT$2,IF($C41&gt;=AT$2,$A41,0),0)</f>
        <v>0</v>
      </c>
      <c r="AU41" s="44" t="n">
        <f aca="false">IF($B41&lt;=AU$2,IF($C41&gt;=AU$2,$A41,0),0)</f>
        <v>0</v>
      </c>
      <c r="AV41" s="44" t="n">
        <f aca="false">IF($B41&lt;=AV$2,IF($C41&gt;=AV$2,$A41,0),0)</f>
        <v>0</v>
      </c>
      <c r="AW41" s="44" t="n">
        <f aca="false">IF($B41&lt;=AW$2,IF($C41&gt;=AW$2,$A41,0),0)</f>
        <v>0</v>
      </c>
      <c r="AX41" s="44" t="n">
        <f aca="false">IF($B41&lt;=AX$2,IF($C41&gt;=AX$2,$A41,0),0)</f>
        <v>0</v>
      </c>
      <c r="AY41" s="44" t="n">
        <f aca="false">IF($B41&lt;=AY$2,IF($C41&gt;=AY$2,$A41,0),0)</f>
        <v>0</v>
      </c>
      <c r="AZ41" s="44" t="n">
        <f aca="false">IF($B41&lt;=AZ$2,IF($C41&gt;=AZ$2,$A41,0),0)</f>
        <v>0</v>
      </c>
      <c r="BA41" s="44" t="n">
        <f aca="false">IF($B41&lt;=BA$2,IF($C41&gt;=BA$2,$A41,0),0)</f>
        <v>0</v>
      </c>
      <c r="BB41" s="44" t="n">
        <f aca="false">IF($B41&lt;=BB$2,IF($C41&gt;=BB$2,$A41,0),0)</f>
        <v>0</v>
      </c>
      <c r="BC41" s="44" t="n">
        <f aca="false">IF($B41&lt;=BC$2,IF($C41&gt;=BC$2,$A41,0),0)</f>
        <v>0</v>
      </c>
      <c r="BD41" s="44" t="n">
        <f aca="false">IF($B41&lt;=BD$2,IF($C41&gt;=BD$2,$A41,0),0)</f>
        <v>0</v>
      </c>
      <c r="BE41" s="44" t="n">
        <f aca="false">IF($B41&lt;=BE$2,IF($C41&gt;=BE$2,$A41,0),0)</f>
        <v>0</v>
      </c>
      <c r="BF41" s="44" t="n">
        <f aca="false">IF($B41&lt;=BF$2,IF($C41&gt;=BF$2,$A41,0),0)</f>
        <v>0</v>
      </c>
      <c r="BG41" s="44" t="n">
        <f aca="false">IF($B41&lt;=BG$2,IF($C41&gt;=BG$2,$A41,0),0)</f>
        <v>0</v>
      </c>
      <c r="BH41" s="44" t="n">
        <f aca="false">IF($B41&lt;=BH$2,IF($C41&gt;=BH$2,$A41,0),0)</f>
        <v>0</v>
      </c>
      <c r="BI41" s="44" t="n">
        <f aca="false">IF($B41&lt;=BI$2,IF($C41&gt;=BI$2,$A41,0),0)</f>
        <v>0</v>
      </c>
      <c r="BJ41" s="44" t="n">
        <f aca="false">IF($B41&lt;=BJ$2,IF($C41&gt;=BJ$2,$A41,0),0)</f>
        <v>0</v>
      </c>
      <c r="BK41" s="44" t="n">
        <f aca="false">IF($B41&lt;=BK$2,IF($C41&gt;=BK$2,$A41,0),0)</f>
        <v>0</v>
      </c>
    </row>
    <row r="42" customFormat="false" ht="12.75" hidden="false" customHeight="false" outlineLevel="0" collapsed="false">
      <c r="A42" s="49" t="n">
        <v>0</v>
      </c>
      <c r="B42" s="50" t="n">
        <v>37288</v>
      </c>
      <c r="C42" s="51" t="n">
        <v>37288</v>
      </c>
      <c r="E42" s="48" t="n">
        <v>3.5075</v>
      </c>
      <c r="F42" s="33" t="s">
        <v>104</v>
      </c>
      <c r="G42" s="31" t="n">
        <v>-3</v>
      </c>
      <c r="H42" s="53" t="n">
        <f aca="false">((I42-E42)*SUM(L42:AK42)*10000)</f>
        <v>-0</v>
      </c>
      <c r="I42" s="32" t="n">
        <v>3.428</v>
      </c>
      <c r="J42" s="33" t="s">
        <v>40</v>
      </c>
      <c r="K42" s="33" t="n">
        <f aca="false">IF(I42=1,0,G42)</f>
        <v>-3</v>
      </c>
      <c r="L42" s="44" t="n">
        <f aca="false">IF($B42&lt;=L$2,IF($C42&gt;=L$2,$A42,0),0)</f>
        <v>0</v>
      </c>
      <c r="M42" s="44" t="n">
        <f aca="false">IF($B42&lt;=M$2,IF($C42&gt;=M$2,$A42,0),0)</f>
        <v>0</v>
      </c>
      <c r="N42" s="44" t="n">
        <f aca="false">IF($B42&lt;=N$2,IF($C42&gt;=N$2,$A42,0),0)</f>
        <v>0</v>
      </c>
      <c r="O42" s="44" t="n">
        <f aca="false">IF($B42&lt;=O$2,IF($C42&gt;=O$2,$A42,0),0)</f>
        <v>0</v>
      </c>
      <c r="P42" s="44" t="n">
        <f aca="false">IF($B42&lt;=P$2,IF($C42&gt;=P$2,$A42,0),0)</f>
        <v>0</v>
      </c>
      <c r="Q42" s="44" t="n">
        <f aca="false">IF($B42&lt;=Q$2,IF($C42&gt;=Q$2,$A42,0),0)</f>
        <v>0</v>
      </c>
      <c r="R42" s="44" t="n">
        <f aca="false">IF($B42&lt;=R$2,IF($C42&gt;=R$2,$A42,0),0)</f>
        <v>0</v>
      </c>
      <c r="S42" s="44" t="n">
        <f aca="false">IF($B42&lt;=S$2,IF($C42&gt;=S$2,$A42,0),0)</f>
        <v>0</v>
      </c>
      <c r="T42" s="44" t="n">
        <f aca="false">IF($B42&lt;=T$2,IF($C42&gt;=T$2,$A42,0),0)</f>
        <v>0</v>
      </c>
      <c r="U42" s="44" t="n">
        <f aca="false">IF($B42&lt;=U$2,IF($C42&gt;=U$2,$A42,0),0)</f>
        <v>0</v>
      </c>
      <c r="V42" s="44" t="n">
        <f aca="false">IF($B42&lt;=V$2,IF($C42&gt;=V$2,$A42,0),0)</f>
        <v>0</v>
      </c>
      <c r="W42" s="44" t="n">
        <f aca="false">IF($B42&lt;=W$2,IF($C42&gt;=W$2,$A42,0),0)</f>
        <v>0</v>
      </c>
      <c r="X42" s="44" t="n">
        <f aca="false">IF($B42&lt;=X$2,IF($C42&gt;=X$2,$A42,0),0)</f>
        <v>0</v>
      </c>
      <c r="Y42" s="44" t="n">
        <f aca="false">IF($B42&lt;=Y$2,IF($C42&gt;=Y$2,$A42,0),0)</f>
        <v>0</v>
      </c>
      <c r="Z42" s="44" t="n">
        <f aca="false">IF($B42&lt;=Z$2,IF($C42&gt;=Z$2,$A42,0),0)</f>
        <v>0</v>
      </c>
      <c r="AA42" s="44" t="n">
        <f aca="false">IF($B42&lt;=AA$2,IF($C42&gt;=AA$2,$A42,0),0)</f>
        <v>0</v>
      </c>
      <c r="AB42" s="44" t="n">
        <f aca="false">IF($B42&lt;=AB$2,IF($C42&gt;=AB$2,$A42,0),0)</f>
        <v>0</v>
      </c>
      <c r="AC42" s="44" t="n">
        <f aca="false">IF($B42&lt;=AC$2,IF($C42&gt;=AC$2,$A42,0),0)</f>
        <v>0</v>
      </c>
      <c r="AD42" s="44" t="n">
        <f aca="false">IF($B42&lt;=AD$2,IF($C42&gt;=AD$2,$A42,0),0)</f>
        <v>0</v>
      </c>
      <c r="AE42" s="44" t="n">
        <f aca="false">IF($B42&lt;=AE$2,IF($C42&gt;=AE$2,$A42,0),0)</f>
        <v>0</v>
      </c>
      <c r="AF42" s="44" t="n">
        <f aca="false">IF($B42&lt;=AF$2,IF($C42&gt;=AF$2,$A42,0),0)</f>
        <v>0</v>
      </c>
      <c r="AG42" s="44" t="n">
        <f aca="false">IF($B42&lt;=AG$2,IF($C42&gt;=AG$2,$A42,0),0)</f>
        <v>0</v>
      </c>
      <c r="AH42" s="44" t="n">
        <f aca="false">IF($B42&lt;=AH$2,IF($C42&gt;=AH$2,$A42,0),0)</f>
        <v>0</v>
      </c>
      <c r="AI42" s="44" t="n">
        <f aca="false">IF($B42&lt;=AI$2,IF($C42&gt;=AI$2,$A42,0),0)</f>
        <v>0</v>
      </c>
      <c r="AJ42" s="44" t="n">
        <f aca="false">IF($B42&lt;=AJ$2,IF($C42&gt;=AJ$2,$A42,0),0)</f>
        <v>0</v>
      </c>
      <c r="AK42" s="44" t="n">
        <f aca="false">IF($B42&lt;=AK$2,IF($C42&gt;=AK$2,$A42,0),0)</f>
        <v>0</v>
      </c>
      <c r="AL42" s="44" t="n">
        <f aca="false">IF($B42&lt;=AL$2,IF($C42&gt;=AL$2,$A42,0),0)</f>
        <v>0</v>
      </c>
      <c r="AM42" s="44" t="n">
        <f aca="false">IF($B42&lt;=AM$2,IF($C42&gt;=AM$2,$A42,0),0)</f>
        <v>0</v>
      </c>
      <c r="AN42" s="44" t="n">
        <f aca="false">IF($B42&lt;=AN$2,IF($C42&gt;=AN$2,$A42,0),0)</f>
        <v>0</v>
      </c>
      <c r="AO42" s="44" t="n">
        <f aca="false">IF($B42&lt;=AO$2,IF($C42&gt;=AO$2,$A42,0),0)</f>
        <v>0</v>
      </c>
      <c r="AP42" s="44" t="n">
        <f aca="false">IF($B42&lt;=AP$2,IF($C42&gt;=AP$2,$A42,0),0)</f>
        <v>0</v>
      </c>
      <c r="AQ42" s="44" t="n">
        <f aca="false">IF($B42&lt;=AQ$2,IF($C42&gt;=AQ$2,$A42,0),0)</f>
        <v>0</v>
      </c>
      <c r="AR42" s="44" t="n">
        <f aca="false">IF($B42&lt;=AR$2,IF($C42&gt;=AR$2,$A42,0),0)</f>
        <v>0</v>
      </c>
      <c r="AS42" s="44" t="n">
        <f aca="false">IF($B42&lt;=AS$2,IF($C42&gt;=AS$2,$A42,0),0)</f>
        <v>0</v>
      </c>
      <c r="AT42" s="44" t="n">
        <f aca="false">IF($B42&lt;=AT$2,IF($C42&gt;=AT$2,$A42,0),0)</f>
        <v>0</v>
      </c>
      <c r="AU42" s="44" t="n">
        <f aca="false">IF($B42&lt;=AU$2,IF($C42&gt;=AU$2,$A42,0),0)</f>
        <v>0</v>
      </c>
      <c r="AV42" s="44" t="n">
        <f aca="false">IF($B42&lt;=AV$2,IF($C42&gt;=AV$2,$A42,0),0)</f>
        <v>0</v>
      </c>
      <c r="AW42" s="44" t="n">
        <f aca="false">IF($B42&lt;=AW$2,IF($C42&gt;=AW$2,$A42,0),0)</f>
        <v>0</v>
      </c>
      <c r="AX42" s="44" t="n">
        <f aca="false">IF($B42&lt;=AX$2,IF($C42&gt;=AX$2,$A42,0),0)</f>
        <v>0</v>
      </c>
      <c r="AY42" s="44" t="n">
        <f aca="false">IF($B42&lt;=AY$2,IF($C42&gt;=AY$2,$A42,0),0)</f>
        <v>0</v>
      </c>
      <c r="AZ42" s="44" t="n">
        <f aca="false">IF($B42&lt;=AZ$2,IF($C42&gt;=AZ$2,$A42,0),0)</f>
        <v>0</v>
      </c>
      <c r="BA42" s="44" t="n">
        <f aca="false">IF($B42&lt;=BA$2,IF($C42&gt;=BA$2,$A42,0),0)</f>
        <v>0</v>
      </c>
      <c r="BB42" s="44" t="n">
        <f aca="false">IF($B42&lt;=BB$2,IF($C42&gt;=BB$2,$A42,0),0)</f>
        <v>0</v>
      </c>
      <c r="BC42" s="44" t="n">
        <f aca="false">IF($B42&lt;=BC$2,IF($C42&gt;=BC$2,$A42,0),0)</f>
        <v>0</v>
      </c>
      <c r="BD42" s="44" t="n">
        <f aca="false">IF($B42&lt;=BD$2,IF($C42&gt;=BD$2,$A42,0),0)</f>
        <v>0</v>
      </c>
      <c r="BE42" s="44" t="n">
        <f aca="false">IF($B42&lt;=BE$2,IF($C42&gt;=BE$2,$A42,0),0)</f>
        <v>0</v>
      </c>
      <c r="BF42" s="44" t="n">
        <f aca="false">IF($B42&lt;=BF$2,IF($C42&gt;=BF$2,$A42,0),0)</f>
        <v>0</v>
      </c>
      <c r="BG42" s="44" t="n">
        <f aca="false">IF($B42&lt;=BG$2,IF($C42&gt;=BG$2,$A42,0),0)</f>
        <v>0</v>
      </c>
      <c r="BH42" s="44" t="n">
        <f aca="false">IF($B42&lt;=BH$2,IF($C42&gt;=BH$2,$A42,0),0)</f>
        <v>0</v>
      </c>
      <c r="BI42" s="44" t="n">
        <f aca="false">IF($B42&lt;=BI$2,IF($C42&gt;=BI$2,$A42,0),0)</f>
        <v>0</v>
      </c>
      <c r="BJ42" s="44" t="n">
        <f aca="false">IF($B42&lt;=BJ$2,IF($C42&gt;=BJ$2,$A42,0),0)</f>
        <v>0</v>
      </c>
      <c r="BK42" s="44" t="n">
        <f aca="false">IF($B42&lt;=BK$2,IF($C42&gt;=BK$2,$A42,0),0)</f>
        <v>0</v>
      </c>
    </row>
    <row r="43" customFormat="false" ht="12.75" hidden="false" customHeight="false" outlineLevel="0" collapsed="false">
      <c r="A43" s="49" t="n">
        <v>0</v>
      </c>
      <c r="B43" s="50" t="n">
        <v>37257</v>
      </c>
      <c r="C43" s="51" t="n">
        <v>37257</v>
      </c>
      <c r="E43" s="48" t="n">
        <v>3.4075</v>
      </c>
      <c r="F43" s="33" t="s">
        <v>104</v>
      </c>
      <c r="G43" s="31" t="n">
        <v>4.75</v>
      </c>
      <c r="H43" s="53" t="n">
        <f aca="false">((I43-E43)*SUM(L43:AK43)*10000)</f>
        <v>0</v>
      </c>
      <c r="I43" s="32" t="n">
        <v>3.418</v>
      </c>
      <c r="J43" s="33" t="s">
        <v>40</v>
      </c>
      <c r="K43" s="33" t="n">
        <f aca="false">IF(I43=1,0,G43)</f>
        <v>4.75</v>
      </c>
      <c r="L43" s="44" t="n">
        <f aca="false">IF($B43&lt;=L$2,IF($C43&gt;=L$2,$A43,0),0)</f>
        <v>0</v>
      </c>
      <c r="M43" s="44" t="n">
        <f aca="false">IF($B43&lt;=M$2,IF($C43&gt;=M$2,$A43,0),0)</f>
        <v>0</v>
      </c>
      <c r="N43" s="44" t="n">
        <f aca="false">IF($B43&lt;=N$2,IF($C43&gt;=N$2,$A43,0),0)</f>
        <v>0</v>
      </c>
      <c r="O43" s="44" t="n">
        <f aca="false">IF($B43&lt;=O$2,IF($C43&gt;=O$2,$A43,0),0)</f>
        <v>0</v>
      </c>
      <c r="P43" s="44" t="n">
        <f aca="false">IF($B43&lt;=P$2,IF($C43&gt;=P$2,$A43,0),0)</f>
        <v>0</v>
      </c>
      <c r="Q43" s="44" t="n">
        <f aca="false">IF($B43&lt;=Q$2,IF($C43&gt;=Q$2,$A43,0),0)</f>
        <v>0</v>
      </c>
      <c r="R43" s="44" t="n">
        <f aca="false">IF($B43&lt;=R$2,IF($C43&gt;=R$2,$A43,0),0)</f>
        <v>0</v>
      </c>
      <c r="S43" s="44" t="n">
        <f aca="false">IF($B43&lt;=S$2,IF($C43&gt;=S$2,$A43,0),0)</f>
        <v>0</v>
      </c>
      <c r="T43" s="44" t="n">
        <f aca="false">IF($B43&lt;=T$2,IF($C43&gt;=T$2,$A43,0),0)</f>
        <v>0</v>
      </c>
      <c r="U43" s="44" t="n">
        <f aca="false">IF($B43&lt;=U$2,IF($C43&gt;=U$2,$A43,0),0)</f>
        <v>0</v>
      </c>
      <c r="V43" s="44" t="n">
        <f aca="false">IF($B43&lt;=V$2,IF($C43&gt;=V$2,$A43,0),0)</f>
        <v>0</v>
      </c>
      <c r="W43" s="44" t="n">
        <f aca="false">IF($B43&lt;=W$2,IF($C43&gt;=W$2,$A43,0),0)</f>
        <v>0</v>
      </c>
      <c r="X43" s="44" t="n">
        <f aca="false">IF($B43&lt;=X$2,IF($C43&gt;=X$2,$A43,0),0)</f>
        <v>0</v>
      </c>
      <c r="Y43" s="44" t="n">
        <f aca="false">IF($B43&lt;=Y$2,IF($C43&gt;=Y$2,$A43,0),0)</f>
        <v>0</v>
      </c>
      <c r="Z43" s="44" t="n">
        <f aca="false">IF($B43&lt;=Z$2,IF($C43&gt;=Z$2,$A43,0),0)</f>
        <v>0</v>
      </c>
      <c r="AA43" s="44" t="n">
        <f aca="false">IF($B43&lt;=AA$2,IF($C43&gt;=AA$2,$A43,0),0)</f>
        <v>0</v>
      </c>
      <c r="AB43" s="44" t="n">
        <f aca="false">IF($B43&lt;=AB$2,IF($C43&gt;=AB$2,$A43,0),0)</f>
        <v>0</v>
      </c>
      <c r="AC43" s="44" t="n">
        <f aca="false">IF($B43&lt;=AC$2,IF($C43&gt;=AC$2,$A43,0),0)</f>
        <v>0</v>
      </c>
      <c r="AD43" s="44" t="n">
        <f aca="false">IF($B43&lt;=AD$2,IF($C43&gt;=AD$2,$A43,0),0)</f>
        <v>0</v>
      </c>
      <c r="AE43" s="44" t="n">
        <f aca="false">IF($B43&lt;=AE$2,IF($C43&gt;=AE$2,$A43,0),0)</f>
        <v>0</v>
      </c>
      <c r="AF43" s="44" t="n">
        <f aca="false">IF($B43&lt;=AF$2,IF($C43&gt;=AF$2,$A43,0),0)</f>
        <v>0</v>
      </c>
      <c r="AG43" s="44" t="n">
        <f aca="false">IF($B43&lt;=AG$2,IF($C43&gt;=AG$2,$A43,0),0)</f>
        <v>0</v>
      </c>
      <c r="AH43" s="44" t="n">
        <f aca="false">IF($B43&lt;=AH$2,IF($C43&gt;=AH$2,$A43,0),0)</f>
        <v>0</v>
      </c>
      <c r="AI43" s="44" t="n">
        <f aca="false">IF($B43&lt;=AI$2,IF($C43&gt;=AI$2,$A43,0),0)</f>
        <v>0</v>
      </c>
      <c r="AJ43" s="44" t="n">
        <f aca="false">IF($B43&lt;=AJ$2,IF($C43&gt;=AJ$2,$A43,0),0)</f>
        <v>0</v>
      </c>
      <c r="AK43" s="44" t="n">
        <f aca="false">IF($B43&lt;=AK$2,IF($C43&gt;=AK$2,$A43,0),0)</f>
        <v>0</v>
      </c>
      <c r="AL43" s="44" t="n">
        <f aca="false">IF($B43&lt;=AL$2,IF($C43&gt;=AL$2,$A43,0),0)</f>
        <v>0</v>
      </c>
      <c r="AM43" s="44" t="n">
        <f aca="false">IF($B43&lt;=AM$2,IF($C43&gt;=AM$2,$A43,0),0)</f>
        <v>0</v>
      </c>
      <c r="AN43" s="44" t="n">
        <f aca="false">IF($B43&lt;=AN$2,IF($C43&gt;=AN$2,$A43,0),0)</f>
        <v>0</v>
      </c>
      <c r="AO43" s="44" t="n">
        <f aca="false">IF($B43&lt;=AO$2,IF($C43&gt;=AO$2,$A43,0),0)</f>
        <v>0</v>
      </c>
      <c r="AP43" s="44" t="n">
        <f aca="false">IF($B43&lt;=AP$2,IF($C43&gt;=AP$2,$A43,0),0)</f>
        <v>0</v>
      </c>
      <c r="AQ43" s="44" t="n">
        <f aca="false">IF($B43&lt;=AQ$2,IF($C43&gt;=AQ$2,$A43,0),0)</f>
        <v>0</v>
      </c>
      <c r="AR43" s="44" t="n">
        <f aca="false">IF($B43&lt;=AR$2,IF($C43&gt;=AR$2,$A43,0),0)</f>
        <v>0</v>
      </c>
      <c r="AS43" s="44" t="n">
        <f aca="false">IF($B43&lt;=AS$2,IF($C43&gt;=AS$2,$A43,0),0)</f>
        <v>0</v>
      </c>
      <c r="AT43" s="44" t="n">
        <f aca="false">IF($B43&lt;=AT$2,IF($C43&gt;=AT$2,$A43,0),0)</f>
        <v>0</v>
      </c>
      <c r="AU43" s="44" t="n">
        <f aca="false">IF($B43&lt;=AU$2,IF($C43&gt;=AU$2,$A43,0),0)</f>
        <v>0</v>
      </c>
      <c r="AV43" s="44" t="n">
        <f aca="false">IF($B43&lt;=AV$2,IF($C43&gt;=AV$2,$A43,0),0)</f>
        <v>0</v>
      </c>
      <c r="AW43" s="44" t="n">
        <f aca="false">IF($B43&lt;=AW$2,IF($C43&gt;=AW$2,$A43,0),0)</f>
        <v>0</v>
      </c>
      <c r="AX43" s="44" t="n">
        <f aca="false">IF($B43&lt;=AX$2,IF($C43&gt;=AX$2,$A43,0),0)</f>
        <v>0</v>
      </c>
      <c r="AY43" s="44" t="n">
        <f aca="false">IF($B43&lt;=AY$2,IF($C43&gt;=AY$2,$A43,0),0)</f>
        <v>0</v>
      </c>
      <c r="AZ43" s="44" t="n">
        <f aca="false">IF($B43&lt;=AZ$2,IF($C43&gt;=AZ$2,$A43,0),0)</f>
        <v>0</v>
      </c>
      <c r="BA43" s="44" t="n">
        <f aca="false">IF($B43&lt;=BA$2,IF($C43&gt;=BA$2,$A43,0),0)</f>
        <v>0</v>
      </c>
      <c r="BB43" s="44" t="n">
        <f aca="false">IF($B43&lt;=BB$2,IF($C43&gt;=BB$2,$A43,0),0)</f>
        <v>0</v>
      </c>
      <c r="BC43" s="44" t="n">
        <f aca="false">IF($B43&lt;=BC$2,IF($C43&gt;=BC$2,$A43,0),0)</f>
        <v>0</v>
      </c>
      <c r="BD43" s="44" t="n">
        <f aca="false">IF($B43&lt;=BD$2,IF($C43&gt;=BD$2,$A43,0),0)</f>
        <v>0</v>
      </c>
      <c r="BE43" s="44" t="n">
        <f aca="false">IF($B43&lt;=BE$2,IF($C43&gt;=BE$2,$A43,0),0)</f>
        <v>0</v>
      </c>
      <c r="BF43" s="44" t="n">
        <f aca="false">IF($B43&lt;=BF$2,IF($C43&gt;=BF$2,$A43,0),0)</f>
        <v>0</v>
      </c>
      <c r="BG43" s="44" t="n">
        <f aca="false">IF($B43&lt;=BG$2,IF($C43&gt;=BG$2,$A43,0),0)</f>
        <v>0</v>
      </c>
      <c r="BH43" s="44" t="n">
        <f aca="false">IF($B43&lt;=BH$2,IF($C43&gt;=BH$2,$A43,0),0)</f>
        <v>0</v>
      </c>
      <c r="BI43" s="44" t="n">
        <f aca="false">IF($B43&lt;=BI$2,IF($C43&gt;=BI$2,$A43,0),0)</f>
        <v>0</v>
      </c>
      <c r="BJ43" s="44" t="n">
        <f aca="false">IF($B43&lt;=BJ$2,IF($C43&gt;=BJ$2,$A43,0),0)</f>
        <v>0</v>
      </c>
      <c r="BK43" s="44" t="n">
        <f aca="false">IF($B43&lt;=BK$2,IF($C43&gt;=BK$2,$A43,0),0)</f>
        <v>0</v>
      </c>
    </row>
    <row r="44" customFormat="false" ht="12.75" hidden="false" customHeight="false" outlineLevel="0" collapsed="false">
      <c r="A44" s="49" t="n">
        <f aca="false">D44*30.5</f>
        <v>0</v>
      </c>
      <c r="B44" s="50" t="n">
        <v>37288</v>
      </c>
      <c r="C44" s="51" t="n">
        <v>37288</v>
      </c>
      <c r="E44" s="48" t="n">
        <v>3.415</v>
      </c>
      <c r="F44" s="33" t="s">
        <v>104</v>
      </c>
      <c r="G44" s="31" t="n">
        <v>-8.25</v>
      </c>
      <c r="H44" s="53" t="n">
        <f aca="false">((I44-E44)*SUM(L44:AK44)*10000)</f>
        <v>0</v>
      </c>
      <c r="I44" s="32" t="n">
        <v>3.418</v>
      </c>
      <c r="J44" s="33" t="s">
        <v>40</v>
      </c>
      <c r="K44" s="33" t="n">
        <f aca="false">IF(I44=1,0,G44)</f>
        <v>-8.25</v>
      </c>
      <c r="L44" s="44" t="n">
        <f aca="false">IF($B44&lt;=L$2,IF($C44&gt;=L$2,$A44,0),0)</f>
        <v>0</v>
      </c>
      <c r="M44" s="44" t="n">
        <f aca="false">IF($B44&lt;=M$2,IF($C44&gt;=M$2,$A44,0),0)</f>
        <v>0</v>
      </c>
      <c r="N44" s="44" t="n">
        <f aca="false">IF($B44&lt;=N$2,IF($C44&gt;=N$2,$A44,0),0)</f>
        <v>0</v>
      </c>
      <c r="O44" s="44" t="n">
        <f aca="false">IF($B44&lt;=O$2,IF($C44&gt;=O$2,$A44,0),0)</f>
        <v>0</v>
      </c>
      <c r="P44" s="44" t="n">
        <f aca="false">IF($B44&lt;=P$2,IF($C44&gt;=P$2,$A44,0),0)</f>
        <v>0</v>
      </c>
      <c r="Q44" s="44" t="n">
        <f aca="false">IF($B44&lt;=Q$2,IF($C44&gt;=Q$2,$A44,0),0)</f>
        <v>0</v>
      </c>
      <c r="R44" s="44" t="n">
        <f aca="false">IF($B44&lt;=R$2,IF($C44&gt;=R$2,$A44,0),0)</f>
        <v>0</v>
      </c>
      <c r="S44" s="44" t="n">
        <f aca="false">IF($B44&lt;=S$2,IF($C44&gt;=S$2,$A44,0),0)</f>
        <v>0</v>
      </c>
      <c r="T44" s="44" t="n">
        <f aca="false">IF($B44&lt;=T$2,IF($C44&gt;=T$2,$A44,0),0)</f>
        <v>0</v>
      </c>
      <c r="U44" s="44" t="n">
        <f aca="false">IF($B44&lt;=U$2,IF($C44&gt;=U$2,$A44,0),0)</f>
        <v>0</v>
      </c>
      <c r="V44" s="44" t="n">
        <f aca="false">IF($B44&lt;=V$2,IF($C44&gt;=V$2,$A44,0),0)</f>
        <v>0</v>
      </c>
      <c r="W44" s="44" t="n">
        <f aca="false">IF($B44&lt;=W$2,IF($C44&gt;=W$2,$A44,0),0)</f>
        <v>0</v>
      </c>
      <c r="X44" s="44" t="n">
        <f aca="false">IF($B44&lt;=X$2,IF($C44&gt;=X$2,$A44,0),0)</f>
        <v>0</v>
      </c>
      <c r="Y44" s="44" t="n">
        <f aca="false">IF($B44&lt;=Y$2,IF($C44&gt;=Y$2,$A44,0),0)</f>
        <v>0</v>
      </c>
      <c r="Z44" s="44" t="n">
        <f aca="false">IF($B44&lt;=Z$2,IF($C44&gt;=Z$2,$A44,0),0)</f>
        <v>0</v>
      </c>
      <c r="AA44" s="44" t="n">
        <f aca="false">IF($B44&lt;=AA$2,IF($C44&gt;=AA$2,$A44,0),0)</f>
        <v>0</v>
      </c>
      <c r="AB44" s="44" t="n">
        <f aca="false">IF($B44&lt;=AB$2,IF($C44&gt;=AB$2,$A44,0),0)</f>
        <v>0</v>
      </c>
      <c r="AC44" s="44" t="n">
        <f aca="false">IF($B44&lt;=AC$2,IF($C44&gt;=AC$2,$A44,0),0)</f>
        <v>0</v>
      </c>
      <c r="AD44" s="44" t="n">
        <f aca="false">IF($B44&lt;=AD$2,IF($C44&gt;=AD$2,$A44,0),0)</f>
        <v>0</v>
      </c>
      <c r="AE44" s="44" t="n">
        <f aca="false">IF($B44&lt;=AE$2,IF($C44&gt;=AE$2,$A44,0),0)</f>
        <v>0</v>
      </c>
      <c r="AF44" s="44" t="n">
        <f aca="false">IF($B44&lt;=AF$2,IF($C44&gt;=AF$2,$A44,0),0)</f>
        <v>0</v>
      </c>
      <c r="AG44" s="44" t="n">
        <f aca="false">IF($B44&lt;=AG$2,IF($C44&gt;=AG$2,$A44,0),0)</f>
        <v>0</v>
      </c>
      <c r="AH44" s="44" t="n">
        <f aca="false">IF($B44&lt;=AH$2,IF($C44&gt;=AH$2,$A44,0),0)</f>
        <v>0</v>
      </c>
      <c r="AI44" s="44" t="n">
        <f aca="false">IF($B44&lt;=AI$2,IF($C44&gt;=AI$2,$A44,0),0)</f>
        <v>0</v>
      </c>
      <c r="AJ44" s="44" t="n">
        <f aca="false">IF($B44&lt;=AJ$2,IF($C44&gt;=AJ$2,$A44,0),0)</f>
        <v>0</v>
      </c>
      <c r="AK44" s="44" t="n">
        <f aca="false">IF($B44&lt;=AK$2,IF($C44&gt;=AK$2,$A44,0),0)</f>
        <v>0</v>
      </c>
      <c r="AL44" s="44" t="n">
        <f aca="false">IF($B44&lt;=AL$2,IF($C44&gt;=AL$2,$A44,0),0)</f>
        <v>0</v>
      </c>
      <c r="AM44" s="44" t="n">
        <f aca="false">IF($B44&lt;=AM$2,IF($C44&gt;=AM$2,$A44,0),0)</f>
        <v>0</v>
      </c>
      <c r="AN44" s="44" t="n">
        <f aca="false">IF($B44&lt;=AN$2,IF($C44&gt;=AN$2,$A44,0),0)</f>
        <v>0</v>
      </c>
      <c r="AO44" s="44" t="n">
        <f aca="false">IF($B44&lt;=AO$2,IF($C44&gt;=AO$2,$A44,0),0)</f>
        <v>0</v>
      </c>
      <c r="AP44" s="44" t="n">
        <f aca="false">IF($B44&lt;=AP$2,IF($C44&gt;=AP$2,$A44,0),0)</f>
        <v>0</v>
      </c>
      <c r="AQ44" s="44" t="n">
        <f aca="false">IF($B44&lt;=AQ$2,IF($C44&gt;=AQ$2,$A44,0),0)</f>
        <v>0</v>
      </c>
      <c r="AR44" s="44" t="n">
        <f aca="false">IF($B44&lt;=AR$2,IF($C44&gt;=AR$2,$A44,0),0)</f>
        <v>0</v>
      </c>
      <c r="AS44" s="44" t="n">
        <f aca="false">IF($B44&lt;=AS$2,IF($C44&gt;=AS$2,$A44,0),0)</f>
        <v>0</v>
      </c>
      <c r="AT44" s="44" t="n">
        <f aca="false">IF($B44&lt;=AT$2,IF($C44&gt;=AT$2,$A44,0),0)</f>
        <v>0</v>
      </c>
      <c r="AU44" s="44" t="n">
        <f aca="false">IF($B44&lt;=AU$2,IF($C44&gt;=AU$2,$A44,0),0)</f>
        <v>0</v>
      </c>
      <c r="AV44" s="44" t="n">
        <f aca="false">IF($B44&lt;=AV$2,IF($C44&gt;=AV$2,$A44,0),0)</f>
        <v>0</v>
      </c>
      <c r="AW44" s="44" t="n">
        <f aca="false">IF($B44&lt;=AW$2,IF($C44&gt;=AW$2,$A44,0),0)</f>
        <v>0</v>
      </c>
      <c r="AX44" s="44" t="n">
        <f aca="false">IF($B44&lt;=AX$2,IF($C44&gt;=AX$2,$A44,0),0)</f>
        <v>0</v>
      </c>
      <c r="AY44" s="44" t="n">
        <f aca="false">IF($B44&lt;=AY$2,IF($C44&gt;=AY$2,$A44,0),0)</f>
        <v>0</v>
      </c>
      <c r="AZ44" s="44" t="n">
        <f aca="false">IF($B44&lt;=AZ$2,IF($C44&gt;=AZ$2,$A44,0),0)</f>
        <v>0</v>
      </c>
      <c r="BA44" s="44" t="n">
        <f aca="false">IF($B44&lt;=BA$2,IF($C44&gt;=BA$2,$A44,0),0)</f>
        <v>0</v>
      </c>
      <c r="BB44" s="44" t="n">
        <f aca="false">IF($B44&lt;=BB$2,IF($C44&gt;=BB$2,$A44,0),0)</f>
        <v>0</v>
      </c>
      <c r="BC44" s="44" t="n">
        <f aca="false">IF($B44&lt;=BC$2,IF($C44&gt;=BC$2,$A44,0),0)</f>
        <v>0</v>
      </c>
      <c r="BD44" s="44" t="n">
        <f aca="false">IF($B44&lt;=BD$2,IF($C44&gt;=BD$2,$A44,0),0)</f>
        <v>0</v>
      </c>
      <c r="BE44" s="44" t="n">
        <f aca="false">IF($B44&lt;=BE$2,IF($C44&gt;=BE$2,$A44,0),0)</f>
        <v>0</v>
      </c>
      <c r="BF44" s="44" t="n">
        <f aca="false">IF($B44&lt;=BF$2,IF($C44&gt;=BF$2,$A44,0),0)</f>
        <v>0</v>
      </c>
      <c r="BG44" s="44" t="n">
        <f aca="false">IF($B44&lt;=BG$2,IF($C44&gt;=BG$2,$A44,0),0)</f>
        <v>0</v>
      </c>
      <c r="BH44" s="44" t="n">
        <f aca="false">IF($B44&lt;=BH$2,IF($C44&gt;=BH$2,$A44,0),0)</f>
        <v>0</v>
      </c>
      <c r="BI44" s="44" t="n">
        <f aca="false">IF($B44&lt;=BI$2,IF($C44&gt;=BI$2,$A44,0),0)</f>
        <v>0</v>
      </c>
      <c r="BJ44" s="44" t="n">
        <f aca="false">IF($B44&lt;=BJ$2,IF($C44&gt;=BJ$2,$A44,0),0)</f>
        <v>0</v>
      </c>
      <c r="BK44" s="44" t="n">
        <f aca="false">IF($B44&lt;=BK$2,IF($C44&gt;=BK$2,$A44,0),0)</f>
        <v>0</v>
      </c>
    </row>
    <row r="45" customFormat="false" ht="12.75" hidden="false" customHeight="false" outlineLevel="0" collapsed="false">
      <c r="A45" s="49" t="n">
        <f aca="false">D45*30.5</f>
        <v>0</v>
      </c>
      <c r="B45" s="50" t="n">
        <v>37316</v>
      </c>
      <c r="C45" s="51" t="n">
        <v>37316</v>
      </c>
      <c r="E45" s="48" t="n">
        <v>2.775</v>
      </c>
      <c r="F45" s="33" t="s">
        <v>104</v>
      </c>
      <c r="G45" s="31"/>
      <c r="H45" s="53" t="n">
        <f aca="false">((I45-E45)*SUM(L45:AK45)*10000)</f>
        <v>0</v>
      </c>
      <c r="I45" s="32" t="n">
        <v>3.358</v>
      </c>
      <c r="J45" s="33" t="s">
        <v>40</v>
      </c>
      <c r="K45" s="33" t="n">
        <f aca="false">IF(I45=1,0,G45)</f>
        <v>0</v>
      </c>
      <c r="L45" s="44" t="n">
        <f aca="false">IF($B45&lt;=L$2,IF($C45&gt;=L$2,$A45,0),0)</f>
        <v>0</v>
      </c>
      <c r="M45" s="44" t="n">
        <f aca="false">IF($B45&lt;=M$2,IF($C45&gt;=M$2,$A45,0),0)</f>
        <v>0</v>
      </c>
      <c r="N45" s="44" t="n">
        <f aca="false">IF($B45&lt;=N$2,IF($C45&gt;=N$2,$A45,0),0)</f>
        <v>0</v>
      </c>
      <c r="O45" s="44" t="n">
        <f aca="false">IF($B45&lt;=O$2,IF($C45&gt;=O$2,$A45,0),0)</f>
        <v>0</v>
      </c>
      <c r="P45" s="44" t="n">
        <f aca="false">IF($B45&lt;=P$2,IF($C45&gt;=P$2,$A45,0),0)</f>
        <v>0</v>
      </c>
      <c r="Q45" s="44" t="n">
        <f aca="false">IF($B45&lt;=Q$2,IF($C45&gt;=Q$2,$A45,0),0)</f>
        <v>0</v>
      </c>
      <c r="R45" s="44" t="n">
        <f aca="false">IF($B45&lt;=R$2,IF($C45&gt;=R$2,$A45,0),0)</f>
        <v>0</v>
      </c>
      <c r="S45" s="44" t="n">
        <f aca="false">IF($B45&lt;=S$2,IF($C45&gt;=S$2,$A45,0),0)</f>
        <v>0</v>
      </c>
      <c r="T45" s="44" t="n">
        <f aca="false">IF($B45&lt;=T$2,IF($C45&gt;=T$2,$A45,0),0)</f>
        <v>0</v>
      </c>
      <c r="U45" s="44" t="n">
        <f aca="false">IF($B45&lt;=U$2,IF($C45&gt;=U$2,$A45,0),0)</f>
        <v>0</v>
      </c>
      <c r="V45" s="44" t="n">
        <f aca="false">IF($B45&lt;=V$2,IF($C45&gt;=V$2,$A45,0),0)</f>
        <v>0</v>
      </c>
      <c r="W45" s="44" t="n">
        <f aca="false">IF($B45&lt;=W$2,IF($C45&gt;=W$2,$A45,0),0)</f>
        <v>0</v>
      </c>
      <c r="X45" s="44" t="n">
        <f aca="false">IF($B45&lt;=X$2,IF($C45&gt;=X$2,$A45,0),0)</f>
        <v>0</v>
      </c>
      <c r="Y45" s="44" t="n">
        <f aca="false">IF($B45&lt;=Y$2,IF($C45&gt;=Y$2,$A45,0),0)</f>
        <v>0</v>
      </c>
      <c r="Z45" s="44" t="n">
        <f aca="false">IF($B45&lt;=Z$2,IF($C45&gt;=Z$2,$A45,0),0)</f>
        <v>0</v>
      </c>
      <c r="AA45" s="44" t="n">
        <f aca="false">IF($B45&lt;=AA$2,IF($C45&gt;=AA$2,$A45,0),0)</f>
        <v>0</v>
      </c>
      <c r="AB45" s="44" t="n">
        <f aca="false">IF($B45&lt;=AB$2,IF($C45&gt;=AB$2,$A45,0),0)</f>
        <v>0</v>
      </c>
      <c r="AC45" s="44" t="n">
        <f aca="false">IF($B45&lt;=AC$2,IF($C45&gt;=AC$2,$A45,0),0)</f>
        <v>0</v>
      </c>
      <c r="AD45" s="44" t="n">
        <f aca="false">IF($B45&lt;=AD$2,IF($C45&gt;=AD$2,$A45,0),0)</f>
        <v>0</v>
      </c>
      <c r="AE45" s="44" t="n">
        <f aca="false">IF($B45&lt;=AE$2,IF($C45&gt;=AE$2,$A45,0),0)</f>
        <v>0</v>
      </c>
      <c r="AF45" s="44" t="n">
        <f aca="false">IF($B45&lt;=AF$2,IF($C45&gt;=AF$2,$A45,0),0)</f>
        <v>0</v>
      </c>
      <c r="AG45" s="44" t="n">
        <f aca="false">IF($B45&lt;=AG$2,IF($C45&gt;=AG$2,$A45,0),0)</f>
        <v>0</v>
      </c>
      <c r="AH45" s="44" t="n">
        <f aca="false">IF($B45&lt;=AH$2,IF($C45&gt;=AH$2,$A45,0),0)</f>
        <v>0</v>
      </c>
      <c r="AI45" s="44" t="n">
        <f aca="false">IF($B45&lt;=AI$2,IF($C45&gt;=AI$2,$A45,0),0)</f>
        <v>0</v>
      </c>
      <c r="AJ45" s="44" t="n">
        <f aca="false">IF($B45&lt;=AJ$2,IF($C45&gt;=AJ$2,$A45,0),0)</f>
        <v>0</v>
      </c>
      <c r="AK45" s="44" t="n">
        <f aca="false">IF($B45&lt;=AK$2,IF($C45&gt;=AK$2,$A45,0),0)</f>
        <v>0</v>
      </c>
      <c r="AL45" s="44" t="n">
        <f aca="false">IF($B45&lt;=AL$2,IF($C45&gt;=AL$2,$A45,0),0)</f>
        <v>0</v>
      </c>
      <c r="AM45" s="44" t="n">
        <f aca="false">IF($B45&lt;=AM$2,IF($C45&gt;=AM$2,$A45,0),0)</f>
        <v>0</v>
      </c>
      <c r="AN45" s="44" t="n">
        <f aca="false">IF($B45&lt;=AN$2,IF($C45&gt;=AN$2,$A45,0),0)</f>
        <v>0</v>
      </c>
      <c r="AO45" s="44" t="n">
        <f aca="false">IF($B45&lt;=AO$2,IF($C45&gt;=AO$2,$A45,0),0)</f>
        <v>0</v>
      </c>
      <c r="AP45" s="44" t="n">
        <f aca="false">IF($B45&lt;=AP$2,IF($C45&gt;=AP$2,$A45,0),0)</f>
        <v>0</v>
      </c>
      <c r="AQ45" s="44" t="n">
        <f aca="false">IF($B45&lt;=AQ$2,IF($C45&gt;=AQ$2,$A45,0),0)</f>
        <v>0</v>
      </c>
      <c r="AR45" s="44" t="n">
        <f aca="false">IF($B45&lt;=AR$2,IF($C45&gt;=AR$2,$A45,0),0)</f>
        <v>0</v>
      </c>
      <c r="AS45" s="44" t="n">
        <f aca="false">IF($B45&lt;=AS$2,IF($C45&gt;=AS$2,$A45,0),0)</f>
        <v>0</v>
      </c>
      <c r="AT45" s="44" t="n">
        <f aca="false">IF($B45&lt;=AT$2,IF($C45&gt;=AT$2,$A45,0),0)</f>
        <v>0</v>
      </c>
      <c r="AU45" s="44" t="n">
        <f aca="false">IF($B45&lt;=AU$2,IF($C45&gt;=AU$2,$A45,0),0)</f>
        <v>0</v>
      </c>
      <c r="AV45" s="44" t="n">
        <f aca="false">IF($B45&lt;=AV$2,IF($C45&gt;=AV$2,$A45,0),0)</f>
        <v>0</v>
      </c>
      <c r="AW45" s="44" t="n">
        <f aca="false">IF($B45&lt;=AW$2,IF($C45&gt;=AW$2,$A45,0),0)</f>
        <v>0</v>
      </c>
      <c r="AX45" s="44" t="n">
        <f aca="false">IF($B45&lt;=AX$2,IF($C45&gt;=AX$2,$A45,0),0)</f>
        <v>0</v>
      </c>
      <c r="AY45" s="44" t="n">
        <f aca="false">IF($B45&lt;=AY$2,IF($C45&gt;=AY$2,$A45,0),0)</f>
        <v>0</v>
      </c>
      <c r="AZ45" s="44" t="n">
        <f aca="false">IF($B45&lt;=AZ$2,IF($C45&gt;=AZ$2,$A45,0),0)</f>
        <v>0</v>
      </c>
      <c r="BA45" s="44" t="n">
        <f aca="false">IF($B45&lt;=BA$2,IF($C45&gt;=BA$2,$A45,0),0)</f>
        <v>0</v>
      </c>
      <c r="BB45" s="44" t="n">
        <f aca="false">IF($B45&lt;=BB$2,IF($C45&gt;=BB$2,$A45,0),0)</f>
        <v>0</v>
      </c>
      <c r="BC45" s="44" t="n">
        <f aca="false">IF($B45&lt;=BC$2,IF($C45&gt;=BC$2,$A45,0),0)</f>
        <v>0</v>
      </c>
      <c r="BD45" s="44" t="n">
        <f aca="false">IF($B45&lt;=BD$2,IF($C45&gt;=BD$2,$A45,0),0)</f>
        <v>0</v>
      </c>
      <c r="BE45" s="44" t="n">
        <f aca="false">IF($B45&lt;=BE$2,IF($C45&gt;=BE$2,$A45,0),0)</f>
        <v>0</v>
      </c>
      <c r="BF45" s="44" t="n">
        <f aca="false">IF($B45&lt;=BF$2,IF($C45&gt;=BF$2,$A45,0),0)</f>
        <v>0</v>
      </c>
      <c r="BG45" s="44" t="n">
        <f aca="false">IF($B45&lt;=BG$2,IF($C45&gt;=BG$2,$A45,0),0)</f>
        <v>0</v>
      </c>
      <c r="BH45" s="44" t="n">
        <f aca="false">IF($B45&lt;=BH$2,IF($C45&gt;=BH$2,$A45,0),0)</f>
        <v>0</v>
      </c>
      <c r="BI45" s="44" t="n">
        <f aca="false">IF($B45&lt;=BI$2,IF($C45&gt;=BI$2,$A45,0),0)</f>
        <v>0</v>
      </c>
      <c r="BJ45" s="44" t="n">
        <f aca="false">IF($B45&lt;=BJ$2,IF($C45&gt;=BJ$2,$A45,0),0)</f>
        <v>0</v>
      </c>
      <c r="BK45" s="44" t="n">
        <f aca="false">IF($B45&lt;=BK$2,IF($C45&gt;=BK$2,$A45,0),0)</f>
        <v>0</v>
      </c>
    </row>
    <row r="46" customFormat="false" ht="12.75" hidden="false" customHeight="false" outlineLevel="0" collapsed="false">
      <c r="A46" s="49" t="n">
        <f aca="false">D46*30.5</f>
        <v>0</v>
      </c>
      <c r="B46" s="50" t="n">
        <v>37316</v>
      </c>
      <c r="C46" s="51" t="n">
        <v>37316</v>
      </c>
      <c r="E46" s="32" t="n">
        <v>3.265</v>
      </c>
      <c r="F46" s="33" t="s">
        <v>104</v>
      </c>
      <c r="G46" s="31" t="n">
        <v>-1.75</v>
      </c>
      <c r="H46" s="53" t="n">
        <f aca="false">((I46-E46)*SUM(L46:AK46)*10000)</f>
        <v>0</v>
      </c>
      <c r="I46" s="48" t="n">
        <v>3.358</v>
      </c>
      <c r="J46" s="33" t="s">
        <v>40</v>
      </c>
      <c r="K46" s="33" t="n">
        <f aca="false">IF(I46=1,0,G46)</f>
        <v>-1.75</v>
      </c>
      <c r="L46" s="44" t="n">
        <f aca="false">IF($B46&lt;=L$2,IF($C46&gt;=L$2,$A46,0),0)</f>
        <v>0</v>
      </c>
      <c r="M46" s="44" t="n">
        <f aca="false">IF($B46&lt;=M$2,IF($C46&gt;=M$2,$A46,0),0)</f>
        <v>0</v>
      </c>
      <c r="N46" s="44" t="n">
        <f aca="false">IF($B46&lt;=N$2,IF($C46&gt;=N$2,$A46,0),0)</f>
        <v>0</v>
      </c>
      <c r="O46" s="44" t="n">
        <f aca="false">IF($B46&lt;=O$2,IF($C46&gt;=O$2,$A46,0),0)</f>
        <v>0</v>
      </c>
      <c r="P46" s="44" t="n">
        <f aca="false">IF($B46&lt;=P$2,IF($C46&gt;=P$2,$A46,0),0)</f>
        <v>0</v>
      </c>
      <c r="Q46" s="44" t="n">
        <f aca="false">IF($B46&lt;=Q$2,IF($C46&gt;=Q$2,$A46,0),0)</f>
        <v>0</v>
      </c>
      <c r="R46" s="44" t="n">
        <f aca="false">IF($B46&lt;=R$2,IF($C46&gt;=R$2,$A46,0),0)</f>
        <v>0</v>
      </c>
      <c r="S46" s="44" t="n">
        <f aca="false">IF($B46&lt;=S$2,IF($C46&gt;=S$2,$A46,0),0)</f>
        <v>0</v>
      </c>
      <c r="T46" s="44" t="n">
        <f aca="false">IF($B46&lt;=T$2,IF($C46&gt;=T$2,$A46,0),0)</f>
        <v>0</v>
      </c>
      <c r="U46" s="44" t="n">
        <f aca="false">IF($B46&lt;=U$2,IF($C46&gt;=U$2,$A46,0),0)</f>
        <v>0</v>
      </c>
      <c r="V46" s="44" t="n">
        <f aca="false">IF($B46&lt;=V$2,IF($C46&gt;=V$2,$A46,0),0)</f>
        <v>0</v>
      </c>
      <c r="W46" s="44" t="n">
        <f aca="false">IF($B46&lt;=W$2,IF($C46&gt;=W$2,$A46,0),0)</f>
        <v>0</v>
      </c>
      <c r="X46" s="44" t="n">
        <f aca="false">IF($B46&lt;=X$2,IF($C46&gt;=X$2,$A46,0),0)</f>
        <v>0</v>
      </c>
      <c r="Y46" s="44" t="n">
        <f aca="false">IF($B46&lt;=Y$2,IF($C46&gt;=Y$2,$A46,0),0)</f>
        <v>0</v>
      </c>
      <c r="Z46" s="44" t="n">
        <f aca="false">IF($B46&lt;=Z$2,IF($C46&gt;=Z$2,$A46,0),0)</f>
        <v>0</v>
      </c>
      <c r="AA46" s="44" t="n">
        <f aca="false">IF($B46&lt;=AA$2,IF($C46&gt;=AA$2,$A46,0),0)</f>
        <v>0</v>
      </c>
      <c r="AB46" s="44" t="n">
        <f aca="false">IF($B46&lt;=AB$2,IF($C46&gt;=AB$2,$A46,0),0)</f>
        <v>0</v>
      </c>
      <c r="AC46" s="44" t="n">
        <f aca="false">IF($B46&lt;=AC$2,IF($C46&gt;=AC$2,$A46,0),0)</f>
        <v>0</v>
      </c>
      <c r="AD46" s="44" t="n">
        <f aca="false">IF($B46&lt;=AD$2,IF($C46&gt;=AD$2,$A46,0),0)</f>
        <v>0</v>
      </c>
      <c r="AE46" s="44" t="n">
        <f aca="false">IF($B46&lt;=AE$2,IF($C46&gt;=AE$2,$A46,0),0)</f>
        <v>0</v>
      </c>
      <c r="AF46" s="44" t="n">
        <f aca="false">IF($B46&lt;=AF$2,IF($C46&gt;=AF$2,$A46,0),0)</f>
        <v>0</v>
      </c>
      <c r="AG46" s="44" t="n">
        <f aca="false">IF($B46&lt;=AG$2,IF($C46&gt;=AG$2,$A46,0),0)</f>
        <v>0</v>
      </c>
      <c r="AH46" s="44" t="n">
        <f aca="false">IF($B46&lt;=AH$2,IF($C46&gt;=AH$2,$A46,0),0)</f>
        <v>0</v>
      </c>
      <c r="AI46" s="44" t="n">
        <f aca="false">IF($B46&lt;=AI$2,IF($C46&gt;=AI$2,$A46,0),0)</f>
        <v>0</v>
      </c>
      <c r="AJ46" s="44" t="n">
        <f aca="false">IF($B46&lt;=AJ$2,IF($C46&gt;=AJ$2,$A46,0),0)</f>
        <v>0</v>
      </c>
      <c r="AK46" s="44" t="n">
        <f aca="false">IF($B46&lt;=AK$2,IF($C46&gt;=AK$2,$A46,0),0)</f>
        <v>0</v>
      </c>
      <c r="AL46" s="44" t="n">
        <f aca="false">IF($B46&lt;=AL$2,IF($C46&gt;=AL$2,$A46,0),0)</f>
        <v>0</v>
      </c>
      <c r="AM46" s="44" t="n">
        <f aca="false">IF($B46&lt;=AM$2,IF($C46&gt;=AM$2,$A46,0),0)</f>
        <v>0</v>
      </c>
      <c r="AN46" s="44" t="n">
        <f aca="false">IF($B46&lt;=AN$2,IF($C46&gt;=AN$2,$A46,0),0)</f>
        <v>0</v>
      </c>
      <c r="AO46" s="44" t="n">
        <f aca="false">IF($B46&lt;=AO$2,IF($C46&gt;=AO$2,$A46,0),0)</f>
        <v>0</v>
      </c>
      <c r="AP46" s="44" t="n">
        <f aca="false">IF($B46&lt;=AP$2,IF($C46&gt;=AP$2,$A46,0),0)</f>
        <v>0</v>
      </c>
      <c r="AQ46" s="44" t="n">
        <f aca="false">IF($B46&lt;=AQ$2,IF($C46&gt;=AQ$2,$A46,0),0)</f>
        <v>0</v>
      </c>
      <c r="AR46" s="44" t="n">
        <f aca="false">IF($B46&lt;=AR$2,IF($C46&gt;=AR$2,$A46,0),0)</f>
        <v>0</v>
      </c>
      <c r="AS46" s="44" t="n">
        <f aca="false">IF($B46&lt;=AS$2,IF($C46&gt;=AS$2,$A46,0),0)</f>
        <v>0</v>
      </c>
      <c r="AT46" s="44" t="n">
        <f aca="false">IF($B46&lt;=AT$2,IF($C46&gt;=AT$2,$A46,0),0)</f>
        <v>0</v>
      </c>
      <c r="AU46" s="44" t="n">
        <f aca="false">IF($B46&lt;=AU$2,IF($C46&gt;=AU$2,$A46,0),0)</f>
        <v>0</v>
      </c>
      <c r="AV46" s="44" t="n">
        <f aca="false">IF($B46&lt;=AV$2,IF($C46&gt;=AV$2,$A46,0),0)</f>
        <v>0</v>
      </c>
      <c r="AW46" s="44" t="n">
        <f aca="false">IF($B46&lt;=AW$2,IF($C46&gt;=AW$2,$A46,0),0)</f>
        <v>0</v>
      </c>
      <c r="AX46" s="44" t="n">
        <f aca="false">IF($B46&lt;=AX$2,IF($C46&gt;=AX$2,$A46,0),0)</f>
        <v>0</v>
      </c>
      <c r="AY46" s="44" t="n">
        <f aca="false">IF($B46&lt;=AY$2,IF($C46&gt;=AY$2,$A46,0),0)</f>
        <v>0</v>
      </c>
      <c r="AZ46" s="44" t="n">
        <f aca="false">IF($B46&lt;=AZ$2,IF($C46&gt;=AZ$2,$A46,0),0)</f>
        <v>0</v>
      </c>
      <c r="BA46" s="44" t="n">
        <f aca="false">IF($B46&lt;=BA$2,IF($C46&gt;=BA$2,$A46,0),0)</f>
        <v>0</v>
      </c>
      <c r="BB46" s="44" t="n">
        <f aca="false">IF($B46&lt;=BB$2,IF($C46&gt;=BB$2,$A46,0),0)</f>
        <v>0</v>
      </c>
      <c r="BC46" s="44" t="n">
        <f aca="false">IF($B46&lt;=BC$2,IF($C46&gt;=BC$2,$A46,0),0)</f>
        <v>0</v>
      </c>
      <c r="BD46" s="44" t="n">
        <f aca="false">IF($B46&lt;=BD$2,IF($C46&gt;=BD$2,$A46,0),0)</f>
        <v>0</v>
      </c>
      <c r="BE46" s="44" t="n">
        <f aca="false">IF($B46&lt;=BE$2,IF($C46&gt;=BE$2,$A46,0),0)</f>
        <v>0</v>
      </c>
      <c r="BF46" s="44" t="n">
        <f aca="false">IF($B46&lt;=BF$2,IF($C46&gt;=BF$2,$A46,0),0)</f>
        <v>0</v>
      </c>
      <c r="BG46" s="44" t="n">
        <f aca="false">IF($B46&lt;=BG$2,IF($C46&gt;=BG$2,$A46,0),0)</f>
        <v>0</v>
      </c>
      <c r="BH46" s="44" t="n">
        <f aca="false">IF($B46&lt;=BH$2,IF($C46&gt;=BH$2,$A46,0),0)</f>
        <v>0</v>
      </c>
      <c r="BI46" s="44" t="n">
        <f aca="false">IF($B46&lt;=BI$2,IF($C46&gt;=BI$2,$A46,0),0)</f>
        <v>0</v>
      </c>
      <c r="BJ46" s="44" t="n">
        <f aca="false">IF($B46&lt;=BJ$2,IF($C46&gt;=BJ$2,$A46,0),0)</f>
        <v>0</v>
      </c>
      <c r="BK46" s="44" t="n">
        <f aca="false">IF($B46&lt;=BK$2,IF($C46&gt;=BK$2,$A46,0),0)</f>
        <v>0</v>
      </c>
    </row>
    <row r="47" customFormat="false" ht="12.75" hidden="false" customHeight="false" outlineLevel="0" collapsed="false">
      <c r="A47" s="49" t="n">
        <f aca="false">D47*30.5</f>
        <v>0</v>
      </c>
      <c r="B47" s="30" t="n">
        <v>37257</v>
      </c>
      <c r="C47" s="30" t="n">
        <v>37591</v>
      </c>
      <c r="E47" s="32" t="n">
        <v>2.98</v>
      </c>
      <c r="F47" s="33" t="s">
        <v>104</v>
      </c>
      <c r="G47" s="31"/>
      <c r="H47" s="53" t="n">
        <f aca="false">((I47-E47)*SUM(L47:AK47)*10000)</f>
        <v>0</v>
      </c>
      <c r="I47" s="48" t="n">
        <v>3.051</v>
      </c>
      <c r="J47" s="33" t="s">
        <v>40</v>
      </c>
      <c r="K47" s="33" t="n">
        <f aca="false">IF(I47=1,0,G47)</f>
        <v>0</v>
      </c>
      <c r="L47" s="44" t="n">
        <f aca="false">IF($B47&lt;=L$2,IF($C47&gt;=L$2,$A47,0),0)</f>
        <v>0</v>
      </c>
      <c r="M47" s="44" t="n">
        <f aca="false">IF($B47&lt;=M$2,IF($C47&gt;=M$2,$A47,0),0)</f>
        <v>0</v>
      </c>
      <c r="N47" s="44" t="n">
        <f aca="false">IF($B47&lt;=N$2,IF($C47&gt;=N$2,$A47,0),0)</f>
        <v>0</v>
      </c>
      <c r="O47" s="44" t="n">
        <f aca="false">IF($B47&lt;=O$2,IF($C47&gt;=O$2,$A47,0),0)</f>
        <v>0</v>
      </c>
      <c r="P47" s="44" t="n">
        <f aca="false">IF($B47&lt;=P$2,IF($C47&gt;=P$2,$A47,0),0)</f>
        <v>0</v>
      </c>
      <c r="Q47" s="44" t="n">
        <f aca="false">IF($B47&lt;=Q$2,IF($C47&gt;=Q$2,$A47,0),0)</f>
        <v>0</v>
      </c>
      <c r="R47" s="44" t="n">
        <f aca="false">IF($B47&lt;=R$2,IF($C47&gt;=R$2,$A47,0),0)</f>
        <v>0</v>
      </c>
      <c r="S47" s="44" t="n">
        <f aca="false">IF($B47&lt;=S$2,IF($C47&gt;=S$2,$A47,0),0)</f>
        <v>0</v>
      </c>
      <c r="T47" s="44" t="n">
        <f aca="false">IF($B47&lt;=T$2,IF($C47&gt;=T$2,$A47,0),0)</f>
        <v>0</v>
      </c>
      <c r="U47" s="44" t="n">
        <f aca="false">IF($B47&lt;=U$2,IF($C47&gt;=U$2,$A47,0),0)</f>
        <v>0</v>
      </c>
      <c r="V47" s="44" t="n">
        <f aca="false">IF($B47&lt;=V$2,IF($C47&gt;=V$2,$A47,0),0)</f>
        <v>0</v>
      </c>
      <c r="W47" s="44" t="n">
        <f aca="false">IF($B47&lt;=W$2,IF($C47&gt;=W$2,$A47,0),0)</f>
        <v>0</v>
      </c>
      <c r="X47" s="44" t="n">
        <f aca="false">IF($B47&lt;=X$2,IF($C47&gt;=X$2,$A47,0),0)</f>
        <v>0</v>
      </c>
      <c r="Y47" s="44" t="n">
        <f aca="false">IF($B47&lt;=Y$2,IF($C47&gt;=Y$2,$A47,0),0)</f>
        <v>0</v>
      </c>
      <c r="Z47" s="44" t="n">
        <f aca="false">IF($B47&lt;=Z$2,IF($C47&gt;=Z$2,$A47,0),0)</f>
        <v>0</v>
      </c>
      <c r="AA47" s="44" t="n">
        <f aca="false">IF($B47&lt;=AA$2,IF($C47&gt;=AA$2,$A47,0),0)</f>
        <v>0</v>
      </c>
      <c r="AB47" s="44" t="n">
        <f aca="false">IF($B47&lt;=AB$2,IF($C47&gt;=AB$2,$A47,0),0)</f>
        <v>0</v>
      </c>
      <c r="AC47" s="44" t="n">
        <f aca="false">IF($B47&lt;=AC$2,IF($C47&gt;=AC$2,$A47,0),0)</f>
        <v>0</v>
      </c>
      <c r="AD47" s="44" t="n">
        <f aca="false">IF($B47&lt;=AD$2,IF($C47&gt;=AD$2,$A47,0),0)</f>
        <v>0</v>
      </c>
      <c r="AE47" s="44" t="n">
        <f aca="false">IF($B47&lt;=AE$2,IF($C47&gt;=AE$2,$A47,0),0)</f>
        <v>0</v>
      </c>
      <c r="AF47" s="44" t="n">
        <f aca="false">IF($B47&lt;=AF$2,IF($C47&gt;=AF$2,$A47,0),0)</f>
        <v>0</v>
      </c>
      <c r="AG47" s="44" t="n">
        <f aca="false">IF($B47&lt;=AG$2,IF($C47&gt;=AG$2,$A47,0),0)</f>
        <v>0</v>
      </c>
      <c r="AH47" s="44" t="n">
        <f aca="false">IF($B47&lt;=AH$2,IF($C47&gt;=AH$2,$A47,0),0)</f>
        <v>0</v>
      </c>
      <c r="AI47" s="44" t="n">
        <f aca="false">IF($B47&lt;=AI$2,IF($C47&gt;=AI$2,$A47,0),0)</f>
        <v>0</v>
      </c>
      <c r="AJ47" s="44" t="n">
        <f aca="false">IF($B47&lt;=AJ$2,IF($C47&gt;=AJ$2,$A47,0),0)</f>
        <v>0</v>
      </c>
      <c r="AK47" s="44" t="n">
        <f aca="false">IF($B47&lt;=AK$2,IF($C47&gt;=AK$2,$A47,0),0)</f>
        <v>0</v>
      </c>
      <c r="AL47" s="44" t="n">
        <f aca="false">IF($B47&lt;=AL$2,IF($C47&gt;=AL$2,$A47,0),0)</f>
        <v>0</v>
      </c>
      <c r="AM47" s="44" t="n">
        <f aca="false">IF($B47&lt;=AM$2,IF($C47&gt;=AM$2,$A47,0),0)</f>
        <v>0</v>
      </c>
      <c r="AN47" s="44" t="n">
        <f aca="false">IF($B47&lt;=AN$2,IF($C47&gt;=AN$2,$A47,0),0)</f>
        <v>0</v>
      </c>
      <c r="AO47" s="44" t="n">
        <f aca="false">IF($B47&lt;=AO$2,IF($C47&gt;=AO$2,$A47,0),0)</f>
        <v>0</v>
      </c>
      <c r="AP47" s="44" t="n">
        <f aca="false">IF($B47&lt;=AP$2,IF($C47&gt;=AP$2,$A47,0),0)</f>
        <v>0</v>
      </c>
      <c r="AQ47" s="44" t="n">
        <f aca="false">IF($B47&lt;=AQ$2,IF($C47&gt;=AQ$2,$A47,0),0)</f>
        <v>0</v>
      </c>
      <c r="AR47" s="44" t="n">
        <f aca="false">IF($B47&lt;=AR$2,IF($C47&gt;=AR$2,$A47,0),0)</f>
        <v>0</v>
      </c>
      <c r="AS47" s="44" t="n">
        <f aca="false">IF($B47&lt;=AS$2,IF($C47&gt;=AS$2,$A47,0),0)</f>
        <v>0</v>
      </c>
      <c r="AT47" s="44" t="n">
        <f aca="false">IF($B47&lt;=AT$2,IF($C47&gt;=AT$2,$A47,0),0)</f>
        <v>0</v>
      </c>
      <c r="AU47" s="44" t="n">
        <f aca="false">IF($B47&lt;=AU$2,IF($C47&gt;=AU$2,$A47,0),0)</f>
        <v>0</v>
      </c>
      <c r="AV47" s="44" t="n">
        <f aca="false">IF($B47&lt;=AV$2,IF($C47&gt;=AV$2,$A47,0),0)</f>
        <v>0</v>
      </c>
      <c r="AW47" s="44" t="n">
        <f aca="false">IF($B47&lt;=AW$2,IF($C47&gt;=AW$2,$A47,0),0)</f>
        <v>0</v>
      </c>
      <c r="AX47" s="44" t="n">
        <f aca="false">IF($B47&lt;=AX$2,IF($C47&gt;=AX$2,$A47,0),0)</f>
        <v>0</v>
      </c>
      <c r="AY47" s="44" t="n">
        <f aca="false">IF($B47&lt;=AY$2,IF($C47&gt;=AY$2,$A47,0),0)</f>
        <v>0</v>
      </c>
      <c r="AZ47" s="44" t="n">
        <f aca="false">IF($B47&lt;=AZ$2,IF($C47&gt;=AZ$2,$A47,0),0)</f>
        <v>0</v>
      </c>
      <c r="BA47" s="44" t="n">
        <f aca="false">IF($B47&lt;=BA$2,IF($C47&gt;=BA$2,$A47,0),0)</f>
        <v>0</v>
      </c>
      <c r="BB47" s="44" t="n">
        <f aca="false">IF($B47&lt;=BB$2,IF($C47&gt;=BB$2,$A47,0),0)</f>
        <v>0</v>
      </c>
      <c r="BC47" s="44" t="n">
        <f aca="false">IF($B47&lt;=BC$2,IF($C47&gt;=BC$2,$A47,0),0)</f>
        <v>0</v>
      </c>
      <c r="BD47" s="44" t="n">
        <f aca="false">IF($B47&lt;=BD$2,IF($C47&gt;=BD$2,$A47,0),0)</f>
        <v>0</v>
      </c>
      <c r="BE47" s="44" t="n">
        <f aca="false">IF($B47&lt;=BE$2,IF($C47&gt;=BE$2,$A47,0),0)</f>
        <v>0</v>
      </c>
      <c r="BF47" s="44" t="n">
        <f aca="false">IF($B47&lt;=BF$2,IF($C47&gt;=BF$2,$A47,0),0)</f>
        <v>0</v>
      </c>
      <c r="BG47" s="44" t="n">
        <f aca="false">IF($B47&lt;=BG$2,IF($C47&gt;=BG$2,$A47,0),0)</f>
        <v>0</v>
      </c>
      <c r="BH47" s="44" t="n">
        <f aca="false">IF($B47&lt;=BH$2,IF($C47&gt;=BH$2,$A47,0),0)</f>
        <v>0</v>
      </c>
      <c r="BI47" s="44" t="n">
        <f aca="false">IF($B47&lt;=BI$2,IF($C47&gt;=BI$2,$A47,0),0)</f>
        <v>0</v>
      </c>
      <c r="BJ47" s="44" t="n">
        <f aca="false">IF($B47&lt;=BJ$2,IF($C47&gt;=BJ$2,$A47,0),0)</f>
        <v>0</v>
      </c>
      <c r="BK47" s="44" t="n">
        <f aca="false">IF($B47&lt;=BK$2,IF($C47&gt;=BK$2,$A47,0),0)</f>
        <v>0</v>
      </c>
    </row>
    <row r="48" customFormat="false" ht="12.75" hidden="false" customHeight="false" outlineLevel="0" collapsed="false">
      <c r="A48" s="49" t="n">
        <f aca="false">D48*30.5</f>
        <v>0</v>
      </c>
      <c r="B48" s="50" t="n">
        <v>37226</v>
      </c>
      <c r="C48" s="51" t="n">
        <v>37316</v>
      </c>
      <c r="E48" s="32" t="n">
        <v>3.345</v>
      </c>
      <c r="F48" s="33" t="s">
        <v>104</v>
      </c>
      <c r="G48" s="31" t="n">
        <v>2</v>
      </c>
      <c r="H48" s="53" t="n">
        <f aca="false">((I48-E48)*SUM(L48:AK48)*10000)</f>
        <v>0</v>
      </c>
      <c r="I48" s="48" t="n">
        <v>3.374</v>
      </c>
      <c r="J48" s="33" t="s">
        <v>40</v>
      </c>
      <c r="K48" s="33" t="n">
        <f aca="false">IF(I48=1,0,G48)</f>
        <v>2</v>
      </c>
      <c r="L48" s="44" t="n">
        <f aca="false">IF($B48&lt;=L$2,IF($C48&gt;=L$2,$A48,0),0)</f>
        <v>0</v>
      </c>
      <c r="M48" s="44" t="n">
        <f aca="false">IF($B48&lt;=M$2,IF($C48&gt;=M$2,$A48,0),0)</f>
        <v>0</v>
      </c>
      <c r="N48" s="44" t="n">
        <f aca="false">IF($B48&lt;=N$2,IF($C48&gt;=N$2,$A48,0),0)</f>
        <v>0</v>
      </c>
      <c r="O48" s="44" t="n">
        <f aca="false">IF($B48&lt;=O$2,IF($C48&gt;=O$2,$A48,0),0)</f>
        <v>0</v>
      </c>
      <c r="P48" s="44" t="n">
        <f aca="false">IF($B48&lt;=P$2,IF($C48&gt;=P$2,$A48,0),0)</f>
        <v>0</v>
      </c>
      <c r="Q48" s="44" t="n">
        <f aca="false">IF($B48&lt;=Q$2,IF($C48&gt;=Q$2,$A48,0),0)</f>
        <v>0</v>
      </c>
      <c r="R48" s="44" t="n">
        <f aca="false">IF($B48&lt;=R$2,IF($C48&gt;=R$2,$A48,0),0)</f>
        <v>0</v>
      </c>
      <c r="S48" s="44" t="n">
        <f aca="false">IF($B48&lt;=S$2,IF($C48&gt;=S$2,$A48,0),0)</f>
        <v>0</v>
      </c>
      <c r="T48" s="44" t="n">
        <f aca="false">IF($B48&lt;=T$2,IF($C48&gt;=T$2,$A48,0),0)</f>
        <v>0</v>
      </c>
      <c r="U48" s="44" t="n">
        <f aca="false">IF($B48&lt;=U$2,IF($C48&gt;=U$2,$A48,0),0)</f>
        <v>0</v>
      </c>
      <c r="V48" s="44" t="n">
        <f aca="false">IF($B48&lt;=V$2,IF($C48&gt;=V$2,$A48,0),0)</f>
        <v>0</v>
      </c>
      <c r="W48" s="44" t="n">
        <f aca="false">IF($B48&lt;=W$2,IF($C48&gt;=W$2,$A48,0),0)</f>
        <v>0</v>
      </c>
      <c r="X48" s="44" t="n">
        <f aca="false">IF($B48&lt;=X$2,IF($C48&gt;=X$2,$A48,0),0)</f>
        <v>0</v>
      </c>
      <c r="Y48" s="44" t="n">
        <f aca="false">IF($B48&lt;=Y$2,IF($C48&gt;=Y$2,$A48,0),0)</f>
        <v>0</v>
      </c>
      <c r="Z48" s="44" t="n">
        <f aca="false">IF($B48&lt;=Z$2,IF($C48&gt;=Z$2,$A48,0),0)</f>
        <v>0</v>
      </c>
      <c r="AA48" s="44" t="n">
        <f aca="false">IF($B48&lt;=AA$2,IF($C48&gt;=AA$2,$A48,0),0)</f>
        <v>0</v>
      </c>
      <c r="AB48" s="44" t="n">
        <f aca="false">IF($B48&lt;=AB$2,IF($C48&gt;=AB$2,$A48,0),0)</f>
        <v>0</v>
      </c>
      <c r="AC48" s="44" t="n">
        <f aca="false">IF($B48&lt;=AC$2,IF($C48&gt;=AC$2,$A48,0),0)</f>
        <v>0</v>
      </c>
      <c r="AD48" s="44" t="n">
        <f aca="false">IF($B48&lt;=AD$2,IF($C48&gt;=AD$2,$A48,0),0)</f>
        <v>0</v>
      </c>
      <c r="AE48" s="44" t="n">
        <f aca="false">IF($B48&lt;=AE$2,IF($C48&gt;=AE$2,$A48,0),0)</f>
        <v>0</v>
      </c>
      <c r="AF48" s="44" t="n">
        <f aca="false">IF($B48&lt;=AF$2,IF($C48&gt;=AF$2,$A48,0),0)</f>
        <v>0</v>
      </c>
      <c r="AG48" s="44" t="n">
        <f aca="false">IF($B48&lt;=AG$2,IF($C48&gt;=AG$2,$A48,0),0)</f>
        <v>0</v>
      </c>
      <c r="AH48" s="44" t="n">
        <f aca="false">IF($B48&lt;=AH$2,IF($C48&gt;=AH$2,$A48,0),0)</f>
        <v>0</v>
      </c>
      <c r="AI48" s="44" t="n">
        <f aca="false">IF($B48&lt;=AI$2,IF($C48&gt;=AI$2,$A48,0),0)</f>
        <v>0</v>
      </c>
      <c r="AJ48" s="44" t="n">
        <f aca="false">IF($B48&lt;=AJ$2,IF($C48&gt;=AJ$2,$A48,0),0)</f>
        <v>0</v>
      </c>
      <c r="AK48" s="44" t="n">
        <f aca="false">IF($B48&lt;=AK$2,IF($C48&gt;=AK$2,$A48,0),0)</f>
        <v>0</v>
      </c>
      <c r="AL48" s="44" t="n">
        <f aca="false">IF($B48&lt;=AL$2,IF($C48&gt;=AL$2,$A48,0),0)</f>
        <v>0</v>
      </c>
      <c r="AM48" s="44" t="n">
        <f aca="false">IF($B48&lt;=AM$2,IF($C48&gt;=AM$2,$A48,0),0)</f>
        <v>0</v>
      </c>
      <c r="AN48" s="44" t="n">
        <f aca="false">IF($B48&lt;=AN$2,IF($C48&gt;=AN$2,$A48,0),0)</f>
        <v>0</v>
      </c>
      <c r="AO48" s="44" t="n">
        <f aca="false">IF($B48&lt;=AO$2,IF($C48&gt;=AO$2,$A48,0),0)</f>
        <v>0</v>
      </c>
      <c r="AP48" s="44" t="n">
        <f aca="false">IF($B48&lt;=AP$2,IF($C48&gt;=AP$2,$A48,0),0)</f>
        <v>0</v>
      </c>
      <c r="AQ48" s="44" t="n">
        <f aca="false">IF($B48&lt;=AQ$2,IF($C48&gt;=AQ$2,$A48,0),0)</f>
        <v>0</v>
      </c>
      <c r="AR48" s="44" t="n">
        <f aca="false">IF($B48&lt;=AR$2,IF($C48&gt;=AR$2,$A48,0),0)</f>
        <v>0</v>
      </c>
      <c r="AS48" s="44" t="n">
        <f aca="false">IF($B48&lt;=AS$2,IF($C48&gt;=AS$2,$A48,0),0)</f>
        <v>0</v>
      </c>
      <c r="AT48" s="44" t="n">
        <f aca="false">IF($B48&lt;=AT$2,IF($C48&gt;=AT$2,$A48,0),0)</f>
        <v>0</v>
      </c>
      <c r="AU48" s="44" t="n">
        <f aca="false">IF($B48&lt;=AU$2,IF($C48&gt;=AU$2,$A48,0),0)</f>
        <v>0</v>
      </c>
      <c r="AV48" s="44" t="n">
        <f aca="false">IF($B48&lt;=AV$2,IF($C48&gt;=AV$2,$A48,0),0)</f>
        <v>0</v>
      </c>
      <c r="AW48" s="44" t="n">
        <f aca="false">IF($B48&lt;=AW$2,IF($C48&gt;=AW$2,$A48,0),0)</f>
        <v>0</v>
      </c>
      <c r="AX48" s="44" t="n">
        <f aca="false">IF($B48&lt;=AX$2,IF($C48&gt;=AX$2,$A48,0),0)</f>
        <v>0</v>
      </c>
      <c r="AY48" s="44" t="n">
        <f aca="false">IF($B48&lt;=AY$2,IF($C48&gt;=AY$2,$A48,0),0)</f>
        <v>0</v>
      </c>
      <c r="AZ48" s="44" t="n">
        <f aca="false">IF($B48&lt;=AZ$2,IF($C48&gt;=AZ$2,$A48,0),0)</f>
        <v>0</v>
      </c>
      <c r="BA48" s="44" t="n">
        <f aca="false">IF($B48&lt;=BA$2,IF($C48&gt;=BA$2,$A48,0),0)</f>
        <v>0</v>
      </c>
      <c r="BB48" s="44" t="n">
        <f aca="false">IF($B48&lt;=BB$2,IF($C48&gt;=BB$2,$A48,0),0)</f>
        <v>0</v>
      </c>
      <c r="BC48" s="44" t="n">
        <f aca="false">IF($B48&lt;=BC$2,IF($C48&gt;=BC$2,$A48,0),0)</f>
        <v>0</v>
      </c>
      <c r="BD48" s="44" t="n">
        <f aca="false">IF($B48&lt;=BD$2,IF($C48&gt;=BD$2,$A48,0),0)</f>
        <v>0</v>
      </c>
      <c r="BE48" s="44" t="n">
        <f aca="false">IF($B48&lt;=BE$2,IF($C48&gt;=BE$2,$A48,0),0)</f>
        <v>0</v>
      </c>
      <c r="BF48" s="44" t="n">
        <f aca="false">IF($B48&lt;=BF$2,IF($C48&gt;=BF$2,$A48,0),0)</f>
        <v>0</v>
      </c>
      <c r="BG48" s="44" t="n">
        <f aca="false">IF($B48&lt;=BG$2,IF($C48&gt;=BG$2,$A48,0),0)</f>
        <v>0</v>
      </c>
      <c r="BH48" s="44" t="n">
        <f aca="false">IF($B48&lt;=BH$2,IF($C48&gt;=BH$2,$A48,0),0)</f>
        <v>0</v>
      </c>
      <c r="BI48" s="44" t="n">
        <f aca="false">IF($B48&lt;=BI$2,IF($C48&gt;=BI$2,$A48,0),0)</f>
        <v>0</v>
      </c>
      <c r="BJ48" s="44" t="n">
        <f aca="false">IF($B48&lt;=BJ$2,IF($C48&gt;=BJ$2,$A48,0),0)</f>
        <v>0</v>
      </c>
      <c r="BK48" s="44" t="n">
        <f aca="false">IF($B48&lt;=BK$2,IF($C48&gt;=BK$2,$A48,0),0)</f>
        <v>0</v>
      </c>
    </row>
    <row r="49" customFormat="false" ht="12.75" hidden="false" customHeight="false" outlineLevel="0" collapsed="false">
      <c r="A49" s="49" t="n">
        <f aca="false">D49*30.5</f>
        <v>0</v>
      </c>
      <c r="B49" s="50" t="n">
        <v>37226</v>
      </c>
      <c r="C49" s="51" t="n">
        <v>37316</v>
      </c>
      <c r="E49" s="32" t="n">
        <v>3.375</v>
      </c>
      <c r="F49" s="33" t="s">
        <v>104</v>
      </c>
      <c r="G49" s="31" t="n">
        <v>-1.5</v>
      </c>
      <c r="H49" s="53" t="n">
        <f aca="false">((I49-E49)*SUM(L49:AK49)*10000)</f>
        <v>-0</v>
      </c>
      <c r="I49" s="48" t="n">
        <v>3.374</v>
      </c>
      <c r="J49" s="33" t="s">
        <v>40</v>
      </c>
      <c r="K49" s="33" t="n">
        <f aca="false">IF(I49=1,0,G49)</f>
        <v>-1.5</v>
      </c>
      <c r="L49" s="44" t="n">
        <f aca="false">IF($B49&lt;=L$2,IF($C49&gt;=L$2,$A49,0),0)</f>
        <v>0</v>
      </c>
      <c r="M49" s="44" t="n">
        <f aca="false">IF($B49&lt;=M$2,IF($C49&gt;=M$2,$A49,0),0)</f>
        <v>0</v>
      </c>
      <c r="N49" s="44" t="n">
        <f aca="false">IF($B49&lt;=N$2,IF($C49&gt;=N$2,$A49,0),0)</f>
        <v>0</v>
      </c>
      <c r="O49" s="44" t="n">
        <f aca="false">IF($B49&lt;=O$2,IF($C49&gt;=O$2,$A49,0),0)</f>
        <v>0</v>
      </c>
      <c r="P49" s="44" t="n">
        <f aca="false">IF($B49&lt;=P$2,IF($C49&gt;=P$2,$A49,0),0)</f>
        <v>0</v>
      </c>
      <c r="Q49" s="44" t="n">
        <f aca="false">IF($B49&lt;=Q$2,IF($C49&gt;=Q$2,$A49,0),0)</f>
        <v>0</v>
      </c>
      <c r="R49" s="44" t="n">
        <f aca="false">IF($B49&lt;=R$2,IF($C49&gt;=R$2,$A49,0),0)</f>
        <v>0</v>
      </c>
      <c r="S49" s="44" t="n">
        <f aca="false">IF($B49&lt;=S$2,IF($C49&gt;=S$2,$A49,0),0)</f>
        <v>0</v>
      </c>
      <c r="T49" s="44" t="n">
        <f aca="false">IF($B49&lt;=T$2,IF($C49&gt;=T$2,$A49,0),0)</f>
        <v>0</v>
      </c>
      <c r="U49" s="44" t="n">
        <f aca="false">IF($B49&lt;=U$2,IF($C49&gt;=U$2,$A49,0),0)</f>
        <v>0</v>
      </c>
      <c r="V49" s="44" t="n">
        <f aca="false">IF($B49&lt;=V$2,IF($C49&gt;=V$2,$A49,0),0)</f>
        <v>0</v>
      </c>
      <c r="W49" s="44" t="n">
        <f aca="false">IF($B49&lt;=W$2,IF($C49&gt;=W$2,$A49,0),0)</f>
        <v>0</v>
      </c>
      <c r="X49" s="44" t="n">
        <f aca="false">IF($B49&lt;=X$2,IF($C49&gt;=X$2,$A49,0),0)</f>
        <v>0</v>
      </c>
      <c r="Y49" s="44" t="n">
        <f aca="false">IF($B49&lt;=Y$2,IF($C49&gt;=Y$2,$A49,0),0)</f>
        <v>0</v>
      </c>
      <c r="Z49" s="44" t="n">
        <f aca="false">IF($B49&lt;=Z$2,IF($C49&gt;=Z$2,$A49,0),0)</f>
        <v>0</v>
      </c>
      <c r="AA49" s="44" t="n">
        <f aca="false">IF($B49&lt;=AA$2,IF($C49&gt;=AA$2,$A49,0),0)</f>
        <v>0</v>
      </c>
      <c r="AB49" s="44" t="n">
        <f aca="false">IF($B49&lt;=AB$2,IF($C49&gt;=AB$2,$A49,0),0)</f>
        <v>0</v>
      </c>
      <c r="AC49" s="44" t="n">
        <f aca="false">IF($B49&lt;=AC$2,IF($C49&gt;=AC$2,$A49,0),0)</f>
        <v>0</v>
      </c>
      <c r="AD49" s="44" t="n">
        <f aca="false">IF($B49&lt;=AD$2,IF($C49&gt;=AD$2,$A49,0),0)</f>
        <v>0</v>
      </c>
      <c r="AE49" s="44" t="n">
        <f aca="false">IF($B49&lt;=AE$2,IF($C49&gt;=AE$2,$A49,0),0)</f>
        <v>0</v>
      </c>
      <c r="AF49" s="44" t="n">
        <f aca="false">IF($B49&lt;=AF$2,IF($C49&gt;=AF$2,$A49,0),0)</f>
        <v>0</v>
      </c>
      <c r="AG49" s="44" t="n">
        <f aca="false">IF($B49&lt;=AG$2,IF($C49&gt;=AG$2,$A49,0),0)</f>
        <v>0</v>
      </c>
      <c r="AH49" s="44" t="n">
        <f aca="false">IF($B49&lt;=AH$2,IF($C49&gt;=AH$2,$A49,0),0)</f>
        <v>0</v>
      </c>
      <c r="AI49" s="44" t="n">
        <f aca="false">IF($B49&lt;=AI$2,IF($C49&gt;=AI$2,$A49,0),0)</f>
        <v>0</v>
      </c>
      <c r="AJ49" s="44" t="n">
        <f aca="false">IF($B49&lt;=AJ$2,IF($C49&gt;=AJ$2,$A49,0),0)</f>
        <v>0</v>
      </c>
      <c r="AK49" s="44" t="n">
        <f aca="false">IF($B49&lt;=AK$2,IF($C49&gt;=AK$2,$A49,0),0)</f>
        <v>0</v>
      </c>
      <c r="AL49" s="44" t="n">
        <f aca="false">IF($B49&lt;=AL$2,IF($C49&gt;=AL$2,$A49,0),0)</f>
        <v>0</v>
      </c>
      <c r="AM49" s="44" t="n">
        <f aca="false">IF($B49&lt;=AM$2,IF($C49&gt;=AM$2,$A49,0),0)</f>
        <v>0</v>
      </c>
      <c r="AN49" s="44" t="n">
        <f aca="false">IF($B49&lt;=AN$2,IF($C49&gt;=AN$2,$A49,0),0)</f>
        <v>0</v>
      </c>
      <c r="AO49" s="44" t="n">
        <f aca="false">IF($B49&lt;=AO$2,IF($C49&gt;=AO$2,$A49,0),0)</f>
        <v>0</v>
      </c>
      <c r="AP49" s="44" t="n">
        <f aca="false">IF($B49&lt;=AP$2,IF($C49&gt;=AP$2,$A49,0),0)</f>
        <v>0</v>
      </c>
      <c r="AQ49" s="44" t="n">
        <f aca="false">IF($B49&lt;=AQ$2,IF($C49&gt;=AQ$2,$A49,0),0)</f>
        <v>0</v>
      </c>
      <c r="AR49" s="44" t="n">
        <f aca="false">IF($B49&lt;=AR$2,IF($C49&gt;=AR$2,$A49,0),0)</f>
        <v>0</v>
      </c>
      <c r="AS49" s="44" t="n">
        <f aca="false">IF($B49&lt;=AS$2,IF($C49&gt;=AS$2,$A49,0),0)</f>
        <v>0</v>
      </c>
      <c r="AT49" s="44" t="n">
        <f aca="false">IF($B49&lt;=AT$2,IF($C49&gt;=AT$2,$A49,0),0)</f>
        <v>0</v>
      </c>
      <c r="AU49" s="44" t="n">
        <f aca="false">IF($B49&lt;=AU$2,IF($C49&gt;=AU$2,$A49,0),0)</f>
        <v>0</v>
      </c>
      <c r="AV49" s="44" t="n">
        <f aca="false">IF($B49&lt;=AV$2,IF($C49&gt;=AV$2,$A49,0),0)</f>
        <v>0</v>
      </c>
      <c r="AW49" s="44" t="n">
        <f aca="false">IF($B49&lt;=AW$2,IF($C49&gt;=AW$2,$A49,0),0)</f>
        <v>0</v>
      </c>
      <c r="AX49" s="44" t="n">
        <f aca="false">IF($B49&lt;=AX$2,IF($C49&gt;=AX$2,$A49,0),0)</f>
        <v>0</v>
      </c>
      <c r="AY49" s="44" t="n">
        <f aca="false">IF($B49&lt;=AY$2,IF($C49&gt;=AY$2,$A49,0),0)</f>
        <v>0</v>
      </c>
      <c r="AZ49" s="44" t="n">
        <f aca="false">IF($B49&lt;=AZ$2,IF($C49&gt;=AZ$2,$A49,0),0)</f>
        <v>0</v>
      </c>
      <c r="BA49" s="44" t="n">
        <f aca="false">IF($B49&lt;=BA$2,IF($C49&gt;=BA$2,$A49,0),0)</f>
        <v>0</v>
      </c>
      <c r="BB49" s="44" t="n">
        <f aca="false">IF($B49&lt;=BB$2,IF($C49&gt;=BB$2,$A49,0),0)</f>
        <v>0</v>
      </c>
      <c r="BC49" s="44" t="n">
        <f aca="false">IF($B49&lt;=BC$2,IF($C49&gt;=BC$2,$A49,0),0)</f>
        <v>0</v>
      </c>
      <c r="BD49" s="44" t="n">
        <f aca="false">IF($B49&lt;=BD$2,IF($C49&gt;=BD$2,$A49,0),0)</f>
        <v>0</v>
      </c>
      <c r="BE49" s="44" t="n">
        <f aca="false">IF($B49&lt;=BE$2,IF($C49&gt;=BE$2,$A49,0),0)</f>
        <v>0</v>
      </c>
      <c r="BF49" s="44" t="n">
        <f aca="false">IF($B49&lt;=BF$2,IF($C49&gt;=BF$2,$A49,0),0)</f>
        <v>0</v>
      </c>
      <c r="BG49" s="44" t="n">
        <f aca="false">IF($B49&lt;=BG$2,IF($C49&gt;=BG$2,$A49,0),0)</f>
        <v>0</v>
      </c>
      <c r="BH49" s="44" t="n">
        <f aca="false">IF($B49&lt;=BH$2,IF($C49&gt;=BH$2,$A49,0),0)</f>
        <v>0</v>
      </c>
      <c r="BI49" s="44" t="n">
        <f aca="false">IF($B49&lt;=BI$2,IF($C49&gt;=BI$2,$A49,0),0)</f>
        <v>0</v>
      </c>
      <c r="BJ49" s="44" t="n">
        <f aca="false">IF($B49&lt;=BJ$2,IF($C49&gt;=BJ$2,$A49,0),0)</f>
        <v>0</v>
      </c>
      <c r="BK49" s="44" t="n">
        <f aca="false">IF($B49&lt;=BK$2,IF($C49&gt;=BK$2,$A49,0),0)</f>
        <v>0</v>
      </c>
    </row>
    <row r="50" customFormat="false" ht="13.5" hidden="false" customHeight="false" outlineLevel="0" collapsed="false">
      <c r="A50" s="49" t="n">
        <f aca="false">D50*30.5</f>
        <v>0</v>
      </c>
      <c r="B50" s="38" t="n">
        <v>37257</v>
      </c>
      <c r="C50" s="52" t="n">
        <v>37591</v>
      </c>
      <c r="E50" s="32" t="n">
        <v>3.4</v>
      </c>
      <c r="F50" s="33" t="s">
        <v>104</v>
      </c>
      <c r="G50" s="31" t="n">
        <v>2</v>
      </c>
      <c r="H50" s="53" t="n">
        <f aca="false">((I50-E50)*SUM(L50:AK50)*10000)</f>
        <v>0</v>
      </c>
      <c r="I50" s="48" t="n">
        <v>3.426</v>
      </c>
      <c r="J50" s="33" t="s">
        <v>40</v>
      </c>
      <c r="K50" s="33" t="n">
        <f aca="false">IF(I50=1,0,G50)</f>
        <v>2</v>
      </c>
      <c r="L50" s="44" t="n">
        <f aca="false">IF($B50&lt;=L$2,IF($C50&gt;=L$2,$A50,0),0)</f>
        <v>0</v>
      </c>
      <c r="M50" s="44" t="n">
        <f aca="false">IF($B50&lt;=M$2,IF($C50&gt;=M$2,$A50,0),0)</f>
        <v>0</v>
      </c>
      <c r="N50" s="44" t="n">
        <f aca="false">IF($B50&lt;=N$2,IF($C50&gt;=N$2,$A50,0),0)</f>
        <v>0</v>
      </c>
      <c r="O50" s="44" t="n">
        <f aca="false">IF($B50&lt;=O$2,IF($C50&gt;=O$2,$A50,0),0)</f>
        <v>0</v>
      </c>
      <c r="P50" s="44" t="n">
        <f aca="false">IF($B50&lt;=P$2,IF($C50&gt;=P$2,$A50,0),0)</f>
        <v>0</v>
      </c>
      <c r="Q50" s="44" t="n">
        <f aca="false">IF($B50&lt;=Q$2,IF($C50&gt;=Q$2,$A50,0),0)</f>
        <v>0</v>
      </c>
      <c r="R50" s="44" t="n">
        <f aca="false">IF($B50&lt;=R$2,IF($C50&gt;=R$2,$A50,0),0)</f>
        <v>0</v>
      </c>
      <c r="S50" s="44" t="n">
        <f aca="false">IF($B50&lt;=S$2,IF($C50&gt;=S$2,$A50,0),0)</f>
        <v>0</v>
      </c>
      <c r="T50" s="44" t="n">
        <f aca="false">IF($B50&lt;=T$2,IF($C50&gt;=T$2,$A50,0),0)</f>
        <v>0</v>
      </c>
      <c r="U50" s="44" t="n">
        <f aca="false">IF($B50&lt;=U$2,IF($C50&gt;=U$2,$A50,0),0)</f>
        <v>0</v>
      </c>
      <c r="V50" s="44" t="n">
        <f aca="false">IF($B50&lt;=V$2,IF($C50&gt;=V$2,$A50,0),0)</f>
        <v>0</v>
      </c>
      <c r="W50" s="44" t="n">
        <f aca="false">IF($B50&lt;=W$2,IF($C50&gt;=W$2,$A50,0),0)</f>
        <v>0</v>
      </c>
      <c r="X50" s="44" t="n">
        <f aca="false">IF($B50&lt;=X$2,IF($C50&gt;=X$2,$A50,0),0)</f>
        <v>0</v>
      </c>
      <c r="Y50" s="44" t="n">
        <f aca="false">IF($B50&lt;=Y$2,IF($C50&gt;=Y$2,$A50,0),0)</f>
        <v>0</v>
      </c>
      <c r="Z50" s="44" t="n">
        <f aca="false">IF($B50&lt;=Z$2,IF($C50&gt;=Z$2,$A50,0),0)</f>
        <v>0</v>
      </c>
      <c r="AA50" s="44" t="n">
        <f aca="false">IF($B50&lt;=AA$2,IF($C50&gt;=AA$2,$A50,0),0)</f>
        <v>0</v>
      </c>
      <c r="AB50" s="44" t="n">
        <f aca="false">IF($B50&lt;=AB$2,IF($C50&gt;=AB$2,$A50,0),0)</f>
        <v>0</v>
      </c>
      <c r="AC50" s="44" t="n">
        <f aca="false">IF($B50&lt;=AC$2,IF($C50&gt;=AC$2,$A50,0),0)</f>
        <v>0</v>
      </c>
      <c r="AD50" s="44" t="n">
        <f aca="false">IF($B50&lt;=AD$2,IF($C50&gt;=AD$2,$A50,0),0)</f>
        <v>0</v>
      </c>
      <c r="AE50" s="44" t="n">
        <f aca="false">IF($B50&lt;=AE$2,IF($C50&gt;=AE$2,$A50,0),0)</f>
        <v>0</v>
      </c>
      <c r="AF50" s="44" t="n">
        <f aca="false">IF($B50&lt;=AF$2,IF($C50&gt;=AF$2,$A50,0),0)</f>
        <v>0</v>
      </c>
      <c r="AG50" s="44" t="n">
        <f aca="false">IF($B50&lt;=AG$2,IF($C50&gt;=AG$2,$A50,0),0)</f>
        <v>0</v>
      </c>
      <c r="AH50" s="44" t="n">
        <f aca="false">IF($B50&lt;=AH$2,IF($C50&gt;=AH$2,$A50,0),0)</f>
        <v>0</v>
      </c>
      <c r="AI50" s="44" t="n">
        <f aca="false">IF($B50&lt;=AI$2,IF($C50&gt;=AI$2,$A50,0),0)</f>
        <v>0</v>
      </c>
      <c r="AJ50" s="44" t="n">
        <f aca="false">IF($B50&lt;=AJ$2,IF($C50&gt;=AJ$2,$A50,0),0)</f>
        <v>0</v>
      </c>
      <c r="AK50" s="44" t="n">
        <f aca="false">IF($B50&lt;=AK$2,IF($C50&gt;=AK$2,$A50,0),0)</f>
        <v>0</v>
      </c>
      <c r="AL50" s="44" t="n">
        <f aca="false">IF($B50&lt;=AL$2,IF($C50&gt;=AL$2,$A50,0),0)</f>
        <v>0</v>
      </c>
      <c r="AM50" s="44" t="n">
        <f aca="false">IF($B50&lt;=AM$2,IF($C50&gt;=AM$2,$A50,0),0)</f>
        <v>0</v>
      </c>
      <c r="AN50" s="44" t="n">
        <f aca="false">IF($B50&lt;=AN$2,IF($C50&gt;=AN$2,$A50,0),0)</f>
        <v>0</v>
      </c>
      <c r="AO50" s="44" t="n">
        <f aca="false">IF($B50&lt;=AO$2,IF($C50&gt;=AO$2,$A50,0),0)</f>
        <v>0</v>
      </c>
      <c r="AP50" s="44" t="n">
        <f aca="false">IF($B50&lt;=AP$2,IF($C50&gt;=AP$2,$A50,0),0)</f>
        <v>0</v>
      </c>
      <c r="AQ50" s="44" t="n">
        <f aca="false">IF($B50&lt;=AQ$2,IF($C50&gt;=AQ$2,$A50,0),0)</f>
        <v>0</v>
      </c>
      <c r="AR50" s="44" t="n">
        <f aca="false">IF($B50&lt;=AR$2,IF($C50&gt;=AR$2,$A50,0),0)</f>
        <v>0</v>
      </c>
      <c r="AS50" s="44" t="n">
        <f aca="false">IF($B50&lt;=AS$2,IF($C50&gt;=AS$2,$A50,0),0)</f>
        <v>0</v>
      </c>
      <c r="AT50" s="44" t="n">
        <f aca="false">IF($B50&lt;=AT$2,IF($C50&gt;=AT$2,$A50,0),0)</f>
        <v>0</v>
      </c>
      <c r="AU50" s="44" t="n">
        <f aca="false">IF($B50&lt;=AU$2,IF($C50&gt;=AU$2,$A50,0),0)</f>
        <v>0</v>
      </c>
      <c r="AV50" s="44" t="n">
        <f aca="false">IF($B50&lt;=AV$2,IF($C50&gt;=AV$2,$A50,0),0)</f>
        <v>0</v>
      </c>
      <c r="AW50" s="44" t="n">
        <f aca="false">IF($B50&lt;=AW$2,IF($C50&gt;=AW$2,$A50,0),0)</f>
        <v>0</v>
      </c>
      <c r="AX50" s="44" t="n">
        <f aca="false">IF($B50&lt;=AX$2,IF($C50&gt;=AX$2,$A50,0),0)</f>
        <v>0</v>
      </c>
      <c r="AY50" s="44" t="n">
        <f aca="false">IF($B50&lt;=AY$2,IF($C50&gt;=AY$2,$A50,0),0)</f>
        <v>0</v>
      </c>
      <c r="AZ50" s="44" t="n">
        <f aca="false">IF($B50&lt;=AZ$2,IF($C50&gt;=AZ$2,$A50,0),0)</f>
        <v>0</v>
      </c>
      <c r="BA50" s="44" t="n">
        <f aca="false">IF($B50&lt;=BA$2,IF($C50&gt;=BA$2,$A50,0),0)</f>
        <v>0</v>
      </c>
      <c r="BB50" s="44" t="n">
        <f aca="false">IF($B50&lt;=BB$2,IF($C50&gt;=BB$2,$A50,0),0)</f>
        <v>0</v>
      </c>
      <c r="BC50" s="44" t="n">
        <f aca="false">IF($B50&lt;=BC$2,IF($C50&gt;=BC$2,$A50,0),0)</f>
        <v>0</v>
      </c>
      <c r="BD50" s="44" t="n">
        <f aca="false">IF($B50&lt;=BD$2,IF($C50&gt;=BD$2,$A50,0),0)</f>
        <v>0</v>
      </c>
      <c r="BE50" s="44" t="n">
        <f aca="false">IF($B50&lt;=BE$2,IF($C50&gt;=BE$2,$A50,0),0)</f>
        <v>0</v>
      </c>
      <c r="BF50" s="44" t="n">
        <f aca="false">IF($B50&lt;=BF$2,IF($C50&gt;=BF$2,$A50,0),0)</f>
        <v>0</v>
      </c>
      <c r="BG50" s="44" t="n">
        <f aca="false">IF($B50&lt;=BG$2,IF($C50&gt;=BG$2,$A50,0),0)</f>
        <v>0</v>
      </c>
      <c r="BH50" s="44" t="n">
        <f aca="false">IF($B50&lt;=BH$2,IF($C50&gt;=BH$2,$A50,0),0)</f>
        <v>0</v>
      </c>
      <c r="BI50" s="44" t="n">
        <f aca="false">IF($B50&lt;=BI$2,IF($C50&gt;=BI$2,$A50,0),0)</f>
        <v>0</v>
      </c>
      <c r="BJ50" s="44" t="n">
        <f aca="false">IF($B50&lt;=BJ$2,IF($C50&gt;=BJ$2,$A50,0),0)</f>
        <v>0</v>
      </c>
      <c r="BK50" s="44" t="n">
        <f aca="false">IF($B50&lt;=BK$2,IF($C50&gt;=BK$2,$A50,0),0)</f>
        <v>0</v>
      </c>
    </row>
    <row r="51" customFormat="false" ht="12" hidden="false" customHeight="true" outlineLevel="0" collapsed="false">
      <c r="A51" s="49" t="n">
        <f aca="false">D51*30.5</f>
        <v>0</v>
      </c>
      <c r="B51" s="38" t="n">
        <v>37257</v>
      </c>
      <c r="C51" s="52" t="n">
        <v>37591</v>
      </c>
      <c r="E51" s="32" t="n">
        <v>3.34</v>
      </c>
      <c r="F51" s="33" t="s">
        <v>104</v>
      </c>
      <c r="G51" s="31" t="n">
        <v>-1</v>
      </c>
      <c r="H51" s="53" t="n">
        <f aca="false">((I51-E51)*SUM(L51:AK51)*10000)</f>
        <v>0</v>
      </c>
      <c r="I51" s="48" t="n">
        <v>3.426</v>
      </c>
      <c r="J51" s="33" t="s">
        <v>40</v>
      </c>
      <c r="K51" s="33" t="n">
        <f aca="false">IF(I51=1,0,G51)</f>
        <v>-1</v>
      </c>
      <c r="L51" s="44" t="n">
        <f aca="false">IF($B51&lt;=L$2,IF($C51&gt;=L$2,$A51,0),0)</f>
        <v>0</v>
      </c>
      <c r="M51" s="44" t="n">
        <f aca="false">IF($B51&lt;=M$2,IF($C51&gt;=M$2,$A51,0),0)</f>
        <v>0</v>
      </c>
      <c r="N51" s="44" t="n">
        <f aca="false">IF($B51&lt;=N$2,IF($C51&gt;=N$2,$A51,0),0)</f>
        <v>0</v>
      </c>
      <c r="O51" s="44" t="n">
        <f aca="false">IF($B51&lt;=O$2,IF($C51&gt;=O$2,$A51,0),0)</f>
        <v>0</v>
      </c>
      <c r="P51" s="44" t="n">
        <f aca="false">IF($B51&lt;=P$2,IF($C51&gt;=P$2,$A51,0),0)</f>
        <v>0</v>
      </c>
      <c r="Q51" s="44" t="n">
        <f aca="false">IF($B51&lt;=Q$2,IF($C51&gt;=Q$2,$A51,0),0)</f>
        <v>0</v>
      </c>
      <c r="R51" s="44" t="n">
        <f aca="false">IF($B51&lt;=R$2,IF($C51&gt;=R$2,$A51,0),0)</f>
        <v>0</v>
      </c>
      <c r="S51" s="44" t="n">
        <f aca="false">IF($B51&lt;=S$2,IF($C51&gt;=S$2,$A51,0),0)</f>
        <v>0</v>
      </c>
      <c r="T51" s="44" t="n">
        <f aca="false">IF($B51&lt;=T$2,IF($C51&gt;=T$2,$A51,0),0)</f>
        <v>0</v>
      </c>
      <c r="U51" s="44" t="n">
        <f aca="false">IF($B51&lt;=U$2,IF($C51&gt;=U$2,$A51,0),0)</f>
        <v>0</v>
      </c>
      <c r="V51" s="44" t="n">
        <f aca="false">IF($B51&lt;=V$2,IF($C51&gt;=V$2,$A51,0),0)</f>
        <v>0</v>
      </c>
      <c r="W51" s="44" t="n">
        <f aca="false">IF($B51&lt;=W$2,IF($C51&gt;=W$2,$A51,0),0)</f>
        <v>0</v>
      </c>
      <c r="X51" s="44" t="n">
        <f aca="false">IF($B51&lt;=X$2,IF($C51&gt;=X$2,$A51,0),0)</f>
        <v>0</v>
      </c>
      <c r="Y51" s="44" t="n">
        <f aca="false">IF($B51&lt;=Y$2,IF($C51&gt;=Y$2,$A51,0),0)</f>
        <v>0</v>
      </c>
      <c r="Z51" s="44" t="n">
        <f aca="false">IF($B51&lt;=Z$2,IF($C51&gt;=Z$2,$A51,0),0)</f>
        <v>0</v>
      </c>
      <c r="AA51" s="44" t="n">
        <f aca="false">IF($B51&lt;=AA$2,IF($C51&gt;=AA$2,$A51,0),0)</f>
        <v>0</v>
      </c>
      <c r="AB51" s="44" t="n">
        <f aca="false">IF($B51&lt;=AB$2,IF($C51&gt;=AB$2,$A51,0),0)</f>
        <v>0</v>
      </c>
      <c r="AC51" s="44" t="n">
        <f aca="false">IF($B51&lt;=AC$2,IF($C51&gt;=AC$2,$A51,0),0)</f>
        <v>0</v>
      </c>
      <c r="AD51" s="44" t="n">
        <f aca="false">IF($B51&lt;=AD$2,IF($C51&gt;=AD$2,$A51,0),0)</f>
        <v>0</v>
      </c>
      <c r="AE51" s="44" t="n">
        <f aca="false">IF($B51&lt;=AE$2,IF($C51&gt;=AE$2,$A51,0),0)</f>
        <v>0</v>
      </c>
      <c r="AF51" s="44" t="n">
        <f aca="false">IF($B51&lt;=AF$2,IF($C51&gt;=AF$2,$A51,0),0)</f>
        <v>0</v>
      </c>
      <c r="AG51" s="44" t="n">
        <f aca="false">IF($B51&lt;=AG$2,IF($C51&gt;=AG$2,$A51,0),0)</f>
        <v>0</v>
      </c>
      <c r="AH51" s="44" t="n">
        <f aca="false">IF($B51&lt;=AH$2,IF($C51&gt;=AH$2,$A51,0),0)</f>
        <v>0</v>
      </c>
      <c r="AI51" s="44" t="n">
        <f aca="false">IF($B51&lt;=AI$2,IF($C51&gt;=AI$2,$A51,0),0)</f>
        <v>0</v>
      </c>
      <c r="AJ51" s="44" t="n">
        <f aca="false">IF($B51&lt;=AJ$2,IF($C51&gt;=AJ$2,$A51,0),0)</f>
        <v>0</v>
      </c>
      <c r="AK51" s="44" t="n">
        <f aca="false">IF($B51&lt;=AK$2,IF($C51&gt;=AK$2,$A51,0),0)</f>
        <v>0</v>
      </c>
      <c r="AL51" s="44" t="n">
        <f aca="false">IF($B51&lt;=AL$2,IF($C51&gt;=AL$2,$A51,0),0)</f>
        <v>0</v>
      </c>
      <c r="AM51" s="44" t="n">
        <f aca="false">IF($B51&lt;=AM$2,IF($C51&gt;=AM$2,$A51,0),0)</f>
        <v>0</v>
      </c>
      <c r="AN51" s="44" t="n">
        <f aca="false">IF($B51&lt;=AN$2,IF($C51&gt;=AN$2,$A51,0),0)</f>
        <v>0</v>
      </c>
      <c r="AO51" s="44" t="n">
        <f aca="false">IF($B51&lt;=AO$2,IF($C51&gt;=AO$2,$A51,0),0)</f>
        <v>0</v>
      </c>
      <c r="AP51" s="44" t="n">
        <f aca="false">IF($B51&lt;=AP$2,IF($C51&gt;=AP$2,$A51,0),0)</f>
        <v>0</v>
      </c>
      <c r="AQ51" s="44" t="n">
        <f aca="false">IF($B51&lt;=AQ$2,IF($C51&gt;=AQ$2,$A51,0),0)</f>
        <v>0</v>
      </c>
      <c r="AR51" s="44" t="n">
        <f aca="false">IF($B51&lt;=AR$2,IF($C51&gt;=AR$2,$A51,0),0)</f>
        <v>0</v>
      </c>
      <c r="AS51" s="44" t="n">
        <f aca="false">IF($B51&lt;=AS$2,IF($C51&gt;=AS$2,$A51,0),0)</f>
        <v>0</v>
      </c>
      <c r="AT51" s="44" t="n">
        <f aca="false">IF($B51&lt;=AT$2,IF($C51&gt;=AT$2,$A51,0),0)</f>
        <v>0</v>
      </c>
      <c r="AU51" s="44" t="n">
        <f aca="false">IF($B51&lt;=AU$2,IF($C51&gt;=AU$2,$A51,0),0)</f>
        <v>0</v>
      </c>
      <c r="AV51" s="44" t="n">
        <f aca="false">IF($B51&lt;=AV$2,IF($C51&gt;=AV$2,$A51,0),0)</f>
        <v>0</v>
      </c>
      <c r="AW51" s="44" t="n">
        <f aca="false">IF($B51&lt;=AW$2,IF($C51&gt;=AW$2,$A51,0),0)</f>
        <v>0</v>
      </c>
      <c r="AX51" s="44" t="n">
        <f aca="false">IF($B51&lt;=AX$2,IF($C51&gt;=AX$2,$A51,0),0)</f>
        <v>0</v>
      </c>
      <c r="AY51" s="44" t="n">
        <f aca="false">IF($B51&lt;=AY$2,IF($C51&gt;=AY$2,$A51,0),0)</f>
        <v>0</v>
      </c>
      <c r="AZ51" s="44" t="n">
        <f aca="false">IF($B51&lt;=AZ$2,IF($C51&gt;=AZ$2,$A51,0),0)</f>
        <v>0</v>
      </c>
      <c r="BA51" s="44" t="n">
        <f aca="false">IF($B51&lt;=BA$2,IF($C51&gt;=BA$2,$A51,0),0)</f>
        <v>0</v>
      </c>
      <c r="BB51" s="44" t="n">
        <f aca="false">IF($B51&lt;=BB$2,IF($C51&gt;=BB$2,$A51,0),0)</f>
        <v>0</v>
      </c>
      <c r="BC51" s="44" t="n">
        <f aca="false">IF($B51&lt;=BC$2,IF($C51&gt;=BC$2,$A51,0),0)</f>
        <v>0</v>
      </c>
      <c r="BD51" s="44" t="n">
        <f aca="false">IF($B51&lt;=BD$2,IF($C51&gt;=BD$2,$A51,0),0)</f>
        <v>0</v>
      </c>
      <c r="BE51" s="44" t="n">
        <f aca="false">IF($B51&lt;=BE$2,IF($C51&gt;=BE$2,$A51,0),0)</f>
        <v>0</v>
      </c>
      <c r="BF51" s="44" t="n">
        <f aca="false">IF($B51&lt;=BF$2,IF($C51&gt;=BF$2,$A51,0),0)</f>
        <v>0</v>
      </c>
      <c r="BG51" s="44" t="n">
        <f aca="false">IF($B51&lt;=BG$2,IF($C51&gt;=BG$2,$A51,0),0)</f>
        <v>0</v>
      </c>
      <c r="BH51" s="44" t="n">
        <f aca="false">IF($B51&lt;=BH$2,IF($C51&gt;=BH$2,$A51,0),0)</f>
        <v>0</v>
      </c>
      <c r="BI51" s="44" t="n">
        <f aca="false">IF($B51&lt;=BI$2,IF($C51&gt;=BI$2,$A51,0),0)</f>
        <v>0</v>
      </c>
      <c r="BJ51" s="44" t="n">
        <f aca="false">IF($B51&lt;=BJ$2,IF($C51&gt;=BJ$2,$A51,0),0)</f>
        <v>0</v>
      </c>
      <c r="BK51" s="44" t="n">
        <f aca="false">IF($B51&lt;=BK$2,IF($C51&gt;=BK$2,$A51,0),0)</f>
        <v>0</v>
      </c>
    </row>
    <row r="52" customFormat="false" ht="12" hidden="false" customHeight="true" outlineLevel="0" collapsed="false">
      <c r="A52" s="54" t="s">
        <v>105</v>
      </c>
      <c r="B52" s="55"/>
      <c r="C52" s="55"/>
      <c r="D52" s="56"/>
      <c r="E52" s="57"/>
      <c r="F52" s="58"/>
      <c r="G52" s="59" t="s">
        <v>106</v>
      </c>
      <c r="H52" s="60"/>
      <c r="I52" s="61"/>
      <c r="J52" s="58"/>
      <c r="K52" s="58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2"/>
      <c r="BA52" s="62"/>
      <c r="BB52" s="62"/>
      <c r="BC52" s="62"/>
      <c r="BD52" s="62"/>
      <c r="BE52" s="62"/>
      <c r="BF52" s="62"/>
      <c r="BG52" s="62"/>
      <c r="BH52" s="62"/>
      <c r="BI52" s="62"/>
      <c r="BJ52" s="62"/>
      <c r="BK52" s="62"/>
    </row>
    <row r="53" customFormat="false" ht="12" hidden="false" customHeight="true" outlineLevel="0" collapsed="false">
      <c r="A53" s="49" t="n">
        <f aca="false">D53*30*G53</f>
        <v>0</v>
      </c>
      <c r="B53" s="50" t="n">
        <v>36982</v>
      </c>
      <c r="C53" s="50" t="n">
        <v>36982</v>
      </c>
      <c r="D53" s="63"/>
      <c r="E53" s="64" t="n">
        <v>5.685</v>
      </c>
      <c r="F53" s="65" t="s">
        <v>104</v>
      </c>
      <c r="G53" s="66" t="n">
        <v>0.04</v>
      </c>
      <c r="H53" s="67" t="n">
        <f aca="false">((I53-E53)*SUM(L53:AK53)*10000)</f>
        <v>0</v>
      </c>
      <c r="I53" s="68" t="n">
        <v>5.78</v>
      </c>
      <c r="J53" s="65" t="s">
        <v>40</v>
      </c>
      <c r="K53" s="65" t="n">
        <f aca="false">IF(I53=1,0,G53)</f>
        <v>0.04</v>
      </c>
      <c r="L53" s="69" t="n">
        <f aca="false">IF($B53&lt;=L$2,IF($C53&gt;=L$2,$A53,0),0)</f>
        <v>0</v>
      </c>
      <c r="M53" s="69" t="n">
        <f aca="false">IF($B53&lt;=M$2,IF($C53&gt;=M$2,$A53,0),0)</f>
        <v>0</v>
      </c>
      <c r="N53" s="69" t="n">
        <f aca="false">IF($B53&lt;=N$2,IF($C53&gt;=N$2,$A53,0),0)</f>
        <v>0</v>
      </c>
      <c r="O53" s="69" t="n">
        <f aca="false">IF($B53&lt;=O$2,IF($C53&gt;=O$2,$A53,0),0)</f>
        <v>0</v>
      </c>
      <c r="P53" s="69" t="n">
        <f aca="false">IF($B53&lt;=P$2,IF($C53&gt;=P$2,$A53,0),0)</f>
        <v>0</v>
      </c>
      <c r="Q53" s="69" t="n">
        <f aca="false">IF($B53&lt;=Q$2,IF($C53&gt;=Q$2,$A53,0),0)</f>
        <v>0</v>
      </c>
      <c r="R53" s="69" t="n">
        <f aca="false">IF($B53&lt;=R$2,IF($C53&gt;=R$2,$A53,0),0)</f>
        <v>0</v>
      </c>
      <c r="S53" s="69" t="n">
        <f aca="false">IF($B53&lt;=S$2,IF($C53&gt;=S$2,$A53,0),0)</f>
        <v>0</v>
      </c>
      <c r="T53" s="69" t="n">
        <f aca="false">IF($B53&lt;=T$2,IF($C53&gt;=T$2,$A53,0),0)</f>
        <v>0</v>
      </c>
      <c r="U53" s="69" t="n">
        <f aca="false">IF($B53&lt;=U$2,IF($C53&gt;=U$2,$A53,0),0)</f>
        <v>0</v>
      </c>
      <c r="V53" s="69" t="n">
        <f aca="false">IF($B53&lt;=V$2,IF($C53&gt;=V$2,$A53,0),0)</f>
        <v>0</v>
      </c>
      <c r="W53" s="69" t="n">
        <f aca="false">IF($B53&lt;=W$2,IF($C53&gt;=W$2,$A53,0),0)</f>
        <v>0</v>
      </c>
      <c r="X53" s="69" t="n">
        <f aca="false">IF($B53&lt;=X$2,IF($C53&gt;=X$2,$A53,0),0)</f>
        <v>0</v>
      </c>
      <c r="Y53" s="69" t="n">
        <f aca="false">IF($B53&lt;=Y$2,IF($C53&gt;=Y$2,$A53,0),0)</f>
        <v>0</v>
      </c>
      <c r="Z53" s="69" t="n">
        <f aca="false">IF($B53&lt;=Z$2,IF($C53&gt;=Z$2,$A53,0),0)</f>
        <v>0</v>
      </c>
      <c r="AA53" s="69" t="n">
        <f aca="false">IF($B53&lt;=AA$2,IF($C53&gt;=AA$2,$A53,0),0)</f>
        <v>0</v>
      </c>
      <c r="AB53" s="69" t="n">
        <f aca="false">IF($B53&lt;=AB$2,IF($C53&gt;=AB$2,$A53,0),0)</f>
        <v>0</v>
      </c>
      <c r="AC53" s="69" t="n">
        <f aca="false">IF($B53&lt;=AC$2,IF($C53&gt;=AC$2,$A53,0),0)</f>
        <v>0</v>
      </c>
      <c r="AD53" s="69" t="n">
        <f aca="false">IF($B53&lt;=AD$2,IF($C53&gt;=AD$2,$A53,0),0)</f>
        <v>0</v>
      </c>
      <c r="AE53" s="69" t="n">
        <f aca="false">IF($B53&lt;=AE$2,IF($C53&gt;=AE$2,$A53,0),0)</f>
        <v>0</v>
      </c>
      <c r="AF53" s="69" t="n">
        <f aca="false">IF($B53&lt;=AF$2,IF($C53&gt;=AF$2,$A53,0),0)</f>
        <v>0</v>
      </c>
      <c r="AG53" s="69" t="n">
        <f aca="false">IF($B53&lt;=AG$2,IF($C53&gt;=AG$2,$A53,0),0)</f>
        <v>0</v>
      </c>
      <c r="AH53" s="69" t="n">
        <f aca="false">IF($B53&lt;=AH$2,IF($C53&gt;=AH$2,$A53,0),0)</f>
        <v>0</v>
      </c>
      <c r="AI53" s="69" t="n">
        <f aca="false">IF($B53&lt;=AI$2,IF($C53&gt;=AI$2,$A53,0),0)</f>
        <v>0</v>
      </c>
      <c r="AJ53" s="69" t="n">
        <f aca="false">IF($B53&lt;=AJ$2,IF($C53&gt;=AJ$2,$A53,0),0)</f>
        <v>0</v>
      </c>
      <c r="AK53" s="69" t="n">
        <f aca="false">IF($B53&lt;=AK$2,IF($C53&gt;=AK$2,$A53,0),0)</f>
        <v>0</v>
      </c>
      <c r="AL53" s="69" t="n">
        <f aca="false">IF($B53&lt;=AL$2,IF($C53&gt;=AL$2,$A53,0),0)</f>
        <v>0</v>
      </c>
      <c r="AM53" s="69" t="n">
        <f aca="false">IF($B53&lt;=AM$2,IF($C53&gt;=AM$2,$A53,0),0)</f>
        <v>0</v>
      </c>
      <c r="AN53" s="69" t="n">
        <f aca="false">IF($B53&lt;=AN$2,IF($C53&gt;=AN$2,$A53,0),0)</f>
        <v>0</v>
      </c>
      <c r="AO53" s="69" t="n">
        <f aca="false">IF($B53&lt;=AO$2,IF($C53&gt;=AO$2,$A53,0),0)</f>
        <v>0</v>
      </c>
      <c r="AP53" s="69" t="n">
        <f aca="false">IF($B53&lt;=AP$2,IF($C53&gt;=AP$2,$A53,0),0)</f>
        <v>0</v>
      </c>
      <c r="AQ53" s="69" t="n">
        <f aca="false">IF($B53&lt;=AQ$2,IF($C53&gt;=AQ$2,$A53,0),0)</f>
        <v>0</v>
      </c>
      <c r="AR53" s="69" t="n">
        <f aca="false">IF($B53&lt;=AR$2,IF($C53&gt;=AR$2,$A53,0),0)</f>
        <v>0</v>
      </c>
      <c r="AS53" s="69" t="n">
        <f aca="false">IF($B53&lt;=AS$2,IF($C53&gt;=AS$2,$A53,0),0)</f>
        <v>0</v>
      </c>
      <c r="AT53" s="69" t="n">
        <f aca="false">IF($B53&lt;=AT$2,IF($C53&gt;=AT$2,$A53,0),0)</f>
        <v>0</v>
      </c>
      <c r="AU53" s="69" t="n">
        <f aca="false">IF($B53&lt;=AU$2,IF($C53&gt;=AU$2,$A53,0),0)</f>
        <v>0</v>
      </c>
      <c r="AV53" s="69" t="n">
        <f aca="false">IF($B53&lt;=AV$2,IF($C53&gt;=AV$2,$A53,0),0)</f>
        <v>0</v>
      </c>
      <c r="AW53" s="69" t="n">
        <f aca="false">IF($B53&lt;=AW$2,IF($C53&gt;=AW$2,$A53,0),0)</f>
        <v>0</v>
      </c>
      <c r="AX53" s="69" t="n">
        <f aca="false">IF($B53&lt;=AX$2,IF($C53&gt;=AX$2,$A53,0),0)</f>
        <v>0</v>
      </c>
      <c r="AY53" s="69" t="n">
        <f aca="false">IF($B53&lt;=AY$2,IF($C53&gt;=AY$2,$A53,0),0)</f>
        <v>0</v>
      </c>
      <c r="AZ53" s="69" t="n">
        <f aca="false">IF($B53&lt;=AZ$2,IF($C53&gt;=AZ$2,$A53,0),0)</f>
        <v>0</v>
      </c>
      <c r="BA53" s="69" t="n">
        <f aca="false">IF($B53&lt;=BA$2,IF($C53&gt;=BA$2,$A53,0),0)</f>
        <v>0</v>
      </c>
      <c r="BB53" s="69" t="n">
        <f aca="false">IF($B53&lt;=BB$2,IF($C53&gt;=BB$2,$A53,0),0)</f>
        <v>0</v>
      </c>
      <c r="BC53" s="69" t="n">
        <f aca="false">IF($B53&lt;=BC$2,IF($C53&gt;=BC$2,$A53,0),0)</f>
        <v>0</v>
      </c>
      <c r="BD53" s="69" t="n">
        <f aca="false">IF($B53&lt;=BD$2,IF($C53&gt;=BD$2,$A53,0),0)</f>
        <v>0</v>
      </c>
      <c r="BE53" s="69" t="n">
        <f aca="false">IF($B53&lt;=BE$2,IF($C53&gt;=BE$2,$A53,0),0)</f>
        <v>0</v>
      </c>
      <c r="BF53" s="69" t="n">
        <f aca="false">IF($B53&lt;=BF$2,IF($C53&gt;=BF$2,$A53,0),0)</f>
        <v>0</v>
      </c>
      <c r="BG53" s="69" t="n">
        <f aca="false">IF($B53&lt;=BG$2,IF($C53&gt;=BG$2,$A53,0),0)</f>
        <v>0</v>
      </c>
      <c r="BH53" s="69" t="n">
        <f aca="false">IF($B53&lt;=BH$2,IF($C53&gt;=BH$2,$A53,0),0)</f>
        <v>0</v>
      </c>
      <c r="BI53" s="69" t="n">
        <f aca="false">IF($B53&lt;=BI$2,IF($C53&gt;=BI$2,$A53,0),0)</f>
        <v>0</v>
      </c>
      <c r="BJ53" s="69" t="n">
        <f aca="false">IF($B53&lt;=BJ$2,IF($C53&gt;=BJ$2,$A53,0),0)</f>
        <v>0</v>
      </c>
      <c r="BK53" s="69" t="n">
        <f aca="false">IF($B53&lt;=BK$2,IF($C53&gt;=BK$2,$A53,0),0)</f>
        <v>0</v>
      </c>
    </row>
    <row r="54" customFormat="false" ht="12" hidden="false" customHeight="true" outlineLevel="0" collapsed="false">
      <c r="A54" s="49" t="n">
        <f aca="false">D54*30*G54</f>
        <v>0</v>
      </c>
      <c r="B54" s="50" t="n">
        <v>37012</v>
      </c>
      <c r="C54" s="50" t="n">
        <v>37012</v>
      </c>
      <c r="D54" s="63"/>
      <c r="E54" s="64" t="n">
        <v>5.975</v>
      </c>
      <c r="F54" s="65" t="s">
        <v>104</v>
      </c>
      <c r="G54" s="66"/>
      <c r="H54" s="67" t="n">
        <f aca="false">((I54-E54)*SUM(L54:AK54)*10000)</f>
        <v>0</v>
      </c>
      <c r="I54" s="68" t="n">
        <v>6.1</v>
      </c>
      <c r="J54" s="65" t="s">
        <v>40</v>
      </c>
      <c r="K54" s="65" t="n">
        <f aca="false">IF(I54=1,0,G54)</f>
        <v>0</v>
      </c>
      <c r="L54" s="69" t="n">
        <f aca="false">IF($B54&lt;=L$2,IF($C54&gt;=L$2,$A54,0),0)</f>
        <v>0</v>
      </c>
      <c r="M54" s="69" t="n">
        <f aca="false">IF($B54&lt;=M$2,IF($C54&gt;=M$2,$A54,0),0)</f>
        <v>0</v>
      </c>
      <c r="N54" s="69" t="n">
        <f aca="false">IF($B54&lt;=N$2,IF($C54&gt;=N$2,$A54,0),0)</f>
        <v>0</v>
      </c>
      <c r="O54" s="69" t="n">
        <f aca="false">IF($B54&lt;=O$2,IF($C54&gt;=O$2,$A54,0),0)</f>
        <v>0</v>
      </c>
      <c r="P54" s="69" t="n">
        <f aca="false">IF($B54&lt;=P$2,IF($C54&gt;=P$2,$A54,0),0)</f>
        <v>0</v>
      </c>
      <c r="Q54" s="69" t="n">
        <f aca="false">IF($B54&lt;=Q$2,IF($C54&gt;=Q$2,$A54,0),0)</f>
        <v>0</v>
      </c>
      <c r="R54" s="69" t="n">
        <f aca="false">IF($B54&lt;=R$2,IF($C54&gt;=R$2,$A54,0),0)</f>
        <v>0</v>
      </c>
      <c r="S54" s="69" t="n">
        <f aca="false">IF($B54&lt;=S$2,IF($C54&gt;=S$2,$A54,0),0)</f>
        <v>0</v>
      </c>
      <c r="T54" s="69" t="n">
        <f aca="false">IF($B54&lt;=T$2,IF($C54&gt;=T$2,$A54,0),0)</f>
        <v>0</v>
      </c>
      <c r="U54" s="69" t="n">
        <f aca="false">IF($B54&lt;=U$2,IF($C54&gt;=U$2,$A54,0),0)</f>
        <v>0</v>
      </c>
      <c r="V54" s="69" t="n">
        <f aca="false">IF($B54&lt;=V$2,IF($C54&gt;=V$2,$A54,0),0)</f>
        <v>0</v>
      </c>
      <c r="W54" s="69" t="n">
        <f aca="false">IF($B54&lt;=W$2,IF($C54&gt;=W$2,$A54,0),0)</f>
        <v>0</v>
      </c>
      <c r="X54" s="69" t="n">
        <f aca="false">IF($B54&lt;=X$2,IF($C54&gt;=X$2,$A54,0),0)</f>
        <v>0</v>
      </c>
      <c r="Y54" s="69" t="n">
        <f aca="false">IF($B54&lt;=Y$2,IF($C54&gt;=Y$2,$A54,0),0)</f>
        <v>0</v>
      </c>
      <c r="Z54" s="69" t="n">
        <f aca="false">IF($B54&lt;=Z$2,IF($C54&gt;=Z$2,$A54,0),0)</f>
        <v>0</v>
      </c>
      <c r="AA54" s="69" t="n">
        <f aca="false">IF($B54&lt;=AA$2,IF($C54&gt;=AA$2,$A54,0),0)</f>
        <v>0</v>
      </c>
      <c r="AB54" s="69" t="n">
        <f aca="false">IF($B54&lt;=AB$2,IF($C54&gt;=AB$2,$A54,0),0)</f>
        <v>0</v>
      </c>
      <c r="AC54" s="69" t="n">
        <f aca="false">IF($B54&lt;=AC$2,IF($C54&gt;=AC$2,$A54,0),0)</f>
        <v>0</v>
      </c>
      <c r="AD54" s="69" t="n">
        <f aca="false">IF($B54&lt;=AD$2,IF($C54&gt;=AD$2,$A54,0),0)</f>
        <v>0</v>
      </c>
      <c r="AE54" s="69" t="n">
        <f aca="false">IF($B54&lt;=AE$2,IF($C54&gt;=AE$2,$A54,0),0)</f>
        <v>0</v>
      </c>
      <c r="AF54" s="69" t="n">
        <f aca="false">IF($B54&lt;=AF$2,IF($C54&gt;=AF$2,$A54,0),0)</f>
        <v>0</v>
      </c>
      <c r="AG54" s="69" t="n">
        <f aca="false">IF($B54&lt;=AG$2,IF($C54&gt;=AG$2,$A54,0),0)</f>
        <v>0</v>
      </c>
      <c r="AH54" s="69" t="n">
        <f aca="false">IF($B54&lt;=AH$2,IF($C54&gt;=AH$2,$A54,0),0)</f>
        <v>0</v>
      </c>
      <c r="AI54" s="69" t="n">
        <f aca="false">IF($B54&lt;=AI$2,IF($C54&gt;=AI$2,$A54,0),0)</f>
        <v>0</v>
      </c>
      <c r="AJ54" s="69" t="n">
        <f aca="false">IF($B54&lt;=AJ$2,IF($C54&gt;=AJ$2,$A54,0),0)</f>
        <v>0</v>
      </c>
      <c r="AK54" s="69" t="n">
        <f aca="false">IF($B54&lt;=AK$2,IF($C54&gt;=AK$2,$A54,0),0)</f>
        <v>0</v>
      </c>
      <c r="AL54" s="69" t="n">
        <f aca="false">IF($B54&lt;=AL$2,IF($C54&gt;=AL$2,$A54,0),0)</f>
        <v>0</v>
      </c>
      <c r="AM54" s="69" t="n">
        <f aca="false">IF($B54&lt;=AM$2,IF($C54&gt;=AM$2,$A54,0),0)</f>
        <v>0</v>
      </c>
      <c r="AN54" s="69" t="n">
        <f aca="false">IF($B54&lt;=AN$2,IF($C54&gt;=AN$2,$A54,0),0)</f>
        <v>0</v>
      </c>
      <c r="AO54" s="69" t="n">
        <f aca="false">IF($B54&lt;=AO$2,IF($C54&gt;=AO$2,$A54,0),0)</f>
        <v>0</v>
      </c>
      <c r="AP54" s="69" t="n">
        <f aca="false">IF($B54&lt;=AP$2,IF($C54&gt;=AP$2,$A54,0),0)</f>
        <v>0</v>
      </c>
      <c r="AQ54" s="69" t="n">
        <f aca="false">IF($B54&lt;=AQ$2,IF($C54&gt;=AQ$2,$A54,0),0)</f>
        <v>0</v>
      </c>
      <c r="AR54" s="69" t="n">
        <f aca="false">IF($B54&lt;=AR$2,IF($C54&gt;=AR$2,$A54,0),0)</f>
        <v>0</v>
      </c>
      <c r="AS54" s="69" t="n">
        <f aca="false">IF($B54&lt;=AS$2,IF($C54&gt;=AS$2,$A54,0),0)</f>
        <v>0</v>
      </c>
      <c r="AT54" s="69" t="n">
        <f aca="false">IF($B54&lt;=AT$2,IF($C54&gt;=AT$2,$A54,0),0)</f>
        <v>0</v>
      </c>
      <c r="AU54" s="69" t="n">
        <f aca="false">IF($B54&lt;=AU$2,IF($C54&gt;=AU$2,$A54,0),0)</f>
        <v>0</v>
      </c>
      <c r="AV54" s="69" t="n">
        <f aca="false">IF($B54&lt;=AV$2,IF($C54&gt;=AV$2,$A54,0),0)</f>
        <v>0</v>
      </c>
      <c r="AW54" s="69" t="n">
        <f aca="false">IF($B54&lt;=AW$2,IF($C54&gt;=AW$2,$A54,0),0)</f>
        <v>0</v>
      </c>
      <c r="AX54" s="69" t="n">
        <f aca="false">IF($B54&lt;=AX$2,IF($C54&gt;=AX$2,$A54,0),0)</f>
        <v>0</v>
      </c>
      <c r="AY54" s="69" t="n">
        <f aca="false">IF($B54&lt;=AY$2,IF($C54&gt;=AY$2,$A54,0),0)</f>
        <v>0</v>
      </c>
      <c r="AZ54" s="69" t="n">
        <f aca="false">IF($B54&lt;=AZ$2,IF($C54&gt;=AZ$2,$A54,0),0)</f>
        <v>0</v>
      </c>
      <c r="BA54" s="69" t="n">
        <f aca="false">IF($B54&lt;=BA$2,IF($C54&gt;=BA$2,$A54,0),0)</f>
        <v>0</v>
      </c>
      <c r="BB54" s="69" t="n">
        <f aca="false">IF($B54&lt;=BB$2,IF($C54&gt;=BB$2,$A54,0),0)</f>
        <v>0</v>
      </c>
      <c r="BC54" s="69" t="n">
        <f aca="false">IF($B54&lt;=BC$2,IF($C54&gt;=BC$2,$A54,0),0)</f>
        <v>0</v>
      </c>
      <c r="BD54" s="69" t="n">
        <f aca="false">IF($B54&lt;=BD$2,IF($C54&gt;=BD$2,$A54,0),0)</f>
        <v>0</v>
      </c>
      <c r="BE54" s="69" t="n">
        <f aca="false">IF($B54&lt;=BE$2,IF($C54&gt;=BE$2,$A54,0),0)</f>
        <v>0</v>
      </c>
      <c r="BF54" s="69" t="n">
        <f aca="false">IF($B54&lt;=BF$2,IF($C54&gt;=BF$2,$A54,0),0)</f>
        <v>0</v>
      </c>
      <c r="BG54" s="69" t="n">
        <f aca="false">IF($B54&lt;=BG$2,IF($C54&gt;=BG$2,$A54,0),0)</f>
        <v>0</v>
      </c>
      <c r="BH54" s="69" t="n">
        <f aca="false">IF($B54&lt;=BH$2,IF($C54&gt;=BH$2,$A54,0),0)</f>
        <v>0</v>
      </c>
      <c r="BI54" s="69" t="n">
        <f aca="false">IF($B54&lt;=BI$2,IF($C54&gt;=BI$2,$A54,0),0)</f>
        <v>0</v>
      </c>
      <c r="BJ54" s="69" t="n">
        <f aca="false">IF($B54&lt;=BJ$2,IF($C54&gt;=BJ$2,$A54,0),0)</f>
        <v>0</v>
      </c>
      <c r="BK54" s="69" t="n">
        <f aca="false">IF($B54&lt;=BK$2,IF($C54&gt;=BK$2,$A54,0),0)</f>
        <v>0</v>
      </c>
    </row>
    <row r="55" customFormat="false" ht="12" hidden="false" customHeight="true" outlineLevel="0" collapsed="false">
      <c r="A55" s="49" t="n">
        <f aca="false">D55*30*G55</f>
        <v>0</v>
      </c>
      <c r="B55" s="50" t="n">
        <v>37073</v>
      </c>
      <c r="C55" s="50" t="n">
        <v>37135</v>
      </c>
      <c r="D55" s="63"/>
      <c r="E55" s="64" t="n">
        <v>5.72</v>
      </c>
      <c r="F55" s="65" t="s">
        <v>104</v>
      </c>
      <c r="G55" s="66"/>
      <c r="H55" s="67" t="n">
        <f aca="false">((I55-E55)*SUM(L55:AK55)*10000)</f>
        <v>0</v>
      </c>
      <c r="I55" s="68" t="n">
        <v>5.78</v>
      </c>
      <c r="J55" s="65" t="s">
        <v>40</v>
      </c>
      <c r="K55" s="65" t="n">
        <f aca="false">IF(I55=1,0,G55)</f>
        <v>0</v>
      </c>
      <c r="L55" s="69" t="n">
        <f aca="false">IF($B55&lt;=L$2,IF($C55&gt;=L$2,$A55,0),0)</f>
        <v>0</v>
      </c>
      <c r="M55" s="69" t="n">
        <f aca="false">IF($B55&lt;=M$2,IF($C55&gt;=M$2,$A55,0),0)</f>
        <v>0</v>
      </c>
      <c r="N55" s="69" t="n">
        <f aca="false">IF($B55&lt;=N$2,IF($C55&gt;=N$2,$A55,0),0)</f>
        <v>0</v>
      </c>
      <c r="O55" s="69" t="n">
        <f aca="false">IF($B55&lt;=O$2,IF($C55&gt;=O$2,$A55,0),0)</f>
        <v>0</v>
      </c>
      <c r="P55" s="69" t="n">
        <f aca="false">IF($B55&lt;=P$2,IF($C55&gt;=P$2,$A55,0),0)</f>
        <v>0</v>
      </c>
      <c r="Q55" s="69" t="n">
        <f aca="false">IF($B55&lt;=Q$2,IF($C55&gt;=Q$2,$A55,0),0)</f>
        <v>0</v>
      </c>
      <c r="R55" s="69" t="n">
        <f aca="false">IF($B55&lt;=R$2,IF($C55&gt;=R$2,$A55,0),0)</f>
        <v>0</v>
      </c>
      <c r="S55" s="69" t="n">
        <f aca="false">IF($B55&lt;=S$2,IF($C55&gt;=S$2,$A55,0),0)</f>
        <v>0</v>
      </c>
      <c r="T55" s="69" t="n">
        <f aca="false">IF($B55&lt;=T$2,IF($C55&gt;=T$2,$A55,0),0)</f>
        <v>0</v>
      </c>
      <c r="U55" s="69" t="n">
        <f aca="false">IF($B55&lt;=U$2,IF($C55&gt;=U$2,$A55,0),0)</f>
        <v>0</v>
      </c>
      <c r="V55" s="69" t="n">
        <f aca="false">IF($B55&lt;=V$2,IF($C55&gt;=V$2,$A55,0),0)</f>
        <v>0</v>
      </c>
      <c r="W55" s="69" t="n">
        <f aca="false">IF($B55&lt;=W$2,IF($C55&gt;=W$2,$A55,0),0)</f>
        <v>0</v>
      </c>
      <c r="X55" s="69" t="n">
        <f aca="false">IF($B55&lt;=X$2,IF($C55&gt;=X$2,$A55,0),0)</f>
        <v>0</v>
      </c>
      <c r="Y55" s="69" t="n">
        <f aca="false">IF($B55&lt;=Y$2,IF($C55&gt;=Y$2,$A55,0),0)</f>
        <v>0</v>
      </c>
      <c r="Z55" s="69" t="n">
        <f aca="false">IF($B55&lt;=Z$2,IF($C55&gt;=Z$2,$A55,0),0)</f>
        <v>0</v>
      </c>
      <c r="AA55" s="69" t="n">
        <f aca="false">IF($B55&lt;=AA$2,IF($C55&gt;=AA$2,$A55,0),0)</f>
        <v>0</v>
      </c>
      <c r="AB55" s="69" t="n">
        <f aca="false">IF($B55&lt;=AB$2,IF($C55&gt;=AB$2,$A55,0),0)</f>
        <v>0</v>
      </c>
      <c r="AC55" s="69" t="n">
        <f aca="false">IF($B55&lt;=AC$2,IF($C55&gt;=AC$2,$A55,0),0)</f>
        <v>0</v>
      </c>
      <c r="AD55" s="69" t="n">
        <f aca="false">IF($B55&lt;=AD$2,IF($C55&gt;=AD$2,$A55,0),0)</f>
        <v>0</v>
      </c>
      <c r="AE55" s="69" t="n">
        <f aca="false">IF($B55&lt;=AE$2,IF($C55&gt;=AE$2,$A55,0),0)</f>
        <v>0</v>
      </c>
      <c r="AF55" s="69" t="n">
        <f aca="false">IF($B55&lt;=AF$2,IF($C55&gt;=AF$2,$A55,0),0)</f>
        <v>0</v>
      </c>
      <c r="AG55" s="69" t="n">
        <f aca="false">IF($B55&lt;=AG$2,IF($C55&gt;=AG$2,$A55,0),0)</f>
        <v>0</v>
      </c>
      <c r="AH55" s="69" t="n">
        <f aca="false">IF($B55&lt;=AH$2,IF($C55&gt;=AH$2,$A55,0),0)</f>
        <v>0</v>
      </c>
      <c r="AI55" s="69" t="n">
        <f aca="false">IF($B55&lt;=AI$2,IF($C55&gt;=AI$2,$A55,0),0)</f>
        <v>0</v>
      </c>
      <c r="AJ55" s="69" t="n">
        <f aca="false">IF($B55&lt;=AJ$2,IF($C55&gt;=AJ$2,$A55,0),0)</f>
        <v>0</v>
      </c>
      <c r="AK55" s="69" t="n">
        <f aca="false">IF($B55&lt;=AK$2,IF($C55&gt;=AK$2,$A55,0),0)</f>
        <v>0</v>
      </c>
      <c r="AL55" s="69" t="n">
        <f aca="false">IF($B55&lt;=AL$2,IF($C55&gt;=AL$2,$A55,0),0)</f>
        <v>0</v>
      </c>
      <c r="AM55" s="69" t="n">
        <f aca="false">IF($B55&lt;=AM$2,IF($C55&gt;=AM$2,$A55,0),0)</f>
        <v>0</v>
      </c>
      <c r="AN55" s="69" t="n">
        <f aca="false">IF($B55&lt;=AN$2,IF($C55&gt;=AN$2,$A55,0),0)</f>
        <v>0</v>
      </c>
      <c r="AO55" s="69" t="n">
        <f aca="false">IF($B55&lt;=AO$2,IF($C55&gt;=AO$2,$A55,0),0)</f>
        <v>0</v>
      </c>
      <c r="AP55" s="69" t="n">
        <f aca="false">IF($B55&lt;=AP$2,IF($C55&gt;=AP$2,$A55,0),0)</f>
        <v>0</v>
      </c>
      <c r="AQ55" s="69" t="n">
        <f aca="false">IF($B55&lt;=AQ$2,IF($C55&gt;=AQ$2,$A55,0),0)</f>
        <v>0</v>
      </c>
      <c r="AR55" s="69" t="n">
        <f aca="false">IF($B55&lt;=AR$2,IF($C55&gt;=AR$2,$A55,0),0)</f>
        <v>0</v>
      </c>
      <c r="AS55" s="69" t="n">
        <f aca="false">IF($B55&lt;=AS$2,IF($C55&gt;=AS$2,$A55,0),0)</f>
        <v>0</v>
      </c>
      <c r="AT55" s="69" t="n">
        <f aca="false">IF($B55&lt;=AT$2,IF($C55&gt;=AT$2,$A55,0),0)</f>
        <v>0</v>
      </c>
      <c r="AU55" s="69" t="n">
        <f aca="false">IF($B55&lt;=AU$2,IF($C55&gt;=AU$2,$A55,0),0)</f>
        <v>0</v>
      </c>
      <c r="AV55" s="69" t="n">
        <f aca="false">IF($B55&lt;=AV$2,IF($C55&gt;=AV$2,$A55,0),0)</f>
        <v>0</v>
      </c>
      <c r="AW55" s="69" t="n">
        <f aca="false">IF($B55&lt;=AW$2,IF($C55&gt;=AW$2,$A55,0),0)</f>
        <v>0</v>
      </c>
      <c r="AX55" s="69" t="n">
        <f aca="false">IF($B55&lt;=AX$2,IF($C55&gt;=AX$2,$A55,0),0)</f>
        <v>0</v>
      </c>
      <c r="AY55" s="69" t="n">
        <f aca="false">IF($B55&lt;=AY$2,IF($C55&gt;=AY$2,$A55,0),0)</f>
        <v>0</v>
      </c>
      <c r="AZ55" s="69" t="n">
        <f aca="false">IF($B55&lt;=AZ$2,IF($C55&gt;=AZ$2,$A55,0),0)</f>
        <v>0</v>
      </c>
      <c r="BA55" s="69" t="n">
        <f aca="false">IF($B55&lt;=BA$2,IF($C55&gt;=BA$2,$A55,0),0)</f>
        <v>0</v>
      </c>
      <c r="BB55" s="69" t="n">
        <f aca="false">IF($B55&lt;=BB$2,IF($C55&gt;=BB$2,$A55,0),0)</f>
        <v>0</v>
      </c>
      <c r="BC55" s="69" t="n">
        <f aca="false">IF($B55&lt;=BC$2,IF($C55&gt;=BC$2,$A55,0),0)</f>
        <v>0</v>
      </c>
      <c r="BD55" s="69" t="n">
        <f aca="false">IF($B55&lt;=BD$2,IF($C55&gt;=BD$2,$A55,0),0)</f>
        <v>0</v>
      </c>
      <c r="BE55" s="69" t="n">
        <f aca="false">IF($B55&lt;=BE$2,IF($C55&gt;=BE$2,$A55,0),0)</f>
        <v>0</v>
      </c>
      <c r="BF55" s="69" t="n">
        <f aca="false">IF($B55&lt;=BF$2,IF($C55&gt;=BF$2,$A55,0),0)</f>
        <v>0</v>
      </c>
      <c r="BG55" s="69" t="n">
        <f aca="false">IF($B55&lt;=BG$2,IF($C55&gt;=BG$2,$A55,0),0)</f>
        <v>0</v>
      </c>
      <c r="BH55" s="69" t="n">
        <f aca="false">IF($B55&lt;=BH$2,IF($C55&gt;=BH$2,$A55,0),0)</f>
        <v>0</v>
      </c>
      <c r="BI55" s="69" t="n">
        <f aca="false">IF($B55&lt;=BI$2,IF($C55&gt;=BI$2,$A55,0),0)</f>
        <v>0</v>
      </c>
      <c r="BJ55" s="69" t="n">
        <f aca="false">IF($B55&lt;=BJ$2,IF($C55&gt;=BJ$2,$A55,0),0)</f>
        <v>0</v>
      </c>
      <c r="BK55" s="69" t="n">
        <f aca="false">IF($B55&lt;=BK$2,IF($C55&gt;=BK$2,$A55,0),0)</f>
        <v>0</v>
      </c>
    </row>
    <row r="56" customFormat="false" ht="12" hidden="false" customHeight="true" outlineLevel="0" collapsed="false">
      <c r="A56" s="49" t="n">
        <f aca="false">D56*30*G56</f>
        <v>0</v>
      </c>
      <c r="B56" s="50" t="n">
        <v>36982</v>
      </c>
      <c r="C56" s="50" t="n">
        <v>37165</v>
      </c>
      <c r="D56" s="63"/>
      <c r="E56" s="64" t="n">
        <v>5.76</v>
      </c>
      <c r="F56" s="65" t="s">
        <v>104</v>
      </c>
      <c r="G56" s="66"/>
      <c r="H56" s="67" t="n">
        <f aca="false">((I56-E56)*SUM(L56:AK56)*10000)</f>
        <v>0</v>
      </c>
      <c r="I56" s="68" t="n">
        <v>5.78</v>
      </c>
      <c r="J56" s="65" t="s">
        <v>40</v>
      </c>
      <c r="K56" s="65" t="n">
        <f aca="false">IF(I56=1,0,G56)</f>
        <v>0</v>
      </c>
      <c r="L56" s="69" t="n">
        <f aca="false">IF($B56&lt;=L$2,IF($C56&gt;=L$2,$A56,0),0)</f>
        <v>0</v>
      </c>
      <c r="M56" s="69" t="n">
        <f aca="false">IF($B56&lt;=M$2,IF($C56&gt;=M$2,$A56,0),0)</f>
        <v>0</v>
      </c>
      <c r="N56" s="69" t="n">
        <f aca="false">IF($B56&lt;=N$2,IF($C56&gt;=N$2,$A56,0),0)</f>
        <v>0</v>
      </c>
      <c r="O56" s="69" t="n">
        <f aca="false">IF($B56&lt;=O$2,IF($C56&gt;=O$2,$A56,0),0)</f>
        <v>0</v>
      </c>
      <c r="P56" s="69" t="n">
        <f aca="false">IF($B56&lt;=P$2,IF($C56&gt;=P$2,$A56,0),0)</f>
        <v>0</v>
      </c>
      <c r="Q56" s="69" t="n">
        <f aca="false">IF($B56&lt;=Q$2,IF($C56&gt;=Q$2,$A56,0),0)</f>
        <v>0</v>
      </c>
      <c r="R56" s="69" t="n">
        <f aca="false">IF($B56&lt;=R$2,IF($C56&gt;=R$2,$A56,0),0)</f>
        <v>0</v>
      </c>
      <c r="S56" s="69" t="n">
        <f aca="false">IF($B56&lt;=S$2,IF($C56&gt;=S$2,$A56,0),0)</f>
        <v>0</v>
      </c>
      <c r="T56" s="69" t="n">
        <f aca="false">IF($B56&lt;=T$2,IF($C56&gt;=T$2,$A56,0),0)</f>
        <v>0</v>
      </c>
      <c r="U56" s="69" t="n">
        <f aca="false">IF($B56&lt;=U$2,IF($C56&gt;=U$2,$A56,0),0)</f>
        <v>0</v>
      </c>
      <c r="V56" s="69" t="n">
        <f aca="false">IF($B56&lt;=V$2,IF($C56&gt;=V$2,$A56,0),0)</f>
        <v>0</v>
      </c>
      <c r="W56" s="69" t="n">
        <f aca="false">IF($B56&lt;=W$2,IF($C56&gt;=W$2,$A56,0),0)</f>
        <v>0</v>
      </c>
      <c r="X56" s="69" t="n">
        <f aca="false">IF($B56&lt;=X$2,IF($C56&gt;=X$2,$A56,0),0)</f>
        <v>0</v>
      </c>
      <c r="Y56" s="69" t="n">
        <f aca="false">IF($B56&lt;=Y$2,IF($C56&gt;=Y$2,$A56,0),0)</f>
        <v>0</v>
      </c>
      <c r="Z56" s="69" t="n">
        <f aca="false">IF($B56&lt;=Z$2,IF($C56&gt;=Z$2,$A56,0),0)</f>
        <v>0</v>
      </c>
      <c r="AA56" s="69" t="n">
        <f aca="false">IF($B56&lt;=AA$2,IF($C56&gt;=AA$2,$A56,0),0)</f>
        <v>0</v>
      </c>
      <c r="AB56" s="69" t="n">
        <f aca="false">IF($B56&lt;=AB$2,IF($C56&gt;=AB$2,$A56,0),0)</f>
        <v>0</v>
      </c>
      <c r="AC56" s="69" t="n">
        <f aca="false">IF($B56&lt;=AC$2,IF($C56&gt;=AC$2,$A56,0),0)</f>
        <v>0</v>
      </c>
      <c r="AD56" s="69" t="n">
        <f aca="false">IF($B56&lt;=AD$2,IF($C56&gt;=AD$2,$A56,0),0)</f>
        <v>0</v>
      </c>
      <c r="AE56" s="69" t="n">
        <f aca="false">IF($B56&lt;=AE$2,IF($C56&gt;=AE$2,$A56,0),0)</f>
        <v>0</v>
      </c>
      <c r="AF56" s="69" t="n">
        <f aca="false">IF($B56&lt;=AF$2,IF($C56&gt;=AF$2,$A56,0),0)</f>
        <v>0</v>
      </c>
      <c r="AG56" s="69" t="n">
        <f aca="false">IF($B56&lt;=AG$2,IF($C56&gt;=AG$2,$A56,0),0)</f>
        <v>0</v>
      </c>
      <c r="AH56" s="69" t="n">
        <f aca="false">IF($B56&lt;=AH$2,IF($C56&gt;=AH$2,$A56,0),0)</f>
        <v>0</v>
      </c>
      <c r="AI56" s="69" t="n">
        <f aca="false">IF($B56&lt;=AI$2,IF($C56&gt;=AI$2,$A56,0),0)</f>
        <v>0</v>
      </c>
      <c r="AJ56" s="69" t="n">
        <f aca="false">IF($B56&lt;=AJ$2,IF($C56&gt;=AJ$2,$A56,0),0)</f>
        <v>0</v>
      </c>
      <c r="AK56" s="69" t="n">
        <f aca="false">IF($B56&lt;=AK$2,IF($C56&gt;=AK$2,$A56,0),0)</f>
        <v>0</v>
      </c>
      <c r="AL56" s="69" t="n">
        <f aca="false">IF($B56&lt;=AL$2,IF($C56&gt;=AL$2,$A56,0),0)</f>
        <v>0</v>
      </c>
      <c r="AM56" s="69" t="n">
        <f aca="false">IF($B56&lt;=AM$2,IF($C56&gt;=AM$2,$A56,0),0)</f>
        <v>0</v>
      </c>
      <c r="AN56" s="69" t="n">
        <f aca="false">IF($B56&lt;=AN$2,IF($C56&gt;=AN$2,$A56,0),0)</f>
        <v>0</v>
      </c>
      <c r="AO56" s="69" t="n">
        <f aca="false">IF($B56&lt;=AO$2,IF($C56&gt;=AO$2,$A56,0),0)</f>
        <v>0</v>
      </c>
      <c r="AP56" s="69" t="n">
        <f aca="false">IF($B56&lt;=AP$2,IF($C56&gt;=AP$2,$A56,0),0)</f>
        <v>0</v>
      </c>
      <c r="AQ56" s="69" t="n">
        <f aca="false">IF($B56&lt;=AQ$2,IF($C56&gt;=AQ$2,$A56,0),0)</f>
        <v>0</v>
      </c>
      <c r="AR56" s="69" t="n">
        <f aca="false">IF($B56&lt;=AR$2,IF($C56&gt;=AR$2,$A56,0),0)</f>
        <v>0</v>
      </c>
      <c r="AS56" s="69" t="n">
        <f aca="false">IF($B56&lt;=AS$2,IF($C56&gt;=AS$2,$A56,0),0)</f>
        <v>0</v>
      </c>
      <c r="AT56" s="69" t="n">
        <f aca="false">IF($B56&lt;=AT$2,IF($C56&gt;=AT$2,$A56,0),0)</f>
        <v>0</v>
      </c>
      <c r="AU56" s="69" t="n">
        <f aca="false">IF($B56&lt;=AU$2,IF($C56&gt;=AU$2,$A56,0),0)</f>
        <v>0</v>
      </c>
      <c r="AV56" s="69" t="n">
        <f aca="false">IF($B56&lt;=AV$2,IF($C56&gt;=AV$2,$A56,0),0)</f>
        <v>0</v>
      </c>
      <c r="AW56" s="69" t="n">
        <f aca="false">IF($B56&lt;=AW$2,IF($C56&gt;=AW$2,$A56,0),0)</f>
        <v>0</v>
      </c>
      <c r="AX56" s="69" t="n">
        <f aca="false">IF($B56&lt;=AX$2,IF($C56&gt;=AX$2,$A56,0),0)</f>
        <v>0</v>
      </c>
      <c r="AY56" s="69" t="n">
        <f aca="false">IF($B56&lt;=AY$2,IF($C56&gt;=AY$2,$A56,0),0)</f>
        <v>0</v>
      </c>
      <c r="AZ56" s="69" t="n">
        <f aca="false">IF($B56&lt;=AZ$2,IF($C56&gt;=AZ$2,$A56,0),0)</f>
        <v>0</v>
      </c>
      <c r="BA56" s="69" t="n">
        <f aca="false">IF($B56&lt;=BA$2,IF($C56&gt;=BA$2,$A56,0),0)</f>
        <v>0</v>
      </c>
      <c r="BB56" s="69" t="n">
        <f aca="false">IF($B56&lt;=BB$2,IF($C56&gt;=BB$2,$A56,0),0)</f>
        <v>0</v>
      </c>
      <c r="BC56" s="69" t="n">
        <f aca="false">IF($B56&lt;=BC$2,IF($C56&gt;=BC$2,$A56,0),0)</f>
        <v>0</v>
      </c>
      <c r="BD56" s="69" t="n">
        <f aca="false">IF($B56&lt;=BD$2,IF($C56&gt;=BD$2,$A56,0),0)</f>
        <v>0</v>
      </c>
      <c r="BE56" s="69" t="n">
        <f aca="false">IF($B56&lt;=BE$2,IF($C56&gt;=BE$2,$A56,0),0)</f>
        <v>0</v>
      </c>
      <c r="BF56" s="69" t="n">
        <f aca="false">IF($B56&lt;=BF$2,IF($C56&gt;=BF$2,$A56,0),0)</f>
        <v>0</v>
      </c>
      <c r="BG56" s="69" t="n">
        <f aca="false">IF($B56&lt;=BG$2,IF($C56&gt;=BG$2,$A56,0),0)</f>
        <v>0</v>
      </c>
      <c r="BH56" s="69" t="n">
        <f aca="false">IF($B56&lt;=BH$2,IF($C56&gt;=BH$2,$A56,0),0)</f>
        <v>0</v>
      </c>
      <c r="BI56" s="69" t="n">
        <f aca="false">IF($B56&lt;=BI$2,IF($C56&gt;=BI$2,$A56,0),0)</f>
        <v>0</v>
      </c>
      <c r="BJ56" s="69" t="n">
        <f aca="false">IF($B56&lt;=BJ$2,IF($C56&gt;=BJ$2,$A56,0),0)</f>
        <v>0</v>
      </c>
      <c r="BK56" s="69" t="n">
        <f aca="false">IF($B56&lt;=BK$2,IF($C56&gt;=BK$2,$A56,0),0)</f>
        <v>0</v>
      </c>
    </row>
    <row r="57" customFormat="false" ht="12" hidden="false" customHeight="true" outlineLevel="0" collapsed="false">
      <c r="A57" s="49" t="n">
        <f aca="false">D57*30*G57</f>
        <v>0</v>
      </c>
      <c r="B57" s="50" t="n">
        <v>37196</v>
      </c>
      <c r="C57" s="50" t="n">
        <v>37316</v>
      </c>
      <c r="D57" s="63"/>
      <c r="E57" s="64" t="n">
        <v>6.105</v>
      </c>
      <c r="F57" s="65" t="s">
        <v>104</v>
      </c>
      <c r="G57" s="66" t="n">
        <v>0.06</v>
      </c>
      <c r="H57" s="67" t="n">
        <f aca="false">((I57-E57)*SUM(L57:AK57)*10000)</f>
        <v>-0</v>
      </c>
      <c r="I57" s="68" t="n">
        <v>6.1</v>
      </c>
      <c r="J57" s="65" t="s">
        <v>40</v>
      </c>
      <c r="K57" s="65" t="n">
        <f aca="false">IF(I57=1,0,G57)</f>
        <v>0.06</v>
      </c>
      <c r="L57" s="69" t="n">
        <f aca="false">IF($B57&lt;=L$2,IF($C57&gt;=L$2,$A57,0),0)</f>
        <v>0</v>
      </c>
      <c r="M57" s="69" t="n">
        <f aca="false">IF($B57&lt;=M$2,IF($C57&gt;=M$2,$A57,0),0)</f>
        <v>0</v>
      </c>
      <c r="N57" s="69" t="n">
        <f aca="false">IF($B57&lt;=N$2,IF($C57&gt;=N$2,$A57,0),0)</f>
        <v>0</v>
      </c>
      <c r="O57" s="69" t="n">
        <f aca="false">IF($B57&lt;=O$2,IF($C57&gt;=O$2,$A57,0),0)</f>
        <v>0</v>
      </c>
      <c r="P57" s="69" t="n">
        <f aca="false">IF($B57&lt;=P$2,IF($C57&gt;=P$2,$A57,0),0)</f>
        <v>0</v>
      </c>
      <c r="Q57" s="69" t="n">
        <f aca="false">IF($B57&lt;=Q$2,IF($C57&gt;=Q$2,$A57,0),0)</f>
        <v>0</v>
      </c>
      <c r="R57" s="69" t="n">
        <f aca="false">IF($B57&lt;=R$2,IF($C57&gt;=R$2,$A57,0),0)</f>
        <v>0</v>
      </c>
      <c r="S57" s="69" t="n">
        <f aca="false">IF($B57&lt;=S$2,IF($C57&gt;=S$2,$A57,0),0)</f>
        <v>0</v>
      </c>
      <c r="T57" s="69" t="n">
        <f aca="false">IF($B57&lt;=T$2,IF($C57&gt;=T$2,$A57,0),0)</f>
        <v>0</v>
      </c>
      <c r="U57" s="69" t="n">
        <f aca="false">IF($B57&lt;=U$2,IF($C57&gt;=U$2,$A57,0),0)</f>
        <v>0</v>
      </c>
      <c r="V57" s="69" t="n">
        <f aca="false">IF($B57&lt;=V$2,IF($C57&gt;=V$2,$A57,0),0)</f>
        <v>0</v>
      </c>
      <c r="W57" s="69" t="n">
        <f aca="false">IF($B57&lt;=W$2,IF($C57&gt;=W$2,$A57,0),0)</f>
        <v>0</v>
      </c>
      <c r="X57" s="69" t="n">
        <f aca="false">IF($B57&lt;=X$2,IF($C57&gt;=X$2,$A57,0),0)</f>
        <v>0</v>
      </c>
      <c r="Y57" s="69" t="n">
        <f aca="false">IF($B57&lt;=Y$2,IF($C57&gt;=Y$2,$A57,0),0)</f>
        <v>0</v>
      </c>
      <c r="Z57" s="69" t="n">
        <f aca="false">IF($B57&lt;=Z$2,IF($C57&gt;=Z$2,$A57,0),0)</f>
        <v>0</v>
      </c>
      <c r="AA57" s="69" t="n">
        <f aca="false">IF($B57&lt;=AA$2,IF($C57&gt;=AA$2,$A57,0),0)</f>
        <v>0</v>
      </c>
      <c r="AB57" s="69" t="n">
        <f aca="false">IF($B57&lt;=AB$2,IF($C57&gt;=AB$2,$A57,0),0)</f>
        <v>0</v>
      </c>
      <c r="AC57" s="69" t="n">
        <f aca="false">IF($B57&lt;=AC$2,IF($C57&gt;=AC$2,$A57,0),0)</f>
        <v>0</v>
      </c>
      <c r="AD57" s="69" t="n">
        <f aca="false">IF($B57&lt;=AD$2,IF($C57&gt;=AD$2,$A57,0),0)</f>
        <v>0</v>
      </c>
      <c r="AE57" s="69" t="n">
        <f aca="false">IF($B57&lt;=AE$2,IF($C57&gt;=AE$2,$A57,0),0)</f>
        <v>0</v>
      </c>
      <c r="AF57" s="69" t="n">
        <f aca="false">IF($B57&lt;=AF$2,IF($C57&gt;=AF$2,$A57,0),0)</f>
        <v>0</v>
      </c>
      <c r="AG57" s="69" t="n">
        <f aca="false">IF($B57&lt;=AG$2,IF($C57&gt;=AG$2,$A57,0),0)</f>
        <v>0</v>
      </c>
      <c r="AH57" s="69" t="n">
        <f aca="false">IF($B57&lt;=AH$2,IF($C57&gt;=AH$2,$A57,0),0)</f>
        <v>0</v>
      </c>
      <c r="AI57" s="69" t="n">
        <f aca="false">IF($B57&lt;=AI$2,IF($C57&gt;=AI$2,$A57,0),0)</f>
        <v>0</v>
      </c>
      <c r="AJ57" s="69" t="n">
        <f aca="false">IF($B57&lt;=AJ$2,IF($C57&gt;=AJ$2,$A57,0),0)</f>
        <v>0</v>
      </c>
      <c r="AK57" s="69" t="n">
        <f aca="false">IF($B57&lt;=AK$2,IF($C57&gt;=AK$2,$A57,0),0)</f>
        <v>0</v>
      </c>
      <c r="AL57" s="69" t="n">
        <f aca="false">IF($B57&lt;=AL$2,IF($C57&gt;=AL$2,$A57,0),0)</f>
        <v>0</v>
      </c>
      <c r="AM57" s="69" t="n">
        <f aca="false">IF($B57&lt;=AM$2,IF($C57&gt;=AM$2,$A57,0),0)</f>
        <v>0</v>
      </c>
      <c r="AN57" s="69" t="n">
        <f aca="false">IF($B57&lt;=AN$2,IF($C57&gt;=AN$2,$A57,0),0)</f>
        <v>0</v>
      </c>
      <c r="AO57" s="69" t="n">
        <f aca="false">IF($B57&lt;=AO$2,IF($C57&gt;=AO$2,$A57,0),0)</f>
        <v>0</v>
      </c>
      <c r="AP57" s="69" t="n">
        <f aca="false">IF($B57&lt;=AP$2,IF($C57&gt;=AP$2,$A57,0),0)</f>
        <v>0</v>
      </c>
      <c r="AQ57" s="69" t="n">
        <f aca="false">IF($B57&lt;=AQ$2,IF($C57&gt;=AQ$2,$A57,0),0)</f>
        <v>0</v>
      </c>
      <c r="AR57" s="69" t="n">
        <f aca="false">IF($B57&lt;=AR$2,IF($C57&gt;=AR$2,$A57,0),0)</f>
        <v>0</v>
      </c>
      <c r="AS57" s="69" t="n">
        <f aca="false">IF($B57&lt;=AS$2,IF($C57&gt;=AS$2,$A57,0),0)</f>
        <v>0</v>
      </c>
      <c r="AT57" s="69" t="n">
        <f aca="false">IF($B57&lt;=AT$2,IF($C57&gt;=AT$2,$A57,0),0)</f>
        <v>0</v>
      </c>
      <c r="AU57" s="69" t="n">
        <f aca="false">IF($B57&lt;=AU$2,IF($C57&gt;=AU$2,$A57,0),0)</f>
        <v>0</v>
      </c>
      <c r="AV57" s="69" t="n">
        <f aca="false">IF($B57&lt;=AV$2,IF($C57&gt;=AV$2,$A57,0),0)</f>
        <v>0</v>
      </c>
      <c r="AW57" s="69" t="n">
        <f aca="false">IF($B57&lt;=AW$2,IF($C57&gt;=AW$2,$A57,0),0)</f>
        <v>0</v>
      </c>
      <c r="AX57" s="69" t="n">
        <f aca="false">IF($B57&lt;=AX$2,IF($C57&gt;=AX$2,$A57,0),0)</f>
        <v>0</v>
      </c>
      <c r="AY57" s="69" t="n">
        <f aca="false">IF($B57&lt;=AY$2,IF($C57&gt;=AY$2,$A57,0),0)</f>
        <v>0</v>
      </c>
      <c r="AZ57" s="69" t="n">
        <f aca="false">IF($B57&lt;=AZ$2,IF($C57&gt;=AZ$2,$A57,0),0)</f>
        <v>0</v>
      </c>
      <c r="BA57" s="69" t="n">
        <f aca="false">IF($B57&lt;=BA$2,IF($C57&gt;=BA$2,$A57,0),0)</f>
        <v>0</v>
      </c>
      <c r="BB57" s="69" t="n">
        <f aca="false">IF($B57&lt;=BB$2,IF($C57&gt;=BB$2,$A57,0),0)</f>
        <v>0</v>
      </c>
      <c r="BC57" s="69" t="n">
        <f aca="false">IF($B57&lt;=BC$2,IF($C57&gt;=BC$2,$A57,0),0)</f>
        <v>0</v>
      </c>
      <c r="BD57" s="69" t="n">
        <f aca="false">IF($B57&lt;=BD$2,IF($C57&gt;=BD$2,$A57,0),0)</f>
        <v>0</v>
      </c>
      <c r="BE57" s="69" t="n">
        <f aca="false">IF($B57&lt;=BE$2,IF($C57&gt;=BE$2,$A57,0),0)</f>
        <v>0</v>
      </c>
      <c r="BF57" s="69" t="n">
        <f aca="false">IF($B57&lt;=BF$2,IF($C57&gt;=BF$2,$A57,0),0)</f>
        <v>0</v>
      </c>
      <c r="BG57" s="69" t="n">
        <f aca="false">IF($B57&lt;=BG$2,IF($C57&gt;=BG$2,$A57,0),0)</f>
        <v>0</v>
      </c>
      <c r="BH57" s="69" t="n">
        <f aca="false">IF($B57&lt;=BH$2,IF($C57&gt;=BH$2,$A57,0),0)</f>
        <v>0</v>
      </c>
      <c r="BI57" s="69" t="n">
        <f aca="false">IF($B57&lt;=BI$2,IF($C57&gt;=BI$2,$A57,0),0)</f>
        <v>0</v>
      </c>
      <c r="BJ57" s="69" t="n">
        <f aca="false">IF($B57&lt;=BJ$2,IF($C57&gt;=BJ$2,$A57,0),0)</f>
        <v>0</v>
      </c>
      <c r="BK57" s="69" t="n">
        <f aca="false">IF($B57&lt;=BK$2,IF($C57&gt;=BK$2,$A57,0),0)</f>
        <v>0</v>
      </c>
    </row>
    <row r="58" customFormat="false" ht="12" hidden="false" customHeight="true" outlineLevel="0" collapsed="false">
      <c r="A58" s="49" t="n">
        <f aca="false">D58*30*G58</f>
        <v>0</v>
      </c>
      <c r="B58" s="50" t="n">
        <v>36892</v>
      </c>
      <c r="C58" s="50" t="n">
        <v>36892</v>
      </c>
      <c r="D58" s="63"/>
      <c r="E58" s="64" t="n">
        <v>6.085</v>
      </c>
      <c r="F58" s="65" t="s">
        <v>104</v>
      </c>
      <c r="G58" s="66"/>
      <c r="H58" s="67" t="n">
        <f aca="false">((I58-E58)*SUM(L58:AK58)*10000)</f>
        <v>-0</v>
      </c>
      <c r="I58" s="68" t="n">
        <v>6.083</v>
      </c>
      <c r="J58" s="65" t="s">
        <v>40</v>
      </c>
      <c r="K58" s="65" t="n">
        <f aca="false">IF(I58=1,0,G58)</f>
        <v>0</v>
      </c>
      <c r="L58" s="69" t="n">
        <f aca="false">IF($B58&lt;=L$2,IF($C58&gt;=L$2,$A58,0),0)</f>
        <v>0</v>
      </c>
      <c r="M58" s="69" t="n">
        <f aca="false">IF($B58&lt;=M$2,IF($C58&gt;=M$2,$A58,0),0)</f>
        <v>0</v>
      </c>
      <c r="N58" s="69" t="n">
        <f aca="false">IF($B58&lt;=N$2,IF($C58&gt;=N$2,$A58,0),0)</f>
        <v>0</v>
      </c>
      <c r="O58" s="69" t="n">
        <f aca="false">IF($B58&lt;=O$2,IF($C58&gt;=O$2,$A58,0),0)</f>
        <v>0</v>
      </c>
      <c r="P58" s="69" t="n">
        <f aca="false">IF($B58&lt;=P$2,IF($C58&gt;=P$2,$A58,0),0)</f>
        <v>0</v>
      </c>
      <c r="Q58" s="69" t="n">
        <f aca="false">IF($B58&lt;=Q$2,IF($C58&gt;=Q$2,$A58,0),0)</f>
        <v>0</v>
      </c>
      <c r="R58" s="69" t="n">
        <f aca="false">IF($B58&lt;=R$2,IF($C58&gt;=R$2,$A58,0),0)</f>
        <v>0</v>
      </c>
      <c r="S58" s="69" t="n">
        <f aca="false">IF($B58&lt;=S$2,IF($C58&gt;=S$2,$A58,0),0)</f>
        <v>0</v>
      </c>
      <c r="T58" s="69" t="n">
        <f aca="false">IF($B58&lt;=T$2,IF($C58&gt;=T$2,$A58,0),0)</f>
        <v>0</v>
      </c>
      <c r="U58" s="69" t="n">
        <f aca="false">IF($B58&lt;=U$2,IF($C58&gt;=U$2,$A58,0),0)</f>
        <v>0</v>
      </c>
      <c r="V58" s="69" t="n">
        <f aca="false">IF($B58&lt;=V$2,IF($C58&gt;=V$2,$A58,0),0)</f>
        <v>0</v>
      </c>
      <c r="W58" s="69" t="n">
        <f aca="false">IF($B58&lt;=W$2,IF($C58&gt;=W$2,$A58,0),0)</f>
        <v>0</v>
      </c>
      <c r="X58" s="69" t="n">
        <f aca="false">IF($B58&lt;=X$2,IF($C58&gt;=X$2,$A58,0),0)</f>
        <v>0</v>
      </c>
      <c r="Y58" s="69" t="n">
        <f aca="false">IF($B58&lt;=Y$2,IF($C58&gt;=Y$2,$A58,0),0)</f>
        <v>0</v>
      </c>
      <c r="Z58" s="69" t="n">
        <f aca="false">IF($B58&lt;=Z$2,IF($C58&gt;=Z$2,$A58,0),0)</f>
        <v>0</v>
      </c>
      <c r="AA58" s="69" t="n">
        <f aca="false">IF($B58&lt;=AA$2,IF($C58&gt;=AA$2,$A58,0),0)</f>
        <v>0</v>
      </c>
      <c r="AB58" s="69" t="n">
        <f aca="false">IF($B58&lt;=AB$2,IF($C58&gt;=AB$2,$A58,0),0)</f>
        <v>0</v>
      </c>
      <c r="AC58" s="69" t="n">
        <f aca="false">IF($B58&lt;=AC$2,IF($C58&gt;=AC$2,$A58,0),0)</f>
        <v>0</v>
      </c>
      <c r="AD58" s="69" t="n">
        <f aca="false">IF($B58&lt;=AD$2,IF($C58&gt;=AD$2,$A58,0),0)</f>
        <v>0</v>
      </c>
      <c r="AE58" s="69" t="n">
        <f aca="false">IF($B58&lt;=AE$2,IF($C58&gt;=AE$2,$A58,0),0)</f>
        <v>0</v>
      </c>
      <c r="AF58" s="69" t="n">
        <f aca="false">IF($B58&lt;=AF$2,IF($C58&gt;=AF$2,$A58,0),0)</f>
        <v>0</v>
      </c>
      <c r="AG58" s="69" t="n">
        <f aca="false">IF($B58&lt;=AG$2,IF($C58&gt;=AG$2,$A58,0),0)</f>
        <v>0</v>
      </c>
      <c r="AH58" s="69" t="n">
        <f aca="false">IF($B58&lt;=AH$2,IF($C58&gt;=AH$2,$A58,0),0)</f>
        <v>0</v>
      </c>
      <c r="AI58" s="69" t="n">
        <f aca="false">IF($B58&lt;=AI$2,IF($C58&gt;=AI$2,$A58,0),0)</f>
        <v>0</v>
      </c>
      <c r="AJ58" s="69" t="n">
        <f aca="false">IF($B58&lt;=AJ$2,IF($C58&gt;=AJ$2,$A58,0),0)</f>
        <v>0</v>
      </c>
      <c r="AK58" s="69" t="n">
        <f aca="false">IF($B58&lt;=AK$2,IF($C58&gt;=AK$2,$A58,0),0)</f>
        <v>0</v>
      </c>
      <c r="AL58" s="69" t="n">
        <f aca="false">IF($B58&lt;=AL$2,IF($C58&gt;=AL$2,$A58,0),0)</f>
        <v>0</v>
      </c>
      <c r="AM58" s="69" t="n">
        <f aca="false">IF($B58&lt;=AM$2,IF($C58&gt;=AM$2,$A58,0),0)</f>
        <v>0</v>
      </c>
      <c r="AN58" s="69" t="n">
        <f aca="false">IF($B58&lt;=AN$2,IF($C58&gt;=AN$2,$A58,0),0)</f>
        <v>0</v>
      </c>
      <c r="AO58" s="69" t="n">
        <f aca="false">IF($B58&lt;=AO$2,IF($C58&gt;=AO$2,$A58,0),0)</f>
        <v>0</v>
      </c>
      <c r="AP58" s="69" t="n">
        <f aca="false">IF($B58&lt;=AP$2,IF($C58&gt;=AP$2,$A58,0),0)</f>
        <v>0</v>
      </c>
      <c r="AQ58" s="69" t="n">
        <f aca="false">IF($B58&lt;=AQ$2,IF($C58&gt;=AQ$2,$A58,0),0)</f>
        <v>0</v>
      </c>
      <c r="AR58" s="69" t="n">
        <f aca="false">IF($B58&lt;=AR$2,IF($C58&gt;=AR$2,$A58,0),0)</f>
        <v>0</v>
      </c>
      <c r="AS58" s="69" t="n">
        <f aca="false">IF($B58&lt;=AS$2,IF($C58&gt;=AS$2,$A58,0),0)</f>
        <v>0</v>
      </c>
      <c r="AT58" s="69" t="n">
        <f aca="false">IF($B58&lt;=AT$2,IF($C58&gt;=AT$2,$A58,0),0)</f>
        <v>0</v>
      </c>
      <c r="AU58" s="69" t="n">
        <f aca="false">IF($B58&lt;=AU$2,IF($C58&gt;=AU$2,$A58,0),0)</f>
        <v>0</v>
      </c>
      <c r="AV58" s="69" t="n">
        <f aca="false">IF($B58&lt;=AV$2,IF($C58&gt;=AV$2,$A58,0),0)</f>
        <v>0</v>
      </c>
      <c r="AW58" s="69" t="n">
        <f aca="false">IF($B58&lt;=AW$2,IF($C58&gt;=AW$2,$A58,0),0)</f>
        <v>0</v>
      </c>
      <c r="AX58" s="69" t="n">
        <f aca="false">IF($B58&lt;=AX$2,IF($C58&gt;=AX$2,$A58,0),0)</f>
        <v>0</v>
      </c>
      <c r="AY58" s="69" t="n">
        <f aca="false">IF($B58&lt;=AY$2,IF($C58&gt;=AY$2,$A58,0),0)</f>
        <v>0</v>
      </c>
      <c r="AZ58" s="69" t="n">
        <f aca="false">IF($B58&lt;=AZ$2,IF($C58&gt;=AZ$2,$A58,0),0)</f>
        <v>0</v>
      </c>
      <c r="BA58" s="69" t="n">
        <f aca="false">IF($B58&lt;=BA$2,IF($C58&gt;=BA$2,$A58,0),0)</f>
        <v>0</v>
      </c>
      <c r="BB58" s="69" t="n">
        <f aca="false">IF($B58&lt;=BB$2,IF($C58&gt;=BB$2,$A58,0),0)</f>
        <v>0</v>
      </c>
      <c r="BC58" s="69" t="n">
        <f aca="false">IF($B58&lt;=BC$2,IF($C58&gt;=BC$2,$A58,0),0)</f>
        <v>0</v>
      </c>
      <c r="BD58" s="69" t="n">
        <f aca="false">IF($B58&lt;=BD$2,IF($C58&gt;=BD$2,$A58,0),0)</f>
        <v>0</v>
      </c>
      <c r="BE58" s="69" t="n">
        <f aca="false">IF($B58&lt;=BE$2,IF($C58&gt;=BE$2,$A58,0),0)</f>
        <v>0</v>
      </c>
      <c r="BF58" s="69" t="n">
        <f aca="false">IF($B58&lt;=BF$2,IF($C58&gt;=BF$2,$A58,0),0)</f>
        <v>0</v>
      </c>
      <c r="BG58" s="69" t="n">
        <f aca="false">IF($B58&lt;=BG$2,IF($C58&gt;=BG$2,$A58,0),0)</f>
        <v>0</v>
      </c>
      <c r="BH58" s="69" t="n">
        <f aca="false">IF($B58&lt;=BH$2,IF($C58&gt;=BH$2,$A58,0),0)</f>
        <v>0</v>
      </c>
      <c r="BI58" s="69" t="n">
        <f aca="false">IF($B58&lt;=BI$2,IF($C58&gt;=BI$2,$A58,0),0)</f>
        <v>0</v>
      </c>
      <c r="BJ58" s="69" t="n">
        <f aca="false">IF($B58&lt;=BJ$2,IF($C58&gt;=BJ$2,$A58,0),0)</f>
        <v>0</v>
      </c>
      <c r="BK58" s="69" t="n">
        <f aca="false">IF($B58&lt;=BK$2,IF($C58&gt;=BK$2,$A58,0),0)</f>
        <v>0</v>
      </c>
    </row>
    <row r="59" customFormat="false" ht="12" hidden="false" customHeight="true" outlineLevel="0" collapsed="false">
      <c r="A59" s="49" t="n">
        <f aca="false">D59*30*G59</f>
        <v>0</v>
      </c>
      <c r="B59" s="50" t="n">
        <v>36892</v>
      </c>
      <c r="C59" s="50" t="n">
        <v>36892</v>
      </c>
      <c r="D59" s="63"/>
      <c r="E59" s="64" t="n">
        <v>6.1125</v>
      </c>
      <c r="F59" s="65" t="s">
        <v>104</v>
      </c>
      <c r="G59" s="65"/>
      <c r="H59" s="67" t="n">
        <f aca="false">((I59-E59)*SUM(L59:AK59)*10000)</f>
        <v>-0</v>
      </c>
      <c r="I59" s="68" t="n">
        <v>6.083</v>
      </c>
      <c r="J59" s="65" t="s">
        <v>40</v>
      </c>
      <c r="K59" s="65" t="n">
        <f aca="false">IF(I59=1,0,G59)</f>
        <v>0</v>
      </c>
      <c r="L59" s="69" t="n">
        <f aca="false">IF($B59&lt;=L$2,IF($C59&gt;=L$2,$A59,0),0)</f>
        <v>0</v>
      </c>
      <c r="M59" s="69" t="n">
        <f aca="false">IF($B59&lt;=M$2,IF($C59&gt;=M$2,$A59,0),0)</f>
        <v>0</v>
      </c>
      <c r="N59" s="69" t="n">
        <f aca="false">IF($B59&lt;=N$2,IF($C59&gt;=N$2,$A59,0),0)</f>
        <v>0</v>
      </c>
      <c r="O59" s="69" t="n">
        <f aca="false">IF($B59&lt;=O$2,IF($C59&gt;=O$2,$A59,0),0)</f>
        <v>0</v>
      </c>
      <c r="P59" s="69" t="n">
        <f aca="false">IF($B59&lt;=P$2,IF($C59&gt;=P$2,$A59,0),0)</f>
        <v>0</v>
      </c>
      <c r="Q59" s="69" t="n">
        <f aca="false">IF($B59&lt;=Q$2,IF($C59&gt;=Q$2,$A59,0),0)</f>
        <v>0</v>
      </c>
      <c r="R59" s="69" t="n">
        <f aca="false">IF($B59&lt;=R$2,IF($C59&gt;=R$2,$A59,0),0)</f>
        <v>0</v>
      </c>
      <c r="S59" s="69" t="n">
        <f aca="false">IF($B59&lt;=S$2,IF($C59&gt;=S$2,$A59,0),0)</f>
        <v>0</v>
      </c>
      <c r="T59" s="69" t="n">
        <f aca="false">IF($B59&lt;=T$2,IF($C59&gt;=T$2,$A59,0),0)</f>
        <v>0</v>
      </c>
      <c r="U59" s="69" t="n">
        <f aca="false">IF($B59&lt;=U$2,IF($C59&gt;=U$2,$A59,0),0)</f>
        <v>0</v>
      </c>
      <c r="V59" s="69" t="n">
        <f aca="false">IF($B59&lt;=V$2,IF($C59&gt;=V$2,$A59,0),0)</f>
        <v>0</v>
      </c>
      <c r="W59" s="69" t="n">
        <f aca="false">IF($B59&lt;=W$2,IF($C59&gt;=W$2,$A59,0),0)</f>
        <v>0</v>
      </c>
      <c r="X59" s="69" t="n">
        <f aca="false">IF($B59&lt;=X$2,IF($C59&gt;=X$2,$A59,0),0)</f>
        <v>0</v>
      </c>
      <c r="Y59" s="69" t="n">
        <f aca="false">IF($B59&lt;=Y$2,IF($C59&gt;=Y$2,$A59,0),0)</f>
        <v>0</v>
      </c>
      <c r="Z59" s="69" t="n">
        <f aca="false">IF($B59&lt;=Z$2,IF($C59&gt;=Z$2,$A59,0),0)</f>
        <v>0</v>
      </c>
      <c r="AA59" s="69" t="n">
        <f aca="false">IF($B59&lt;=AA$2,IF($C59&gt;=AA$2,$A59,0),0)</f>
        <v>0</v>
      </c>
      <c r="AB59" s="69" t="n">
        <f aca="false">IF($B59&lt;=AB$2,IF($C59&gt;=AB$2,$A59,0),0)</f>
        <v>0</v>
      </c>
      <c r="AC59" s="69" t="n">
        <f aca="false">IF($B59&lt;=AC$2,IF($C59&gt;=AC$2,$A59,0),0)</f>
        <v>0</v>
      </c>
      <c r="AD59" s="69" t="n">
        <f aca="false">IF($B59&lt;=AD$2,IF($C59&gt;=AD$2,$A59,0),0)</f>
        <v>0</v>
      </c>
      <c r="AE59" s="69" t="n">
        <f aca="false">IF($B59&lt;=AE$2,IF($C59&gt;=AE$2,$A59,0),0)</f>
        <v>0</v>
      </c>
      <c r="AF59" s="69" t="n">
        <f aca="false">IF($B59&lt;=AF$2,IF($C59&gt;=AF$2,$A59,0),0)</f>
        <v>0</v>
      </c>
      <c r="AG59" s="69" t="n">
        <f aca="false">IF($B59&lt;=AG$2,IF($C59&gt;=AG$2,$A59,0),0)</f>
        <v>0</v>
      </c>
      <c r="AH59" s="69" t="n">
        <f aca="false">IF($B59&lt;=AH$2,IF($C59&gt;=AH$2,$A59,0),0)</f>
        <v>0</v>
      </c>
      <c r="AI59" s="69" t="n">
        <f aca="false">IF($B59&lt;=AI$2,IF($C59&gt;=AI$2,$A59,0),0)</f>
        <v>0</v>
      </c>
      <c r="AJ59" s="69" t="n">
        <f aca="false">IF($B59&lt;=AJ$2,IF($C59&gt;=AJ$2,$A59,0),0)</f>
        <v>0</v>
      </c>
      <c r="AK59" s="69" t="n">
        <f aca="false">IF($B59&lt;=AK$2,IF($C59&gt;=AK$2,$A59,0),0)</f>
        <v>0</v>
      </c>
      <c r="AL59" s="69" t="n">
        <f aca="false">IF($B59&lt;=AL$2,IF($C59&gt;=AL$2,$A59,0),0)</f>
        <v>0</v>
      </c>
      <c r="AM59" s="69" t="n">
        <f aca="false">IF($B59&lt;=AM$2,IF($C59&gt;=AM$2,$A59,0),0)</f>
        <v>0</v>
      </c>
      <c r="AN59" s="69" t="n">
        <f aca="false">IF($B59&lt;=AN$2,IF($C59&gt;=AN$2,$A59,0),0)</f>
        <v>0</v>
      </c>
      <c r="AO59" s="69" t="n">
        <f aca="false">IF($B59&lt;=AO$2,IF($C59&gt;=AO$2,$A59,0),0)</f>
        <v>0</v>
      </c>
      <c r="AP59" s="69" t="n">
        <f aca="false">IF($B59&lt;=AP$2,IF($C59&gt;=AP$2,$A59,0),0)</f>
        <v>0</v>
      </c>
      <c r="AQ59" s="69" t="n">
        <f aca="false">IF($B59&lt;=AQ$2,IF($C59&gt;=AQ$2,$A59,0),0)</f>
        <v>0</v>
      </c>
      <c r="AR59" s="69" t="n">
        <f aca="false">IF($B59&lt;=AR$2,IF($C59&gt;=AR$2,$A59,0),0)</f>
        <v>0</v>
      </c>
      <c r="AS59" s="69" t="n">
        <f aca="false">IF($B59&lt;=AS$2,IF($C59&gt;=AS$2,$A59,0),0)</f>
        <v>0</v>
      </c>
      <c r="AT59" s="69" t="n">
        <f aca="false">IF($B59&lt;=AT$2,IF($C59&gt;=AT$2,$A59,0),0)</f>
        <v>0</v>
      </c>
      <c r="AU59" s="69" t="n">
        <f aca="false">IF($B59&lt;=AU$2,IF($C59&gt;=AU$2,$A59,0),0)</f>
        <v>0</v>
      </c>
      <c r="AV59" s="69" t="n">
        <f aca="false">IF($B59&lt;=AV$2,IF($C59&gt;=AV$2,$A59,0),0)</f>
        <v>0</v>
      </c>
      <c r="AW59" s="69" t="n">
        <f aca="false">IF($B59&lt;=AW$2,IF($C59&gt;=AW$2,$A59,0),0)</f>
        <v>0</v>
      </c>
      <c r="AX59" s="69" t="n">
        <f aca="false">IF($B59&lt;=AX$2,IF($C59&gt;=AX$2,$A59,0),0)</f>
        <v>0</v>
      </c>
      <c r="AY59" s="69" t="n">
        <f aca="false">IF($B59&lt;=AY$2,IF($C59&gt;=AY$2,$A59,0),0)</f>
        <v>0</v>
      </c>
      <c r="AZ59" s="69" t="n">
        <f aca="false">IF($B59&lt;=AZ$2,IF($C59&gt;=AZ$2,$A59,0),0)</f>
        <v>0</v>
      </c>
      <c r="BA59" s="69" t="n">
        <f aca="false">IF($B59&lt;=BA$2,IF($C59&gt;=BA$2,$A59,0),0)</f>
        <v>0</v>
      </c>
      <c r="BB59" s="69" t="n">
        <f aca="false">IF($B59&lt;=BB$2,IF($C59&gt;=BB$2,$A59,0),0)</f>
        <v>0</v>
      </c>
      <c r="BC59" s="69" t="n">
        <f aca="false">IF($B59&lt;=BC$2,IF($C59&gt;=BC$2,$A59,0),0)</f>
        <v>0</v>
      </c>
      <c r="BD59" s="69" t="n">
        <f aca="false">IF($B59&lt;=BD$2,IF($C59&gt;=BD$2,$A59,0),0)</f>
        <v>0</v>
      </c>
      <c r="BE59" s="69" t="n">
        <f aca="false">IF($B59&lt;=BE$2,IF($C59&gt;=BE$2,$A59,0),0)</f>
        <v>0</v>
      </c>
      <c r="BF59" s="69" t="n">
        <f aca="false">IF($B59&lt;=BF$2,IF($C59&gt;=BF$2,$A59,0),0)</f>
        <v>0</v>
      </c>
      <c r="BG59" s="69" t="n">
        <f aca="false">IF($B59&lt;=BG$2,IF($C59&gt;=BG$2,$A59,0),0)</f>
        <v>0</v>
      </c>
      <c r="BH59" s="69" t="n">
        <f aca="false">IF($B59&lt;=BH$2,IF($C59&gt;=BH$2,$A59,0),0)</f>
        <v>0</v>
      </c>
      <c r="BI59" s="69" t="n">
        <f aca="false">IF($B59&lt;=BI$2,IF($C59&gt;=BI$2,$A59,0),0)</f>
        <v>0</v>
      </c>
      <c r="BJ59" s="69" t="n">
        <f aca="false">IF($B59&lt;=BJ$2,IF($C59&gt;=BJ$2,$A59,0),0)</f>
        <v>0</v>
      </c>
      <c r="BK59" s="69" t="n">
        <f aca="false">IF($B59&lt;=BK$2,IF($C59&gt;=BK$2,$A59,0),0)</f>
        <v>0</v>
      </c>
    </row>
    <row r="60" customFormat="false" ht="12" hidden="false" customHeight="true" outlineLevel="0" collapsed="false">
      <c r="A60" s="49" t="n">
        <f aca="false">D60*30*G60</f>
        <v>0</v>
      </c>
      <c r="B60" s="50" t="n">
        <v>36861</v>
      </c>
      <c r="C60" s="50" t="n">
        <v>36861</v>
      </c>
      <c r="D60" s="63"/>
      <c r="E60" s="64" t="n">
        <v>5.33</v>
      </c>
      <c r="F60" s="65" t="s">
        <v>104</v>
      </c>
      <c r="G60" s="65"/>
      <c r="H60" s="67" t="n">
        <f aca="false">((I60-E60)*SUM(L60:AK60)*10000)</f>
        <v>0</v>
      </c>
      <c r="I60" s="68" t="n">
        <v>5.795</v>
      </c>
      <c r="J60" s="65" t="s">
        <v>40</v>
      </c>
      <c r="K60" s="65" t="n">
        <f aca="false">IF(I60=1,0,G60)</f>
        <v>0</v>
      </c>
      <c r="L60" s="69" t="n">
        <f aca="false">IF($B60&lt;=L$2,IF($C60&gt;=L$2,$A60,0),0)</f>
        <v>0</v>
      </c>
      <c r="M60" s="69" t="n">
        <f aca="false">IF($B60&lt;=M$2,IF($C60&gt;=M$2,$A60,0),0)</f>
        <v>0</v>
      </c>
      <c r="N60" s="69" t="n">
        <f aca="false">IF($B60&lt;=N$2,IF($C60&gt;=N$2,$A60,0),0)</f>
        <v>0</v>
      </c>
      <c r="O60" s="69" t="n">
        <f aca="false">IF($B60&lt;=O$2,IF($C60&gt;=O$2,$A60,0),0)</f>
        <v>0</v>
      </c>
      <c r="P60" s="69" t="n">
        <f aca="false">IF($B60&lt;=P$2,IF($C60&gt;=P$2,$A60,0),0)</f>
        <v>0</v>
      </c>
      <c r="Q60" s="69" t="n">
        <f aca="false">IF($B60&lt;=Q$2,IF($C60&gt;=Q$2,$A60,0),0)</f>
        <v>0</v>
      </c>
      <c r="R60" s="69" t="n">
        <f aca="false">IF($B60&lt;=R$2,IF($C60&gt;=R$2,$A60,0),0)</f>
        <v>0</v>
      </c>
      <c r="S60" s="69" t="n">
        <f aca="false">IF($B60&lt;=S$2,IF($C60&gt;=S$2,$A60,0),0)</f>
        <v>0</v>
      </c>
      <c r="T60" s="69" t="n">
        <f aca="false">IF($B60&lt;=T$2,IF($C60&gt;=T$2,$A60,0),0)</f>
        <v>0</v>
      </c>
      <c r="U60" s="69" t="n">
        <f aca="false">IF($B60&lt;=U$2,IF($C60&gt;=U$2,$A60,0),0)</f>
        <v>0</v>
      </c>
      <c r="V60" s="69" t="n">
        <f aca="false">IF($B60&lt;=V$2,IF($C60&gt;=V$2,$A60,0),0)</f>
        <v>0</v>
      </c>
      <c r="W60" s="69" t="n">
        <f aca="false">IF($B60&lt;=W$2,IF($C60&gt;=W$2,$A60,0),0)</f>
        <v>0</v>
      </c>
      <c r="X60" s="69" t="n">
        <f aca="false">IF($B60&lt;=X$2,IF($C60&gt;=X$2,$A60,0),0)</f>
        <v>0</v>
      </c>
      <c r="Y60" s="69" t="n">
        <f aca="false">IF($B60&lt;=Y$2,IF($C60&gt;=Y$2,$A60,0),0)</f>
        <v>0</v>
      </c>
      <c r="Z60" s="69" t="n">
        <f aca="false">IF($B60&lt;=Z$2,IF($C60&gt;=Z$2,$A60,0),0)</f>
        <v>0</v>
      </c>
      <c r="AA60" s="69" t="n">
        <f aca="false">IF($B60&lt;=AA$2,IF($C60&gt;=AA$2,$A60,0),0)</f>
        <v>0</v>
      </c>
      <c r="AB60" s="69" t="n">
        <f aca="false">IF($B60&lt;=AB$2,IF($C60&gt;=AB$2,$A60,0),0)</f>
        <v>0</v>
      </c>
      <c r="AC60" s="69" t="n">
        <f aca="false">IF($B60&lt;=AC$2,IF($C60&gt;=AC$2,$A60,0),0)</f>
        <v>0</v>
      </c>
      <c r="AD60" s="69" t="n">
        <f aca="false">IF($B60&lt;=AD$2,IF($C60&gt;=AD$2,$A60,0),0)</f>
        <v>0</v>
      </c>
      <c r="AE60" s="69" t="n">
        <f aca="false">IF($B60&lt;=AE$2,IF($C60&gt;=AE$2,$A60,0),0)</f>
        <v>0</v>
      </c>
      <c r="AF60" s="69" t="n">
        <f aca="false">IF($B60&lt;=AF$2,IF($C60&gt;=AF$2,$A60,0),0)</f>
        <v>0</v>
      </c>
      <c r="AG60" s="69" t="n">
        <f aca="false">IF($B60&lt;=AG$2,IF($C60&gt;=AG$2,$A60,0),0)</f>
        <v>0</v>
      </c>
      <c r="AH60" s="69" t="n">
        <f aca="false">IF($B60&lt;=AH$2,IF($C60&gt;=AH$2,$A60,0),0)</f>
        <v>0</v>
      </c>
      <c r="AI60" s="69" t="n">
        <f aca="false">IF($B60&lt;=AI$2,IF($C60&gt;=AI$2,$A60,0),0)</f>
        <v>0</v>
      </c>
      <c r="AJ60" s="69" t="n">
        <f aca="false">IF($B60&lt;=AJ$2,IF($C60&gt;=AJ$2,$A60,0),0)</f>
        <v>0</v>
      </c>
      <c r="AK60" s="69" t="n">
        <f aca="false">IF($B60&lt;=AK$2,IF($C60&gt;=AK$2,$A60,0),0)</f>
        <v>0</v>
      </c>
      <c r="AL60" s="69" t="n">
        <f aca="false">IF($B60&lt;=AL$2,IF($C60&gt;=AL$2,$A60,0),0)</f>
        <v>0</v>
      </c>
      <c r="AM60" s="69" t="n">
        <f aca="false">IF($B60&lt;=AM$2,IF($C60&gt;=AM$2,$A60,0),0)</f>
        <v>0</v>
      </c>
      <c r="AN60" s="69" t="n">
        <f aca="false">IF($B60&lt;=AN$2,IF($C60&gt;=AN$2,$A60,0),0)</f>
        <v>0</v>
      </c>
      <c r="AO60" s="69" t="n">
        <f aca="false">IF($B60&lt;=AO$2,IF($C60&gt;=AO$2,$A60,0),0)</f>
        <v>0</v>
      </c>
      <c r="AP60" s="69" t="n">
        <f aca="false">IF($B60&lt;=AP$2,IF($C60&gt;=AP$2,$A60,0),0)</f>
        <v>0</v>
      </c>
      <c r="AQ60" s="69" t="n">
        <f aca="false">IF($B60&lt;=AQ$2,IF($C60&gt;=AQ$2,$A60,0),0)</f>
        <v>0</v>
      </c>
      <c r="AR60" s="69" t="n">
        <f aca="false">IF($B60&lt;=AR$2,IF($C60&gt;=AR$2,$A60,0),0)</f>
        <v>0</v>
      </c>
      <c r="AS60" s="69" t="n">
        <f aca="false">IF($B60&lt;=AS$2,IF($C60&gt;=AS$2,$A60,0),0)</f>
        <v>0</v>
      </c>
      <c r="AT60" s="69" t="n">
        <f aca="false">IF($B60&lt;=AT$2,IF($C60&gt;=AT$2,$A60,0),0)</f>
        <v>0</v>
      </c>
      <c r="AU60" s="69" t="n">
        <f aca="false">IF($B60&lt;=AU$2,IF($C60&gt;=AU$2,$A60,0),0)</f>
        <v>0</v>
      </c>
      <c r="AV60" s="69" t="n">
        <f aca="false">IF($B60&lt;=AV$2,IF($C60&gt;=AV$2,$A60,0),0)</f>
        <v>0</v>
      </c>
      <c r="AW60" s="69" t="n">
        <f aca="false">IF($B60&lt;=AW$2,IF($C60&gt;=AW$2,$A60,0),0)</f>
        <v>0</v>
      </c>
      <c r="AX60" s="69" t="n">
        <f aca="false">IF($B60&lt;=AX$2,IF($C60&gt;=AX$2,$A60,0),0)</f>
        <v>0</v>
      </c>
      <c r="AY60" s="69" t="n">
        <f aca="false">IF($B60&lt;=AY$2,IF($C60&gt;=AY$2,$A60,0),0)</f>
        <v>0</v>
      </c>
      <c r="AZ60" s="69" t="n">
        <f aca="false">IF($B60&lt;=AZ$2,IF($C60&gt;=AZ$2,$A60,0),0)</f>
        <v>0</v>
      </c>
      <c r="BA60" s="69" t="n">
        <f aca="false">IF($B60&lt;=BA$2,IF($C60&gt;=BA$2,$A60,0),0)</f>
        <v>0</v>
      </c>
      <c r="BB60" s="69" t="n">
        <f aca="false">IF($B60&lt;=BB$2,IF($C60&gt;=BB$2,$A60,0),0)</f>
        <v>0</v>
      </c>
      <c r="BC60" s="69" t="n">
        <f aca="false">IF($B60&lt;=BC$2,IF($C60&gt;=BC$2,$A60,0),0)</f>
        <v>0</v>
      </c>
      <c r="BD60" s="69" t="n">
        <f aca="false">IF($B60&lt;=BD$2,IF($C60&gt;=BD$2,$A60,0),0)</f>
        <v>0</v>
      </c>
      <c r="BE60" s="69" t="n">
        <f aca="false">IF($B60&lt;=BE$2,IF($C60&gt;=BE$2,$A60,0),0)</f>
        <v>0</v>
      </c>
      <c r="BF60" s="69" t="n">
        <f aca="false">IF($B60&lt;=BF$2,IF($C60&gt;=BF$2,$A60,0),0)</f>
        <v>0</v>
      </c>
      <c r="BG60" s="69" t="n">
        <f aca="false">IF($B60&lt;=BG$2,IF($C60&gt;=BG$2,$A60,0),0)</f>
        <v>0</v>
      </c>
      <c r="BH60" s="69" t="n">
        <f aca="false">IF($B60&lt;=BH$2,IF($C60&gt;=BH$2,$A60,0),0)</f>
        <v>0</v>
      </c>
      <c r="BI60" s="69" t="n">
        <f aca="false">IF($B60&lt;=BI$2,IF($C60&gt;=BI$2,$A60,0),0)</f>
        <v>0</v>
      </c>
      <c r="BJ60" s="69" t="n">
        <f aca="false">IF($B60&lt;=BJ$2,IF($C60&gt;=BJ$2,$A60,0),0)</f>
        <v>0</v>
      </c>
      <c r="BK60" s="69" t="n">
        <f aca="false">IF($B60&lt;=BK$2,IF($C60&gt;=BK$2,$A60,0),0)</f>
        <v>0</v>
      </c>
    </row>
    <row r="61" customFormat="false" ht="12" hidden="false" customHeight="true" outlineLevel="0" collapsed="false">
      <c r="A61" s="49" t="n">
        <f aca="false">D61*30*G61</f>
        <v>0</v>
      </c>
      <c r="B61" s="38" t="n">
        <v>36982</v>
      </c>
      <c r="C61" s="38" t="n">
        <v>37165</v>
      </c>
      <c r="D61" s="39"/>
      <c r="E61" s="40" t="n">
        <v>4.465</v>
      </c>
      <c r="F61" s="41" t="s">
        <v>104</v>
      </c>
      <c r="G61" s="41"/>
      <c r="H61" s="70" t="n">
        <f aca="false">((I61-E61)*SUM(L61:AK61)*10000)</f>
        <v>0</v>
      </c>
      <c r="I61" s="71" t="n">
        <v>5.795</v>
      </c>
      <c r="J61" s="41" t="s">
        <v>40</v>
      </c>
      <c r="K61" s="41" t="n">
        <f aca="false">IF(I61=1,0,G61)</f>
        <v>0</v>
      </c>
      <c r="L61" s="43" t="n">
        <f aca="false">IF($B61&lt;=L$2,IF($C61&gt;=L$2,$A61,0),0)</f>
        <v>0</v>
      </c>
      <c r="M61" s="43" t="n">
        <f aca="false">IF($B61&lt;=M$2,IF($C61&gt;=M$2,$A61,0),0)</f>
        <v>0</v>
      </c>
      <c r="N61" s="43" t="n">
        <f aca="false">IF($B61&lt;=N$2,IF($C61&gt;=N$2,$A61,0),0)</f>
        <v>0</v>
      </c>
      <c r="O61" s="43" t="n">
        <f aca="false">IF($B61&lt;=O$2,IF($C61&gt;=O$2,$A61,0),0)</f>
        <v>0</v>
      </c>
      <c r="P61" s="43" t="n">
        <f aca="false">IF($B61&lt;=P$2,IF($C61&gt;=P$2,$A61,0),0)</f>
        <v>0</v>
      </c>
      <c r="Q61" s="43" t="n">
        <f aca="false">IF($B61&lt;=Q$2,IF($C61&gt;=Q$2,$A61,0),0)</f>
        <v>0</v>
      </c>
      <c r="R61" s="43" t="n">
        <f aca="false">IF($B61&lt;=R$2,IF($C61&gt;=R$2,$A61,0),0)</f>
        <v>0</v>
      </c>
      <c r="S61" s="43" t="n">
        <f aca="false">IF($B61&lt;=S$2,IF($C61&gt;=S$2,$A61,0),0)</f>
        <v>0</v>
      </c>
      <c r="T61" s="43" t="n">
        <f aca="false">IF($B61&lt;=T$2,IF($C61&gt;=T$2,$A61,0),0)</f>
        <v>0</v>
      </c>
      <c r="U61" s="43" t="n">
        <f aca="false">IF($B61&lt;=U$2,IF($C61&gt;=U$2,$A61,0),0)</f>
        <v>0</v>
      </c>
      <c r="V61" s="43" t="n">
        <f aca="false">IF($B61&lt;=V$2,IF($C61&gt;=V$2,$A61,0),0)</f>
        <v>0</v>
      </c>
      <c r="W61" s="43" t="n">
        <f aca="false">IF($B61&lt;=W$2,IF($C61&gt;=W$2,$A61,0),0)</f>
        <v>0</v>
      </c>
      <c r="X61" s="43" t="n">
        <f aca="false">IF($B61&lt;=X$2,IF($C61&gt;=X$2,$A61,0),0)</f>
        <v>0</v>
      </c>
      <c r="Y61" s="43" t="n">
        <f aca="false">IF($B61&lt;=Y$2,IF($C61&gt;=Y$2,$A61,0),0)</f>
        <v>0</v>
      </c>
      <c r="Z61" s="43" t="n">
        <f aca="false">IF($B61&lt;=Z$2,IF($C61&gt;=Z$2,$A61,0),0)</f>
        <v>0</v>
      </c>
      <c r="AA61" s="43" t="n">
        <f aca="false">IF($B61&lt;=AA$2,IF($C61&gt;=AA$2,$A61,0),0)</f>
        <v>0</v>
      </c>
      <c r="AB61" s="43" t="n">
        <f aca="false">IF($B61&lt;=AB$2,IF($C61&gt;=AB$2,$A61,0),0)</f>
        <v>0</v>
      </c>
      <c r="AC61" s="43" t="n">
        <f aca="false">IF($B61&lt;=AC$2,IF($C61&gt;=AC$2,$A61,0),0)</f>
        <v>0</v>
      </c>
      <c r="AD61" s="43" t="n">
        <f aca="false">IF($B61&lt;=AD$2,IF($C61&gt;=AD$2,$A61,0),0)</f>
        <v>0</v>
      </c>
      <c r="AE61" s="43" t="n">
        <f aca="false">IF($B61&lt;=AE$2,IF($C61&gt;=AE$2,$A61,0),0)</f>
        <v>0</v>
      </c>
      <c r="AF61" s="43" t="n">
        <f aca="false">IF($B61&lt;=AF$2,IF($C61&gt;=AF$2,$A61,0),0)</f>
        <v>0</v>
      </c>
      <c r="AG61" s="43" t="n">
        <f aca="false">IF($B61&lt;=AG$2,IF($C61&gt;=AG$2,$A61,0),0)</f>
        <v>0</v>
      </c>
      <c r="AH61" s="43" t="n">
        <f aca="false">IF($B61&lt;=AH$2,IF($C61&gt;=AH$2,$A61,0),0)</f>
        <v>0</v>
      </c>
      <c r="AI61" s="43" t="n">
        <f aca="false">IF($B61&lt;=AI$2,IF($C61&gt;=AI$2,$A61,0),0)</f>
        <v>0</v>
      </c>
      <c r="AJ61" s="43" t="n">
        <f aca="false">IF($B61&lt;=AJ$2,IF($C61&gt;=AJ$2,$A61,0),0)</f>
        <v>0</v>
      </c>
      <c r="AK61" s="43" t="n">
        <f aca="false">IF($B61&lt;=AK$2,IF($C61&gt;=AK$2,$A61,0),0)</f>
        <v>0</v>
      </c>
      <c r="AL61" s="43" t="n">
        <f aca="false">IF($B61&lt;=AL$2,IF($C61&gt;=AL$2,$A61,0),0)</f>
        <v>0</v>
      </c>
      <c r="AM61" s="43" t="n">
        <f aca="false">IF($B61&lt;=AM$2,IF($C61&gt;=AM$2,$A61,0),0)</f>
        <v>0</v>
      </c>
      <c r="AN61" s="43" t="n">
        <f aca="false">IF($B61&lt;=AN$2,IF($C61&gt;=AN$2,$A61,0),0)</f>
        <v>0</v>
      </c>
      <c r="AO61" s="43" t="n">
        <f aca="false">IF($B61&lt;=AO$2,IF($C61&gt;=AO$2,$A61,0),0)</f>
        <v>0</v>
      </c>
      <c r="AP61" s="43" t="n">
        <f aca="false">IF($B61&lt;=AP$2,IF($C61&gt;=AP$2,$A61,0),0)</f>
        <v>0</v>
      </c>
      <c r="AQ61" s="43" t="n">
        <f aca="false">IF($B61&lt;=AQ$2,IF($C61&gt;=AQ$2,$A61,0),0)</f>
        <v>0</v>
      </c>
      <c r="AR61" s="43" t="n">
        <f aca="false">IF($B61&lt;=AR$2,IF($C61&gt;=AR$2,$A61,0),0)</f>
        <v>0</v>
      </c>
      <c r="AS61" s="43" t="n">
        <f aca="false">IF($B61&lt;=AS$2,IF($C61&gt;=AS$2,$A61,0),0)</f>
        <v>0</v>
      </c>
      <c r="AT61" s="43" t="n">
        <f aca="false">IF($B61&lt;=AT$2,IF($C61&gt;=AT$2,$A61,0),0)</f>
        <v>0</v>
      </c>
      <c r="AU61" s="43" t="n">
        <f aca="false">IF($B61&lt;=AU$2,IF($C61&gt;=AU$2,$A61,0),0)</f>
        <v>0</v>
      </c>
      <c r="AV61" s="43" t="n">
        <f aca="false">IF($B61&lt;=AV$2,IF($C61&gt;=AV$2,$A61,0),0)</f>
        <v>0</v>
      </c>
      <c r="AW61" s="43" t="n">
        <f aca="false">IF($B61&lt;=AW$2,IF($C61&gt;=AW$2,$A61,0),0)</f>
        <v>0</v>
      </c>
      <c r="AX61" s="43" t="n">
        <f aca="false">IF($B61&lt;=AX$2,IF($C61&gt;=AX$2,$A61,0),0)</f>
        <v>0</v>
      </c>
      <c r="AY61" s="43" t="n">
        <f aca="false">IF($B61&lt;=AY$2,IF($C61&gt;=AY$2,$A61,0),0)</f>
        <v>0</v>
      </c>
      <c r="AZ61" s="43" t="n">
        <f aca="false">IF($B61&lt;=AZ$2,IF($C61&gt;=AZ$2,$A61,0),0)</f>
        <v>0</v>
      </c>
      <c r="BA61" s="43" t="n">
        <f aca="false">IF($B61&lt;=BA$2,IF($C61&gt;=BA$2,$A61,0),0)</f>
        <v>0</v>
      </c>
      <c r="BB61" s="43" t="n">
        <f aca="false">IF($B61&lt;=BB$2,IF($C61&gt;=BB$2,$A61,0),0)</f>
        <v>0</v>
      </c>
      <c r="BC61" s="43" t="n">
        <f aca="false">IF($B61&lt;=BC$2,IF($C61&gt;=BC$2,$A61,0),0)</f>
        <v>0</v>
      </c>
      <c r="BD61" s="43" t="n">
        <f aca="false">IF($B61&lt;=BD$2,IF($C61&gt;=BD$2,$A61,0),0)</f>
        <v>0</v>
      </c>
      <c r="BE61" s="43" t="n">
        <f aca="false">IF($B61&lt;=BE$2,IF($C61&gt;=BE$2,$A61,0),0)</f>
        <v>0</v>
      </c>
      <c r="BF61" s="43" t="n">
        <f aca="false">IF($B61&lt;=BF$2,IF($C61&gt;=BF$2,$A61,0),0)</f>
        <v>0</v>
      </c>
      <c r="BG61" s="43" t="n">
        <f aca="false">IF($B61&lt;=BG$2,IF($C61&gt;=BG$2,$A61,0),0)</f>
        <v>0</v>
      </c>
      <c r="BH61" s="43" t="n">
        <f aca="false">IF($B61&lt;=BH$2,IF($C61&gt;=BH$2,$A61,0),0)</f>
        <v>0</v>
      </c>
      <c r="BI61" s="43" t="n">
        <f aca="false">IF($B61&lt;=BI$2,IF($C61&gt;=BI$2,$A61,0),0)</f>
        <v>0</v>
      </c>
      <c r="BJ61" s="43" t="n">
        <f aca="false">IF($B61&lt;=BJ$2,IF($C61&gt;=BJ$2,$A61,0),0)</f>
        <v>0</v>
      </c>
      <c r="BK61" s="43" t="n">
        <f aca="false">IF($B61&lt;=BK$2,IF($C61&gt;=BK$2,$A61,0),0)</f>
        <v>0</v>
      </c>
    </row>
    <row r="62" customFormat="false" ht="12" hidden="false" customHeight="true" outlineLevel="0" collapsed="false">
      <c r="H62" s="47"/>
      <c r="I62" s="48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customFormat="false" ht="12" hidden="false" customHeight="true" outlineLevel="0" collapsed="false">
      <c r="H63" s="47"/>
      <c r="I63" s="48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customFormat="false" ht="12" hidden="false" customHeight="true" outlineLevel="0" collapsed="false">
      <c r="H64" s="47"/>
      <c r="I64" s="48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customFormat="false" ht="12.75" hidden="false" customHeight="false" outlineLevel="0" collapsed="false">
      <c r="H65" s="47"/>
      <c r="I65" s="32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customFormat="false" ht="12.75" hidden="false" customHeight="false" outlineLevel="0" collapsed="false">
      <c r="H66" s="47"/>
      <c r="I66" s="32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customFormat="false" ht="12.75" hidden="false" customHeight="false" outlineLevel="0" collapsed="false">
      <c r="E67" s="32" t="n">
        <v>4.27</v>
      </c>
      <c r="F67" s="33" t="s">
        <v>107</v>
      </c>
      <c r="H67" s="47" t="n">
        <f aca="false">((I67-E67)*SUM(L67:AK67)*10000)</f>
        <v>-0</v>
      </c>
      <c r="I67" s="32" t="n">
        <v>3.52</v>
      </c>
      <c r="J67" s="33" t="s">
        <v>40</v>
      </c>
      <c r="K67" s="33" t="n">
        <f aca="false">IF(I67=1,0,G67)</f>
        <v>0</v>
      </c>
      <c r="L67" s="44" t="n">
        <f aca="false">IF($B67&lt;=L$2,IF($C67&gt;=L$2,$D67,0),0)</f>
        <v>0</v>
      </c>
      <c r="M67" s="44" t="n">
        <f aca="false">IF($B67&lt;=M$2,IF($C67&gt;=M$2,$D67,0),0)</f>
        <v>0</v>
      </c>
      <c r="N67" s="44" t="n">
        <f aca="false">IF($B67&lt;=N$2,IF($C67&gt;=N$2,$D67,0),0)</f>
        <v>0</v>
      </c>
      <c r="O67" s="44" t="n">
        <f aca="false">IF($B67&lt;=O$2,IF($C67&gt;=O$2,$D67,0),0)</f>
        <v>0</v>
      </c>
      <c r="P67" s="44" t="n">
        <f aca="false">IF($B67&lt;=P$2,IF($C67&gt;=P$2,$D67,0),0)</f>
        <v>0</v>
      </c>
      <c r="Q67" s="44" t="n">
        <f aca="false">IF($B67&lt;=Q$2,IF($C67&gt;=Q$2,$D67,0),0)</f>
        <v>0</v>
      </c>
      <c r="R67" s="44" t="n">
        <f aca="false">IF($B67&lt;=R$2,IF($C67&gt;=R$2,$D67,0),0)</f>
        <v>0</v>
      </c>
      <c r="S67" s="44" t="n">
        <f aca="false">IF($B67&lt;=S$2,IF($C67&gt;=S$2,$D67,0),0)</f>
        <v>0</v>
      </c>
      <c r="T67" s="44" t="n">
        <f aca="false">IF($B67&lt;=T$2,IF($C67&gt;=T$2,$D67,0),0)</f>
        <v>0</v>
      </c>
      <c r="U67" s="44" t="n">
        <f aca="false">IF($B67&lt;=U$2,IF($C67&gt;=U$2,$D67,0),0)</f>
        <v>0</v>
      </c>
      <c r="V67" s="44" t="n">
        <f aca="false">IF($B67&lt;=V$2,IF($C67&gt;=V$2,$D67,0),0)</f>
        <v>0</v>
      </c>
      <c r="W67" s="44" t="n">
        <f aca="false">IF($B67&lt;=W$2,IF($C67&gt;=W$2,$D67,0),0)</f>
        <v>0</v>
      </c>
      <c r="X67" s="44" t="n">
        <f aca="false">IF($B67&lt;=X$2,IF($C67&gt;=X$2,$D67,0),0)</f>
        <v>0</v>
      </c>
      <c r="Y67" s="44" t="n">
        <f aca="false">IF($B67&lt;=Y$2,IF($C67&gt;=Y$2,$D67,0),0)</f>
        <v>0</v>
      </c>
      <c r="Z67" s="44" t="n">
        <f aca="false">IF($B67&lt;=Z$2,IF($C67&gt;=Z$2,$D67,0),0)</f>
        <v>0</v>
      </c>
      <c r="AA67" s="44" t="n">
        <f aca="false">IF($B67&lt;=AA$2,IF($C67&gt;=AA$2,$D67,0),0)</f>
        <v>0</v>
      </c>
      <c r="AB67" s="44" t="n">
        <f aca="false">IF($B67&lt;=AB$2,IF($C67&gt;=AB$2,$D67,0),0)</f>
        <v>0</v>
      </c>
      <c r="AC67" s="44" t="n">
        <f aca="false">IF($B67&lt;=AC$2,IF($C67&gt;=AC$2,$D67,0),0)</f>
        <v>0</v>
      </c>
      <c r="AD67" s="44" t="n">
        <f aca="false">IF($B67&lt;=AD$2,IF($C67&gt;=AD$2,$D67,0),0)</f>
        <v>0</v>
      </c>
      <c r="AE67" s="44" t="n">
        <f aca="false">IF($B67&lt;=AE$2,IF($C67&gt;=AE$2,$D67,0),0)</f>
        <v>0</v>
      </c>
      <c r="AF67" s="44" t="n">
        <f aca="false">IF($B67&lt;=AF$2,IF($C67&gt;=AF$2,$D67,0),0)</f>
        <v>0</v>
      </c>
      <c r="AG67" s="44" t="n">
        <f aca="false">IF($B67&lt;=AG$2,IF($C67&gt;=AG$2,$D67,0),0)</f>
        <v>0</v>
      </c>
      <c r="AH67" s="44" t="n">
        <f aca="false">IF($B67&lt;=AH$2,IF($C67&gt;=AH$2,$D67,0),0)</f>
        <v>0</v>
      </c>
      <c r="AI67" s="44" t="n">
        <f aca="false">IF($B67&lt;=AI$2,IF($C67&gt;=AI$2,$D67,0),0)</f>
        <v>0</v>
      </c>
      <c r="AJ67" s="44" t="n">
        <f aca="false">IF($B67&lt;=AJ$2,IF($C67&gt;=AJ$2,$D67,0),0)</f>
        <v>0</v>
      </c>
      <c r="AK67" s="44" t="n">
        <f aca="false">IF($B67&lt;=AK$2,IF($C67&gt;=AK$2,$D67,0),0)</f>
        <v>0</v>
      </c>
      <c r="AL67" s="44" t="n">
        <f aca="false">IF($B67&lt;=AL$2,IF($C67&gt;=AL$2,$D67,0),0)</f>
        <v>0</v>
      </c>
      <c r="AM67" s="44" t="n">
        <f aca="false">IF($B67&lt;=AM$2,IF($C67&gt;=AM$2,$D67,0),0)</f>
        <v>0</v>
      </c>
      <c r="AN67" s="44" t="n">
        <f aca="false">IF($B67&lt;=AN$2,IF($C67&gt;=AN$2,$D67,0),0)</f>
        <v>0</v>
      </c>
      <c r="AO67" s="44" t="n">
        <f aca="false">IF($B67&lt;=AO$2,IF($C67&gt;=AO$2,$D67,0),0)</f>
        <v>0</v>
      </c>
      <c r="AP67" s="44" t="n">
        <f aca="false">IF($B67&lt;=AP$2,IF($C67&gt;=AP$2,$D67,0),0)</f>
        <v>0</v>
      </c>
      <c r="AQ67" s="44" t="n">
        <f aca="false">IF($B67&lt;=AQ$2,IF($C67&gt;=AQ$2,$D67,0),0)</f>
        <v>0</v>
      </c>
      <c r="AR67" s="44" t="n">
        <f aca="false">IF($B67&lt;=AR$2,IF($C67&gt;=AR$2,$D67,0),0)</f>
        <v>0</v>
      </c>
      <c r="AS67" s="44" t="n">
        <f aca="false">IF($B67&lt;=AS$2,IF($C67&gt;=AS$2,$D67,0),0)</f>
        <v>0</v>
      </c>
      <c r="AT67" s="44" t="n">
        <f aca="false">IF($B67&lt;=AT$2,IF($C67&gt;=AT$2,$D67,0),0)</f>
        <v>0</v>
      </c>
      <c r="AU67" s="44" t="n">
        <f aca="false">IF($B67&lt;=AU$2,IF($C67&gt;=AU$2,$D67,0),0)</f>
        <v>0</v>
      </c>
      <c r="AV67" s="44" t="n">
        <f aca="false">IF($B67&lt;=AV$2,IF($C67&gt;=AV$2,$D67,0),0)</f>
        <v>0</v>
      </c>
      <c r="AW67" s="44" t="n">
        <f aca="false">IF($B67&lt;=AW$2,IF($C67&gt;=AW$2,$D67,0),0)</f>
        <v>0</v>
      </c>
      <c r="AX67" s="44" t="n">
        <f aca="false">IF($B67&lt;=AX$2,IF($C67&gt;=AX$2,$D67,0),0)</f>
        <v>0</v>
      </c>
      <c r="AY67" s="44" t="n">
        <f aca="false">IF($B67&lt;=AY$2,IF($C67&gt;=AY$2,$D67,0),0)</f>
        <v>0</v>
      </c>
      <c r="AZ67" s="44" t="n">
        <f aca="false">IF($B67&lt;=AZ$2,IF($C67&gt;=AZ$2,$D67,0),0)</f>
        <v>0</v>
      </c>
      <c r="BA67" s="44" t="n">
        <f aca="false">IF($B67&lt;=BA$2,IF($C67&gt;=BA$2,$D67,0),0)</f>
        <v>0</v>
      </c>
      <c r="BB67" s="44" t="n">
        <f aca="false">IF($B67&lt;=BB$2,IF($C67&gt;=BB$2,$D67,0),0)</f>
        <v>0</v>
      </c>
      <c r="BC67" s="44" t="n">
        <f aca="false">IF($B67&lt;=BC$2,IF($C67&gt;=BC$2,$D67,0),0)</f>
        <v>0</v>
      </c>
      <c r="BD67" s="44" t="n">
        <f aca="false">IF($B67&lt;=BD$2,IF($C67&gt;=BD$2,$D67,0),0)</f>
        <v>0</v>
      </c>
      <c r="BE67" s="44" t="n">
        <f aca="false">IF($B67&lt;=BE$2,IF($C67&gt;=BE$2,$D67,0),0)</f>
        <v>0</v>
      </c>
      <c r="BF67" s="44" t="n">
        <f aca="false">IF($B67&lt;=BF$2,IF($C67&gt;=BF$2,$D67,0),0)</f>
        <v>0</v>
      </c>
      <c r="BG67" s="44" t="n">
        <f aca="false">IF($B67&lt;=BG$2,IF($C67&gt;=BG$2,$D67,0),0)</f>
        <v>0</v>
      </c>
      <c r="BH67" s="44" t="n">
        <f aca="false">IF($B67&lt;=BH$2,IF($C67&gt;=BH$2,$D67,0),0)</f>
        <v>0</v>
      </c>
      <c r="BI67" s="44" t="n">
        <f aca="false">IF($B67&lt;=BI$2,IF($C67&gt;=BI$2,$D67,0),0)</f>
        <v>0</v>
      </c>
      <c r="BJ67" s="44" t="n">
        <f aca="false">IF($B67&lt;=BJ$2,IF($C67&gt;=BJ$2,$D67,0),0)</f>
        <v>0</v>
      </c>
      <c r="BK67" s="44" t="n">
        <f aca="false">IF($B67&lt;=BK$2,IF($C67&gt;=BK$2,$D67,0),0)</f>
        <v>0</v>
      </c>
    </row>
    <row r="68" customFormat="false" ht="12.75" hidden="false" customHeight="false" outlineLevel="0" collapsed="false">
      <c r="E68" s="32" t="n">
        <v>5.1875</v>
      </c>
      <c r="F68" s="33" t="s">
        <v>108</v>
      </c>
      <c r="H68" s="47" t="n">
        <f aca="false">((I68-E68)*SUM(L68:AK68)*10000)</f>
        <v>-0</v>
      </c>
      <c r="I68" s="32" t="n">
        <v>3.65</v>
      </c>
      <c r="J68" s="33" t="s">
        <v>40</v>
      </c>
      <c r="K68" s="33" t="n">
        <f aca="false">IF(I68=1,0,G68)</f>
        <v>0</v>
      </c>
      <c r="L68" s="44" t="n">
        <f aca="false">IF($B68&lt;=L$2,IF($C68&gt;=L$2,$D68,0),0)</f>
        <v>0</v>
      </c>
      <c r="M68" s="44" t="n">
        <f aca="false">IF($B68&lt;=M$2,IF($C68&gt;=M$2,$D68,0),0)</f>
        <v>0</v>
      </c>
      <c r="N68" s="44" t="n">
        <f aca="false">IF($B68&lt;=N$2,IF($C68&gt;=N$2,$D68,0),0)</f>
        <v>0</v>
      </c>
      <c r="O68" s="44" t="n">
        <f aca="false">IF($B68&lt;=O$2,IF($C68&gt;=O$2,$D68,0),0)</f>
        <v>0</v>
      </c>
      <c r="P68" s="44" t="n">
        <f aca="false">IF($B68&lt;=P$2,IF($C68&gt;=P$2,$D68,0),0)</f>
        <v>0</v>
      </c>
      <c r="Q68" s="44" t="n">
        <f aca="false">IF($B68&lt;=Q$2,IF($C68&gt;=Q$2,$D68,0),0)</f>
        <v>0</v>
      </c>
      <c r="R68" s="44" t="n">
        <f aca="false">IF($B68&lt;=R$2,IF($C68&gt;=R$2,$D68,0),0)</f>
        <v>0</v>
      </c>
      <c r="S68" s="44" t="n">
        <f aca="false">IF($B68&lt;=S$2,IF($C68&gt;=S$2,$D68,0),0)</f>
        <v>0</v>
      </c>
      <c r="T68" s="44" t="n">
        <f aca="false">IF($B68&lt;=T$2,IF($C68&gt;=T$2,$D68,0),0)</f>
        <v>0</v>
      </c>
      <c r="U68" s="44" t="n">
        <f aca="false">IF($B68&lt;=U$2,IF($C68&gt;=U$2,$D68,0),0)</f>
        <v>0</v>
      </c>
      <c r="V68" s="44" t="n">
        <f aca="false">IF($B68&lt;=V$2,IF($C68&gt;=V$2,$D68,0),0)</f>
        <v>0</v>
      </c>
      <c r="W68" s="44" t="n">
        <f aca="false">IF($B68&lt;=W$2,IF($C68&gt;=W$2,$D68,0),0)</f>
        <v>0</v>
      </c>
      <c r="X68" s="44" t="n">
        <f aca="false">IF($B68&lt;=X$2,IF($C68&gt;=X$2,$D68,0),0)</f>
        <v>0</v>
      </c>
      <c r="Y68" s="44" t="n">
        <f aca="false">IF($B68&lt;=Y$2,IF($C68&gt;=Y$2,$D68,0),0)</f>
        <v>0</v>
      </c>
      <c r="Z68" s="44" t="n">
        <f aca="false">IF($B68&lt;=Z$2,IF($C68&gt;=Z$2,$D68,0),0)</f>
        <v>0</v>
      </c>
      <c r="AA68" s="44" t="n">
        <f aca="false">IF($B68&lt;=AA$2,IF($C68&gt;=AA$2,$D68,0),0)</f>
        <v>0</v>
      </c>
      <c r="AB68" s="44" t="n">
        <f aca="false">IF($B68&lt;=AB$2,IF($C68&gt;=AB$2,$D68,0),0)</f>
        <v>0</v>
      </c>
      <c r="AC68" s="44" t="n">
        <f aca="false">IF($B68&lt;=AC$2,IF($C68&gt;=AC$2,$D68,0),0)</f>
        <v>0</v>
      </c>
      <c r="AD68" s="44" t="n">
        <f aca="false">IF($B68&lt;=AD$2,IF($C68&gt;=AD$2,$D68,0),0)</f>
        <v>0</v>
      </c>
      <c r="AE68" s="44" t="n">
        <f aca="false">IF($B68&lt;=AE$2,IF($C68&gt;=AE$2,$D68,0),0)</f>
        <v>0</v>
      </c>
      <c r="AF68" s="44" t="n">
        <f aca="false">IF($B68&lt;=AF$2,IF($C68&gt;=AF$2,$D68,0),0)</f>
        <v>0</v>
      </c>
      <c r="AG68" s="44" t="n">
        <f aca="false">IF($B68&lt;=AG$2,IF($C68&gt;=AG$2,$D68,0),0)</f>
        <v>0</v>
      </c>
      <c r="AH68" s="44" t="n">
        <f aca="false">IF($B68&lt;=AH$2,IF($C68&gt;=AH$2,$D68,0),0)</f>
        <v>0</v>
      </c>
      <c r="AI68" s="44" t="n">
        <f aca="false">IF($B68&lt;=AI$2,IF($C68&gt;=AI$2,$D68,0),0)</f>
        <v>0</v>
      </c>
      <c r="AJ68" s="44" t="n">
        <f aca="false">IF($B68&lt;=AJ$2,IF($C68&gt;=AJ$2,$D68,0),0)</f>
        <v>0</v>
      </c>
      <c r="AK68" s="44" t="n">
        <f aca="false">IF($B68&lt;=AK$2,IF($C68&gt;=AK$2,$D68,0),0)</f>
        <v>0</v>
      </c>
      <c r="AL68" s="44" t="n">
        <f aca="false">IF($B68&lt;=AL$2,IF($C68&gt;=AL$2,$D68,0),0)</f>
        <v>0</v>
      </c>
      <c r="AM68" s="44" t="n">
        <f aca="false">IF($B68&lt;=AM$2,IF($C68&gt;=AM$2,$D68,0),0)</f>
        <v>0</v>
      </c>
      <c r="AN68" s="44" t="n">
        <f aca="false">IF($B68&lt;=AN$2,IF($C68&gt;=AN$2,$D68,0),0)</f>
        <v>0</v>
      </c>
      <c r="AO68" s="44" t="n">
        <f aca="false">IF($B68&lt;=AO$2,IF($C68&gt;=AO$2,$D68,0),0)</f>
        <v>0</v>
      </c>
      <c r="AP68" s="44" t="n">
        <f aca="false">IF($B68&lt;=AP$2,IF($C68&gt;=AP$2,$D68,0),0)</f>
        <v>0</v>
      </c>
      <c r="AQ68" s="44" t="n">
        <f aca="false">IF($B68&lt;=AQ$2,IF($C68&gt;=AQ$2,$D68,0),0)</f>
        <v>0</v>
      </c>
      <c r="AR68" s="44" t="n">
        <f aca="false">IF($B68&lt;=AR$2,IF($C68&gt;=AR$2,$D68,0),0)</f>
        <v>0</v>
      </c>
      <c r="AS68" s="44" t="n">
        <f aca="false">IF($B68&lt;=AS$2,IF($C68&gt;=AS$2,$D68,0),0)</f>
        <v>0</v>
      </c>
      <c r="AT68" s="44" t="n">
        <f aca="false">IF($B68&lt;=AT$2,IF($C68&gt;=AT$2,$D68,0),0)</f>
        <v>0</v>
      </c>
      <c r="AU68" s="44" t="n">
        <f aca="false">IF($B68&lt;=AU$2,IF($C68&gt;=AU$2,$D68,0),0)</f>
        <v>0</v>
      </c>
      <c r="AV68" s="44" t="n">
        <f aca="false">IF($B68&lt;=AV$2,IF($C68&gt;=AV$2,$D68,0),0)</f>
        <v>0</v>
      </c>
      <c r="AW68" s="44" t="n">
        <f aca="false">IF($B68&lt;=AW$2,IF($C68&gt;=AW$2,$D68,0),0)</f>
        <v>0</v>
      </c>
      <c r="AX68" s="44" t="n">
        <f aca="false">IF($B68&lt;=AX$2,IF($C68&gt;=AX$2,$D68,0),0)</f>
        <v>0</v>
      </c>
      <c r="AY68" s="44" t="n">
        <f aca="false">IF($B68&lt;=AY$2,IF($C68&gt;=AY$2,$D68,0),0)</f>
        <v>0</v>
      </c>
      <c r="AZ68" s="44" t="n">
        <f aca="false">IF($B68&lt;=AZ$2,IF($C68&gt;=AZ$2,$D68,0),0)</f>
        <v>0</v>
      </c>
      <c r="BA68" s="44" t="n">
        <f aca="false">IF($B68&lt;=BA$2,IF($C68&gt;=BA$2,$D68,0),0)</f>
        <v>0</v>
      </c>
      <c r="BB68" s="44" t="n">
        <f aca="false">IF($B68&lt;=BB$2,IF($C68&gt;=BB$2,$D68,0),0)</f>
        <v>0</v>
      </c>
      <c r="BC68" s="44" t="n">
        <f aca="false">IF($B68&lt;=BC$2,IF($C68&gt;=BC$2,$D68,0),0)</f>
        <v>0</v>
      </c>
      <c r="BD68" s="44" t="n">
        <f aca="false">IF($B68&lt;=BD$2,IF($C68&gt;=BD$2,$D68,0),0)</f>
        <v>0</v>
      </c>
      <c r="BE68" s="44" t="n">
        <f aca="false">IF($B68&lt;=BE$2,IF($C68&gt;=BE$2,$D68,0),0)</f>
        <v>0</v>
      </c>
      <c r="BF68" s="44" t="n">
        <f aca="false">IF($B68&lt;=BF$2,IF($C68&gt;=BF$2,$D68,0),0)</f>
        <v>0</v>
      </c>
      <c r="BG68" s="44" t="n">
        <f aca="false">IF($B68&lt;=BG$2,IF($C68&gt;=BG$2,$D68,0),0)</f>
        <v>0</v>
      </c>
      <c r="BH68" s="44" t="n">
        <f aca="false">IF($B68&lt;=BH$2,IF($C68&gt;=BH$2,$D68,0),0)</f>
        <v>0</v>
      </c>
      <c r="BI68" s="44" t="n">
        <f aca="false">IF($B68&lt;=BI$2,IF($C68&gt;=BI$2,$D68,0),0)</f>
        <v>0</v>
      </c>
      <c r="BJ68" s="44" t="n">
        <f aca="false">IF($B68&lt;=BJ$2,IF($C68&gt;=BJ$2,$D68,0),0)</f>
        <v>0</v>
      </c>
      <c r="BK68" s="44" t="n">
        <f aca="false">IF($B68&lt;=BK$2,IF($C68&gt;=BK$2,$D68,0),0)</f>
        <v>0</v>
      </c>
    </row>
    <row r="69" customFormat="false" ht="12.75" hidden="false" customHeight="false" outlineLevel="0" collapsed="false">
      <c r="E69" s="32" t="n">
        <v>5.245</v>
      </c>
      <c r="F69" s="33" t="s">
        <v>107</v>
      </c>
      <c r="H69" s="47" t="n">
        <f aca="false">((I69-E69)*SUM(L69:AK69)*10000)</f>
        <v>-0</v>
      </c>
      <c r="I69" s="32" t="n">
        <v>3.65</v>
      </c>
      <c r="J69" s="33" t="s">
        <v>40</v>
      </c>
      <c r="K69" s="33" t="n">
        <f aca="false">IF(I69=1,0,G69)</f>
        <v>0</v>
      </c>
      <c r="L69" s="44" t="n">
        <f aca="false">IF($B69&lt;=L$2,IF($C69&gt;=L$2,$D69,0),0)</f>
        <v>0</v>
      </c>
      <c r="M69" s="44" t="n">
        <f aca="false">IF($B69&lt;=M$2,IF($C69&gt;=M$2,$D69,0),0)</f>
        <v>0</v>
      </c>
      <c r="N69" s="44" t="n">
        <f aca="false">IF($B69&lt;=N$2,IF($C69&gt;=N$2,$D69,0),0)</f>
        <v>0</v>
      </c>
      <c r="O69" s="44" t="n">
        <f aca="false">IF($B69&lt;=O$2,IF($C69&gt;=O$2,$D69,0),0)</f>
        <v>0</v>
      </c>
      <c r="P69" s="44" t="n">
        <f aca="false">IF($B69&lt;=P$2,IF($C69&gt;=P$2,$D69,0),0)</f>
        <v>0</v>
      </c>
      <c r="Q69" s="44" t="n">
        <f aca="false">IF($B69&lt;=Q$2,IF($C69&gt;=Q$2,$D69,0),0)</f>
        <v>0</v>
      </c>
      <c r="R69" s="44" t="n">
        <f aca="false">IF($B69&lt;=R$2,IF($C69&gt;=R$2,$D69,0),0)</f>
        <v>0</v>
      </c>
      <c r="S69" s="44" t="n">
        <f aca="false">IF($B69&lt;=S$2,IF($C69&gt;=S$2,$D69,0),0)</f>
        <v>0</v>
      </c>
      <c r="T69" s="44" t="n">
        <f aca="false">IF($B69&lt;=T$2,IF($C69&gt;=T$2,$D69,0),0)</f>
        <v>0</v>
      </c>
      <c r="U69" s="44" t="n">
        <f aca="false">IF($B69&lt;=U$2,IF($C69&gt;=U$2,$D69,0),0)</f>
        <v>0</v>
      </c>
      <c r="V69" s="44" t="n">
        <f aca="false">IF($B69&lt;=V$2,IF($C69&gt;=V$2,$D69,0),0)</f>
        <v>0</v>
      </c>
      <c r="W69" s="44" t="n">
        <f aca="false">IF($B69&lt;=W$2,IF($C69&gt;=W$2,$D69,0),0)</f>
        <v>0</v>
      </c>
      <c r="X69" s="44" t="n">
        <f aca="false">IF($B69&lt;=X$2,IF($C69&gt;=X$2,$D69,0),0)</f>
        <v>0</v>
      </c>
      <c r="Y69" s="44" t="n">
        <f aca="false">IF($B69&lt;=Y$2,IF($C69&gt;=Y$2,$D69,0),0)</f>
        <v>0</v>
      </c>
      <c r="Z69" s="44" t="n">
        <f aca="false">IF($B69&lt;=Z$2,IF($C69&gt;=Z$2,$D69,0),0)</f>
        <v>0</v>
      </c>
      <c r="AA69" s="44" t="n">
        <f aca="false">IF($B69&lt;=AA$2,IF($C69&gt;=AA$2,$D69,0),0)</f>
        <v>0</v>
      </c>
      <c r="AB69" s="44" t="n">
        <f aca="false">IF($B69&lt;=AB$2,IF($C69&gt;=AB$2,$D69,0),0)</f>
        <v>0</v>
      </c>
      <c r="AC69" s="44" t="n">
        <f aca="false">IF($B69&lt;=AC$2,IF($C69&gt;=AC$2,$D69,0),0)</f>
        <v>0</v>
      </c>
      <c r="AD69" s="44" t="n">
        <f aca="false">IF($B69&lt;=AD$2,IF($C69&gt;=AD$2,$D69,0),0)</f>
        <v>0</v>
      </c>
      <c r="AE69" s="44" t="n">
        <f aca="false">IF($B69&lt;=AE$2,IF($C69&gt;=AE$2,$D69,0),0)</f>
        <v>0</v>
      </c>
      <c r="AF69" s="44" t="n">
        <f aca="false">IF($B69&lt;=AF$2,IF($C69&gt;=AF$2,$D69,0),0)</f>
        <v>0</v>
      </c>
      <c r="AG69" s="44" t="n">
        <f aca="false">IF($B69&lt;=AG$2,IF($C69&gt;=AG$2,$D69,0),0)</f>
        <v>0</v>
      </c>
      <c r="AH69" s="44" t="n">
        <f aca="false">IF($B69&lt;=AH$2,IF($C69&gt;=AH$2,$D69,0),0)</f>
        <v>0</v>
      </c>
      <c r="AI69" s="44" t="n">
        <f aca="false">IF($B69&lt;=AI$2,IF($C69&gt;=AI$2,$D69,0),0)</f>
        <v>0</v>
      </c>
      <c r="AJ69" s="44" t="n">
        <f aca="false">IF($B69&lt;=AJ$2,IF($C69&gt;=AJ$2,$D69,0),0)</f>
        <v>0</v>
      </c>
      <c r="AK69" s="44" t="n">
        <f aca="false">IF($B69&lt;=AK$2,IF($C69&gt;=AK$2,$D69,0),0)</f>
        <v>0</v>
      </c>
      <c r="AL69" s="44" t="n">
        <f aca="false">IF($B69&lt;=AL$2,IF($C69&gt;=AL$2,$D69,0),0)</f>
        <v>0</v>
      </c>
      <c r="AM69" s="44" t="n">
        <f aca="false">IF($B69&lt;=AM$2,IF($C69&gt;=AM$2,$D69,0),0)</f>
        <v>0</v>
      </c>
      <c r="AN69" s="44" t="n">
        <f aca="false">IF($B69&lt;=AN$2,IF($C69&gt;=AN$2,$D69,0),0)</f>
        <v>0</v>
      </c>
      <c r="AO69" s="44" t="n">
        <f aca="false">IF($B69&lt;=AO$2,IF($C69&gt;=AO$2,$D69,0),0)</f>
        <v>0</v>
      </c>
      <c r="AP69" s="44" t="n">
        <f aca="false">IF($B69&lt;=AP$2,IF($C69&gt;=AP$2,$D69,0),0)</f>
        <v>0</v>
      </c>
      <c r="AQ69" s="44" t="n">
        <f aca="false">IF($B69&lt;=AQ$2,IF($C69&gt;=AQ$2,$D69,0),0)</f>
        <v>0</v>
      </c>
      <c r="AR69" s="44" t="n">
        <f aca="false">IF($B69&lt;=AR$2,IF($C69&gt;=AR$2,$D69,0),0)</f>
        <v>0</v>
      </c>
      <c r="AS69" s="44" t="n">
        <f aca="false">IF($B69&lt;=AS$2,IF($C69&gt;=AS$2,$D69,0),0)</f>
        <v>0</v>
      </c>
      <c r="AT69" s="44" t="n">
        <f aca="false">IF($B69&lt;=AT$2,IF($C69&gt;=AT$2,$D69,0),0)</f>
        <v>0</v>
      </c>
      <c r="AU69" s="44" t="n">
        <f aca="false">IF($B69&lt;=AU$2,IF($C69&gt;=AU$2,$D69,0),0)</f>
        <v>0</v>
      </c>
      <c r="AV69" s="44" t="n">
        <f aca="false">IF($B69&lt;=AV$2,IF($C69&gt;=AV$2,$D69,0),0)</f>
        <v>0</v>
      </c>
      <c r="AW69" s="44" t="n">
        <f aca="false">IF($B69&lt;=AW$2,IF($C69&gt;=AW$2,$D69,0),0)</f>
        <v>0</v>
      </c>
      <c r="AX69" s="44" t="n">
        <f aca="false">IF($B69&lt;=AX$2,IF($C69&gt;=AX$2,$D69,0),0)</f>
        <v>0</v>
      </c>
      <c r="AY69" s="44" t="n">
        <f aca="false">IF($B69&lt;=AY$2,IF($C69&gt;=AY$2,$D69,0),0)</f>
        <v>0</v>
      </c>
      <c r="AZ69" s="44" t="n">
        <f aca="false">IF($B69&lt;=AZ$2,IF($C69&gt;=AZ$2,$D69,0),0)</f>
        <v>0</v>
      </c>
      <c r="BA69" s="44" t="n">
        <f aca="false">IF($B69&lt;=BA$2,IF($C69&gt;=BA$2,$D69,0),0)</f>
        <v>0</v>
      </c>
      <c r="BB69" s="44" t="n">
        <f aca="false">IF($B69&lt;=BB$2,IF($C69&gt;=BB$2,$D69,0),0)</f>
        <v>0</v>
      </c>
      <c r="BC69" s="44" t="n">
        <f aca="false">IF($B69&lt;=BC$2,IF($C69&gt;=BC$2,$D69,0),0)</f>
        <v>0</v>
      </c>
      <c r="BD69" s="44" t="n">
        <f aca="false">IF($B69&lt;=BD$2,IF($C69&gt;=BD$2,$D69,0),0)</f>
        <v>0</v>
      </c>
      <c r="BE69" s="44" t="n">
        <f aca="false">IF($B69&lt;=BE$2,IF($C69&gt;=BE$2,$D69,0),0)</f>
        <v>0</v>
      </c>
      <c r="BF69" s="44" t="n">
        <f aca="false">IF($B69&lt;=BF$2,IF($C69&gt;=BF$2,$D69,0),0)</f>
        <v>0</v>
      </c>
      <c r="BG69" s="44" t="n">
        <f aca="false">IF($B69&lt;=BG$2,IF($C69&gt;=BG$2,$D69,0),0)</f>
        <v>0</v>
      </c>
      <c r="BH69" s="44" t="n">
        <f aca="false">IF($B69&lt;=BH$2,IF($C69&gt;=BH$2,$D69,0),0)</f>
        <v>0</v>
      </c>
      <c r="BI69" s="44" t="n">
        <f aca="false">IF($B69&lt;=BI$2,IF($C69&gt;=BI$2,$D69,0),0)</f>
        <v>0</v>
      </c>
      <c r="BJ69" s="44" t="n">
        <f aca="false">IF($B69&lt;=BJ$2,IF($C69&gt;=BJ$2,$D69,0),0)</f>
        <v>0</v>
      </c>
      <c r="BK69" s="44" t="n">
        <f aca="false">IF($B69&lt;=BK$2,IF($C69&gt;=BK$2,$D69,0),0)</f>
        <v>0</v>
      </c>
    </row>
    <row r="70" customFormat="false" ht="12.75" hidden="false" customHeight="false" outlineLevel="0" collapsed="false">
      <c r="E70" s="32" t="n">
        <v>5.5375</v>
      </c>
      <c r="F70" s="33" t="s">
        <v>107</v>
      </c>
      <c r="H70" s="47" t="n">
        <f aca="false">((I70-E70)*SUM(L70:AK70)*10000)</f>
        <v>-0</v>
      </c>
      <c r="I70" s="32" t="n">
        <v>3.65</v>
      </c>
      <c r="J70" s="33" t="s">
        <v>40</v>
      </c>
      <c r="K70" s="33" t="n">
        <f aca="false">IF(I70=1,0,G70)</f>
        <v>0</v>
      </c>
      <c r="L70" s="44" t="n">
        <f aca="false">IF($B70&lt;=L$2,IF($C70&gt;=L$2,$D70,0),0)</f>
        <v>0</v>
      </c>
      <c r="M70" s="44" t="n">
        <f aca="false">IF($B70&lt;=M$2,IF($C70&gt;=M$2,$D70,0),0)</f>
        <v>0</v>
      </c>
      <c r="N70" s="44" t="n">
        <f aca="false">IF($B70&lt;=N$2,IF($C70&gt;=N$2,$D70,0),0)</f>
        <v>0</v>
      </c>
      <c r="O70" s="44" t="n">
        <f aca="false">IF($B70&lt;=O$2,IF($C70&gt;=O$2,$D70,0),0)</f>
        <v>0</v>
      </c>
      <c r="P70" s="44" t="n">
        <f aca="false">IF($B70&lt;=P$2,IF($C70&gt;=P$2,$D70,0),0)</f>
        <v>0</v>
      </c>
      <c r="Q70" s="44" t="n">
        <f aca="false">IF($B70&lt;=Q$2,IF($C70&gt;=Q$2,$D70,0),0)</f>
        <v>0</v>
      </c>
      <c r="R70" s="44" t="n">
        <f aca="false">IF($B70&lt;=R$2,IF($C70&gt;=R$2,$D70,0),0)</f>
        <v>0</v>
      </c>
      <c r="S70" s="44" t="n">
        <f aca="false">IF($B70&lt;=S$2,IF($C70&gt;=S$2,$D70,0),0)</f>
        <v>0</v>
      </c>
      <c r="T70" s="44" t="n">
        <f aca="false">IF($B70&lt;=T$2,IF($C70&gt;=T$2,$D70,0),0)</f>
        <v>0</v>
      </c>
      <c r="U70" s="44" t="n">
        <f aca="false">IF($B70&lt;=U$2,IF($C70&gt;=U$2,$D70,0),0)</f>
        <v>0</v>
      </c>
      <c r="V70" s="44" t="n">
        <f aca="false">IF($B70&lt;=V$2,IF($C70&gt;=V$2,$D70,0),0)</f>
        <v>0</v>
      </c>
      <c r="W70" s="44" t="n">
        <f aca="false">IF($B70&lt;=W$2,IF($C70&gt;=W$2,$D70,0),0)</f>
        <v>0</v>
      </c>
      <c r="X70" s="44" t="n">
        <f aca="false">IF($B70&lt;=X$2,IF($C70&gt;=X$2,$D70,0),0)</f>
        <v>0</v>
      </c>
      <c r="Y70" s="44" t="n">
        <f aca="false">IF($B70&lt;=Y$2,IF($C70&gt;=Y$2,$D70,0),0)</f>
        <v>0</v>
      </c>
      <c r="Z70" s="44" t="n">
        <f aca="false">IF($B70&lt;=Z$2,IF($C70&gt;=Z$2,$D70,0),0)</f>
        <v>0</v>
      </c>
      <c r="AA70" s="44" t="n">
        <f aca="false">IF($B70&lt;=AA$2,IF($C70&gt;=AA$2,$D70,0),0)</f>
        <v>0</v>
      </c>
      <c r="AB70" s="44" t="n">
        <f aca="false">IF($B70&lt;=AB$2,IF($C70&gt;=AB$2,$D70,0),0)</f>
        <v>0</v>
      </c>
      <c r="AC70" s="44" t="n">
        <f aca="false">IF($B70&lt;=AC$2,IF($C70&gt;=AC$2,$D70,0),0)</f>
        <v>0</v>
      </c>
      <c r="AD70" s="44" t="n">
        <f aca="false">IF($B70&lt;=AD$2,IF($C70&gt;=AD$2,$D70,0),0)</f>
        <v>0</v>
      </c>
      <c r="AE70" s="44" t="n">
        <f aca="false">IF($B70&lt;=AE$2,IF($C70&gt;=AE$2,$D70,0),0)</f>
        <v>0</v>
      </c>
      <c r="AF70" s="44" t="n">
        <f aca="false">IF($B70&lt;=AF$2,IF($C70&gt;=AF$2,$D70,0),0)</f>
        <v>0</v>
      </c>
      <c r="AG70" s="44" t="n">
        <f aca="false">IF($B70&lt;=AG$2,IF($C70&gt;=AG$2,$D70,0),0)</f>
        <v>0</v>
      </c>
      <c r="AH70" s="44" t="n">
        <f aca="false">IF($B70&lt;=AH$2,IF($C70&gt;=AH$2,$D70,0),0)</f>
        <v>0</v>
      </c>
      <c r="AI70" s="44" t="n">
        <f aca="false">IF($B70&lt;=AI$2,IF($C70&gt;=AI$2,$D70,0),0)</f>
        <v>0</v>
      </c>
      <c r="AJ70" s="44" t="n">
        <f aca="false">IF($B70&lt;=AJ$2,IF($C70&gt;=AJ$2,$D70,0),0)</f>
        <v>0</v>
      </c>
      <c r="AK70" s="44" t="n">
        <f aca="false">IF($B70&lt;=AK$2,IF($C70&gt;=AK$2,$D70,0),0)</f>
        <v>0</v>
      </c>
      <c r="AL70" s="44" t="n">
        <f aca="false">IF($B70&lt;=AL$2,IF($C70&gt;=AL$2,$D70,0),0)</f>
        <v>0</v>
      </c>
      <c r="AM70" s="44" t="n">
        <f aca="false">IF($B70&lt;=AM$2,IF($C70&gt;=AM$2,$D70,0),0)</f>
        <v>0</v>
      </c>
      <c r="AN70" s="44" t="n">
        <f aca="false">IF($B70&lt;=AN$2,IF($C70&gt;=AN$2,$D70,0),0)</f>
        <v>0</v>
      </c>
      <c r="AO70" s="44" t="n">
        <f aca="false">IF($B70&lt;=AO$2,IF($C70&gt;=AO$2,$D70,0),0)</f>
        <v>0</v>
      </c>
      <c r="AP70" s="44" t="n">
        <f aca="false">IF($B70&lt;=AP$2,IF($C70&gt;=AP$2,$D70,0),0)</f>
        <v>0</v>
      </c>
      <c r="AQ70" s="44" t="n">
        <f aca="false">IF($B70&lt;=AQ$2,IF($C70&gt;=AQ$2,$D70,0),0)</f>
        <v>0</v>
      </c>
      <c r="AR70" s="44" t="n">
        <f aca="false">IF($B70&lt;=AR$2,IF($C70&gt;=AR$2,$D70,0),0)</f>
        <v>0</v>
      </c>
      <c r="AS70" s="44" t="n">
        <f aca="false">IF($B70&lt;=AS$2,IF($C70&gt;=AS$2,$D70,0),0)</f>
        <v>0</v>
      </c>
      <c r="AT70" s="44" t="n">
        <f aca="false">IF($B70&lt;=AT$2,IF($C70&gt;=AT$2,$D70,0),0)</f>
        <v>0</v>
      </c>
      <c r="AU70" s="44" t="n">
        <f aca="false">IF($B70&lt;=AU$2,IF($C70&gt;=AU$2,$D70,0),0)</f>
        <v>0</v>
      </c>
      <c r="AV70" s="44" t="n">
        <f aca="false">IF($B70&lt;=AV$2,IF($C70&gt;=AV$2,$D70,0),0)</f>
        <v>0</v>
      </c>
      <c r="AW70" s="44" t="n">
        <f aca="false">IF($B70&lt;=AW$2,IF($C70&gt;=AW$2,$D70,0),0)</f>
        <v>0</v>
      </c>
      <c r="AX70" s="44" t="n">
        <f aca="false">IF($B70&lt;=AX$2,IF($C70&gt;=AX$2,$D70,0),0)</f>
        <v>0</v>
      </c>
      <c r="AY70" s="44" t="n">
        <f aca="false">IF($B70&lt;=AY$2,IF($C70&gt;=AY$2,$D70,0),0)</f>
        <v>0</v>
      </c>
      <c r="AZ70" s="44" t="n">
        <f aca="false">IF($B70&lt;=AZ$2,IF($C70&gt;=AZ$2,$D70,0),0)</f>
        <v>0</v>
      </c>
      <c r="BA70" s="44" t="n">
        <f aca="false">IF($B70&lt;=BA$2,IF($C70&gt;=BA$2,$D70,0),0)</f>
        <v>0</v>
      </c>
      <c r="BB70" s="44" t="n">
        <f aca="false">IF($B70&lt;=BB$2,IF($C70&gt;=BB$2,$D70,0),0)</f>
        <v>0</v>
      </c>
      <c r="BC70" s="44" t="n">
        <f aca="false">IF($B70&lt;=BC$2,IF($C70&gt;=BC$2,$D70,0),0)</f>
        <v>0</v>
      </c>
      <c r="BD70" s="44" t="n">
        <f aca="false">IF($B70&lt;=BD$2,IF($C70&gt;=BD$2,$D70,0),0)</f>
        <v>0</v>
      </c>
      <c r="BE70" s="44" t="n">
        <f aca="false">IF($B70&lt;=BE$2,IF($C70&gt;=BE$2,$D70,0),0)</f>
        <v>0</v>
      </c>
      <c r="BF70" s="44" t="n">
        <f aca="false">IF($B70&lt;=BF$2,IF($C70&gt;=BF$2,$D70,0),0)</f>
        <v>0</v>
      </c>
      <c r="BG70" s="44" t="n">
        <f aca="false">IF($B70&lt;=BG$2,IF($C70&gt;=BG$2,$D70,0),0)</f>
        <v>0</v>
      </c>
      <c r="BH70" s="44" t="n">
        <f aca="false">IF($B70&lt;=BH$2,IF($C70&gt;=BH$2,$D70,0),0)</f>
        <v>0</v>
      </c>
      <c r="BI70" s="44" t="n">
        <f aca="false">IF($B70&lt;=BI$2,IF($C70&gt;=BI$2,$D70,0),0)</f>
        <v>0</v>
      </c>
      <c r="BJ70" s="44" t="n">
        <f aca="false">IF($B70&lt;=BJ$2,IF($C70&gt;=BJ$2,$D70,0),0)</f>
        <v>0</v>
      </c>
      <c r="BK70" s="44" t="n">
        <f aca="false">IF($B70&lt;=BK$2,IF($C70&gt;=BK$2,$D70,0),0)</f>
        <v>0</v>
      </c>
    </row>
    <row r="71" customFormat="false" ht="12.75" hidden="false" customHeight="false" outlineLevel="0" collapsed="false">
      <c r="E71" s="32" t="n">
        <v>5.53</v>
      </c>
      <c r="F71" s="33" t="s">
        <v>107</v>
      </c>
      <c r="H71" s="47" t="n">
        <f aca="false">((I71-E71)*SUM(L71:AK71)*10000)</f>
        <v>-0</v>
      </c>
      <c r="I71" s="32" t="n">
        <v>3.65</v>
      </c>
      <c r="J71" s="33" t="s">
        <v>40</v>
      </c>
      <c r="K71" s="33" t="n">
        <f aca="false">IF(I71=1,0,G71)</f>
        <v>0</v>
      </c>
      <c r="L71" s="44" t="n">
        <f aca="false">IF($B71&lt;=L$2,IF($C71&gt;=L$2,$D71,0),0)</f>
        <v>0</v>
      </c>
      <c r="M71" s="44" t="n">
        <f aca="false">IF($B71&lt;=M$2,IF($C71&gt;=M$2,$D71,0),0)</f>
        <v>0</v>
      </c>
      <c r="N71" s="44" t="n">
        <f aca="false">IF($B71&lt;=N$2,IF($C71&gt;=N$2,$D71,0),0)</f>
        <v>0</v>
      </c>
      <c r="O71" s="44" t="n">
        <f aca="false">IF($B71&lt;=O$2,IF($C71&gt;=O$2,$D71,0),0)</f>
        <v>0</v>
      </c>
      <c r="P71" s="44" t="n">
        <f aca="false">IF($B71&lt;=P$2,IF($C71&gt;=P$2,$D71,0),0)</f>
        <v>0</v>
      </c>
      <c r="Q71" s="44" t="n">
        <f aca="false">IF($B71&lt;=Q$2,IF($C71&gt;=Q$2,$D71,0),0)</f>
        <v>0</v>
      </c>
      <c r="R71" s="44" t="n">
        <f aca="false">IF($B71&lt;=R$2,IF($C71&gt;=R$2,$D71,0),0)</f>
        <v>0</v>
      </c>
      <c r="S71" s="44" t="n">
        <f aca="false">IF($B71&lt;=S$2,IF($C71&gt;=S$2,$D71,0),0)</f>
        <v>0</v>
      </c>
      <c r="T71" s="44" t="n">
        <f aca="false">IF($B71&lt;=T$2,IF($C71&gt;=T$2,$D71,0),0)</f>
        <v>0</v>
      </c>
      <c r="U71" s="44" t="n">
        <f aca="false">IF($B71&lt;=U$2,IF($C71&gt;=U$2,$D71,0),0)</f>
        <v>0</v>
      </c>
      <c r="V71" s="44" t="n">
        <f aca="false">IF($B71&lt;=V$2,IF($C71&gt;=V$2,$D71,0),0)</f>
        <v>0</v>
      </c>
      <c r="W71" s="44" t="n">
        <f aca="false">IF($B71&lt;=W$2,IF($C71&gt;=W$2,$D71,0),0)</f>
        <v>0</v>
      </c>
      <c r="X71" s="44" t="n">
        <f aca="false">IF($B71&lt;=X$2,IF($C71&gt;=X$2,$D71,0),0)</f>
        <v>0</v>
      </c>
      <c r="Y71" s="44" t="n">
        <f aca="false">IF($B71&lt;=Y$2,IF($C71&gt;=Y$2,$D71,0),0)</f>
        <v>0</v>
      </c>
      <c r="Z71" s="44" t="n">
        <f aca="false">IF($B71&lt;=Z$2,IF($C71&gt;=Z$2,$D71,0),0)</f>
        <v>0</v>
      </c>
      <c r="AA71" s="44" t="n">
        <f aca="false">IF($B71&lt;=AA$2,IF($C71&gt;=AA$2,$D71,0),0)</f>
        <v>0</v>
      </c>
      <c r="AB71" s="44" t="n">
        <f aca="false">IF($B71&lt;=AB$2,IF($C71&gt;=AB$2,$D71,0),0)</f>
        <v>0</v>
      </c>
      <c r="AC71" s="44" t="n">
        <f aca="false">IF($B71&lt;=AC$2,IF($C71&gt;=AC$2,$D71,0),0)</f>
        <v>0</v>
      </c>
      <c r="AD71" s="44" t="n">
        <f aca="false">IF($B71&lt;=AD$2,IF($C71&gt;=AD$2,$D71,0),0)</f>
        <v>0</v>
      </c>
      <c r="AE71" s="44" t="n">
        <f aca="false">IF($B71&lt;=AE$2,IF($C71&gt;=AE$2,$D71,0),0)</f>
        <v>0</v>
      </c>
      <c r="AF71" s="44" t="n">
        <f aca="false">IF($B71&lt;=AF$2,IF($C71&gt;=AF$2,$D71,0),0)</f>
        <v>0</v>
      </c>
      <c r="AG71" s="44" t="n">
        <f aca="false">IF($B71&lt;=AG$2,IF($C71&gt;=AG$2,$D71,0),0)</f>
        <v>0</v>
      </c>
      <c r="AH71" s="44" t="n">
        <f aca="false">IF($B71&lt;=AH$2,IF($C71&gt;=AH$2,$D71,0),0)</f>
        <v>0</v>
      </c>
      <c r="AI71" s="44" t="n">
        <f aca="false">IF($B71&lt;=AI$2,IF($C71&gt;=AI$2,$D71,0),0)</f>
        <v>0</v>
      </c>
      <c r="AJ71" s="44" t="n">
        <f aca="false">IF($B71&lt;=AJ$2,IF($C71&gt;=AJ$2,$D71,0),0)</f>
        <v>0</v>
      </c>
      <c r="AK71" s="44" t="n">
        <f aca="false">IF($B71&lt;=AK$2,IF($C71&gt;=AK$2,$D71,0),0)</f>
        <v>0</v>
      </c>
      <c r="AL71" s="44" t="n">
        <f aca="false">IF($B71&lt;=AL$2,IF($C71&gt;=AL$2,$D71,0),0)</f>
        <v>0</v>
      </c>
      <c r="AM71" s="44" t="n">
        <f aca="false">IF($B71&lt;=AM$2,IF($C71&gt;=AM$2,$D71,0),0)</f>
        <v>0</v>
      </c>
      <c r="AN71" s="44" t="n">
        <f aca="false">IF($B71&lt;=AN$2,IF($C71&gt;=AN$2,$D71,0),0)</f>
        <v>0</v>
      </c>
      <c r="AO71" s="44" t="n">
        <f aca="false">IF($B71&lt;=AO$2,IF($C71&gt;=AO$2,$D71,0),0)</f>
        <v>0</v>
      </c>
      <c r="AP71" s="44" t="n">
        <f aca="false">IF($B71&lt;=AP$2,IF($C71&gt;=AP$2,$D71,0),0)</f>
        <v>0</v>
      </c>
      <c r="AQ71" s="44" t="n">
        <f aca="false">IF($B71&lt;=AQ$2,IF($C71&gt;=AQ$2,$D71,0),0)</f>
        <v>0</v>
      </c>
      <c r="AR71" s="44" t="n">
        <f aca="false">IF($B71&lt;=AR$2,IF($C71&gt;=AR$2,$D71,0),0)</f>
        <v>0</v>
      </c>
      <c r="AS71" s="44" t="n">
        <f aca="false">IF($B71&lt;=AS$2,IF($C71&gt;=AS$2,$D71,0),0)</f>
        <v>0</v>
      </c>
      <c r="AT71" s="44" t="n">
        <f aca="false">IF($B71&lt;=AT$2,IF($C71&gt;=AT$2,$D71,0),0)</f>
        <v>0</v>
      </c>
      <c r="AU71" s="44" t="n">
        <f aca="false">IF($B71&lt;=AU$2,IF($C71&gt;=AU$2,$D71,0),0)</f>
        <v>0</v>
      </c>
      <c r="AV71" s="44" t="n">
        <f aca="false">IF($B71&lt;=AV$2,IF($C71&gt;=AV$2,$D71,0),0)</f>
        <v>0</v>
      </c>
      <c r="AW71" s="44" t="n">
        <f aca="false">IF($B71&lt;=AW$2,IF($C71&gt;=AW$2,$D71,0),0)</f>
        <v>0</v>
      </c>
      <c r="AX71" s="44" t="n">
        <f aca="false">IF($B71&lt;=AX$2,IF($C71&gt;=AX$2,$D71,0),0)</f>
        <v>0</v>
      </c>
      <c r="AY71" s="44" t="n">
        <f aca="false">IF($B71&lt;=AY$2,IF($C71&gt;=AY$2,$D71,0),0)</f>
        <v>0</v>
      </c>
      <c r="AZ71" s="44" t="n">
        <f aca="false">IF($B71&lt;=AZ$2,IF($C71&gt;=AZ$2,$D71,0),0)</f>
        <v>0</v>
      </c>
      <c r="BA71" s="44" t="n">
        <f aca="false">IF($B71&lt;=BA$2,IF($C71&gt;=BA$2,$D71,0),0)</f>
        <v>0</v>
      </c>
      <c r="BB71" s="44" t="n">
        <f aca="false">IF($B71&lt;=BB$2,IF($C71&gt;=BB$2,$D71,0),0)</f>
        <v>0</v>
      </c>
      <c r="BC71" s="44" t="n">
        <f aca="false">IF($B71&lt;=BC$2,IF($C71&gt;=BC$2,$D71,0),0)</f>
        <v>0</v>
      </c>
      <c r="BD71" s="44" t="n">
        <f aca="false">IF($B71&lt;=BD$2,IF($C71&gt;=BD$2,$D71,0),0)</f>
        <v>0</v>
      </c>
      <c r="BE71" s="44" t="n">
        <f aca="false">IF($B71&lt;=BE$2,IF($C71&gt;=BE$2,$D71,0),0)</f>
        <v>0</v>
      </c>
      <c r="BF71" s="44" t="n">
        <f aca="false">IF($B71&lt;=BF$2,IF($C71&gt;=BF$2,$D71,0),0)</f>
        <v>0</v>
      </c>
      <c r="BG71" s="44" t="n">
        <f aca="false">IF($B71&lt;=BG$2,IF($C71&gt;=BG$2,$D71,0),0)</f>
        <v>0</v>
      </c>
      <c r="BH71" s="44" t="n">
        <f aca="false">IF($B71&lt;=BH$2,IF($C71&gt;=BH$2,$D71,0),0)</f>
        <v>0</v>
      </c>
      <c r="BI71" s="44" t="n">
        <f aca="false">IF($B71&lt;=BI$2,IF($C71&gt;=BI$2,$D71,0),0)</f>
        <v>0</v>
      </c>
      <c r="BJ71" s="44" t="n">
        <f aca="false">IF($B71&lt;=BJ$2,IF($C71&gt;=BJ$2,$D71,0),0)</f>
        <v>0</v>
      </c>
      <c r="BK71" s="44" t="n">
        <f aca="false">IF($B71&lt;=BK$2,IF($C71&gt;=BK$2,$D71,0),0)</f>
        <v>0</v>
      </c>
    </row>
    <row r="72" customFormat="false" ht="12.75" hidden="false" customHeight="false" outlineLevel="0" collapsed="false">
      <c r="E72" s="32" t="n">
        <v>5.085</v>
      </c>
      <c r="F72" s="33" t="s">
        <v>107</v>
      </c>
      <c r="H72" s="47" t="n">
        <f aca="false">((I72-E72)*SUM(L72:AK72)*10000)</f>
        <v>-0</v>
      </c>
      <c r="I72" s="32" t="n">
        <v>3.65</v>
      </c>
      <c r="J72" s="33" t="s">
        <v>40</v>
      </c>
      <c r="K72" s="33" t="n">
        <f aca="false">IF(I72=1,0,G72)</f>
        <v>0</v>
      </c>
      <c r="L72" s="44" t="n">
        <f aca="false">IF($B72&lt;=L$2,IF($C72&gt;=L$2,$D72,0),0)</f>
        <v>0</v>
      </c>
      <c r="M72" s="44" t="n">
        <f aca="false">IF($B72&lt;=M$2,IF($C72&gt;=M$2,$D72,0),0)</f>
        <v>0</v>
      </c>
      <c r="N72" s="44" t="n">
        <f aca="false">IF($B72&lt;=N$2,IF($C72&gt;=N$2,$D72,0),0)</f>
        <v>0</v>
      </c>
      <c r="O72" s="44" t="n">
        <f aca="false">IF($B72&lt;=O$2,IF($C72&gt;=O$2,$D72,0),0)</f>
        <v>0</v>
      </c>
      <c r="P72" s="44" t="n">
        <f aca="false">IF($B72&lt;=P$2,IF($C72&gt;=P$2,$D72,0),0)</f>
        <v>0</v>
      </c>
      <c r="Q72" s="44" t="n">
        <f aca="false">IF($B72&lt;=Q$2,IF($C72&gt;=Q$2,$D72,0),0)</f>
        <v>0</v>
      </c>
      <c r="R72" s="44" t="n">
        <f aca="false">IF($B72&lt;=R$2,IF($C72&gt;=R$2,$D72,0),0)</f>
        <v>0</v>
      </c>
      <c r="S72" s="44" t="n">
        <f aca="false">IF($B72&lt;=S$2,IF($C72&gt;=S$2,$D72,0),0)</f>
        <v>0</v>
      </c>
      <c r="T72" s="44" t="n">
        <f aca="false">IF($B72&lt;=T$2,IF($C72&gt;=T$2,$D72,0),0)</f>
        <v>0</v>
      </c>
      <c r="U72" s="44" t="n">
        <f aca="false">IF($B72&lt;=U$2,IF($C72&gt;=U$2,$D72,0),0)</f>
        <v>0</v>
      </c>
      <c r="V72" s="44" t="n">
        <f aca="false">IF($B72&lt;=V$2,IF($C72&gt;=V$2,$D72,0),0)</f>
        <v>0</v>
      </c>
      <c r="W72" s="44" t="n">
        <f aca="false">IF($B72&lt;=W$2,IF($C72&gt;=W$2,$D72,0),0)</f>
        <v>0</v>
      </c>
      <c r="X72" s="44" t="n">
        <f aca="false">IF($B72&lt;=X$2,IF($C72&gt;=X$2,$D72,0),0)</f>
        <v>0</v>
      </c>
      <c r="Y72" s="44" t="n">
        <f aca="false">IF($B72&lt;=Y$2,IF($C72&gt;=Y$2,$D72,0),0)</f>
        <v>0</v>
      </c>
      <c r="Z72" s="44" t="n">
        <f aca="false">IF($B72&lt;=Z$2,IF($C72&gt;=Z$2,$D72,0),0)</f>
        <v>0</v>
      </c>
      <c r="AA72" s="44" t="n">
        <f aca="false">IF($B72&lt;=AA$2,IF($C72&gt;=AA$2,$D72,0),0)</f>
        <v>0</v>
      </c>
      <c r="AB72" s="44" t="n">
        <f aca="false">IF($B72&lt;=AB$2,IF($C72&gt;=AB$2,$D72,0),0)</f>
        <v>0</v>
      </c>
      <c r="AC72" s="44" t="n">
        <f aca="false">IF($B72&lt;=AC$2,IF($C72&gt;=AC$2,$D72,0),0)</f>
        <v>0</v>
      </c>
      <c r="AD72" s="44" t="n">
        <f aca="false">IF($B72&lt;=AD$2,IF($C72&gt;=AD$2,$D72,0),0)</f>
        <v>0</v>
      </c>
      <c r="AE72" s="44" t="n">
        <f aca="false">IF($B72&lt;=AE$2,IF($C72&gt;=AE$2,$D72,0),0)</f>
        <v>0</v>
      </c>
      <c r="AF72" s="44" t="n">
        <f aca="false">IF($B72&lt;=AF$2,IF($C72&gt;=AF$2,$D72,0),0)</f>
        <v>0</v>
      </c>
      <c r="AG72" s="44" t="n">
        <f aca="false">IF($B72&lt;=AG$2,IF($C72&gt;=AG$2,$D72,0),0)</f>
        <v>0</v>
      </c>
      <c r="AH72" s="44" t="n">
        <f aca="false">IF($B72&lt;=AH$2,IF($C72&gt;=AH$2,$D72,0),0)</f>
        <v>0</v>
      </c>
      <c r="AI72" s="44" t="n">
        <f aca="false">IF($B72&lt;=AI$2,IF($C72&gt;=AI$2,$D72,0),0)</f>
        <v>0</v>
      </c>
      <c r="AJ72" s="44" t="n">
        <f aca="false">IF($B72&lt;=AJ$2,IF($C72&gt;=AJ$2,$D72,0),0)</f>
        <v>0</v>
      </c>
      <c r="AK72" s="44" t="n">
        <f aca="false">IF($B72&lt;=AK$2,IF($C72&gt;=AK$2,$D72,0),0)</f>
        <v>0</v>
      </c>
      <c r="AL72" s="44" t="n">
        <f aca="false">IF($B72&lt;=AL$2,IF($C72&gt;=AL$2,$D72,0),0)</f>
        <v>0</v>
      </c>
      <c r="AM72" s="44" t="n">
        <f aca="false">IF($B72&lt;=AM$2,IF($C72&gt;=AM$2,$D72,0),0)</f>
        <v>0</v>
      </c>
      <c r="AN72" s="44" t="n">
        <f aca="false">IF($B72&lt;=AN$2,IF($C72&gt;=AN$2,$D72,0),0)</f>
        <v>0</v>
      </c>
      <c r="AO72" s="44" t="n">
        <f aca="false">IF($B72&lt;=AO$2,IF($C72&gt;=AO$2,$D72,0),0)</f>
        <v>0</v>
      </c>
      <c r="AP72" s="44" t="n">
        <f aca="false">IF($B72&lt;=AP$2,IF($C72&gt;=AP$2,$D72,0),0)</f>
        <v>0</v>
      </c>
      <c r="AQ72" s="44" t="n">
        <f aca="false">IF($B72&lt;=AQ$2,IF($C72&gt;=AQ$2,$D72,0),0)</f>
        <v>0</v>
      </c>
      <c r="AR72" s="44" t="n">
        <f aca="false">IF($B72&lt;=AR$2,IF($C72&gt;=AR$2,$D72,0),0)</f>
        <v>0</v>
      </c>
      <c r="AS72" s="44" t="n">
        <f aca="false">IF($B72&lt;=AS$2,IF($C72&gt;=AS$2,$D72,0),0)</f>
        <v>0</v>
      </c>
      <c r="AT72" s="44" t="n">
        <f aca="false">IF($B72&lt;=AT$2,IF($C72&gt;=AT$2,$D72,0),0)</f>
        <v>0</v>
      </c>
      <c r="AU72" s="44" t="n">
        <f aca="false">IF($B72&lt;=AU$2,IF($C72&gt;=AU$2,$D72,0),0)</f>
        <v>0</v>
      </c>
      <c r="AV72" s="44" t="n">
        <f aca="false">IF($B72&lt;=AV$2,IF($C72&gt;=AV$2,$D72,0),0)</f>
        <v>0</v>
      </c>
      <c r="AW72" s="44" t="n">
        <f aca="false">IF($B72&lt;=AW$2,IF($C72&gt;=AW$2,$D72,0),0)</f>
        <v>0</v>
      </c>
      <c r="AX72" s="44" t="n">
        <f aca="false">IF($B72&lt;=AX$2,IF($C72&gt;=AX$2,$D72,0),0)</f>
        <v>0</v>
      </c>
      <c r="AY72" s="44" t="n">
        <f aca="false">IF($B72&lt;=AY$2,IF($C72&gt;=AY$2,$D72,0),0)</f>
        <v>0</v>
      </c>
      <c r="AZ72" s="44" t="n">
        <f aca="false">IF($B72&lt;=AZ$2,IF($C72&gt;=AZ$2,$D72,0),0)</f>
        <v>0</v>
      </c>
      <c r="BA72" s="44" t="n">
        <f aca="false">IF($B72&lt;=BA$2,IF($C72&gt;=BA$2,$D72,0),0)</f>
        <v>0</v>
      </c>
      <c r="BB72" s="44" t="n">
        <f aca="false">IF($B72&lt;=BB$2,IF($C72&gt;=BB$2,$D72,0),0)</f>
        <v>0</v>
      </c>
      <c r="BC72" s="44" t="n">
        <f aca="false">IF($B72&lt;=BC$2,IF($C72&gt;=BC$2,$D72,0),0)</f>
        <v>0</v>
      </c>
      <c r="BD72" s="44" t="n">
        <f aca="false">IF($B72&lt;=BD$2,IF($C72&gt;=BD$2,$D72,0),0)</f>
        <v>0</v>
      </c>
      <c r="BE72" s="44" t="n">
        <f aca="false">IF($B72&lt;=BE$2,IF($C72&gt;=BE$2,$D72,0),0)</f>
        <v>0</v>
      </c>
      <c r="BF72" s="44" t="n">
        <f aca="false">IF($B72&lt;=BF$2,IF($C72&gt;=BF$2,$D72,0),0)</f>
        <v>0</v>
      </c>
      <c r="BG72" s="44" t="n">
        <f aca="false">IF($B72&lt;=BG$2,IF($C72&gt;=BG$2,$D72,0),0)</f>
        <v>0</v>
      </c>
      <c r="BH72" s="44" t="n">
        <f aca="false">IF($B72&lt;=BH$2,IF($C72&gt;=BH$2,$D72,0),0)</f>
        <v>0</v>
      </c>
      <c r="BI72" s="44" t="n">
        <f aca="false">IF($B72&lt;=BI$2,IF($C72&gt;=BI$2,$D72,0),0)</f>
        <v>0</v>
      </c>
      <c r="BJ72" s="44" t="n">
        <f aca="false">IF($B72&lt;=BJ$2,IF($C72&gt;=BJ$2,$D72,0),0)</f>
        <v>0</v>
      </c>
      <c r="BK72" s="44" t="n">
        <f aca="false">IF($B72&lt;=BK$2,IF($C72&gt;=BK$2,$D72,0),0)</f>
        <v>0</v>
      </c>
    </row>
    <row r="73" customFormat="false" ht="12.75" hidden="false" customHeight="false" outlineLevel="0" collapsed="false">
      <c r="E73" s="32" t="n">
        <v>5.135</v>
      </c>
      <c r="F73" s="33" t="s">
        <v>107</v>
      </c>
      <c r="H73" s="47" t="n">
        <f aca="false">((I73-E73)*SUM(L73:AK73)*10000)</f>
        <v>-0</v>
      </c>
      <c r="I73" s="32" t="n">
        <v>3.65</v>
      </c>
      <c r="J73" s="33" t="s">
        <v>40</v>
      </c>
      <c r="K73" s="33" t="n">
        <f aca="false">IF(I73=1,0,G73)</f>
        <v>0</v>
      </c>
      <c r="L73" s="44" t="n">
        <f aca="false">IF($B73&lt;=L$2,IF($C73&gt;=L$2,$D73,0),0)</f>
        <v>0</v>
      </c>
      <c r="M73" s="44" t="n">
        <f aca="false">IF($B73&lt;=M$2,IF($C73&gt;=M$2,$D73,0),0)</f>
        <v>0</v>
      </c>
      <c r="N73" s="44" t="n">
        <f aca="false">IF($B73&lt;=N$2,IF($C73&gt;=N$2,$D73,0),0)</f>
        <v>0</v>
      </c>
      <c r="O73" s="44" t="n">
        <f aca="false">IF($B73&lt;=O$2,IF($C73&gt;=O$2,$D73,0),0)</f>
        <v>0</v>
      </c>
      <c r="P73" s="44" t="n">
        <f aca="false">IF($B73&lt;=P$2,IF($C73&gt;=P$2,$D73,0),0)</f>
        <v>0</v>
      </c>
      <c r="Q73" s="44" t="n">
        <f aca="false">IF($B73&lt;=Q$2,IF($C73&gt;=Q$2,$D73,0),0)</f>
        <v>0</v>
      </c>
      <c r="R73" s="44" t="n">
        <f aca="false">IF($B73&lt;=R$2,IF($C73&gt;=R$2,$D73,0),0)</f>
        <v>0</v>
      </c>
      <c r="S73" s="44" t="n">
        <f aca="false">IF($B73&lt;=S$2,IF($C73&gt;=S$2,$D73,0),0)</f>
        <v>0</v>
      </c>
      <c r="T73" s="44" t="n">
        <f aca="false">IF($B73&lt;=T$2,IF($C73&gt;=T$2,$D73,0),0)</f>
        <v>0</v>
      </c>
      <c r="U73" s="44" t="n">
        <f aca="false">IF($B73&lt;=U$2,IF($C73&gt;=U$2,$D73,0),0)</f>
        <v>0</v>
      </c>
      <c r="V73" s="44" t="n">
        <f aca="false">IF($B73&lt;=V$2,IF($C73&gt;=V$2,$D73,0),0)</f>
        <v>0</v>
      </c>
      <c r="W73" s="44" t="n">
        <f aca="false">IF($B73&lt;=W$2,IF($C73&gt;=W$2,$D73,0),0)</f>
        <v>0</v>
      </c>
      <c r="X73" s="44" t="n">
        <f aca="false">IF($B73&lt;=X$2,IF($C73&gt;=X$2,$D73,0),0)</f>
        <v>0</v>
      </c>
      <c r="Y73" s="44" t="n">
        <f aca="false">IF($B73&lt;=Y$2,IF($C73&gt;=Y$2,$D73,0),0)</f>
        <v>0</v>
      </c>
      <c r="Z73" s="44" t="n">
        <f aca="false">IF($B73&lt;=Z$2,IF($C73&gt;=Z$2,$D73,0),0)</f>
        <v>0</v>
      </c>
      <c r="AA73" s="44" t="n">
        <f aca="false">IF($B73&lt;=AA$2,IF($C73&gt;=AA$2,$D73,0),0)</f>
        <v>0</v>
      </c>
      <c r="AB73" s="44" t="n">
        <f aca="false">IF($B73&lt;=AB$2,IF($C73&gt;=AB$2,$D73,0),0)</f>
        <v>0</v>
      </c>
      <c r="AC73" s="44" t="n">
        <f aca="false">IF($B73&lt;=AC$2,IF($C73&gt;=AC$2,$D73,0),0)</f>
        <v>0</v>
      </c>
      <c r="AD73" s="44" t="n">
        <f aca="false">IF($B73&lt;=AD$2,IF($C73&gt;=AD$2,$D73,0),0)</f>
        <v>0</v>
      </c>
      <c r="AE73" s="44" t="n">
        <f aca="false">IF($B73&lt;=AE$2,IF($C73&gt;=AE$2,$D73,0),0)</f>
        <v>0</v>
      </c>
      <c r="AF73" s="44" t="n">
        <f aca="false">IF($B73&lt;=AF$2,IF($C73&gt;=AF$2,$D73,0),0)</f>
        <v>0</v>
      </c>
      <c r="AG73" s="44" t="n">
        <f aca="false">IF($B73&lt;=AG$2,IF($C73&gt;=AG$2,$D73,0),0)</f>
        <v>0</v>
      </c>
      <c r="AH73" s="44" t="n">
        <f aca="false">IF($B73&lt;=AH$2,IF($C73&gt;=AH$2,$D73,0),0)</f>
        <v>0</v>
      </c>
      <c r="AI73" s="44" t="n">
        <f aca="false">IF($B73&lt;=AI$2,IF($C73&gt;=AI$2,$D73,0),0)</f>
        <v>0</v>
      </c>
      <c r="AJ73" s="44" t="n">
        <f aca="false">IF($B73&lt;=AJ$2,IF($C73&gt;=AJ$2,$D73,0),0)</f>
        <v>0</v>
      </c>
      <c r="AK73" s="44" t="n">
        <f aca="false">IF($B73&lt;=AK$2,IF($C73&gt;=AK$2,$D73,0),0)</f>
        <v>0</v>
      </c>
      <c r="AL73" s="44" t="n">
        <f aca="false">IF($B73&lt;=AL$2,IF($C73&gt;=AL$2,$D73,0),0)</f>
        <v>0</v>
      </c>
      <c r="AM73" s="44" t="n">
        <f aca="false">IF($B73&lt;=AM$2,IF($C73&gt;=AM$2,$D73,0),0)</f>
        <v>0</v>
      </c>
      <c r="AN73" s="44" t="n">
        <f aca="false">IF($B73&lt;=AN$2,IF($C73&gt;=AN$2,$D73,0),0)</f>
        <v>0</v>
      </c>
      <c r="AO73" s="44" t="n">
        <f aca="false">IF($B73&lt;=AO$2,IF($C73&gt;=AO$2,$D73,0),0)</f>
        <v>0</v>
      </c>
      <c r="AP73" s="44" t="n">
        <f aca="false">IF($B73&lt;=AP$2,IF($C73&gt;=AP$2,$D73,0),0)</f>
        <v>0</v>
      </c>
      <c r="AQ73" s="44" t="n">
        <f aca="false">IF($B73&lt;=AQ$2,IF($C73&gt;=AQ$2,$D73,0),0)</f>
        <v>0</v>
      </c>
      <c r="AR73" s="44" t="n">
        <f aca="false">IF($B73&lt;=AR$2,IF($C73&gt;=AR$2,$D73,0),0)</f>
        <v>0</v>
      </c>
      <c r="AS73" s="44" t="n">
        <f aca="false">IF($B73&lt;=AS$2,IF($C73&gt;=AS$2,$D73,0),0)</f>
        <v>0</v>
      </c>
      <c r="AT73" s="44" t="n">
        <f aca="false">IF($B73&lt;=AT$2,IF($C73&gt;=AT$2,$D73,0),0)</f>
        <v>0</v>
      </c>
      <c r="AU73" s="44" t="n">
        <f aca="false">IF($B73&lt;=AU$2,IF($C73&gt;=AU$2,$D73,0),0)</f>
        <v>0</v>
      </c>
      <c r="AV73" s="44" t="n">
        <f aca="false">IF($B73&lt;=AV$2,IF($C73&gt;=AV$2,$D73,0),0)</f>
        <v>0</v>
      </c>
      <c r="AW73" s="44" t="n">
        <f aca="false">IF($B73&lt;=AW$2,IF($C73&gt;=AW$2,$D73,0),0)</f>
        <v>0</v>
      </c>
      <c r="AX73" s="44" t="n">
        <f aca="false">IF($B73&lt;=AX$2,IF($C73&gt;=AX$2,$D73,0),0)</f>
        <v>0</v>
      </c>
      <c r="AY73" s="44" t="n">
        <f aca="false">IF($B73&lt;=AY$2,IF($C73&gt;=AY$2,$D73,0),0)</f>
        <v>0</v>
      </c>
      <c r="AZ73" s="44" t="n">
        <f aca="false">IF($B73&lt;=AZ$2,IF($C73&gt;=AZ$2,$D73,0),0)</f>
        <v>0</v>
      </c>
      <c r="BA73" s="44" t="n">
        <f aca="false">IF($B73&lt;=BA$2,IF($C73&gt;=BA$2,$D73,0),0)</f>
        <v>0</v>
      </c>
      <c r="BB73" s="44" t="n">
        <f aca="false">IF($B73&lt;=BB$2,IF($C73&gt;=BB$2,$D73,0),0)</f>
        <v>0</v>
      </c>
      <c r="BC73" s="44" t="n">
        <f aca="false">IF($B73&lt;=BC$2,IF($C73&gt;=BC$2,$D73,0),0)</f>
        <v>0</v>
      </c>
      <c r="BD73" s="44" t="n">
        <f aca="false">IF($B73&lt;=BD$2,IF($C73&gt;=BD$2,$D73,0),0)</f>
        <v>0</v>
      </c>
      <c r="BE73" s="44" t="n">
        <f aca="false">IF($B73&lt;=BE$2,IF($C73&gt;=BE$2,$D73,0),0)</f>
        <v>0</v>
      </c>
      <c r="BF73" s="44" t="n">
        <f aca="false">IF($B73&lt;=BF$2,IF($C73&gt;=BF$2,$D73,0),0)</f>
        <v>0</v>
      </c>
      <c r="BG73" s="44" t="n">
        <f aca="false">IF($B73&lt;=BG$2,IF($C73&gt;=BG$2,$D73,0),0)</f>
        <v>0</v>
      </c>
      <c r="BH73" s="44" t="n">
        <f aca="false">IF($B73&lt;=BH$2,IF($C73&gt;=BH$2,$D73,0),0)</f>
        <v>0</v>
      </c>
      <c r="BI73" s="44" t="n">
        <f aca="false">IF($B73&lt;=BI$2,IF($C73&gt;=BI$2,$D73,0),0)</f>
        <v>0</v>
      </c>
      <c r="BJ73" s="44" t="n">
        <f aca="false">IF($B73&lt;=BJ$2,IF($C73&gt;=BJ$2,$D73,0),0)</f>
        <v>0</v>
      </c>
      <c r="BK73" s="44" t="n">
        <f aca="false">IF($B73&lt;=BK$2,IF($C73&gt;=BK$2,$D73,0),0)</f>
        <v>0</v>
      </c>
    </row>
    <row r="74" customFormat="false" ht="12.75" hidden="false" customHeight="false" outlineLevel="0" collapsed="false">
      <c r="E74" s="32" t="n">
        <v>5.125</v>
      </c>
      <c r="F74" s="33" t="s">
        <v>107</v>
      </c>
      <c r="H74" s="47" t="n">
        <f aca="false">((I74-E74)*SUM(L74:AK74)*10000)</f>
        <v>-0</v>
      </c>
      <c r="I74" s="32" t="n">
        <v>3.65</v>
      </c>
      <c r="J74" s="33" t="s">
        <v>40</v>
      </c>
      <c r="K74" s="33" t="n">
        <f aca="false">IF(I74=1,0,G74)</f>
        <v>0</v>
      </c>
      <c r="L74" s="44" t="n">
        <f aca="false">IF($B74&lt;=L$2,IF($C74&gt;=L$2,$D74,0),0)</f>
        <v>0</v>
      </c>
      <c r="M74" s="44" t="n">
        <f aca="false">IF($B74&lt;=M$2,IF($C74&gt;=M$2,$D74,0),0)</f>
        <v>0</v>
      </c>
      <c r="N74" s="44" t="n">
        <f aca="false">IF($B74&lt;=N$2,IF($C74&gt;=N$2,$D74,0),0)</f>
        <v>0</v>
      </c>
      <c r="O74" s="44" t="n">
        <f aca="false">IF($B74&lt;=O$2,IF($C74&gt;=O$2,$D74,0),0)</f>
        <v>0</v>
      </c>
      <c r="P74" s="44" t="n">
        <f aca="false">IF($B74&lt;=P$2,IF($C74&gt;=P$2,$D74,0),0)</f>
        <v>0</v>
      </c>
      <c r="Q74" s="44" t="n">
        <f aca="false">IF($B74&lt;=Q$2,IF($C74&gt;=Q$2,$D74,0),0)</f>
        <v>0</v>
      </c>
      <c r="R74" s="44" t="n">
        <f aca="false">IF($B74&lt;=R$2,IF($C74&gt;=R$2,$D74,0),0)</f>
        <v>0</v>
      </c>
      <c r="S74" s="44" t="n">
        <f aca="false">IF($B74&lt;=S$2,IF($C74&gt;=S$2,$D74,0),0)</f>
        <v>0</v>
      </c>
      <c r="T74" s="44" t="n">
        <f aca="false">IF($B74&lt;=T$2,IF($C74&gt;=T$2,$D74,0),0)</f>
        <v>0</v>
      </c>
      <c r="U74" s="44" t="n">
        <f aca="false">IF($B74&lt;=U$2,IF($C74&gt;=U$2,$D74,0),0)</f>
        <v>0</v>
      </c>
      <c r="V74" s="44" t="n">
        <f aca="false">IF($B74&lt;=V$2,IF($C74&gt;=V$2,$D74,0),0)</f>
        <v>0</v>
      </c>
      <c r="W74" s="44" t="n">
        <f aca="false">IF($B74&lt;=W$2,IF($C74&gt;=W$2,$D74,0),0)</f>
        <v>0</v>
      </c>
      <c r="X74" s="44" t="n">
        <f aca="false">IF($B74&lt;=X$2,IF($C74&gt;=X$2,$D74,0),0)</f>
        <v>0</v>
      </c>
      <c r="Y74" s="44" t="n">
        <f aca="false">IF($B74&lt;=Y$2,IF($C74&gt;=Y$2,$D74,0),0)</f>
        <v>0</v>
      </c>
      <c r="Z74" s="44" t="n">
        <f aca="false">IF($B74&lt;=Z$2,IF($C74&gt;=Z$2,$D74,0),0)</f>
        <v>0</v>
      </c>
      <c r="AA74" s="44" t="n">
        <f aca="false">IF($B74&lt;=AA$2,IF($C74&gt;=AA$2,$D74,0),0)</f>
        <v>0</v>
      </c>
      <c r="AB74" s="44" t="n">
        <f aca="false">IF($B74&lt;=AB$2,IF($C74&gt;=AB$2,$D74,0),0)</f>
        <v>0</v>
      </c>
      <c r="AC74" s="44" t="n">
        <f aca="false">IF($B74&lt;=AC$2,IF($C74&gt;=AC$2,$D74,0),0)</f>
        <v>0</v>
      </c>
      <c r="AD74" s="44" t="n">
        <f aca="false">IF($B74&lt;=AD$2,IF($C74&gt;=AD$2,$D74,0),0)</f>
        <v>0</v>
      </c>
      <c r="AE74" s="44" t="n">
        <f aca="false">IF($B74&lt;=AE$2,IF($C74&gt;=AE$2,$D74,0),0)</f>
        <v>0</v>
      </c>
      <c r="AF74" s="44" t="n">
        <f aca="false">IF($B74&lt;=AF$2,IF($C74&gt;=AF$2,$D74,0),0)</f>
        <v>0</v>
      </c>
      <c r="AG74" s="44" t="n">
        <f aca="false">IF($B74&lt;=AG$2,IF($C74&gt;=AG$2,$D74,0),0)</f>
        <v>0</v>
      </c>
      <c r="AH74" s="44" t="n">
        <f aca="false">IF($B74&lt;=AH$2,IF($C74&gt;=AH$2,$D74,0),0)</f>
        <v>0</v>
      </c>
      <c r="AI74" s="44" t="n">
        <f aca="false">IF($B74&lt;=AI$2,IF($C74&gt;=AI$2,$D74,0),0)</f>
        <v>0</v>
      </c>
      <c r="AJ74" s="44" t="n">
        <f aca="false">IF($B74&lt;=AJ$2,IF($C74&gt;=AJ$2,$D74,0),0)</f>
        <v>0</v>
      </c>
      <c r="AK74" s="44" t="n">
        <f aca="false">IF($B74&lt;=AK$2,IF($C74&gt;=AK$2,$D74,0),0)</f>
        <v>0</v>
      </c>
      <c r="AL74" s="44" t="n">
        <f aca="false">IF($B74&lt;=AL$2,IF($C74&gt;=AL$2,$D74,0),0)</f>
        <v>0</v>
      </c>
      <c r="AM74" s="44" t="n">
        <f aca="false">IF($B74&lt;=AM$2,IF($C74&gt;=AM$2,$D74,0),0)</f>
        <v>0</v>
      </c>
      <c r="AN74" s="44" t="n">
        <f aca="false">IF($B74&lt;=AN$2,IF($C74&gt;=AN$2,$D74,0),0)</f>
        <v>0</v>
      </c>
      <c r="AO74" s="44" t="n">
        <f aca="false">IF($B74&lt;=AO$2,IF($C74&gt;=AO$2,$D74,0),0)</f>
        <v>0</v>
      </c>
      <c r="AP74" s="44" t="n">
        <f aca="false">IF($B74&lt;=AP$2,IF($C74&gt;=AP$2,$D74,0),0)</f>
        <v>0</v>
      </c>
      <c r="AQ74" s="44" t="n">
        <f aca="false">IF($B74&lt;=AQ$2,IF($C74&gt;=AQ$2,$D74,0),0)</f>
        <v>0</v>
      </c>
      <c r="AR74" s="44" t="n">
        <f aca="false">IF($B74&lt;=AR$2,IF($C74&gt;=AR$2,$D74,0),0)</f>
        <v>0</v>
      </c>
      <c r="AS74" s="44" t="n">
        <f aca="false">IF($B74&lt;=AS$2,IF($C74&gt;=AS$2,$D74,0),0)</f>
        <v>0</v>
      </c>
      <c r="AT74" s="44" t="n">
        <f aca="false">IF($B74&lt;=AT$2,IF($C74&gt;=AT$2,$D74,0),0)</f>
        <v>0</v>
      </c>
      <c r="AU74" s="44" t="n">
        <f aca="false">IF($B74&lt;=AU$2,IF($C74&gt;=AU$2,$D74,0),0)</f>
        <v>0</v>
      </c>
      <c r="AV74" s="44" t="n">
        <f aca="false">IF($B74&lt;=AV$2,IF($C74&gt;=AV$2,$D74,0),0)</f>
        <v>0</v>
      </c>
      <c r="AW74" s="44" t="n">
        <f aca="false">IF($B74&lt;=AW$2,IF($C74&gt;=AW$2,$D74,0),0)</f>
        <v>0</v>
      </c>
      <c r="AX74" s="44" t="n">
        <f aca="false">IF($B74&lt;=AX$2,IF($C74&gt;=AX$2,$D74,0),0)</f>
        <v>0</v>
      </c>
      <c r="AY74" s="44" t="n">
        <f aca="false">IF($B74&lt;=AY$2,IF($C74&gt;=AY$2,$D74,0),0)</f>
        <v>0</v>
      </c>
      <c r="AZ74" s="44" t="n">
        <f aca="false">IF($B74&lt;=AZ$2,IF($C74&gt;=AZ$2,$D74,0),0)</f>
        <v>0</v>
      </c>
      <c r="BA74" s="44" t="n">
        <f aca="false">IF($B74&lt;=BA$2,IF($C74&gt;=BA$2,$D74,0),0)</f>
        <v>0</v>
      </c>
      <c r="BB74" s="44" t="n">
        <f aca="false">IF($B74&lt;=BB$2,IF($C74&gt;=BB$2,$D74,0),0)</f>
        <v>0</v>
      </c>
      <c r="BC74" s="44" t="n">
        <f aca="false">IF($B74&lt;=BC$2,IF($C74&gt;=BC$2,$D74,0),0)</f>
        <v>0</v>
      </c>
      <c r="BD74" s="44" t="n">
        <f aca="false">IF($B74&lt;=BD$2,IF($C74&gt;=BD$2,$D74,0),0)</f>
        <v>0</v>
      </c>
      <c r="BE74" s="44" t="n">
        <f aca="false">IF($B74&lt;=BE$2,IF($C74&gt;=BE$2,$D74,0),0)</f>
        <v>0</v>
      </c>
      <c r="BF74" s="44" t="n">
        <f aca="false">IF($B74&lt;=BF$2,IF($C74&gt;=BF$2,$D74,0),0)</f>
        <v>0</v>
      </c>
      <c r="BG74" s="44" t="n">
        <f aca="false">IF($B74&lt;=BG$2,IF($C74&gt;=BG$2,$D74,0),0)</f>
        <v>0</v>
      </c>
      <c r="BH74" s="44" t="n">
        <f aca="false">IF($B74&lt;=BH$2,IF($C74&gt;=BH$2,$D74,0),0)</f>
        <v>0</v>
      </c>
      <c r="BI74" s="44" t="n">
        <f aca="false">IF($B74&lt;=BI$2,IF($C74&gt;=BI$2,$D74,0),0)</f>
        <v>0</v>
      </c>
      <c r="BJ74" s="44" t="n">
        <f aca="false">IF($B74&lt;=BJ$2,IF($C74&gt;=BJ$2,$D74,0),0)</f>
        <v>0</v>
      </c>
      <c r="BK74" s="44" t="n">
        <f aca="false">IF($B74&lt;=BK$2,IF($C74&gt;=BK$2,$D74,0),0)</f>
        <v>0</v>
      </c>
    </row>
    <row r="75" customFormat="false" ht="12.75" hidden="false" customHeight="false" outlineLevel="0" collapsed="false">
      <c r="E75" s="32" t="n">
        <v>5.245</v>
      </c>
      <c r="F75" s="33" t="s">
        <v>107</v>
      </c>
      <c r="H75" s="47" t="n">
        <f aca="false">((I75-E75)*SUM(L75:AK75)*10000)</f>
        <v>-0</v>
      </c>
      <c r="I75" s="32" t="n">
        <v>3.65</v>
      </c>
      <c r="J75" s="33" t="s">
        <v>40</v>
      </c>
      <c r="K75" s="33" t="n">
        <f aca="false">IF(I75=1,0,G75)</f>
        <v>0</v>
      </c>
      <c r="L75" s="44" t="n">
        <f aca="false">IF($B75&lt;=L$2,IF($C75&gt;=L$2,$D75,0),0)</f>
        <v>0</v>
      </c>
      <c r="M75" s="44" t="n">
        <f aca="false">IF($B75&lt;=M$2,IF($C75&gt;=M$2,$D75,0),0)</f>
        <v>0</v>
      </c>
      <c r="N75" s="44" t="n">
        <f aca="false">IF($B75&lt;=N$2,IF($C75&gt;=N$2,$D75,0),0)</f>
        <v>0</v>
      </c>
      <c r="O75" s="44" t="n">
        <f aca="false">IF($B75&lt;=O$2,IF($C75&gt;=O$2,$D75,0),0)</f>
        <v>0</v>
      </c>
      <c r="P75" s="44" t="n">
        <f aca="false">IF($B75&lt;=P$2,IF($C75&gt;=P$2,$D75,0),0)</f>
        <v>0</v>
      </c>
      <c r="Q75" s="44" t="n">
        <f aca="false">IF($B75&lt;=Q$2,IF($C75&gt;=Q$2,$D75,0),0)</f>
        <v>0</v>
      </c>
      <c r="R75" s="44" t="n">
        <f aca="false">IF($B75&lt;=R$2,IF($C75&gt;=R$2,$D75,0),0)</f>
        <v>0</v>
      </c>
      <c r="S75" s="44" t="n">
        <f aca="false">IF($B75&lt;=S$2,IF($C75&gt;=S$2,$D75,0),0)</f>
        <v>0</v>
      </c>
      <c r="T75" s="44" t="n">
        <f aca="false">IF($B75&lt;=T$2,IF($C75&gt;=T$2,$D75,0),0)</f>
        <v>0</v>
      </c>
      <c r="U75" s="44" t="n">
        <f aca="false">IF($B75&lt;=U$2,IF($C75&gt;=U$2,$D75,0),0)</f>
        <v>0</v>
      </c>
      <c r="V75" s="44" t="n">
        <f aca="false">IF($B75&lt;=V$2,IF($C75&gt;=V$2,$D75,0),0)</f>
        <v>0</v>
      </c>
      <c r="W75" s="44" t="n">
        <f aca="false">IF($B75&lt;=W$2,IF($C75&gt;=W$2,$D75,0),0)</f>
        <v>0</v>
      </c>
      <c r="X75" s="44" t="n">
        <f aca="false">IF($B75&lt;=X$2,IF($C75&gt;=X$2,$D75,0),0)</f>
        <v>0</v>
      </c>
      <c r="Y75" s="44" t="n">
        <f aca="false">IF($B75&lt;=Y$2,IF($C75&gt;=Y$2,$D75,0),0)</f>
        <v>0</v>
      </c>
      <c r="Z75" s="44" t="n">
        <f aca="false">IF($B75&lt;=Z$2,IF($C75&gt;=Z$2,$D75,0),0)</f>
        <v>0</v>
      </c>
      <c r="AA75" s="44" t="n">
        <f aca="false">IF($B75&lt;=AA$2,IF($C75&gt;=AA$2,$D75,0),0)</f>
        <v>0</v>
      </c>
      <c r="AB75" s="44" t="n">
        <f aca="false">IF($B75&lt;=AB$2,IF($C75&gt;=AB$2,$D75,0),0)</f>
        <v>0</v>
      </c>
      <c r="AC75" s="44" t="n">
        <f aca="false">IF($B75&lt;=AC$2,IF($C75&gt;=AC$2,$D75,0),0)</f>
        <v>0</v>
      </c>
      <c r="AD75" s="44" t="n">
        <f aca="false">IF($B75&lt;=AD$2,IF($C75&gt;=AD$2,$D75,0),0)</f>
        <v>0</v>
      </c>
      <c r="AE75" s="44" t="n">
        <f aca="false">IF($B75&lt;=AE$2,IF($C75&gt;=AE$2,$D75,0),0)</f>
        <v>0</v>
      </c>
      <c r="AF75" s="44" t="n">
        <f aca="false">IF($B75&lt;=AF$2,IF($C75&gt;=AF$2,$D75,0),0)</f>
        <v>0</v>
      </c>
      <c r="AG75" s="44" t="n">
        <f aca="false">IF($B75&lt;=AG$2,IF($C75&gt;=AG$2,$D75,0),0)</f>
        <v>0</v>
      </c>
      <c r="AH75" s="44" t="n">
        <f aca="false">IF($B75&lt;=AH$2,IF($C75&gt;=AH$2,$D75,0),0)</f>
        <v>0</v>
      </c>
      <c r="AI75" s="44" t="n">
        <f aca="false">IF($B75&lt;=AI$2,IF($C75&gt;=AI$2,$D75,0),0)</f>
        <v>0</v>
      </c>
      <c r="AJ75" s="44" t="n">
        <f aca="false">IF($B75&lt;=AJ$2,IF($C75&gt;=AJ$2,$D75,0),0)</f>
        <v>0</v>
      </c>
      <c r="AK75" s="44" t="n">
        <f aca="false">IF($B75&lt;=AK$2,IF($C75&gt;=AK$2,$D75,0),0)</f>
        <v>0</v>
      </c>
      <c r="AL75" s="44" t="n">
        <f aca="false">IF($B75&lt;=AL$2,IF($C75&gt;=AL$2,$D75,0),0)</f>
        <v>0</v>
      </c>
      <c r="AM75" s="44" t="n">
        <f aca="false">IF($B75&lt;=AM$2,IF($C75&gt;=AM$2,$D75,0),0)</f>
        <v>0</v>
      </c>
      <c r="AN75" s="44" t="n">
        <f aca="false">IF($B75&lt;=AN$2,IF($C75&gt;=AN$2,$D75,0),0)</f>
        <v>0</v>
      </c>
      <c r="AO75" s="44" t="n">
        <f aca="false">IF($B75&lt;=AO$2,IF($C75&gt;=AO$2,$D75,0),0)</f>
        <v>0</v>
      </c>
      <c r="AP75" s="44" t="n">
        <f aca="false">IF($B75&lt;=AP$2,IF($C75&gt;=AP$2,$D75,0),0)</f>
        <v>0</v>
      </c>
      <c r="AQ75" s="44" t="n">
        <f aca="false">IF($B75&lt;=AQ$2,IF($C75&gt;=AQ$2,$D75,0),0)</f>
        <v>0</v>
      </c>
      <c r="AR75" s="44" t="n">
        <f aca="false">IF($B75&lt;=AR$2,IF($C75&gt;=AR$2,$D75,0),0)</f>
        <v>0</v>
      </c>
      <c r="AS75" s="44" t="n">
        <f aca="false">IF($B75&lt;=AS$2,IF($C75&gt;=AS$2,$D75,0),0)</f>
        <v>0</v>
      </c>
      <c r="AT75" s="44" t="n">
        <f aca="false">IF($B75&lt;=AT$2,IF($C75&gt;=AT$2,$D75,0),0)</f>
        <v>0</v>
      </c>
      <c r="AU75" s="44" t="n">
        <f aca="false">IF($B75&lt;=AU$2,IF($C75&gt;=AU$2,$D75,0),0)</f>
        <v>0</v>
      </c>
      <c r="AV75" s="44" t="n">
        <f aca="false">IF($B75&lt;=AV$2,IF($C75&gt;=AV$2,$D75,0),0)</f>
        <v>0</v>
      </c>
      <c r="AW75" s="44" t="n">
        <f aca="false">IF($B75&lt;=AW$2,IF($C75&gt;=AW$2,$D75,0),0)</f>
        <v>0</v>
      </c>
      <c r="AX75" s="44" t="n">
        <f aca="false">IF($B75&lt;=AX$2,IF($C75&gt;=AX$2,$D75,0),0)</f>
        <v>0</v>
      </c>
      <c r="AY75" s="44" t="n">
        <f aca="false">IF($B75&lt;=AY$2,IF($C75&gt;=AY$2,$D75,0),0)</f>
        <v>0</v>
      </c>
      <c r="AZ75" s="44" t="n">
        <f aca="false">IF($B75&lt;=AZ$2,IF($C75&gt;=AZ$2,$D75,0),0)</f>
        <v>0</v>
      </c>
      <c r="BA75" s="44" t="n">
        <f aca="false">IF($B75&lt;=BA$2,IF($C75&gt;=BA$2,$D75,0),0)</f>
        <v>0</v>
      </c>
      <c r="BB75" s="44" t="n">
        <f aca="false">IF($B75&lt;=BB$2,IF($C75&gt;=BB$2,$D75,0),0)</f>
        <v>0</v>
      </c>
      <c r="BC75" s="44" t="n">
        <f aca="false">IF($B75&lt;=BC$2,IF($C75&gt;=BC$2,$D75,0),0)</f>
        <v>0</v>
      </c>
      <c r="BD75" s="44" t="n">
        <f aca="false">IF($B75&lt;=BD$2,IF($C75&gt;=BD$2,$D75,0),0)</f>
        <v>0</v>
      </c>
      <c r="BE75" s="44" t="n">
        <f aca="false">IF($B75&lt;=BE$2,IF($C75&gt;=BE$2,$D75,0),0)</f>
        <v>0</v>
      </c>
      <c r="BF75" s="44" t="n">
        <f aca="false">IF($B75&lt;=BF$2,IF($C75&gt;=BF$2,$D75,0),0)</f>
        <v>0</v>
      </c>
      <c r="BG75" s="44" t="n">
        <f aca="false">IF($B75&lt;=BG$2,IF($C75&gt;=BG$2,$D75,0),0)</f>
        <v>0</v>
      </c>
      <c r="BH75" s="44" t="n">
        <f aca="false">IF($B75&lt;=BH$2,IF($C75&gt;=BH$2,$D75,0),0)</f>
        <v>0</v>
      </c>
      <c r="BI75" s="44" t="n">
        <f aca="false">IF($B75&lt;=BI$2,IF($C75&gt;=BI$2,$D75,0),0)</f>
        <v>0</v>
      </c>
      <c r="BJ75" s="44" t="n">
        <f aca="false">IF($B75&lt;=BJ$2,IF($C75&gt;=BJ$2,$D75,0),0)</f>
        <v>0</v>
      </c>
      <c r="BK75" s="44" t="n">
        <f aca="false">IF($B75&lt;=BK$2,IF($C75&gt;=BK$2,$D75,0),0)</f>
        <v>0</v>
      </c>
    </row>
    <row r="76" customFormat="false" ht="12.75" hidden="false" customHeight="false" outlineLevel="0" collapsed="false">
      <c r="E76" s="32" t="n">
        <v>5.245</v>
      </c>
      <c r="F76" s="33" t="s">
        <v>107</v>
      </c>
      <c r="H76" s="47" t="n">
        <f aca="false">((I76-E76)*SUM(L76:AK76)*10000)</f>
        <v>-0</v>
      </c>
      <c r="I76" s="32" t="n">
        <v>3.65</v>
      </c>
      <c r="J76" s="33" t="s">
        <v>40</v>
      </c>
      <c r="K76" s="33" t="n">
        <f aca="false">IF(I76=1,0,G76)</f>
        <v>0</v>
      </c>
      <c r="L76" s="44" t="n">
        <f aca="false">IF($B76&lt;=L$2,IF($C76&gt;=L$2,$D76,0),0)</f>
        <v>0</v>
      </c>
      <c r="M76" s="44" t="n">
        <f aca="false">IF($B76&lt;=M$2,IF($C76&gt;=M$2,$D76,0),0)</f>
        <v>0</v>
      </c>
      <c r="N76" s="44" t="n">
        <f aca="false">IF($B76&lt;=N$2,IF($C76&gt;=N$2,$D76,0),0)</f>
        <v>0</v>
      </c>
      <c r="O76" s="44" t="n">
        <f aca="false">IF($B76&lt;=O$2,IF($C76&gt;=O$2,$D76,0),0)</f>
        <v>0</v>
      </c>
      <c r="P76" s="44" t="n">
        <f aca="false">IF($B76&lt;=P$2,IF($C76&gt;=P$2,$D76,0),0)</f>
        <v>0</v>
      </c>
      <c r="Q76" s="44" t="n">
        <f aca="false">IF($B76&lt;=Q$2,IF($C76&gt;=Q$2,$D76,0),0)</f>
        <v>0</v>
      </c>
      <c r="R76" s="44" t="n">
        <f aca="false">IF($B76&lt;=R$2,IF($C76&gt;=R$2,$D76,0),0)</f>
        <v>0</v>
      </c>
      <c r="S76" s="44" t="n">
        <f aca="false">IF($B76&lt;=S$2,IF($C76&gt;=S$2,$D76,0),0)</f>
        <v>0</v>
      </c>
      <c r="T76" s="44" t="n">
        <f aca="false">IF($B76&lt;=T$2,IF($C76&gt;=T$2,$D76,0),0)</f>
        <v>0</v>
      </c>
      <c r="U76" s="44" t="n">
        <f aca="false">IF($B76&lt;=U$2,IF($C76&gt;=U$2,$D76,0),0)</f>
        <v>0</v>
      </c>
      <c r="V76" s="44" t="n">
        <f aca="false">IF($B76&lt;=V$2,IF($C76&gt;=V$2,$D76,0),0)</f>
        <v>0</v>
      </c>
      <c r="W76" s="44" t="n">
        <f aca="false">IF($B76&lt;=W$2,IF($C76&gt;=W$2,$D76,0),0)</f>
        <v>0</v>
      </c>
      <c r="X76" s="44" t="n">
        <f aca="false">IF($B76&lt;=X$2,IF($C76&gt;=X$2,$D76,0),0)</f>
        <v>0</v>
      </c>
      <c r="Y76" s="44" t="n">
        <f aca="false">IF($B76&lt;=Y$2,IF($C76&gt;=Y$2,$D76,0),0)</f>
        <v>0</v>
      </c>
      <c r="Z76" s="44" t="n">
        <f aca="false">IF($B76&lt;=Z$2,IF($C76&gt;=Z$2,$D76,0),0)</f>
        <v>0</v>
      </c>
      <c r="AA76" s="44" t="n">
        <f aca="false">IF($B76&lt;=AA$2,IF($C76&gt;=AA$2,$D76,0),0)</f>
        <v>0</v>
      </c>
      <c r="AB76" s="44" t="n">
        <f aca="false">IF($B76&lt;=AB$2,IF($C76&gt;=AB$2,$D76,0),0)</f>
        <v>0</v>
      </c>
      <c r="AC76" s="44" t="n">
        <f aca="false">IF($B76&lt;=AC$2,IF($C76&gt;=AC$2,$D76,0),0)</f>
        <v>0</v>
      </c>
      <c r="AD76" s="44" t="n">
        <f aca="false">IF($B76&lt;=AD$2,IF($C76&gt;=AD$2,$D76,0),0)</f>
        <v>0</v>
      </c>
      <c r="AE76" s="44" t="n">
        <f aca="false">IF($B76&lt;=AE$2,IF($C76&gt;=AE$2,$D76,0),0)</f>
        <v>0</v>
      </c>
      <c r="AF76" s="44" t="n">
        <f aca="false">IF($B76&lt;=AF$2,IF($C76&gt;=AF$2,$D76,0),0)</f>
        <v>0</v>
      </c>
      <c r="AG76" s="44" t="n">
        <f aca="false">IF($B76&lt;=AG$2,IF($C76&gt;=AG$2,$D76,0),0)</f>
        <v>0</v>
      </c>
      <c r="AH76" s="44" t="n">
        <f aca="false">IF($B76&lt;=AH$2,IF($C76&gt;=AH$2,$D76,0),0)</f>
        <v>0</v>
      </c>
      <c r="AI76" s="44" t="n">
        <f aca="false">IF($B76&lt;=AI$2,IF($C76&gt;=AI$2,$D76,0),0)</f>
        <v>0</v>
      </c>
      <c r="AJ76" s="44" t="n">
        <f aca="false">IF($B76&lt;=AJ$2,IF($C76&gt;=AJ$2,$D76,0),0)</f>
        <v>0</v>
      </c>
      <c r="AK76" s="44" t="n">
        <f aca="false">IF($B76&lt;=AK$2,IF($C76&gt;=AK$2,$D76,0),0)</f>
        <v>0</v>
      </c>
      <c r="AL76" s="44" t="n">
        <f aca="false">IF($B76&lt;=AL$2,IF($C76&gt;=AL$2,$D76,0),0)</f>
        <v>0</v>
      </c>
      <c r="AM76" s="44" t="n">
        <f aca="false">IF($B76&lt;=AM$2,IF($C76&gt;=AM$2,$D76,0),0)</f>
        <v>0</v>
      </c>
      <c r="AN76" s="44" t="n">
        <f aca="false">IF($B76&lt;=AN$2,IF($C76&gt;=AN$2,$D76,0),0)</f>
        <v>0</v>
      </c>
      <c r="AO76" s="44" t="n">
        <f aca="false">IF($B76&lt;=AO$2,IF($C76&gt;=AO$2,$D76,0),0)</f>
        <v>0</v>
      </c>
      <c r="AP76" s="44" t="n">
        <f aca="false">IF($B76&lt;=AP$2,IF($C76&gt;=AP$2,$D76,0),0)</f>
        <v>0</v>
      </c>
      <c r="AQ76" s="44" t="n">
        <f aca="false">IF($B76&lt;=AQ$2,IF($C76&gt;=AQ$2,$D76,0),0)</f>
        <v>0</v>
      </c>
      <c r="AR76" s="44" t="n">
        <f aca="false">IF($B76&lt;=AR$2,IF($C76&gt;=AR$2,$D76,0),0)</f>
        <v>0</v>
      </c>
      <c r="AS76" s="44" t="n">
        <f aca="false">IF($B76&lt;=AS$2,IF($C76&gt;=AS$2,$D76,0),0)</f>
        <v>0</v>
      </c>
      <c r="AT76" s="44" t="n">
        <f aca="false">IF($B76&lt;=AT$2,IF($C76&gt;=AT$2,$D76,0),0)</f>
        <v>0</v>
      </c>
      <c r="AU76" s="44" t="n">
        <f aca="false">IF($B76&lt;=AU$2,IF($C76&gt;=AU$2,$D76,0),0)</f>
        <v>0</v>
      </c>
      <c r="AV76" s="44" t="n">
        <f aca="false">IF($B76&lt;=AV$2,IF($C76&gt;=AV$2,$D76,0),0)</f>
        <v>0</v>
      </c>
      <c r="AW76" s="44" t="n">
        <f aca="false">IF($B76&lt;=AW$2,IF($C76&gt;=AW$2,$D76,0),0)</f>
        <v>0</v>
      </c>
      <c r="AX76" s="44" t="n">
        <f aca="false">IF($B76&lt;=AX$2,IF($C76&gt;=AX$2,$D76,0),0)</f>
        <v>0</v>
      </c>
      <c r="AY76" s="44" t="n">
        <f aca="false">IF($B76&lt;=AY$2,IF($C76&gt;=AY$2,$D76,0),0)</f>
        <v>0</v>
      </c>
      <c r="AZ76" s="44" t="n">
        <f aca="false">IF($B76&lt;=AZ$2,IF($C76&gt;=AZ$2,$D76,0),0)</f>
        <v>0</v>
      </c>
      <c r="BA76" s="44" t="n">
        <f aca="false">IF($B76&lt;=BA$2,IF($C76&gt;=BA$2,$D76,0),0)</f>
        <v>0</v>
      </c>
      <c r="BB76" s="44" t="n">
        <f aca="false">IF($B76&lt;=BB$2,IF($C76&gt;=BB$2,$D76,0),0)</f>
        <v>0</v>
      </c>
      <c r="BC76" s="44" t="n">
        <f aca="false">IF($B76&lt;=BC$2,IF($C76&gt;=BC$2,$D76,0),0)</f>
        <v>0</v>
      </c>
      <c r="BD76" s="44" t="n">
        <f aca="false">IF($B76&lt;=BD$2,IF($C76&gt;=BD$2,$D76,0),0)</f>
        <v>0</v>
      </c>
      <c r="BE76" s="44" t="n">
        <f aca="false">IF($B76&lt;=BE$2,IF($C76&gt;=BE$2,$D76,0),0)</f>
        <v>0</v>
      </c>
      <c r="BF76" s="44" t="n">
        <f aca="false">IF($B76&lt;=BF$2,IF($C76&gt;=BF$2,$D76,0),0)</f>
        <v>0</v>
      </c>
      <c r="BG76" s="44" t="n">
        <f aca="false">IF($B76&lt;=BG$2,IF($C76&gt;=BG$2,$D76,0),0)</f>
        <v>0</v>
      </c>
      <c r="BH76" s="44" t="n">
        <f aca="false">IF($B76&lt;=BH$2,IF($C76&gt;=BH$2,$D76,0),0)</f>
        <v>0</v>
      </c>
      <c r="BI76" s="44" t="n">
        <f aca="false">IF($B76&lt;=BI$2,IF($C76&gt;=BI$2,$D76,0),0)</f>
        <v>0</v>
      </c>
      <c r="BJ76" s="44" t="n">
        <f aca="false">IF($B76&lt;=BJ$2,IF($C76&gt;=BJ$2,$D76,0),0)</f>
        <v>0</v>
      </c>
      <c r="BK76" s="44" t="n">
        <f aca="false">IF($B76&lt;=BK$2,IF($C76&gt;=BK$2,$D76,0),0)</f>
        <v>0</v>
      </c>
    </row>
    <row r="77" customFormat="false" ht="12.75" hidden="false" customHeight="false" outlineLevel="0" collapsed="false">
      <c r="E77" s="32" t="n">
        <v>5.245</v>
      </c>
      <c r="F77" s="33" t="s">
        <v>107</v>
      </c>
      <c r="H77" s="47" t="n">
        <f aca="false">((I77-E77)*SUM(L77:AK77)*10000)</f>
        <v>-0</v>
      </c>
      <c r="I77" s="32" t="n">
        <v>3.65</v>
      </c>
      <c r="J77" s="33" t="s">
        <v>40</v>
      </c>
      <c r="K77" s="33" t="n">
        <f aca="false">IF(I77=1,0,G77)</f>
        <v>0</v>
      </c>
      <c r="L77" s="44" t="n">
        <f aca="false">IF($B77&lt;=L$2,IF($C77&gt;=L$2,$D77,0),0)</f>
        <v>0</v>
      </c>
      <c r="M77" s="44" t="n">
        <f aca="false">IF($B77&lt;=M$2,IF($C77&gt;=M$2,$D77,0),0)</f>
        <v>0</v>
      </c>
      <c r="N77" s="44" t="n">
        <f aca="false">IF($B77&lt;=N$2,IF($C77&gt;=N$2,$D77,0),0)</f>
        <v>0</v>
      </c>
      <c r="O77" s="44" t="n">
        <f aca="false">IF($B77&lt;=O$2,IF($C77&gt;=O$2,$D77,0),0)</f>
        <v>0</v>
      </c>
      <c r="P77" s="44" t="n">
        <f aca="false">IF($B77&lt;=P$2,IF($C77&gt;=P$2,$D77,0),0)</f>
        <v>0</v>
      </c>
      <c r="Q77" s="44" t="n">
        <f aca="false">IF($B77&lt;=Q$2,IF($C77&gt;=Q$2,$D77,0),0)</f>
        <v>0</v>
      </c>
      <c r="R77" s="44" t="n">
        <f aca="false">IF($B77&lt;=R$2,IF($C77&gt;=R$2,$D77,0),0)</f>
        <v>0</v>
      </c>
      <c r="S77" s="44" t="n">
        <f aca="false">IF($B77&lt;=S$2,IF($C77&gt;=S$2,$D77,0),0)</f>
        <v>0</v>
      </c>
      <c r="T77" s="44" t="n">
        <f aca="false">IF($B77&lt;=T$2,IF($C77&gt;=T$2,$D77,0),0)</f>
        <v>0</v>
      </c>
      <c r="U77" s="44" t="n">
        <f aca="false">IF($B77&lt;=U$2,IF($C77&gt;=U$2,$D77,0),0)</f>
        <v>0</v>
      </c>
      <c r="V77" s="44" t="n">
        <f aca="false">IF($B77&lt;=V$2,IF($C77&gt;=V$2,$D77,0),0)</f>
        <v>0</v>
      </c>
      <c r="W77" s="44" t="n">
        <f aca="false">IF($B77&lt;=W$2,IF($C77&gt;=W$2,$D77,0),0)</f>
        <v>0</v>
      </c>
      <c r="X77" s="44" t="n">
        <f aca="false">IF($B77&lt;=X$2,IF($C77&gt;=X$2,$D77,0),0)</f>
        <v>0</v>
      </c>
      <c r="Y77" s="44" t="n">
        <f aca="false">IF($B77&lt;=Y$2,IF($C77&gt;=Y$2,$D77,0),0)</f>
        <v>0</v>
      </c>
      <c r="Z77" s="44" t="n">
        <f aca="false">IF($B77&lt;=Z$2,IF($C77&gt;=Z$2,$D77,0),0)</f>
        <v>0</v>
      </c>
      <c r="AA77" s="44" t="n">
        <f aca="false">IF($B77&lt;=AA$2,IF($C77&gt;=AA$2,$D77,0),0)</f>
        <v>0</v>
      </c>
      <c r="AB77" s="44" t="n">
        <f aca="false">IF($B77&lt;=AB$2,IF($C77&gt;=AB$2,$D77,0),0)</f>
        <v>0</v>
      </c>
      <c r="AC77" s="44" t="n">
        <f aca="false">IF($B77&lt;=AC$2,IF($C77&gt;=AC$2,$D77,0),0)</f>
        <v>0</v>
      </c>
      <c r="AD77" s="44" t="n">
        <f aca="false">IF($B77&lt;=AD$2,IF($C77&gt;=AD$2,$D77,0),0)</f>
        <v>0</v>
      </c>
      <c r="AE77" s="44" t="n">
        <f aca="false">IF($B77&lt;=AE$2,IF($C77&gt;=AE$2,$D77,0),0)</f>
        <v>0</v>
      </c>
      <c r="AF77" s="44" t="n">
        <f aca="false">IF($B77&lt;=AF$2,IF($C77&gt;=AF$2,$D77,0),0)</f>
        <v>0</v>
      </c>
      <c r="AG77" s="44" t="n">
        <f aca="false">IF($B77&lt;=AG$2,IF($C77&gt;=AG$2,$D77,0),0)</f>
        <v>0</v>
      </c>
      <c r="AH77" s="44" t="n">
        <f aca="false">IF($B77&lt;=AH$2,IF($C77&gt;=AH$2,$D77,0),0)</f>
        <v>0</v>
      </c>
      <c r="AI77" s="44" t="n">
        <f aca="false">IF($B77&lt;=AI$2,IF($C77&gt;=AI$2,$D77,0),0)</f>
        <v>0</v>
      </c>
      <c r="AJ77" s="44" t="n">
        <f aca="false">IF($B77&lt;=AJ$2,IF($C77&gt;=AJ$2,$D77,0),0)</f>
        <v>0</v>
      </c>
      <c r="AK77" s="44" t="n">
        <f aca="false">IF($B77&lt;=AK$2,IF($C77&gt;=AK$2,$D77,0),0)</f>
        <v>0</v>
      </c>
      <c r="AL77" s="44" t="n">
        <f aca="false">IF($B77&lt;=AL$2,IF($C77&gt;=AL$2,$D77,0),0)</f>
        <v>0</v>
      </c>
      <c r="AM77" s="44" t="n">
        <f aca="false">IF($B77&lt;=AM$2,IF($C77&gt;=AM$2,$D77,0),0)</f>
        <v>0</v>
      </c>
      <c r="AN77" s="44" t="n">
        <f aca="false">IF($B77&lt;=AN$2,IF($C77&gt;=AN$2,$D77,0),0)</f>
        <v>0</v>
      </c>
      <c r="AO77" s="44" t="n">
        <f aca="false">IF($B77&lt;=AO$2,IF($C77&gt;=AO$2,$D77,0),0)</f>
        <v>0</v>
      </c>
      <c r="AP77" s="44" t="n">
        <f aca="false">IF($B77&lt;=AP$2,IF($C77&gt;=AP$2,$D77,0),0)</f>
        <v>0</v>
      </c>
      <c r="AQ77" s="44" t="n">
        <f aca="false">IF($B77&lt;=AQ$2,IF($C77&gt;=AQ$2,$D77,0),0)</f>
        <v>0</v>
      </c>
      <c r="AR77" s="44" t="n">
        <f aca="false">IF($B77&lt;=AR$2,IF($C77&gt;=AR$2,$D77,0),0)</f>
        <v>0</v>
      </c>
      <c r="AS77" s="44" t="n">
        <f aca="false">IF($B77&lt;=AS$2,IF($C77&gt;=AS$2,$D77,0),0)</f>
        <v>0</v>
      </c>
      <c r="AT77" s="44" t="n">
        <f aca="false">IF($B77&lt;=AT$2,IF($C77&gt;=AT$2,$D77,0),0)</f>
        <v>0</v>
      </c>
      <c r="AU77" s="44" t="n">
        <f aca="false">IF($B77&lt;=AU$2,IF($C77&gt;=AU$2,$D77,0),0)</f>
        <v>0</v>
      </c>
      <c r="AV77" s="44" t="n">
        <f aca="false">IF($B77&lt;=AV$2,IF($C77&gt;=AV$2,$D77,0),0)</f>
        <v>0</v>
      </c>
      <c r="AW77" s="44" t="n">
        <f aca="false">IF($B77&lt;=AW$2,IF($C77&gt;=AW$2,$D77,0),0)</f>
        <v>0</v>
      </c>
      <c r="AX77" s="44" t="n">
        <f aca="false">IF($B77&lt;=AX$2,IF($C77&gt;=AX$2,$D77,0),0)</f>
        <v>0</v>
      </c>
      <c r="AY77" s="44" t="n">
        <f aca="false">IF($B77&lt;=AY$2,IF($C77&gt;=AY$2,$D77,0),0)</f>
        <v>0</v>
      </c>
      <c r="AZ77" s="44" t="n">
        <f aca="false">IF($B77&lt;=AZ$2,IF($C77&gt;=AZ$2,$D77,0),0)</f>
        <v>0</v>
      </c>
      <c r="BA77" s="44" t="n">
        <f aca="false">IF($B77&lt;=BA$2,IF($C77&gt;=BA$2,$D77,0),0)</f>
        <v>0</v>
      </c>
      <c r="BB77" s="44" t="n">
        <f aca="false">IF($B77&lt;=BB$2,IF($C77&gt;=BB$2,$D77,0),0)</f>
        <v>0</v>
      </c>
      <c r="BC77" s="44" t="n">
        <f aca="false">IF($B77&lt;=BC$2,IF($C77&gt;=BC$2,$D77,0),0)</f>
        <v>0</v>
      </c>
      <c r="BD77" s="44" t="n">
        <f aca="false">IF($B77&lt;=BD$2,IF($C77&gt;=BD$2,$D77,0),0)</f>
        <v>0</v>
      </c>
      <c r="BE77" s="44" t="n">
        <f aca="false">IF($B77&lt;=BE$2,IF($C77&gt;=BE$2,$D77,0),0)</f>
        <v>0</v>
      </c>
      <c r="BF77" s="44" t="n">
        <f aca="false">IF($B77&lt;=BF$2,IF($C77&gt;=BF$2,$D77,0),0)</f>
        <v>0</v>
      </c>
      <c r="BG77" s="44" t="n">
        <f aca="false">IF($B77&lt;=BG$2,IF($C77&gt;=BG$2,$D77,0),0)</f>
        <v>0</v>
      </c>
      <c r="BH77" s="44" t="n">
        <f aca="false">IF($B77&lt;=BH$2,IF($C77&gt;=BH$2,$D77,0),0)</f>
        <v>0</v>
      </c>
      <c r="BI77" s="44" t="n">
        <f aca="false">IF($B77&lt;=BI$2,IF($C77&gt;=BI$2,$D77,0),0)</f>
        <v>0</v>
      </c>
      <c r="BJ77" s="44" t="n">
        <f aca="false">IF($B77&lt;=BJ$2,IF($C77&gt;=BJ$2,$D77,0),0)</f>
        <v>0</v>
      </c>
      <c r="BK77" s="44" t="n">
        <f aca="false">IF($B77&lt;=BK$2,IF($C77&gt;=BK$2,$D77,0),0)</f>
        <v>0</v>
      </c>
    </row>
    <row r="78" customFormat="false" ht="12.75" hidden="false" customHeight="false" outlineLevel="0" collapsed="false">
      <c r="E78" s="32" t="n">
        <v>5.245</v>
      </c>
      <c r="F78" s="33" t="s">
        <v>107</v>
      </c>
      <c r="H78" s="47" t="n">
        <f aca="false">((I78-E78)*SUM(L78:AK78)*10000)</f>
        <v>-0</v>
      </c>
      <c r="I78" s="32" t="n">
        <v>3.65</v>
      </c>
      <c r="J78" s="33" t="s">
        <v>40</v>
      </c>
      <c r="K78" s="33" t="n">
        <f aca="false">IF(I78=1,0,G78)</f>
        <v>0</v>
      </c>
      <c r="L78" s="44" t="n">
        <f aca="false">IF($B78&lt;=L$2,IF($C78&gt;=L$2,$D78,0),0)</f>
        <v>0</v>
      </c>
      <c r="M78" s="44" t="n">
        <f aca="false">IF($B78&lt;=M$2,IF($C78&gt;=M$2,$D78,0),0)</f>
        <v>0</v>
      </c>
      <c r="N78" s="44" t="n">
        <f aca="false">IF($B78&lt;=N$2,IF($C78&gt;=N$2,$D78,0),0)</f>
        <v>0</v>
      </c>
      <c r="O78" s="44" t="n">
        <f aca="false">IF($B78&lt;=O$2,IF($C78&gt;=O$2,$D78,0),0)</f>
        <v>0</v>
      </c>
      <c r="P78" s="44" t="n">
        <f aca="false">IF($B78&lt;=P$2,IF($C78&gt;=P$2,$D78,0),0)</f>
        <v>0</v>
      </c>
      <c r="Q78" s="44" t="n">
        <f aca="false">IF($B78&lt;=Q$2,IF($C78&gt;=Q$2,$D78,0),0)</f>
        <v>0</v>
      </c>
      <c r="R78" s="44" t="n">
        <f aca="false">IF($B78&lt;=R$2,IF($C78&gt;=R$2,$D78,0),0)</f>
        <v>0</v>
      </c>
      <c r="S78" s="44" t="n">
        <f aca="false">IF($B78&lt;=S$2,IF($C78&gt;=S$2,$D78,0),0)</f>
        <v>0</v>
      </c>
      <c r="T78" s="44" t="n">
        <f aca="false">IF($B78&lt;=T$2,IF($C78&gt;=T$2,$D78,0),0)</f>
        <v>0</v>
      </c>
      <c r="U78" s="44" t="n">
        <f aca="false">IF($B78&lt;=U$2,IF($C78&gt;=U$2,$D78,0),0)</f>
        <v>0</v>
      </c>
      <c r="V78" s="44" t="n">
        <f aca="false">IF($B78&lt;=V$2,IF($C78&gt;=V$2,$D78,0),0)</f>
        <v>0</v>
      </c>
      <c r="W78" s="44" t="n">
        <f aca="false">IF($B78&lt;=W$2,IF($C78&gt;=W$2,$D78,0),0)</f>
        <v>0</v>
      </c>
      <c r="X78" s="44" t="n">
        <f aca="false">IF($B78&lt;=X$2,IF($C78&gt;=X$2,$D78,0),0)</f>
        <v>0</v>
      </c>
      <c r="Y78" s="44" t="n">
        <f aca="false">IF($B78&lt;=Y$2,IF($C78&gt;=Y$2,$D78,0),0)</f>
        <v>0</v>
      </c>
      <c r="Z78" s="44" t="n">
        <f aca="false">IF($B78&lt;=Z$2,IF($C78&gt;=Z$2,$D78,0),0)</f>
        <v>0</v>
      </c>
      <c r="AA78" s="44" t="n">
        <f aca="false">IF($B78&lt;=AA$2,IF($C78&gt;=AA$2,$D78,0),0)</f>
        <v>0</v>
      </c>
      <c r="AB78" s="44" t="n">
        <f aca="false">IF($B78&lt;=AB$2,IF($C78&gt;=AB$2,$D78,0),0)</f>
        <v>0</v>
      </c>
      <c r="AC78" s="44" t="n">
        <f aca="false">IF($B78&lt;=AC$2,IF($C78&gt;=AC$2,$D78,0),0)</f>
        <v>0</v>
      </c>
      <c r="AD78" s="44" t="n">
        <f aca="false">IF($B78&lt;=AD$2,IF($C78&gt;=AD$2,$D78,0),0)</f>
        <v>0</v>
      </c>
      <c r="AE78" s="44" t="n">
        <f aca="false">IF($B78&lt;=AE$2,IF($C78&gt;=AE$2,$D78,0),0)</f>
        <v>0</v>
      </c>
      <c r="AF78" s="44" t="n">
        <f aca="false">IF($B78&lt;=AF$2,IF($C78&gt;=AF$2,$D78,0),0)</f>
        <v>0</v>
      </c>
      <c r="AG78" s="44" t="n">
        <f aca="false">IF($B78&lt;=AG$2,IF($C78&gt;=AG$2,$D78,0),0)</f>
        <v>0</v>
      </c>
      <c r="AH78" s="44" t="n">
        <f aca="false">IF($B78&lt;=AH$2,IF($C78&gt;=AH$2,$D78,0),0)</f>
        <v>0</v>
      </c>
      <c r="AI78" s="44" t="n">
        <f aca="false">IF($B78&lt;=AI$2,IF($C78&gt;=AI$2,$D78,0),0)</f>
        <v>0</v>
      </c>
      <c r="AJ78" s="44" t="n">
        <f aca="false">IF($B78&lt;=AJ$2,IF($C78&gt;=AJ$2,$D78,0),0)</f>
        <v>0</v>
      </c>
      <c r="AK78" s="44" t="n">
        <f aca="false">IF($B78&lt;=AK$2,IF($C78&gt;=AK$2,$D78,0),0)</f>
        <v>0</v>
      </c>
      <c r="AL78" s="44" t="n">
        <f aca="false">IF($B78&lt;=AL$2,IF($C78&gt;=AL$2,$D78,0),0)</f>
        <v>0</v>
      </c>
      <c r="AM78" s="44" t="n">
        <f aca="false">IF($B78&lt;=AM$2,IF($C78&gt;=AM$2,$D78,0),0)</f>
        <v>0</v>
      </c>
      <c r="AN78" s="44" t="n">
        <f aca="false">IF($B78&lt;=AN$2,IF($C78&gt;=AN$2,$D78,0),0)</f>
        <v>0</v>
      </c>
      <c r="AO78" s="44" t="n">
        <f aca="false">IF($B78&lt;=AO$2,IF($C78&gt;=AO$2,$D78,0),0)</f>
        <v>0</v>
      </c>
      <c r="AP78" s="44" t="n">
        <f aca="false">IF($B78&lt;=AP$2,IF($C78&gt;=AP$2,$D78,0),0)</f>
        <v>0</v>
      </c>
      <c r="AQ78" s="44" t="n">
        <f aca="false">IF($B78&lt;=AQ$2,IF($C78&gt;=AQ$2,$D78,0),0)</f>
        <v>0</v>
      </c>
      <c r="AR78" s="44" t="n">
        <f aca="false">IF($B78&lt;=AR$2,IF($C78&gt;=AR$2,$D78,0),0)</f>
        <v>0</v>
      </c>
      <c r="AS78" s="44" t="n">
        <f aca="false">IF($B78&lt;=AS$2,IF($C78&gt;=AS$2,$D78,0),0)</f>
        <v>0</v>
      </c>
      <c r="AT78" s="44" t="n">
        <f aca="false">IF($B78&lt;=AT$2,IF($C78&gt;=AT$2,$D78,0),0)</f>
        <v>0</v>
      </c>
      <c r="AU78" s="44" t="n">
        <f aca="false">IF($B78&lt;=AU$2,IF($C78&gt;=AU$2,$D78,0),0)</f>
        <v>0</v>
      </c>
      <c r="AV78" s="44" t="n">
        <f aca="false">IF($B78&lt;=AV$2,IF($C78&gt;=AV$2,$D78,0),0)</f>
        <v>0</v>
      </c>
      <c r="AW78" s="44" t="n">
        <f aca="false">IF($B78&lt;=AW$2,IF($C78&gt;=AW$2,$D78,0),0)</f>
        <v>0</v>
      </c>
      <c r="AX78" s="44" t="n">
        <f aca="false">IF($B78&lt;=AX$2,IF($C78&gt;=AX$2,$D78,0),0)</f>
        <v>0</v>
      </c>
      <c r="AY78" s="44" t="n">
        <f aca="false">IF($B78&lt;=AY$2,IF($C78&gt;=AY$2,$D78,0),0)</f>
        <v>0</v>
      </c>
      <c r="AZ78" s="44" t="n">
        <f aca="false">IF($B78&lt;=AZ$2,IF($C78&gt;=AZ$2,$D78,0),0)</f>
        <v>0</v>
      </c>
      <c r="BA78" s="44" t="n">
        <f aca="false">IF($B78&lt;=BA$2,IF($C78&gt;=BA$2,$D78,0),0)</f>
        <v>0</v>
      </c>
      <c r="BB78" s="44" t="n">
        <f aca="false">IF($B78&lt;=BB$2,IF($C78&gt;=BB$2,$D78,0),0)</f>
        <v>0</v>
      </c>
      <c r="BC78" s="44" t="n">
        <f aca="false">IF($B78&lt;=BC$2,IF($C78&gt;=BC$2,$D78,0),0)</f>
        <v>0</v>
      </c>
      <c r="BD78" s="44" t="n">
        <f aca="false">IF($B78&lt;=BD$2,IF($C78&gt;=BD$2,$D78,0),0)</f>
        <v>0</v>
      </c>
      <c r="BE78" s="44" t="n">
        <f aca="false">IF($B78&lt;=BE$2,IF($C78&gt;=BE$2,$D78,0),0)</f>
        <v>0</v>
      </c>
      <c r="BF78" s="44" t="n">
        <f aca="false">IF($B78&lt;=BF$2,IF($C78&gt;=BF$2,$D78,0),0)</f>
        <v>0</v>
      </c>
      <c r="BG78" s="44" t="n">
        <f aca="false">IF($B78&lt;=BG$2,IF($C78&gt;=BG$2,$D78,0),0)</f>
        <v>0</v>
      </c>
      <c r="BH78" s="44" t="n">
        <f aca="false">IF($B78&lt;=BH$2,IF($C78&gt;=BH$2,$D78,0),0)</f>
        <v>0</v>
      </c>
      <c r="BI78" s="44" t="n">
        <f aca="false">IF($B78&lt;=BI$2,IF($C78&gt;=BI$2,$D78,0),0)</f>
        <v>0</v>
      </c>
      <c r="BJ78" s="44" t="n">
        <f aca="false">IF($B78&lt;=BJ$2,IF($C78&gt;=BJ$2,$D78,0),0)</f>
        <v>0</v>
      </c>
      <c r="BK78" s="44" t="n">
        <f aca="false">IF($B78&lt;=BK$2,IF($C78&gt;=BK$2,$D78,0),0)</f>
        <v>0</v>
      </c>
    </row>
    <row r="79" customFormat="false" ht="12.75" hidden="false" customHeight="false" outlineLevel="0" collapsed="false">
      <c r="E79" s="32" t="n">
        <v>5.245</v>
      </c>
      <c r="F79" s="33" t="s">
        <v>107</v>
      </c>
      <c r="H79" s="47" t="n">
        <f aca="false">((I79-E79)*SUM(L79:AK79)*10000)</f>
        <v>-0</v>
      </c>
      <c r="I79" s="32" t="n">
        <v>3.65</v>
      </c>
      <c r="J79" s="33" t="s">
        <v>40</v>
      </c>
      <c r="K79" s="33" t="n">
        <f aca="false">IF(I79=1,0,G79)</f>
        <v>0</v>
      </c>
      <c r="L79" s="44" t="n">
        <f aca="false">IF($B79&lt;=L$2,IF($C79&gt;=L$2,$D79,0),0)</f>
        <v>0</v>
      </c>
      <c r="M79" s="44" t="n">
        <f aca="false">IF($B79&lt;=M$2,IF($C79&gt;=M$2,$D79,0),0)</f>
        <v>0</v>
      </c>
      <c r="N79" s="44" t="n">
        <f aca="false">IF($B79&lt;=N$2,IF($C79&gt;=N$2,$D79,0),0)</f>
        <v>0</v>
      </c>
      <c r="O79" s="44" t="n">
        <f aca="false">IF($B79&lt;=O$2,IF($C79&gt;=O$2,$D79,0),0)</f>
        <v>0</v>
      </c>
      <c r="P79" s="44" t="n">
        <f aca="false">IF($B79&lt;=P$2,IF($C79&gt;=P$2,$D79,0),0)</f>
        <v>0</v>
      </c>
      <c r="Q79" s="44" t="n">
        <f aca="false">IF($B79&lt;=Q$2,IF($C79&gt;=Q$2,$D79,0),0)</f>
        <v>0</v>
      </c>
      <c r="R79" s="44" t="n">
        <f aca="false">IF($B79&lt;=R$2,IF($C79&gt;=R$2,$D79,0),0)</f>
        <v>0</v>
      </c>
      <c r="S79" s="44" t="n">
        <f aca="false">IF($B79&lt;=S$2,IF($C79&gt;=S$2,$D79,0),0)</f>
        <v>0</v>
      </c>
      <c r="T79" s="44" t="n">
        <f aca="false">IF($B79&lt;=T$2,IF($C79&gt;=T$2,$D79,0),0)</f>
        <v>0</v>
      </c>
      <c r="U79" s="44" t="n">
        <f aca="false">IF($B79&lt;=U$2,IF($C79&gt;=U$2,$D79,0),0)</f>
        <v>0</v>
      </c>
      <c r="V79" s="44" t="n">
        <f aca="false">IF($B79&lt;=V$2,IF($C79&gt;=V$2,$D79,0),0)</f>
        <v>0</v>
      </c>
      <c r="W79" s="44" t="n">
        <f aca="false">IF($B79&lt;=W$2,IF($C79&gt;=W$2,$D79,0),0)</f>
        <v>0</v>
      </c>
      <c r="X79" s="44" t="n">
        <f aca="false">IF($B79&lt;=X$2,IF($C79&gt;=X$2,$D79,0),0)</f>
        <v>0</v>
      </c>
      <c r="Y79" s="44" t="n">
        <f aca="false">IF($B79&lt;=Y$2,IF($C79&gt;=Y$2,$D79,0),0)</f>
        <v>0</v>
      </c>
      <c r="Z79" s="44" t="n">
        <f aca="false">IF($B79&lt;=Z$2,IF($C79&gt;=Z$2,$D79,0),0)</f>
        <v>0</v>
      </c>
      <c r="AA79" s="44" t="n">
        <f aca="false">IF($B79&lt;=AA$2,IF($C79&gt;=AA$2,$D79,0),0)</f>
        <v>0</v>
      </c>
      <c r="AB79" s="44" t="n">
        <f aca="false">IF($B79&lt;=AB$2,IF($C79&gt;=AB$2,$D79,0),0)</f>
        <v>0</v>
      </c>
      <c r="AC79" s="44" t="n">
        <f aca="false">IF($B79&lt;=AC$2,IF($C79&gt;=AC$2,$D79,0),0)</f>
        <v>0</v>
      </c>
      <c r="AD79" s="44" t="n">
        <f aca="false">IF($B79&lt;=AD$2,IF($C79&gt;=AD$2,$D79,0),0)</f>
        <v>0</v>
      </c>
      <c r="AE79" s="44" t="n">
        <f aca="false">IF($B79&lt;=AE$2,IF($C79&gt;=AE$2,$D79,0),0)</f>
        <v>0</v>
      </c>
      <c r="AF79" s="44" t="n">
        <f aca="false">IF($B79&lt;=AF$2,IF($C79&gt;=AF$2,$D79,0),0)</f>
        <v>0</v>
      </c>
      <c r="AG79" s="44" t="n">
        <f aca="false">IF($B79&lt;=AG$2,IF($C79&gt;=AG$2,$D79,0),0)</f>
        <v>0</v>
      </c>
      <c r="AH79" s="44" t="n">
        <f aca="false">IF($B79&lt;=AH$2,IF($C79&gt;=AH$2,$D79,0),0)</f>
        <v>0</v>
      </c>
      <c r="AI79" s="44" t="n">
        <f aca="false">IF($B79&lt;=AI$2,IF($C79&gt;=AI$2,$D79,0),0)</f>
        <v>0</v>
      </c>
      <c r="AJ79" s="44" t="n">
        <f aca="false">IF($B79&lt;=AJ$2,IF($C79&gt;=AJ$2,$D79,0),0)</f>
        <v>0</v>
      </c>
      <c r="AK79" s="44" t="n">
        <f aca="false">IF($B79&lt;=AK$2,IF($C79&gt;=AK$2,$D79,0),0)</f>
        <v>0</v>
      </c>
      <c r="AL79" s="44" t="n">
        <f aca="false">IF($B79&lt;=AL$2,IF($C79&gt;=AL$2,$D79,0),0)</f>
        <v>0</v>
      </c>
      <c r="AM79" s="44" t="n">
        <f aca="false">IF($B79&lt;=AM$2,IF($C79&gt;=AM$2,$D79,0),0)</f>
        <v>0</v>
      </c>
      <c r="AN79" s="44" t="n">
        <f aca="false">IF($B79&lt;=AN$2,IF($C79&gt;=AN$2,$D79,0),0)</f>
        <v>0</v>
      </c>
      <c r="AO79" s="44" t="n">
        <f aca="false">IF($B79&lt;=AO$2,IF($C79&gt;=AO$2,$D79,0),0)</f>
        <v>0</v>
      </c>
      <c r="AP79" s="44" t="n">
        <f aca="false">IF($B79&lt;=AP$2,IF($C79&gt;=AP$2,$D79,0),0)</f>
        <v>0</v>
      </c>
      <c r="AQ79" s="44" t="n">
        <f aca="false">IF($B79&lt;=AQ$2,IF($C79&gt;=AQ$2,$D79,0),0)</f>
        <v>0</v>
      </c>
      <c r="AR79" s="44" t="n">
        <f aca="false">IF($B79&lt;=AR$2,IF($C79&gt;=AR$2,$D79,0),0)</f>
        <v>0</v>
      </c>
      <c r="AS79" s="44" t="n">
        <f aca="false">IF($B79&lt;=AS$2,IF($C79&gt;=AS$2,$D79,0),0)</f>
        <v>0</v>
      </c>
      <c r="AT79" s="44" t="n">
        <f aca="false">IF($B79&lt;=AT$2,IF($C79&gt;=AT$2,$D79,0),0)</f>
        <v>0</v>
      </c>
      <c r="AU79" s="44" t="n">
        <f aca="false">IF($B79&lt;=AU$2,IF($C79&gt;=AU$2,$D79,0),0)</f>
        <v>0</v>
      </c>
      <c r="AV79" s="44" t="n">
        <f aca="false">IF($B79&lt;=AV$2,IF($C79&gt;=AV$2,$D79,0),0)</f>
        <v>0</v>
      </c>
      <c r="AW79" s="44" t="n">
        <f aca="false">IF($B79&lt;=AW$2,IF($C79&gt;=AW$2,$D79,0),0)</f>
        <v>0</v>
      </c>
      <c r="AX79" s="44" t="n">
        <f aca="false">IF($B79&lt;=AX$2,IF($C79&gt;=AX$2,$D79,0),0)</f>
        <v>0</v>
      </c>
      <c r="AY79" s="44" t="n">
        <f aca="false">IF($B79&lt;=AY$2,IF($C79&gt;=AY$2,$D79,0),0)</f>
        <v>0</v>
      </c>
      <c r="AZ79" s="44" t="n">
        <f aca="false">IF($B79&lt;=AZ$2,IF($C79&gt;=AZ$2,$D79,0),0)</f>
        <v>0</v>
      </c>
      <c r="BA79" s="44" t="n">
        <f aca="false">IF($B79&lt;=BA$2,IF($C79&gt;=BA$2,$D79,0),0)</f>
        <v>0</v>
      </c>
      <c r="BB79" s="44" t="n">
        <f aca="false">IF($B79&lt;=BB$2,IF($C79&gt;=BB$2,$D79,0),0)</f>
        <v>0</v>
      </c>
      <c r="BC79" s="44" t="n">
        <f aca="false">IF($B79&lt;=BC$2,IF($C79&gt;=BC$2,$D79,0),0)</f>
        <v>0</v>
      </c>
      <c r="BD79" s="44" t="n">
        <f aca="false">IF($B79&lt;=BD$2,IF($C79&gt;=BD$2,$D79,0),0)</f>
        <v>0</v>
      </c>
      <c r="BE79" s="44" t="n">
        <f aca="false">IF($B79&lt;=BE$2,IF($C79&gt;=BE$2,$D79,0),0)</f>
        <v>0</v>
      </c>
      <c r="BF79" s="44" t="n">
        <f aca="false">IF($B79&lt;=BF$2,IF($C79&gt;=BF$2,$D79,0),0)</f>
        <v>0</v>
      </c>
      <c r="BG79" s="44" t="n">
        <f aca="false">IF($B79&lt;=BG$2,IF($C79&gt;=BG$2,$D79,0),0)</f>
        <v>0</v>
      </c>
      <c r="BH79" s="44" t="n">
        <f aca="false">IF($B79&lt;=BH$2,IF($C79&gt;=BH$2,$D79,0),0)</f>
        <v>0</v>
      </c>
      <c r="BI79" s="44" t="n">
        <f aca="false">IF($B79&lt;=BI$2,IF($C79&gt;=BI$2,$D79,0),0)</f>
        <v>0</v>
      </c>
      <c r="BJ79" s="44" t="n">
        <f aca="false">IF($B79&lt;=BJ$2,IF($C79&gt;=BJ$2,$D79,0),0)</f>
        <v>0</v>
      </c>
      <c r="BK79" s="44" t="n">
        <f aca="false">IF($B79&lt;=BK$2,IF($C79&gt;=BK$2,$D79,0),0)</f>
        <v>0</v>
      </c>
    </row>
    <row r="80" customFormat="false" ht="12.75" hidden="false" customHeight="false" outlineLevel="0" collapsed="false">
      <c r="E80" s="32" t="n">
        <v>5.245</v>
      </c>
      <c r="F80" s="33" t="s">
        <v>107</v>
      </c>
      <c r="H80" s="47" t="n">
        <f aca="false">((I80-E80)*SUM(L80:AK80)*10000)</f>
        <v>-0</v>
      </c>
      <c r="I80" s="32" t="n">
        <v>3.65</v>
      </c>
      <c r="J80" s="33" t="s">
        <v>40</v>
      </c>
      <c r="K80" s="33" t="n">
        <f aca="false">IF(I80=1,0,G80)</f>
        <v>0</v>
      </c>
      <c r="L80" s="44" t="n">
        <f aca="false">IF($B80&lt;=L$2,IF($C80&gt;=L$2,$D80,0),0)</f>
        <v>0</v>
      </c>
      <c r="M80" s="44" t="n">
        <f aca="false">IF($B80&lt;=M$2,IF($C80&gt;=M$2,$D80,0),0)</f>
        <v>0</v>
      </c>
      <c r="N80" s="44" t="n">
        <f aca="false">IF($B80&lt;=N$2,IF($C80&gt;=N$2,$D80,0),0)</f>
        <v>0</v>
      </c>
      <c r="O80" s="44" t="n">
        <f aca="false">IF($B80&lt;=O$2,IF($C80&gt;=O$2,$D80,0),0)</f>
        <v>0</v>
      </c>
      <c r="P80" s="44" t="n">
        <f aca="false">IF($B80&lt;=P$2,IF($C80&gt;=P$2,$D80,0),0)</f>
        <v>0</v>
      </c>
      <c r="Q80" s="44" t="n">
        <f aca="false">IF($B80&lt;=Q$2,IF($C80&gt;=Q$2,$D80,0),0)</f>
        <v>0</v>
      </c>
      <c r="R80" s="44" t="n">
        <f aca="false">IF($B80&lt;=R$2,IF($C80&gt;=R$2,$D80,0),0)</f>
        <v>0</v>
      </c>
      <c r="S80" s="44" t="n">
        <f aca="false">IF($B80&lt;=S$2,IF($C80&gt;=S$2,$D80,0),0)</f>
        <v>0</v>
      </c>
      <c r="T80" s="44" t="n">
        <f aca="false">IF($B80&lt;=T$2,IF($C80&gt;=T$2,$D80,0),0)</f>
        <v>0</v>
      </c>
      <c r="U80" s="44" t="n">
        <f aca="false">IF($B80&lt;=U$2,IF($C80&gt;=U$2,$D80,0),0)</f>
        <v>0</v>
      </c>
      <c r="V80" s="44" t="n">
        <f aca="false">IF($B80&lt;=V$2,IF($C80&gt;=V$2,$D80,0),0)</f>
        <v>0</v>
      </c>
      <c r="W80" s="44" t="n">
        <f aca="false">IF($B80&lt;=W$2,IF($C80&gt;=W$2,$D80,0),0)</f>
        <v>0</v>
      </c>
      <c r="X80" s="44" t="n">
        <f aca="false">IF($B80&lt;=X$2,IF($C80&gt;=X$2,$D80,0),0)</f>
        <v>0</v>
      </c>
      <c r="Y80" s="44" t="n">
        <f aca="false">IF($B80&lt;=Y$2,IF($C80&gt;=Y$2,$D80,0),0)</f>
        <v>0</v>
      </c>
      <c r="Z80" s="44" t="n">
        <f aca="false">IF($B80&lt;=Z$2,IF($C80&gt;=Z$2,$D80,0),0)</f>
        <v>0</v>
      </c>
      <c r="AA80" s="44" t="n">
        <f aca="false">IF($B80&lt;=AA$2,IF($C80&gt;=AA$2,$D80,0),0)</f>
        <v>0</v>
      </c>
      <c r="AB80" s="44" t="n">
        <f aca="false">IF($B80&lt;=AB$2,IF($C80&gt;=AB$2,$D80,0),0)</f>
        <v>0</v>
      </c>
      <c r="AC80" s="44" t="n">
        <f aca="false">IF($B80&lt;=AC$2,IF($C80&gt;=AC$2,$D80,0),0)</f>
        <v>0</v>
      </c>
      <c r="AD80" s="44" t="n">
        <f aca="false">IF($B80&lt;=AD$2,IF($C80&gt;=AD$2,$D80,0),0)</f>
        <v>0</v>
      </c>
      <c r="AE80" s="44" t="n">
        <f aca="false">IF($B80&lt;=AE$2,IF($C80&gt;=AE$2,$D80,0),0)</f>
        <v>0</v>
      </c>
      <c r="AF80" s="44" t="n">
        <f aca="false">IF($B80&lt;=AF$2,IF($C80&gt;=AF$2,$D80,0),0)</f>
        <v>0</v>
      </c>
      <c r="AG80" s="44" t="n">
        <f aca="false">IF($B80&lt;=AG$2,IF($C80&gt;=AG$2,$D80,0),0)</f>
        <v>0</v>
      </c>
      <c r="AH80" s="44" t="n">
        <f aca="false">IF($B80&lt;=AH$2,IF($C80&gt;=AH$2,$D80,0),0)</f>
        <v>0</v>
      </c>
      <c r="AI80" s="44" t="n">
        <f aca="false">IF($B80&lt;=AI$2,IF($C80&gt;=AI$2,$D80,0),0)</f>
        <v>0</v>
      </c>
      <c r="AJ80" s="44" t="n">
        <f aca="false">IF($B80&lt;=AJ$2,IF($C80&gt;=AJ$2,$D80,0),0)</f>
        <v>0</v>
      </c>
      <c r="AK80" s="44" t="n">
        <f aca="false">IF($B80&lt;=AK$2,IF($C80&gt;=AK$2,$D80,0),0)</f>
        <v>0</v>
      </c>
      <c r="AL80" s="44" t="n">
        <f aca="false">IF($B80&lt;=AL$2,IF($C80&gt;=AL$2,$D80,0),0)</f>
        <v>0</v>
      </c>
      <c r="AM80" s="44" t="n">
        <f aca="false">IF($B80&lt;=AM$2,IF($C80&gt;=AM$2,$D80,0),0)</f>
        <v>0</v>
      </c>
      <c r="AN80" s="44" t="n">
        <f aca="false">IF($B80&lt;=AN$2,IF($C80&gt;=AN$2,$D80,0),0)</f>
        <v>0</v>
      </c>
      <c r="AO80" s="44" t="n">
        <f aca="false">IF($B80&lt;=AO$2,IF($C80&gt;=AO$2,$D80,0),0)</f>
        <v>0</v>
      </c>
      <c r="AP80" s="44" t="n">
        <f aca="false">IF($B80&lt;=AP$2,IF($C80&gt;=AP$2,$D80,0),0)</f>
        <v>0</v>
      </c>
      <c r="AQ80" s="44" t="n">
        <f aca="false">IF($B80&lt;=AQ$2,IF($C80&gt;=AQ$2,$D80,0),0)</f>
        <v>0</v>
      </c>
      <c r="AR80" s="44" t="n">
        <f aca="false">IF($B80&lt;=AR$2,IF($C80&gt;=AR$2,$D80,0),0)</f>
        <v>0</v>
      </c>
      <c r="AS80" s="44" t="n">
        <f aca="false">IF($B80&lt;=AS$2,IF($C80&gt;=AS$2,$D80,0),0)</f>
        <v>0</v>
      </c>
      <c r="AT80" s="44" t="n">
        <f aca="false">IF($B80&lt;=AT$2,IF($C80&gt;=AT$2,$D80,0),0)</f>
        <v>0</v>
      </c>
      <c r="AU80" s="44" t="n">
        <f aca="false">IF($B80&lt;=AU$2,IF($C80&gt;=AU$2,$D80,0),0)</f>
        <v>0</v>
      </c>
      <c r="AV80" s="44" t="n">
        <f aca="false">IF($B80&lt;=AV$2,IF($C80&gt;=AV$2,$D80,0),0)</f>
        <v>0</v>
      </c>
      <c r="AW80" s="44" t="n">
        <f aca="false">IF($B80&lt;=AW$2,IF($C80&gt;=AW$2,$D80,0),0)</f>
        <v>0</v>
      </c>
      <c r="AX80" s="44" t="n">
        <f aca="false">IF($B80&lt;=AX$2,IF($C80&gt;=AX$2,$D80,0),0)</f>
        <v>0</v>
      </c>
      <c r="AY80" s="44" t="n">
        <f aca="false">IF($B80&lt;=AY$2,IF($C80&gt;=AY$2,$D80,0),0)</f>
        <v>0</v>
      </c>
      <c r="AZ80" s="44" t="n">
        <f aca="false">IF($B80&lt;=AZ$2,IF($C80&gt;=AZ$2,$D80,0),0)</f>
        <v>0</v>
      </c>
      <c r="BA80" s="44" t="n">
        <f aca="false">IF($B80&lt;=BA$2,IF($C80&gt;=BA$2,$D80,0),0)</f>
        <v>0</v>
      </c>
      <c r="BB80" s="44" t="n">
        <f aca="false">IF($B80&lt;=BB$2,IF($C80&gt;=BB$2,$D80,0),0)</f>
        <v>0</v>
      </c>
      <c r="BC80" s="44" t="n">
        <f aca="false">IF($B80&lt;=BC$2,IF($C80&gt;=BC$2,$D80,0),0)</f>
        <v>0</v>
      </c>
      <c r="BD80" s="44" t="n">
        <f aca="false">IF($B80&lt;=BD$2,IF($C80&gt;=BD$2,$D80,0),0)</f>
        <v>0</v>
      </c>
      <c r="BE80" s="44" t="n">
        <f aca="false">IF($B80&lt;=BE$2,IF($C80&gt;=BE$2,$D80,0),0)</f>
        <v>0</v>
      </c>
      <c r="BF80" s="44" t="n">
        <f aca="false">IF($B80&lt;=BF$2,IF($C80&gt;=BF$2,$D80,0),0)</f>
        <v>0</v>
      </c>
      <c r="BG80" s="44" t="n">
        <f aca="false">IF($B80&lt;=BG$2,IF($C80&gt;=BG$2,$D80,0),0)</f>
        <v>0</v>
      </c>
      <c r="BH80" s="44" t="n">
        <f aca="false">IF($B80&lt;=BH$2,IF($C80&gt;=BH$2,$D80,0),0)</f>
        <v>0</v>
      </c>
      <c r="BI80" s="44" t="n">
        <f aca="false">IF($B80&lt;=BI$2,IF($C80&gt;=BI$2,$D80,0),0)</f>
        <v>0</v>
      </c>
      <c r="BJ80" s="44" t="n">
        <f aca="false">IF($B80&lt;=BJ$2,IF($C80&gt;=BJ$2,$D80,0),0)</f>
        <v>0</v>
      </c>
      <c r="BK80" s="44" t="n">
        <f aca="false">IF($B80&lt;=BK$2,IF($C80&gt;=BK$2,$D80,0),0)</f>
        <v>0</v>
      </c>
    </row>
    <row r="81" customFormat="false" ht="12.75" hidden="false" customHeight="false" outlineLevel="0" collapsed="false">
      <c r="E81" s="32" t="n">
        <v>5.245</v>
      </c>
      <c r="F81" s="33" t="s">
        <v>107</v>
      </c>
      <c r="H81" s="47" t="n">
        <f aca="false">((I81-E81)*SUM(L81:AK81)*10000)</f>
        <v>-0</v>
      </c>
      <c r="I81" s="32" t="n">
        <v>3.65</v>
      </c>
      <c r="J81" s="33" t="s">
        <v>40</v>
      </c>
      <c r="K81" s="33" t="n">
        <f aca="false">IF(I81=1,0,G81)</f>
        <v>0</v>
      </c>
      <c r="L81" s="44" t="n">
        <f aca="false">IF($B81&lt;=L$2,IF($C81&gt;=L$2,$D81,0),0)</f>
        <v>0</v>
      </c>
      <c r="M81" s="44" t="n">
        <f aca="false">IF($B81&lt;=M$2,IF($C81&gt;=M$2,$D81,0),0)</f>
        <v>0</v>
      </c>
      <c r="N81" s="44" t="n">
        <f aca="false">IF($B81&lt;=N$2,IF($C81&gt;=N$2,$D81,0),0)</f>
        <v>0</v>
      </c>
      <c r="O81" s="44" t="n">
        <f aca="false">IF($B81&lt;=O$2,IF($C81&gt;=O$2,$D81,0),0)</f>
        <v>0</v>
      </c>
      <c r="P81" s="44" t="n">
        <f aca="false">IF($B81&lt;=P$2,IF($C81&gt;=P$2,$D81,0),0)</f>
        <v>0</v>
      </c>
      <c r="Q81" s="44" t="n">
        <f aca="false">IF($B81&lt;=Q$2,IF($C81&gt;=Q$2,$D81,0),0)</f>
        <v>0</v>
      </c>
      <c r="R81" s="44" t="n">
        <f aca="false">IF($B81&lt;=R$2,IF($C81&gt;=R$2,$D81,0),0)</f>
        <v>0</v>
      </c>
      <c r="S81" s="44" t="n">
        <f aca="false">IF($B81&lt;=S$2,IF($C81&gt;=S$2,$D81,0),0)</f>
        <v>0</v>
      </c>
      <c r="T81" s="44" t="n">
        <f aca="false">IF($B81&lt;=T$2,IF($C81&gt;=T$2,$D81,0),0)</f>
        <v>0</v>
      </c>
      <c r="U81" s="44" t="n">
        <f aca="false">IF($B81&lt;=U$2,IF($C81&gt;=U$2,$D81,0),0)</f>
        <v>0</v>
      </c>
      <c r="V81" s="44" t="n">
        <f aca="false">IF($B81&lt;=V$2,IF($C81&gt;=V$2,$D81,0),0)</f>
        <v>0</v>
      </c>
      <c r="W81" s="44" t="n">
        <f aca="false">IF($B81&lt;=W$2,IF($C81&gt;=W$2,$D81,0),0)</f>
        <v>0</v>
      </c>
      <c r="X81" s="44" t="n">
        <f aca="false">IF($B81&lt;=X$2,IF($C81&gt;=X$2,$D81,0),0)</f>
        <v>0</v>
      </c>
      <c r="Y81" s="44" t="n">
        <f aca="false">IF($B81&lt;=Y$2,IF($C81&gt;=Y$2,$D81,0),0)</f>
        <v>0</v>
      </c>
      <c r="Z81" s="44" t="n">
        <f aca="false">IF($B81&lt;=Z$2,IF($C81&gt;=Z$2,$D81,0),0)</f>
        <v>0</v>
      </c>
      <c r="AA81" s="44" t="n">
        <f aca="false">IF($B81&lt;=AA$2,IF($C81&gt;=AA$2,$D81,0),0)</f>
        <v>0</v>
      </c>
      <c r="AB81" s="44" t="n">
        <f aca="false">IF($B81&lt;=AB$2,IF($C81&gt;=AB$2,$D81,0),0)</f>
        <v>0</v>
      </c>
      <c r="AC81" s="44" t="n">
        <f aca="false">IF($B81&lt;=AC$2,IF($C81&gt;=AC$2,$D81,0),0)</f>
        <v>0</v>
      </c>
      <c r="AD81" s="44" t="n">
        <f aca="false">IF($B81&lt;=AD$2,IF($C81&gt;=AD$2,$D81,0),0)</f>
        <v>0</v>
      </c>
      <c r="AE81" s="44" t="n">
        <f aca="false">IF($B81&lt;=AE$2,IF($C81&gt;=AE$2,$D81,0),0)</f>
        <v>0</v>
      </c>
      <c r="AF81" s="44" t="n">
        <f aca="false">IF($B81&lt;=AF$2,IF($C81&gt;=AF$2,$D81,0),0)</f>
        <v>0</v>
      </c>
      <c r="AG81" s="44" t="n">
        <f aca="false">IF($B81&lt;=AG$2,IF($C81&gt;=AG$2,$D81,0),0)</f>
        <v>0</v>
      </c>
      <c r="AH81" s="44" t="n">
        <f aca="false">IF($B81&lt;=AH$2,IF($C81&gt;=AH$2,$D81,0),0)</f>
        <v>0</v>
      </c>
      <c r="AI81" s="44" t="n">
        <f aca="false">IF($B81&lt;=AI$2,IF($C81&gt;=AI$2,$D81,0),0)</f>
        <v>0</v>
      </c>
      <c r="AJ81" s="44" t="n">
        <f aca="false">IF($B81&lt;=AJ$2,IF($C81&gt;=AJ$2,$D81,0),0)</f>
        <v>0</v>
      </c>
      <c r="AK81" s="44" t="n">
        <f aca="false">IF($B81&lt;=AK$2,IF($C81&gt;=AK$2,$D81,0),0)</f>
        <v>0</v>
      </c>
      <c r="AL81" s="44" t="n">
        <f aca="false">IF($B81&lt;=AL$2,IF($C81&gt;=AL$2,$D81,0),0)</f>
        <v>0</v>
      </c>
      <c r="AM81" s="44" t="n">
        <f aca="false">IF($B81&lt;=AM$2,IF($C81&gt;=AM$2,$D81,0),0)</f>
        <v>0</v>
      </c>
      <c r="AN81" s="44" t="n">
        <f aca="false">IF($B81&lt;=AN$2,IF($C81&gt;=AN$2,$D81,0),0)</f>
        <v>0</v>
      </c>
      <c r="AO81" s="44" t="n">
        <f aca="false">IF($B81&lt;=AO$2,IF($C81&gt;=AO$2,$D81,0),0)</f>
        <v>0</v>
      </c>
      <c r="AP81" s="44" t="n">
        <f aca="false">IF($B81&lt;=AP$2,IF($C81&gt;=AP$2,$D81,0),0)</f>
        <v>0</v>
      </c>
      <c r="AQ81" s="44" t="n">
        <f aca="false">IF($B81&lt;=AQ$2,IF($C81&gt;=AQ$2,$D81,0),0)</f>
        <v>0</v>
      </c>
      <c r="AR81" s="44" t="n">
        <f aca="false">IF($B81&lt;=AR$2,IF($C81&gt;=AR$2,$D81,0),0)</f>
        <v>0</v>
      </c>
      <c r="AS81" s="44" t="n">
        <f aca="false">IF($B81&lt;=AS$2,IF($C81&gt;=AS$2,$D81,0),0)</f>
        <v>0</v>
      </c>
      <c r="AT81" s="44" t="n">
        <f aca="false">IF($B81&lt;=AT$2,IF($C81&gt;=AT$2,$D81,0),0)</f>
        <v>0</v>
      </c>
      <c r="AU81" s="44" t="n">
        <f aca="false">IF($B81&lt;=AU$2,IF($C81&gt;=AU$2,$D81,0),0)</f>
        <v>0</v>
      </c>
      <c r="AV81" s="44" t="n">
        <f aca="false">IF($B81&lt;=AV$2,IF($C81&gt;=AV$2,$D81,0),0)</f>
        <v>0</v>
      </c>
      <c r="AW81" s="44" t="n">
        <f aca="false">IF($B81&lt;=AW$2,IF($C81&gt;=AW$2,$D81,0),0)</f>
        <v>0</v>
      </c>
      <c r="AX81" s="44" t="n">
        <f aca="false">IF($B81&lt;=AX$2,IF($C81&gt;=AX$2,$D81,0),0)</f>
        <v>0</v>
      </c>
      <c r="AY81" s="44" t="n">
        <f aca="false">IF($B81&lt;=AY$2,IF($C81&gt;=AY$2,$D81,0),0)</f>
        <v>0</v>
      </c>
      <c r="AZ81" s="44" t="n">
        <f aca="false">IF($B81&lt;=AZ$2,IF($C81&gt;=AZ$2,$D81,0),0)</f>
        <v>0</v>
      </c>
      <c r="BA81" s="44" t="n">
        <f aca="false">IF($B81&lt;=BA$2,IF($C81&gt;=BA$2,$D81,0),0)</f>
        <v>0</v>
      </c>
      <c r="BB81" s="44" t="n">
        <f aca="false">IF($B81&lt;=BB$2,IF($C81&gt;=BB$2,$D81,0),0)</f>
        <v>0</v>
      </c>
      <c r="BC81" s="44" t="n">
        <f aca="false">IF($B81&lt;=BC$2,IF($C81&gt;=BC$2,$D81,0),0)</f>
        <v>0</v>
      </c>
      <c r="BD81" s="44" t="n">
        <f aca="false">IF($B81&lt;=BD$2,IF($C81&gt;=BD$2,$D81,0),0)</f>
        <v>0</v>
      </c>
      <c r="BE81" s="44" t="n">
        <f aca="false">IF($B81&lt;=BE$2,IF($C81&gt;=BE$2,$D81,0),0)</f>
        <v>0</v>
      </c>
      <c r="BF81" s="44" t="n">
        <f aca="false">IF($B81&lt;=BF$2,IF($C81&gt;=BF$2,$D81,0),0)</f>
        <v>0</v>
      </c>
      <c r="BG81" s="44" t="n">
        <f aca="false">IF($B81&lt;=BG$2,IF($C81&gt;=BG$2,$D81,0),0)</f>
        <v>0</v>
      </c>
      <c r="BH81" s="44" t="n">
        <f aca="false">IF($B81&lt;=BH$2,IF($C81&gt;=BH$2,$D81,0),0)</f>
        <v>0</v>
      </c>
      <c r="BI81" s="44" t="n">
        <f aca="false">IF($B81&lt;=BI$2,IF($C81&gt;=BI$2,$D81,0),0)</f>
        <v>0</v>
      </c>
      <c r="BJ81" s="44" t="n">
        <f aca="false">IF($B81&lt;=BJ$2,IF($C81&gt;=BJ$2,$D81,0),0)</f>
        <v>0</v>
      </c>
      <c r="BK81" s="44" t="n">
        <f aca="false">IF($B81&lt;=BK$2,IF($C81&gt;=BK$2,$D81,0),0)</f>
        <v>0</v>
      </c>
    </row>
    <row r="82" customFormat="false" ht="12.75" hidden="false" customHeight="false" outlineLevel="0" collapsed="false">
      <c r="E82" s="32" t="n">
        <v>5.245</v>
      </c>
      <c r="F82" s="33" t="s">
        <v>107</v>
      </c>
      <c r="H82" s="47" t="n">
        <f aca="false">((I82-E82)*SUM(L82:AK82)*10000)</f>
        <v>-0</v>
      </c>
      <c r="I82" s="32" t="n">
        <v>3.65</v>
      </c>
      <c r="J82" s="33" t="s">
        <v>40</v>
      </c>
      <c r="K82" s="33" t="n">
        <f aca="false">IF(I82=1,0,G82)</f>
        <v>0</v>
      </c>
      <c r="L82" s="44" t="n">
        <f aca="false">IF($B82&lt;=L$2,IF($C82&gt;=L$2,$D82,0),0)</f>
        <v>0</v>
      </c>
      <c r="M82" s="44" t="n">
        <f aca="false">IF($B82&lt;=M$2,IF($C82&gt;=M$2,$D82,0),0)</f>
        <v>0</v>
      </c>
      <c r="N82" s="44" t="n">
        <f aca="false">IF($B82&lt;=N$2,IF($C82&gt;=N$2,$D82,0),0)</f>
        <v>0</v>
      </c>
      <c r="O82" s="44" t="n">
        <f aca="false">IF($B82&lt;=O$2,IF($C82&gt;=O$2,$D82,0),0)</f>
        <v>0</v>
      </c>
      <c r="P82" s="44" t="n">
        <f aca="false">IF($B82&lt;=P$2,IF($C82&gt;=P$2,$D82,0),0)</f>
        <v>0</v>
      </c>
      <c r="Q82" s="44" t="n">
        <f aca="false">IF($B82&lt;=Q$2,IF($C82&gt;=Q$2,$D82,0),0)</f>
        <v>0</v>
      </c>
      <c r="R82" s="44" t="n">
        <f aca="false">IF($B82&lt;=R$2,IF($C82&gt;=R$2,$D82,0),0)</f>
        <v>0</v>
      </c>
      <c r="S82" s="44" t="n">
        <f aca="false">IF($B82&lt;=S$2,IF($C82&gt;=S$2,$D82,0),0)</f>
        <v>0</v>
      </c>
      <c r="T82" s="44" t="n">
        <f aca="false">IF($B82&lt;=T$2,IF($C82&gt;=T$2,$D82,0),0)</f>
        <v>0</v>
      </c>
      <c r="U82" s="44" t="n">
        <f aca="false">IF($B82&lt;=U$2,IF($C82&gt;=U$2,$D82,0),0)</f>
        <v>0</v>
      </c>
      <c r="V82" s="44" t="n">
        <f aca="false">IF($B82&lt;=V$2,IF($C82&gt;=V$2,$D82,0),0)</f>
        <v>0</v>
      </c>
      <c r="W82" s="44" t="n">
        <f aca="false">IF($B82&lt;=W$2,IF($C82&gt;=W$2,$D82,0),0)</f>
        <v>0</v>
      </c>
      <c r="X82" s="44" t="n">
        <f aca="false">IF($B82&lt;=X$2,IF($C82&gt;=X$2,$D82,0),0)</f>
        <v>0</v>
      </c>
      <c r="Y82" s="44" t="n">
        <f aca="false">IF($B82&lt;=Y$2,IF($C82&gt;=Y$2,$D82,0),0)</f>
        <v>0</v>
      </c>
      <c r="Z82" s="44" t="n">
        <f aca="false">IF($B82&lt;=Z$2,IF($C82&gt;=Z$2,$D82,0),0)</f>
        <v>0</v>
      </c>
      <c r="AA82" s="44" t="n">
        <f aca="false">IF($B82&lt;=AA$2,IF($C82&gt;=AA$2,$D82,0),0)</f>
        <v>0</v>
      </c>
      <c r="AB82" s="44" t="n">
        <f aca="false">IF($B82&lt;=AB$2,IF($C82&gt;=AB$2,$D82,0),0)</f>
        <v>0</v>
      </c>
      <c r="AC82" s="44" t="n">
        <f aca="false">IF($B82&lt;=AC$2,IF($C82&gt;=AC$2,$D82,0),0)</f>
        <v>0</v>
      </c>
      <c r="AD82" s="44" t="n">
        <f aca="false">IF($B82&lt;=AD$2,IF($C82&gt;=AD$2,$D82,0),0)</f>
        <v>0</v>
      </c>
      <c r="AE82" s="44" t="n">
        <f aca="false">IF($B82&lt;=AE$2,IF($C82&gt;=AE$2,$D82,0),0)</f>
        <v>0</v>
      </c>
      <c r="AF82" s="44" t="n">
        <f aca="false">IF($B82&lt;=AF$2,IF($C82&gt;=AF$2,$D82,0),0)</f>
        <v>0</v>
      </c>
      <c r="AG82" s="44" t="n">
        <f aca="false">IF($B82&lt;=AG$2,IF($C82&gt;=AG$2,$D82,0),0)</f>
        <v>0</v>
      </c>
      <c r="AH82" s="44" t="n">
        <f aca="false">IF($B82&lt;=AH$2,IF($C82&gt;=AH$2,$D82,0),0)</f>
        <v>0</v>
      </c>
      <c r="AI82" s="44" t="n">
        <f aca="false">IF($B82&lt;=AI$2,IF($C82&gt;=AI$2,$D82,0),0)</f>
        <v>0</v>
      </c>
      <c r="AJ82" s="44" t="n">
        <f aca="false">IF($B82&lt;=AJ$2,IF($C82&gt;=AJ$2,$D82,0),0)</f>
        <v>0</v>
      </c>
      <c r="AK82" s="44" t="n">
        <f aca="false">IF($B82&lt;=AK$2,IF($C82&gt;=AK$2,$D82,0),0)</f>
        <v>0</v>
      </c>
      <c r="AL82" s="44" t="n">
        <f aca="false">IF($B82&lt;=AL$2,IF($C82&gt;=AL$2,$D82,0),0)</f>
        <v>0</v>
      </c>
      <c r="AM82" s="44" t="n">
        <f aca="false">IF($B82&lt;=AM$2,IF($C82&gt;=AM$2,$D82,0),0)</f>
        <v>0</v>
      </c>
      <c r="AN82" s="44" t="n">
        <f aca="false">IF($B82&lt;=AN$2,IF($C82&gt;=AN$2,$D82,0),0)</f>
        <v>0</v>
      </c>
      <c r="AO82" s="44" t="n">
        <f aca="false">IF($B82&lt;=AO$2,IF($C82&gt;=AO$2,$D82,0),0)</f>
        <v>0</v>
      </c>
      <c r="AP82" s="44" t="n">
        <f aca="false">IF($B82&lt;=AP$2,IF($C82&gt;=AP$2,$D82,0),0)</f>
        <v>0</v>
      </c>
      <c r="AQ82" s="44" t="n">
        <f aca="false">IF($B82&lt;=AQ$2,IF($C82&gt;=AQ$2,$D82,0),0)</f>
        <v>0</v>
      </c>
      <c r="AR82" s="44" t="n">
        <f aca="false">IF($B82&lt;=AR$2,IF($C82&gt;=AR$2,$D82,0),0)</f>
        <v>0</v>
      </c>
      <c r="AS82" s="44" t="n">
        <f aca="false">IF($B82&lt;=AS$2,IF($C82&gt;=AS$2,$D82,0),0)</f>
        <v>0</v>
      </c>
      <c r="AT82" s="44" t="n">
        <f aca="false">IF($B82&lt;=AT$2,IF($C82&gt;=AT$2,$D82,0),0)</f>
        <v>0</v>
      </c>
      <c r="AU82" s="44" t="n">
        <f aca="false">IF($B82&lt;=AU$2,IF($C82&gt;=AU$2,$D82,0),0)</f>
        <v>0</v>
      </c>
      <c r="AV82" s="44" t="n">
        <f aca="false">IF($B82&lt;=AV$2,IF($C82&gt;=AV$2,$D82,0),0)</f>
        <v>0</v>
      </c>
      <c r="AW82" s="44" t="n">
        <f aca="false">IF($B82&lt;=AW$2,IF($C82&gt;=AW$2,$D82,0),0)</f>
        <v>0</v>
      </c>
      <c r="AX82" s="44" t="n">
        <f aca="false">IF($B82&lt;=AX$2,IF($C82&gt;=AX$2,$D82,0),0)</f>
        <v>0</v>
      </c>
      <c r="AY82" s="44" t="n">
        <f aca="false">IF($B82&lt;=AY$2,IF($C82&gt;=AY$2,$D82,0),0)</f>
        <v>0</v>
      </c>
      <c r="AZ82" s="44" t="n">
        <f aca="false">IF($B82&lt;=AZ$2,IF($C82&gt;=AZ$2,$D82,0),0)</f>
        <v>0</v>
      </c>
      <c r="BA82" s="44" t="n">
        <f aca="false">IF($B82&lt;=BA$2,IF($C82&gt;=BA$2,$D82,0),0)</f>
        <v>0</v>
      </c>
      <c r="BB82" s="44" t="n">
        <f aca="false">IF($B82&lt;=BB$2,IF($C82&gt;=BB$2,$D82,0),0)</f>
        <v>0</v>
      </c>
      <c r="BC82" s="44" t="n">
        <f aca="false">IF($B82&lt;=BC$2,IF($C82&gt;=BC$2,$D82,0),0)</f>
        <v>0</v>
      </c>
      <c r="BD82" s="44" t="n">
        <f aca="false">IF($B82&lt;=BD$2,IF($C82&gt;=BD$2,$D82,0),0)</f>
        <v>0</v>
      </c>
      <c r="BE82" s="44" t="n">
        <f aca="false">IF($B82&lt;=BE$2,IF($C82&gt;=BE$2,$D82,0),0)</f>
        <v>0</v>
      </c>
      <c r="BF82" s="44" t="n">
        <f aca="false">IF($B82&lt;=BF$2,IF($C82&gt;=BF$2,$D82,0),0)</f>
        <v>0</v>
      </c>
      <c r="BG82" s="44" t="n">
        <f aca="false">IF($B82&lt;=BG$2,IF($C82&gt;=BG$2,$D82,0),0)</f>
        <v>0</v>
      </c>
      <c r="BH82" s="44" t="n">
        <f aca="false">IF($B82&lt;=BH$2,IF($C82&gt;=BH$2,$D82,0),0)</f>
        <v>0</v>
      </c>
      <c r="BI82" s="44" t="n">
        <f aca="false">IF($B82&lt;=BI$2,IF($C82&gt;=BI$2,$D82,0),0)</f>
        <v>0</v>
      </c>
      <c r="BJ82" s="44" t="n">
        <f aca="false">IF($B82&lt;=BJ$2,IF($C82&gt;=BJ$2,$D82,0),0)</f>
        <v>0</v>
      </c>
      <c r="BK82" s="44" t="n">
        <f aca="false">IF($B82&lt;=BK$2,IF($C82&gt;=BK$2,$D82,0),0)</f>
        <v>0</v>
      </c>
    </row>
    <row r="83" customFormat="false" ht="12.75" hidden="false" customHeight="false" outlineLevel="0" collapsed="false">
      <c r="H83" s="47"/>
      <c r="I83" s="32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customFormat="false" ht="12.75" hidden="false" customHeight="false" outlineLevel="0" collapsed="false">
      <c r="H84" s="47"/>
      <c r="I84" s="32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customFormat="false" ht="12.75" hidden="false" customHeight="false" outlineLevel="0" collapsed="false">
      <c r="E85" s="32" t="n">
        <v>4.05</v>
      </c>
      <c r="F85" s="33" t="s">
        <v>107</v>
      </c>
      <c r="H85" s="47" t="n">
        <f aca="false">((I85-E85)*SUM(L85:AK85)*10000)</f>
        <v>0</v>
      </c>
      <c r="I85" s="32" t="n">
        <v>4.05</v>
      </c>
      <c r="J85" s="33" t="s">
        <v>40</v>
      </c>
      <c r="K85" s="33" t="n">
        <f aca="false">IF(I85=1,0,G85)</f>
        <v>0</v>
      </c>
      <c r="L85" s="44" t="n">
        <f aca="false">IF($B85&lt;=L$2,IF($C85&gt;=L$2,$D85,0),0)</f>
        <v>0</v>
      </c>
      <c r="M85" s="44" t="n">
        <f aca="false">IF($B85&lt;=M$2,IF($C85&gt;=M$2,$D85,0),0)</f>
        <v>0</v>
      </c>
      <c r="N85" s="44" t="n">
        <f aca="false">IF($B85&lt;=N$2,IF($C85&gt;=N$2,$D85,0),0)</f>
        <v>0</v>
      </c>
      <c r="O85" s="44" t="n">
        <f aca="false">IF($B85&lt;=O$2,IF($C85&gt;=O$2,$D85,0),0)</f>
        <v>0</v>
      </c>
      <c r="P85" s="44" t="n">
        <f aca="false">IF($B85&lt;=P$2,IF($C85&gt;=P$2,$D85,0),0)</f>
        <v>0</v>
      </c>
      <c r="Q85" s="44" t="n">
        <f aca="false">IF($B85&lt;=Q$2,IF($C85&gt;=Q$2,$D85,0),0)</f>
        <v>0</v>
      </c>
      <c r="R85" s="44" t="n">
        <f aca="false">IF($B85&lt;=R$2,IF($C85&gt;=R$2,$D85,0),0)</f>
        <v>0</v>
      </c>
      <c r="S85" s="44" t="n">
        <f aca="false">IF($B85&lt;=S$2,IF($C85&gt;=S$2,$D85,0),0)</f>
        <v>0</v>
      </c>
      <c r="T85" s="44" t="n">
        <f aca="false">IF($B85&lt;=T$2,IF($C85&gt;=T$2,$D85,0),0)</f>
        <v>0</v>
      </c>
      <c r="U85" s="44" t="n">
        <f aca="false">IF($B85&lt;=U$2,IF($C85&gt;=U$2,$D85,0),0)</f>
        <v>0</v>
      </c>
      <c r="V85" s="44" t="n">
        <f aca="false">IF($B85&lt;=V$2,IF($C85&gt;=V$2,$D85,0),0)</f>
        <v>0</v>
      </c>
      <c r="W85" s="44" t="n">
        <f aca="false">IF($B85&lt;=W$2,IF($C85&gt;=W$2,$D85,0),0)</f>
        <v>0</v>
      </c>
      <c r="X85" s="44" t="n">
        <f aca="false">IF($B85&lt;=X$2,IF($C85&gt;=X$2,$D85,0),0)</f>
        <v>0</v>
      </c>
      <c r="Y85" s="44" t="n">
        <f aca="false">IF($B85&lt;=Y$2,IF($C85&gt;=Y$2,$D85,0),0)</f>
        <v>0</v>
      </c>
      <c r="Z85" s="44" t="n">
        <f aca="false">IF($B85&lt;=Z$2,IF($C85&gt;=Z$2,$D85,0),0)</f>
        <v>0</v>
      </c>
      <c r="AA85" s="44" t="n">
        <f aca="false">IF($B85&lt;=AA$2,IF($C85&gt;=AA$2,$D85,0),0)</f>
        <v>0</v>
      </c>
      <c r="AB85" s="44" t="n">
        <f aca="false">IF($B85&lt;=AB$2,IF($C85&gt;=AB$2,$D85,0),0)</f>
        <v>0</v>
      </c>
      <c r="AC85" s="44" t="n">
        <f aca="false">IF($B85&lt;=AC$2,IF($C85&gt;=AC$2,$D85,0),0)</f>
        <v>0</v>
      </c>
      <c r="AD85" s="44" t="n">
        <f aca="false">IF($B85&lt;=AD$2,IF($C85&gt;=AD$2,$D85,0),0)</f>
        <v>0</v>
      </c>
      <c r="AE85" s="44" t="n">
        <f aca="false">IF($B85&lt;=AE$2,IF($C85&gt;=AE$2,$D85,0),0)</f>
        <v>0</v>
      </c>
      <c r="AF85" s="44" t="n">
        <f aca="false">IF($B85&lt;=AF$2,IF($C85&gt;=AF$2,$D85,0),0)</f>
        <v>0</v>
      </c>
      <c r="AG85" s="44" t="n">
        <f aca="false">IF($B85&lt;=AG$2,IF($C85&gt;=AG$2,$D85,0),0)</f>
        <v>0</v>
      </c>
      <c r="AH85" s="44" t="n">
        <f aca="false">IF($B85&lt;=AH$2,IF($C85&gt;=AH$2,$D85,0),0)</f>
        <v>0</v>
      </c>
      <c r="AI85" s="44" t="n">
        <f aca="false">IF($B85&lt;=AI$2,IF($C85&gt;=AI$2,$D85,0),0)</f>
        <v>0</v>
      </c>
      <c r="AJ85" s="44" t="n">
        <f aca="false">IF($B85&lt;=AJ$2,IF($C85&gt;=AJ$2,$D85,0),0)</f>
        <v>0</v>
      </c>
      <c r="AK85" s="44" t="n">
        <f aca="false">IF($B85&lt;=AK$2,IF($C85&gt;=AK$2,$D85,0),0)</f>
        <v>0</v>
      </c>
      <c r="AL85" s="44" t="n">
        <f aca="false">IF($B85&lt;=AL$2,IF($C85&gt;=AL$2,$D85,0),0)</f>
        <v>0</v>
      </c>
      <c r="AM85" s="44" t="n">
        <f aca="false">IF($B85&lt;=AM$2,IF($C85&gt;=AM$2,$D85,0),0)</f>
        <v>0</v>
      </c>
      <c r="AN85" s="44" t="n">
        <f aca="false">IF($B85&lt;=AN$2,IF($C85&gt;=AN$2,$D85,0),0)</f>
        <v>0</v>
      </c>
      <c r="AO85" s="44" t="n">
        <f aca="false">IF($B85&lt;=AO$2,IF($C85&gt;=AO$2,$D85,0),0)</f>
        <v>0</v>
      </c>
      <c r="AP85" s="44" t="n">
        <f aca="false">IF($B85&lt;=AP$2,IF($C85&gt;=AP$2,$D85,0),0)</f>
        <v>0</v>
      </c>
      <c r="AQ85" s="44" t="n">
        <f aca="false">IF($B85&lt;=AQ$2,IF($C85&gt;=AQ$2,$D85,0),0)</f>
        <v>0</v>
      </c>
      <c r="AR85" s="44" t="n">
        <f aca="false">IF($B85&lt;=AR$2,IF($C85&gt;=AR$2,$D85,0),0)</f>
        <v>0</v>
      </c>
      <c r="AS85" s="44" t="n">
        <f aca="false">IF($B85&lt;=AS$2,IF($C85&gt;=AS$2,$D85,0),0)</f>
        <v>0</v>
      </c>
      <c r="AT85" s="44" t="n">
        <f aca="false">IF($B85&lt;=AT$2,IF($C85&gt;=AT$2,$D85,0),0)</f>
        <v>0</v>
      </c>
      <c r="AU85" s="44" t="n">
        <f aca="false">IF($B85&lt;=AU$2,IF($C85&gt;=AU$2,$D85,0),0)</f>
        <v>0</v>
      </c>
      <c r="AV85" s="44" t="n">
        <f aca="false">IF($B85&lt;=AV$2,IF($C85&gt;=AV$2,$D85,0),0)</f>
        <v>0</v>
      </c>
      <c r="AW85" s="44" t="n">
        <f aca="false">IF($B85&lt;=AW$2,IF($C85&gt;=AW$2,$D85,0),0)</f>
        <v>0</v>
      </c>
      <c r="AX85" s="44" t="n">
        <f aca="false">IF($B85&lt;=AX$2,IF($C85&gt;=AX$2,$D85,0),0)</f>
        <v>0</v>
      </c>
      <c r="AY85" s="44" t="n">
        <f aca="false">IF($B85&lt;=AY$2,IF($C85&gt;=AY$2,$D85,0),0)</f>
        <v>0</v>
      </c>
      <c r="AZ85" s="44" t="n">
        <f aca="false">IF($B85&lt;=AZ$2,IF($C85&gt;=AZ$2,$D85,0),0)</f>
        <v>0</v>
      </c>
      <c r="BA85" s="44" t="n">
        <f aca="false">IF($B85&lt;=BA$2,IF($C85&gt;=BA$2,$D85,0),0)</f>
        <v>0</v>
      </c>
      <c r="BB85" s="44" t="n">
        <f aca="false">IF($B85&lt;=BB$2,IF($C85&gt;=BB$2,$D85,0),0)</f>
        <v>0</v>
      </c>
      <c r="BC85" s="44" t="n">
        <f aca="false">IF($B85&lt;=BC$2,IF($C85&gt;=BC$2,$D85,0),0)</f>
        <v>0</v>
      </c>
      <c r="BD85" s="44" t="n">
        <f aca="false">IF($B85&lt;=BD$2,IF($C85&gt;=BD$2,$D85,0),0)</f>
        <v>0</v>
      </c>
      <c r="BE85" s="44" t="n">
        <f aca="false">IF($B85&lt;=BE$2,IF($C85&gt;=BE$2,$D85,0),0)</f>
        <v>0</v>
      </c>
      <c r="BF85" s="44" t="n">
        <f aca="false">IF($B85&lt;=BF$2,IF($C85&gt;=BF$2,$D85,0),0)</f>
        <v>0</v>
      </c>
      <c r="BG85" s="44" t="n">
        <f aca="false">IF($B85&lt;=BG$2,IF($C85&gt;=BG$2,$D85,0),0)</f>
        <v>0</v>
      </c>
      <c r="BH85" s="44" t="n">
        <f aca="false">IF($B85&lt;=BH$2,IF($C85&gt;=BH$2,$D85,0),0)</f>
        <v>0</v>
      </c>
      <c r="BI85" s="44" t="n">
        <f aca="false">IF($B85&lt;=BI$2,IF($C85&gt;=BI$2,$D85,0),0)</f>
        <v>0</v>
      </c>
      <c r="BJ85" s="44" t="n">
        <f aca="false">IF($B85&lt;=BJ$2,IF($C85&gt;=BJ$2,$D85,0),0)</f>
        <v>0</v>
      </c>
      <c r="BK85" s="44" t="n">
        <f aca="false">IF($B85&lt;=BK$2,IF($C85&gt;=BK$2,$D85,0),0)</f>
        <v>0</v>
      </c>
    </row>
    <row r="86" customFormat="false" ht="12.75" hidden="false" customHeight="false" outlineLevel="0" collapsed="false">
      <c r="E86" s="32" t="n">
        <v>4.03</v>
      </c>
      <c r="F86" s="33" t="s">
        <v>107</v>
      </c>
      <c r="H86" s="47" t="n">
        <f aca="false">((I86-E86)*SUM(L86:AK86)*10000)</f>
        <v>0</v>
      </c>
      <c r="I86" s="32" t="n">
        <v>4.05</v>
      </c>
      <c r="J86" s="33" t="s">
        <v>40</v>
      </c>
      <c r="K86" s="33" t="n">
        <f aca="false">IF(I86=1,0,G86)</f>
        <v>0</v>
      </c>
      <c r="L86" s="44" t="n">
        <f aca="false">IF($B86&lt;=L$2,IF($C86&gt;=L$2,$D86,0),0)</f>
        <v>0</v>
      </c>
      <c r="M86" s="44" t="n">
        <f aca="false">IF($B86&lt;=M$2,IF($C86&gt;=M$2,$D86,0),0)</f>
        <v>0</v>
      </c>
      <c r="N86" s="44" t="n">
        <f aca="false">IF($B86&lt;=N$2,IF($C86&gt;=N$2,$D86,0),0)</f>
        <v>0</v>
      </c>
      <c r="O86" s="44" t="n">
        <f aca="false">IF($B86&lt;=O$2,IF($C86&gt;=O$2,$D86,0),0)</f>
        <v>0</v>
      </c>
      <c r="P86" s="44" t="n">
        <f aca="false">IF($B86&lt;=P$2,IF($C86&gt;=P$2,$D86,0),0)</f>
        <v>0</v>
      </c>
      <c r="Q86" s="44" t="n">
        <f aca="false">IF($B86&lt;=Q$2,IF($C86&gt;=Q$2,$D86,0),0)</f>
        <v>0</v>
      </c>
      <c r="R86" s="44" t="n">
        <f aca="false">IF($B86&lt;=R$2,IF($C86&gt;=R$2,$D86,0),0)</f>
        <v>0</v>
      </c>
      <c r="S86" s="44" t="n">
        <f aca="false">IF($B86&lt;=S$2,IF($C86&gt;=S$2,$D86,0),0)</f>
        <v>0</v>
      </c>
      <c r="T86" s="44" t="n">
        <f aca="false">IF($B86&lt;=T$2,IF($C86&gt;=T$2,$D86,0),0)</f>
        <v>0</v>
      </c>
      <c r="U86" s="44" t="n">
        <f aca="false">IF($B86&lt;=U$2,IF($C86&gt;=U$2,$D86,0),0)</f>
        <v>0</v>
      </c>
      <c r="V86" s="44" t="n">
        <f aca="false">IF($B86&lt;=V$2,IF($C86&gt;=V$2,$D86,0),0)</f>
        <v>0</v>
      </c>
      <c r="W86" s="44" t="n">
        <f aca="false">IF($B86&lt;=W$2,IF($C86&gt;=W$2,$D86,0),0)</f>
        <v>0</v>
      </c>
      <c r="X86" s="44" t="n">
        <f aca="false">IF($B86&lt;=X$2,IF($C86&gt;=X$2,$D86,0),0)</f>
        <v>0</v>
      </c>
      <c r="Y86" s="44" t="n">
        <f aca="false">IF($B86&lt;=Y$2,IF($C86&gt;=Y$2,$D86,0),0)</f>
        <v>0</v>
      </c>
      <c r="Z86" s="44" t="n">
        <f aca="false">IF($B86&lt;=Z$2,IF($C86&gt;=Z$2,$D86,0),0)</f>
        <v>0</v>
      </c>
      <c r="AA86" s="44" t="n">
        <f aca="false">IF($B86&lt;=AA$2,IF($C86&gt;=AA$2,$D86,0),0)</f>
        <v>0</v>
      </c>
      <c r="AB86" s="44" t="n">
        <f aca="false">IF($B86&lt;=AB$2,IF($C86&gt;=AB$2,$D86,0),0)</f>
        <v>0</v>
      </c>
      <c r="AC86" s="44" t="n">
        <f aca="false">IF($B86&lt;=AC$2,IF($C86&gt;=AC$2,$D86,0),0)</f>
        <v>0</v>
      </c>
      <c r="AD86" s="44" t="n">
        <f aca="false">IF($B86&lt;=AD$2,IF($C86&gt;=AD$2,$D86,0),0)</f>
        <v>0</v>
      </c>
      <c r="AE86" s="44" t="n">
        <f aca="false">IF($B86&lt;=AE$2,IF($C86&gt;=AE$2,$D86,0),0)</f>
        <v>0</v>
      </c>
      <c r="AF86" s="44" t="n">
        <f aca="false">IF($B86&lt;=AF$2,IF($C86&gt;=AF$2,$D86,0),0)</f>
        <v>0</v>
      </c>
      <c r="AG86" s="44" t="n">
        <f aca="false">IF($B86&lt;=AG$2,IF($C86&gt;=AG$2,$D86,0),0)</f>
        <v>0</v>
      </c>
      <c r="AH86" s="44" t="n">
        <f aca="false">IF($B86&lt;=AH$2,IF($C86&gt;=AH$2,$D86,0),0)</f>
        <v>0</v>
      </c>
      <c r="AI86" s="44" t="n">
        <f aca="false">IF($B86&lt;=AI$2,IF($C86&gt;=AI$2,$D86,0),0)</f>
        <v>0</v>
      </c>
      <c r="AJ86" s="44" t="n">
        <f aca="false">IF($B86&lt;=AJ$2,IF($C86&gt;=AJ$2,$D86,0),0)</f>
        <v>0</v>
      </c>
      <c r="AK86" s="44" t="n">
        <f aca="false">IF($B86&lt;=AK$2,IF($C86&gt;=AK$2,$D86,0),0)</f>
        <v>0</v>
      </c>
      <c r="AL86" s="44" t="n">
        <f aca="false">IF($B86&lt;=AL$2,IF($C86&gt;=AL$2,$D86,0),0)</f>
        <v>0</v>
      </c>
      <c r="AM86" s="44" t="n">
        <f aca="false">IF($B86&lt;=AM$2,IF($C86&gt;=AM$2,$D86,0),0)</f>
        <v>0</v>
      </c>
      <c r="AN86" s="44" t="n">
        <f aca="false">IF($B86&lt;=AN$2,IF($C86&gt;=AN$2,$D86,0),0)</f>
        <v>0</v>
      </c>
      <c r="AO86" s="44" t="n">
        <f aca="false">IF($B86&lt;=AO$2,IF($C86&gt;=AO$2,$D86,0),0)</f>
        <v>0</v>
      </c>
      <c r="AP86" s="44" t="n">
        <f aca="false">IF($B86&lt;=AP$2,IF($C86&gt;=AP$2,$D86,0),0)</f>
        <v>0</v>
      </c>
      <c r="AQ86" s="44" t="n">
        <f aca="false">IF($B86&lt;=AQ$2,IF($C86&gt;=AQ$2,$D86,0),0)</f>
        <v>0</v>
      </c>
      <c r="AR86" s="44" t="n">
        <f aca="false">IF($B86&lt;=AR$2,IF($C86&gt;=AR$2,$D86,0),0)</f>
        <v>0</v>
      </c>
      <c r="AS86" s="44" t="n">
        <f aca="false">IF($B86&lt;=AS$2,IF($C86&gt;=AS$2,$D86,0),0)</f>
        <v>0</v>
      </c>
      <c r="AT86" s="44" t="n">
        <f aca="false">IF($B86&lt;=AT$2,IF($C86&gt;=AT$2,$D86,0),0)</f>
        <v>0</v>
      </c>
      <c r="AU86" s="44" t="n">
        <f aca="false">IF($B86&lt;=AU$2,IF($C86&gt;=AU$2,$D86,0),0)</f>
        <v>0</v>
      </c>
      <c r="AV86" s="44" t="n">
        <f aca="false">IF($B86&lt;=AV$2,IF($C86&gt;=AV$2,$D86,0),0)</f>
        <v>0</v>
      </c>
      <c r="AW86" s="44" t="n">
        <f aca="false">IF($B86&lt;=AW$2,IF($C86&gt;=AW$2,$D86,0),0)</f>
        <v>0</v>
      </c>
      <c r="AX86" s="44" t="n">
        <f aca="false">IF($B86&lt;=AX$2,IF($C86&gt;=AX$2,$D86,0),0)</f>
        <v>0</v>
      </c>
      <c r="AY86" s="44" t="n">
        <f aca="false">IF($B86&lt;=AY$2,IF($C86&gt;=AY$2,$D86,0),0)</f>
        <v>0</v>
      </c>
      <c r="AZ86" s="44" t="n">
        <f aca="false">IF($B86&lt;=AZ$2,IF($C86&gt;=AZ$2,$D86,0),0)</f>
        <v>0</v>
      </c>
      <c r="BA86" s="44" t="n">
        <f aca="false">IF($B86&lt;=BA$2,IF($C86&gt;=BA$2,$D86,0),0)</f>
        <v>0</v>
      </c>
      <c r="BB86" s="44" t="n">
        <f aca="false">IF($B86&lt;=BB$2,IF($C86&gt;=BB$2,$D86,0),0)</f>
        <v>0</v>
      </c>
      <c r="BC86" s="44" t="n">
        <f aca="false">IF($B86&lt;=BC$2,IF($C86&gt;=BC$2,$D86,0),0)</f>
        <v>0</v>
      </c>
      <c r="BD86" s="44" t="n">
        <f aca="false">IF($B86&lt;=BD$2,IF($C86&gt;=BD$2,$D86,0),0)</f>
        <v>0</v>
      </c>
      <c r="BE86" s="44" t="n">
        <f aca="false">IF($B86&lt;=BE$2,IF($C86&gt;=BE$2,$D86,0),0)</f>
        <v>0</v>
      </c>
      <c r="BF86" s="44" t="n">
        <f aca="false">IF($B86&lt;=BF$2,IF($C86&gt;=BF$2,$D86,0),0)</f>
        <v>0</v>
      </c>
      <c r="BG86" s="44" t="n">
        <f aca="false">IF($B86&lt;=BG$2,IF($C86&gt;=BG$2,$D86,0),0)</f>
        <v>0</v>
      </c>
      <c r="BH86" s="44" t="n">
        <f aca="false">IF($B86&lt;=BH$2,IF($C86&gt;=BH$2,$D86,0),0)</f>
        <v>0</v>
      </c>
      <c r="BI86" s="44" t="n">
        <f aca="false">IF($B86&lt;=BI$2,IF($C86&gt;=BI$2,$D86,0),0)</f>
        <v>0</v>
      </c>
      <c r="BJ86" s="44" t="n">
        <f aca="false">IF($B86&lt;=BJ$2,IF($C86&gt;=BJ$2,$D86,0),0)</f>
        <v>0</v>
      </c>
      <c r="BK86" s="44" t="n">
        <f aca="false">IF($B86&lt;=BK$2,IF($C86&gt;=BK$2,$D86,0),0)</f>
        <v>0</v>
      </c>
    </row>
    <row r="87" customFormat="false" ht="12.75" hidden="false" customHeight="false" outlineLevel="0" collapsed="false">
      <c r="H87" s="47"/>
      <c r="I87" s="32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customFormat="false" ht="12.75" hidden="false" customHeight="false" outlineLevel="0" collapsed="false"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customFormat="false" ht="12.75" hidden="false" customHeight="false" outlineLevel="0" collapsed="false">
      <c r="B89" s="30" t="n">
        <v>36923</v>
      </c>
      <c r="C89" s="30" t="n">
        <v>36923</v>
      </c>
      <c r="F89" s="33" t="s">
        <v>109</v>
      </c>
      <c r="G89" s="33" t="s">
        <v>99</v>
      </c>
      <c r="H89" s="47" t="n">
        <f aca="false">((I89-E89)*SUM(L89:AK89)*10000)</f>
        <v>-0</v>
      </c>
      <c r="I89" s="32" t="n">
        <v>-0.72</v>
      </c>
      <c r="K89" s="33" t="str">
        <f aca="false">IF(I89=1,0,G89)</f>
        <v>WEST</v>
      </c>
      <c r="L89" s="44" t="n">
        <f aca="false">IF($B89&lt;=L$2,IF($C89&gt;=L$2,$D89,0),0)</f>
        <v>0</v>
      </c>
      <c r="M89" s="44" t="n">
        <f aca="false">IF($B89&lt;=M$2,IF($C89&gt;=M$2,$D89,0),0)</f>
        <v>0</v>
      </c>
      <c r="N89" s="44" t="n">
        <f aca="false">IF($B89&lt;=N$2,IF($C89&gt;=N$2,$D89,0),0)</f>
        <v>0</v>
      </c>
      <c r="O89" s="44" t="n">
        <f aca="false">IF($B89&lt;=O$2,IF($C89&gt;=O$2,$D89,0),0)</f>
        <v>0</v>
      </c>
      <c r="P89" s="44" t="n">
        <f aca="false">IF($B89&lt;=P$2,IF($C89&gt;=P$2,$D89,0),0)</f>
        <v>0</v>
      </c>
      <c r="Q89" s="44" t="n">
        <f aca="false">IF($B89&lt;=Q$2,IF($C89&gt;=Q$2,$D89,0),0)</f>
        <v>0</v>
      </c>
      <c r="R89" s="44" t="n">
        <f aca="false">IF($B89&lt;=R$2,IF($C89&gt;=R$2,$D89,0),0)</f>
        <v>0</v>
      </c>
      <c r="S89" s="44" t="n">
        <f aca="false">IF($B89&lt;=S$2,IF($C89&gt;=S$2,$D89,0),0)</f>
        <v>0</v>
      </c>
      <c r="T89" s="44" t="n">
        <f aca="false">IF($B89&lt;=T$2,IF($C89&gt;=T$2,$D89,0),0)</f>
        <v>0</v>
      </c>
      <c r="U89" s="44" t="n">
        <f aca="false">IF($B89&lt;=U$2,IF($C89&gt;=U$2,$D89,0),0)</f>
        <v>0</v>
      </c>
      <c r="V89" s="44" t="n">
        <f aca="false">IF($B89&lt;=V$2,IF($C89&gt;=V$2,$D89,0),0)</f>
        <v>0</v>
      </c>
      <c r="W89" s="44" t="n">
        <f aca="false">IF($B89&lt;=W$2,IF($C89&gt;=W$2,$D89,0),0)</f>
        <v>0</v>
      </c>
      <c r="X89" s="44" t="n">
        <f aca="false">IF($B89&lt;=X$2,IF($C89&gt;=X$2,$D89,0),0)</f>
        <v>0</v>
      </c>
      <c r="Y89" s="44" t="n">
        <f aca="false">IF($B89&lt;=Y$2,IF($C89&gt;=Y$2,$D89,0),0)</f>
        <v>0</v>
      </c>
      <c r="Z89" s="44" t="n">
        <f aca="false">IF($B89&lt;=Z$2,IF($C89&gt;=Z$2,$D89,0),0)</f>
        <v>0</v>
      </c>
      <c r="AA89" s="44" t="n">
        <f aca="false">IF($B89&lt;=AA$2,IF($C89&gt;=AA$2,$D89,0),0)</f>
        <v>0</v>
      </c>
      <c r="AB89" s="44" t="n">
        <f aca="false">IF($B89&lt;=AB$2,IF($C89&gt;=AB$2,$D89,0),0)</f>
        <v>0</v>
      </c>
      <c r="AC89" s="44" t="n">
        <f aca="false">IF($B89&lt;=AC$2,IF($C89&gt;=AC$2,$D89,0),0)</f>
        <v>0</v>
      </c>
      <c r="AD89" s="44" t="n">
        <f aca="false">IF($B89&lt;=AD$2,IF($C89&gt;=AD$2,$D89,0),0)</f>
        <v>0</v>
      </c>
      <c r="AE89" s="44" t="n">
        <f aca="false">IF($B89&lt;=AE$2,IF($C89&gt;=AE$2,$D89,0),0)</f>
        <v>0</v>
      </c>
      <c r="AF89" s="44" t="n">
        <f aca="false">IF($B89&lt;=AF$2,IF($C89&gt;=AF$2,$D89,0),0)</f>
        <v>0</v>
      </c>
      <c r="AG89" s="44" t="n">
        <f aca="false">IF($B89&lt;=AG$2,IF($C89&gt;=AG$2,$D89,0),0)</f>
        <v>0</v>
      </c>
      <c r="AH89" s="44" t="n">
        <f aca="false">IF($B89&lt;=AH$2,IF($C89&gt;=AH$2,$D89,0),0)</f>
        <v>0</v>
      </c>
      <c r="AI89" s="44" t="n">
        <f aca="false">IF($B89&lt;=AI$2,IF($C89&gt;=AI$2,$D89,0),0)</f>
        <v>0</v>
      </c>
      <c r="AJ89" s="44" t="n">
        <f aca="false">IF($B89&lt;=AJ$2,IF($C89&gt;=AJ$2,$D89,0),0)</f>
        <v>0</v>
      </c>
      <c r="AK89" s="44" t="n">
        <f aca="false">IF($B89&lt;=AK$2,IF($C89&gt;=AK$2,$D89,0),0)</f>
        <v>0</v>
      </c>
      <c r="AL89" s="44" t="n">
        <f aca="false">IF($B89&lt;=AL$2,IF($C89&gt;=AL$2,$D89,0),0)</f>
        <v>0</v>
      </c>
      <c r="AM89" s="44" t="n">
        <f aca="false">IF($B89&lt;=AM$2,IF($C89&gt;=AM$2,$D89,0),0)</f>
        <v>0</v>
      </c>
      <c r="AN89" s="44" t="n">
        <f aca="false">IF($B89&lt;=AN$2,IF($C89&gt;=AN$2,$D89,0),0)</f>
        <v>0</v>
      </c>
      <c r="AO89" s="44" t="n">
        <f aca="false">IF($B89&lt;=AO$2,IF($C89&gt;=AO$2,$D89,0),0)</f>
        <v>0</v>
      </c>
      <c r="AP89" s="44" t="n">
        <f aca="false">IF($B89&lt;=AP$2,IF($C89&gt;=AP$2,$D89,0),0)</f>
        <v>0</v>
      </c>
      <c r="AQ89" s="44" t="n">
        <f aca="false">IF($B89&lt;=AQ$2,IF($C89&gt;=AQ$2,$D89,0),0)</f>
        <v>0</v>
      </c>
      <c r="AR89" s="44" t="n">
        <f aca="false">IF($B89&lt;=AR$2,IF($C89&gt;=AR$2,$D89,0),0)</f>
        <v>0</v>
      </c>
      <c r="AS89" s="44" t="n">
        <f aca="false">IF($B89&lt;=AS$2,IF($C89&gt;=AS$2,$D89,0),0)</f>
        <v>0</v>
      </c>
      <c r="AT89" s="44" t="n">
        <f aca="false">IF($B89&lt;=AT$2,IF($C89&gt;=AT$2,$D89,0),0)</f>
        <v>0</v>
      </c>
      <c r="AU89" s="44" t="n">
        <f aca="false">IF($B89&lt;=AU$2,IF($C89&gt;=AU$2,$D89,0),0)</f>
        <v>0</v>
      </c>
      <c r="AV89" s="44" t="n">
        <f aca="false">IF($B89&lt;=AV$2,IF($C89&gt;=AV$2,$D89,0),0)</f>
        <v>0</v>
      </c>
      <c r="AW89" s="44" t="n">
        <f aca="false">IF($B89&lt;=AW$2,IF($C89&gt;=AW$2,$D89,0),0)</f>
        <v>0</v>
      </c>
      <c r="AX89" s="44" t="n">
        <f aca="false">IF($B89&lt;=AX$2,IF($C89&gt;=AX$2,$D89,0),0)</f>
        <v>0</v>
      </c>
      <c r="AY89" s="44" t="n">
        <f aca="false">IF($B89&lt;=AY$2,IF($C89&gt;=AY$2,$D89,0),0)</f>
        <v>0</v>
      </c>
      <c r="AZ89" s="44" t="n">
        <f aca="false">IF($B89&lt;=AZ$2,IF($C89&gt;=AZ$2,$D89,0),0)</f>
        <v>0</v>
      </c>
      <c r="BA89" s="44" t="n">
        <f aca="false">IF($B89&lt;=BA$2,IF($C89&gt;=BA$2,$D89,0),0)</f>
        <v>0</v>
      </c>
      <c r="BB89" s="44" t="n">
        <f aca="false">IF($B89&lt;=BB$2,IF($C89&gt;=BB$2,$D89,0),0)</f>
        <v>0</v>
      </c>
      <c r="BC89" s="44" t="n">
        <f aca="false">IF($B89&lt;=BC$2,IF($C89&gt;=BC$2,$D89,0),0)</f>
        <v>0</v>
      </c>
      <c r="BD89" s="44" t="n">
        <f aca="false">IF($B89&lt;=BD$2,IF($C89&gt;=BD$2,$D89,0),0)</f>
        <v>0</v>
      </c>
      <c r="BE89" s="44" t="n">
        <f aca="false">IF($B89&lt;=BE$2,IF($C89&gt;=BE$2,$D89,0),0)</f>
        <v>0</v>
      </c>
      <c r="BF89" s="44" t="n">
        <f aca="false">IF($B89&lt;=BF$2,IF($C89&gt;=BF$2,$D89,0),0)</f>
        <v>0</v>
      </c>
      <c r="BG89" s="44" t="n">
        <f aca="false">IF($B89&lt;=BG$2,IF($C89&gt;=BG$2,$D89,0),0)</f>
        <v>0</v>
      </c>
      <c r="BH89" s="44" t="n">
        <f aca="false">IF($B89&lt;=BH$2,IF($C89&gt;=BH$2,$D89,0),0)</f>
        <v>0</v>
      </c>
      <c r="BI89" s="44" t="n">
        <f aca="false">IF($B89&lt;=BI$2,IF($C89&gt;=BI$2,$D89,0),0)</f>
        <v>0</v>
      </c>
      <c r="BJ89" s="44" t="n">
        <f aca="false">IF($B89&lt;=BJ$2,IF($C89&gt;=BJ$2,$D89,0),0)</f>
        <v>0</v>
      </c>
      <c r="BK89" s="44" t="n">
        <f aca="false">IF($B89&lt;=BK$2,IF($C89&gt;=BK$2,$D89,0),0)</f>
        <v>0</v>
      </c>
    </row>
    <row r="90" customFormat="false" ht="12.75" hidden="false" customHeight="false" outlineLevel="0" collapsed="false">
      <c r="B90" s="30" t="n">
        <v>36951</v>
      </c>
      <c r="C90" s="30" t="n">
        <v>36951</v>
      </c>
      <c r="F90" s="33" t="s">
        <v>109</v>
      </c>
      <c r="G90" s="33" t="s">
        <v>99</v>
      </c>
      <c r="H90" s="47" t="n">
        <f aca="false">((I90-E90)*SUM(L90:AK90)*10000)</f>
        <v>-0</v>
      </c>
      <c r="I90" s="32" t="n">
        <v>-0.535</v>
      </c>
      <c r="K90" s="33" t="str">
        <f aca="false">IF(I90=1,0,G90)</f>
        <v>WEST</v>
      </c>
      <c r="L90" s="44" t="n">
        <f aca="false">IF($B90&lt;=L$2,IF($C90&gt;=L$2,$D90,0),0)</f>
        <v>0</v>
      </c>
      <c r="M90" s="44" t="n">
        <f aca="false">IF($B90&lt;=M$2,IF($C90&gt;=M$2,$D90,0),0)</f>
        <v>0</v>
      </c>
      <c r="N90" s="44" t="n">
        <f aca="false">IF($B90&lt;=N$2,IF($C90&gt;=N$2,$D90,0),0)</f>
        <v>0</v>
      </c>
      <c r="O90" s="44" t="n">
        <f aca="false">IF($B90&lt;=O$2,IF($C90&gt;=O$2,$D90,0),0)</f>
        <v>0</v>
      </c>
      <c r="P90" s="44" t="n">
        <f aca="false">IF($B90&lt;=P$2,IF($C90&gt;=P$2,$D90,0),0)</f>
        <v>0</v>
      </c>
      <c r="Q90" s="44" t="n">
        <f aca="false">IF($B90&lt;=Q$2,IF($C90&gt;=Q$2,$D90,0),0)</f>
        <v>0</v>
      </c>
      <c r="R90" s="44" t="n">
        <f aca="false">IF($B90&lt;=R$2,IF($C90&gt;=R$2,$D90,0),0)</f>
        <v>0</v>
      </c>
      <c r="S90" s="44" t="n">
        <f aca="false">IF($B90&lt;=S$2,IF($C90&gt;=S$2,$D90,0),0)</f>
        <v>0</v>
      </c>
      <c r="T90" s="44" t="n">
        <f aca="false">IF($B90&lt;=T$2,IF($C90&gt;=T$2,$D90,0),0)</f>
        <v>0</v>
      </c>
      <c r="U90" s="44" t="n">
        <f aca="false">IF($B90&lt;=U$2,IF($C90&gt;=U$2,$D90,0),0)</f>
        <v>0</v>
      </c>
      <c r="V90" s="44" t="n">
        <f aca="false">IF($B90&lt;=V$2,IF($C90&gt;=V$2,$D90,0),0)</f>
        <v>0</v>
      </c>
      <c r="W90" s="44" t="n">
        <f aca="false">IF($B90&lt;=W$2,IF($C90&gt;=W$2,$D90,0),0)</f>
        <v>0</v>
      </c>
      <c r="X90" s="44" t="n">
        <f aca="false">IF($B90&lt;=X$2,IF($C90&gt;=X$2,$D90,0),0)</f>
        <v>0</v>
      </c>
      <c r="Y90" s="44" t="n">
        <f aca="false">IF($B90&lt;=Y$2,IF($C90&gt;=Y$2,$D90,0),0)</f>
        <v>0</v>
      </c>
      <c r="Z90" s="44" t="n">
        <f aca="false">IF($B90&lt;=Z$2,IF($C90&gt;=Z$2,$D90,0),0)</f>
        <v>0</v>
      </c>
      <c r="AA90" s="44" t="n">
        <f aca="false">IF($B90&lt;=AA$2,IF($C90&gt;=AA$2,$D90,0),0)</f>
        <v>0</v>
      </c>
      <c r="AB90" s="44" t="n">
        <f aca="false">IF($B90&lt;=AB$2,IF($C90&gt;=AB$2,$D90,0),0)</f>
        <v>0</v>
      </c>
      <c r="AC90" s="44" t="n">
        <f aca="false">IF($B90&lt;=AC$2,IF($C90&gt;=AC$2,$D90,0),0)</f>
        <v>0</v>
      </c>
      <c r="AD90" s="44" t="n">
        <f aca="false">IF($B90&lt;=AD$2,IF($C90&gt;=AD$2,$D90,0),0)</f>
        <v>0</v>
      </c>
      <c r="AE90" s="44" t="n">
        <f aca="false">IF($B90&lt;=AE$2,IF($C90&gt;=AE$2,$D90,0),0)</f>
        <v>0</v>
      </c>
      <c r="AF90" s="44" t="n">
        <f aca="false">IF($B90&lt;=AF$2,IF($C90&gt;=AF$2,$D90,0),0)</f>
        <v>0</v>
      </c>
      <c r="AG90" s="44" t="n">
        <f aca="false">IF($B90&lt;=AG$2,IF($C90&gt;=AG$2,$D90,0),0)</f>
        <v>0</v>
      </c>
      <c r="AH90" s="44" t="n">
        <f aca="false">IF($B90&lt;=AH$2,IF($C90&gt;=AH$2,$D90,0),0)</f>
        <v>0</v>
      </c>
      <c r="AI90" s="44" t="n">
        <f aca="false">IF($B90&lt;=AI$2,IF($C90&gt;=AI$2,$D90,0),0)</f>
        <v>0</v>
      </c>
      <c r="AJ90" s="44" t="n">
        <f aca="false">IF($B90&lt;=AJ$2,IF($C90&gt;=AJ$2,$D90,0),0)</f>
        <v>0</v>
      </c>
      <c r="AK90" s="44" t="n">
        <f aca="false">IF($B90&lt;=AK$2,IF($C90&gt;=AK$2,$D90,0),0)</f>
        <v>0</v>
      </c>
      <c r="AL90" s="44" t="n">
        <f aca="false">IF($B90&lt;=AL$2,IF($C90&gt;=AL$2,$D90,0),0)</f>
        <v>0</v>
      </c>
      <c r="AM90" s="44" t="n">
        <f aca="false">IF($B90&lt;=AM$2,IF($C90&gt;=AM$2,$D90,0),0)</f>
        <v>0</v>
      </c>
      <c r="AN90" s="44" t="n">
        <f aca="false">IF($B90&lt;=AN$2,IF($C90&gt;=AN$2,$D90,0),0)</f>
        <v>0</v>
      </c>
      <c r="AO90" s="44" t="n">
        <f aca="false">IF($B90&lt;=AO$2,IF($C90&gt;=AO$2,$D90,0),0)</f>
        <v>0</v>
      </c>
      <c r="AP90" s="44" t="n">
        <f aca="false">IF($B90&lt;=AP$2,IF($C90&gt;=AP$2,$D90,0),0)</f>
        <v>0</v>
      </c>
      <c r="AQ90" s="44" t="n">
        <f aca="false">IF($B90&lt;=AQ$2,IF($C90&gt;=AQ$2,$D90,0),0)</f>
        <v>0</v>
      </c>
      <c r="AR90" s="44" t="n">
        <f aca="false">IF($B90&lt;=AR$2,IF($C90&gt;=AR$2,$D90,0),0)</f>
        <v>0</v>
      </c>
      <c r="AS90" s="44" t="n">
        <f aca="false">IF($B90&lt;=AS$2,IF($C90&gt;=AS$2,$D90,0),0)</f>
        <v>0</v>
      </c>
      <c r="AT90" s="44" t="n">
        <f aca="false">IF($B90&lt;=AT$2,IF($C90&gt;=AT$2,$D90,0),0)</f>
        <v>0</v>
      </c>
      <c r="AU90" s="44" t="n">
        <f aca="false">IF($B90&lt;=AU$2,IF($C90&gt;=AU$2,$D90,0),0)</f>
        <v>0</v>
      </c>
      <c r="AV90" s="44" t="n">
        <f aca="false">IF($B90&lt;=AV$2,IF($C90&gt;=AV$2,$D90,0),0)</f>
        <v>0</v>
      </c>
      <c r="AW90" s="44" t="n">
        <f aca="false">IF($B90&lt;=AW$2,IF($C90&gt;=AW$2,$D90,0),0)</f>
        <v>0</v>
      </c>
      <c r="AX90" s="44" t="n">
        <f aca="false">IF($B90&lt;=AX$2,IF($C90&gt;=AX$2,$D90,0),0)</f>
        <v>0</v>
      </c>
      <c r="AY90" s="44" t="n">
        <f aca="false">IF($B90&lt;=AY$2,IF($C90&gt;=AY$2,$D90,0),0)</f>
        <v>0</v>
      </c>
      <c r="AZ90" s="44" t="n">
        <f aca="false">IF($B90&lt;=AZ$2,IF($C90&gt;=AZ$2,$D90,0),0)</f>
        <v>0</v>
      </c>
      <c r="BA90" s="44" t="n">
        <f aca="false">IF($B90&lt;=BA$2,IF($C90&gt;=BA$2,$D90,0),0)</f>
        <v>0</v>
      </c>
      <c r="BB90" s="44" t="n">
        <f aca="false">IF($B90&lt;=BB$2,IF($C90&gt;=BB$2,$D90,0),0)</f>
        <v>0</v>
      </c>
      <c r="BC90" s="44" t="n">
        <f aca="false">IF($B90&lt;=BC$2,IF($C90&gt;=BC$2,$D90,0),0)</f>
        <v>0</v>
      </c>
      <c r="BD90" s="44" t="n">
        <f aca="false">IF($B90&lt;=BD$2,IF($C90&gt;=BD$2,$D90,0),0)</f>
        <v>0</v>
      </c>
      <c r="BE90" s="44" t="n">
        <f aca="false">IF($B90&lt;=BE$2,IF($C90&gt;=BE$2,$D90,0),0)</f>
        <v>0</v>
      </c>
      <c r="BF90" s="44" t="n">
        <f aca="false">IF($B90&lt;=BF$2,IF($C90&gt;=BF$2,$D90,0),0)</f>
        <v>0</v>
      </c>
      <c r="BG90" s="44" t="n">
        <f aca="false">IF($B90&lt;=BG$2,IF($C90&gt;=BG$2,$D90,0),0)</f>
        <v>0</v>
      </c>
      <c r="BH90" s="44" t="n">
        <f aca="false">IF($B90&lt;=BH$2,IF($C90&gt;=BH$2,$D90,0),0)</f>
        <v>0</v>
      </c>
      <c r="BI90" s="44" t="n">
        <f aca="false">IF($B90&lt;=BI$2,IF($C90&gt;=BI$2,$D90,0),0)</f>
        <v>0</v>
      </c>
      <c r="BJ90" s="44" t="n">
        <f aca="false">IF($B90&lt;=BJ$2,IF($C90&gt;=BJ$2,$D90,0),0)</f>
        <v>0</v>
      </c>
      <c r="BK90" s="44" t="n">
        <f aca="false">IF($B90&lt;=BK$2,IF($C90&gt;=BK$2,$D90,0),0)</f>
        <v>0</v>
      </c>
    </row>
    <row r="91" customFormat="false" ht="12.75" hidden="false" customHeight="false" outlineLevel="0" collapsed="false">
      <c r="B91" s="30" t="n">
        <v>36982</v>
      </c>
      <c r="C91" s="30" t="n">
        <v>37165</v>
      </c>
      <c r="F91" s="33" t="s">
        <v>109</v>
      </c>
      <c r="G91" s="33" t="s">
        <v>99</v>
      </c>
      <c r="H91" s="47" t="n">
        <f aca="false">((I91-E91)*SUM(L91:AK91)*10000)</f>
        <v>-0</v>
      </c>
      <c r="I91" s="32" t="n">
        <v>-0.72</v>
      </c>
      <c r="K91" s="33" t="str">
        <f aca="false">IF(I91=1,0,G91)</f>
        <v>WEST</v>
      </c>
      <c r="L91" s="44" t="n">
        <f aca="false">IF($B91&lt;=L$2,IF($C91&gt;=L$2,$D91,0),0)</f>
        <v>0</v>
      </c>
      <c r="M91" s="44" t="n">
        <f aca="false">IF($B91&lt;=M$2,IF($C91&gt;=M$2,$D91,0),0)</f>
        <v>0</v>
      </c>
      <c r="N91" s="44" t="n">
        <f aca="false">IF($B91&lt;=N$2,IF($C91&gt;=N$2,$D91,0),0)</f>
        <v>0</v>
      </c>
      <c r="O91" s="44" t="n">
        <f aca="false">IF($B91&lt;=O$2,IF($C91&gt;=O$2,$D91,0),0)</f>
        <v>0</v>
      </c>
      <c r="P91" s="44" t="n">
        <f aca="false">IF($B91&lt;=P$2,IF($C91&gt;=P$2,$D91,0),0)</f>
        <v>0</v>
      </c>
      <c r="Q91" s="44" t="n">
        <f aca="false">IF($B91&lt;=Q$2,IF($C91&gt;=Q$2,$D91,0),0)</f>
        <v>0</v>
      </c>
      <c r="R91" s="44" t="n">
        <f aca="false">IF($B91&lt;=R$2,IF($C91&gt;=R$2,$D91,0),0)</f>
        <v>0</v>
      </c>
      <c r="S91" s="44" t="n">
        <f aca="false">IF($B91&lt;=S$2,IF($C91&gt;=S$2,$D91,0),0)</f>
        <v>0</v>
      </c>
      <c r="T91" s="44" t="n">
        <f aca="false">IF($B91&lt;=T$2,IF($C91&gt;=T$2,$D91,0),0)</f>
        <v>0</v>
      </c>
      <c r="U91" s="44" t="n">
        <f aca="false">IF($B91&lt;=U$2,IF($C91&gt;=U$2,$D91,0),0)</f>
        <v>0</v>
      </c>
      <c r="V91" s="44" t="n">
        <f aca="false">IF($B91&lt;=V$2,IF($C91&gt;=V$2,$D91,0),0)</f>
        <v>0</v>
      </c>
      <c r="W91" s="44" t="n">
        <f aca="false">IF($B91&lt;=W$2,IF($C91&gt;=W$2,$D91,0),0)</f>
        <v>0</v>
      </c>
      <c r="X91" s="44" t="n">
        <f aca="false">IF($B91&lt;=X$2,IF($C91&gt;=X$2,$D91,0),0)</f>
        <v>0</v>
      </c>
      <c r="Y91" s="44" t="n">
        <f aca="false">IF($B91&lt;=Y$2,IF($C91&gt;=Y$2,$D91,0),0)</f>
        <v>0</v>
      </c>
      <c r="Z91" s="44" t="n">
        <f aca="false">IF($B91&lt;=Z$2,IF($C91&gt;=Z$2,$D91,0),0)</f>
        <v>0</v>
      </c>
      <c r="AA91" s="44" t="n">
        <f aca="false">IF($B91&lt;=AA$2,IF($C91&gt;=AA$2,$D91,0),0)</f>
        <v>0</v>
      </c>
      <c r="AB91" s="44" t="n">
        <f aca="false">IF($B91&lt;=AB$2,IF($C91&gt;=AB$2,$D91,0),0)</f>
        <v>0</v>
      </c>
      <c r="AC91" s="44" t="n">
        <f aca="false">IF($B91&lt;=AC$2,IF($C91&gt;=AC$2,$D91,0),0)</f>
        <v>0</v>
      </c>
      <c r="AD91" s="44" t="n">
        <f aca="false">IF($B91&lt;=AD$2,IF($C91&gt;=AD$2,$D91,0),0)</f>
        <v>0</v>
      </c>
      <c r="AE91" s="44" t="n">
        <f aca="false">IF($B91&lt;=AE$2,IF($C91&gt;=AE$2,$D91,0),0)</f>
        <v>0</v>
      </c>
      <c r="AF91" s="44" t="n">
        <f aca="false">IF($B91&lt;=AF$2,IF($C91&gt;=AF$2,$D91,0),0)</f>
        <v>0</v>
      </c>
      <c r="AG91" s="44" t="n">
        <f aca="false">IF($B91&lt;=AG$2,IF($C91&gt;=AG$2,$D91,0),0)</f>
        <v>0</v>
      </c>
      <c r="AH91" s="44" t="n">
        <f aca="false">IF($B91&lt;=AH$2,IF($C91&gt;=AH$2,$D91,0),0)</f>
        <v>0</v>
      </c>
      <c r="AI91" s="44" t="n">
        <f aca="false">IF($B91&lt;=AI$2,IF($C91&gt;=AI$2,$D91,0),0)</f>
        <v>0</v>
      </c>
      <c r="AJ91" s="44" t="n">
        <f aca="false">IF($B91&lt;=AJ$2,IF($C91&gt;=AJ$2,$D91,0),0)</f>
        <v>0</v>
      </c>
      <c r="AK91" s="44" t="n">
        <f aca="false">IF($B91&lt;=AK$2,IF($C91&gt;=AK$2,$D91,0),0)</f>
        <v>0</v>
      </c>
      <c r="AL91" s="44" t="n">
        <f aca="false">IF($B91&lt;=AL$2,IF($C91&gt;=AL$2,$D91,0),0)</f>
        <v>0</v>
      </c>
      <c r="AM91" s="44" t="n">
        <f aca="false">IF($B91&lt;=AM$2,IF($C91&gt;=AM$2,$D91,0),0)</f>
        <v>0</v>
      </c>
      <c r="AN91" s="44" t="n">
        <f aca="false">IF($B91&lt;=AN$2,IF($C91&gt;=AN$2,$D91,0),0)</f>
        <v>0</v>
      </c>
      <c r="AO91" s="44" t="n">
        <f aca="false">IF($B91&lt;=AO$2,IF($C91&gt;=AO$2,$D91,0),0)</f>
        <v>0</v>
      </c>
      <c r="AP91" s="44" t="n">
        <f aca="false">IF($B91&lt;=AP$2,IF($C91&gt;=AP$2,$D91,0),0)</f>
        <v>0</v>
      </c>
      <c r="AQ91" s="44" t="n">
        <f aca="false">IF($B91&lt;=AQ$2,IF($C91&gt;=AQ$2,$D91,0),0)</f>
        <v>0</v>
      </c>
      <c r="AR91" s="44" t="n">
        <f aca="false">IF($B91&lt;=AR$2,IF($C91&gt;=AR$2,$D91,0),0)</f>
        <v>0</v>
      </c>
      <c r="AS91" s="44" t="n">
        <f aca="false">IF($B91&lt;=AS$2,IF($C91&gt;=AS$2,$D91,0),0)</f>
        <v>0</v>
      </c>
      <c r="AT91" s="44" t="n">
        <f aca="false">IF($B91&lt;=AT$2,IF($C91&gt;=AT$2,$D91,0),0)</f>
        <v>0</v>
      </c>
      <c r="AU91" s="44" t="n">
        <f aca="false">IF($B91&lt;=AU$2,IF($C91&gt;=AU$2,$D91,0),0)</f>
        <v>0</v>
      </c>
      <c r="AV91" s="44" t="n">
        <f aca="false">IF($B91&lt;=AV$2,IF($C91&gt;=AV$2,$D91,0),0)</f>
        <v>0</v>
      </c>
      <c r="AW91" s="44" t="n">
        <f aca="false">IF($B91&lt;=AW$2,IF($C91&gt;=AW$2,$D91,0),0)</f>
        <v>0</v>
      </c>
      <c r="AX91" s="44" t="n">
        <f aca="false">IF($B91&lt;=AX$2,IF($C91&gt;=AX$2,$D91,0),0)</f>
        <v>0</v>
      </c>
      <c r="AY91" s="44" t="n">
        <f aca="false">IF($B91&lt;=AY$2,IF($C91&gt;=AY$2,$D91,0),0)</f>
        <v>0</v>
      </c>
      <c r="AZ91" s="44" t="n">
        <f aca="false">IF($B91&lt;=AZ$2,IF($C91&gt;=AZ$2,$D91,0),0)</f>
        <v>0</v>
      </c>
      <c r="BA91" s="44" t="n">
        <f aca="false">IF($B91&lt;=BA$2,IF($C91&gt;=BA$2,$D91,0),0)</f>
        <v>0</v>
      </c>
      <c r="BB91" s="44" t="n">
        <f aca="false">IF($B91&lt;=BB$2,IF($C91&gt;=BB$2,$D91,0),0)</f>
        <v>0</v>
      </c>
      <c r="BC91" s="44" t="n">
        <f aca="false">IF($B91&lt;=BC$2,IF($C91&gt;=BC$2,$D91,0),0)</f>
        <v>0</v>
      </c>
      <c r="BD91" s="44" t="n">
        <f aca="false">IF($B91&lt;=BD$2,IF($C91&gt;=BD$2,$D91,0),0)</f>
        <v>0</v>
      </c>
      <c r="BE91" s="44" t="n">
        <f aca="false">IF($B91&lt;=BE$2,IF($C91&gt;=BE$2,$D91,0),0)</f>
        <v>0</v>
      </c>
      <c r="BF91" s="44" t="n">
        <f aca="false">IF($B91&lt;=BF$2,IF($C91&gt;=BF$2,$D91,0),0)</f>
        <v>0</v>
      </c>
      <c r="BG91" s="44" t="n">
        <f aca="false">IF($B91&lt;=BG$2,IF($C91&gt;=BG$2,$D91,0),0)</f>
        <v>0</v>
      </c>
      <c r="BH91" s="44" t="n">
        <f aca="false">IF($B91&lt;=BH$2,IF($C91&gt;=BH$2,$D91,0),0)</f>
        <v>0</v>
      </c>
      <c r="BI91" s="44" t="n">
        <f aca="false">IF($B91&lt;=BI$2,IF($C91&gt;=BI$2,$D91,0),0)</f>
        <v>0</v>
      </c>
      <c r="BJ91" s="44" t="n">
        <f aca="false">IF($B91&lt;=BJ$2,IF($C91&gt;=BJ$2,$D91,0),0)</f>
        <v>0</v>
      </c>
      <c r="BK91" s="44" t="n">
        <f aca="false">IF($B91&lt;=BK$2,IF($C91&gt;=BK$2,$D91,0),0)</f>
        <v>0</v>
      </c>
    </row>
    <row r="92" customFormat="false" ht="12.75" hidden="false" customHeight="false" outlineLevel="0" collapsed="false">
      <c r="H92" s="47" t="n">
        <f aca="false">((I92-E92)*SUM(L92:AK92)*10000)</f>
        <v>-0</v>
      </c>
      <c r="I92" s="32" t="n">
        <v>-0.72</v>
      </c>
      <c r="K92" s="33" t="n">
        <f aca="false">IF(I92=1,0,G92)</f>
        <v>0</v>
      </c>
      <c r="L92" s="44" t="n">
        <f aca="false">IF($B92&lt;=L$2,IF($C92&gt;=L$2,$D92,0),0)</f>
        <v>0</v>
      </c>
      <c r="M92" s="44" t="n">
        <f aca="false">IF($B92&lt;=M$2,IF($C92&gt;=M$2,$D92,0),0)</f>
        <v>0</v>
      </c>
      <c r="N92" s="44" t="n">
        <f aca="false">IF($B92&lt;=N$2,IF($C92&gt;=N$2,$D92,0),0)</f>
        <v>0</v>
      </c>
      <c r="O92" s="44" t="n">
        <f aca="false">IF($B92&lt;=O$2,IF($C92&gt;=O$2,$D92,0),0)</f>
        <v>0</v>
      </c>
      <c r="P92" s="44" t="n">
        <f aca="false">IF($B92&lt;=P$2,IF($C92&gt;=P$2,$D92,0),0)</f>
        <v>0</v>
      </c>
      <c r="Q92" s="44" t="n">
        <f aca="false">IF($B92&lt;=Q$2,IF($C92&gt;=Q$2,$D92,0),0)</f>
        <v>0</v>
      </c>
      <c r="R92" s="44" t="n">
        <f aca="false">IF($B92&lt;=R$2,IF($C92&gt;=R$2,$D92,0),0)</f>
        <v>0</v>
      </c>
      <c r="S92" s="44" t="n">
        <f aca="false">IF($B92&lt;=S$2,IF($C92&gt;=S$2,$D92,0),0)</f>
        <v>0</v>
      </c>
      <c r="T92" s="44" t="n">
        <f aca="false">IF($B92&lt;=T$2,IF($C92&gt;=T$2,$D92,0),0)</f>
        <v>0</v>
      </c>
      <c r="U92" s="44" t="n">
        <f aca="false">IF($B92&lt;=U$2,IF($C92&gt;=U$2,$D92,0),0)</f>
        <v>0</v>
      </c>
      <c r="V92" s="44" t="n">
        <f aca="false">IF($B92&lt;=V$2,IF($C92&gt;=V$2,$D92,0),0)</f>
        <v>0</v>
      </c>
      <c r="W92" s="44" t="n">
        <f aca="false">IF($B92&lt;=W$2,IF($C92&gt;=W$2,$D92,0),0)</f>
        <v>0</v>
      </c>
      <c r="X92" s="44" t="n">
        <f aca="false">IF($B92&lt;=X$2,IF($C92&gt;=X$2,$D92,0),0)</f>
        <v>0</v>
      </c>
      <c r="Y92" s="44" t="n">
        <f aca="false">IF($B92&lt;=Y$2,IF($C92&gt;=Y$2,$D92,0),0)</f>
        <v>0</v>
      </c>
      <c r="Z92" s="44" t="n">
        <f aca="false">IF($B92&lt;=Z$2,IF($C92&gt;=Z$2,$D92,0),0)</f>
        <v>0</v>
      </c>
      <c r="AA92" s="44" t="n">
        <f aca="false">IF($B92&lt;=AA$2,IF($C92&gt;=AA$2,$D92,0),0)</f>
        <v>0</v>
      </c>
      <c r="AB92" s="44" t="n">
        <f aca="false">IF($B92&lt;=AB$2,IF($C92&gt;=AB$2,$D92,0),0)</f>
        <v>0</v>
      </c>
      <c r="AC92" s="44" t="n">
        <f aca="false">IF($B92&lt;=AC$2,IF($C92&gt;=AC$2,$D92,0),0)</f>
        <v>0</v>
      </c>
      <c r="AD92" s="44" t="n">
        <f aca="false">IF($B92&lt;=AD$2,IF($C92&gt;=AD$2,$D92,0),0)</f>
        <v>0</v>
      </c>
      <c r="AE92" s="44" t="n">
        <f aca="false">IF($B92&lt;=AE$2,IF($C92&gt;=AE$2,$D92,0),0)</f>
        <v>0</v>
      </c>
      <c r="AF92" s="44" t="n">
        <f aca="false">IF($B92&lt;=AF$2,IF($C92&gt;=AF$2,$D92,0),0)</f>
        <v>0</v>
      </c>
      <c r="AG92" s="44" t="n">
        <f aca="false">IF($B92&lt;=AG$2,IF($C92&gt;=AG$2,$D92,0),0)</f>
        <v>0</v>
      </c>
      <c r="AH92" s="44" t="n">
        <f aca="false">IF($B92&lt;=AH$2,IF($C92&gt;=AH$2,$D92,0),0)</f>
        <v>0</v>
      </c>
      <c r="AI92" s="44" t="n">
        <f aca="false">IF($B92&lt;=AI$2,IF($C92&gt;=AI$2,$D92,0),0)</f>
        <v>0</v>
      </c>
      <c r="AJ92" s="44" t="n">
        <f aca="false">IF($B92&lt;=AJ$2,IF($C92&gt;=AJ$2,$D92,0),0)</f>
        <v>0</v>
      </c>
      <c r="AK92" s="44" t="n">
        <f aca="false">IF($B92&lt;=AK$2,IF($C92&gt;=AK$2,$D92,0),0)</f>
        <v>0</v>
      </c>
      <c r="AL92" s="44" t="n">
        <f aca="false">IF($B92&lt;=AL$2,IF($C92&gt;=AL$2,$D92,0),0)</f>
        <v>0</v>
      </c>
      <c r="AM92" s="44" t="n">
        <f aca="false">IF($B92&lt;=AM$2,IF($C92&gt;=AM$2,$D92,0),0)</f>
        <v>0</v>
      </c>
      <c r="AN92" s="44" t="n">
        <f aca="false">IF($B92&lt;=AN$2,IF($C92&gt;=AN$2,$D92,0),0)</f>
        <v>0</v>
      </c>
      <c r="AO92" s="44" t="n">
        <f aca="false">IF($B92&lt;=AO$2,IF($C92&gt;=AO$2,$D92,0),0)</f>
        <v>0</v>
      </c>
      <c r="AP92" s="44" t="n">
        <f aca="false">IF($B92&lt;=AP$2,IF($C92&gt;=AP$2,$D92,0),0)</f>
        <v>0</v>
      </c>
      <c r="AQ92" s="44" t="n">
        <f aca="false">IF($B92&lt;=AQ$2,IF($C92&gt;=AQ$2,$D92,0),0)</f>
        <v>0</v>
      </c>
      <c r="AR92" s="44" t="n">
        <f aca="false">IF($B92&lt;=AR$2,IF($C92&gt;=AR$2,$D92,0),0)</f>
        <v>0</v>
      </c>
      <c r="AS92" s="44" t="n">
        <f aca="false">IF($B92&lt;=AS$2,IF($C92&gt;=AS$2,$D92,0),0)</f>
        <v>0</v>
      </c>
      <c r="AT92" s="44" t="n">
        <f aca="false">IF($B92&lt;=AT$2,IF($C92&gt;=AT$2,$D92,0),0)</f>
        <v>0</v>
      </c>
      <c r="AU92" s="44" t="n">
        <f aca="false">IF($B92&lt;=AU$2,IF($C92&gt;=AU$2,$D92,0),0)</f>
        <v>0</v>
      </c>
      <c r="AV92" s="44" t="n">
        <f aca="false">IF($B92&lt;=AV$2,IF($C92&gt;=AV$2,$D92,0),0)</f>
        <v>0</v>
      </c>
      <c r="AW92" s="44" t="n">
        <f aca="false">IF($B92&lt;=AW$2,IF($C92&gt;=AW$2,$D92,0),0)</f>
        <v>0</v>
      </c>
      <c r="AX92" s="44" t="n">
        <f aca="false">IF($B92&lt;=AX$2,IF($C92&gt;=AX$2,$D92,0),0)</f>
        <v>0</v>
      </c>
      <c r="AY92" s="44" t="n">
        <f aca="false">IF($B92&lt;=AY$2,IF($C92&gt;=AY$2,$D92,0),0)</f>
        <v>0</v>
      </c>
      <c r="AZ92" s="44" t="n">
        <f aca="false">IF($B92&lt;=AZ$2,IF($C92&gt;=AZ$2,$D92,0),0)</f>
        <v>0</v>
      </c>
      <c r="BA92" s="44" t="n">
        <f aca="false">IF($B92&lt;=BA$2,IF($C92&gt;=BA$2,$D92,0),0)</f>
        <v>0</v>
      </c>
      <c r="BB92" s="44" t="n">
        <f aca="false">IF($B92&lt;=BB$2,IF($C92&gt;=BB$2,$D92,0),0)</f>
        <v>0</v>
      </c>
      <c r="BC92" s="44" t="n">
        <f aca="false">IF($B92&lt;=BC$2,IF($C92&gt;=BC$2,$D92,0),0)</f>
        <v>0</v>
      </c>
      <c r="BD92" s="44" t="n">
        <f aca="false">IF($B92&lt;=BD$2,IF($C92&gt;=BD$2,$D92,0),0)</f>
        <v>0</v>
      </c>
      <c r="BE92" s="44" t="n">
        <f aca="false">IF($B92&lt;=BE$2,IF($C92&gt;=BE$2,$D92,0),0)</f>
        <v>0</v>
      </c>
      <c r="BF92" s="44" t="n">
        <f aca="false">IF($B92&lt;=BF$2,IF($C92&gt;=BF$2,$D92,0),0)</f>
        <v>0</v>
      </c>
      <c r="BG92" s="44" t="n">
        <f aca="false">IF($B92&lt;=BG$2,IF($C92&gt;=BG$2,$D92,0),0)</f>
        <v>0</v>
      </c>
      <c r="BH92" s="44" t="n">
        <f aca="false">IF($B92&lt;=BH$2,IF($C92&gt;=BH$2,$D92,0),0)</f>
        <v>0</v>
      </c>
      <c r="BI92" s="44" t="n">
        <f aca="false">IF($B92&lt;=BI$2,IF($C92&gt;=BI$2,$D92,0),0)</f>
        <v>0</v>
      </c>
      <c r="BJ92" s="44" t="n">
        <f aca="false">IF($B92&lt;=BJ$2,IF($C92&gt;=BJ$2,$D92,0),0)</f>
        <v>0</v>
      </c>
      <c r="BK92" s="44" t="n">
        <f aca="false">IF($B92&lt;=BK$2,IF($C92&gt;=BK$2,$D92,0),0)</f>
        <v>0</v>
      </c>
    </row>
    <row r="93" customFormat="false" ht="12.75" hidden="false" customHeight="false" outlineLevel="0" collapsed="false">
      <c r="B93" s="30" t="n">
        <v>36923</v>
      </c>
      <c r="C93" s="30" t="n">
        <v>36923</v>
      </c>
      <c r="F93" s="33" t="s">
        <v>110</v>
      </c>
      <c r="G93" s="33" t="s">
        <v>111</v>
      </c>
      <c r="H93" s="47" t="n">
        <f aca="false">((I93-E93)*SUM(L93:AK93)*10000)</f>
        <v>0</v>
      </c>
      <c r="I93" s="32" t="n">
        <v>0.59</v>
      </c>
      <c r="K93" s="33" t="str">
        <f aca="false">IF(I93=1,0,G93)</f>
        <v>west</v>
      </c>
      <c r="L93" s="44" t="n">
        <f aca="false">IF($B93&lt;=L$2,IF($C93&gt;=L$2,$D93,0),0)</f>
        <v>0</v>
      </c>
      <c r="M93" s="44" t="n">
        <f aca="false">IF($B93&lt;=M$2,IF($C93&gt;=M$2,$D93,0),0)</f>
        <v>0</v>
      </c>
      <c r="N93" s="44" t="n">
        <f aca="false">IF($B93&lt;=N$2,IF($C93&gt;=N$2,$D93,0),0)</f>
        <v>0</v>
      </c>
      <c r="O93" s="44" t="n">
        <f aca="false">IF($B93&lt;=O$2,IF($C93&gt;=O$2,$D93,0),0)</f>
        <v>0</v>
      </c>
      <c r="P93" s="44" t="n">
        <f aca="false">IF($B93&lt;=P$2,IF($C93&gt;=P$2,$D93,0),0)</f>
        <v>0</v>
      </c>
      <c r="Q93" s="44" t="n">
        <f aca="false">IF($B93&lt;=Q$2,IF($C93&gt;=Q$2,$D93,0),0)</f>
        <v>0</v>
      </c>
      <c r="R93" s="44" t="n">
        <f aca="false">IF($B93&lt;=R$2,IF($C93&gt;=R$2,$D93,0),0)</f>
        <v>0</v>
      </c>
      <c r="S93" s="44" t="n">
        <f aca="false">IF($B93&lt;=S$2,IF($C93&gt;=S$2,$D93,0),0)</f>
        <v>0</v>
      </c>
      <c r="T93" s="44" t="n">
        <f aca="false">IF($B93&lt;=T$2,IF($C93&gt;=T$2,$D93,0),0)</f>
        <v>0</v>
      </c>
      <c r="U93" s="44" t="n">
        <f aca="false">IF($B93&lt;=U$2,IF($C93&gt;=U$2,$D93,0),0)</f>
        <v>0</v>
      </c>
      <c r="V93" s="44" t="n">
        <f aca="false">IF($B93&lt;=V$2,IF($C93&gt;=V$2,$D93,0),0)</f>
        <v>0</v>
      </c>
      <c r="W93" s="44" t="n">
        <f aca="false">IF($B93&lt;=W$2,IF($C93&gt;=W$2,$D93,0),0)</f>
        <v>0</v>
      </c>
      <c r="X93" s="44" t="n">
        <f aca="false">IF($B93&lt;=X$2,IF($C93&gt;=X$2,$D93,0),0)</f>
        <v>0</v>
      </c>
      <c r="Y93" s="44" t="n">
        <f aca="false">IF($B93&lt;=Y$2,IF($C93&gt;=Y$2,$D93,0),0)</f>
        <v>0</v>
      </c>
      <c r="Z93" s="44" t="n">
        <f aca="false">IF($B93&lt;=Z$2,IF($C93&gt;=Z$2,$D93,0),0)</f>
        <v>0</v>
      </c>
      <c r="AA93" s="44" t="n">
        <f aca="false">IF($B93&lt;=AA$2,IF($C93&gt;=AA$2,$D93,0),0)</f>
        <v>0</v>
      </c>
      <c r="AB93" s="44" t="n">
        <f aca="false">IF($B93&lt;=AB$2,IF($C93&gt;=AB$2,$D93,0),0)</f>
        <v>0</v>
      </c>
      <c r="AC93" s="44" t="n">
        <f aca="false">IF($B93&lt;=AC$2,IF($C93&gt;=AC$2,$D93,0),0)</f>
        <v>0</v>
      </c>
      <c r="AD93" s="44" t="n">
        <f aca="false">IF($B93&lt;=AD$2,IF($C93&gt;=AD$2,$D93,0),0)</f>
        <v>0</v>
      </c>
      <c r="AE93" s="44" t="n">
        <f aca="false">IF($B93&lt;=AE$2,IF($C93&gt;=AE$2,$D93,0),0)</f>
        <v>0</v>
      </c>
      <c r="AF93" s="44" t="n">
        <f aca="false">IF($B93&lt;=AF$2,IF($C93&gt;=AF$2,$D93,0),0)</f>
        <v>0</v>
      </c>
      <c r="AG93" s="44" t="n">
        <f aca="false">IF($B93&lt;=AG$2,IF($C93&gt;=AG$2,$D93,0),0)</f>
        <v>0</v>
      </c>
      <c r="AH93" s="44" t="n">
        <f aca="false">IF($B93&lt;=AH$2,IF($C93&gt;=AH$2,$D93,0),0)</f>
        <v>0</v>
      </c>
      <c r="AI93" s="44" t="n">
        <f aca="false">IF($B93&lt;=AI$2,IF($C93&gt;=AI$2,$D93,0),0)</f>
        <v>0</v>
      </c>
      <c r="AJ93" s="44" t="n">
        <f aca="false">IF($B93&lt;=AJ$2,IF($C93&gt;=AJ$2,$D93,0),0)</f>
        <v>0</v>
      </c>
      <c r="AK93" s="44" t="n">
        <f aca="false">IF($B93&lt;=AK$2,IF($C93&gt;=AK$2,$D93,0),0)</f>
        <v>0</v>
      </c>
      <c r="AL93" s="44" t="n">
        <f aca="false">IF($B93&lt;=AL$2,IF($C93&gt;=AL$2,$D93,0),0)</f>
        <v>0</v>
      </c>
      <c r="AM93" s="44" t="n">
        <f aca="false">IF($B93&lt;=AM$2,IF($C93&gt;=AM$2,$D93,0),0)</f>
        <v>0</v>
      </c>
      <c r="AN93" s="44" t="n">
        <f aca="false">IF($B93&lt;=AN$2,IF($C93&gt;=AN$2,$D93,0),0)</f>
        <v>0</v>
      </c>
      <c r="AO93" s="44" t="n">
        <f aca="false">IF($B93&lt;=AO$2,IF($C93&gt;=AO$2,$D93,0),0)</f>
        <v>0</v>
      </c>
      <c r="AP93" s="44" t="n">
        <f aca="false">IF($B93&lt;=AP$2,IF($C93&gt;=AP$2,$D93,0),0)</f>
        <v>0</v>
      </c>
      <c r="AQ93" s="44" t="n">
        <f aca="false">IF($B93&lt;=AQ$2,IF($C93&gt;=AQ$2,$D93,0),0)</f>
        <v>0</v>
      </c>
      <c r="AR93" s="44" t="n">
        <f aca="false">IF($B93&lt;=AR$2,IF($C93&gt;=AR$2,$D93,0),0)</f>
        <v>0</v>
      </c>
      <c r="AS93" s="44" t="n">
        <f aca="false">IF($B93&lt;=AS$2,IF($C93&gt;=AS$2,$D93,0),0)</f>
        <v>0</v>
      </c>
      <c r="AT93" s="44" t="n">
        <f aca="false">IF($B93&lt;=AT$2,IF($C93&gt;=AT$2,$D93,0),0)</f>
        <v>0</v>
      </c>
      <c r="AU93" s="44" t="n">
        <f aca="false">IF($B93&lt;=AU$2,IF($C93&gt;=AU$2,$D93,0),0)</f>
        <v>0</v>
      </c>
      <c r="AV93" s="44" t="n">
        <f aca="false">IF($B93&lt;=AV$2,IF($C93&gt;=AV$2,$D93,0),0)</f>
        <v>0</v>
      </c>
      <c r="AW93" s="44" t="n">
        <f aca="false">IF($B93&lt;=AW$2,IF($C93&gt;=AW$2,$D93,0),0)</f>
        <v>0</v>
      </c>
      <c r="AX93" s="44" t="n">
        <f aca="false">IF($B93&lt;=AX$2,IF($C93&gt;=AX$2,$D93,0),0)</f>
        <v>0</v>
      </c>
      <c r="AY93" s="44" t="n">
        <f aca="false">IF($B93&lt;=AY$2,IF($C93&gt;=AY$2,$D93,0),0)</f>
        <v>0</v>
      </c>
      <c r="AZ93" s="44" t="n">
        <f aca="false">IF($B93&lt;=AZ$2,IF($C93&gt;=AZ$2,$D93,0),0)</f>
        <v>0</v>
      </c>
      <c r="BA93" s="44" t="n">
        <f aca="false">IF($B93&lt;=BA$2,IF($C93&gt;=BA$2,$D93,0),0)</f>
        <v>0</v>
      </c>
      <c r="BB93" s="44" t="n">
        <f aca="false">IF($B93&lt;=BB$2,IF($C93&gt;=BB$2,$D93,0),0)</f>
        <v>0</v>
      </c>
      <c r="BC93" s="44" t="n">
        <f aca="false">IF($B93&lt;=BC$2,IF($C93&gt;=BC$2,$D93,0),0)</f>
        <v>0</v>
      </c>
      <c r="BD93" s="44" t="n">
        <f aca="false">IF($B93&lt;=BD$2,IF($C93&gt;=BD$2,$D93,0),0)</f>
        <v>0</v>
      </c>
      <c r="BE93" s="44" t="n">
        <f aca="false">IF($B93&lt;=BE$2,IF($C93&gt;=BE$2,$D93,0),0)</f>
        <v>0</v>
      </c>
      <c r="BF93" s="44" t="n">
        <f aca="false">IF($B93&lt;=BF$2,IF($C93&gt;=BF$2,$D93,0),0)</f>
        <v>0</v>
      </c>
      <c r="BG93" s="44" t="n">
        <f aca="false">IF($B93&lt;=BG$2,IF($C93&gt;=BG$2,$D93,0),0)</f>
        <v>0</v>
      </c>
      <c r="BH93" s="44" t="n">
        <f aca="false">IF($B93&lt;=BH$2,IF($C93&gt;=BH$2,$D93,0),0)</f>
        <v>0</v>
      </c>
      <c r="BI93" s="44" t="n">
        <f aca="false">IF($B93&lt;=BI$2,IF($C93&gt;=BI$2,$D93,0),0)</f>
        <v>0</v>
      </c>
      <c r="BJ93" s="44" t="n">
        <f aca="false">IF($B93&lt;=BJ$2,IF($C93&gt;=BJ$2,$D93,0),0)</f>
        <v>0</v>
      </c>
      <c r="BK93" s="44" t="n">
        <f aca="false">IF($B93&lt;=BK$2,IF($C93&gt;=BK$2,$D93,0),0)</f>
        <v>0</v>
      </c>
    </row>
    <row r="94" customFormat="false" ht="12.75" hidden="false" customHeight="false" outlineLevel="0" collapsed="false">
      <c r="B94" s="30" t="n">
        <v>36951</v>
      </c>
      <c r="C94" s="30" t="n">
        <v>36951</v>
      </c>
      <c r="F94" s="33" t="s">
        <v>110</v>
      </c>
      <c r="G94" s="33" t="s">
        <v>111</v>
      </c>
      <c r="H94" s="47" t="n">
        <f aca="false">((I94-E94)*SUM(L94:AK94)*10000)</f>
        <v>0</v>
      </c>
      <c r="I94" s="32" t="n">
        <v>0.59</v>
      </c>
      <c r="K94" s="33" t="str">
        <f aca="false">IF(I94=1,0,G94)</f>
        <v>west</v>
      </c>
      <c r="L94" s="44" t="n">
        <f aca="false">IF($B94&lt;=L$2,IF($C94&gt;=L$2,$D94,0),0)</f>
        <v>0</v>
      </c>
      <c r="M94" s="44" t="n">
        <f aca="false">IF($B94&lt;=M$2,IF($C94&gt;=M$2,$D94,0),0)</f>
        <v>0</v>
      </c>
      <c r="N94" s="44" t="n">
        <f aca="false">IF($B94&lt;=N$2,IF($C94&gt;=N$2,$D94,0),0)</f>
        <v>0</v>
      </c>
      <c r="O94" s="44" t="n">
        <f aca="false">IF($B94&lt;=O$2,IF($C94&gt;=O$2,$D94,0),0)</f>
        <v>0</v>
      </c>
      <c r="P94" s="44" t="n">
        <f aca="false">IF($B94&lt;=P$2,IF($C94&gt;=P$2,$D94,0),0)</f>
        <v>0</v>
      </c>
      <c r="Q94" s="44" t="n">
        <f aca="false">IF($B94&lt;=Q$2,IF($C94&gt;=Q$2,$D94,0),0)</f>
        <v>0</v>
      </c>
      <c r="R94" s="44" t="n">
        <f aca="false">IF($B94&lt;=R$2,IF($C94&gt;=R$2,$D94,0),0)</f>
        <v>0</v>
      </c>
      <c r="S94" s="44" t="n">
        <f aca="false">IF($B94&lt;=S$2,IF($C94&gt;=S$2,$D94,0),0)</f>
        <v>0</v>
      </c>
      <c r="T94" s="44" t="n">
        <f aca="false">IF($B94&lt;=T$2,IF($C94&gt;=T$2,$D94,0),0)</f>
        <v>0</v>
      </c>
      <c r="U94" s="44" t="n">
        <f aca="false">IF($B94&lt;=U$2,IF($C94&gt;=U$2,$D94,0),0)</f>
        <v>0</v>
      </c>
      <c r="V94" s="44" t="n">
        <f aca="false">IF($B94&lt;=V$2,IF($C94&gt;=V$2,$D94,0),0)</f>
        <v>0</v>
      </c>
      <c r="W94" s="44" t="n">
        <f aca="false">IF($B94&lt;=W$2,IF($C94&gt;=W$2,$D94,0),0)</f>
        <v>0</v>
      </c>
      <c r="X94" s="44" t="n">
        <f aca="false">IF($B94&lt;=X$2,IF($C94&gt;=X$2,$D94,0),0)</f>
        <v>0</v>
      </c>
      <c r="Y94" s="44" t="n">
        <f aca="false">IF($B94&lt;=Y$2,IF($C94&gt;=Y$2,$D94,0),0)</f>
        <v>0</v>
      </c>
      <c r="Z94" s="44" t="n">
        <f aca="false">IF($B94&lt;=Z$2,IF($C94&gt;=Z$2,$D94,0),0)</f>
        <v>0</v>
      </c>
      <c r="AA94" s="44" t="n">
        <f aca="false">IF($B94&lt;=AA$2,IF($C94&gt;=AA$2,$D94,0),0)</f>
        <v>0</v>
      </c>
      <c r="AB94" s="44" t="n">
        <f aca="false">IF($B94&lt;=AB$2,IF($C94&gt;=AB$2,$D94,0),0)</f>
        <v>0</v>
      </c>
      <c r="AC94" s="44" t="n">
        <f aca="false">IF($B94&lt;=AC$2,IF($C94&gt;=AC$2,$D94,0),0)</f>
        <v>0</v>
      </c>
      <c r="AD94" s="44" t="n">
        <f aca="false">IF($B94&lt;=AD$2,IF($C94&gt;=AD$2,$D94,0),0)</f>
        <v>0</v>
      </c>
      <c r="AE94" s="44" t="n">
        <f aca="false">IF($B94&lt;=AE$2,IF($C94&gt;=AE$2,$D94,0),0)</f>
        <v>0</v>
      </c>
      <c r="AF94" s="44" t="n">
        <f aca="false">IF($B94&lt;=AF$2,IF($C94&gt;=AF$2,$D94,0),0)</f>
        <v>0</v>
      </c>
      <c r="AG94" s="44" t="n">
        <f aca="false">IF($B94&lt;=AG$2,IF($C94&gt;=AG$2,$D94,0),0)</f>
        <v>0</v>
      </c>
      <c r="AH94" s="44" t="n">
        <f aca="false">IF($B94&lt;=AH$2,IF($C94&gt;=AH$2,$D94,0),0)</f>
        <v>0</v>
      </c>
      <c r="AI94" s="44" t="n">
        <f aca="false">IF($B94&lt;=AI$2,IF($C94&gt;=AI$2,$D94,0),0)</f>
        <v>0</v>
      </c>
      <c r="AJ94" s="44" t="n">
        <f aca="false">IF($B94&lt;=AJ$2,IF($C94&gt;=AJ$2,$D94,0),0)</f>
        <v>0</v>
      </c>
      <c r="AK94" s="44" t="n">
        <f aca="false">IF($B94&lt;=AK$2,IF($C94&gt;=AK$2,$D94,0),0)</f>
        <v>0</v>
      </c>
      <c r="AL94" s="44" t="n">
        <f aca="false">IF($B94&lt;=AL$2,IF($C94&gt;=AL$2,$D94,0),0)</f>
        <v>0</v>
      </c>
      <c r="AM94" s="44" t="n">
        <f aca="false">IF($B94&lt;=AM$2,IF($C94&gt;=AM$2,$D94,0),0)</f>
        <v>0</v>
      </c>
      <c r="AN94" s="44" t="n">
        <f aca="false">IF($B94&lt;=AN$2,IF($C94&gt;=AN$2,$D94,0),0)</f>
        <v>0</v>
      </c>
      <c r="AO94" s="44" t="n">
        <f aca="false">IF($B94&lt;=AO$2,IF($C94&gt;=AO$2,$D94,0),0)</f>
        <v>0</v>
      </c>
      <c r="AP94" s="44" t="n">
        <f aca="false">IF($B94&lt;=AP$2,IF($C94&gt;=AP$2,$D94,0),0)</f>
        <v>0</v>
      </c>
      <c r="AQ94" s="44" t="n">
        <f aca="false">IF($B94&lt;=AQ$2,IF($C94&gt;=AQ$2,$D94,0),0)</f>
        <v>0</v>
      </c>
      <c r="AR94" s="44" t="n">
        <f aca="false">IF($B94&lt;=AR$2,IF($C94&gt;=AR$2,$D94,0),0)</f>
        <v>0</v>
      </c>
      <c r="AS94" s="44" t="n">
        <f aca="false">IF($B94&lt;=AS$2,IF($C94&gt;=AS$2,$D94,0),0)</f>
        <v>0</v>
      </c>
      <c r="AT94" s="44" t="n">
        <f aca="false">IF($B94&lt;=AT$2,IF($C94&gt;=AT$2,$D94,0),0)</f>
        <v>0</v>
      </c>
      <c r="AU94" s="44" t="n">
        <f aca="false">IF($B94&lt;=AU$2,IF($C94&gt;=AU$2,$D94,0),0)</f>
        <v>0</v>
      </c>
      <c r="AV94" s="44" t="n">
        <f aca="false">IF($B94&lt;=AV$2,IF($C94&gt;=AV$2,$D94,0),0)</f>
        <v>0</v>
      </c>
      <c r="AW94" s="44" t="n">
        <f aca="false">IF($B94&lt;=AW$2,IF($C94&gt;=AW$2,$D94,0),0)</f>
        <v>0</v>
      </c>
      <c r="AX94" s="44" t="n">
        <f aca="false">IF($B94&lt;=AX$2,IF($C94&gt;=AX$2,$D94,0),0)</f>
        <v>0</v>
      </c>
      <c r="AY94" s="44" t="n">
        <f aca="false">IF($B94&lt;=AY$2,IF($C94&gt;=AY$2,$D94,0),0)</f>
        <v>0</v>
      </c>
      <c r="AZ94" s="44" t="n">
        <f aca="false">IF($B94&lt;=AZ$2,IF($C94&gt;=AZ$2,$D94,0),0)</f>
        <v>0</v>
      </c>
      <c r="BA94" s="44" t="n">
        <f aca="false">IF($B94&lt;=BA$2,IF($C94&gt;=BA$2,$D94,0),0)</f>
        <v>0</v>
      </c>
      <c r="BB94" s="44" t="n">
        <f aca="false">IF($B94&lt;=BB$2,IF($C94&gt;=BB$2,$D94,0),0)</f>
        <v>0</v>
      </c>
      <c r="BC94" s="44" t="n">
        <f aca="false">IF($B94&lt;=BC$2,IF($C94&gt;=BC$2,$D94,0),0)</f>
        <v>0</v>
      </c>
      <c r="BD94" s="44" t="n">
        <f aca="false">IF($B94&lt;=BD$2,IF($C94&gt;=BD$2,$D94,0),0)</f>
        <v>0</v>
      </c>
      <c r="BE94" s="44" t="n">
        <f aca="false">IF($B94&lt;=BE$2,IF($C94&gt;=BE$2,$D94,0),0)</f>
        <v>0</v>
      </c>
      <c r="BF94" s="44" t="n">
        <f aca="false">IF($B94&lt;=BF$2,IF($C94&gt;=BF$2,$D94,0),0)</f>
        <v>0</v>
      </c>
      <c r="BG94" s="44" t="n">
        <f aca="false">IF($B94&lt;=BG$2,IF($C94&gt;=BG$2,$D94,0),0)</f>
        <v>0</v>
      </c>
      <c r="BH94" s="44" t="n">
        <f aca="false">IF($B94&lt;=BH$2,IF($C94&gt;=BH$2,$D94,0),0)</f>
        <v>0</v>
      </c>
      <c r="BI94" s="44" t="n">
        <f aca="false">IF($B94&lt;=BI$2,IF($C94&gt;=BI$2,$D94,0),0)</f>
        <v>0</v>
      </c>
      <c r="BJ94" s="44" t="n">
        <f aca="false">IF($B94&lt;=BJ$2,IF($C94&gt;=BJ$2,$D94,0),0)</f>
        <v>0</v>
      </c>
      <c r="BK94" s="44" t="n">
        <f aca="false">IF($B94&lt;=BK$2,IF($C94&gt;=BK$2,$D94,0),0)</f>
        <v>0</v>
      </c>
    </row>
    <row r="95" customFormat="false" ht="12.75" hidden="false" customHeight="false" outlineLevel="0" collapsed="false">
      <c r="B95" s="30" t="n">
        <v>36982</v>
      </c>
      <c r="C95" s="30" t="n">
        <v>37165</v>
      </c>
      <c r="F95" s="33" t="s">
        <v>110</v>
      </c>
      <c r="G95" s="33" t="s">
        <v>111</v>
      </c>
      <c r="H95" s="47" t="n">
        <f aca="false">((I95-E95)*SUM(L95:AK95)*10000)</f>
        <v>-0</v>
      </c>
      <c r="I95" s="32" t="n">
        <v>-0.72</v>
      </c>
      <c r="K95" s="33" t="str">
        <f aca="false">IF(I95=1,0,G95)</f>
        <v>west</v>
      </c>
      <c r="L95" s="44" t="n">
        <f aca="false">IF($B95&lt;=L$2,IF($C95&gt;=L$2,$D95,0),0)</f>
        <v>0</v>
      </c>
      <c r="M95" s="44" t="n">
        <f aca="false">IF($B95&lt;=M$2,IF($C95&gt;=M$2,$D95,0),0)</f>
        <v>0</v>
      </c>
      <c r="N95" s="44" t="n">
        <f aca="false">IF($B95&lt;=N$2,IF($C95&gt;=N$2,$D95,0),0)</f>
        <v>0</v>
      </c>
      <c r="O95" s="44" t="n">
        <f aca="false">IF($B95&lt;=O$2,IF($C95&gt;=O$2,$D95,0),0)</f>
        <v>0</v>
      </c>
      <c r="P95" s="44" t="n">
        <f aca="false">IF($B95&lt;=P$2,IF($C95&gt;=P$2,$D95,0),0)</f>
        <v>0</v>
      </c>
      <c r="Q95" s="44" t="n">
        <f aca="false">IF($B95&lt;=Q$2,IF($C95&gt;=Q$2,$D95,0),0)</f>
        <v>0</v>
      </c>
      <c r="R95" s="44" t="n">
        <f aca="false">IF($B95&lt;=R$2,IF($C95&gt;=R$2,$D95,0),0)</f>
        <v>0</v>
      </c>
      <c r="S95" s="44" t="n">
        <f aca="false">IF($B95&lt;=S$2,IF($C95&gt;=S$2,$D95,0),0)</f>
        <v>0</v>
      </c>
      <c r="T95" s="44" t="n">
        <f aca="false">IF($B95&lt;=T$2,IF($C95&gt;=T$2,$D95,0),0)</f>
        <v>0</v>
      </c>
      <c r="U95" s="44" t="n">
        <f aca="false">IF($B95&lt;=U$2,IF($C95&gt;=U$2,$D95,0),0)</f>
        <v>0</v>
      </c>
      <c r="V95" s="44" t="n">
        <f aca="false">IF($B95&lt;=V$2,IF($C95&gt;=V$2,$D95,0),0)</f>
        <v>0</v>
      </c>
      <c r="W95" s="44" t="n">
        <f aca="false">IF($B95&lt;=W$2,IF($C95&gt;=W$2,$D95,0),0)</f>
        <v>0</v>
      </c>
      <c r="X95" s="44" t="n">
        <f aca="false">IF($B95&lt;=X$2,IF($C95&gt;=X$2,$D95,0),0)</f>
        <v>0</v>
      </c>
      <c r="Y95" s="44" t="n">
        <f aca="false">IF($B95&lt;=Y$2,IF($C95&gt;=Y$2,$D95,0),0)</f>
        <v>0</v>
      </c>
      <c r="Z95" s="44" t="n">
        <f aca="false">IF($B95&lt;=Z$2,IF($C95&gt;=Z$2,$D95,0),0)</f>
        <v>0</v>
      </c>
      <c r="AA95" s="44" t="n">
        <f aca="false">IF($B95&lt;=AA$2,IF($C95&gt;=AA$2,$D95,0),0)</f>
        <v>0</v>
      </c>
      <c r="AB95" s="44" t="n">
        <f aca="false">IF($B95&lt;=AB$2,IF($C95&gt;=AB$2,$D95,0),0)</f>
        <v>0</v>
      </c>
      <c r="AC95" s="44" t="n">
        <f aca="false">IF($B95&lt;=AC$2,IF($C95&gt;=AC$2,$D95,0),0)</f>
        <v>0</v>
      </c>
      <c r="AD95" s="44" t="n">
        <f aca="false">IF($B95&lt;=AD$2,IF($C95&gt;=AD$2,$D95,0),0)</f>
        <v>0</v>
      </c>
      <c r="AE95" s="44" t="n">
        <f aca="false">IF($B95&lt;=AE$2,IF($C95&gt;=AE$2,$D95,0),0)</f>
        <v>0</v>
      </c>
      <c r="AF95" s="44" t="n">
        <f aca="false">IF($B95&lt;=AF$2,IF($C95&gt;=AF$2,$D95,0),0)</f>
        <v>0</v>
      </c>
      <c r="AG95" s="44" t="n">
        <f aca="false">IF($B95&lt;=AG$2,IF($C95&gt;=AG$2,$D95,0),0)</f>
        <v>0</v>
      </c>
      <c r="AH95" s="44" t="n">
        <f aca="false">IF($B95&lt;=AH$2,IF($C95&gt;=AH$2,$D95,0),0)</f>
        <v>0</v>
      </c>
      <c r="AI95" s="44" t="n">
        <f aca="false">IF($B95&lt;=AI$2,IF($C95&gt;=AI$2,$D95,0),0)</f>
        <v>0</v>
      </c>
      <c r="AJ95" s="44" t="n">
        <f aca="false">IF($B95&lt;=AJ$2,IF($C95&gt;=AJ$2,$D95,0),0)</f>
        <v>0</v>
      </c>
      <c r="AK95" s="44" t="n">
        <f aca="false">IF($B95&lt;=AK$2,IF($C95&gt;=AK$2,$D95,0),0)</f>
        <v>0</v>
      </c>
      <c r="AL95" s="44" t="n">
        <f aca="false">IF($B95&lt;=AL$2,IF($C95&gt;=AL$2,$D95,0),0)</f>
        <v>0</v>
      </c>
      <c r="AM95" s="44" t="n">
        <f aca="false">IF($B95&lt;=AM$2,IF($C95&gt;=AM$2,$D95,0),0)</f>
        <v>0</v>
      </c>
      <c r="AN95" s="44" t="n">
        <f aca="false">IF($B95&lt;=AN$2,IF($C95&gt;=AN$2,$D95,0),0)</f>
        <v>0</v>
      </c>
      <c r="AO95" s="44" t="n">
        <f aca="false">IF($B95&lt;=AO$2,IF($C95&gt;=AO$2,$D95,0),0)</f>
        <v>0</v>
      </c>
      <c r="AP95" s="44" t="n">
        <f aca="false">IF($B95&lt;=AP$2,IF($C95&gt;=AP$2,$D95,0),0)</f>
        <v>0</v>
      </c>
      <c r="AQ95" s="44" t="n">
        <f aca="false">IF($B95&lt;=AQ$2,IF($C95&gt;=AQ$2,$D95,0),0)</f>
        <v>0</v>
      </c>
      <c r="AR95" s="44" t="n">
        <f aca="false">IF($B95&lt;=AR$2,IF($C95&gt;=AR$2,$D95,0),0)</f>
        <v>0</v>
      </c>
      <c r="AS95" s="44" t="n">
        <f aca="false">IF($B95&lt;=AS$2,IF($C95&gt;=AS$2,$D95,0),0)</f>
        <v>0</v>
      </c>
      <c r="AT95" s="44" t="n">
        <f aca="false">IF($B95&lt;=AT$2,IF($C95&gt;=AT$2,$D95,0),0)</f>
        <v>0</v>
      </c>
      <c r="AU95" s="44" t="n">
        <f aca="false">IF($B95&lt;=AU$2,IF($C95&gt;=AU$2,$D95,0),0)</f>
        <v>0</v>
      </c>
      <c r="AV95" s="44" t="n">
        <f aca="false">IF($B95&lt;=AV$2,IF($C95&gt;=AV$2,$D95,0),0)</f>
        <v>0</v>
      </c>
      <c r="AW95" s="44" t="n">
        <f aca="false">IF($B95&lt;=AW$2,IF($C95&gt;=AW$2,$D95,0),0)</f>
        <v>0</v>
      </c>
      <c r="AX95" s="44" t="n">
        <f aca="false">IF($B95&lt;=AX$2,IF($C95&gt;=AX$2,$D95,0),0)</f>
        <v>0</v>
      </c>
      <c r="AY95" s="44" t="n">
        <f aca="false">IF($B95&lt;=AY$2,IF($C95&gt;=AY$2,$D95,0),0)</f>
        <v>0</v>
      </c>
      <c r="AZ95" s="44" t="n">
        <f aca="false">IF($B95&lt;=AZ$2,IF($C95&gt;=AZ$2,$D95,0),0)</f>
        <v>0</v>
      </c>
      <c r="BA95" s="44" t="n">
        <f aca="false">IF($B95&lt;=BA$2,IF($C95&gt;=BA$2,$D95,0),0)</f>
        <v>0</v>
      </c>
      <c r="BB95" s="44" t="n">
        <f aca="false">IF($B95&lt;=BB$2,IF($C95&gt;=BB$2,$D95,0),0)</f>
        <v>0</v>
      </c>
      <c r="BC95" s="44" t="n">
        <f aca="false">IF($B95&lt;=BC$2,IF($C95&gt;=BC$2,$D95,0),0)</f>
        <v>0</v>
      </c>
      <c r="BD95" s="44" t="n">
        <f aca="false">IF($B95&lt;=BD$2,IF($C95&gt;=BD$2,$D95,0),0)</f>
        <v>0</v>
      </c>
      <c r="BE95" s="44" t="n">
        <f aca="false">IF($B95&lt;=BE$2,IF($C95&gt;=BE$2,$D95,0),0)</f>
        <v>0</v>
      </c>
      <c r="BF95" s="44" t="n">
        <f aca="false">IF($B95&lt;=BF$2,IF($C95&gt;=BF$2,$D95,0),0)</f>
        <v>0</v>
      </c>
      <c r="BG95" s="44" t="n">
        <f aca="false">IF($B95&lt;=BG$2,IF($C95&gt;=BG$2,$D95,0),0)</f>
        <v>0</v>
      </c>
      <c r="BH95" s="44" t="n">
        <f aca="false">IF($B95&lt;=BH$2,IF($C95&gt;=BH$2,$D95,0),0)</f>
        <v>0</v>
      </c>
      <c r="BI95" s="44" t="n">
        <f aca="false">IF($B95&lt;=BI$2,IF($C95&gt;=BI$2,$D95,0),0)</f>
        <v>0</v>
      </c>
      <c r="BJ95" s="44" t="n">
        <f aca="false">IF($B95&lt;=BJ$2,IF($C95&gt;=BJ$2,$D95,0),0)</f>
        <v>0</v>
      </c>
      <c r="BK95" s="44" t="n">
        <f aca="false">IF($B95&lt;=BK$2,IF($C95&gt;=BK$2,$D95,0),0)</f>
        <v>0</v>
      </c>
    </row>
    <row r="96" customFormat="false" ht="12.75" hidden="false" customHeight="false" outlineLevel="0" collapsed="false">
      <c r="H96" s="47" t="n">
        <f aca="false">((I96-E96)*SUM(L96:AK96)*10000)</f>
        <v>0</v>
      </c>
      <c r="I96" s="32" t="n">
        <v>0.59</v>
      </c>
      <c r="K96" s="33" t="n">
        <f aca="false">IF(I96=1,0,G96)</f>
        <v>0</v>
      </c>
      <c r="L96" s="44" t="n">
        <f aca="false">IF($B96&lt;=L$2,IF($C96&gt;=L$2,$D96,0),0)</f>
        <v>0</v>
      </c>
      <c r="M96" s="44" t="n">
        <f aca="false">IF($B96&lt;=M$2,IF($C96&gt;=M$2,$D96,0),0)</f>
        <v>0</v>
      </c>
      <c r="N96" s="44" t="n">
        <f aca="false">IF($B96&lt;=N$2,IF($C96&gt;=N$2,$D96,0),0)</f>
        <v>0</v>
      </c>
      <c r="O96" s="44" t="n">
        <f aca="false">IF($B96&lt;=O$2,IF($C96&gt;=O$2,$D96,0),0)</f>
        <v>0</v>
      </c>
      <c r="P96" s="44" t="n">
        <f aca="false">IF($B96&lt;=P$2,IF($C96&gt;=P$2,$D96,0),0)</f>
        <v>0</v>
      </c>
      <c r="Q96" s="44" t="n">
        <f aca="false">IF($B96&lt;=Q$2,IF($C96&gt;=Q$2,$D96,0),0)</f>
        <v>0</v>
      </c>
      <c r="R96" s="44" t="n">
        <f aca="false">IF($B96&lt;=R$2,IF($C96&gt;=R$2,$D96,0),0)</f>
        <v>0</v>
      </c>
      <c r="S96" s="44" t="n">
        <f aca="false">IF($B96&lt;=S$2,IF($C96&gt;=S$2,$D96,0),0)</f>
        <v>0</v>
      </c>
      <c r="T96" s="44" t="n">
        <f aca="false">IF($B96&lt;=T$2,IF($C96&gt;=T$2,$D96,0),0)</f>
        <v>0</v>
      </c>
      <c r="U96" s="44" t="n">
        <f aca="false">IF($B96&lt;=U$2,IF($C96&gt;=U$2,$D96,0),0)</f>
        <v>0</v>
      </c>
      <c r="V96" s="44" t="n">
        <f aca="false">IF($B96&lt;=V$2,IF($C96&gt;=V$2,$D96,0),0)</f>
        <v>0</v>
      </c>
      <c r="W96" s="44" t="n">
        <f aca="false">IF($B96&lt;=W$2,IF($C96&gt;=W$2,$D96,0),0)</f>
        <v>0</v>
      </c>
      <c r="X96" s="44" t="n">
        <f aca="false">IF($B96&lt;=X$2,IF($C96&gt;=X$2,$D96,0),0)</f>
        <v>0</v>
      </c>
      <c r="Y96" s="44" t="n">
        <f aca="false">IF($B96&lt;=Y$2,IF($C96&gt;=Y$2,$D96,0),0)</f>
        <v>0</v>
      </c>
      <c r="Z96" s="44" t="n">
        <f aca="false">IF($B96&lt;=Z$2,IF($C96&gt;=Z$2,$D96,0),0)</f>
        <v>0</v>
      </c>
      <c r="AA96" s="44" t="n">
        <f aca="false">IF($B96&lt;=AA$2,IF($C96&gt;=AA$2,$D96,0),0)</f>
        <v>0</v>
      </c>
      <c r="AB96" s="44" t="n">
        <f aca="false">IF($B96&lt;=AB$2,IF($C96&gt;=AB$2,$D96,0),0)</f>
        <v>0</v>
      </c>
      <c r="AC96" s="44" t="n">
        <f aca="false">IF($B96&lt;=AC$2,IF($C96&gt;=AC$2,$D96,0),0)</f>
        <v>0</v>
      </c>
      <c r="AD96" s="44" t="n">
        <f aca="false">IF($B96&lt;=AD$2,IF($C96&gt;=AD$2,$D96,0),0)</f>
        <v>0</v>
      </c>
      <c r="AE96" s="44" t="n">
        <f aca="false">IF($B96&lt;=AE$2,IF($C96&gt;=AE$2,$D96,0),0)</f>
        <v>0</v>
      </c>
      <c r="AF96" s="44" t="n">
        <f aca="false">IF($B96&lt;=AF$2,IF($C96&gt;=AF$2,$D96,0),0)</f>
        <v>0</v>
      </c>
      <c r="AG96" s="44" t="n">
        <f aca="false">IF($B96&lt;=AG$2,IF($C96&gt;=AG$2,$D96,0),0)</f>
        <v>0</v>
      </c>
      <c r="AH96" s="44" t="n">
        <f aca="false">IF($B96&lt;=AH$2,IF($C96&gt;=AH$2,$D96,0),0)</f>
        <v>0</v>
      </c>
      <c r="AI96" s="44" t="n">
        <f aca="false">IF($B96&lt;=AI$2,IF($C96&gt;=AI$2,$D96,0),0)</f>
        <v>0</v>
      </c>
      <c r="AJ96" s="44" t="n">
        <f aca="false">IF($B96&lt;=AJ$2,IF($C96&gt;=AJ$2,$D96,0),0)</f>
        <v>0</v>
      </c>
      <c r="AK96" s="44" t="n">
        <f aca="false">IF($B96&lt;=AK$2,IF($C96&gt;=AK$2,$D96,0),0)</f>
        <v>0</v>
      </c>
      <c r="AL96" s="44" t="n">
        <f aca="false">IF($B96&lt;=AL$2,IF($C96&gt;=AL$2,$D96,0),0)</f>
        <v>0</v>
      </c>
      <c r="AM96" s="44" t="n">
        <f aca="false">IF($B96&lt;=AM$2,IF($C96&gt;=AM$2,$D96,0),0)</f>
        <v>0</v>
      </c>
      <c r="AN96" s="44" t="n">
        <f aca="false">IF($B96&lt;=AN$2,IF($C96&gt;=AN$2,$D96,0),0)</f>
        <v>0</v>
      </c>
      <c r="AO96" s="44" t="n">
        <f aca="false">IF($B96&lt;=AO$2,IF($C96&gt;=AO$2,$D96,0),0)</f>
        <v>0</v>
      </c>
      <c r="AP96" s="44" t="n">
        <f aca="false">IF($B96&lt;=AP$2,IF($C96&gt;=AP$2,$D96,0),0)</f>
        <v>0</v>
      </c>
      <c r="AQ96" s="44" t="n">
        <f aca="false">IF($B96&lt;=AQ$2,IF($C96&gt;=AQ$2,$D96,0),0)</f>
        <v>0</v>
      </c>
      <c r="AR96" s="44" t="n">
        <f aca="false">IF($B96&lt;=AR$2,IF($C96&gt;=AR$2,$D96,0),0)</f>
        <v>0</v>
      </c>
      <c r="AS96" s="44" t="n">
        <f aca="false">IF($B96&lt;=AS$2,IF($C96&gt;=AS$2,$D96,0),0)</f>
        <v>0</v>
      </c>
      <c r="AT96" s="44" t="n">
        <f aca="false">IF($B96&lt;=AT$2,IF($C96&gt;=AT$2,$D96,0),0)</f>
        <v>0</v>
      </c>
      <c r="AU96" s="44" t="n">
        <f aca="false">IF($B96&lt;=AU$2,IF($C96&gt;=AU$2,$D96,0),0)</f>
        <v>0</v>
      </c>
      <c r="AV96" s="44" t="n">
        <f aca="false">IF($B96&lt;=AV$2,IF($C96&gt;=AV$2,$D96,0),0)</f>
        <v>0</v>
      </c>
      <c r="AW96" s="44" t="n">
        <f aca="false">IF($B96&lt;=AW$2,IF($C96&gt;=AW$2,$D96,0),0)</f>
        <v>0</v>
      </c>
      <c r="AX96" s="44" t="n">
        <f aca="false">IF($B96&lt;=AX$2,IF($C96&gt;=AX$2,$D96,0),0)</f>
        <v>0</v>
      </c>
      <c r="AY96" s="44" t="n">
        <f aca="false">IF($B96&lt;=AY$2,IF($C96&gt;=AY$2,$D96,0),0)</f>
        <v>0</v>
      </c>
      <c r="AZ96" s="44" t="n">
        <f aca="false">IF($B96&lt;=AZ$2,IF($C96&gt;=AZ$2,$D96,0),0)</f>
        <v>0</v>
      </c>
      <c r="BA96" s="44" t="n">
        <f aca="false">IF($B96&lt;=BA$2,IF($C96&gt;=BA$2,$D96,0),0)</f>
        <v>0</v>
      </c>
      <c r="BB96" s="44" t="n">
        <f aca="false">IF($B96&lt;=BB$2,IF($C96&gt;=BB$2,$D96,0),0)</f>
        <v>0</v>
      </c>
      <c r="BC96" s="44" t="n">
        <f aca="false">IF($B96&lt;=BC$2,IF($C96&gt;=BC$2,$D96,0),0)</f>
        <v>0</v>
      </c>
      <c r="BD96" s="44" t="n">
        <f aca="false">IF($B96&lt;=BD$2,IF($C96&gt;=BD$2,$D96,0),0)</f>
        <v>0</v>
      </c>
      <c r="BE96" s="44" t="n">
        <f aca="false">IF($B96&lt;=BE$2,IF($C96&gt;=BE$2,$D96,0),0)</f>
        <v>0</v>
      </c>
      <c r="BF96" s="44" t="n">
        <f aca="false">IF($B96&lt;=BF$2,IF($C96&gt;=BF$2,$D96,0),0)</f>
        <v>0</v>
      </c>
      <c r="BG96" s="44" t="n">
        <f aca="false">IF($B96&lt;=BG$2,IF($C96&gt;=BG$2,$D96,0),0)</f>
        <v>0</v>
      </c>
      <c r="BH96" s="44" t="n">
        <f aca="false">IF($B96&lt;=BH$2,IF($C96&gt;=BH$2,$D96,0),0)</f>
        <v>0</v>
      </c>
      <c r="BI96" s="44" t="n">
        <f aca="false">IF($B96&lt;=BI$2,IF($C96&gt;=BI$2,$D96,0),0)</f>
        <v>0</v>
      </c>
      <c r="BJ96" s="44" t="n">
        <f aca="false">IF($B96&lt;=BJ$2,IF($C96&gt;=BJ$2,$D96,0),0)</f>
        <v>0</v>
      </c>
      <c r="BK96" s="44" t="n">
        <f aca="false">IF($B96&lt;=BK$2,IF($C96&gt;=BK$2,$D96,0),0)</f>
        <v>0</v>
      </c>
    </row>
    <row r="97" customFormat="false" ht="12.75" hidden="false" customHeight="false" outlineLevel="0" collapsed="false">
      <c r="B97" s="30" t="n">
        <v>36892</v>
      </c>
      <c r="C97" s="30" t="n">
        <v>36892</v>
      </c>
      <c r="F97" s="33" t="s">
        <v>112</v>
      </c>
      <c r="G97" s="33" t="s">
        <v>111</v>
      </c>
      <c r="H97" s="47" t="n">
        <f aca="false">((I97-E97)*SUM(L97:AK97)*10000)</f>
        <v>-0</v>
      </c>
      <c r="I97" s="32" t="n">
        <v>-0.72</v>
      </c>
      <c r="K97" s="33" t="str">
        <f aca="false">IF(I97=1,0,G97)</f>
        <v>west</v>
      </c>
      <c r="L97" s="44" t="n">
        <f aca="false">IF($B97&lt;=L$2,IF($C97&gt;=L$2,$D97,0),0)</f>
        <v>0</v>
      </c>
      <c r="M97" s="44" t="n">
        <f aca="false">IF($B97&lt;=M$2,IF($C97&gt;=M$2,$D97,0),0)</f>
        <v>0</v>
      </c>
      <c r="N97" s="44" t="n">
        <f aca="false">IF($B97&lt;=N$2,IF($C97&gt;=N$2,$D97,0),0)</f>
        <v>0</v>
      </c>
      <c r="O97" s="44" t="n">
        <f aca="false">IF($B97&lt;=O$2,IF($C97&gt;=O$2,$D97,0),0)</f>
        <v>0</v>
      </c>
      <c r="P97" s="44" t="n">
        <f aca="false">IF($B97&lt;=P$2,IF($C97&gt;=P$2,$D97,0),0)</f>
        <v>0</v>
      </c>
      <c r="Q97" s="44" t="n">
        <f aca="false">IF($B97&lt;=Q$2,IF($C97&gt;=Q$2,$D97,0),0)</f>
        <v>0</v>
      </c>
      <c r="R97" s="44" t="n">
        <f aca="false">IF($B97&lt;=R$2,IF($C97&gt;=R$2,$D97,0),0)</f>
        <v>0</v>
      </c>
      <c r="S97" s="44" t="n">
        <f aca="false">IF($B97&lt;=S$2,IF($C97&gt;=S$2,$D97,0),0)</f>
        <v>0</v>
      </c>
      <c r="T97" s="44" t="n">
        <f aca="false">IF($B97&lt;=T$2,IF($C97&gt;=T$2,$D97,0),0)</f>
        <v>0</v>
      </c>
      <c r="U97" s="44" t="n">
        <f aca="false">IF($B97&lt;=U$2,IF($C97&gt;=U$2,$D97,0),0)</f>
        <v>0</v>
      </c>
      <c r="V97" s="44" t="n">
        <f aca="false">IF($B97&lt;=V$2,IF($C97&gt;=V$2,$D97,0),0)</f>
        <v>0</v>
      </c>
      <c r="W97" s="44" t="n">
        <f aca="false">IF($B97&lt;=W$2,IF($C97&gt;=W$2,$D97,0),0)</f>
        <v>0</v>
      </c>
      <c r="X97" s="44" t="n">
        <f aca="false">IF($B97&lt;=X$2,IF($C97&gt;=X$2,$D97,0),0)</f>
        <v>0</v>
      </c>
      <c r="Y97" s="44" t="n">
        <f aca="false">IF($B97&lt;=Y$2,IF($C97&gt;=Y$2,$D97,0),0)</f>
        <v>0</v>
      </c>
      <c r="Z97" s="44" t="n">
        <f aca="false">IF($B97&lt;=Z$2,IF($C97&gt;=Z$2,$D97,0),0)</f>
        <v>0</v>
      </c>
      <c r="AA97" s="44" t="n">
        <f aca="false">IF($B97&lt;=AA$2,IF($C97&gt;=AA$2,$D97,0),0)</f>
        <v>0</v>
      </c>
      <c r="AB97" s="44" t="n">
        <f aca="false">IF($B97&lt;=AB$2,IF($C97&gt;=AB$2,$D97,0),0)</f>
        <v>0</v>
      </c>
      <c r="AC97" s="44" t="n">
        <f aca="false">IF($B97&lt;=AC$2,IF($C97&gt;=AC$2,$D97,0),0)</f>
        <v>0</v>
      </c>
      <c r="AD97" s="44" t="n">
        <f aca="false">IF($B97&lt;=AD$2,IF($C97&gt;=AD$2,$D97,0),0)</f>
        <v>0</v>
      </c>
      <c r="AE97" s="44" t="n">
        <f aca="false">IF($B97&lt;=AE$2,IF($C97&gt;=AE$2,$D97,0),0)</f>
        <v>0</v>
      </c>
      <c r="AF97" s="44" t="n">
        <f aca="false">IF($B97&lt;=AF$2,IF($C97&gt;=AF$2,$D97,0),0)</f>
        <v>0</v>
      </c>
      <c r="AG97" s="44" t="n">
        <f aca="false">IF($B97&lt;=AG$2,IF($C97&gt;=AG$2,$D97,0),0)</f>
        <v>0</v>
      </c>
      <c r="AH97" s="44" t="n">
        <f aca="false">IF($B97&lt;=AH$2,IF($C97&gt;=AH$2,$D97,0),0)</f>
        <v>0</v>
      </c>
      <c r="AI97" s="44" t="n">
        <f aca="false">IF($B97&lt;=AI$2,IF($C97&gt;=AI$2,$D97,0),0)</f>
        <v>0</v>
      </c>
      <c r="AJ97" s="44" t="n">
        <f aca="false">IF($B97&lt;=AJ$2,IF($C97&gt;=AJ$2,$D97,0),0)</f>
        <v>0</v>
      </c>
      <c r="AK97" s="44" t="n">
        <f aca="false">IF($B97&lt;=AK$2,IF($C97&gt;=AK$2,$D97,0),0)</f>
        <v>0</v>
      </c>
      <c r="AL97" s="44" t="n">
        <f aca="false">IF($B97&lt;=AL$2,IF($C97&gt;=AL$2,$D97,0),0)</f>
        <v>0</v>
      </c>
      <c r="AM97" s="44" t="n">
        <f aca="false">IF($B97&lt;=AM$2,IF($C97&gt;=AM$2,$D97,0),0)</f>
        <v>0</v>
      </c>
      <c r="AN97" s="44" t="n">
        <f aca="false">IF($B97&lt;=AN$2,IF($C97&gt;=AN$2,$D97,0),0)</f>
        <v>0</v>
      </c>
      <c r="AO97" s="44" t="n">
        <f aca="false">IF($B97&lt;=AO$2,IF($C97&gt;=AO$2,$D97,0),0)</f>
        <v>0</v>
      </c>
      <c r="AP97" s="44" t="n">
        <f aca="false">IF($B97&lt;=AP$2,IF($C97&gt;=AP$2,$D97,0),0)</f>
        <v>0</v>
      </c>
      <c r="AQ97" s="44" t="n">
        <f aca="false">IF($B97&lt;=AQ$2,IF($C97&gt;=AQ$2,$D97,0),0)</f>
        <v>0</v>
      </c>
      <c r="AR97" s="44" t="n">
        <f aca="false">IF($B97&lt;=AR$2,IF($C97&gt;=AR$2,$D97,0),0)</f>
        <v>0</v>
      </c>
      <c r="AS97" s="44" t="n">
        <f aca="false">IF($B97&lt;=AS$2,IF($C97&gt;=AS$2,$D97,0),0)</f>
        <v>0</v>
      </c>
      <c r="AT97" s="44" t="n">
        <f aca="false">IF($B97&lt;=AT$2,IF($C97&gt;=AT$2,$D97,0),0)</f>
        <v>0</v>
      </c>
      <c r="AU97" s="44" t="n">
        <f aca="false">IF($B97&lt;=AU$2,IF($C97&gt;=AU$2,$D97,0),0)</f>
        <v>0</v>
      </c>
      <c r="AV97" s="44" t="n">
        <f aca="false">IF($B97&lt;=AV$2,IF($C97&gt;=AV$2,$D97,0),0)</f>
        <v>0</v>
      </c>
      <c r="AW97" s="44" t="n">
        <f aca="false">IF($B97&lt;=AW$2,IF($C97&gt;=AW$2,$D97,0),0)</f>
        <v>0</v>
      </c>
      <c r="AX97" s="44" t="n">
        <f aca="false">IF($B97&lt;=AX$2,IF($C97&gt;=AX$2,$D97,0),0)</f>
        <v>0</v>
      </c>
      <c r="AY97" s="44" t="n">
        <f aca="false">IF($B97&lt;=AY$2,IF($C97&gt;=AY$2,$D97,0),0)</f>
        <v>0</v>
      </c>
      <c r="AZ97" s="44" t="n">
        <f aca="false">IF($B97&lt;=AZ$2,IF($C97&gt;=AZ$2,$D97,0),0)</f>
        <v>0</v>
      </c>
      <c r="BA97" s="44" t="n">
        <f aca="false">IF($B97&lt;=BA$2,IF($C97&gt;=BA$2,$D97,0),0)</f>
        <v>0</v>
      </c>
      <c r="BB97" s="44" t="n">
        <f aca="false">IF($B97&lt;=BB$2,IF($C97&gt;=BB$2,$D97,0),0)</f>
        <v>0</v>
      </c>
      <c r="BC97" s="44" t="n">
        <f aca="false">IF($B97&lt;=BC$2,IF($C97&gt;=BC$2,$D97,0),0)</f>
        <v>0</v>
      </c>
      <c r="BD97" s="44" t="n">
        <f aca="false">IF($B97&lt;=BD$2,IF($C97&gt;=BD$2,$D97,0),0)</f>
        <v>0</v>
      </c>
      <c r="BE97" s="44" t="n">
        <f aca="false">IF($B97&lt;=BE$2,IF($C97&gt;=BE$2,$D97,0),0)</f>
        <v>0</v>
      </c>
      <c r="BF97" s="44" t="n">
        <f aca="false">IF($B97&lt;=BF$2,IF($C97&gt;=BF$2,$D97,0),0)</f>
        <v>0</v>
      </c>
      <c r="BG97" s="44" t="n">
        <f aca="false">IF($B97&lt;=BG$2,IF($C97&gt;=BG$2,$D97,0),0)</f>
        <v>0</v>
      </c>
      <c r="BH97" s="44" t="n">
        <f aca="false">IF($B97&lt;=BH$2,IF($C97&gt;=BH$2,$D97,0),0)</f>
        <v>0</v>
      </c>
      <c r="BI97" s="44" t="n">
        <f aca="false">IF($B97&lt;=BI$2,IF($C97&gt;=BI$2,$D97,0),0)</f>
        <v>0</v>
      </c>
      <c r="BJ97" s="44" t="n">
        <f aca="false">IF($B97&lt;=BJ$2,IF($C97&gt;=BJ$2,$D97,0),0)</f>
        <v>0</v>
      </c>
      <c r="BK97" s="44" t="n">
        <f aca="false">IF($B97&lt;=BK$2,IF($C97&gt;=BK$2,$D97,0),0)</f>
        <v>0</v>
      </c>
    </row>
    <row r="98" customFormat="false" ht="12.75" hidden="false" customHeight="false" outlineLevel="0" collapsed="false">
      <c r="B98" s="30" t="n">
        <v>36923</v>
      </c>
      <c r="C98" s="30" t="n">
        <v>36923</v>
      </c>
      <c r="F98" s="33" t="s">
        <v>112</v>
      </c>
      <c r="G98" s="33" t="s">
        <v>111</v>
      </c>
      <c r="H98" s="47" t="n">
        <f aca="false">((I98-E98)*SUM(L98:AK98)*10000)</f>
        <v>-0</v>
      </c>
      <c r="I98" s="32" t="n">
        <v>-0.72</v>
      </c>
      <c r="K98" s="33" t="str">
        <f aca="false">IF(I98=1,0,G98)</f>
        <v>west</v>
      </c>
      <c r="L98" s="44" t="n">
        <f aca="false">IF($B98&lt;=L$2,IF($C98&gt;=L$2,$D98,0),0)</f>
        <v>0</v>
      </c>
      <c r="M98" s="44" t="n">
        <f aca="false">IF($B98&lt;=M$2,IF($C98&gt;=M$2,$D98,0),0)</f>
        <v>0</v>
      </c>
      <c r="N98" s="44" t="n">
        <f aca="false">IF($B98&lt;=N$2,IF($C98&gt;=N$2,$D98,0),0)</f>
        <v>0</v>
      </c>
      <c r="O98" s="44" t="n">
        <f aca="false">IF($B98&lt;=O$2,IF($C98&gt;=O$2,$D98,0),0)</f>
        <v>0</v>
      </c>
      <c r="P98" s="44" t="n">
        <f aca="false">IF($B98&lt;=P$2,IF($C98&gt;=P$2,$D98,0),0)</f>
        <v>0</v>
      </c>
      <c r="Q98" s="44" t="n">
        <f aca="false">IF($B98&lt;=Q$2,IF($C98&gt;=Q$2,$D98,0),0)</f>
        <v>0</v>
      </c>
      <c r="R98" s="44" t="n">
        <f aca="false">IF($B98&lt;=R$2,IF($C98&gt;=R$2,$D98,0),0)</f>
        <v>0</v>
      </c>
      <c r="S98" s="44" t="n">
        <f aca="false">IF($B98&lt;=S$2,IF($C98&gt;=S$2,$D98,0),0)</f>
        <v>0</v>
      </c>
      <c r="T98" s="44" t="n">
        <f aca="false">IF($B98&lt;=T$2,IF($C98&gt;=T$2,$D98,0),0)</f>
        <v>0</v>
      </c>
      <c r="U98" s="44" t="n">
        <f aca="false">IF($B98&lt;=U$2,IF($C98&gt;=U$2,$D98,0),0)</f>
        <v>0</v>
      </c>
      <c r="V98" s="44" t="n">
        <f aca="false">IF($B98&lt;=V$2,IF($C98&gt;=V$2,$D98,0),0)</f>
        <v>0</v>
      </c>
      <c r="W98" s="44" t="n">
        <f aca="false">IF($B98&lt;=W$2,IF($C98&gt;=W$2,$D98,0),0)</f>
        <v>0</v>
      </c>
      <c r="X98" s="44" t="n">
        <f aca="false">IF($B98&lt;=X$2,IF($C98&gt;=X$2,$D98,0),0)</f>
        <v>0</v>
      </c>
      <c r="Y98" s="44" t="n">
        <f aca="false">IF($B98&lt;=Y$2,IF($C98&gt;=Y$2,$D98,0),0)</f>
        <v>0</v>
      </c>
      <c r="Z98" s="44" t="n">
        <f aca="false">IF($B98&lt;=Z$2,IF($C98&gt;=Z$2,$D98,0),0)</f>
        <v>0</v>
      </c>
      <c r="AA98" s="44" t="n">
        <f aca="false">IF($B98&lt;=AA$2,IF($C98&gt;=AA$2,$D98,0),0)</f>
        <v>0</v>
      </c>
      <c r="AB98" s="44" t="n">
        <f aca="false">IF($B98&lt;=AB$2,IF($C98&gt;=AB$2,$D98,0),0)</f>
        <v>0</v>
      </c>
      <c r="AC98" s="44" t="n">
        <f aca="false">IF($B98&lt;=AC$2,IF($C98&gt;=AC$2,$D98,0),0)</f>
        <v>0</v>
      </c>
      <c r="AD98" s="44" t="n">
        <f aca="false">IF($B98&lt;=AD$2,IF($C98&gt;=AD$2,$D98,0),0)</f>
        <v>0</v>
      </c>
      <c r="AE98" s="44" t="n">
        <f aca="false">IF($B98&lt;=AE$2,IF($C98&gt;=AE$2,$D98,0),0)</f>
        <v>0</v>
      </c>
      <c r="AF98" s="44" t="n">
        <f aca="false">IF($B98&lt;=AF$2,IF($C98&gt;=AF$2,$D98,0),0)</f>
        <v>0</v>
      </c>
      <c r="AG98" s="44" t="n">
        <f aca="false">IF($B98&lt;=AG$2,IF($C98&gt;=AG$2,$D98,0),0)</f>
        <v>0</v>
      </c>
      <c r="AH98" s="44" t="n">
        <f aca="false">IF($B98&lt;=AH$2,IF($C98&gt;=AH$2,$D98,0),0)</f>
        <v>0</v>
      </c>
      <c r="AI98" s="44" t="n">
        <f aca="false">IF($B98&lt;=AI$2,IF($C98&gt;=AI$2,$D98,0),0)</f>
        <v>0</v>
      </c>
      <c r="AJ98" s="44" t="n">
        <f aca="false">IF($B98&lt;=AJ$2,IF($C98&gt;=AJ$2,$D98,0),0)</f>
        <v>0</v>
      </c>
      <c r="AK98" s="44" t="n">
        <f aca="false">IF($B98&lt;=AK$2,IF($C98&gt;=AK$2,$D98,0),0)</f>
        <v>0</v>
      </c>
      <c r="AL98" s="44" t="n">
        <f aca="false">IF($B98&lt;=AL$2,IF($C98&gt;=AL$2,$D98,0),0)</f>
        <v>0</v>
      </c>
      <c r="AM98" s="44" t="n">
        <f aca="false">IF($B98&lt;=AM$2,IF($C98&gt;=AM$2,$D98,0),0)</f>
        <v>0</v>
      </c>
      <c r="AN98" s="44" t="n">
        <f aca="false">IF($B98&lt;=AN$2,IF($C98&gt;=AN$2,$D98,0),0)</f>
        <v>0</v>
      </c>
      <c r="AO98" s="44" t="n">
        <f aca="false">IF($B98&lt;=AO$2,IF($C98&gt;=AO$2,$D98,0),0)</f>
        <v>0</v>
      </c>
      <c r="AP98" s="44" t="n">
        <f aca="false">IF($B98&lt;=AP$2,IF($C98&gt;=AP$2,$D98,0),0)</f>
        <v>0</v>
      </c>
      <c r="AQ98" s="44" t="n">
        <f aca="false">IF($B98&lt;=AQ$2,IF($C98&gt;=AQ$2,$D98,0),0)</f>
        <v>0</v>
      </c>
      <c r="AR98" s="44" t="n">
        <f aca="false">IF($B98&lt;=AR$2,IF($C98&gt;=AR$2,$D98,0),0)</f>
        <v>0</v>
      </c>
      <c r="AS98" s="44" t="n">
        <f aca="false">IF($B98&lt;=AS$2,IF($C98&gt;=AS$2,$D98,0),0)</f>
        <v>0</v>
      </c>
      <c r="AT98" s="44" t="n">
        <f aca="false">IF($B98&lt;=AT$2,IF($C98&gt;=AT$2,$D98,0),0)</f>
        <v>0</v>
      </c>
      <c r="AU98" s="44" t="n">
        <f aca="false">IF($B98&lt;=AU$2,IF($C98&gt;=AU$2,$D98,0),0)</f>
        <v>0</v>
      </c>
      <c r="AV98" s="44" t="n">
        <f aca="false">IF($B98&lt;=AV$2,IF($C98&gt;=AV$2,$D98,0),0)</f>
        <v>0</v>
      </c>
      <c r="AW98" s="44" t="n">
        <f aca="false">IF($B98&lt;=AW$2,IF($C98&gt;=AW$2,$D98,0),0)</f>
        <v>0</v>
      </c>
      <c r="AX98" s="44" t="n">
        <f aca="false">IF($B98&lt;=AX$2,IF($C98&gt;=AX$2,$D98,0),0)</f>
        <v>0</v>
      </c>
      <c r="AY98" s="44" t="n">
        <f aca="false">IF($B98&lt;=AY$2,IF($C98&gt;=AY$2,$D98,0),0)</f>
        <v>0</v>
      </c>
      <c r="AZ98" s="44" t="n">
        <f aca="false">IF($B98&lt;=AZ$2,IF($C98&gt;=AZ$2,$D98,0),0)</f>
        <v>0</v>
      </c>
      <c r="BA98" s="44" t="n">
        <f aca="false">IF($B98&lt;=BA$2,IF($C98&gt;=BA$2,$D98,0),0)</f>
        <v>0</v>
      </c>
      <c r="BB98" s="44" t="n">
        <f aca="false">IF($B98&lt;=BB$2,IF($C98&gt;=BB$2,$D98,0),0)</f>
        <v>0</v>
      </c>
      <c r="BC98" s="44" t="n">
        <f aca="false">IF($B98&lt;=BC$2,IF($C98&gt;=BC$2,$D98,0),0)</f>
        <v>0</v>
      </c>
      <c r="BD98" s="44" t="n">
        <f aca="false">IF($B98&lt;=BD$2,IF($C98&gt;=BD$2,$D98,0),0)</f>
        <v>0</v>
      </c>
      <c r="BE98" s="44" t="n">
        <f aca="false">IF($B98&lt;=BE$2,IF($C98&gt;=BE$2,$D98,0),0)</f>
        <v>0</v>
      </c>
      <c r="BF98" s="44" t="n">
        <f aca="false">IF($B98&lt;=BF$2,IF($C98&gt;=BF$2,$D98,0),0)</f>
        <v>0</v>
      </c>
      <c r="BG98" s="44" t="n">
        <f aca="false">IF($B98&lt;=BG$2,IF($C98&gt;=BG$2,$D98,0),0)</f>
        <v>0</v>
      </c>
      <c r="BH98" s="44" t="n">
        <f aca="false">IF($B98&lt;=BH$2,IF($C98&gt;=BH$2,$D98,0),0)</f>
        <v>0</v>
      </c>
      <c r="BI98" s="44" t="n">
        <f aca="false">IF($B98&lt;=BI$2,IF($C98&gt;=BI$2,$D98,0),0)</f>
        <v>0</v>
      </c>
      <c r="BJ98" s="44" t="n">
        <f aca="false">IF($B98&lt;=BJ$2,IF($C98&gt;=BJ$2,$D98,0),0)</f>
        <v>0</v>
      </c>
      <c r="BK98" s="44" t="n">
        <f aca="false">IF($B98&lt;=BK$2,IF($C98&gt;=BK$2,$D98,0),0)</f>
        <v>0</v>
      </c>
    </row>
    <row r="99" customFormat="false" ht="12.75" hidden="false" customHeight="false" outlineLevel="0" collapsed="false">
      <c r="B99" s="30" t="n">
        <v>36951</v>
      </c>
      <c r="C99" s="30" t="n">
        <v>36951</v>
      </c>
      <c r="F99" s="33" t="s">
        <v>112</v>
      </c>
      <c r="G99" s="33" t="s">
        <v>111</v>
      </c>
      <c r="H99" s="47" t="n">
        <f aca="false">((I99-E99)*SUM(L99:AK99)*10000)</f>
        <v>0</v>
      </c>
      <c r="I99" s="32" t="n">
        <v>1.44</v>
      </c>
      <c r="K99" s="33" t="str">
        <f aca="false">IF(I99=1,0,G99)</f>
        <v>west</v>
      </c>
      <c r="L99" s="44" t="n">
        <f aca="false">IF($B99&lt;=L$2,IF($C99&gt;=L$2,$D99,0),0)</f>
        <v>0</v>
      </c>
      <c r="M99" s="44" t="n">
        <f aca="false">IF($B99&lt;=M$2,IF($C99&gt;=M$2,$D99,0),0)</f>
        <v>0</v>
      </c>
      <c r="N99" s="44" t="n">
        <f aca="false">IF($B99&lt;=N$2,IF($C99&gt;=N$2,$D99,0),0)</f>
        <v>0</v>
      </c>
      <c r="O99" s="44" t="n">
        <f aca="false">IF($B99&lt;=O$2,IF($C99&gt;=O$2,$D99,0),0)</f>
        <v>0</v>
      </c>
      <c r="P99" s="44" t="n">
        <f aca="false">IF($B99&lt;=P$2,IF($C99&gt;=P$2,$D99,0),0)</f>
        <v>0</v>
      </c>
      <c r="Q99" s="44" t="n">
        <f aca="false">IF($B99&lt;=Q$2,IF($C99&gt;=Q$2,$D99,0),0)</f>
        <v>0</v>
      </c>
      <c r="R99" s="44" t="n">
        <f aca="false">IF($B99&lt;=R$2,IF($C99&gt;=R$2,$D99,0),0)</f>
        <v>0</v>
      </c>
      <c r="S99" s="44" t="n">
        <f aca="false">IF($B99&lt;=S$2,IF($C99&gt;=S$2,$D99,0),0)</f>
        <v>0</v>
      </c>
      <c r="T99" s="44" t="n">
        <f aca="false">IF($B99&lt;=T$2,IF($C99&gt;=T$2,$D99,0),0)</f>
        <v>0</v>
      </c>
      <c r="U99" s="44" t="n">
        <f aca="false">IF($B99&lt;=U$2,IF($C99&gt;=U$2,$D99,0),0)</f>
        <v>0</v>
      </c>
      <c r="V99" s="44" t="n">
        <f aca="false">IF($B99&lt;=V$2,IF($C99&gt;=V$2,$D99,0),0)</f>
        <v>0</v>
      </c>
      <c r="W99" s="44" t="n">
        <f aca="false">IF($B99&lt;=W$2,IF($C99&gt;=W$2,$D99,0),0)</f>
        <v>0</v>
      </c>
      <c r="X99" s="44" t="n">
        <f aca="false">IF($B99&lt;=X$2,IF($C99&gt;=X$2,$D99,0),0)</f>
        <v>0</v>
      </c>
      <c r="Y99" s="44" t="n">
        <f aca="false">IF($B99&lt;=Y$2,IF($C99&gt;=Y$2,$D99,0),0)</f>
        <v>0</v>
      </c>
      <c r="Z99" s="44" t="n">
        <f aca="false">IF($B99&lt;=Z$2,IF($C99&gt;=Z$2,$D99,0),0)</f>
        <v>0</v>
      </c>
      <c r="AA99" s="44" t="n">
        <f aca="false">IF($B99&lt;=AA$2,IF($C99&gt;=AA$2,$D99,0),0)</f>
        <v>0</v>
      </c>
      <c r="AB99" s="44" t="n">
        <f aca="false">IF($B99&lt;=AB$2,IF($C99&gt;=AB$2,$D99,0),0)</f>
        <v>0</v>
      </c>
      <c r="AC99" s="44" t="n">
        <f aca="false">IF($B99&lt;=AC$2,IF($C99&gt;=AC$2,$D99,0),0)</f>
        <v>0</v>
      </c>
      <c r="AD99" s="44" t="n">
        <f aca="false">IF($B99&lt;=AD$2,IF($C99&gt;=AD$2,$D99,0),0)</f>
        <v>0</v>
      </c>
      <c r="AE99" s="44" t="n">
        <f aca="false">IF($B99&lt;=AE$2,IF($C99&gt;=AE$2,$D99,0),0)</f>
        <v>0</v>
      </c>
      <c r="AF99" s="44" t="n">
        <f aca="false">IF($B99&lt;=AF$2,IF($C99&gt;=AF$2,$D99,0),0)</f>
        <v>0</v>
      </c>
      <c r="AG99" s="44" t="n">
        <f aca="false">IF($B99&lt;=AG$2,IF($C99&gt;=AG$2,$D99,0),0)</f>
        <v>0</v>
      </c>
      <c r="AH99" s="44" t="n">
        <f aca="false">IF($B99&lt;=AH$2,IF($C99&gt;=AH$2,$D99,0),0)</f>
        <v>0</v>
      </c>
      <c r="AI99" s="44" t="n">
        <f aca="false">IF($B99&lt;=AI$2,IF($C99&gt;=AI$2,$D99,0),0)</f>
        <v>0</v>
      </c>
      <c r="AJ99" s="44" t="n">
        <f aca="false">IF($B99&lt;=AJ$2,IF($C99&gt;=AJ$2,$D99,0),0)</f>
        <v>0</v>
      </c>
      <c r="AK99" s="44" t="n">
        <f aca="false">IF($B99&lt;=AK$2,IF($C99&gt;=AK$2,$D99,0),0)</f>
        <v>0</v>
      </c>
      <c r="AL99" s="44" t="n">
        <f aca="false">IF($B99&lt;=AL$2,IF($C99&gt;=AL$2,$D99,0),0)</f>
        <v>0</v>
      </c>
      <c r="AM99" s="44" t="n">
        <f aca="false">IF($B99&lt;=AM$2,IF($C99&gt;=AM$2,$D99,0),0)</f>
        <v>0</v>
      </c>
      <c r="AN99" s="44" t="n">
        <f aca="false">IF($B99&lt;=AN$2,IF($C99&gt;=AN$2,$D99,0),0)</f>
        <v>0</v>
      </c>
      <c r="AO99" s="44" t="n">
        <f aca="false">IF($B99&lt;=AO$2,IF($C99&gt;=AO$2,$D99,0),0)</f>
        <v>0</v>
      </c>
      <c r="AP99" s="44" t="n">
        <f aca="false">IF($B99&lt;=AP$2,IF($C99&gt;=AP$2,$D99,0),0)</f>
        <v>0</v>
      </c>
      <c r="AQ99" s="44" t="n">
        <f aca="false">IF($B99&lt;=AQ$2,IF($C99&gt;=AQ$2,$D99,0),0)</f>
        <v>0</v>
      </c>
      <c r="AR99" s="44" t="n">
        <f aca="false">IF($B99&lt;=AR$2,IF($C99&gt;=AR$2,$D99,0),0)</f>
        <v>0</v>
      </c>
      <c r="AS99" s="44" t="n">
        <f aca="false">IF($B99&lt;=AS$2,IF($C99&gt;=AS$2,$D99,0),0)</f>
        <v>0</v>
      </c>
      <c r="AT99" s="44" t="n">
        <f aca="false">IF($B99&lt;=AT$2,IF($C99&gt;=AT$2,$D99,0),0)</f>
        <v>0</v>
      </c>
      <c r="AU99" s="44" t="n">
        <f aca="false">IF($B99&lt;=AU$2,IF($C99&gt;=AU$2,$D99,0),0)</f>
        <v>0</v>
      </c>
      <c r="AV99" s="44" t="n">
        <f aca="false">IF($B99&lt;=AV$2,IF($C99&gt;=AV$2,$D99,0),0)</f>
        <v>0</v>
      </c>
      <c r="AW99" s="44" t="n">
        <f aca="false">IF($B99&lt;=AW$2,IF($C99&gt;=AW$2,$D99,0),0)</f>
        <v>0</v>
      </c>
      <c r="AX99" s="44" t="n">
        <f aca="false">IF($B99&lt;=AX$2,IF($C99&gt;=AX$2,$D99,0),0)</f>
        <v>0</v>
      </c>
      <c r="AY99" s="44" t="n">
        <f aca="false">IF($B99&lt;=AY$2,IF($C99&gt;=AY$2,$D99,0),0)</f>
        <v>0</v>
      </c>
      <c r="AZ99" s="44" t="n">
        <f aca="false">IF($B99&lt;=AZ$2,IF($C99&gt;=AZ$2,$D99,0),0)</f>
        <v>0</v>
      </c>
      <c r="BA99" s="44" t="n">
        <f aca="false">IF($B99&lt;=BA$2,IF($C99&gt;=BA$2,$D99,0),0)</f>
        <v>0</v>
      </c>
      <c r="BB99" s="44" t="n">
        <f aca="false">IF($B99&lt;=BB$2,IF($C99&gt;=BB$2,$D99,0),0)</f>
        <v>0</v>
      </c>
      <c r="BC99" s="44" t="n">
        <f aca="false">IF($B99&lt;=BC$2,IF($C99&gt;=BC$2,$D99,0),0)</f>
        <v>0</v>
      </c>
      <c r="BD99" s="44" t="n">
        <f aca="false">IF($B99&lt;=BD$2,IF($C99&gt;=BD$2,$D99,0),0)</f>
        <v>0</v>
      </c>
      <c r="BE99" s="44" t="n">
        <f aca="false">IF($B99&lt;=BE$2,IF($C99&gt;=BE$2,$D99,0),0)</f>
        <v>0</v>
      </c>
      <c r="BF99" s="44" t="n">
        <f aca="false">IF($B99&lt;=BF$2,IF($C99&gt;=BF$2,$D99,0),0)</f>
        <v>0</v>
      </c>
      <c r="BG99" s="44" t="n">
        <f aca="false">IF($B99&lt;=BG$2,IF($C99&gt;=BG$2,$D99,0),0)</f>
        <v>0</v>
      </c>
      <c r="BH99" s="44" t="n">
        <f aca="false">IF($B99&lt;=BH$2,IF($C99&gt;=BH$2,$D99,0),0)</f>
        <v>0</v>
      </c>
      <c r="BI99" s="44" t="n">
        <f aca="false">IF($B99&lt;=BI$2,IF($C99&gt;=BI$2,$D99,0),0)</f>
        <v>0</v>
      </c>
      <c r="BJ99" s="44" t="n">
        <f aca="false">IF($B99&lt;=BJ$2,IF($C99&gt;=BJ$2,$D99,0),0)</f>
        <v>0</v>
      </c>
      <c r="BK99" s="44" t="n">
        <f aca="false">IF($B99&lt;=BK$2,IF($C99&gt;=BK$2,$D99,0),0)</f>
        <v>0</v>
      </c>
    </row>
    <row r="100" customFormat="false" ht="12.75" hidden="false" customHeight="false" outlineLevel="0" collapsed="false">
      <c r="B100" s="30" t="n">
        <v>36982</v>
      </c>
      <c r="C100" s="30" t="n">
        <v>37165</v>
      </c>
      <c r="F100" s="33" t="s">
        <v>112</v>
      </c>
      <c r="G100" s="33" t="s">
        <v>111</v>
      </c>
      <c r="H100" s="47" t="n">
        <f aca="false">((I100-E100)*SUM(L100:AK100)*10000)</f>
        <v>-0</v>
      </c>
      <c r="I100" s="32" t="n">
        <v>-0.535</v>
      </c>
      <c r="K100" s="33" t="str">
        <f aca="false">IF(I100=1,0,G100)</f>
        <v>west</v>
      </c>
      <c r="L100" s="44" t="n">
        <f aca="false">IF($B100&lt;=L$2,IF($C100&gt;=L$2,$D100,0),0)</f>
        <v>0</v>
      </c>
      <c r="M100" s="44" t="n">
        <f aca="false">IF($B100&lt;=M$2,IF($C100&gt;=M$2,$D100,0),0)</f>
        <v>0</v>
      </c>
      <c r="N100" s="44" t="n">
        <f aca="false">IF($B100&lt;=N$2,IF($C100&gt;=N$2,$D100,0),0)</f>
        <v>0</v>
      </c>
      <c r="O100" s="44" t="n">
        <f aca="false">IF($B100&lt;=O$2,IF($C100&gt;=O$2,$D100,0),0)</f>
        <v>0</v>
      </c>
      <c r="P100" s="44" t="n">
        <f aca="false">IF($B100&lt;=P$2,IF($C100&gt;=P$2,$D100,0),0)</f>
        <v>0</v>
      </c>
      <c r="Q100" s="44" t="n">
        <f aca="false">IF($B100&lt;=Q$2,IF($C100&gt;=Q$2,$D100,0),0)</f>
        <v>0</v>
      </c>
      <c r="R100" s="44" t="n">
        <f aca="false">IF($B100&lt;=R$2,IF($C100&gt;=R$2,$D100,0),0)</f>
        <v>0</v>
      </c>
      <c r="S100" s="44" t="n">
        <f aca="false">IF($B100&lt;=S$2,IF($C100&gt;=S$2,$D100,0),0)</f>
        <v>0</v>
      </c>
      <c r="T100" s="44" t="n">
        <f aca="false">IF($B100&lt;=T$2,IF($C100&gt;=T$2,$D100,0),0)</f>
        <v>0</v>
      </c>
      <c r="U100" s="44" t="n">
        <f aca="false">IF($B100&lt;=U$2,IF($C100&gt;=U$2,$D100,0),0)</f>
        <v>0</v>
      </c>
      <c r="V100" s="44" t="n">
        <f aca="false">IF($B100&lt;=V$2,IF($C100&gt;=V$2,$D100,0),0)</f>
        <v>0</v>
      </c>
      <c r="W100" s="44" t="n">
        <f aca="false">IF($B100&lt;=W$2,IF($C100&gt;=W$2,$D100,0),0)</f>
        <v>0</v>
      </c>
      <c r="X100" s="44" t="n">
        <f aca="false">IF($B100&lt;=X$2,IF($C100&gt;=X$2,$D100,0),0)</f>
        <v>0</v>
      </c>
      <c r="Y100" s="44" t="n">
        <f aca="false">IF($B100&lt;=Y$2,IF($C100&gt;=Y$2,$D100,0),0)</f>
        <v>0</v>
      </c>
      <c r="Z100" s="44" t="n">
        <f aca="false">IF($B100&lt;=Z$2,IF($C100&gt;=Z$2,$D100,0),0)</f>
        <v>0</v>
      </c>
      <c r="AA100" s="44" t="n">
        <f aca="false">IF($B100&lt;=AA$2,IF($C100&gt;=AA$2,$D100,0),0)</f>
        <v>0</v>
      </c>
      <c r="AB100" s="44" t="n">
        <f aca="false">IF($B100&lt;=AB$2,IF($C100&gt;=AB$2,$D100,0),0)</f>
        <v>0</v>
      </c>
      <c r="AC100" s="44" t="n">
        <f aca="false">IF($B100&lt;=AC$2,IF($C100&gt;=AC$2,$D100,0),0)</f>
        <v>0</v>
      </c>
      <c r="AD100" s="44" t="n">
        <f aca="false">IF($B100&lt;=AD$2,IF($C100&gt;=AD$2,$D100,0),0)</f>
        <v>0</v>
      </c>
      <c r="AE100" s="44" t="n">
        <f aca="false">IF($B100&lt;=AE$2,IF($C100&gt;=AE$2,$D100,0),0)</f>
        <v>0</v>
      </c>
      <c r="AF100" s="44" t="n">
        <f aca="false">IF($B100&lt;=AF$2,IF($C100&gt;=AF$2,$D100,0),0)</f>
        <v>0</v>
      </c>
      <c r="AG100" s="44" t="n">
        <f aca="false">IF($B100&lt;=AG$2,IF($C100&gt;=AG$2,$D100,0),0)</f>
        <v>0</v>
      </c>
      <c r="AH100" s="44" t="n">
        <f aca="false">IF($B100&lt;=AH$2,IF($C100&gt;=AH$2,$D100,0),0)</f>
        <v>0</v>
      </c>
      <c r="AI100" s="44" t="n">
        <f aca="false">IF($B100&lt;=AI$2,IF($C100&gt;=AI$2,$D100,0),0)</f>
        <v>0</v>
      </c>
      <c r="AJ100" s="44" t="n">
        <f aca="false">IF($B100&lt;=AJ$2,IF($C100&gt;=AJ$2,$D100,0),0)</f>
        <v>0</v>
      </c>
      <c r="AK100" s="44" t="n">
        <f aca="false">IF($B100&lt;=AK$2,IF($C100&gt;=AK$2,$D100,0),0)</f>
        <v>0</v>
      </c>
      <c r="AL100" s="44" t="n">
        <f aca="false">IF($B100&lt;=AL$2,IF($C100&gt;=AL$2,$D100,0),0)</f>
        <v>0</v>
      </c>
      <c r="AM100" s="44" t="n">
        <f aca="false">IF($B100&lt;=AM$2,IF($C100&gt;=AM$2,$D100,0),0)</f>
        <v>0</v>
      </c>
      <c r="AN100" s="44" t="n">
        <f aca="false">IF($B100&lt;=AN$2,IF($C100&gt;=AN$2,$D100,0),0)</f>
        <v>0</v>
      </c>
      <c r="AO100" s="44" t="n">
        <f aca="false">IF($B100&lt;=AO$2,IF($C100&gt;=AO$2,$D100,0),0)</f>
        <v>0</v>
      </c>
      <c r="AP100" s="44" t="n">
        <f aca="false">IF($B100&lt;=AP$2,IF($C100&gt;=AP$2,$D100,0),0)</f>
        <v>0</v>
      </c>
      <c r="AQ100" s="44" t="n">
        <f aca="false">IF($B100&lt;=AQ$2,IF($C100&gt;=AQ$2,$D100,0),0)</f>
        <v>0</v>
      </c>
      <c r="AR100" s="44" t="n">
        <f aca="false">IF($B100&lt;=AR$2,IF($C100&gt;=AR$2,$D100,0),0)</f>
        <v>0</v>
      </c>
      <c r="AS100" s="44" t="n">
        <f aca="false">IF($B100&lt;=AS$2,IF($C100&gt;=AS$2,$D100,0),0)</f>
        <v>0</v>
      </c>
      <c r="AT100" s="44" t="n">
        <f aca="false">IF($B100&lt;=AT$2,IF($C100&gt;=AT$2,$D100,0),0)</f>
        <v>0</v>
      </c>
      <c r="AU100" s="44" t="n">
        <f aca="false">IF($B100&lt;=AU$2,IF($C100&gt;=AU$2,$D100,0),0)</f>
        <v>0</v>
      </c>
      <c r="AV100" s="44" t="n">
        <f aca="false">IF($B100&lt;=AV$2,IF($C100&gt;=AV$2,$D100,0),0)</f>
        <v>0</v>
      </c>
      <c r="AW100" s="44" t="n">
        <f aca="false">IF($B100&lt;=AW$2,IF($C100&gt;=AW$2,$D100,0),0)</f>
        <v>0</v>
      </c>
      <c r="AX100" s="44" t="n">
        <f aca="false">IF($B100&lt;=AX$2,IF($C100&gt;=AX$2,$D100,0),0)</f>
        <v>0</v>
      </c>
      <c r="AY100" s="44" t="n">
        <f aca="false">IF($B100&lt;=AY$2,IF($C100&gt;=AY$2,$D100,0),0)</f>
        <v>0</v>
      </c>
      <c r="AZ100" s="44" t="n">
        <f aca="false">IF($B100&lt;=AZ$2,IF($C100&gt;=AZ$2,$D100,0),0)</f>
        <v>0</v>
      </c>
      <c r="BA100" s="44" t="n">
        <f aca="false">IF($B100&lt;=BA$2,IF($C100&gt;=BA$2,$D100,0),0)</f>
        <v>0</v>
      </c>
      <c r="BB100" s="44" t="n">
        <f aca="false">IF($B100&lt;=BB$2,IF($C100&gt;=BB$2,$D100,0),0)</f>
        <v>0</v>
      </c>
      <c r="BC100" s="44" t="n">
        <f aca="false">IF($B100&lt;=BC$2,IF($C100&gt;=BC$2,$D100,0),0)</f>
        <v>0</v>
      </c>
      <c r="BD100" s="44" t="n">
        <f aca="false">IF($B100&lt;=BD$2,IF($C100&gt;=BD$2,$D100,0),0)</f>
        <v>0</v>
      </c>
      <c r="BE100" s="44" t="n">
        <f aca="false">IF($B100&lt;=BE$2,IF($C100&gt;=BE$2,$D100,0),0)</f>
        <v>0</v>
      </c>
      <c r="BF100" s="44" t="n">
        <f aca="false">IF($B100&lt;=BF$2,IF($C100&gt;=BF$2,$D100,0),0)</f>
        <v>0</v>
      </c>
      <c r="BG100" s="44" t="n">
        <f aca="false">IF($B100&lt;=BG$2,IF($C100&gt;=BG$2,$D100,0),0)</f>
        <v>0</v>
      </c>
      <c r="BH100" s="44" t="n">
        <f aca="false">IF($B100&lt;=BH$2,IF($C100&gt;=BH$2,$D100,0),0)</f>
        <v>0</v>
      </c>
      <c r="BI100" s="44" t="n">
        <f aca="false">IF($B100&lt;=BI$2,IF($C100&gt;=BI$2,$D100,0),0)</f>
        <v>0</v>
      </c>
      <c r="BJ100" s="44" t="n">
        <f aca="false">IF($B100&lt;=BJ$2,IF($C100&gt;=BJ$2,$D100,0),0)</f>
        <v>0</v>
      </c>
      <c r="BK100" s="44" t="n">
        <f aca="false">IF($B100&lt;=BK$2,IF($C100&gt;=BK$2,$D100,0),0)</f>
        <v>0</v>
      </c>
    </row>
    <row r="101" customFormat="false" ht="12.75" hidden="false" customHeight="false" outlineLevel="0" collapsed="false">
      <c r="H101" s="47" t="n">
        <f aca="false">((I101-E101)*SUM(L101:AK101)*10000)</f>
        <v>0</v>
      </c>
      <c r="I101" s="32" t="n">
        <v>0.59</v>
      </c>
      <c r="K101" s="33" t="n">
        <f aca="false">IF(I101=1,0,G101)</f>
        <v>0</v>
      </c>
      <c r="L101" s="44" t="n">
        <f aca="false">IF($B101&lt;=L$2,IF($C101&gt;=L$2,$D101,0),0)</f>
        <v>0</v>
      </c>
      <c r="M101" s="44" t="n">
        <f aca="false">IF($B101&lt;=M$2,IF($C101&gt;=M$2,$D101,0),0)</f>
        <v>0</v>
      </c>
      <c r="N101" s="44" t="n">
        <f aca="false">IF($B101&lt;=N$2,IF($C101&gt;=N$2,$D101,0),0)</f>
        <v>0</v>
      </c>
      <c r="O101" s="44" t="n">
        <f aca="false">IF($B101&lt;=O$2,IF($C101&gt;=O$2,$D101,0),0)</f>
        <v>0</v>
      </c>
      <c r="P101" s="44" t="n">
        <f aca="false">IF($B101&lt;=P$2,IF($C101&gt;=P$2,$D101,0),0)</f>
        <v>0</v>
      </c>
      <c r="Q101" s="44" t="n">
        <f aca="false">IF($B101&lt;=Q$2,IF($C101&gt;=Q$2,$D101,0),0)</f>
        <v>0</v>
      </c>
      <c r="R101" s="44" t="n">
        <f aca="false">IF($B101&lt;=R$2,IF($C101&gt;=R$2,$D101,0),0)</f>
        <v>0</v>
      </c>
      <c r="S101" s="44" t="n">
        <f aca="false">IF($B101&lt;=S$2,IF($C101&gt;=S$2,$D101,0),0)</f>
        <v>0</v>
      </c>
      <c r="T101" s="44" t="n">
        <f aca="false">IF($B101&lt;=T$2,IF($C101&gt;=T$2,$D101,0),0)</f>
        <v>0</v>
      </c>
      <c r="U101" s="44" t="n">
        <f aca="false">IF($B101&lt;=U$2,IF($C101&gt;=U$2,$D101,0),0)</f>
        <v>0</v>
      </c>
      <c r="V101" s="44" t="n">
        <f aca="false">IF($B101&lt;=V$2,IF($C101&gt;=V$2,$D101,0),0)</f>
        <v>0</v>
      </c>
      <c r="W101" s="44" t="n">
        <f aca="false">IF($B101&lt;=W$2,IF($C101&gt;=W$2,$D101,0),0)</f>
        <v>0</v>
      </c>
      <c r="X101" s="44" t="n">
        <f aca="false">IF($B101&lt;=X$2,IF($C101&gt;=X$2,$D101,0),0)</f>
        <v>0</v>
      </c>
      <c r="Y101" s="44" t="n">
        <f aca="false">IF($B101&lt;=Y$2,IF($C101&gt;=Y$2,$D101,0),0)</f>
        <v>0</v>
      </c>
      <c r="Z101" s="44" t="n">
        <f aca="false">IF($B101&lt;=Z$2,IF($C101&gt;=Z$2,$D101,0),0)</f>
        <v>0</v>
      </c>
      <c r="AA101" s="44" t="n">
        <f aca="false">IF($B101&lt;=AA$2,IF($C101&gt;=AA$2,$D101,0),0)</f>
        <v>0</v>
      </c>
      <c r="AB101" s="44" t="n">
        <f aca="false">IF($B101&lt;=AB$2,IF($C101&gt;=AB$2,$D101,0),0)</f>
        <v>0</v>
      </c>
      <c r="AC101" s="44" t="n">
        <f aca="false">IF($B101&lt;=AC$2,IF($C101&gt;=AC$2,$D101,0),0)</f>
        <v>0</v>
      </c>
      <c r="AD101" s="44" t="n">
        <f aca="false">IF($B101&lt;=AD$2,IF($C101&gt;=AD$2,$D101,0),0)</f>
        <v>0</v>
      </c>
      <c r="AE101" s="44" t="n">
        <f aca="false">IF($B101&lt;=AE$2,IF($C101&gt;=AE$2,$D101,0),0)</f>
        <v>0</v>
      </c>
      <c r="AF101" s="44" t="n">
        <f aca="false">IF($B101&lt;=AF$2,IF($C101&gt;=AF$2,$D101,0),0)</f>
        <v>0</v>
      </c>
      <c r="AG101" s="44" t="n">
        <f aca="false">IF($B101&lt;=AG$2,IF($C101&gt;=AG$2,$D101,0),0)</f>
        <v>0</v>
      </c>
      <c r="AH101" s="44" t="n">
        <f aca="false">IF($B101&lt;=AH$2,IF($C101&gt;=AH$2,$D101,0),0)</f>
        <v>0</v>
      </c>
      <c r="AI101" s="44" t="n">
        <f aca="false">IF($B101&lt;=AI$2,IF($C101&gt;=AI$2,$D101,0),0)</f>
        <v>0</v>
      </c>
      <c r="AJ101" s="44" t="n">
        <f aca="false">IF($B101&lt;=AJ$2,IF($C101&gt;=AJ$2,$D101,0),0)</f>
        <v>0</v>
      </c>
      <c r="AK101" s="44" t="n">
        <f aca="false">IF($B101&lt;=AK$2,IF($C101&gt;=AK$2,$D101,0),0)</f>
        <v>0</v>
      </c>
      <c r="AL101" s="44" t="n">
        <f aca="false">IF($B101&lt;=AL$2,IF($C101&gt;=AL$2,$D101,0),0)</f>
        <v>0</v>
      </c>
      <c r="AM101" s="44" t="n">
        <f aca="false">IF($B101&lt;=AM$2,IF($C101&gt;=AM$2,$D101,0),0)</f>
        <v>0</v>
      </c>
      <c r="AN101" s="44" t="n">
        <f aca="false">IF($B101&lt;=AN$2,IF($C101&gt;=AN$2,$D101,0),0)</f>
        <v>0</v>
      </c>
      <c r="AO101" s="44" t="n">
        <f aca="false">IF($B101&lt;=AO$2,IF($C101&gt;=AO$2,$D101,0),0)</f>
        <v>0</v>
      </c>
      <c r="AP101" s="44" t="n">
        <f aca="false">IF($B101&lt;=AP$2,IF($C101&gt;=AP$2,$D101,0),0)</f>
        <v>0</v>
      </c>
      <c r="AQ101" s="44" t="n">
        <f aca="false">IF($B101&lt;=AQ$2,IF($C101&gt;=AQ$2,$D101,0),0)</f>
        <v>0</v>
      </c>
      <c r="AR101" s="44" t="n">
        <f aca="false">IF($B101&lt;=AR$2,IF($C101&gt;=AR$2,$D101,0),0)</f>
        <v>0</v>
      </c>
      <c r="AS101" s="44" t="n">
        <f aca="false">IF($B101&lt;=AS$2,IF($C101&gt;=AS$2,$D101,0),0)</f>
        <v>0</v>
      </c>
      <c r="AT101" s="44" t="n">
        <f aca="false">IF($B101&lt;=AT$2,IF($C101&gt;=AT$2,$D101,0),0)</f>
        <v>0</v>
      </c>
      <c r="AU101" s="44" t="n">
        <f aca="false">IF($B101&lt;=AU$2,IF($C101&gt;=AU$2,$D101,0),0)</f>
        <v>0</v>
      </c>
      <c r="AV101" s="44" t="n">
        <f aca="false">IF($B101&lt;=AV$2,IF($C101&gt;=AV$2,$D101,0),0)</f>
        <v>0</v>
      </c>
      <c r="AW101" s="44" t="n">
        <f aca="false">IF($B101&lt;=AW$2,IF($C101&gt;=AW$2,$D101,0),0)</f>
        <v>0</v>
      </c>
      <c r="AX101" s="44" t="n">
        <f aca="false">IF($B101&lt;=AX$2,IF($C101&gt;=AX$2,$D101,0),0)</f>
        <v>0</v>
      </c>
      <c r="AY101" s="44" t="n">
        <f aca="false">IF($B101&lt;=AY$2,IF($C101&gt;=AY$2,$D101,0),0)</f>
        <v>0</v>
      </c>
      <c r="AZ101" s="44" t="n">
        <f aca="false">IF($B101&lt;=AZ$2,IF($C101&gt;=AZ$2,$D101,0),0)</f>
        <v>0</v>
      </c>
      <c r="BA101" s="44" t="n">
        <f aca="false">IF($B101&lt;=BA$2,IF($C101&gt;=BA$2,$D101,0),0)</f>
        <v>0</v>
      </c>
      <c r="BB101" s="44" t="n">
        <f aca="false">IF($B101&lt;=BB$2,IF($C101&gt;=BB$2,$D101,0),0)</f>
        <v>0</v>
      </c>
      <c r="BC101" s="44" t="n">
        <f aca="false">IF($B101&lt;=BC$2,IF($C101&gt;=BC$2,$D101,0),0)</f>
        <v>0</v>
      </c>
      <c r="BD101" s="44" t="n">
        <f aca="false">IF($B101&lt;=BD$2,IF($C101&gt;=BD$2,$D101,0),0)</f>
        <v>0</v>
      </c>
      <c r="BE101" s="44" t="n">
        <f aca="false">IF($B101&lt;=BE$2,IF($C101&gt;=BE$2,$D101,0),0)</f>
        <v>0</v>
      </c>
      <c r="BF101" s="44" t="n">
        <f aca="false">IF($B101&lt;=BF$2,IF($C101&gt;=BF$2,$D101,0),0)</f>
        <v>0</v>
      </c>
      <c r="BG101" s="44" t="n">
        <f aca="false">IF($B101&lt;=BG$2,IF($C101&gt;=BG$2,$D101,0),0)</f>
        <v>0</v>
      </c>
      <c r="BH101" s="44" t="n">
        <f aca="false">IF($B101&lt;=BH$2,IF($C101&gt;=BH$2,$D101,0),0)</f>
        <v>0</v>
      </c>
      <c r="BI101" s="44" t="n">
        <f aca="false">IF($B101&lt;=BI$2,IF($C101&gt;=BI$2,$D101,0),0)</f>
        <v>0</v>
      </c>
      <c r="BJ101" s="44" t="n">
        <f aca="false">IF($B101&lt;=BJ$2,IF($C101&gt;=BJ$2,$D101,0),0)</f>
        <v>0</v>
      </c>
      <c r="BK101" s="44" t="n">
        <f aca="false">IF($B101&lt;=BK$2,IF($C101&gt;=BK$2,$D101,0),0)</f>
        <v>0</v>
      </c>
    </row>
    <row r="102" customFormat="false" ht="12.75" hidden="false" customHeight="false" outlineLevel="0" collapsed="false">
      <c r="B102" s="30" t="n">
        <v>36982</v>
      </c>
      <c r="C102" s="30" t="n">
        <v>37165</v>
      </c>
      <c r="F102" s="33" t="s">
        <v>113</v>
      </c>
      <c r="G102" s="33" t="s">
        <v>111</v>
      </c>
      <c r="H102" s="47"/>
      <c r="I102" s="32"/>
      <c r="K102" s="33" t="str">
        <f aca="false">IF(I102=1,0,G102)</f>
        <v>west</v>
      </c>
      <c r="L102" s="44" t="n">
        <f aca="false">IF($B102&lt;=L$2,IF($C102&gt;=L$2,$D102,0),0)</f>
        <v>0</v>
      </c>
      <c r="M102" s="44" t="n">
        <f aca="false">IF($B102&lt;=M$2,IF($C102&gt;=M$2,$D102,0),0)</f>
        <v>0</v>
      </c>
      <c r="N102" s="44" t="n">
        <f aca="false">IF($B102&lt;=N$2,IF($C102&gt;=N$2,$D102,0),0)</f>
        <v>0</v>
      </c>
      <c r="O102" s="44" t="n">
        <f aca="false">IF($B102&lt;=O$2,IF($C102&gt;=O$2,$D102,0),0)</f>
        <v>0</v>
      </c>
      <c r="P102" s="44" t="n">
        <f aca="false">IF($B102&lt;=P$2,IF($C102&gt;=P$2,$D102,0),0)</f>
        <v>0</v>
      </c>
      <c r="Q102" s="44" t="n">
        <f aca="false">IF($B102&lt;=Q$2,IF($C102&gt;=Q$2,$D102,0),0)</f>
        <v>0</v>
      </c>
      <c r="R102" s="44" t="n">
        <f aca="false">IF($B102&lt;=R$2,IF($C102&gt;=R$2,$D102,0),0)</f>
        <v>0</v>
      </c>
      <c r="S102" s="44" t="n">
        <f aca="false">IF($B102&lt;=S$2,IF($C102&gt;=S$2,$D102,0),0)</f>
        <v>0</v>
      </c>
      <c r="T102" s="44" t="n">
        <f aca="false">IF($B102&lt;=T$2,IF($C102&gt;=T$2,$D102,0),0)</f>
        <v>0</v>
      </c>
      <c r="U102" s="44" t="n">
        <f aca="false">IF($B102&lt;=U$2,IF($C102&gt;=U$2,$D102,0),0)</f>
        <v>0</v>
      </c>
      <c r="V102" s="44" t="n">
        <f aca="false">IF($B102&lt;=V$2,IF($C102&gt;=V$2,$D102,0),0)</f>
        <v>0</v>
      </c>
      <c r="W102" s="44" t="n">
        <f aca="false">IF($B102&lt;=W$2,IF($C102&gt;=W$2,$D102,0),0)</f>
        <v>0</v>
      </c>
      <c r="X102" s="44" t="n">
        <f aca="false">IF($B102&lt;=X$2,IF($C102&gt;=X$2,$D102,0),0)</f>
        <v>0</v>
      </c>
      <c r="Y102" s="44" t="n">
        <f aca="false">IF($B102&lt;=Y$2,IF($C102&gt;=Y$2,$D102,0),0)</f>
        <v>0</v>
      </c>
      <c r="Z102" s="44" t="n">
        <f aca="false">IF($B102&lt;=Z$2,IF($C102&gt;=Z$2,$D102,0),0)</f>
        <v>0</v>
      </c>
      <c r="AA102" s="44" t="n">
        <f aca="false">IF($B102&lt;=AA$2,IF($C102&gt;=AA$2,$D102,0),0)</f>
        <v>0</v>
      </c>
      <c r="AB102" s="44" t="n">
        <f aca="false">IF($B102&lt;=AB$2,IF($C102&gt;=AB$2,$D102,0),0)</f>
        <v>0</v>
      </c>
      <c r="AC102" s="44" t="n">
        <f aca="false">IF($B102&lt;=AC$2,IF($C102&gt;=AC$2,$D102,0),0)</f>
        <v>0</v>
      </c>
      <c r="AD102" s="44" t="n">
        <f aca="false">IF($B102&lt;=AD$2,IF($C102&gt;=AD$2,$D102,0),0)</f>
        <v>0</v>
      </c>
      <c r="AE102" s="44" t="n">
        <f aca="false">IF($B102&lt;=AE$2,IF($C102&gt;=AE$2,$D102,0),0)</f>
        <v>0</v>
      </c>
      <c r="AF102" s="44" t="n">
        <f aca="false">IF($B102&lt;=AF$2,IF($C102&gt;=AF$2,$D102,0),0)</f>
        <v>0</v>
      </c>
      <c r="AG102" s="44" t="n">
        <f aca="false">IF($B102&lt;=AG$2,IF($C102&gt;=AG$2,$D102,0),0)</f>
        <v>0</v>
      </c>
      <c r="AH102" s="44" t="n">
        <f aca="false">IF($B102&lt;=AH$2,IF($C102&gt;=AH$2,$D102,0),0)</f>
        <v>0</v>
      </c>
      <c r="AI102" s="44" t="n">
        <f aca="false">IF($B102&lt;=AI$2,IF($C102&gt;=AI$2,$D102,0),0)</f>
        <v>0</v>
      </c>
      <c r="AJ102" s="44" t="n">
        <f aca="false">IF($B102&lt;=AJ$2,IF($C102&gt;=AJ$2,$D102,0),0)</f>
        <v>0</v>
      </c>
      <c r="AK102" s="44" t="n">
        <f aca="false">IF($B102&lt;=AK$2,IF($C102&gt;=AK$2,$D102,0),0)</f>
        <v>0</v>
      </c>
      <c r="AL102" s="44" t="n">
        <f aca="false">IF($B102&lt;=AL$2,IF($C102&gt;=AL$2,$D102,0),0)</f>
        <v>0</v>
      </c>
      <c r="AM102" s="44" t="n">
        <f aca="false">IF($B102&lt;=AM$2,IF($C102&gt;=AM$2,$D102,0),0)</f>
        <v>0</v>
      </c>
      <c r="AN102" s="44" t="n">
        <f aca="false">IF($B102&lt;=AN$2,IF($C102&gt;=AN$2,$D102,0),0)</f>
        <v>0</v>
      </c>
      <c r="AO102" s="44" t="n">
        <f aca="false">IF($B102&lt;=AO$2,IF($C102&gt;=AO$2,$D102,0),0)</f>
        <v>0</v>
      </c>
      <c r="AP102" s="44" t="n">
        <f aca="false">IF($B102&lt;=AP$2,IF($C102&gt;=AP$2,$D102,0),0)</f>
        <v>0</v>
      </c>
      <c r="AQ102" s="44" t="n">
        <f aca="false">IF($B102&lt;=AQ$2,IF($C102&gt;=AQ$2,$D102,0),0)</f>
        <v>0</v>
      </c>
      <c r="AR102" s="44" t="n">
        <f aca="false">IF($B102&lt;=AR$2,IF($C102&gt;=AR$2,$D102,0),0)</f>
        <v>0</v>
      </c>
      <c r="AS102" s="44" t="n">
        <f aca="false">IF($B102&lt;=AS$2,IF($C102&gt;=AS$2,$D102,0),0)</f>
        <v>0</v>
      </c>
      <c r="AT102" s="44" t="n">
        <f aca="false">IF($B102&lt;=AT$2,IF($C102&gt;=AT$2,$D102,0),0)</f>
        <v>0</v>
      </c>
      <c r="AU102" s="44" t="n">
        <f aca="false">IF($B102&lt;=AU$2,IF($C102&gt;=AU$2,$D102,0),0)</f>
        <v>0</v>
      </c>
      <c r="AV102" s="44" t="n">
        <f aca="false">IF($B102&lt;=AV$2,IF($C102&gt;=AV$2,$D102,0),0)</f>
        <v>0</v>
      </c>
      <c r="AW102" s="44" t="n">
        <f aca="false">IF($B102&lt;=AW$2,IF($C102&gt;=AW$2,$D102,0),0)</f>
        <v>0</v>
      </c>
      <c r="AX102" s="44" t="n">
        <f aca="false">IF($B102&lt;=AX$2,IF($C102&gt;=AX$2,$D102,0),0)</f>
        <v>0</v>
      </c>
      <c r="AY102" s="44" t="n">
        <f aca="false">IF($B102&lt;=AY$2,IF($C102&gt;=AY$2,$D102,0),0)</f>
        <v>0</v>
      </c>
      <c r="AZ102" s="44" t="n">
        <f aca="false">IF($B102&lt;=AZ$2,IF($C102&gt;=AZ$2,$D102,0),0)</f>
        <v>0</v>
      </c>
      <c r="BA102" s="44" t="n">
        <f aca="false">IF($B102&lt;=BA$2,IF($C102&gt;=BA$2,$D102,0),0)</f>
        <v>0</v>
      </c>
      <c r="BB102" s="44" t="n">
        <f aca="false">IF($B102&lt;=BB$2,IF($C102&gt;=BB$2,$D102,0),0)</f>
        <v>0</v>
      </c>
      <c r="BC102" s="44" t="n">
        <f aca="false">IF($B102&lt;=BC$2,IF($C102&gt;=BC$2,$D102,0),0)</f>
        <v>0</v>
      </c>
      <c r="BD102" s="44" t="n">
        <f aca="false">IF($B102&lt;=BD$2,IF($C102&gt;=BD$2,$D102,0),0)</f>
        <v>0</v>
      </c>
      <c r="BE102" s="44" t="n">
        <f aca="false">IF($B102&lt;=BE$2,IF($C102&gt;=BE$2,$D102,0),0)</f>
        <v>0</v>
      </c>
      <c r="BF102" s="44" t="n">
        <f aca="false">IF($B102&lt;=BF$2,IF($C102&gt;=BF$2,$D102,0),0)</f>
        <v>0</v>
      </c>
      <c r="BG102" s="44" t="n">
        <f aca="false">IF($B102&lt;=BG$2,IF($C102&gt;=BG$2,$D102,0),0)</f>
        <v>0</v>
      </c>
      <c r="BH102" s="44" t="n">
        <f aca="false">IF($B102&lt;=BH$2,IF($C102&gt;=BH$2,$D102,0),0)</f>
        <v>0</v>
      </c>
      <c r="BI102" s="44" t="n">
        <f aca="false">IF($B102&lt;=BI$2,IF($C102&gt;=BI$2,$D102,0),0)</f>
        <v>0</v>
      </c>
      <c r="BJ102" s="44" t="n">
        <f aca="false">IF($B102&lt;=BJ$2,IF($C102&gt;=BJ$2,$D102,0),0)</f>
        <v>0</v>
      </c>
      <c r="BK102" s="44" t="n">
        <f aca="false">IF($B102&lt;=BK$2,IF($C102&gt;=BK$2,$D102,0),0)</f>
        <v>0</v>
      </c>
    </row>
    <row r="103" customFormat="false" ht="12.75" hidden="false" customHeight="false" outlineLevel="0" collapsed="false">
      <c r="B103" s="30" t="n">
        <v>37257</v>
      </c>
      <c r="C103" s="30" t="n">
        <v>37591</v>
      </c>
      <c r="F103" s="33" t="s">
        <v>112</v>
      </c>
      <c r="G103" s="33" t="s">
        <v>111</v>
      </c>
      <c r="H103" s="47"/>
      <c r="I103" s="32"/>
      <c r="K103" s="33" t="str">
        <f aca="false">IF(I103=1,0,G103)</f>
        <v>west</v>
      </c>
      <c r="L103" s="44" t="n">
        <f aca="false">IF($B103&lt;=L$2,IF($C103&gt;=L$2,$D103,0),0)</f>
        <v>0</v>
      </c>
      <c r="M103" s="44" t="n">
        <f aca="false">IF($B103&lt;=M$2,IF($C103&gt;=M$2,$D103,0),0)</f>
        <v>0</v>
      </c>
      <c r="N103" s="44" t="n">
        <f aca="false">IF($B103&lt;=N$2,IF($C103&gt;=N$2,$D103,0),0)</f>
        <v>0</v>
      </c>
      <c r="O103" s="44" t="n">
        <f aca="false">IF($B103&lt;=O$2,IF($C103&gt;=O$2,$D103,0),0)</f>
        <v>0</v>
      </c>
      <c r="P103" s="44" t="n">
        <f aca="false">IF($B103&lt;=P$2,IF($C103&gt;=P$2,$D103,0),0)</f>
        <v>0</v>
      </c>
      <c r="Q103" s="44" t="n">
        <f aca="false">IF($B103&lt;=Q$2,IF($C103&gt;=Q$2,$D103,0),0)</f>
        <v>0</v>
      </c>
      <c r="R103" s="44" t="n">
        <f aca="false">IF($B103&lt;=R$2,IF($C103&gt;=R$2,$D103,0),0)</f>
        <v>0</v>
      </c>
      <c r="S103" s="44" t="n">
        <f aca="false">IF($B103&lt;=S$2,IF($C103&gt;=S$2,$D103,0),0)</f>
        <v>0</v>
      </c>
      <c r="T103" s="44" t="n">
        <f aca="false">IF($B103&lt;=T$2,IF($C103&gt;=T$2,$D103,0),0)</f>
        <v>0</v>
      </c>
      <c r="U103" s="44" t="n">
        <f aca="false">IF($B103&lt;=U$2,IF($C103&gt;=U$2,$D103,0),0)</f>
        <v>0</v>
      </c>
      <c r="V103" s="44" t="n">
        <f aca="false">IF($B103&lt;=V$2,IF($C103&gt;=V$2,$D103,0),0)</f>
        <v>0</v>
      </c>
      <c r="W103" s="44" t="n">
        <f aca="false">IF($B103&lt;=W$2,IF($C103&gt;=W$2,$D103,0),0)</f>
        <v>0</v>
      </c>
      <c r="X103" s="44" t="n">
        <f aca="false">IF($B103&lt;=X$2,IF($C103&gt;=X$2,$D103,0),0)</f>
        <v>0</v>
      </c>
      <c r="Y103" s="44" t="n">
        <f aca="false">IF($B103&lt;=Y$2,IF($C103&gt;=Y$2,$D103,0),0)</f>
        <v>0</v>
      </c>
      <c r="Z103" s="44" t="n">
        <f aca="false">IF($B103&lt;=Z$2,IF($C103&gt;=Z$2,$D103,0),0)</f>
        <v>0</v>
      </c>
      <c r="AA103" s="44" t="n">
        <f aca="false">IF($B103&lt;=AA$2,IF($C103&gt;=AA$2,$D103,0),0)</f>
        <v>0</v>
      </c>
      <c r="AB103" s="44" t="n">
        <f aca="false">IF($B103&lt;=AB$2,IF($C103&gt;=AB$2,$D103,0),0)</f>
        <v>0</v>
      </c>
      <c r="AC103" s="44" t="n">
        <f aca="false">IF($B103&lt;=AC$2,IF($C103&gt;=AC$2,$D103,0),0)</f>
        <v>0</v>
      </c>
      <c r="AD103" s="44" t="n">
        <f aca="false">IF($B103&lt;=AD$2,IF($C103&gt;=AD$2,$D103,0),0)</f>
        <v>0</v>
      </c>
      <c r="AE103" s="44" t="n">
        <f aca="false">IF($B103&lt;=AE$2,IF($C103&gt;=AE$2,$D103,0),0)</f>
        <v>0</v>
      </c>
      <c r="AF103" s="44" t="n">
        <f aca="false">IF($B103&lt;=AF$2,IF($C103&gt;=AF$2,$D103,0),0)</f>
        <v>0</v>
      </c>
      <c r="AG103" s="44" t="n">
        <f aca="false">IF($B103&lt;=AG$2,IF($C103&gt;=AG$2,$D103,0),0)</f>
        <v>0</v>
      </c>
      <c r="AH103" s="44" t="n">
        <f aca="false">IF($B103&lt;=AH$2,IF($C103&gt;=AH$2,$D103,0),0)</f>
        <v>0</v>
      </c>
      <c r="AI103" s="44" t="n">
        <f aca="false">IF($B103&lt;=AI$2,IF($C103&gt;=AI$2,$D103,0),0)</f>
        <v>0</v>
      </c>
      <c r="AJ103" s="44" t="n">
        <f aca="false">IF($B103&lt;=AJ$2,IF($C103&gt;=AJ$2,$D103,0),0)</f>
        <v>0</v>
      </c>
      <c r="AK103" s="44" t="n">
        <f aca="false">IF($B103&lt;=AK$2,IF($C103&gt;=AK$2,$D103,0),0)</f>
        <v>0</v>
      </c>
      <c r="AL103" s="44" t="n">
        <f aca="false">IF($B103&lt;=AL$2,IF($C103&gt;=AL$2,$D103,0),0)</f>
        <v>0</v>
      </c>
      <c r="AM103" s="44" t="n">
        <f aca="false">IF($B103&lt;=AM$2,IF($C103&gt;=AM$2,$D103,0),0)</f>
        <v>0</v>
      </c>
      <c r="AN103" s="44" t="n">
        <f aca="false">IF($B103&lt;=AN$2,IF($C103&gt;=AN$2,$D103,0),0)</f>
        <v>0</v>
      </c>
      <c r="AO103" s="44" t="n">
        <f aca="false">IF($B103&lt;=AO$2,IF($C103&gt;=AO$2,$D103,0),0)</f>
        <v>0</v>
      </c>
      <c r="AP103" s="44" t="n">
        <f aca="false">IF($B103&lt;=AP$2,IF($C103&gt;=AP$2,$D103,0),0)</f>
        <v>0</v>
      </c>
      <c r="AQ103" s="44" t="n">
        <f aca="false">IF($B103&lt;=AQ$2,IF($C103&gt;=AQ$2,$D103,0),0)</f>
        <v>0</v>
      </c>
      <c r="AR103" s="44" t="n">
        <f aca="false">IF($B103&lt;=AR$2,IF($C103&gt;=AR$2,$D103,0),0)</f>
        <v>0</v>
      </c>
      <c r="AS103" s="44" t="n">
        <f aca="false">IF($B103&lt;=AS$2,IF($C103&gt;=AS$2,$D103,0),0)</f>
        <v>0</v>
      </c>
      <c r="AT103" s="44" t="n">
        <f aca="false">IF($B103&lt;=AT$2,IF($C103&gt;=AT$2,$D103,0),0)</f>
        <v>0</v>
      </c>
      <c r="AU103" s="44" t="n">
        <f aca="false">IF($B103&lt;=AU$2,IF($C103&gt;=AU$2,$D103,0),0)</f>
        <v>0</v>
      </c>
      <c r="AV103" s="44" t="n">
        <f aca="false">IF($B103&lt;=AV$2,IF($C103&gt;=AV$2,$D103,0),0)</f>
        <v>0</v>
      </c>
      <c r="AW103" s="44" t="n">
        <f aca="false">IF($B103&lt;=AW$2,IF($C103&gt;=AW$2,$D103,0),0)</f>
        <v>0</v>
      </c>
      <c r="AX103" s="44" t="n">
        <f aca="false">IF($B103&lt;=AX$2,IF($C103&gt;=AX$2,$D103,0),0)</f>
        <v>0</v>
      </c>
      <c r="AY103" s="44" t="n">
        <f aca="false">IF($B103&lt;=AY$2,IF($C103&gt;=AY$2,$D103,0),0)</f>
        <v>0</v>
      </c>
      <c r="AZ103" s="44" t="n">
        <f aca="false">IF($B103&lt;=AZ$2,IF($C103&gt;=AZ$2,$D103,0),0)</f>
        <v>0</v>
      </c>
      <c r="BA103" s="44" t="n">
        <f aca="false">IF($B103&lt;=BA$2,IF($C103&gt;=BA$2,$D103,0),0)</f>
        <v>0</v>
      </c>
      <c r="BB103" s="44" t="n">
        <f aca="false">IF($B103&lt;=BB$2,IF($C103&gt;=BB$2,$D103,0),0)</f>
        <v>0</v>
      </c>
      <c r="BC103" s="44" t="n">
        <f aca="false">IF($B103&lt;=BC$2,IF($C103&gt;=BC$2,$D103,0),0)</f>
        <v>0</v>
      </c>
      <c r="BD103" s="44" t="n">
        <f aca="false">IF($B103&lt;=BD$2,IF($C103&gt;=BD$2,$D103,0),0)</f>
        <v>0</v>
      </c>
      <c r="BE103" s="44" t="n">
        <f aca="false">IF($B103&lt;=BE$2,IF($C103&gt;=BE$2,$D103,0),0)</f>
        <v>0</v>
      </c>
      <c r="BF103" s="44" t="n">
        <f aca="false">IF($B103&lt;=BF$2,IF($C103&gt;=BF$2,$D103,0),0)</f>
        <v>0</v>
      </c>
      <c r="BG103" s="44" t="n">
        <f aca="false">IF($B103&lt;=BG$2,IF($C103&gt;=BG$2,$D103,0),0)</f>
        <v>0</v>
      </c>
      <c r="BH103" s="44" t="n">
        <f aca="false">IF($B103&lt;=BH$2,IF($C103&gt;=BH$2,$D103,0),0)</f>
        <v>0</v>
      </c>
      <c r="BI103" s="44" t="n">
        <f aca="false">IF($B103&lt;=BI$2,IF($C103&gt;=BI$2,$D103,0),0)</f>
        <v>0</v>
      </c>
      <c r="BJ103" s="44" t="n">
        <f aca="false">IF($B103&lt;=BJ$2,IF($C103&gt;=BJ$2,$D103,0),0)</f>
        <v>0</v>
      </c>
      <c r="BK103" s="44" t="n">
        <f aca="false">IF($B103&lt;=BK$2,IF($C103&gt;=BK$2,$D103,0),0)</f>
        <v>0</v>
      </c>
    </row>
    <row r="104" customFormat="false" ht="12.75" hidden="false" customHeight="false" outlineLevel="0" collapsed="false">
      <c r="B104" s="30" t="n">
        <v>36923</v>
      </c>
      <c r="C104" s="30" t="n">
        <v>36923</v>
      </c>
      <c r="F104" s="33" t="s">
        <v>114</v>
      </c>
      <c r="G104" s="33" t="s">
        <v>111</v>
      </c>
      <c r="H104" s="47"/>
      <c r="I104" s="32"/>
      <c r="K104" s="33" t="str">
        <f aca="false">IF(I104=1,0,G104)</f>
        <v>west</v>
      </c>
      <c r="L104" s="44" t="n">
        <f aca="false">IF($B104&lt;=L$2,IF($C104&gt;=L$2,$D104,0),0)</f>
        <v>0</v>
      </c>
      <c r="M104" s="44" t="n">
        <f aca="false">IF($B104&lt;=M$2,IF($C104&gt;=M$2,$D104,0),0)</f>
        <v>0</v>
      </c>
      <c r="N104" s="44" t="n">
        <f aca="false">IF($B104&lt;=N$2,IF($C104&gt;=N$2,$D104,0),0)</f>
        <v>0</v>
      </c>
      <c r="O104" s="44" t="n">
        <f aca="false">IF($B104&lt;=O$2,IF($C104&gt;=O$2,$D104,0),0)</f>
        <v>0</v>
      </c>
      <c r="P104" s="44" t="n">
        <f aca="false">IF($B104&lt;=P$2,IF($C104&gt;=P$2,$D104,0),0)</f>
        <v>0</v>
      </c>
      <c r="Q104" s="44" t="n">
        <f aca="false">IF($B104&lt;=Q$2,IF($C104&gt;=Q$2,$D104,0),0)</f>
        <v>0</v>
      </c>
      <c r="R104" s="44" t="n">
        <f aca="false">IF($B104&lt;=R$2,IF($C104&gt;=R$2,$D104,0),0)</f>
        <v>0</v>
      </c>
      <c r="S104" s="44" t="n">
        <f aca="false">IF($B104&lt;=S$2,IF($C104&gt;=S$2,$D104,0),0)</f>
        <v>0</v>
      </c>
      <c r="T104" s="44" t="n">
        <f aca="false">IF($B104&lt;=T$2,IF($C104&gt;=T$2,$D104,0),0)</f>
        <v>0</v>
      </c>
      <c r="U104" s="44" t="n">
        <f aca="false">IF($B104&lt;=U$2,IF($C104&gt;=U$2,$D104,0),0)</f>
        <v>0</v>
      </c>
      <c r="V104" s="44" t="n">
        <f aca="false">IF($B104&lt;=V$2,IF($C104&gt;=V$2,$D104,0),0)</f>
        <v>0</v>
      </c>
      <c r="W104" s="44" t="n">
        <f aca="false">IF($B104&lt;=W$2,IF($C104&gt;=W$2,$D104,0),0)</f>
        <v>0</v>
      </c>
      <c r="X104" s="44" t="n">
        <f aca="false">IF($B104&lt;=X$2,IF($C104&gt;=X$2,$D104,0),0)</f>
        <v>0</v>
      </c>
      <c r="Y104" s="44" t="n">
        <f aca="false">IF($B104&lt;=Y$2,IF($C104&gt;=Y$2,$D104,0),0)</f>
        <v>0</v>
      </c>
      <c r="Z104" s="44" t="n">
        <f aca="false">IF($B104&lt;=Z$2,IF($C104&gt;=Z$2,$D104,0),0)</f>
        <v>0</v>
      </c>
      <c r="AA104" s="44" t="n">
        <f aca="false">IF($B104&lt;=AA$2,IF($C104&gt;=AA$2,$D104,0),0)</f>
        <v>0</v>
      </c>
      <c r="AB104" s="44" t="n">
        <f aca="false">IF($B104&lt;=AB$2,IF($C104&gt;=AB$2,$D104,0),0)</f>
        <v>0</v>
      </c>
      <c r="AC104" s="44" t="n">
        <f aca="false">IF($B104&lt;=AC$2,IF($C104&gt;=AC$2,$D104,0),0)</f>
        <v>0</v>
      </c>
      <c r="AD104" s="44" t="n">
        <f aca="false">IF($B104&lt;=AD$2,IF($C104&gt;=AD$2,$D104,0),0)</f>
        <v>0</v>
      </c>
      <c r="AE104" s="44" t="n">
        <f aca="false">IF($B104&lt;=AE$2,IF($C104&gt;=AE$2,$D104,0),0)</f>
        <v>0</v>
      </c>
      <c r="AF104" s="44" t="n">
        <f aca="false">IF($B104&lt;=AF$2,IF($C104&gt;=AF$2,$D104,0),0)</f>
        <v>0</v>
      </c>
      <c r="AG104" s="44" t="n">
        <f aca="false">IF($B104&lt;=AG$2,IF($C104&gt;=AG$2,$D104,0),0)</f>
        <v>0</v>
      </c>
      <c r="AH104" s="44" t="n">
        <f aca="false">IF($B104&lt;=AH$2,IF($C104&gt;=AH$2,$D104,0),0)</f>
        <v>0</v>
      </c>
      <c r="AI104" s="44" t="n">
        <f aca="false">IF($B104&lt;=AI$2,IF($C104&gt;=AI$2,$D104,0),0)</f>
        <v>0</v>
      </c>
      <c r="AJ104" s="44" t="n">
        <f aca="false">IF($B104&lt;=AJ$2,IF($C104&gt;=AJ$2,$D104,0),0)</f>
        <v>0</v>
      </c>
      <c r="AK104" s="44" t="n">
        <f aca="false">IF($B104&lt;=AK$2,IF($C104&gt;=AK$2,$D104,0),0)</f>
        <v>0</v>
      </c>
      <c r="AL104" s="44" t="n">
        <f aca="false">IF($B104&lt;=AL$2,IF($C104&gt;=AL$2,$D104,0),0)</f>
        <v>0</v>
      </c>
      <c r="AM104" s="44" t="n">
        <f aca="false">IF($B104&lt;=AM$2,IF($C104&gt;=AM$2,$D104,0),0)</f>
        <v>0</v>
      </c>
      <c r="AN104" s="44" t="n">
        <f aca="false">IF($B104&lt;=AN$2,IF($C104&gt;=AN$2,$D104,0),0)</f>
        <v>0</v>
      </c>
      <c r="AO104" s="44" t="n">
        <f aca="false">IF($B104&lt;=AO$2,IF($C104&gt;=AO$2,$D104,0),0)</f>
        <v>0</v>
      </c>
      <c r="AP104" s="44" t="n">
        <f aca="false">IF($B104&lt;=AP$2,IF($C104&gt;=AP$2,$D104,0),0)</f>
        <v>0</v>
      </c>
      <c r="AQ104" s="44" t="n">
        <f aca="false">IF($B104&lt;=AQ$2,IF($C104&gt;=AQ$2,$D104,0),0)</f>
        <v>0</v>
      </c>
      <c r="AR104" s="44" t="n">
        <f aca="false">IF($B104&lt;=AR$2,IF($C104&gt;=AR$2,$D104,0),0)</f>
        <v>0</v>
      </c>
      <c r="AS104" s="44" t="n">
        <f aca="false">IF($B104&lt;=AS$2,IF($C104&gt;=AS$2,$D104,0),0)</f>
        <v>0</v>
      </c>
      <c r="AT104" s="44" t="n">
        <f aca="false">IF($B104&lt;=AT$2,IF($C104&gt;=AT$2,$D104,0),0)</f>
        <v>0</v>
      </c>
      <c r="AU104" s="44" t="n">
        <f aca="false">IF($B104&lt;=AU$2,IF($C104&gt;=AU$2,$D104,0),0)</f>
        <v>0</v>
      </c>
      <c r="AV104" s="44" t="n">
        <f aca="false">IF($B104&lt;=AV$2,IF($C104&gt;=AV$2,$D104,0),0)</f>
        <v>0</v>
      </c>
      <c r="AW104" s="44" t="n">
        <f aca="false">IF($B104&lt;=AW$2,IF($C104&gt;=AW$2,$D104,0),0)</f>
        <v>0</v>
      </c>
      <c r="AX104" s="44" t="n">
        <f aca="false">IF($B104&lt;=AX$2,IF($C104&gt;=AX$2,$D104,0),0)</f>
        <v>0</v>
      </c>
      <c r="AY104" s="44" t="n">
        <f aca="false">IF($B104&lt;=AY$2,IF($C104&gt;=AY$2,$D104,0),0)</f>
        <v>0</v>
      </c>
      <c r="AZ104" s="44" t="n">
        <f aca="false">IF($B104&lt;=AZ$2,IF($C104&gt;=AZ$2,$D104,0),0)</f>
        <v>0</v>
      </c>
      <c r="BA104" s="44" t="n">
        <f aca="false">IF($B104&lt;=BA$2,IF($C104&gt;=BA$2,$D104,0),0)</f>
        <v>0</v>
      </c>
      <c r="BB104" s="44" t="n">
        <f aca="false">IF($B104&lt;=BB$2,IF($C104&gt;=BB$2,$D104,0),0)</f>
        <v>0</v>
      </c>
      <c r="BC104" s="44" t="n">
        <f aca="false">IF($B104&lt;=BC$2,IF($C104&gt;=BC$2,$D104,0),0)</f>
        <v>0</v>
      </c>
      <c r="BD104" s="44" t="n">
        <f aca="false">IF($B104&lt;=BD$2,IF($C104&gt;=BD$2,$D104,0),0)</f>
        <v>0</v>
      </c>
      <c r="BE104" s="44" t="n">
        <f aca="false">IF($B104&lt;=BE$2,IF($C104&gt;=BE$2,$D104,0),0)</f>
        <v>0</v>
      </c>
      <c r="BF104" s="44" t="n">
        <f aca="false">IF($B104&lt;=BF$2,IF($C104&gt;=BF$2,$D104,0),0)</f>
        <v>0</v>
      </c>
      <c r="BG104" s="44" t="n">
        <f aca="false">IF($B104&lt;=BG$2,IF($C104&gt;=BG$2,$D104,0),0)</f>
        <v>0</v>
      </c>
      <c r="BH104" s="44" t="n">
        <f aca="false">IF($B104&lt;=BH$2,IF($C104&gt;=BH$2,$D104,0),0)</f>
        <v>0</v>
      </c>
      <c r="BI104" s="44" t="n">
        <f aca="false">IF($B104&lt;=BI$2,IF($C104&gt;=BI$2,$D104,0),0)</f>
        <v>0</v>
      </c>
      <c r="BJ104" s="44" t="n">
        <f aca="false">IF($B104&lt;=BJ$2,IF($C104&gt;=BJ$2,$D104,0),0)</f>
        <v>0</v>
      </c>
      <c r="BK104" s="44" t="n">
        <f aca="false">IF($B104&lt;=BK$2,IF($C104&gt;=BK$2,$D104,0),0)</f>
        <v>0</v>
      </c>
    </row>
    <row r="105" customFormat="false" ht="12.75" hidden="false" customHeight="false" outlineLevel="0" collapsed="false">
      <c r="B105" s="30" t="n">
        <v>36951</v>
      </c>
      <c r="C105" s="30" t="n">
        <v>36951</v>
      </c>
      <c r="F105" s="33" t="s">
        <v>114</v>
      </c>
      <c r="G105" s="33" t="s">
        <v>111</v>
      </c>
      <c r="H105" s="47"/>
      <c r="I105" s="32"/>
      <c r="K105" s="33" t="str">
        <f aca="false">IF(I105=1,0,G105)</f>
        <v>west</v>
      </c>
      <c r="L105" s="44" t="n">
        <f aca="false">IF($B105&lt;=L$2,IF($C105&gt;=L$2,$D105,0),0)</f>
        <v>0</v>
      </c>
      <c r="M105" s="44" t="n">
        <f aca="false">IF($B105&lt;=M$2,IF($C105&gt;=M$2,$D105,0),0)</f>
        <v>0</v>
      </c>
      <c r="N105" s="44" t="n">
        <f aca="false">IF($B105&lt;=N$2,IF($C105&gt;=N$2,$D105,0),0)</f>
        <v>0</v>
      </c>
      <c r="O105" s="44" t="n">
        <f aca="false">IF($B105&lt;=O$2,IF($C105&gt;=O$2,$D105,0),0)</f>
        <v>0</v>
      </c>
      <c r="P105" s="44" t="n">
        <f aca="false">IF($B105&lt;=P$2,IF($C105&gt;=P$2,$D105,0),0)</f>
        <v>0</v>
      </c>
      <c r="Q105" s="44" t="n">
        <f aca="false">IF($B105&lt;=Q$2,IF($C105&gt;=Q$2,$D105,0),0)</f>
        <v>0</v>
      </c>
      <c r="R105" s="44" t="n">
        <f aca="false">IF($B105&lt;=R$2,IF($C105&gt;=R$2,$D105,0),0)</f>
        <v>0</v>
      </c>
      <c r="S105" s="44" t="n">
        <f aca="false">IF($B105&lt;=S$2,IF($C105&gt;=S$2,$D105,0),0)</f>
        <v>0</v>
      </c>
      <c r="T105" s="44" t="n">
        <f aca="false">IF($B105&lt;=T$2,IF($C105&gt;=T$2,$D105,0),0)</f>
        <v>0</v>
      </c>
      <c r="U105" s="44" t="n">
        <f aca="false">IF($B105&lt;=U$2,IF($C105&gt;=U$2,$D105,0),0)</f>
        <v>0</v>
      </c>
      <c r="V105" s="44" t="n">
        <f aca="false">IF($B105&lt;=V$2,IF($C105&gt;=V$2,$D105,0),0)</f>
        <v>0</v>
      </c>
      <c r="W105" s="44" t="n">
        <f aca="false">IF($B105&lt;=W$2,IF($C105&gt;=W$2,$D105,0),0)</f>
        <v>0</v>
      </c>
      <c r="X105" s="44" t="n">
        <f aca="false">IF($B105&lt;=X$2,IF($C105&gt;=X$2,$D105,0),0)</f>
        <v>0</v>
      </c>
      <c r="Y105" s="44" t="n">
        <f aca="false">IF($B105&lt;=Y$2,IF($C105&gt;=Y$2,$D105,0),0)</f>
        <v>0</v>
      </c>
      <c r="Z105" s="44" t="n">
        <f aca="false">IF($B105&lt;=Z$2,IF($C105&gt;=Z$2,$D105,0),0)</f>
        <v>0</v>
      </c>
      <c r="AA105" s="44" t="n">
        <f aca="false">IF($B105&lt;=AA$2,IF($C105&gt;=AA$2,$D105,0),0)</f>
        <v>0</v>
      </c>
      <c r="AB105" s="44" t="n">
        <f aca="false">IF($B105&lt;=AB$2,IF($C105&gt;=AB$2,$D105,0),0)</f>
        <v>0</v>
      </c>
      <c r="AC105" s="44" t="n">
        <f aca="false">IF($B105&lt;=AC$2,IF($C105&gt;=AC$2,$D105,0),0)</f>
        <v>0</v>
      </c>
      <c r="AD105" s="44" t="n">
        <f aca="false">IF($B105&lt;=AD$2,IF($C105&gt;=AD$2,$D105,0),0)</f>
        <v>0</v>
      </c>
      <c r="AE105" s="44" t="n">
        <f aca="false">IF($B105&lt;=AE$2,IF($C105&gt;=AE$2,$D105,0),0)</f>
        <v>0</v>
      </c>
      <c r="AF105" s="44" t="n">
        <f aca="false">IF($B105&lt;=AF$2,IF($C105&gt;=AF$2,$D105,0),0)</f>
        <v>0</v>
      </c>
      <c r="AG105" s="44" t="n">
        <f aca="false">IF($B105&lt;=AG$2,IF($C105&gt;=AG$2,$D105,0),0)</f>
        <v>0</v>
      </c>
      <c r="AH105" s="44" t="n">
        <f aca="false">IF($B105&lt;=AH$2,IF($C105&gt;=AH$2,$D105,0),0)</f>
        <v>0</v>
      </c>
      <c r="AI105" s="44" t="n">
        <f aca="false">IF($B105&lt;=AI$2,IF($C105&gt;=AI$2,$D105,0),0)</f>
        <v>0</v>
      </c>
      <c r="AJ105" s="44" t="n">
        <f aca="false">IF($B105&lt;=AJ$2,IF($C105&gt;=AJ$2,$D105,0),0)</f>
        <v>0</v>
      </c>
      <c r="AK105" s="44" t="n">
        <f aca="false">IF($B105&lt;=AK$2,IF($C105&gt;=AK$2,$D105,0),0)</f>
        <v>0</v>
      </c>
      <c r="AL105" s="44" t="n">
        <f aca="false">IF($B105&lt;=AL$2,IF($C105&gt;=AL$2,$D105,0),0)</f>
        <v>0</v>
      </c>
      <c r="AM105" s="44" t="n">
        <f aca="false">IF($B105&lt;=AM$2,IF($C105&gt;=AM$2,$D105,0),0)</f>
        <v>0</v>
      </c>
      <c r="AN105" s="44" t="n">
        <f aca="false">IF($B105&lt;=AN$2,IF($C105&gt;=AN$2,$D105,0),0)</f>
        <v>0</v>
      </c>
      <c r="AO105" s="44" t="n">
        <f aca="false">IF($B105&lt;=AO$2,IF($C105&gt;=AO$2,$D105,0),0)</f>
        <v>0</v>
      </c>
      <c r="AP105" s="44" t="n">
        <f aca="false">IF($B105&lt;=AP$2,IF($C105&gt;=AP$2,$D105,0),0)</f>
        <v>0</v>
      </c>
      <c r="AQ105" s="44" t="n">
        <f aca="false">IF($B105&lt;=AQ$2,IF($C105&gt;=AQ$2,$D105,0),0)</f>
        <v>0</v>
      </c>
      <c r="AR105" s="44" t="n">
        <f aca="false">IF($B105&lt;=AR$2,IF($C105&gt;=AR$2,$D105,0),0)</f>
        <v>0</v>
      </c>
      <c r="AS105" s="44" t="n">
        <f aca="false">IF($B105&lt;=AS$2,IF($C105&gt;=AS$2,$D105,0),0)</f>
        <v>0</v>
      </c>
      <c r="AT105" s="44" t="n">
        <f aca="false">IF($B105&lt;=AT$2,IF($C105&gt;=AT$2,$D105,0),0)</f>
        <v>0</v>
      </c>
      <c r="AU105" s="44" t="n">
        <f aca="false">IF($B105&lt;=AU$2,IF($C105&gt;=AU$2,$D105,0),0)</f>
        <v>0</v>
      </c>
      <c r="AV105" s="44" t="n">
        <f aca="false">IF($B105&lt;=AV$2,IF($C105&gt;=AV$2,$D105,0),0)</f>
        <v>0</v>
      </c>
      <c r="AW105" s="44" t="n">
        <f aca="false">IF($B105&lt;=AW$2,IF($C105&gt;=AW$2,$D105,0),0)</f>
        <v>0</v>
      </c>
      <c r="AX105" s="44" t="n">
        <f aca="false">IF($B105&lt;=AX$2,IF($C105&gt;=AX$2,$D105,0),0)</f>
        <v>0</v>
      </c>
      <c r="AY105" s="44" t="n">
        <f aca="false">IF($B105&lt;=AY$2,IF($C105&gt;=AY$2,$D105,0),0)</f>
        <v>0</v>
      </c>
      <c r="AZ105" s="44" t="n">
        <f aca="false">IF($B105&lt;=AZ$2,IF($C105&gt;=AZ$2,$D105,0),0)</f>
        <v>0</v>
      </c>
      <c r="BA105" s="44" t="n">
        <f aca="false">IF($B105&lt;=BA$2,IF($C105&gt;=BA$2,$D105,0),0)</f>
        <v>0</v>
      </c>
      <c r="BB105" s="44" t="n">
        <f aca="false">IF($B105&lt;=BB$2,IF($C105&gt;=BB$2,$D105,0),0)</f>
        <v>0</v>
      </c>
      <c r="BC105" s="44" t="n">
        <f aca="false">IF($B105&lt;=BC$2,IF($C105&gt;=BC$2,$D105,0),0)</f>
        <v>0</v>
      </c>
      <c r="BD105" s="44" t="n">
        <f aca="false">IF($B105&lt;=BD$2,IF($C105&gt;=BD$2,$D105,0),0)</f>
        <v>0</v>
      </c>
      <c r="BE105" s="44" t="n">
        <f aca="false">IF($B105&lt;=BE$2,IF($C105&gt;=BE$2,$D105,0),0)</f>
        <v>0</v>
      </c>
      <c r="BF105" s="44" t="n">
        <f aca="false">IF($B105&lt;=BF$2,IF($C105&gt;=BF$2,$D105,0),0)</f>
        <v>0</v>
      </c>
      <c r="BG105" s="44" t="n">
        <f aca="false">IF($B105&lt;=BG$2,IF($C105&gt;=BG$2,$D105,0),0)</f>
        <v>0</v>
      </c>
      <c r="BH105" s="44" t="n">
        <f aca="false">IF($B105&lt;=BH$2,IF($C105&gt;=BH$2,$D105,0),0)</f>
        <v>0</v>
      </c>
      <c r="BI105" s="44" t="n">
        <f aca="false">IF($B105&lt;=BI$2,IF($C105&gt;=BI$2,$D105,0),0)</f>
        <v>0</v>
      </c>
      <c r="BJ105" s="44" t="n">
        <f aca="false">IF($B105&lt;=BJ$2,IF($C105&gt;=BJ$2,$D105,0),0)</f>
        <v>0</v>
      </c>
      <c r="BK105" s="44" t="n">
        <f aca="false">IF($B105&lt;=BK$2,IF($C105&gt;=BK$2,$D105,0),0)</f>
        <v>0</v>
      </c>
    </row>
    <row r="106" customFormat="false" ht="12.75" hidden="false" customHeight="false" outlineLevel="0" collapsed="false">
      <c r="B106" s="30" t="n">
        <v>36923</v>
      </c>
      <c r="C106" s="30" t="n">
        <v>36923</v>
      </c>
      <c r="F106" s="33" t="s">
        <v>110</v>
      </c>
      <c r="G106" s="33" t="s">
        <v>111</v>
      </c>
      <c r="H106" s="47"/>
      <c r="I106" s="32"/>
      <c r="K106" s="33" t="str">
        <f aca="false">IF(I106=1,0,G106)</f>
        <v>west</v>
      </c>
      <c r="L106" s="44" t="n">
        <f aca="false">IF($B106&lt;=L$2,IF($C106&gt;=L$2,$D106,0),0)</f>
        <v>0</v>
      </c>
      <c r="M106" s="44" t="n">
        <f aca="false">IF($B106&lt;=M$2,IF($C106&gt;=M$2,$D106,0),0)</f>
        <v>0</v>
      </c>
      <c r="N106" s="44" t="n">
        <f aca="false">IF($B106&lt;=N$2,IF($C106&gt;=N$2,$D106,0),0)</f>
        <v>0</v>
      </c>
      <c r="O106" s="44" t="n">
        <f aca="false">IF($B106&lt;=O$2,IF($C106&gt;=O$2,$D106,0),0)</f>
        <v>0</v>
      </c>
      <c r="P106" s="44" t="n">
        <f aca="false">IF($B106&lt;=P$2,IF($C106&gt;=P$2,$D106,0),0)</f>
        <v>0</v>
      </c>
      <c r="Q106" s="44" t="n">
        <f aca="false">IF($B106&lt;=Q$2,IF($C106&gt;=Q$2,$D106,0),0)</f>
        <v>0</v>
      </c>
      <c r="R106" s="44" t="n">
        <f aca="false">IF($B106&lt;=R$2,IF($C106&gt;=R$2,$D106,0),0)</f>
        <v>0</v>
      </c>
      <c r="S106" s="44" t="n">
        <f aca="false">IF($B106&lt;=S$2,IF($C106&gt;=S$2,$D106,0),0)</f>
        <v>0</v>
      </c>
      <c r="T106" s="44" t="n">
        <f aca="false">IF($B106&lt;=T$2,IF($C106&gt;=T$2,$D106,0),0)</f>
        <v>0</v>
      </c>
      <c r="U106" s="44" t="n">
        <f aca="false">IF($B106&lt;=U$2,IF($C106&gt;=U$2,$D106,0),0)</f>
        <v>0</v>
      </c>
      <c r="V106" s="44" t="n">
        <f aca="false">IF($B106&lt;=V$2,IF($C106&gt;=V$2,$D106,0),0)</f>
        <v>0</v>
      </c>
      <c r="W106" s="44" t="n">
        <f aca="false">IF($B106&lt;=W$2,IF($C106&gt;=W$2,$D106,0),0)</f>
        <v>0</v>
      </c>
      <c r="X106" s="44" t="n">
        <f aca="false">IF($B106&lt;=X$2,IF($C106&gt;=X$2,$D106,0),0)</f>
        <v>0</v>
      </c>
      <c r="Y106" s="44" t="n">
        <f aca="false">IF($B106&lt;=Y$2,IF($C106&gt;=Y$2,$D106,0),0)</f>
        <v>0</v>
      </c>
      <c r="Z106" s="44" t="n">
        <f aca="false">IF($B106&lt;=Z$2,IF($C106&gt;=Z$2,$D106,0),0)</f>
        <v>0</v>
      </c>
      <c r="AA106" s="44" t="n">
        <f aca="false">IF($B106&lt;=AA$2,IF($C106&gt;=AA$2,$D106,0),0)</f>
        <v>0</v>
      </c>
      <c r="AB106" s="44" t="n">
        <f aca="false">IF($B106&lt;=AB$2,IF($C106&gt;=AB$2,$D106,0),0)</f>
        <v>0</v>
      </c>
      <c r="AC106" s="44" t="n">
        <f aca="false">IF($B106&lt;=AC$2,IF($C106&gt;=AC$2,$D106,0),0)</f>
        <v>0</v>
      </c>
      <c r="AD106" s="44" t="n">
        <f aca="false">IF($B106&lt;=AD$2,IF($C106&gt;=AD$2,$D106,0),0)</f>
        <v>0</v>
      </c>
      <c r="AE106" s="44" t="n">
        <f aca="false">IF($B106&lt;=AE$2,IF($C106&gt;=AE$2,$D106,0),0)</f>
        <v>0</v>
      </c>
      <c r="AF106" s="44" t="n">
        <f aca="false">IF($B106&lt;=AF$2,IF($C106&gt;=AF$2,$D106,0),0)</f>
        <v>0</v>
      </c>
      <c r="AG106" s="44" t="n">
        <f aca="false">IF($B106&lt;=AG$2,IF($C106&gt;=AG$2,$D106,0),0)</f>
        <v>0</v>
      </c>
      <c r="AH106" s="44" t="n">
        <f aca="false">IF($B106&lt;=AH$2,IF($C106&gt;=AH$2,$D106,0),0)</f>
        <v>0</v>
      </c>
      <c r="AI106" s="44" t="n">
        <f aca="false">IF($B106&lt;=AI$2,IF($C106&gt;=AI$2,$D106,0),0)</f>
        <v>0</v>
      </c>
      <c r="AJ106" s="44" t="n">
        <f aca="false">IF($B106&lt;=AJ$2,IF($C106&gt;=AJ$2,$D106,0),0)</f>
        <v>0</v>
      </c>
      <c r="AK106" s="44" t="n">
        <f aca="false">IF($B106&lt;=AK$2,IF($C106&gt;=AK$2,$D106,0),0)</f>
        <v>0</v>
      </c>
      <c r="AL106" s="44" t="n">
        <f aca="false">IF($B106&lt;=AL$2,IF($C106&gt;=AL$2,$D106,0),0)</f>
        <v>0</v>
      </c>
      <c r="AM106" s="44" t="n">
        <f aca="false">IF($B106&lt;=AM$2,IF($C106&gt;=AM$2,$D106,0),0)</f>
        <v>0</v>
      </c>
      <c r="AN106" s="44" t="n">
        <f aca="false">IF($B106&lt;=AN$2,IF($C106&gt;=AN$2,$D106,0),0)</f>
        <v>0</v>
      </c>
      <c r="AO106" s="44" t="n">
        <f aca="false">IF($B106&lt;=AO$2,IF($C106&gt;=AO$2,$D106,0),0)</f>
        <v>0</v>
      </c>
      <c r="AP106" s="44" t="n">
        <f aca="false">IF($B106&lt;=AP$2,IF($C106&gt;=AP$2,$D106,0),0)</f>
        <v>0</v>
      </c>
      <c r="AQ106" s="44" t="n">
        <f aca="false">IF($B106&lt;=AQ$2,IF($C106&gt;=AQ$2,$D106,0),0)</f>
        <v>0</v>
      </c>
      <c r="AR106" s="44" t="n">
        <f aca="false">IF($B106&lt;=AR$2,IF($C106&gt;=AR$2,$D106,0),0)</f>
        <v>0</v>
      </c>
      <c r="AS106" s="44" t="n">
        <f aca="false">IF($B106&lt;=AS$2,IF($C106&gt;=AS$2,$D106,0),0)</f>
        <v>0</v>
      </c>
      <c r="AT106" s="44" t="n">
        <f aca="false">IF($B106&lt;=AT$2,IF($C106&gt;=AT$2,$D106,0),0)</f>
        <v>0</v>
      </c>
      <c r="AU106" s="44" t="n">
        <f aca="false">IF($B106&lt;=AU$2,IF($C106&gt;=AU$2,$D106,0),0)</f>
        <v>0</v>
      </c>
      <c r="AV106" s="44" t="n">
        <f aca="false">IF($B106&lt;=AV$2,IF($C106&gt;=AV$2,$D106,0),0)</f>
        <v>0</v>
      </c>
      <c r="AW106" s="44" t="n">
        <f aca="false">IF($B106&lt;=AW$2,IF($C106&gt;=AW$2,$D106,0),0)</f>
        <v>0</v>
      </c>
      <c r="AX106" s="44" t="n">
        <f aca="false">IF($B106&lt;=AX$2,IF($C106&gt;=AX$2,$D106,0),0)</f>
        <v>0</v>
      </c>
      <c r="AY106" s="44" t="n">
        <f aca="false">IF($B106&lt;=AY$2,IF($C106&gt;=AY$2,$D106,0),0)</f>
        <v>0</v>
      </c>
      <c r="AZ106" s="44" t="n">
        <f aca="false">IF($B106&lt;=AZ$2,IF($C106&gt;=AZ$2,$D106,0),0)</f>
        <v>0</v>
      </c>
      <c r="BA106" s="44" t="n">
        <f aca="false">IF($B106&lt;=BA$2,IF($C106&gt;=BA$2,$D106,0),0)</f>
        <v>0</v>
      </c>
      <c r="BB106" s="44" t="n">
        <f aca="false">IF($B106&lt;=BB$2,IF($C106&gt;=BB$2,$D106,0),0)</f>
        <v>0</v>
      </c>
      <c r="BC106" s="44" t="n">
        <f aca="false">IF($B106&lt;=BC$2,IF($C106&gt;=BC$2,$D106,0),0)</f>
        <v>0</v>
      </c>
      <c r="BD106" s="44" t="n">
        <f aca="false">IF($B106&lt;=BD$2,IF($C106&gt;=BD$2,$D106,0),0)</f>
        <v>0</v>
      </c>
      <c r="BE106" s="44" t="n">
        <f aca="false">IF($B106&lt;=BE$2,IF($C106&gt;=BE$2,$D106,0),0)</f>
        <v>0</v>
      </c>
      <c r="BF106" s="44" t="n">
        <f aca="false">IF($B106&lt;=BF$2,IF($C106&gt;=BF$2,$D106,0),0)</f>
        <v>0</v>
      </c>
      <c r="BG106" s="44" t="n">
        <f aca="false">IF($B106&lt;=BG$2,IF($C106&gt;=BG$2,$D106,0),0)</f>
        <v>0</v>
      </c>
      <c r="BH106" s="44" t="n">
        <f aca="false">IF($B106&lt;=BH$2,IF($C106&gt;=BH$2,$D106,0),0)</f>
        <v>0</v>
      </c>
      <c r="BI106" s="44" t="n">
        <f aca="false">IF($B106&lt;=BI$2,IF($C106&gt;=BI$2,$D106,0),0)</f>
        <v>0</v>
      </c>
      <c r="BJ106" s="44" t="n">
        <f aca="false">IF($B106&lt;=BJ$2,IF($C106&gt;=BJ$2,$D106,0),0)</f>
        <v>0</v>
      </c>
      <c r="BK106" s="44" t="n">
        <f aca="false">IF($B106&lt;=BK$2,IF($C106&gt;=BK$2,$D106,0),0)</f>
        <v>0</v>
      </c>
    </row>
    <row r="107" customFormat="false" ht="12.75" hidden="false" customHeight="false" outlineLevel="0" collapsed="false">
      <c r="B107" s="30" t="n">
        <v>36951</v>
      </c>
      <c r="C107" s="30" t="n">
        <v>36951</v>
      </c>
      <c r="F107" s="33" t="s">
        <v>110</v>
      </c>
      <c r="G107" s="33" t="s">
        <v>111</v>
      </c>
      <c r="H107" s="47"/>
      <c r="I107" s="32"/>
      <c r="K107" s="33" t="str">
        <f aca="false">IF(I107=1,0,G107)</f>
        <v>west</v>
      </c>
      <c r="L107" s="44" t="n">
        <f aca="false">IF($B107&lt;=L$2,IF($C107&gt;=L$2,$D107,0),0)</f>
        <v>0</v>
      </c>
      <c r="M107" s="44" t="n">
        <f aca="false">IF($B107&lt;=M$2,IF($C107&gt;=M$2,$D107,0),0)</f>
        <v>0</v>
      </c>
      <c r="N107" s="44" t="n">
        <f aca="false">IF($B107&lt;=N$2,IF($C107&gt;=N$2,$D107,0),0)</f>
        <v>0</v>
      </c>
      <c r="O107" s="44" t="n">
        <f aca="false">IF($B107&lt;=O$2,IF($C107&gt;=O$2,$D107,0),0)</f>
        <v>0</v>
      </c>
      <c r="P107" s="44" t="n">
        <f aca="false">IF($B107&lt;=P$2,IF($C107&gt;=P$2,$D107,0),0)</f>
        <v>0</v>
      </c>
      <c r="Q107" s="44" t="n">
        <f aca="false">IF($B107&lt;=Q$2,IF($C107&gt;=Q$2,$D107,0),0)</f>
        <v>0</v>
      </c>
      <c r="R107" s="44" t="n">
        <f aca="false">IF($B107&lt;=R$2,IF($C107&gt;=R$2,$D107,0),0)</f>
        <v>0</v>
      </c>
      <c r="S107" s="44" t="n">
        <f aca="false">IF($B107&lt;=S$2,IF($C107&gt;=S$2,$D107,0),0)</f>
        <v>0</v>
      </c>
      <c r="T107" s="44" t="n">
        <f aca="false">IF($B107&lt;=T$2,IF($C107&gt;=T$2,$D107,0),0)</f>
        <v>0</v>
      </c>
      <c r="U107" s="44" t="n">
        <f aca="false">IF($B107&lt;=U$2,IF($C107&gt;=U$2,$D107,0),0)</f>
        <v>0</v>
      </c>
      <c r="V107" s="44" t="n">
        <f aca="false">IF($B107&lt;=V$2,IF($C107&gt;=V$2,$D107,0),0)</f>
        <v>0</v>
      </c>
      <c r="W107" s="44" t="n">
        <f aca="false">IF($B107&lt;=W$2,IF($C107&gt;=W$2,$D107,0),0)</f>
        <v>0</v>
      </c>
      <c r="X107" s="44" t="n">
        <f aca="false">IF($B107&lt;=X$2,IF($C107&gt;=X$2,$D107,0),0)</f>
        <v>0</v>
      </c>
      <c r="Y107" s="44" t="n">
        <f aca="false">IF($B107&lt;=Y$2,IF($C107&gt;=Y$2,$D107,0),0)</f>
        <v>0</v>
      </c>
      <c r="Z107" s="44" t="n">
        <f aca="false">IF($B107&lt;=Z$2,IF($C107&gt;=Z$2,$D107,0),0)</f>
        <v>0</v>
      </c>
      <c r="AA107" s="44" t="n">
        <f aca="false">IF($B107&lt;=AA$2,IF($C107&gt;=AA$2,$D107,0),0)</f>
        <v>0</v>
      </c>
      <c r="AB107" s="44" t="n">
        <f aca="false">IF($B107&lt;=AB$2,IF($C107&gt;=AB$2,$D107,0),0)</f>
        <v>0</v>
      </c>
      <c r="AC107" s="44" t="n">
        <f aca="false">IF($B107&lt;=AC$2,IF($C107&gt;=AC$2,$D107,0),0)</f>
        <v>0</v>
      </c>
      <c r="AD107" s="44" t="n">
        <f aca="false">IF($B107&lt;=AD$2,IF($C107&gt;=AD$2,$D107,0),0)</f>
        <v>0</v>
      </c>
      <c r="AE107" s="44" t="n">
        <f aca="false">IF($B107&lt;=AE$2,IF($C107&gt;=AE$2,$D107,0),0)</f>
        <v>0</v>
      </c>
      <c r="AF107" s="44" t="n">
        <f aca="false">IF($B107&lt;=AF$2,IF($C107&gt;=AF$2,$D107,0),0)</f>
        <v>0</v>
      </c>
      <c r="AG107" s="44" t="n">
        <f aca="false">IF($B107&lt;=AG$2,IF($C107&gt;=AG$2,$D107,0),0)</f>
        <v>0</v>
      </c>
      <c r="AH107" s="44" t="n">
        <f aca="false">IF($B107&lt;=AH$2,IF($C107&gt;=AH$2,$D107,0),0)</f>
        <v>0</v>
      </c>
      <c r="AI107" s="44" t="n">
        <f aca="false">IF($B107&lt;=AI$2,IF($C107&gt;=AI$2,$D107,0),0)</f>
        <v>0</v>
      </c>
      <c r="AJ107" s="44" t="n">
        <f aca="false">IF($B107&lt;=AJ$2,IF($C107&gt;=AJ$2,$D107,0),0)</f>
        <v>0</v>
      </c>
      <c r="AK107" s="44" t="n">
        <f aca="false">IF($B107&lt;=AK$2,IF($C107&gt;=AK$2,$D107,0),0)</f>
        <v>0</v>
      </c>
      <c r="AL107" s="44" t="n">
        <f aca="false">IF($B107&lt;=AL$2,IF($C107&gt;=AL$2,$D107,0),0)</f>
        <v>0</v>
      </c>
      <c r="AM107" s="44" t="n">
        <f aca="false">IF($B107&lt;=AM$2,IF($C107&gt;=AM$2,$D107,0),0)</f>
        <v>0</v>
      </c>
      <c r="AN107" s="44" t="n">
        <f aca="false">IF($B107&lt;=AN$2,IF($C107&gt;=AN$2,$D107,0),0)</f>
        <v>0</v>
      </c>
      <c r="AO107" s="44" t="n">
        <f aca="false">IF($B107&lt;=AO$2,IF($C107&gt;=AO$2,$D107,0),0)</f>
        <v>0</v>
      </c>
      <c r="AP107" s="44" t="n">
        <f aca="false">IF($B107&lt;=AP$2,IF($C107&gt;=AP$2,$D107,0),0)</f>
        <v>0</v>
      </c>
      <c r="AQ107" s="44" t="n">
        <f aca="false">IF($B107&lt;=AQ$2,IF($C107&gt;=AQ$2,$D107,0),0)</f>
        <v>0</v>
      </c>
      <c r="AR107" s="44" t="n">
        <f aca="false">IF($B107&lt;=AR$2,IF($C107&gt;=AR$2,$D107,0),0)</f>
        <v>0</v>
      </c>
      <c r="AS107" s="44" t="n">
        <f aca="false">IF($B107&lt;=AS$2,IF($C107&gt;=AS$2,$D107,0),0)</f>
        <v>0</v>
      </c>
      <c r="AT107" s="44" t="n">
        <f aca="false">IF($B107&lt;=AT$2,IF($C107&gt;=AT$2,$D107,0),0)</f>
        <v>0</v>
      </c>
      <c r="AU107" s="44" t="n">
        <f aca="false">IF($B107&lt;=AU$2,IF($C107&gt;=AU$2,$D107,0),0)</f>
        <v>0</v>
      </c>
      <c r="AV107" s="44" t="n">
        <f aca="false">IF($B107&lt;=AV$2,IF($C107&gt;=AV$2,$D107,0),0)</f>
        <v>0</v>
      </c>
      <c r="AW107" s="44" t="n">
        <f aca="false">IF($B107&lt;=AW$2,IF($C107&gt;=AW$2,$D107,0),0)</f>
        <v>0</v>
      </c>
      <c r="AX107" s="44" t="n">
        <f aca="false">IF($B107&lt;=AX$2,IF($C107&gt;=AX$2,$D107,0),0)</f>
        <v>0</v>
      </c>
      <c r="AY107" s="44" t="n">
        <f aca="false">IF($B107&lt;=AY$2,IF($C107&gt;=AY$2,$D107,0),0)</f>
        <v>0</v>
      </c>
      <c r="AZ107" s="44" t="n">
        <f aca="false">IF($B107&lt;=AZ$2,IF($C107&gt;=AZ$2,$D107,0),0)</f>
        <v>0</v>
      </c>
      <c r="BA107" s="44" t="n">
        <f aca="false">IF($B107&lt;=BA$2,IF($C107&gt;=BA$2,$D107,0),0)</f>
        <v>0</v>
      </c>
      <c r="BB107" s="44" t="n">
        <f aca="false">IF($B107&lt;=BB$2,IF($C107&gt;=BB$2,$D107,0),0)</f>
        <v>0</v>
      </c>
      <c r="BC107" s="44" t="n">
        <f aca="false">IF($B107&lt;=BC$2,IF($C107&gt;=BC$2,$D107,0),0)</f>
        <v>0</v>
      </c>
      <c r="BD107" s="44" t="n">
        <f aca="false">IF($B107&lt;=BD$2,IF($C107&gt;=BD$2,$D107,0),0)</f>
        <v>0</v>
      </c>
      <c r="BE107" s="44" t="n">
        <f aca="false">IF($B107&lt;=BE$2,IF($C107&gt;=BE$2,$D107,0),0)</f>
        <v>0</v>
      </c>
      <c r="BF107" s="44" t="n">
        <f aca="false">IF($B107&lt;=BF$2,IF($C107&gt;=BF$2,$D107,0),0)</f>
        <v>0</v>
      </c>
      <c r="BG107" s="44" t="n">
        <f aca="false">IF($B107&lt;=BG$2,IF($C107&gt;=BG$2,$D107,0),0)</f>
        <v>0</v>
      </c>
      <c r="BH107" s="44" t="n">
        <f aca="false">IF($B107&lt;=BH$2,IF($C107&gt;=BH$2,$D107,0),0)</f>
        <v>0</v>
      </c>
      <c r="BI107" s="44" t="n">
        <f aca="false">IF($B107&lt;=BI$2,IF($C107&gt;=BI$2,$D107,0),0)</f>
        <v>0</v>
      </c>
      <c r="BJ107" s="44" t="n">
        <f aca="false">IF($B107&lt;=BJ$2,IF($C107&gt;=BJ$2,$D107,0),0)</f>
        <v>0</v>
      </c>
      <c r="BK107" s="44" t="n">
        <f aca="false">IF($B107&lt;=BK$2,IF($C107&gt;=BK$2,$D107,0),0)</f>
        <v>0</v>
      </c>
    </row>
    <row r="108" customFormat="false" ht="12.75" hidden="false" customHeight="false" outlineLevel="0" collapsed="false">
      <c r="B108" s="30" t="n">
        <v>36982</v>
      </c>
      <c r="C108" s="30" t="n">
        <v>37043</v>
      </c>
      <c r="F108" s="33" t="s">
        <v>110</v>
      </c>
      <c r="G108" s="33" t="s">
        <v>111</v>
      </c>
      <c r="H108" s="47"/>
      <c r="I108" s="32"/>
      <c r="K108" s="33" t="str">
        <f aca="false">IF(I108=1,0,G108)</f>
        <v>west</v>
      </c>
      <c r="L108" s="44" t="n">
        <f aca="false">IF($B108&lt;=L$2,IF($C108&gt;=L$2,$D108,0),0)</f>
        <v>0</v>
      </c>
      <c r="M108" s="44" t="n">
        <f aca="false">IF($B108&lt;=M$2,IF($C108&gt;=M$2,$D108,0),0)</f>
        <v>0</v>
      </c>
      <c r="N108" s="44" t="n">
        <f aca="false">IF($B108&lt;=N$2,IF($C108&gt;=N$2,$D108,0),0)</f>
        <v>0</v>
      </c>
      <c r="O108" s="44" t="n">
        <f aca="false">IF($B108&lt;=O$2,IF($C108&gt;=O$2,$D108,0),0)</f>
        <v>0</v>
      </c>
      <c r="P108" s="44" t="n">
        <f aca="false">IF($B108&lt;=P$2,IF($C108&gt;=P$2,$D108,0),0)</f>
        <v>0</v>
      </c>
      <c r="Q108" s="44" t="n">
        <f aca="false">IF($B108&lt;=Q$2,IF($C108&gt;=Q$2,$D108,0),0)</f>
        <v>0</v>
      </c>
      <c r="R108" s="44" t="n">
        <f aca="false">IF($B108&lt;=R$2,IF($C108&gt;=R$2,$D108,0),0)</f>
        <v>0</v>
      </c>
      <c r="S108" s="44" t="n">
        <f aca="false">IF($B108&lt;=S$2,IF($C108&gt;=S$2,$D108,0),0)</f>
        <v>0</v>
      </c>
      <c r="T108" s="44" t="n">
        <f aca="false">IF($B108&lt;=T$2,IF($C108&gt;=T$2,$D108,0),0)</f>
        <v>0</v>
      </c>
      <c r="U108" s="44" t="n">
        <f aca="false">IF($B108&lt;=U$2,IF($C108&gt;=U$2,$D108,0),0)</f>
        <v>0</v>
      </c>
      <c r="V108" s="44" t="n">
        <f aca="false">IF($B108&lt;=V$2,IF($C108&gt;=V$2,$D108,0),0)</f>
        <v>0</v>
      </c>
      <c r="W108" s="44" t="n">
        <f aca="false">IF($B108&lt;=W$2,IF($C108&gt;=W$2,$D108,0),0)</f>
        <v>0</v>
      </c>
      <c r="X108" s="44" t="n">
        <f aca="false">IF($B108&lt;=X$2,IF($C108&gt;=X$2,$D108,0),0)</f>
        <v>0</v>
      </c>
      <c r="Y108" s="44" t="n">
        <f aca="false">IF($B108&lt;=Y$2,IF($C108&gt;=Y$2,$D108,0),0)</f>
        <v>0</v>
      </c>
      <c r="Z108" s="44" t="n">
        <f aca="false">IF($B108&lt;=Z$2,IF($C108&gt;=Z$2,$D108,0),0)</f>
        <v>0</v>
      </c>
      <c r="AA108" s="44" t="n">
        <f aca="false">IF($B108&lt;=AA$2,IF($C108&gt;=AA$2,$D108,0),0)</f>
        <v>0</v>
      </c>
      <c r="AB108" s="44" t="n">
        <f aca="false">IF($B108&lt;=AB$2,IF($C108&gt;=AB$2,$D108,0),0)</f>
        <v>0</v>
      </c>
      <c r="AC108" s="44" t="n">
        <f aca="false">IF($B108&lt;=AC$2,IF($C108&gt;=AC$2,$D108,0),0)</f>
        <v>0</v>
      </c>
      <c r="AD108" s="44" t="n">
        <f aca="false">IF($B108&lt;=AD$2,IF($C108&gt;=AD$2,$D108,0),0)</f>
        <v>0</v>
      </c>
      <c r="AE108" s="44" t="n">
        <f aca="false">IF($B108&lt;=AE$2,IF($C108&gt;=AE$2,$D108,0),0)</f>
        <v>0</v>
      </c>
      <c r="AF108" s="44" t="n">
        <f aca="false">IF($B108&lt;=AF$2,IF($C108&gt;=AF$2,$D108,0),0)</f>
        <v>0</v>
      </c>
      <c r="AG108" s="44" t="n">
        <f aca="false">IF($B108&lt;=AG$2,IF($C108&gt;=AG$2,$D108,0),0)</f>
        <v>0</v>
      </c>
      <c r="AH108" s="44" t="n">
        <f aca="false">IF($B108&lt;=AH$2,IF($C108&gt;=AH$2,$D108,0),0)</f>
        <v>0</v>
      </c>
      <c r="AI108" s="44" t="n">
        <f aca="false">IF($B108&lt;=AI$2,IF($C108&gt;=AI$2,$D108,0),0)</f>
        <v>0</v>
      </c>
      <c r="AJ108" s="44" t="n">
        <f aca="false">IF($B108&lt;=AJ$2,IF($C108&gt;=AJ$2,$D108,0),0)</f>
        <v>0</v>
      </c>
      <c r="AK108" s="44" t="n">
        <f aca="false">IF($B108&lt;=AK$2,IF($C108&gt;=AK$2,$D108,0),0)</f>
        <v>0</v>
      </c>
      <c r="AL108" s="44" t="n">
        <f aca="false">IF($B108&lt;=AL$2,IF($C108&gt;=AL$2,$D108,0),0)</f>
        <v>0</v>
      </c>
      <c r="AM108" s="44" t="n">
        <f aca="false">IF($B108&lt;=AM$2,IF($C108&gt;=AM$2,$D108,0),0)</f>
        <v>0</v>
      </c>
      <c r="AN108" s="44" t="n">
        <f aca="false">IF($B108&lt;=AN$2,IF($C108&gt;=AN$2,$D108,0),0)</f>
        <v>0</v>
      </c>
      <c r="AO108" s="44" t="n">
        <f aca="false">IF($B108&lt;=AO$2,IF($C108&gt;=AO$2,$D108,0),0)</f>
        <v>0</v>
      </c>
      <c r="AP108" s="44" t="n">
        <f aca="false">IF($B108&lt;=AP$2,IF($C108&gt;=AP$2,$D108,0),0)</f>
        <v>0</v>
      </c>
      <c r="AQ108" s="44" t="n">
        <f aca="false">IF($B108&lt;=AQ$2,IF($C108&gt;=AQ$2,$D108,0),0)</f>
        <v>0</v>
      </c>
      <c r="AR108" s="44" t="n">
        <f aca="false">IF($B108&lt;=AR$2,IF($C108&gt;=AR$2,$D108,0),0)</f>
        <v>0</v>
      </c>
      <c r="AS108" s="44" t="n">
        <f aca="false">IF($B108&lt;=AS$2,IF($C108&gt;=AS$2,$D108,0),0)</f>
        <v>0</v>
      </c>
      <c r="AT108" s="44" t="n">
        <f aca="false">IF($B108&lt;=AT$2,IF($C108&gt;=AT$2,$D108,0),0)</f>
        <v>0</v>
      </c>
      <c r="AU108" s="44" t="n">
        <f aca="false">IF($B108&lt;=AU$2,IF($C108&gt;=AU$2,$D108,0),0)</f>
        <v>0</v>
      </c>
      <c r="AV108" s="44" t="n">
        <f aca="false">IF($B108&lt;=AV$2,IF($C108&gt;=AV$2,$D108,0),0)</f>
        <v>0</v>
      </c>
      <c r="AW108" s="44" t="n">
        <f aca="false">IF($B108&lt;=AW$2,IF($C108&gt;=AW$2,$D108,0),0)</f>
        <v>0</v>
      </c>
      <c r="AX108" s="44" t="n">
        <f aca="false">IF($B108&lt;=AX$2,IF($C108&gt;=AX$2,$D108,0),0)</f>
        <v>0</v>
      </c>
      <c r="AY108" s="44" t="n">
        <f aca="false">IF($B108&lt;=AY$2,IF($C108&gt;=AY$2,$D108,0),0)</f>
        <v>0</v>
      </c>
      <c r="AZ108" s="44" t="n">
        <f aca="false">IF($B108&lt;=AZ$2,IF($C108&gt;=AZ$2,$D108,0),0)</f>
        <v>0</v>
      </c>
      <c r="BA108" s="44" t="n">
        <f aca="false">IF($B108&lt;=BA$2,IF($C108&gt;=BA$2,$D108,0),0)</f>
        <v>0</v>
      </c>
      <c r="BB108" s="44" t="n">
        <f aca="false">IF($B108&lt;=BB$2,IF($C108&gt;=BB$2,$D108,0),0)</f>
        <v>0</v>
      </c>
      <c r="BC108" s="44" t="n">
        <f aca="false">IF($B108&lt;=BC$2,IF($C108&gt;=BC$2,$D108,0),0)</f>
        <v>0</v>
      </c>
      <c r="BD108" s="44" t="n">
        <f aca="false">IF($B108&lt;=BD$2,IF($C108&gt;=BD$2,$D108,0),0)</f>
        <v>0</v>
      </c>
      <c r="BE108" s="44" t="n">
        <f aca="false">IF($B108&lt;=BE$2,IF($C108&gt;=BE$2,$D108,0),0)</f>
        <v>0</v>
      </c>
      <c r="BF108" s="44" t="n">
        <f aca="false">IF($B108&lt;=BF$2,IF($C108&gt;=BF$2,$D108,0),0)</f>
        <v>0</v>
      </c>
      <c r="BG108" s="44" t="n">
        <f aca="false">IF($B108&lt;=BG$2,IF($C108&gt;=BG$2,$D108,0),0)</f>
        <v>0</v>
      </c>
      <c r="BH108" s="44" t="n">
        <f aca="false">IF($B108&lt;=BH$2,IF($C108&gt;=BH$2,$D108,0),0)</f>
        <v>0</v>
      </c>
      <c r="BI108" s="44" t="n">
        <f aca="false">IF($B108&lt;=BI$2,IF($C108&gt;=BI$2,$D108,0),0)</f>
        <v>0</v>
      </c>
      <c r="BJ108" s="44" t="n">
        <f aca="false">IF($B108&lt;=BJ$2,IF($C108&gt;=BJ$2,$D108,0),0)</f>
        <v>0</v>
      </c>
      <c r="BK108" s="44" t="n">
        <f aca="false">IF($B108&lt;=BK$2,IF($C108&gt;=BK$2,$D108,0),0)</f>
        <v>0</v>
      </c>
    </row>
    <row r="109" customFormat="false" ht="12.75" hidden="false" customHeight="false" outlineLevel="0" collapsed="false">
      <c r="B109" s="30" t="n">
        <v>37073</v>
      </c>
      <c r="C109" s="30" t="n">
        <v>37135</v>
      </c>
      <c r="F109" s="33" t="s">
        <v>110</v>
      </c>
      <c r="G109" s="33" t="s">
        <v>111</v>
      </c>
      <c r="H109" s="47"/>
      <c r="I109" s="32"/>
      <c r="K109" s="33" t="str">
        <f aca="false">IF(I109=1,0,G109)</f>
        <v>west</v>
      </c>
      <c r="L109" s="44" t="n">
        <f aca="false">IF($B109&lt;=L$2,IF($C109&gt;=L$2,$D109,0),0)</f>
        <v>0</v>
      </c>
      <c r="M109" s="44" t="n">
        <f aca="false">IF($B109&lt;=M$2,IF($C109&gt;=M$2,$D109,0),0)</f>
        <v>0</v>
      </c>
      <c r="N109" s="44" t="n">
        <f aca="false">IF($B109&lt;=N$2,IF($C109&gt;=N$2,$D109,0),0)</f>
        <v>0</v>
      </c>
      <c r="O109" s="44" t="n">
        <f aca="false">IF($B109&lt;=O$2,IF($C109&gt;=O$2,$D109,0),0)</f>
        <v>0</v>
      </c>
      <c r="P109" s="44" t="n">
        <f aca="false">IF($B109&lt;=P$2,IF($C109&gt;=P$2,$D109,0),0)</f>
        <v>0</v>
      </c>
      <c r="Q109" s="44" t="n">
        <f aca="false">IF($B109&lt;=Q$2,IF($C109&gt;=Q$2,$D109,0),0)</f>
        <v>0</v>
      </c>
      <c r="R109" s="44" t="n">
        <f aca="false">IF($B109&lt;=R$2,IF($C109&gt;=R$2,$D109,0),0)</f>
        <v>0</v>
      </c>
      <c r="S109" s="44" t="n">
        <f aca="false">IF($B109&lt;=S$2,IF($C109&gt;=S$2,$D109,0),0)</f>
        <v>0</v>
      </c>
      <c r="T109" s="44" t="n">
        <f aca="false">IF($B109&lt;=T$2,IF($C109&gt;=T$2,$D109,0),0)</f>
        <v>0</v>
      </c>
      <c r="U109" s="44" t="n">
        <f aca="false">IF($B109&lt;=U$2,IF($C109&gt;=U$2,$D109,0),0)</f>
        <v>0</v>
      </c>
      <c r="V109" s="44" t="n">
        <f aca="false">IF($B109&lt;=V$2,IF($C109&gt;=V$2,$D109,0),0)</f>
        <v>0</v>
      </c>
      <c r="W109" s="44" t="n">
        <f aca="false">IF($B109&lt;=W$2,IF($C109&gt;=W$2,$D109,0),0)</f>
        <v>0</v>
      </c>
      <c r="X109" s="44" t="n">
        <f aca="false">IF($B109&lt;=X$2,IF($C109&gt;=X$2,$D109,0),0)</f>
        <v>0</v>
      </c>
      <c r="Y109" s="44" t="n">
        <f aca="false">IF($B109&lt;=Y$2,IF($C109&gt;=Y$2,$D109,0),0)</f>
        <v>0</v>
      </c>
      <c r="Z109" s="44" t="n">
        <f aca="false">IF($B109&lt;=Z$2,IF($C109&gt;=Z$2,$D109,0),0)</f>
        <v>0</v>
      </c>
      <c r="AA109" s="44" t="n">
        <f aca="false">IF($B109&lt;=AA$2,IF($C109&gt;=AA$2,$D109,0),0)</f>
        <v>0</v>
      </c>
      <c r="AB109" s="44" t="n">
        <f aca="false">IF($B109&lt;=AB$2,IF($C109&gt;=AB$2,$D109,0),0)</f>
        <v>0</v>
      </c>
      <c r="AC109" s="44" t="n">
        <f aca="false">IF($B109&lt;=AC$2,IF($C109&gt;=AC$2,$D109,0),0)</f>
        <v>0</v>
      </c>
      <c r="AD109" s="44" t="n">
        <f aca="false">IF($B109&lt;=AD$2,IF($C109&gt;=AD$2,$D109,0),0)</f>
        <v>0</v>
      </c>
      <c r="AE109" s="44" t="n">
        <f aca="false">IF($B109&lt;=AE$2,IF($C109&gt;=AE$2,$D109,0),0)</f>
        <v>0</v>
      </c>
      <c r="AF109" s="44" t="n">
        <f aca="false">IF($B109&lt;=AF$2,IF($C109&gt;=AF$2,$D109,0),0)</f>
        <v>0</v>
      </c>
      <c r="AG109" s="44" t="n">
        <f aca="false">IF($B109&lt;=AG$2,IF($C109&gt;=AG$2,$D109,0),0)</f>
        <v>0</v>
      </c>
      <c r="AH109" s="44" t="n">
        <f aca="false">IF($B109&lt;=AH$2,IF($C109&gt;=AH$2,$D109,0),0)</f>
        <v>0</v>
      </c>
      <c r="AI109" s="44" t="n">
        <f aca="false">IF($B109&lt;=AI$2,IF($C109&gt;=AI$2,$D109,0),0)</f>
        <v>0</v>
      </c>
      <c r="AJ109" s="44" t="n">
        <f aca="false">IF($B109&lt;=AJ$2,IF($C109&gt;=AJ$2,$D109,0),0)</f>
        <v>0</v>
      </c>
      <c r="AK109" s="44" t="n">
        <f aca="false">IF($B109&lt;=AK$2,IF($C109&gt;=AK$2,$D109,0),0)</f>
        <v>0</v>
      </c>
      <c r="AL109" s="44" t="n">
        <f aca="false">IF($B109&lt;=AL$2,IF($C109&gt;=AL$2,$D109,0),0)</f>
        <v>0</v>
      </c>
      <c r="AM109" s="44" t="n">
        <f aca="false">IF($B109&lt;=AM$2,IF($C109&gt;=AM$2,$D109,0),0)</f>
        <v>0</v>
      </c>
      <c r="AN109" s="44" t="n">
        <f aca="false">IF($B109&lt;=AN$2,IF($C109&gt;=AN$2,$D109,0),0)</f>
        <v>0</v>
      </c>
      <c r="AO109" s="44" t="n">
        <f aca="false">IF($B109&lt;=AO$2,IF($C109&gt;=AO$2,$D109,0),0)</f>
        <v>0</v>
      </c>
      <c r="AP109" s="44" t="n">
        <f aca="false">IF($B109&lt;=AP$2,IF($C109&gt;=AP$2,$D109,0),0)</f>
        <v>0</v>
      </c>
      <c r="AQ109" s="44" t="n">
        <f aca="false">IF($B109&lt;=AQ$2,IF($C109&gt;=AQ$2,$D109,0),0)</f>
        <v>0</v>
      </c>
      <c r="AR109" s="44" t="n">
        <f aca="false">IF($B109&lt;=AR$2,IF($C109&gt;=AR$2,$D109,0),0)</f>
        <v>0</v>
      </c>
      <c r="AS109" s="44" t="n">
        <f aca="false">IF($B109&lt;=AS$2,IF($C109&gt;=AS$2,$D109,0),0)</f>
        <v>0</v>
      </c>
      <c r="AT109" s="44" t="n">
        <f aca="false">IF($B109&lt;=AT$2,IF($C109&gt;=AT$2,$D109,0),0)</f>
        <v>0</v>
      </c>
      <c r="AU109" s="44" t="n">
        <f aca="false">IF($B109&lt;=AU$2,IF($C109&gt;=AU$2,$D109,0),0)</f>
        <v>0</v>
      </c>
      <c r="AV109" s="44" t="n">
        <f aca="false">IF($B109&lt;=AV$2,IF($C109&gt;=AV$2,$D109,0),0)</f>
        <v>0</v>
      </c>
      <c r="AW109" s="44" t="n">
        <f aca="false">IF($B109&lt;=AW$2,IF($C109&gt;=AW$2,$D109,0),0)</f>
        <v>0</v>
      </c>
      <c r="AX109" s="44" t="n">
        <f aca="false">IF($B109&lt;=AX$2,IF($C109&gt;=AX$2,$D109,0),0)</f>
        <v>0</v>
      </c>
      <c r="AY109" s="44" t="n">
        <f aca="false">IF($B109&lt;=AY$2,IF($C109&gt;=AY$2,$D109,0),0)</f>
        <v>0</v>
      </c>
      <c r="AZ109" s="44" t="n">
        <f aca="false">IF($B109&lt;=AZ$2,IF($C109&gt;=AZ$2,$D109,0),0)</f>
        <v>0</v>
      </c>
      <c r="BA109" s="44" t="n">
        <f aca="false">IF($B109&lt;=BA$2,IF($C109&gt;=BA$2,$D109,0),0)</f>
        <v>0</v>
      </c>
      <c r="BB109" s="44" t="n">
        <f aca="false">IF($B109&lt;=BB$2,IF($C109&gt;=BB$2,$D109,0),0)</f>
        <v>0</v>
      </c>
      <c r="BC109" s="44" t="n">
        <f aca="false">IF($B109&lt;=BC$2,IF($C109&gt;=BC$2,$D109,0),0)</f>
        <v>0</v>
      </c>
      <c r="BD109" s="44" t="n">
        <f aca="false">IF($B109&lt;=BD$2,IF($C109&gt;=BD$2,$D109,0),0)</f>
        <v>0</v>
      </c>
      <c r="BE109" s="44" t="n">
        <f aca="false">IF($B109&lt;=BE$2,IF($C109&gt;=BE$2,$D109,0),0)</f>
        <v>0</v>
      </c>
      <c r="BF109" s="44" t="n">
        <f aca="false">IF($B109&lt;=BF$2,IF($C109&gt;=BF$2,$D109,0),0)</f>
        <v>0</v>
      </c>
      <c r="BG109" s="44" t="n">
        <f aca="false">IF($B109&lt;=BG$2,IF($C109&gt;=BG$2,$D109,0),0)</f>
        <v>0</v>
      </c>
      <c r="BH109" s="44" t="n">
        <f aca="false">IF($B109&lt;=BH$2,IF($C109&gt;=BH$2,$D109,0),0)</f>
        <v>0</v>
      </c>
      <c r="BI109" s="44" t="n">
        <f aca="false">IF($B109&lt;=BI$2,IF($C109&gt;=BI$2,$D109,0),0)</f>
        <v>0</v>
      </c>
      <c r="BJ109" s="44" t="n">
        <f aca="false">IF($B109&lt;=BJ$2,IF($C109&gt;=BJ$2,$D109,0),0)</f>
        <v>0</v>
      </c>
      <c r="BK109" s="44" t="n">
        <f aca="false">IF($B109&lt;=BK$2,IF($C109&gt;=BK$2,$D109,0),0)</f>
        <v>0</v>
      </c>
    </row>
    <row r="110" customFormat="false" ht="12.75" hidden="false" customHeight="false" outlineLevel="0" collapsed="false">
      <c r="B110" s="30" t="n">
        <v>36923</v>
      </c>
      <c r="C110" s="30" t="n">
        <v>36923</v>
      </c>
      <c r="F110" s="33" t="s">
        <v>112</v>
      </c>
      <c r="G110" s="33" t="s">
        <v>111</v>
      </c>
      <c r="H110" s="47"/>
      <c r="I110" s="32"/>
      <c r="K110" s="33" t="str">
        <f aca="false">IF(I110=1,0,G110)</f>
        <v>west</v>
      </c>
      <c r="L110" s="44" t="n">
        <f aca="false">IF($B110&lt;=L$2,IF($C110&gt;=L$2,$D110,0),0)</f>
        <v>0</v>
      </c>
      <c r="M110" s="44" t="n">
        <f aca="false">IF($B110&lt;=M$2,IF($C110&gt;=M$2,$D110,0),0)</f>
        <v>0</v>
      </c>
      <c r="N110" s="44" t="n">
        <f aca="false">IF($B110&lt;=N$2,IF($C110&gt;=N$2,$D110,0),0)</f>
        <v>0</v>
      </c>
      <c r="O110" s="44" t="n">
        <f aca="false">IF($B110&lt;=O$2,IF($C110&gt;=O$2,$D110,0),0)</f>
        <v>0</v>
      </c>
      <c r="P110" s="44" t="n">
        <f aca="false">IF($B110&lt;=P$2,IF($C110&gt;=P$2,$D110,0),0)</f>
        <v>0</v>
      </c>
      <c r="Q110" s="44" t="n">
        <f aca="false">IF($B110&lt;=Q$2,IF($C110&gt;=Q$2,$D110,0),0)</f>
        <v>0</v>
      </c>
      <c r="R110" s="44" t="n">
        <f aca="false">IF($B110&lt;=R$2,IF($C110&gt;=R$2,$D110,0),0)</f>
        <v>0</v>
      </c>
      <c r="S110" s="44" t="n">
        <f aca="false">IF($B110&lt;=S$2,IF($C110&gt;=S$2,$D110,0),0)</f>
        <v>0</v>
      </c>
      <c r="T110" s="44" t="n">
        <f aca="false">IF($B110&lt;=T$2,IF($C110&gt;=T$2,$D110,0),0)</f>
        <v>0</v>
      </c>
      <c r="U110" s="44" t="n">
        <f aca="false">IF($B110&lt;=U$2,IF($C110&gt;=U$2,$D110,0),0)</f>
        <v>0</v>
      </c>
      <c r="V110" s="44" t="n">
        <f aca="false">IF($B110&lt;=V$2,IF($C110&gt;=V$2,$D110,0),0)</f>
        <v>0</v>
      </c>
      <c r="W110" s="44" t="n">
        <f aca="false">IF($B110&lt;=W$2,IF($C110&gt;=W$2,$D110,0),0)</f>
        <v>0</v>
      </c>
      <c r="X110" s="44" t="n">
        <f aca="false">IF($B110&lt;=X$2,IF($C110&gt;=X$2,$D110,0),0)</f>
        <v>0</v>
      </c>
      <c r="Y110" s="44" t="n">
        <f aca="false">IF($B110&lt;=Y$2,IF($C110&gt;=Y$2,$D110,0),0)</f>
        <v>0</v>
      </c>
      <c r="Z110" s="44" t="n">
        <f aca="false">IF($B110&lt;=Z$2,IF($C110&gt;=Z$2,$D110,0),0)</f>
        <v>0</v>
      </c>
      <c r="AA110" s="44" t="n">
        <f aca="false">IF($B110&lt;=AA$2,IF($C110&gt;=AA$2,$D110,0),0)</f>
        <v>0</v>
      </c>
      <c r="AB110" s="44" t="n">
        <f aca="false">IF($B110&lt;=AB$2,IF($C110&gt;=AB$2,$D110,0),0)</f>
        <v>0</v>
      </c>
      <c r="AC110" s="44" t="n">
        <f aca="false">IF($B110&lt;=AC$2,IF($C110&gt;=AC$2,$D110,0),0)</f>
        <v>0</v>
      </c>
      <c r="AD110" s="44" t="n">
        <f aca="false">IF($B110&lt;=AD$2,IF($C110&gt;=AD$2,$D110,0),0)</f>
        <v>0</v>
      </c>
      <c r="AE110" s="44" t="n">
        <f aca="false">IF($B110&lt;=AE$2,IF($C110&gt;=AE$2,$D110,0),0)</f>
        <v>0</v>
      </c>
      <c r="AF110" s="44" t="n">
        <f aca="false">IF($B110&lt;=AF$2,IF($C110&gt;=AF$2,$D110,0),0)</f>
        <v>0</v>
      </c>
      <c r="AG110" s="44" t="n">
        <f aca="false">IF($B110&lt;=AG$2,IF($C110&gt;=AG$2,$D110,0),0)</f>
        <v>0</v>
      </c>
      <c r="AH110" s="44" t="n">
        <f aca="false">IF($B110&lt;=AH$2,IF($C110&gt;=AH$2,$D110,0),0)</f>
        <v>0</v>
      </c>
      <c r="AI110" s="44" t="n">
        <f aca="false">IF($B110&lt;=AI$2,IF($C110&gt;=AI$2,$D110,0),0)</f>
        <v>0</v>
      </c>
      <c r="AJ110" s="44" t="n">
        <f aca="false">IF($B110&lt;=AJ$2,IF($C110&gt;=AJ$2,$D110,0),0)</f>
        <v>0</v>
      </c>
      <c r="AK110" s="44" t="n">
        <f aca="false">IF($B110&lt;=AK$2,IF($C110&gt;=AK$2,$D110,0),0)</f>
        <v>0</v>
      </c>
      <c r="AL110" s="44" t="n">
        <f aca="false">IF($B110&lt;=AL$2,IF($C110&gt;=AL$2,$D110,0),0)</f>
        <v>0</v>
      </c>
      <c r="AM110" s="44" t="n">
        <f aca="false">IF($B110&lt;=AM$2,IF($C110&gt;=AM$2,$D110,0),0)</f>
        <v>0</v>
      </c>
      <c r="AN110" s="44" t="n">
        <f aca="false">IF($B110&lt;=AN$2,IF($C110&gt;=AN$2,$D110,0),0)</f>
        <v>0</v>
      </c>
      <c r="AO110" s="44" t="n">
        <f aca="false">IF($B110&lt;=AO$2,IF($C110&gt;=AO$2,$D110,0),0)</f>
        <v>0</v>
      </c>
      <c r="AP110" s="44" t="n">
        <f aca="false">IF($B110&lt;=AP$2,IF($C110&gt;=AP$2,$D110,0),0)</f>
        <v>0</v>
      </c>
      <c r="AQ110" s="44" t="n">
        <f aca="false">IF($B110&lt;=AQ$2,IF($C110&gt;=AQ$2,$D110,0),0)</f>
        <v>0</v>
      </c>
      <c r="AR110" s="44" t="n">
        <f aca="false">IF($B110&lt;=AR$2,IF($C110&gt;=AR$2,$D110,0),0)</f>
        <v>0</v>
      </c>
      <c r="AS110" s="44" t="n">
        <f aca="false">IF($B110&lt;=AS$2,IF($C110&gt;=AS$2,$D110,0),0)</f>
        <v>0</v>
      </c>
      <c r="AT110" s="44" t="n">
        <f aca="false">IF($B110&lt;=AT$2,IF($C110&gt;=AT$2,$D110,0),0)</f>
        <v>0</v>
      </c>
      <c r="AU110" s="44" t="n">
        <f aca="false">IF($B110&lt;=AU$2,IF($C110&gt;=AU$2,$D110,0),0)</f>
        <v>0</v>
      </c>
      <c r="AV110" s="44" t="n">
        <f aca="false">IF($B110&lt;=AV$2,IF($C110&gt;=AV$2,$D110,0),0)</f>
        <v>0</v>
      </c>
      <c r="AW110" s="44" t="n">
        <f aca="false">IF($B110&lt;=AW$2,IF($C110&gt;=AW$2,$D110,0),0)</f>
        <v>0</v>
      </c>
      <c r="AX110" s="44" t="n">
        <f aca="false">IF($B110&lt;=AX$2,IF($C110&gt;=AX$2,$D110,0),0)</f>
        <v>0</v>
      </c>
      <c r="AY110" s="44" t="n">
        <f aca="false">IF($B110&lt;=AY$2,IF($C110&gt;=AY$2,$D110,0),0)</f>
        <v>0</v>
      </c>
      <c r="AZ110" s="44" t="n">
        <f aca="false">IF($B110&lt;=AZ$2,IF($C110&gt;=AZ$2,$D110,0),0)</f>
        <v>0</v>
      </c>
      <c r="BA110" s="44" t="n">
        <f aca="false">IF($B110&lt;=BA$2,IF($C110&gt;=BA$2,$D110,0),0)</f>
        <v>0</v>
      </c>
      <c r="BB110" s="44" t="n">
        <f aca="false">IF($B110&lt;=BB$2,IF($C110&gt;=BB$2,$D110,0),0)</f>
        <v>0</v>
      </c>
      <c r="BC110" s="44" t="n">
        <f aca="false">IF($B110&lt;=BC$2,IF($C110&gt;=BC$2,$D110,0),0)</f>
        <v>0</v>
      </c>
      <c r="BD110" s="44" t="n">
        <f aca="false">IF($B110&lt;=BD$2,IF($C110&gt;=BD$2,$D110,0),0)</f>
        <v>0</v>
      </c>
      <c r="BE110" s="44" t="n">
        <f aca="false">IF($B110&lt;=BE$2,IF($C110&gt;=BE$2,$D110,0),0)</f>
        <v>0</v>
      </c>
      <c r="BF110" s="44" t="n">
        <f aca="false">IF($B110&lt;=BF$2,IF($C110&gt;=BF$2,$D110,0),0)</f>
        <v>0</v>
      </c>
      <c r="BG110" s="44" t="n">
        <f aca="false">IF($B110&lt;=BG$2,IF($C110&gt;=BG$2,$D110,0),0)</f>
        <v>0</v>
      </c>
      <c r="BH110" s="44" t="n">
        <f aca="false">IF($B110&lt;=BH$2,IF($C110&gt;=BH$2,$D110,0),0)</f>
        <v>0</v>
      </c>
      <c r="BI110" s="44" t="n">
        <f aca="false">IF($B110&lt;=BI$2,IF($C110&gt;=BI$2,$D110,0),0)</f>
        <v>0</v>
      </c>
      <c r="BJ110" s="44" t="n">
        <f aca="false">IF($B110&lt;=BJ$2,IF($C110&gt;=BJ$2,$D110,0),0)</f>
        <v>0</v>
      </c>
      <c r="BK110" s="44" t="n">
        <f aca="false">IF($B110&lt;=BK$2,IF($C110&gt;=BK$2,$D110,0),0)</f>
        <v>0</v>
      </c>
    </row>
    <row r="111" customFormat="false" ht="12.75" hidden="false" customHeight="false" outlineLevel="0" collapsed="false">
      <c r="B111" s="30" t="n">
        <v>36951</v>
      </c>
      <c r="C111" s="30" t="n">
        <v>36951</v>
      </c>
      <c r="F111" s="33" t="s">
        <v>112</v>
      </c>
      <c r="G111" s="33" t="s">
        <v>111</v>
      </c>
      <c r="H111" s="47"/>
      <c r="I111" s="32"/>
      <c r="K111" s="33" t="str">
        <f aca="false">IF(I111=1,0,G111)</f>
        <v>west</v>
      </c>
      <c r="L111" s="44" t="n">
        <f aca="false">IF($B111&lt;=L$2,IF($C111&gt;=L$2,$D111,0),0)</f>
        <v>0</v>
      </c>
      <c r="M111" s="44" t="n">
        <f aca="false">IF($B111&lt;=M$2,IF($C111&gt;=M$2,$D111,0),0)</f>
        <v>0</v>
      </c>
      <c r="N111" s="44" t="n">
        <f aca="false">IF($B111&lt;=N$2,IF($C111&gt;=N$2,$D111,0),0)</f>
        <v>0</v>
      </c>
      <c r="O111" s="44" t="n">
        <f aca="false">IF($B111&lt;=O$2,IF($C111&gt;=O$2,$D111,0),0)</f>
        <v>0</v>
      </c>
      <c r="P111" s="44" t="n">
        <f aca="false">IF($B111&lt;=P$2,IF($C111&gt;=P$2,$D111,0),0)</f>
        <v>0</v>
      </c>
      <c r="Q111" s="44" t="n">
        <f aca="false">IF($B111&lt;=Q$2,IF($C111&gt;=Q$2,$D111,0),0)</f>
        <v>0</v>
      </c>
      <c r="R111" s="44" t="n">
        <f aca="false">IF($B111&lt;=R$2,IF($C111&gt;=R$2,$D111,0),0)</f>
        <v>0</v>
      </c>
      <c r="S111" s="44" t="n">
        <f aca="false">IF($B111&lt;=S$2,IF($C111&gt;=S$2,$D111,0),0)</f>
        <v>0</v>
      </c>
      <c r="T111" s="44" t="n">
        <f aca="false">IF($B111&lt;=T$2,IF($C111&gt;=T$2,$D111,0),0)</f>
        <v>0</v>
      </c>
      <c r="U111" s="44" t="n">
        <f aca="false">IF($B111&lt;=U$2,IF($C111&gt;=U$2,$D111,0),0)</f>
        <v>0</v>
      </c>
      <c r="V111" s="44" t="n">
        <f aca="false">IF($B111&lt;=V$2,IF($C111&gt;=V$2,$D111,0),0)</f>
        <v>0</v>
      </c>
      <c r="W111" s="44" t="n">
        <f aca="false">IF($B111&lt;=W$2,IF($C111&gt;=W$2,$D111,0),0)</f>
        <v>0</v>
      </c>
      <c r="X111" s="44" t="n">
        <f aca="false">IF($B111&lt;=X$2,IF($C111&gt;=X$2,$D111,0),0)</f>
        <v>0</v>
      </c>
      <c r="Y111" s="44" t="n">
        <f aca="false">IF($B111&lt;=Y$2,IF($C111&gt;=Y$2,$D111,0),0)</f>
        <v>0</v>
      </c>
      <c r="Z111" s="44" t="n">
        <f aca="false">IF($B111&lt;=Z$2,IF($C111&gt;=Z$2,$D111,0),0)</f>
        <v>0</v>
      </c>
      <c r="AA111" s="44" t="n">
        <f aca="false">IF($B111&lt;=AA$2,IF($C111&gt;=AA$2,$D111,0),0)</f>
        <v>0</v>
      </c>
      <c r="AB111" s="44" t="n">
        <f aca="false">IF($B111&lt;=AB$2,IF($C111&gt;=AB$2,$D111,0),0)</f>
        <v>0</v>
      </c>
      <c r="AC111" s="44" t="n">
        <f aca="false">IF($B111&lt;=AC$2,IF($C111&gt;=AC$2,$D111,0),0)</f>
        <v>0</v>
      </c>
      <c r="AD111" s="44" t="n">
        <f aca="false">IF($B111&lt;=AD$2,IF($C111&gt;=AD$2,$D111,0),0)</f>
        <v>0</v>
      </c>
      <c r="AE111" s="44" t="n">
        <f aca="false">IF($B111&lt;=AE$2,IF($C111&gt;=AE$2,$D111,0),0)</f>
        <v>0</v>
      </c>
      <c r="AF111" s="44" t="n">
        <f aca="false">IF($B111&lt;=AF$2,IF($C111&gt;=AF$2,$D111,0),0)</f>
        <v>0</v>
      </c>
      <c r="AG111" s="44" t="n">
        <f aca="false">IF($B111&lt;=AG$2,IF($C111&gt;=AG$2,$D111,0),0)</f>
        <v>0</v>
      </c>
      <c r="AH111" s="44" t="n">
        <f aca="false">IF($B111&lt;=AH$2,IF($C111&gt;=AH$2,$D111,0),0)</f>
        <v>0</v>
      </c>
      <c r="AI111" s="44" t="n">
        <f aca="false">IF($B111&lt;=AI$2,IF($C111&gt;=AI$2,$D111,0),0)</f>
        <v>0</v>
      </c>
      <c r="AJ111" s="44" t="n">
        <f aca="false">IF($B111&lt;=AJ$2,IF($C111&gt;=AJ$2,$D111,0),0)</f>
        <v>0</v>
      </c>
      <c r="AK111" s="44" t="n">
        <f aca="false">IF($B111&lt;=AK$2,IF($C111&gt;=AK$2,$D111,0),0)</f>
        <v>0</v>
      </c>
      <c r="AL111" s="44" t="n">
        <f aca="false">IF($B111&lt;=AL$2,IF($C111&gt;=AL$2,$D111,0),0)</f>
        <v>0</v>
      </c>
      <c r="AM111" s="44" t="n">
        <f aca="false">IF($B111&lt;=AM$2,IF($C111&gt;=AM$2,$D111,0),0)</f>
        <v>0</v>
      </c>
      <c r="AN111" s="44" t="n">
        <f aca="false">IF($B111&lt;=AN$2,IF($C111&gt;=AN$2,$D111,0),0)</f>
        <v>0</v>
      </c>
      <c r="AO111" s="44" t="n">
        <f aca="false">IF($B111&lt;=AO$2,IF($C111&gt;=AO$2,$D111,0),0)</f>
        <v>0</v>
      </c>
      <c r="AP111" s="44" t="n">
        <f aca="false">IF($B111&lt;=AP$2,IF($C111&gt;=AP$2,$D111,0),0)</f>
        <v>0</v>
      </c>
      <c r="AQ111" s="44" t="n">
        <f aca="false">IF($B111&lt;=AQ$2,IF($C111&gt;=AQ$2,$D111,0),0)</f>
        <v>0</v>
      </c>
      <c r="AR111" s="44" t="n">
        <f aca="false">IF($B111&lt;=AR$2,IF($C111&gt;=AR$2,$D111,0),0)</f>
        <v>0</v>
      </c>
      <c r="AS111" s="44" t="n">
        <f aca="false">IF($B111&lt;=AS$2,IF($C111&gt;=AS$2,$D111,0),0)</f>
        <v>0</v>
      </c>
      <c r="AT111" s="44" t="n">
        <f aca="false">IF($B111&lt;=AT$2,IF($C111&gt;=AT$2,$D111,0),0)</f>
        <v>0</v>
      </c>
      <c r="AU111" s="44" t="n">
        <f aca="false">IF($B111&lt;=AU$2,IF($C111&gt;=AU$2,$D111,0),0)</f>
        <v>0</v>
      </c>
      <c r="AV111" s="44" t="n">
        <f aca="false">IF($B111&lt;=AV$2,IF($C111&gt;=AV$2,$D111,0),0)</f>
        <v>0</v>
      </c>
      <c r="AW111" s="44" t="n">
        <f aca="false">IF($B111&lt;=AW$2,IF($C111&gt;=AW$2,$D111,0),0)</f>
        <v>0</v>
      </c>
      <c r="AX111" s="44" t="n">
        <f aca="false">IF($B111&lt;=AX$2,IF($C111&gt;=AX$2,$D111,0),0)</f>
        <v>0</v>
      </c>
      <c r="AY111" s="44" t="n">
        <f aca="false">IF($B111&lt;=AY$2,IF($C111&gt;=AY$2,$D111,0),0)</f>
        <v>0</v>
      </c>
      <c r="AZ111" s="44" t="n">
        <f aca="false">IF($B111&lt;=AZ$2,IF($C111&gt;=AZ$2,$D111,0),0)</f>
        <v>0</v>
      </c>
      <c r="BA111" s="44" t="n">
        <f aca="false">IF($B111&lt;=BA$2,IF($C111&gt;=BA$2,$D111,0),0)</f>
        <v>0</v>
      </c>
      <c r="BB111" s="44" t="n">
        <f aca="false">IF($B111&lt;=BB$2,IF($C111&gt;=BB$2,$D111,0),0)</f>
        <v>0</v>
      </c>
      <c r="BC111" s="44" t="n">
        <f aca="false">IF($B111&lt;=BC$2,IF($C111&gt;=BC$2,$D111,0),0)</f>
        <v>0</v>
      </c>
      <c r="BD111" s="44" t="n">
        <f aca="false">IF($B111&lt;=BD$2,IF($C111&gt;=BD$2,$D111,0),0)</f>
        <v>0</v>
      </c>
      <c r="BE111" s="44" t="n">
        <f aca="false">IF($B111&lt;=BE$2,IF($C111&gt;=BE$2,$D111,0),0)</f>
        <v>0</v>
      </c>
      <c r="BF111" s="44" t="n">
        <f aca="false">IF($B111&lt;=BF$2,IF($C111&gt;=BF$2,$D111,0),0)</f>
        <v>0</v>
      </c>
      <c r="BG111" s="44" t="n">
        <f aca="false">IF($B111&lt;=BG$2,IF($C111&gt;=BG$2,$D111,0),0)</f>
        <v>0</v>
      </c>
      <c r="BH111" s="44" t="n">
        <f aca="false">IF($B111&lt;=BH$2,IF($C111&gt;=BH$2,$D111,0),0)</f>
        <v>0</v>
      </c>
      <c r="BI111" s="44" t="n">
        <f aca="false">IF($B111&lt;=BI$2,IF($C111&gt;=BI$2,$D111,0),0)</f>
        <v>0</v>
      </c>
      <c r="BJ111" s="44" t="n">
        <f aca="false">IF($B111&lt;=BJ$2,IF($C111&gt;=BJ$2,$D111,0),0)</f>
        <v>0</v>
      </c>
      <c r="BK111" s="44" t="n">
        <f aca="false">IF($B111&lt;=BK$2,IF($C111&gt;=BK$2,$D111,0),0)</f>
        <v>0</v>
      </c>
    </row>
    <row r="112" customFormat="false" ht="12.75" hidden="false" customHeight="false" outlineLevel="0" collapsed="false">
      <c r="B112" s="30" t="n">
        <v>36982</v>
      </c>
      <c r="C112" s="30" t="n">
        <v>37043</v>
      </c>
      <c r="F112" s="33" t="s">
        <v>112</v>
      </c>
      <c r="G112" s="33" t="s">
        <v>111</v>
      </c>
      <c r="H112" s="47"/>
      <c r="I112" s="32"/>
      <c r="K112" s="33" t="str">
        <f aca="false">IF(I112=1,0,G112)</f>
        <v>west</v>
      </c>
      <c r="L112" s="44" t="n">
        <f aca="false">IF($B112&lt;=L$2,IF($C112&gt;=L$2,$D112,0),0)</f>
        <v>0</v>
      </c>
      <c r="M112" s="44" t="n">
        <f aca="false">IF($B112&lt;=M$2,IF($C112&gt;=M$2,$D112,0),0)</f>
        <v>0</v>
      </c>
      <c r="N112" s="44" t="n">
        <f aca="false">IF($B112&lt;=N$2,IF($C112&gt;=N$2,$D112,0),0)</f>
        <v>0</v>
      </c>
      <c r="O112" s="44" t="n">
        <f aca="false">IF($B112&lt;=O$2,IF($C112&gt;=O$2,$D112,0),0)</f>
        <v>0</v>
      </c>
      <c r="P112" s="44" t="n">
        <f aca="false">IF($B112&lt;=P$2,IF($C112&gt;=P$2,$D112,0),0)</f>
        <v>0</v>
      </c>
      <c r="Q112" s="44" t="n">
        <f aca="false">IF($B112&lt;=Q$2,IF($C112&gt;=Q$2,$D112,0),0)</f>
        <v>0</v>
      </c>
      <c r="R112" s="44" t="n">
        <f aca="false">IF($B112&lt;=R$2,IF($C112&gt;=R$2,$D112,0),0)</f>
        <v>0</v>
      </c>
      <c r="S112" s="44" t="n">
        <f aca="false">IF($B112&lt;=S$2,IF($C112&gt;=S$2,$D112,0),0)</f>
        <v>0</v>
      </c>
      <c r="T112" s="44" t="n">
        <f aca="false">IF($B112&lt;=T$2,IF($C112&gt;=T$2,$D112,0),0)</f>
        <v>0</v>
      </c>
      <c r="U112" s="44" t="n">
        <f aca="false">IF($B112&lt;=U$2,IF($C112&gt;=U$2,$D112,0),0)</f>
        <v>0</v>
      </c>
      <c r="V112" s="44" t="n">
        <f aca="false">IF($B112&lt;=V$2,IF($C112&gt;=V$2,$D112,0),0)</f>
        <v>0</v>
      </c>
      <c r="W112" s="44" t="n">
        <f aca="false">IF($B112&lt;=W$2,IF($C112&gt;=W$2,$D112,0),0)</f>
        <v>0</v>
      </c>
      <c r="X112" s="44" t="n">
        <f aca="false">IF($B112&lt;=X$2,IF($C112&gt;=X$2,$D112,0),0)</f>
        <v>0</v>
      </c>
      <c r="Y112" s="44" t="n">
        <f aca="false">IF($B112&lt;=Y$2,IF($C112&gt;=Y$2,$D112,0),0)</f>
        <v>0</v>
      </c>
      <c r="Z112" s="44" t="n">
        <f aca="false">IF($B112&lt;=Z$2,IF($C112&gt;=Z$2,$D112,0),0)</f>
        <v>0</v>
      </c>
      <c r="AA112" s="44" t="n">
        <f aca="false">IF($B112&lt;=AA$2,IF($C112&gt;=AA$2,$D112,0),0)</f>
        <v>0</v>
      </c>
      <c r="AB112" s="44" t="n">
        <f aca="false">IF($B112&lt;=AB$2,IF($C112&gt;=AB$2,$D112,0),0)</f>
        <v>0</v>
      </c>
      <c r="AC112" s="44" t="n">
        <f aca="false">IF($B112&lt;=AC$2,IF($C112&gt;=AC$2,$D112,0),0)</f>
        <v>0</v>
      </c>
      <c r="AD112" s="44" t="n">
        <f aca="false">IF($B112&lt;=AD$2,IF($C112&gt;=AD$2,$D112,0),0)</f>
        <v>0</v>
      </c>
      <c r="AE112" s="44" t="n">
        <f aca="false">IF($B112&lt;=AE$2,IF($C112&gt;=AE$2,$D112,0),0)</f>
        <v>0</v>
      </c>
      <c r="AF112" s="44" t="n">
        <f aca="false">IF($B112&lt;=AF$2,IF($C112&gt;=AF$2,$D112,0),0)</f>
        <v>0</v>
      </c>
      <c r="AG112" s="44" t="n">
        <f aca="false">IF($B112&lt;=AG$2,IF($C112&gt;=AG$2,$D112,0),0)</f>
        <v>0</v>
      </c>
      <c r="AH112" s="44" t="n">
        <f aca="false">IF($B112&lt;=AH$2,IF($C112&gt;=AH$2,$D112,0),0)</f>
        <v>0</v>
      </c>
      <c r="AI112" s="44" t="n">
        <f aca="false">IF($B112&lt;=AI$2,IF($C112&gt;=AI$2,$D112,0),0)</f>
        <v>0</v>
      </c>
      <c r="AJ112" s="44" t="n">
        <f aca="false">IF($B112&lt;=AJ$2,IF($C112&gt;=AJ$2,$D112,0),0)</f>
        <v>0</v>
      </c>
      <c r="AK112" s="44" t="n">
        <f aca="false">IF($B112&lt;=AK$2,IF($C112&gt;=AK$2,$D112,0),0)</f>
        <v>0</v>
      </c>
      <c r="AL112" s="44" t="n">
        <f aca="false">IF($B112&lt;=AL$2,IF($C112&gt;=AL$2,$D112,0),0)</f>
        <v>0</v>
      </c>
      <c r="AM112" s="44" t="n">
        <f aca="false">IF($B112&lt;=AM$2,IF($C112&gt;=AM$2,$D112,0),0)</f>
        <v>0</v>
      </c>
      <c r="AN112" s="44" t="n">
        <f aca="false">IF($B112&lt;=AN$2,IF($C112&gt;=AN$2,$D112,0),0)</f>
        <v>0</v>
      </c>
      <c r="AO112" s="44" t="n">
        <f aca="false">IF($B112&lt;=AO$2,IF($C112&gt;=AO$2,$D112,0),0)</f>
        <v>0</v>
      </c>
      <c r="AP112" s="44" t="n">
        <f aca="false">IF($B112&lt;=AP$2,IF($C112&gt;=AP$2,$D112,0),0)</f>
        <v>0</v>
      </c>
      <c r="AQ112" s="44" t="n">
        <f aca="false">IF($B112&lt;=AQ$2,IF($C112&gt;=AQ$2,$D112,0),0)</f>
        <v>0</v>
      </c>
      <c r="AR112" s="44" t="n">
        <f aca="false">IF($B112&lt;=AR$2,IF($C112&gt;=AR$2,$D112,0),0)</f>
        <v>0</v>
      </c>
      <c r="AS112" s="44" t="n">
        <f aca="false">IF($B112&lt;=AS$2,IF($C112&gt;=AS$2,$D112,0),0)</f>
        <v>0</v>
      </c>
      <c r="AT112" s="44" t="n">
        <f aca="false">IF($B112&lt;=AT$2,IF($C112&gt;=AT$2,$D112,0),0)</f>
        <v>0</v>
      </c>
      <c r="AU112" s="44" t="n">
        <f aca="false">IF($B112&lt;=AU$2,IF($C112&gt;=AU$2,$D112,0),0)</f>
        <v>0</v>
      </c>
      <c r="AV112" s="44" t="n">
        <f aca="false">IF($B112&lt;=AV$2,IF($C112&gt;=AV$2,$D112,0),0)</f>
        <v>0</v>
      </c>
      <c r="AW112" s="44" t="n">
        <f aca="false">IF($B112&lt;=AW$2,IF($C112&gt;=AW$2,$D112,0),0)</f>
        <v>0</v>
      </c>
      <c r="AX112" s="44" t="n">
        <f aca="false">IF($B112&lt;=AX$2,IF($C112&gt;=AX$2,$D112,0),0)</f>
        <v>0</v>
      </c>
      <c r="AY112" s="44" t="n">
        <f aca="false">IF($B112&lt;=AY$2,IF($C112&gt;=AY$2,$D112,0),0)</f>
        <v>0</v>
      </c>
      <c r="AZ112" s="44" t="n">
        <f aca="false">IF($B112&lt;=AZ$2,IF($C112&gt;=AZ$2,$D112,0),0)</f>
        <v>0</v>
      </c>
      <c r="BA112" s="44" t="n">
        <f aca="false">IF($B112&lt;=BA$2,IF($C112&gt;=BA$2,$D112,0),0)</f>
        <v>0</v>
      </c>
      <c r="BB112" s="44" t="n">
        <f aca="false">IF($B112&lt;=BB$2,IF($C112&gt;=BB$2,$D112,0),0)</f>
        <v>0</v>
      </c>
      <c r="BC112" s="44" t="n">
        <f aca="false">IF($B112&lt;=BC$2,IF($C112&gt;=BC$2,$D112,0),0)</f>
        <v>0</v>
      </c>
      <c r="BD112" s="44" t="n">
        <f aca="false">IF($B112&lt;=BD$2,IF($C112&gt;=BD$2,$D112,0),0)</f>
        <v>0</v>
      </c>
      <c r="BE112" s="44" t="n">
        <f aca="false">IF($B112&lt;=BE$2,IF($C112&gt;=BE$2,$D112,0),0)</f>
        <v>0</v>
      </c>
      <c r="BF112" s="44" t="n">
        <f aca="false">IF($B112&lt;=BF$2,IF($C112&gt;=BF$2,$D112,0),0)</f>
        <v>0</v>
      </c>
      <c r="BG112" s="44" t="n">
        <f aca="false">IF($B112&lt;=BG$2,IF($C112&gt;=BG$2,$D112,0),0)</f>
        <v>0</v>
      </c>
      <c r="BH112" s="44" t="n">
        <f aca="false">IF($B112&lt;=BH$2,IF($C112&gt;=BH$2,$D112,0),0)</f>
        <v>0</v>
      </c>
      <c r="BI112" s="44" t="n">
        <f aca="false">IF($B112&lt;=BI$2,IF($C112&gt;=BI$2,$D112,0),0)</f>
        <v>0</v>
      </c>
      <c r="BJ112" s="44" t="n">
        <f aca="false">IF($B112&lt;=BJ$2,IF($C112&gt;=BJ$2,$D112,0),0)</f>
        <v>0</v>
      </c>
      <c r="BK112" s="44" t="n">
        <f aca="false">IF($B112&lt;=BK$2,IF($C112&gt;=BK$2,$D112,0),0)</f>
        <v>0</v>
      </c>
    </row>
    <row r="113" customFormat="false" ht="12.75" hidden="false" customHeight="false" outlineLevel="0" collapsed="false">
      <c r="B113" s="30" t="n">
        <v>37073</v>
      </c>
      <c r="C113" s="30" t="n">
        <v>37135</v>
      </c>
      <c r="F113" s="33" t="s">
        <v>112</v>
      </c>
      <c r="G113" s="33" t="s">
        <v>111</v>
      </c>
      <c r="H113" s="47"/>
      <c r="I113" s="32"/>
      <c r="K113" s="33" t="str">
        <f aca="false">IF(I113=1,0,G113)</f>
        <v>west</v>
      </c>
      <c r="L113" s="44" t="n">
        <f aca="false">IF($B113&lt;=L$2,IF($C113&gt;=L$2,$D113,0),0)</f>
        <v>0</v>
      </c>
      <c r="M113" s="44" t="n">
        <f aca="false">IF($B113&lt;=M$2,IF($C113&gt;=M$2,$D113,0),0)</f>
        <v>0</v>
      </c>
      <c r="N113" s="44" t="n">
        <f aca="false">IF($B113&lt;=N$2,IF($C113&gt;=N$2,$D113,0),0)</f>
        <v>0</v>
      </c>
      <c r="O113" s="44" t="n">
        <f aca="false">IF($B113&lt;=O$2,IF($C113&gt;=O$2,$D113,0),0)</f>
        <v>0</v>
      </c>
      <c r="P113" s="44" t="n">
        <f aca="false">IF($B113&lt;=P$2,IF($C113&gt;=P$2,$D113,0),0)</f>
        <v>0</v>
      </c>
      <c r="Q113" s="44" t="n">
        <f aca="false">IF($B113&lt;=Q$2,IF($C113&gt;=Q$2,$D113,0),0)</f>
        <v>0</v>
      </c>
      <c r="R113" s="44" t="n">
        <f aca="false">IF($B113&lt;=R$2,IF($C113&gt;=R$2,$D113,0),0)</f>
        <v>0</v>
      </c>
      <c r="S113" s="44" t="n">
        <f aca="false">IF($B113&lt;=S$2,IF($C113&gt;=S$2,$D113,0),0)</f>
        <v>0</v>
      </c>
      <c r="T113" s="44" t="n">
        <f aca="false">IF($B113&lt;=T$2,IF($C113&gt;=T$2,$D113,0),0)</f>
        <v>0</v>
      </c>
      <c r="U113" s="44" t="n">
        <f aca="false">IF($B113&lt;=U$2,IF($C113&gt;=U$2,$D113,0),0)</f>
        <v>0</v>
      </c>
      <c r="V113" s="44" t="n">
        <f aca="false">IF($B113&lt;=V$2,IF($C113&gt;=V$2,$D113,0),0)</f>
        <v>0</v>
      </c>
      <c r="W113" s="44" t="n">
        <f aca="false">IF($B113&lt;=W$2,IF($C113&gt;=W$2,$D113,0),0)</f>
        <v>0</v>
      </c>
      <c r="X113" s="44" t="n">
        <f aca="false">IF($B113&lt;=X$2,IF($C113&gt;=X$2,$D113,0),0)</f>
        <v>0</v>
      </c>
      <c r="Y113" s="44" t="n">
        <f aca="false">IF($B113&lt;=Y$2,IF($C113&gt;=Y$2,$D113,0),0)</f>
        <v>0</v>
      </c>
      <c r="Z113" s="44" t="n">
        <f aca="false">IF($B113&lt;=Z$2,IF($C113&gt;=Z$2,$D113,0),0)</f>
        <v>0</v>
      </c>
      <c r="AA113" s="44" t="n">
        <f aca="false">IF($B113&lt;=AA$2,IF($C113&gt;=AA$2,$D113,0),0)</f>
        <v>0</v>
      </c>
      <c r="AB113" s="44" t="n">
        <f aca="false">IF($B113&lt;=AB$2,IF($C113&gt;=AB$2,$D113,0),0)</f>
        <v>0</v>
      </c>
      <c r="AC113" s="44" t="n">
        <f aca="false">IF($B113&lt;=AC$2,IF($C113&gt;=AC$2,$D113,0),0)</f>
        <v>0</v>
      </c>
      <c r="AD113" s="44" t="n">
        <f aca="false">IF($B113&lt;=AD$2,IF($C113&gt;=AD$2,$D113,0),0)</f>
        <v>0</v>
      </c>
      <c r="AE113" s="44" t="n">
        <f aca="false">IF($B113&lt;=AE$2,IF($C113&gt;=AE$2,$D113,0),0)</f>
        <v>0</v>
      </c>
      <c r="AF113" s="44" t="n">
        <f aca="false">IF($B113&lt;=AF$2,IF($C113&gt;=AF$2,$D113,0),0)</f>
        <v>0</v>
      </c>
      <c r="AG113" s="44" t="n">
        <f aca="false">IF($B113&lt;=AG$2,IF($C113&gt;=AG$2,$D113,0),0)</f>
        <v>0</v>
      </c>
      <c r="AH113" s="44" t="n">
        <f aca="false">IF($B113&lt;=AH$2,IF($C113&gt;=AH$2,$D113,0),0)</f>
        <v>0</v>
      </c>
      <c r="AI113" s="44" t="n">
        <f aca="false">IF($B113&lt;=AI$2,IF($C113&gt;=AI$2,$D113,0),0)</f>
        <v>0</v>
      </c>
      <c r="AJ113" s="44" t="n">
        <f aca="false">IF($B113&lt;=AJ$2,IF($C113&gt;=AJ$2,$D113,0),0)</f>
        <v>0</v>
      </c>
      <c r="AK113" s="44" t="n">
        <f aca="false">IF($B113&lt;=AK$2,IF($C113&gt;=AK$2,$D113,0),0)</f>
        <v>0</v>
      </c>
      <c r="AL113" s="44" t="n">
        <f aca="false">IF($B113&lt;=AL$2,IF($C113&gt;=AL$2,$D113,0),0)</f>
        <v>0</v>
      </c>
      <c r="AM113" s="44" t="n">
        <f aca="false">IF($B113&lt;=AM$2,IF($C113&gt;=AM$2,$D113,0),0)</f>
        <v>0</v>
      </c>
      <c r="AN113" s="44" t="n">
        <f aca="false">IF($B113&lt;=AN$2,IF($C113&gt;=AN$2,$D113,0),0)</f>
        <v>0</v>
      </c>
      <c r="AO113" s="44" t="n">
        <f aca="false">IF($B113&lt;=AO$2,IF($C113&gt;=AO$2,$D113,0),0)</f>
        <v>0</v>
      </c>
      <c r="AP113" s="44" t="n">
        <f aca="false">IF($B113&lt;=AP$2,IF($C113&gt;=AP$2,$D113,0),0)</f>
        <v>0</v>
      </c>
      <c r="AQ113" s="44" t="n">
        <f aca="false">IF($B113&lt;=AQ$2,IF($C113&gt;=AQ$2,$D113,0),0)</f>
        <v>0</v>
      </c>
      <c r="AR113" s="44" t="n">
        <f aca="false">IF($B113&lt;=AR$2,IF($C113&gt;=AR$2,$D113,0),0)</f>
        <v>0</v>
      </c>
      <c r="AS113" s="44" t="n">
        <f aca="false">IF($B113&lt;=AS$2,IF($C113&gt;=AS$2,$D113,0),0)</f>
        <v>0</v>
      </c>
      <c r="AT113" s="44" t="n">
        <f aca="false">IF($B113&lt;=AT$2,IF($C113&gt;=AT$2,$D113,0),0)</f>
        <v>0</v>
      </c>
      <c r="AU113" s="44" t="n">
        <f aca="false">IF($B113&lt;=AU$2,IF($C113&gt;=AU$2,$D113,0),0)</f>
        <v>0</v>
      </c>
      <c r="AV113" s="44" t="n">
        <f aca="false">IF($B113&lt;=AV$2,IF($C113&gt;=AV$2,$D113,0),0)</f>
        <v>0</v>
      </c>
      <c r="AW113" s="44" t="n">
        <f aca="false">IF($B113&lt;=AW$2,IF($C113&gt;=AW$2,$D113,0),0)</f>
        <v>0</v>
      </c>
      <c r="AX113" s="44" t="n">
        <f aca="false">IF($B113&lt;=AX$2,IF($C113&gt;=AX$2,$D113,0),0)</f>
        <v>0</v>
      </c>
      <c r="AY113" s="44" t="n">
        <f aca="false">IF($B113&lt;=AY$2,IF($C113&gt;=AY$2,$D113,0),0)</f>
        <v>0</v>
      </c>
      <c r="AZ113" s="44" t="n">
        <f aca="false">IF($B113&lt;=AZ$2,IF($C113&gt;=AZ$2,$D113,0),0)</f>
        <v>0</v>
      </c>
      <c r="BA113" s="44" t="n">
        <f aca="false">IF($B113&lt;=BA$2,IF($C113&gt;=BA$2,$D113,0),0)</f>
        <v>0</v>
      </c>
      <c r="BB113" s="44" t="n">
        <f aca="false">IF($B113&lt;=BB$2,IF($C113&gt;=BB$2,$D113,0),0)</f>
        <v>0</v>
      </c>
      <c r="BC113" s="44" t="n">
        <f aca="false">IF($B113&lt;=BC$2,IF($C113&gt;=BC$2,$D113,0),0)</f>
        <v>0</v>
      </c>
      <c r="BD113" s="44" t="n">
        <f aca="false">IF($B113&lt;=BD$2,IF($C113&gt;=BD$2,$D113,0),0)</f>
        <v>0</v>
      </c>
      <c r="BE113" s="44" t="n">
        <f aca="false">IF($B113&lt;=BE$2,IF($C113&gt;=BE$2,$D113,0),0)</f>
        <v>0</v>
      </c>
      <c r="BF113" s="44" t="n">
        <f aca="false">IF($B113&lt;=BF$2,IF($C113&gt;=BF$2,$D113,0),0)</f>
        <v>0</v>
      </c>
      <c r="BG113" s="44" t="n">
        <f aca="false">IF($B113&lt;=BG$2,IF($C113&gt;=BG$2,$D113,0),0)</f>
        <v>0</v>
      </c>
      <c r="BH113" s="44" t="n">
        <f aca="false">IF($B113&lt;=BH$2,IF($C113&gt;=BH$2,$D113,0),0)</f>
        <v>0</v>
      </c>
      <c r="BI113" s="44" t="n">
        <f aca="false">IF($B113&lt;=BI$2,IF($C113&gt;=BI$2,$D113,0),0)</f>
        <v>0</v>
      </c>
      <c r="BJ113" s="44" t="n">
        <f aca="false">IF($B113&lt;=BJ$2,IF($C113&gt;=BJ$2,$D113,0),0)</f>
        <v>0</v>
      </c>
      <c r="BK113" s="44" t="n">
        <f aca="false">IF($B113&lt;=BK$2,IF($C113&gt;=BK$2,$D113,0),0)</f>
        <v>0</v>
      </c>
    </row>
    <row r="114" customFormat="false" ht="12.75" hidden="false" customHeight="false" outlineLevel="0" collapsed="false">
      <c r="B114" s="30" t="n">
        <v>37196</v>
      </c>
      <c r="C114" s="30" t="n">
        <v>37316</v>
      </c>
      <c r="F114" s="33" t="s">
        <v>112</v>
      </c>
      <c r="G114" s="33" t="s">
        <v>111</v>
      </c>
      <c r="H114" s="47"/>
      <c r="I114" s="32"/>
      <c r="K114" s="33" t="str">
        <f aca="false">IF(I114=1,0,G114)</f>
        <v>west</v>
      </c>
      <c r="L114" s="44" t="n">
        <f aca="false">IF($B114&lt;=L$2,IF($C114&gt;=L$2,$D114,0),0)</f>
        <v>0</v>
      </c>
      <c r="M114" s="44" t="n">
        <f aca="false">IF($B114&lt;=M$2,IF($C114&gt;=M$2,$D114,0),0)</f>
        <v>0</v>
      </c>
      <c r="N114" s="44" t="n">
        <f aca="false">IF($B114&lt;=N$2,IF($C114&gt;=N$2,$D114,0),0)</f>
        <v>0</v>
      </c>
      <c r="O114" s="44" t="n">
        <f aca="false">IF($B114&lt;=O$2,IF($C114&gt;=O$2,$D114,0),0)</f>
        <v>0</v>
      </c>
      <c r="P114" s="44" t="n">
        <f aca="false">IF($B114&lt;=P$2,IF($C114&gt;=P$2,$D114,0),0)</f>
        <v>0</v>
      </c>
      <c r="Q114" s="44" t="n">
        <f aca="false">IF($B114&lt;=Q$2,IF($C114&gt;=Q$2,$D114,0),0)</f>
        <v>0</v>
      </c>
      <c r="R114" s="44" t="n">
        <f aca="false">IF($B114&lt;=R$2,IF($C114&gt;=R$2,$D114,0),0)</f>
        <v>0</v>
      </c>
      <c r="S114" s="44" t="n">
        <f aca="false">IF($B114&lt;=S$2,IF($C114&gt;=S$2,$D114,0),0)</f>
        <v>0</v>
      </c>
      <c r="T114" s="44" t="n">
        <f aca="false">IF($B114&lt;=T$2,IF($C114&gt;=T$2,$D114,0),0)</f>
        <v>0</v>
      </c>
      <c r="U114" s="44" t="n">
        <f aca="false">IF($B114&lt;=U$2,IF($C114&gt;=U$2,$D114,0),0)</f>
        <v>0</v>
      </c>
      <c r="V114" s="44" t="n">
        <f aca="false">IF($B114&lt;=V$2,IF($C114&gt;=V$2,$D114,0),0)</f>
        <v>0</v>
      </c>
      <c r="W114" s="44" t="n">
        <f aca="false">IF($B114&lt;=W$2,IF($C114&gt;=W$2,$D114,0),0)</f>
        <v>0</v>
      </c>
      <c r="X114" s="44" t="n">
        <f aca="false">IF($B114&lt;=X$2,IF($C114&gt;=X$2,$D114,0),0)</f>
        <v>0</v>
      </c>
      <c r="Y114" s="44" t="n">
        <f aca="false">IF($B114&lt;=Y$2,IF($C114&gt;=Y$2,$D114,0),0)</f>
        <v>0</v>
      </c>
      <c r="Z114" s="44" t="n">
        <f aca="false">IF($B114&lt;=Z$2,IF($C114&gt;=Z$2,$D114,0),0)</f>
        <v>0</v>
      </c>
      <c r="AA114" s="44" t="n">
        <f aca="false">IF($B114&lt;=AA$2,IF($C114&gt;=AA$2,$D114,0),0)</f>
        <v>0</v>
      </c>
      <c r="AB114" s="44" t="n">
        <f aca="false">IF($B114&lt;=AB$2,IF($C114&gt;=AB$2,$D114,0),0)</f>
        <v>0</v>
      </c>
      <c r="AC114" s="44" t="n">
        <f aca="false">IF($B114&lt;=AC$2,IF($C114&gt;=AC$2,$D114,0),0)</f>
        <v>0</v>
      </c>
      <c r="AD114" s="44" t="n">
        <f aca="false">IF($B114&lt;=AD$2,IF($C114&gt;=AD$2,$D114,0),0)</f>
        <v>0</v>
      </c>
      <c r="AE114" s="44" t="n">
        <f aca="false">IF($B114&lt;=AE$2,IF($C114&gt;=AE$2,$D114,0),0)</f>
        <v>0</v>
      </c>
      <c r="AF114" s="44" t="n">
        <f aca="false">IF($B114&lt;=AF$2,IF($C114&gt;=AF$2,$D114,0),0)</f>
        <v>0</v>
      </c>
      <c r="AG114" s="44" t="n">
        <f aca="false">IF($B114&lt;=AG$2,IF($C114&gt;=AG$2,$D114,0),0)</f>
        <v>0</v>
      </c>
      <c r="AH114" s="44" t="n">
        <f aca="false">IF($B114&lt;=AH$2,IF($C114&gt;=AH$2,$D114,0),0)</f>
        <v>0</v>
      </c>
      <c r="AI114" s="44" t="n">
        <f aca="false">IF($B114&lt;=AI$2,IF($C114&gt;=AI$2,$D114,0),0)</f>
        <v>0</v>
      </c>
      <c r="AJ114" s="44" t="n">
        <f aca="false">IF($B114&lt;=AJ$2,IF($C114&gt;=AJ$2,$D114,0),0)</f>
        <v>0</v>
      </c>
      <c r="AK114" s="44" t="n">
        <f aca="false">IF($B114&lt;=AK$2,IF($C114&gt;=AK$2,$D114,0),0)</f>
        <v>0</v>
      </c>
      <c r="AL114" s="44" t="n">
        <f aca="false">IF($B114&lt;=AL$2,IF($C114&gt;=AL$2,$D114,0),0)</f>
        <v>0</v>
      </c>
      <c r="AM114" s="44" t="n">
        <f aca="false">IF($B114&lt;=AM$2,IF($C114&gt;=AM$2,$D114,0),0)</f>
        <v>0</v>
      </c>
      <c r="AN114" s="44" t="n">
        <f aca="false">IF($B114&lt;=AN$2,IF($C114&gt;=AN$2,$D114,0),0)</f>
        <v>0</v>
      </c>
      <c r="AO114" s="44" t="n">
        <f aca="false">IF($B114&lt;=AO$2,IF($C114&gt;=AO$2,$D114,0),0)</f>
        <v>0</v>
      </c>
      <c r="AP114" s="44" t="n">
        <f aca="false">IF($B114&lt;=AP$2,IF($C114&gt;=AP$2,$D114,0),0)</f>
        <v>0</v>
      </c>
      <c r="AQ114" s="44" t="n">
        <f aca="false">IF($B114&lt;=AQ$2,IF($C114&gt;=AQ$2,$D114,0),0)</f>
        <v>0</v>
      </c>
      <c r="AR114" s="44" t="n">
        <f aca="false">IF($B114&lt;=AR$2,IF($C114&gt;=AR$2,$D114,0),0)</f>
        <v>0</v>
      </c>
      <c r="AS114" s="44" t="n">
        <f aca="false">IF($B114&lt;=AS$2,IF($C114&gt;=AS$2,$D114,0),0)</f>
        <v>0</v>
      </c>
      <c r="AT114" s="44" t="n">
        <f aca="false">IF($B114&lt;=AT$2,IF($C114&gt;=AT$2,$D114,0),0)</f>
        <v>0</v>
      </c>
      <c r="AU114" s="44" t="n">
        <f aca="false">IF($B114&lt;=AU$2,IF($C114&gt;=AU$2,$D114,0),0)</f>
        <v>0</v>
      </c>
      <c r="AV114" s="44" t="n">
        <f aca="false">IF($B114&lt;=AV$2,IF($C114&gt;=AV$2,$D114,0),0)</f>
        <v>0</v>
      </c>
      <c r="AW114" s="44" t="n">
        <f aca="false">IF($B114&lt;=AW$2,IF($C114&gt;=AW$2,$D114,0),0)</f>
        <v>0</v>
      </c>
      <c r="AX114" s="44" t="n">
        <f aca="false">IF($B114&lt;=AX$2,IF($C114&gt;=AX$2,$D114,0),0)</f>
        <v>0</v>
      </c>
      <c r="AY114" s="44" t="n">
        <f aca="false">IF($B114&lt;=AY$2,IF($C114&gt;=AY$2,$D114,0),0)</f>
        <v>0</v>
      </c>
      <c r="AZ114" s="44" t="n">
        <f aca="false">IF($B114&lt;=AZ$2,IF($C114&gt;=AZ$2,$D114,0),0)</f>
        <v>0</v>
      </c>
      <c r="BA114" s="44" t="n">
        <f aca="false">IF($B114&lt;=BA$2,IF($C114&gt;=BA$2,$D114,0),0)</f>
        <v>0</v>
      </c>
      <c r="BB114" s="44" t="n">
        <f aca="false">IF($B114&lt;=BB$2,IF($C114&gt;=BB$2,$D114,0),0)</f>
        <v>0</v>
      </c>
      <c r="BC114" s="44" t="n">
        <f aca="false">IF($B114&lt;=BC$2,IF($C114&gt;=BC$2,$D114,0),0)</f>
        <v>0</v>
      </c>
      <c r="BD114" s="44" t="n">
        <f aca="false">IF($B114&lt;=BD$2,IF($C114&gt;=BD$2,$D114,0),0)</f>
        <v>0</v>
      </c>
      <c r="BE114" s="44" t="n">
        <f aca="false">IF($B114&lt;=BE$2,IF($C114&gt;=BE$2,$D114,0),0)</f>
        <v>0</v>
      </c>
      <c r="BF114" s="44" t="n">
        <f aca="false">IF($B114&lt;=BF$2,IF($C114&gt;=BF$2,$D114,0),0)</f>
        <v>0</v>
      </c>
      <c r="BG114" s="44" t="n">
        <f aca="false">IF($B114&lt;=BG$2,IF($C114&gt;=BG$2,$D114,0),0)</f>
        <v>0</v>
      </c>
      <c r="BH114" s="44" t="n">
        <f aca="false">IF($B114&lt;=BH$2,IF($C114&gt;=BH$2,$D114,0),0)</f>
        <v>0</v>
      </c>
      <c r="BI114" s="44" t="n">
        <f aca="false">IF($B114&lt;=BI$2,IF($C114&gt;=BI$2,$D114,0),0)</f>
        <v>0</v>
      </c>
      <c r="BJ114" s="44" t="n">
        <f aca="false">IF($B114&lt;=BJ$2,IF($C114&gt;=BJ$2,$D114,0),0)</f>
        <v>0</v>
      </c>
      <c r="BK114" s="44" t="n">
        <f aca="false">IF($B114&lt;=BK$2,IF($C114&gt;=BK$2,$D114,0),0)</f>
        <v>0</v>
      </c>
    </row>
    <row r="115" customFormat="false" ht="12.75" hidden="false" customHeight="false" outlineLevel="0" collapsed="false">
      <c r="B115" s="30" t="n">
        <v>36861</v>
      </c>
      <c r="C115" s="30" t="n">
        <v>36861</v>
      </c>
      <c r="E115" s="32" t="n">
        <v>-0.13</v>
      </c>
      <c r="F115" s="33" t="s">
        <v>112</v>
      </c>
      <c r="G115" s="33" t="s">
        <v>111</v>
      </c>
      <c r="H115" s="47"/>
      <c r="I115" s="32"/>
      <c r="K115" s="33" t="str">
        <f aca="false">IF(I115=1,0,G115)</f>
        <v>west</v>
      </c>
      <c r="L115" s="44" t="n">
        <f aca="false">IF($B115&lt;=L$2,IF($C115&gt;=L$2,$D115,0),0)</f>
        <v>0</v>
      </c>
      <c r="M115" s="44" t="n">
        <f aca="false">IF($B115&lt;=M$2,IF($C115&gt;=M$2,$D115,0),0)</f>
        <v>0</v>
      </c>
      <c r="N115" s="44" t="n">
        <f aca="false">IF($B115&lt;=N$2,IF($C115&gt;=N$2,$D115,0),0)</f>
        <v>0</v>
      </c>
      <c r="O115" s="44" t="n">
        <f aca="false">IF($B115&lt;=O$2,IF($C115&gt;=O$2,$D115,0),0)</f>
        <v>0</v>
      </c>
      <c r="P115" s="44" t="n">
        <f aca="false">IF($B115&lt;=P$2,IF($C115&gt;=P$2,$D115,0),0)</f>
        <v>0</v>
      </c>
      <c r="Q115" s="44" t="n">
        <f aca="false">IF($B115&lt;=Q$2,IF($C115&gt;=Q$2,$D115,0),0)</f>
        <v>0</v>
      </c>
      <c r="R115" s="44" t="n">
        <f aca="false">IF($B115&lt;=R$2,IF($C115&gt;=R$2,$D115,0),0)</f>
        <v>0</v>
      </c>
      <c r="S115" s="44" t="n">
        <f aca="false">IF($B115&lt;=S$2,IF($C115&gt;=S$2,$D115,0),0)</f>
        <v>0</v>
      </c>
      <c r="T115" s="44" t="n">
        <f aca="false">IF($B115&lt;=T$2,IF($C115&gt;=T$2,$D115,0),0)</f>
        <v>0</v>
      </c>
      <c r="U115" s="44" t="n">
        <f aca="false">IF($B115&lt;=U$2,IF($C115&gt;=U$2,$D115,0),0)</f>
        <v>0</v>
      </c>
      <c r="V115" s="44" t="n">
        <f aca="false">IF($B115&lt;=V$2,IF($C115&gt;=V$2,$D115,0),0)</f>
        <v>0</v>
      </c>
      <c r="W115" s="44" t="n">
        <f aca="false">IF($B115&lt;=W$2,IF($C115&gt;=W$2,$D115,0),0)</f>
        <v>0</v>
      </c>
      <c r="X115" s="44" t="n">
        <f aca="false">IF($B115&lt;=X$2,IF($C115&gt;=X$2,$D115,0),0)</f>
        <v>0</v>
      </c>
      <c r="Y115" s="44" t="n">
        <f aca="false">IF($B115&lt;=Y$2,IF($C115&gt;=Y$2,$D115,0),0)</f>
        <v>0</v>
      </c>
      <c r="Z115" s="44" t="n">
        <f aca="false">IF($B115&lt;=Z$2,IF($C115&gt;=Z$2,$D115,0),0)</f>
        <v>0</v>
      </c>
      <c r="AA115" s="44" t="n">
        <f aca="false">IF($B115&lt;=AA$2,IF($C115&gt;=AA$2,$D115,0),0)</f>
        <v>0</v>
      </c>
      <c r="AB115" s="44" t="n">
        <f aca="false">IF($B115&lt;=AB$2,IF($C115&gt;=AB$2,$D115,0),0)</f>
        <v>0</v>
      </c>
      <c r="AC115" s="44" t="n">
        <f aca="false">IF($B115&lt;=AC$2,IF($C115&gt;=AC$2,$D115,0),0)</f>
        <v>0</v>
      </c>
      <c r="AD115" s="44" t="n">
        <f aca="false">IF($B115&lt;=AD$2,IF($C115&gt;=AD$2,$D115,0),0)</f>
        <v>0</v>
      </c>
      <c r="AE115" s="44" t="n">
        <f aca="false">IF($B115&lt;=AE$2,IF($C115&gt;=AE$2,$D115,0),0)</f>
        <v>0</v>
      </c>
      <c r="AF115" s="44" t="n">
        <f aca="false">IF($B115&lt;=AF$2,IF($C115&gt;=AF$2,$D115,0),0)</f>
        <v>0</v>
      </c>
      <c r="AG115" s="44" t="n">
        <f aca="false">IF($B115&lt;=AG$2,IF($C115&gt;=AG$2,$D115,0),0)</f>
        <v>0</v>
      </c>
      <c r="AH115" s="44" t="n">
        <f aca="false">IF($B115&lt;=AH$2,IF($C115&gt;=AH$2,$D115,0),0)</f>
        <v>0</v>
      </c>
      <c r="AI115" s="44" t="n">
        <f aca="false">IF($B115&lt;=AI$2,IF($C115&gt;=AI$2,$D115,0),0)</f>
        <v>0</v>
      </c>
      <c r="AJ115" s="44" t="n">
        <f aca="false">IF($B115&lt;=AJ$2,IF($C115&gt;=AJ$2,$D115,0),0)</f>
        <v>0</v>
      </c>
      <c r="AK115" s="44" t="n">
        <f aca="false">IF($B115&lt;=AK$2,IF($C115&gt;=AK$2,$D115,0),0)</f>
        <v>0</v>
      </c>
      <c r="AL115" s="44" t="n">
        <f aca="false">IF($B115&lt;=AL$2,IF($C115&gt;=AL$2,$D115,0),0)</f>
        <v>0</v>
      </c>
      <c r="AM115" s="44" t="n">
        <f aca="false">IF($B115&lt;=AM$2,IF($C115&gt;=AM$2,$D115,0),0)</f>
        <v>0</v>
      </c>
      <c r="AN115" s="44" t="n">
        <f aca="false">IF($B115&lt;=AN$2,IF($C115&gt;=AN$2,$D115,0),0)</f>
        <v>0</v>
      </c>
      <c r="AO115" s="44" t="n">
        <f aca="false">IF($B115&lt;=AO$2,IF($C115&gt;=AO$2,$D115,0),0)</f>
        <v>0</v>
      </c>
      <c r="AP115" s="44" t="n">
        <f aca="false">IF($B115&lt;=AP$2,IF($C115&gt;=AP$2,$D115,0),0)</f>
        <v>0</v>
      </c>
      <c r="AQ115" s="44" t="n">
        <f aca="false">IF($B115&lt;=AQ$2,IF($C115&gt;=AQ$2,$D115,0),0)</f>
        <v>0</v>
      </c>
      <c r="AR115" s="44" t="n">
        <f aca="false">IF($B115&lt;=AR$2,IF($C115&gt;=AR$2,$D115,0),0)</f>
        <v>0</v>
      </c>
      <c r="AS115" s="44" t="n">
        <f aca="false">IF($B115&lt;=AS$2,IF($C115&gt;=AS$2,$D115,0),0)</f>
        <v>0</v>
      </c>
      <c r="AT115" s="44" t="n">
        <f aca="false">IF($B115&lt;=AT$2,IF($C115&gt;=AT$2,$D115,0),0)</f>
        <v>0</v>
      </c>
      <c r="AU115" s="44" t="n">
        <f aca="false">IF($B115&lt;=AU$2,IF($C115&gt;=AU$2,$D115,0),0)</f>
        <v>0</v>
      </c>
      <c r="AV115" s="44" t="n">
        <f aca="false">IF($B115&lt;=AV$2,IF($C115&gt;=AV$2,$D115,0),0)</f>
        <v>0</v>
      </c>
      <c r="AW115" s="44" t="n">
        <f aca="false">IF($B115&lt;=AW$2,IF($C115&gt;=AW$2,$D115,0),0)</f>
        <v>0</v>
      </c>
      <c r="AX115" s="44" t="n">
        <f aca="false">IF($B115&lt;=AX$2,IF($C115&gt;=AX$2,$D115,0),0)</f>
        <v>0</v>
      </c>
      <c r="AY115" s="44" t="n">
        <f aca="false">IF($B115&lt;=AY$2,IF($C115&gt;=AY$2,$D115,0),0)</f>
        <v>0</v>
      </c>
      <c r="AZ115" s="44" t="n">
        <f aca="false">IF($B115&lt;=AZ$2,IF($C115&gt;=AZ$2,$D115,0),0)</f>
        <v>0</v>
      </c>
      <c r="BA115" s="44" t="n">
        <f aca="false">IF($B115&lt;=BA$2,IF($C115&gt;=BA$2,$D115,0),0)</f>
        <v>0</v>
      </c>
      <c r="BB115" s="44" t="n">
        <f aca="false">IF($B115&lt;=BB$2,IF($C115&gt;=BB$2,$D115,0),0)</f>
        <v>0</v>
      </c>
      <c r="BC115" s="44" t="n">
        <f aca="false">IF($B115&lt;=BC$2,IF($C115&gt;=BC$2,$D115,0),0)</f>
        <v>0</v>
      </c>
      <c r="BD115" s="44" t="n">
        <f aca="false">IF($B115&lt;=BD$2,IF($C115&gt;=BD$2,$D115,0),0)</f>
        <v>0</v>
      </c>
      <c r="BE115" s="44" t="n">
        <f aca="false">IF($B115&lt;=BE$2,IF($C115&gt;=BE$2,$D115,0),0)</f>
        <v>0</v>
      </c>
      <c r="BF115" s="44" t="n">
        <f aca="false">IF($B115&lt;=BF$2,IF($C115&gt;=BF$2,$D115,0),0)</f>
        <v>0</v>
      </c>
      <c r="BG115" s="44" t="n">
        <f aca="false">IF($B115&lt;=BG$2,IF($C115&gt;=BG$2,$D115,0),0)</f>
        <v>0</v>
      </c>
      <c r="BH115" s="44" t="n">
        <f aca="false">IF($B115&lt;=BH$2,IF($C115&gt;=BH$2,$D115,0),0)</f>
        <v>0</v>
      </c>
      <c r="BI115" s="44" t="n">
        <f aca="false">IF($B115&lt;=BI$2,IF($C115&gt;=BI$2,$D115,0),0)</f>
        <v>0</v>
      </c>
      <c r="BJ115" s="44" t="n">
        <f aca="false">IF($B115&lt;=BJ$2,IF($C115&gt;=BJ$2,$D115,0),0)</f>
        <v>0</v>
      </c>
      <c r="BK115" s="44" t="n">
        <f aca="false">IF($B115&lt;=BK$2,IF($C115&gt;=BK$2,$D115,0),0)</f>
        <v>0</v>
      </c>
    </row>
    <row r="116" customFormat="false" ht="12.75" hidden="false" customHeight="false" outlineLevel="0" collapsed="false">
      <c r="B116" s="30" t="n">
        <v>36861</v>
      </c>
      <c r="C116" s="30" t="n">
        <v>36951</v>
      </c>
      <c r="E116" s="32" t="n">
        <v>0.415</v>
      </c>
      <c r="F116" s="33" t="s">
        <v>114</v>
      </c>
      <c r="G116" s="33" t="s">
        <v>111</v>
      </c>
      <c r="H116" s="47"/>
      <c r="I116" s="32"/>
      <c r="K116" s="33" t="str">
        <f aca="false">IF(I116=1,0,G116)</f>
        <v>west</v>
      </c>
      <c r="L116" s="44" t="n">
        <f aca="false">IF($B116&lt;=L$2,IF($C116&gt;=L$2,$D116,0),0)</f>
        <v>0</v>
      </c>
      <c r="M116" s="44" t="n">
        <f aca="false">IF($B116&lt;=M$2,IF($C116&gt;=M$2,$D116,0),0)</f>
        <v>0</v>
      </c>
      <c r="N116" s="44" t="n">
        <f aca="false">IF($B116&lt;=N$2,IF($C116&gt;=N$2,$D116,0),0)</f>
        <v>0</v>
      </c>
      <c r="O116" s="44" t="n">
        <f aca="false">IF($B116&lt;=O$2,IF($C116&gt;=O$2,$D116,0),0)</f>
        <v>0</v>
      </c>
      <c r="P116" s="44" t="n">
        <f aca="false">IF($B116&lt;=P$2,IF($C116&gt;=P$2,$D116,0),0)</f>
        <v>0</v>
      </c>
      <c r="Q116" s="44" t="n">
        <f aca="false">IF($B116&lt;=Q$2,IF($C116&gt;=Q$2,$D116,0),0)</f>
        <v>0</v>
      </c>
      <c r="R116" s="44" t="n">
        <f aca="false">IF($B116&lt;=R$2,IF($C116&gt;=R$2,$D116,0),0)</f>
        <v>0</v>
      </c>
      <c r="S116" s="44" t="n">
        <f aca="false">IF($B116&lt;=S$2,IF($C116&gt;=S$2,$D116,0),0)</f>
        <v>0</v>
      </c>
      <c r="T116" s="44" t="n">
        <f aca="false">IF($B116&lt;=T$2,IF($C116&gt;=T$2,$D116,0),0)</f>
        <v>0</v>
      </c>
      <c r="U116" s="44" t="n">
        <f aca="false">IF($B116&lt;=U$2,IF($C116&gt;=U$2,$D116,0),0)</f>
        <v>0</v>
      </c>
      <c r="V116" s="44" t="n">
        <f aca="false">IF($B116&lt;=V$2,IF($C116&gt;=V$2,$D116,0),0)</f>
        <v>0</v>
      </c>
      <c r="W116" s="44" t="n">
        <f aca="false">IF($B116&lt;=W$2,IF($C116&gt;=W$2,$D116,0),0)</f>
        <v>0</v>
      </c>
      <c r="X116" s="44" t="n">
        <f aca="false">IF($B116&lt;=X$2,IF($C116&gt;=X$2,$D116,0),0)</f>
        <v>0</v>
      </c>
      <c r="Y116" s="44" t="n">
        <f aca="false">IF($B116&lt;=Y$2,IF($C116&gt;=Y$2,$D116,0),0)</f>
        <v>0</v>
      </c>
      <c r="Z116" s="44" t="n">
        <f aca="false">IF($B116&lt;=Z$2,IF($C116&gt;=Z$2,$D116,0),0)</f>
        <v>0</v>
      </c>
      <c r="AA116" s="44" t="n">
        <f aca="false">IF($B116&lt;=AA$2,IF($C116&gt;=AA$2,$D116,0),0)</f>
        <v>0</v>
      </c>
      <c r="AB116" s="44" t="n">
        <f aca="false">IF($B116&lt;=AB$2,IF($C116&gt;=AB$2,$D116,0),0)</f>
        <v>0</v>
      </c>
      <c r="AC116" s="44" t="n">
        <f aca="false">IF($B116&lt;=AC$2,IF($C116&gt;=AC$2,$D116,0),0)</f>
        <v>0</v>
      </c>
      <c r="AD116" s="44" t="n">
        <f aca="false">IF($B116&lt;=AD$2,IF($C116&gt;=AD$2,$D116,0),0)</f>
        <v>0</v>
      </c>
      <c r="AE116" s="44" t="n">
        <f aca="false">IF($B116&lt;=AE$2,IF($C116&gt;=AE$2,$D116,0),0)</f>
        <v>0</v>
      </c>
      <c r="AF116" s="44" t="n">
        <f aca="false">IF($B116&lt;=AF$2,IF($C116&gt;=AF$2,$D116,0),0)</f>
        <v>0</v>
      </c>
      <c r="AG116" s="44" t="n">
        <f aca="false">IF($B116&lt;=AG$2,IF($C116&gt;=AG$2,$D116,0),0)</f>
        <v>0</v>
      </c>
      <c r="AH116" s="44" t="n">
        <f aca="false">IF($B116&lt;=AH$2,IF($C116&gt;=AH$2,$D116,0),0)</f>
        <v>0</v>
      </c>
      <c r="AI116" s="44" t="n">
        <f aca="false">IF($B116&lt;=AI$2,IF($C116&gt;=AI$2,$D116,0),0)</f>
        <v>0</v>
      </c>
      <c r="AJ116" s="44" t="n">
        <f aca="false">IF($B116&lt;=AJ$2,IF($C116&gt;=AJ$2,$D116,0),0)</f>
        <v>0</v>
      </c>
      <c r="AK116" s="44" t="n">
        <f aca="false">IF($B116&lt;=AK$2,IF($C116&gt;=AK$2,$D116,0),0)</f>
        <v>0</v>
      </c>
      <c r="AL116" s="44" t="n">
        <f aca="false">IF($B116&lt;=AL$2,IF($C116&gt;=AL$2,$D116,0),0)</f>
        <v>0</v>
      </c>
      <c r="AM116" s="44" t="n">
        <f aca="false">IF($B116&lt;=AM$2,IF($C116&gt;=AM$2,$D116,0),0)</f>
        <v>0</v>
      </c>
      <c r="AN116" s="44" t="n">
        <f aca="false">IF($B116&lt;=AN$2,IF($C116&gt;=AN$2,$D116,0),0)</f>
        <v>0</v>
      </c>
      <c r="AO116" s="44" t="n">
        <f aca="false">IF($B116&lt;=AO$2,IF($C116&gt;=AO$2,$D116,0),0)</f>
        <v>0</v>
      </c>
      <c r="AP116" s="44" t="n">
        <f aca="false">IF($B116&lt;=AP$2,IF($C116&gt;=AP$2,$D116,0),0)</f>
        <v>0</v>
      </c>
      <c r="AQ116" s="44" t="n">
        <f aca="false">IF($B116&lt;=AQ$2,IF($C116&gt;=AQ$2,$D116,0),0)</f>
        <v>0</v>
      </c>
      <c r="AR116" s="44" t="n">
        <f aca="false">IF($B116&lt;=AR$2,IF($C116&gt;=AR$2,$D116,0),0)</f>
        <v>0</v>
      </c>
      <c r="AS116" s="44" t="n">
        <f aca="false">IF($B116&lt;=AS$2,IF($C116&gt;=AS$2,$D116,0),0)</f>
        <v>0</v>
      </c>
      <c r="AT116" s="44" t="n">
        <f aca="false">IF($B116&lt;=AT$2,IF($C116&gt;=AT$2,$D116,0),0)</f>
        <v>0</v>
      </c>
      <c r="AU116" s="44" t="n">
        <f aca="false">IF($B116&lt;=AU$2,IF($C116&gt;=AU$2,$D116,0),0)</f>
        <v>0</v>
      </c>
      <c r="AV116" s="44" t="n">
        <f aca="false">IF($B116&lt;=AV$2,IF($C116&gt;=AV$2,$D116,0),0)</f>
        <v>0</v>
      </c>
      <c r="AW116" s="44" t="n">
        <f aca="false">IF($B116&lt;=AW$2,IF($C116&gt;=AW$2,$D116,0),0)</f>
        <v>0</v>
      </c>
      <c r="AX116" s="44" t="n">
        <f aca="false">IF($B116&lt;=AX$2,IF($C116&gt;=AX$2,$D116,0),0)</f>
        <v>0</v>
      </c>
      <c r="AY116" s="44" t="n">
        <f aca="false">IF($B116&lt;=AY$2,IF($C116&gt;=AY$2,$D116,0),0)</f>
        <v>0</v>
      </c>
      <c r="AZ116" s="44" t="n">
        <f aca="false">IF($B116&lt;=AZ$2,IF($C116&gt;=AZ$2,$D116,0),0)</f>
        <v>0</v>
      </c>
      <c r="BA116" s="44" t="n">
        <f aca="false">IF($B116&lt;=BA$2,IF($C116&gt;=BA$2,$D116,0),0)</f>
        <v>0</v>
      </c>
      <c r="BB116" s="44" t="n">
        <f aca="false">IF($B116&lt;=BB$2,IF($C116&gt;=BB$2,$D116,0),0)</f>
        <v>0</v>
      </c>
      <c r="BC116" s="44" t="n">
        <f aca="false">IF($B116&lt;=BC$2,IF($C116&gt;=BC$2,$D116,0),0)</f>
        <v>0</v>
      </c>
      <c r="BD116" s="44" t="n">
        <f aca="false">IF($B116&lt;=BD$2,IF($C116&gt;=BD$2,$D116,0),0)</f>
        <v>0</v>
      </c>
      <c r="BE116" s="44" t="n">
        <f aca="false">IF($B116&lt;=BE$2,IF($C116&gt;=BE$2,$D116,0),0)</f>
        <v>0</v>
      </c>
      <c r="BF116" s="44" t="n">
        <f aca="false">IF($B116&lt;=BF$2,IF($C116&gt;=BF$2,$D116,0),0)</f>
        <v>0</v>
      </c>
      <c r="BG116" s="44" t="n">
        <f aca="false">IF($B116&lt;=BG$2,IF($C116&gt;=BG$2,$D116,0),0)</f>
        <v>0</v>
      </c>
      <c r="BH116" s="44" t="n">
        <f aca="false">IF($B116&lt;=BH$2,IF($C116&gt;=BH$2,$D116,0),0)</f>
        <v>0</v>
      </c>
      <c r="BI116" s="44" t="n">
        <f aca="false">IF($B116&lt;=BI$2,IF($C116&gt;=BI$2,$D116,0),0)</f>
        <v>0</v>
      </c>
      <c r="BJ116" s="44" t="n">
        <f aca="false">IF($B116&lt;=BJ$2,IF($C116&gt;=BJ$2,$D116,0),0)</f>
        <v>0</v>
      </c>
      <c r="BK116" s="44" t="n">
        <f aca="false">IF($B116&lt;=BK$2,IF($C116&gt;=BK$2,$D116,0),0)</f>
        <v>0</v>
      </c>
    </row>
    <row r="117" customFormat="false" ht="12.75" hidden="false" customHeight="false" outlineLevel="0" collapsed="false">
      <c r="B117" s="30" t="n">
        <v>36861</v>
      </c>
      <c r="C117" s="30" t="n">
        <v>36951</v>
      </c>
      <c r="E117" s="32" t="n">
        <v>-0.2125</v>
      </c>
      <c r="F117" s="33" t="s">
        <v>109</v>
      </c>
      <c r="G117" s="33" t="s">
        <v>111</v>
      </c>
      <c r="H117" s="47" t="n">
        <f aca="false">((I117-E117)*SUM(L117:AK117)*10000)</f>
        <v>-0</v>
      </c>
      <c r="I117" s="32" t="n">
        <v>-0.72</v>
      </c>
      <c r="K117" s="33" t="str">
        <f aca="false">IF(I117=1,0,G117)</f>
        <v>west</v>
      </c>
      <c r="L117" s="44" t="n">
        <f aca="false">IF($B117&lt;=L$2,IF($C117&gt;=L$2,$D117,0),0)</f>
        <v>0</v>
      </c>
      <c r="M117" s="44" t="n">
        <f aca="false">IF($B117&lt;=M$2,IF($C117&gt;=M$2,$D117,0),0)</f>
        <v>0</v>
      </c>
      <c r="N117" s="44" t="n">
        <f aca="false">IF($B117&lt;=N$2,IF($C117&gt;=N$2,$D117,0),0)</f>
        <v>0</v>
      </c>
      <c r="O117" s="44" t="n">
        <f aca="false">IF($B117&lt;=O$2,IF($C117&gt;=O$2,$D117,0),0)</f>
        <v>0</v>
      </c>
      <c r="P117" s="44" t="n">
        <f aca="false">IF($B117&lt;=P$2,IF($C117&gt;=P$2,$D117,0),0)</f>
        <v>0</v>
      </c>
      <c r="Q117" s="44" t="n">
        <f aca="false">IF($B117&lt;=Q$2,IF($C117&gt;=Q$2,$D117,0),0)</f>
        <v>0</v>
      </c>
      <c r="R117" s="44" t="n">
        <f aca="false">IF($B117&lt;=R$2,IF($C117&gt;=R$2,$D117,0),0)</f>
        <v>0</v>
      </c>
      <c r="S117" s="44" t="n">
        <f aca="false">IF($B117&lt;=S$2,IF($C117&gt;=S$2,$D117,0),0)</f>
        <v>0</v>
      </c>
      <c r="T117" s="44" t="n">
        <f aca="false">IF($B117&lt;=T$2,IF($C117&gt;=T$2,$D117,0),0)</f>
        <v>0</v>
      </c>
      <c r="U117" s="44" t="n">
        <f aca="false">IF($B117&lt;=U$2,IF($C117&gt;=U$2,$D117,0),0)</f>
        <v>0</v>
      </c>
      <c r="V117" s="44" t="n">
        <f aca="false">IF($B117&lt;=V$2,IF($C117&gt;=V$2,$D117,0),0)</f>
        <v>0</v>
      </c>
      <c r="W117" s="44" t="n">
        <f aca="false">IF($B117&lt;=W$2,IF($C117&gt;=W$2,$D117,0),0)</f>
        <v>0</v>
      </c>
      <c r="X117" s="44" t="n">
        <f aca="false">IF($B117&lt;=X$2,IF($C117&gt;=X$2,$D117,0),0)</f>
        <v>0</v>
      </c>
      <c r="Y117" s="44" t="n">
        <f aca="false">IF($B117&lt;=Y$2,IF($C117&gt;=Y$2,$D117,0),0)</f>
        <v>0</v>
      </c>
      <c r="Z117" s="44" t="n">
        <f aca="false">IF($B117&lt;=Z$2,IF($C117&gt;=Z$2,$D117,0),0)</f>
        <v>0</v>
      </c>
      <c r="AA117" s="44" t="n">
        <f aca="false">IF($B117&lt;=AA$2,IF($C117&gt;=AA$2,$D117,0),0)</f>
        <v>0</v>
      </c>
      <c r="AB117" s="44" t="n">
        <f aca="false">IF($B117&lt;=AB$2,IF($C117&gt;=AB$2,$D117,0),0)</f>
        <v>0</v>
      </c>
      <c r="AC117" s="44" t="n">
        <f aca="false">IF($B117&lt;=AC$2,IF($C117&gt;=AC$2,$D117,0),0)</f>
        <v>0</v>
      </c>
      <c r="AD117" s="44" t="n">
        <f aca="false">IF($B117&lt;=AD$2,IF($C117&gt;=AD$2,$D117,0),0)</f>
        <v>0</v>
      </c>
      <c r="AE117" s="44" t="n">
        <f aca="false">IF($B117&lt;=AE$2,IF($C117&gt;=AE$2,$D117,0),0)</f>
        <v>0</v>
      </c>
      <c r="AF117" s="44" t="n">
        <f aca="false">IF($B117&lt;=AF$2,IF($C117&gt;=AF$2,$D117,0),0)</f>
        <v>0</v>
      </c>
      <c r="AG117" s="44" t="n">
        <f aca="false">IF($B117&lt;=AG$2,IF($C117&gt;=AG$2,$D117,0),0)</f>
        <v>0</v>
      </c>
      <c r="AH117" s="44" t="n">
        <f aca="false">IF($B117&lt;=AH$2,IF($C117&gt;=AH$2,$D117,0),0)</f>
        <v>0</v>
      </c>
      <c r="AI117" s="44" t="n">
        <f aca="false">IF($B117&lt;=AI$2,IF($C117&gt;=AI$2,$D117,0),0)</f>
        <v>0</v>
      </c>
      <c r="AJ117" s="44" t="n">
        <f aca="false">IF($B117&lt;=AJ$2,IF($C117&gt;=AJ$2,$D117,0),0)</f>
        <v>0</v>
      </c>
      <c r="AK117" s="44" t="n">
        <f aca="false">IF($B117&lt;=AK$2,IF($C117&gt;=AK$2,$D117,0),0)</f>
        <v>0</v>
      </c>
      <c r="AL117" s="44" t="n">
        <f aca="false">IF($B117&lt;=AL$2,IF($C117&gt;=AL$2,$D117,0),0)</f>
        <v>0</v>
      </c>
      <c r="AM117" s="44" t="n">
        <f aca="false">IF($B117&lt;=AM$2,IF($C117&gt;=AM$2,$D117,0),0)</f>
        <v>0</v>
      </c>
      <c r="AN117" s="44" t="n">
        <f aca="false">IF($B117&lt;=AN$2,IF($C117&gt;=AN$2,$D117,0),0)</f>
        <v>0</v>
      </c>
      <c r="AO117" s="44" t="n">
        <f aca="false">IF($B117&lt;=AO$2,IF($C117&gt;=AO$2,$D117,0),0)</f>
        <v>0</v>
      </c>
      <c r="AP117" s="44" t="n">
        <f aca="false">IF($B117&lt;=AP$2,IF($C117&gt;=AP$2,$D117,0),0)</f>
        <v>0</v>
      </c>
      <c r="AQ117" s="44" t="n">
        <f aca="false">IF($B117&lt;=AQ$2,IF($C117&gt;=AQ$2,$D117,0),0)</f>
        <v>0</v>
      </c>
      <c r="AR117" s="44" t="n">
        <f aca="false">IF($B117&lt;=AR$2,IF($C117&gt;=AR$2,$D117,0),0)</f>
        <v>0</v>
      </c>
      <c r="AS117" s="44" t="n">
        <f aca="false">IF($B117&lt;=AS$2,IF($C117&gt;=AS$2,$D117,0),0)</f>
        <v>0</v>
      </c>
      <c r="AT117" s="44" t="n">
        <f aca="false">IF($B117&lt;=AT$2,IF($C117&gt;=AT$2,$D117,0),0)</f>
        <v>0</v>
      </c>
      <c r="AU117" s="44" t="n">
        <f aca="false">IF($B117&lt;=AU$2,IF($C117&gt;=AU$2,$D117,0),0)</f>
        <v>0</v>
      </c>
      <c r="AV117" s="44" t="n">
        <f aca="false">IF($B117&lt;=AV$2,IF($C117&gt;=AV$2,$D117,0),0)</f>
        <v>0</v>
      </c>
      <c r="AW117" s="44" t="n">
        <f aca="false">IF($B117&lt;=AW$2,IF($C117&gt;=AW$2,$D117,0),0)</f>
        <v>0</v>
      </c>
      <c r="AX117" s="44" t="n">
        <f aca="false">IF($B117&lt;=AX$2,IF($C117&gt;=AX$2,$D117,0),0)</f>
        <v>0</v>
      </c>
      <c r="AY117" s="44" t="n">
        <f aca="false">IF($B117&lt;=AY$2,IF($C117&gt;=AY$2,$D117,0),0)</f>
        <v>0</v>
      </c>
      <c r="AZ117" s="44" t="n">
        <f aca="false">IF($B117&lt;=AZ$2,IF($C117&gt;=AZ$2,$D117,0),0)</f>
        <v>0</v>
      </c>
      <c r="BA117" s="44" t="n">
        <f aca="false">IF($B117&lt;=BA$2,IF($C117&gt;=BA$2,$D117,0),0)</f>
        <v>0</v>
      </c>
      <c r="BB117" s="44" t="n">
        <f aca="false">IF($B117&lt;=BB$2,IF($C117&gt;=BB$2,$D117,0),0)</f>
        <v>0</v>
      </c>
      <c r="BC117" s="44" t="n">
        <f aca="false">IF($B117&lt;=BC$2,IF($C117&gt;=BC$2,$D117,0),0)</f>
        <v>0</v>
      </c>
      <c r="BD117" s="44" t="n">
        <f aca="false">IF($B117&lt;=BD$2,IF($C117&gt;=BD$2,$D117,0),0)</f>
        <v>0</v>
      </c>
      <c r="BE117" s="44" t="n">
        <f aca="false">IF($B117&lt;=BE$2,IF($C117&gt;=BE$2,$D117,0),0)</f>
        <v>0</v>
      </c>
      <c r="BF117" s="44" t="n">
        <f aca="false">IF($B117&lt;=BF$2,IF($C117&gt;=BF$2,$D117,0),0)</f>
        <v>0</v>
      </c>
      <c r="BG117" s="44" t="n">
        <f aca="false">IF($B117&lt;=BG$2,IF($C117&gt;=BG$2,$D117,0),0)</f>
        <v>0</v>
      </c>
      <c r="BH117" s="44" t="n">
        <f aca="false">IF($B117&lt;=BH$2,IF($C117&gt;=BH$2,$D117,0),0)</f>
        <v>0</v>
      </c>
      <c r="BI117" s="44" t="n">
        <f aca="false">IF($B117&lt;=BI$2,IF($C117&gt;=BI$2,$D117,0),0)</f>
        <v>0</v>
      </c>
      <c r="BJ117" s="44" t="n">
        <f aca="false">IF($B117&lt;=BJ$2,IF($C117&gt;=BJ$2,$D117,0),0)</f>
        <v>0</v>
      </c>
      <c r="BK117" s="44" t="n">
        <f aca="false">IF($B117&lt;=BK$2,IF($C117&gt;=BK$2,$D117,0),0)</f>
        <v>0</v>
      </c>
    </row>
    <row r="118" customFormat="false" ht="12.75" hidden="false" customHeight="false" outlineLevel="0" collapsed="false">
      <c r="B118" s="30" t="n">
        <v>36982</v>
      </c>
      <c r="C118" s="30" t="n">
        <v>37165</v>
      </c>
      <c r="E118" s="32" t="n">
        <v>-0.375</v>
      </c>
      <c r="F118" s="33" t="s">
        <v>110</v>
      </c>
      <c r="G118" s="33" t="s">
        <v>111</v>
      </c>
      <c r="H118" s="47" t="n">
        <f aca="false">((I118-E118)*SUM(L118:AK118)*10000)</f>
        <v>-0</v>
      </c>
      <c r="I118" s="32" t="n">
        <f aca="false">I117</f>
        <v>-0.72</v>
      </c>
      <c r="K118" s="33" t="str">
        <f aca="false">IF(I118=1,0,G118)</f>
        <v>west</v>
      </c>
      <c r="L118" s="44" t="n">
        <f aca="false">IF($B118&lt;=L$2,IF($C118&gt;=L$2,$D118,0),0)</f>
        <v>0</v>
      </c>
      <c r="M118" s="44" t="n">
        <f aca="false">IF($B118&lt;=M$2,IF($C118&gt;=M$2,$D118,0),0)</f>
        <v>0</v>
      </c>
      <c r="N118" s="44" t="n">
        <f aca="false">IF($B118&lt;=N$2,IF($C118&gt;=N$2,$D118,0),0)</f>
        <v>0</v>
      </c>
      <c r="O118" s="44" t="n">
        <f aca="false">IF($B118&lt;=O$2,IF($C118&gt;=O$2,$D118,0),0)</f>
        <v>0</v>
      </c>
      <c r="P118" s="44" t="n">
        <f aca="false">IF($B118&lt;=P$2,IF($C118&gt;=P$2,$D118,0),0)</f>
        <v>0</v>
      </c>
      <c r="Q118" s="44" t="n">
        <f aca="false">IF($B118&lt;=Q$2,IF($C118&gt;=Q$2,$D118,0),0)</f>
        <v>0</v>
      </c>
      <c r="R118" s="44" t="n">
        <f aca="false">IF($B118&lt;=R$2,IF($C118&gt;=R$2,$D118,0),0)</f>
        <v>0</v>
      </c>
      <c r="S118" s="44" t="n">
        <f aca="false">IF($B118&lt;=S$2,IF($C118&gt;=S$2,$D118,0),0)</f>
        <v>0</v>
      </c>
      <c r="T118" s="44" t="n">
        <f aca="false">IF($B118&lt;=T$2,IF($C118&gt;=T$2,$D118,0),0)</f>
        <v>0</v>
      </c>
      <c r="U118" s="44" t="n">
        <f aca="false">IF($B118&lt;=U$2,IF($C118&gt;=U$2,$D118,0),0)</f>
        <v>0</v>
      </c>
      <c r="V118" s="44" t="n">
        <f aca="false">IF($B118&lt;=V$2,IF($C118&gt;=V$2,$D118,0),0)</f>
        <v>0</v>
      </c>
      <c r="W118" s="44" t="n">
        <f aca="false">IF($B118&lt;=W$2,IF($C118&gt;=W$2,$D118,0),0)</f>
        <v>0</v>
      </c>
      <c r="X118" s="44" t="n">
        <f aca="false">IF($B118&lt;=X$2,IF($C118&gt;=X$2,$D118,0),0)</f>
        <v>0</v>
      </c>
      <c r="Y118" s="44" t="n">
        <f aca="false">IF($B118&lt;=Y$2,IF($C118&gt;=Y$2,$D118,0),0)</f>
        <v>0</v>
      </c>
      <c r="Z118" s="44" t="n">
        <f aca="false">IF($B118&lt;=Z$2,IF($C118&gt;=Z$2,$D118,0),0)</f>
        <v>0</v>
      </c>
      <c r="AA118" s="44" t="n">
        <f aca="false">IF($B118&lt;=AA$2,IF($C118&gt;=AA$2,$D118,0),0)</f>
        <v>0</v>
      </c>
      <c r="AB118" s="44" t="n">
        <f aca="false">IF($B118&lt;=AB$2,IF($C118&gt;=AB$2,$D118,0),0)</f>
        <v>0</v>
      </c>
      <c r="AC118" s="44" t="n">
        <f aca="false">IF($B118&lt;=AC$2,IF($C118&gt;=AC$2,$D118,0),0)</f>
        <v>0</v>
      </c>
      <c r="AD118" s="44" t="n">
        <f aca="false">IF($B118&lt;=AD$2,IF($C118&gt;=AD$2,$D118,0),0)</f>
        <v>0</v>
      </c>
      <c r="AE118" s="44" t="n">
        <f aca="false">IF($B118&lt;=AE$2,IF($C118&gt;=AE$2,$D118,0),0)</f>
        <v>0</v>
      </c>
      <c r="AF118" s="44" t="n">
        <f aca="false">IF($B118&lt;=AF$2,IF($C118&gt;=AF$2,$D118,0),0)</f>
        <v>0</v>
      </c>
      <c r="AG118" s="44" t="n">
        <f aca="false">IF($B118&lt;=AG$2,IF($C118&gt;=AG$2,$D118,0),0)</f>
        <v>0</v>
      </c>
      <c r="AH118" s="44" t="n">
        <f aca="false">IF($B118&lt;=AH$2,IF($C118&gt;=AH$2,$D118,0),0)</f>
        <v>0</v>
      </c>
      <c r="AI118" s="44" t="n">
        <f aca="false">IF($B118&lt;=AI$2,IF($C118&gt;=AI$2,$D118,0),0)</f>
        <v>0</v>
      </c>
      <c r="AJ118" s="44" t="n">
        <f aca="false">IF($B118&lt;=AJ$2,IF($C118&gt;=AJ$2,$D118,0),0)</f>
        <v>0</v>
      </c>
      <c r="AK118" s="44" t="n">
        <f aca="false">IF($B118&lt;=AK$2,IF($C118&gt;=AK$2,$D118,0),0)</f>
        <v>0</v>
      </c>
      <c r="AL118" s="44" t="n">
        <f aca="false">IF($B118&lt;=AL$2,IF($C118&gt;=AL$2,$D118,0),0)</f>
        <v>0</v>
      </c>
      <c r="AM118" s="44" t="n">
        <f aca="false">IF($B118&lt;=AM$2,IF($C118&gt;=AM$2,$D118,0),0)</f>
        <v>0</v>
      </c>
      <c r="AN118" s="44" t="n">
        <f aca="false">IF($B118&lt;=AN$2,IF($C118&gt;=AN$2,$D118,0),0)</f>
        <v>0</v>
      </c>
      <c r="AO118" s="44" t="n">
        <f aca="false">IF($B118&lt;=AO$2,IF($C118&gt;=AO$2,$D118,0),0)</f>
        <v>0</v>
      </c>
      <c r="AP118" s="44" t="n">
        <f aca="false">IF($B118&lt;=AP$2,IF($C118&gt;=AP$2,$D118,0),0)</f>
        <v>0</v>
      </c>
      <c r="AQ118" s="44" t="n">
        <f aca="false">IF($B118&lt;=AQ$2,IF($C118&gt;=AQ$2,$D118,0),0)</f>
        <v>0</v>
      </c>
      <c r="AR118" s="44" t="n">
        <f aca="false">IF($B118&lt;=AR$2,IF($C118&gt;=AR$2,$D118,0),0)</f>
        <v>0</v>
      </c>
      <c r="AS118" s="44" t="n">
        <f aca="false">IF($B118&lt;=AS$2,IF($C118&gt;=AS$2,$D118,0),0)</f>
        <v>0</v>
      </c>
      <c r="AT118" s="44" t="n">
        <f aca="false">IF($B118&lt;=AT$2,IF($C118&gt;=AT$2,$D118,0),0)</f>
        <v>0</v>
      </c>
      <c r="AU118" s="44" t="n">
        <f aca="false">IF($B118&lt;=AU$2,IF($C118&gt;=AU$2,$D118,0),0)</f>
        <v>0</v>
      </c>
      <c r="AV118" s="44" t="n">
        <f aca="false">IF($B118&lt;=AV$2,IF($C118&gt;=AV$2,$D118,0),0)</f>
        <v>0</v>
      </c>
      <c r="AW118" s="44" t="n">
        <f aca="false">IF($B118&lt;=AW$2,IF($C118&gt;=AW$2,$D118,0),0)</f>
        <v>0</v>
      </c>
      <c r="AX118" s="44" t="n">
        <f aca="false">IF($B118&lt;=AX$2,IF($C118&gt;=AX$2,$D118,0),0)</f>
        <v>0</v>
      </c>
      <c r="AY118" s="44" t="n">
        <f aca="false">IF($B118&lt;=AY$2,IF($C118&gt;=AY$2,$D118,0),0)</f>
        <v>0</v>
      </c>
      <c r="AZ118" s="44" t="n">
        <f aca="false">IF($B118&lt;=AZ$2,IF($C118&gt;=AZ$2,$D118,0),0)</f>
        <v>0</v>
      </c>
      <c r="BA118" s="44" t="n">
        <f aca="false">IF($B118&lt;=BA$2,IF($C118&gt;=BA$2,$D118,0),0)</f>
        <v>0</v>
      </c>
      <c r="BB118" s="44" t="n">
        <f aca="false">IF($B118&lt;=BB$2,IF($C118&gt;=BB$2,$D118,0),0)</f>
        <v>0</v>
      </c>
      <c r="BC118" s="44" t="n">
        <f aca="false">IF($B118&lt;=BC$2,IF($C118&gt;=BC$2,$D118,0),0)</f>
        <v>0</v>
      </c>
      <c r="BD118" s="44" t="n">
        <f aca="false">IF($B118&lt;=BD$2,IF($C118&gt;=BD$2,$D118,0),0)</f>
        <v>0</v>
      </c>
      <c r="BE118" s="44" t="n">
        <f aca="false">IF($B118&lt;=BE$2,IF($C118&gt;=BE$2,$D118,0),0)</f>
        <v>0</v>
      </c>
      <c r="BF118" s="44" t="n">
        <f aca="false">IF($B118&lt;=BF$2,IF($C118&gt;=BF$2,$D118,0),0)</f>
        <v>0</v>
      </c>
      <c r="BG118" s="44" t="n">
        <f aca="false">IF($B118&lt;=BG$2,IF($C118&gt;=BG$2,$D118,0),0)</f>
        <v>0</v>
      </c>
      <c r="BH118" s="44" t="n">
        <f aca="false">IF($B118&lt;=BH$2,IF($C118&gt;=BH$2,$D118,0),0)</f>
        <v>0</v>
      </c>
      <c r="BI118" s="44" t="n">
        <f aca="false">IF($B118&lt;=BI$2,IF($C118&gt;=BI$2,$D118,0),0)</f>
        <v>0</v>
      </c>
      <c r="BJ118" s="44" t="n">
        <f aca="false">IF($B118&lt;=BJ$2,IF($C118&gt;=BJ$2,$D118,0),0)</f>
        <v>0</v>
      </c>
      <c r="BK118" s="44" t="n">
        <f aca="false">IF($B118&lt;=BK$2,IF($C118&gt;=BK$2,$D118,0),0)</f>
        <v>0</v>
      </c>
    </row>
    <row r="119" customFormat="false" ht="12.75" hidden="false" customHeight="false" outlineLevel="0" collapsed="false">
      <c r="B119" s="30" t="n">
        <v>36861</v>
      </c>
      <c r="C119" s="30" t="n">
        <v>36951</v>
      </c>
      <c r="E119" s="32" t="n">
        <v>0.48</v>
      </c>
      <c r="F119" s="33" t="s">
        <v>112</v>
      </c>
      <c r="G119" s="33" t="s">
        <v>111</v>
      </c>
      <c r="H119" s="47" t="n">
        <f aca="false">((I119-E119)*SUM(L119:AK119)*10000)</f>
        <v>-0</v>
      </c>
      <c r="I119" s="32" t="n">
        <v>0.1675</v>
      </c>
      <c r="K119" s="33" t="str">
        <f aca="false">IF(I119=1,0,G119)</f>
        <v>west</v>
      </c>
      <c r="L119" s="44" t="n">
        <f aca="false">IF($B119&lt;=L$2,IF($C119&gt;=L$2,$D119,0),0)</f>
        <v>0</v>
      </c>
      <c r="M119" s="44" t="n">
        <f aca="false">IF($B119&lt;=M$2,IF($C119&gt;=M$2,$D119,0),0)</f>
        <v>0</v>
      </c>
      <c r="N119" s="44" t="n">
        <f aca="false">IF($B119&lt;=N$2,IF($C119&gt;=N$2,$D119,0),0)</f>
        <v>0</v>
      </c>
      <c r="O119" s="44" t="n">
        <f aca="false">IF($B119&lt;=O$2,IF($C119&gt;=O$2,$D119,0),0)</f>
        <v>0</v>
      </c>
      <c r="P119" s="44" t="n">
        <f aca="false">IF($B119&lt;=P$2,IF($C119&gt;=P$2,$D119,0),0)</f>
        <v>0</v>
      </c>
      <c r="Q119" s="44" t="n">
        <f aca="false">IF($B119&lt;=Q$2,IF($C119&gt;=Q$2,$D119,0),0)</f>
        <v>0</v>
      </c>
      <c r="R119" s="44" t="n">
        <f aca="false">IF($B119&lt;=R$2,IF($C119&gt;=R$2,$D119,0),0)</f>
        <v>0</v>
      </c>
      <c r="S119" s="44" t="n">
        <f aca="false">IF($B119&lt;=S$2,IF($C119&gt;=S$2,$D119,0),0)</f>
        <v>0</v>
      </c>
      <c r="T119" s="44" t="n">
        <f aca="false">IF($B119&lt;=T$2,IF($C119&gt;=T$2,$D119,0),0)</f>
        <v>0</v>
      </c>
      <c r="U119" s="44" t="n">
        <f aca="false">IF($B119&lt;=U$2,IF($C119&gt;=U$2,$D119,0),0)</f>
        <v>0</v>
      </c>
      <c r="V119" s="44" t="n">
        <f aca="false">IF($B119&lt;=V$2,IF($C119&gt;=V$2,$D119,0),0)</f>
        <v>0</v>
      </c>
      <c r="W119" s="44" t="n">
        <f aca="false">IF($B119&lt;=W$2,IF($C119&gt;=W$2,$D119,0),0)</f>
        <v>0</v>
      </c>
      <c r="X119" s="44" t="n">
        <f aca="false">IF($B119&lt;=X$2,IF($C119&gt;=X$2,$D119,0),0)</f>
        <v>0</v>
      </c>
      <c r="Y119" s="44" t="n">
        <f aca="false">IF($B119&lt;=Y$2,IF($C119&gt;=Y$2,$D119,0),0)</f>
        <v>0</v>
      </c>
      <c r="Z119" s="44" t="n">
        <f aca="false">IF($B119&lt;=Z$2,IF($C119&gt;=Z$2,$D119,0),0)</f>
        <v>0</v>
      </c>
      <c r="AA119" s="44" t="n">
        <f aca="false">IF($B119&lt;=AA$2,IF($C119&gt;=AA$2,$D119,0),0)</f>
        <v>0</v>
      </c>
      <c r="AB119" s="44" t="n">
        <f aca="false">IF($B119&lt;=AB$2,IF($C119&gt;=AB$2,$D119,0),0)</f>
        <v>0</v>
      </c>
      <c r="AC119" s="44" t="n">
        <f aca="false">IF($B119&lt;=AC$2,IF($C119&gt;=AC$2,$D119,0),0)</f>
        <v>0</v>
      </c>
      <c r="AD119" s="44" t="n">
        <f aca="false">IF($B119&lt;=AD$2,IF($C119&gt;=AD$2,$D119,0),0)</f>
        <v>0</v>
      </c>
      <c r="AE119" s="44" t="n">
        <f aca="false">IF($B119&lt;=AE$2,IF($C119&gt;=AE$2,$D119,0),0)</f>
        <v>0</v>
      </c>
      <c r="AF119" s="44" t="n">
        <f aca="false">IF($B119&lt;=AF$2,IF($C119&gt;=AF$2,$D119,0),0)</f>
        <v>0</v>
      </c>
      <c r="AG119" s="44" t="n">
        <f aca="false">IF($B119&lt;=AG$2,IF($C119&gt;=AG$2,$D119,0),0)</f>
        <v>0</v>
      </c>
      <c r="AH119" s="44" t="n">
        <f aca="false">IF($B119&lt;=AH$2,IF($C119&gt;=AH$2,$D119,0),0)</f>
        <v>0</v>
      </c>
      <c r="AI119" s="44" t="n">
        <f aca="false">IF($B119&lt;=AI$2,IF($C119&gt;=AI$2,$D119,0),0)</f>
        <v>0</v>
      </c>
      <c r="AJ119" s="44" t="n">
        <f aca="false">IF($B119&lt;=AJ$2,IF($C119&gt;=AJ$2,$D119,0),0)</f>
        <v>0</v>
      </c>
      <c r="AK119" s="44" t="n">
        <f aca="false">IF($B119&lt;=AK$2,IF($C119&gt;=AK$2,$D119,0),0)</f>
        <v>0</v>
      </c>
      <c r="AL119" s="44" t="n">
        <f aca="false">IF($B119&lt;=AL$2,IF($C119&gt;=AL$2,$D119,0),0)</f>
        <v>0</v>
      </c>
      <c r="AM119" s="44" t="n">
        <f aca="false">IF($B119&lt;=AM$2,IF($C119&gt;=AM$2,$D119,0),0)</f>
        <v>0</v>
      </c>
      <c r="AN119" s="44" t="n">
        <f aca="false">IF($B119&lt;=AN$2,IF($C119&gt;=AN$2,$D119,0),0)</f>
        <v>0</v>
      </c>
      <c r="AO119" s="44" t="n">
        <f aca="false">IF($B119&lt;=AO$2,IF($C119&gt;=AO$2,$D119,0),0)</f>
        <v>0</v>
      </c>
      <c r="AP119" s="44" t="n">
        <f aca="false">IF($B119&lt;=AP$2,IF($C119&gt;=AP$2,$D119,0),0)</f>
        <v>0</v>
      </c>
      <c r="AQ119" s="44" t="n">
        <f aca="false">IF($B119&lt;=AQ$2,IF($C119&gt;=AQ$2,$D119,0),0)</f>
        <v>0</v>
      </c>
      <c r="AR119" s="44" t="n">
        <f aca="false">IF($B119&lt;=AR$2,IF($C119&gt;=AR$2,$D119,0),0)</f>
        <v>0</v>
      </c>
      <c r="AS119" s="44" t="n">
        <f aca="false">IF($B119&lt;=AS$2,IF($C119&gt;=AS$2,$D119,0),0)</f>
        <v>0</v>
      </c>
      <c r="AT119" s="44" t="n">
        <f aca="false">IF($B119&lt;=AT$2,IF($C119&gt;=AT$2,$D119,0),0)</f>
        <v>0</v>
      </c>
      <c r="AU119" s="44" t="n">
        <f aca="false">IF($B119&lt;=AU$2,IF($C119&gt;=AU$2,$D119,0),0)</f>
        <v>0</v>
      </c>
      <c r="AV119" s="44" t="n">
        <f aca="false">IF($B119&lt;=AV$2,IF($C119&gt;=AV$2,$D119,0),0)</f>
        <v>0</v>
      </c>
      <c r="AW119" s="44" t="n">
        <f aca="false">IF($B119&lt;=AW$2,IF($C119&gt;=AW$2,$D119,0),0)</f>
        <v>0</v>
      </c>
      <c r="AX119" s="44" t="n">
        <f aca="false">IF($B119&lt;=AX$2,IF($C119&gt;=AX$2,$D119,0),0)</f>
        <v>0</v>
      </c>
      <c r="AY119" s="44" t="n">
        <f aca="false">IF($B119&lt;=AY$2,IF($C119&gt;=AY$2,$D119,0),0)</f>
        <v>0</v>
      </c>
      <c r="AZ119" s="44" t="n">
        <f aca="false">IF($B119&lt;=AZ$2,IF($C119&gt;=AZ$2,$D119,0),0)</f>
        <v>0</v>
      </c>
      <c r="BA119" s="44" t="n">
        <f aca="false">IF($B119&lt;=BA$2,IF($C119&gt;=BA$2,$D119,0),0)</f>
        <v>0</v>
      </c>
      <c r="BB119" s="44" t="n">
        <f aca="false">IF($B119&lt;=BB$2,IF($C119&gt;=BB$2,$D119,0),0)</f>
        <v>0</v>
      </c>
      <c r="BC119" s="44" t="n">
        <f aca="false">IF($B119&lt;=BC$2,IF($C119&gt;=BC$2,$D119,0),0)</f>
        <v>0</v>
      </c>
      <c r="BD119" s="44" t="n">
        <f aca="false">IF($B119&lt;=BD$2,IF($C119&gt;=BD$2,$D119,0),0)</f>
        <v>0</v>
      </c>
      <c r="BE119" s="44" t="n">
        <f aca="false">IF($B119&lt;=BE$2,IF($C119&gt;=BE$2,$D119,0),0)</f>
        <v>0</v>
      </c>
      <c r="BF119" s="44" t="n">
        <f aca="false">IF($B119&lt;=BF$2,IF($C119&gt;=BF$2,$D119,0),0)</f>
        <v>0</v>
      </c>
      <c r="BG119" s="44" t="n">
        <f aca="false">IF($B119&lt;=BG$2,IF($C119&gt;=BG$2,$D119,0),0)</f>
        <v>0</v>
      </c>
      <c r="BH119" s="44" t="n">
        <f aca="false">IF($B119&lt;=BH$2,IF($C119&gt;=BH$2,$D119,0),0)</f>
        <v>0</v>
      </c>
      <c r="BI119" s="44" t="n">
        <f aca="false">IF($B119&lt;=BI$2,IF($C119&gt;=BI$2,$D119,0),0)</f>
        <v>0</v>
      </c>
      <c r="BJ119" s="44" t="n">
        <f aca="false">IF($B119&lt;=BJ$2,IF($C119&gt;=BJ$2,$D119,0),0)</f>
        <v>0</v>
      </c>
      <c r="BK119" s="44" t="n">
        <f aca="false">IF($B119&lt;=BK$2,IF($C119&gt;=BK$2,$D119,0),0)</f>
        <v>0</v>
      </c>
    </row>
    <row r="120" customFormat="false" ht="12.75" hidden="false" customHeight="false" outlineLevel="0" collapsed="false">
      <c r="B120" s="30" t="n">
        <v>36982</v>
      </c>
      <c r="C120" s="30" t="n">
        <v>37165</v>
      </c>
      <c r="E120" s="32" t="n">
        <v>-0.385</v>
      </c>
      <c r="F120" s="33" t="s">
        <v>110</v>
      </c>
      <c r="G120" s="33" t="s">
        <v>111</v>
      </c>
      <c r="H120" s="47" t="n">
        <f aca="false">((I120-E120)*SUM(L120:AK120)*10000)</f>
        <v>0</v>
      </c>
      <c r="I120" s="32" t="n">
        <v>-0.115</v>
      </c>
      <c r="K120" s="33" t="str">
        <f aca="false">IF(I120=1,0,G120)</f>
        <v>west</v>
      </c>
      <c r="L120" s="44" t="n">
        <f aca="false">IF($B120&lt;=L$2,IF($C120&gt;=L$2,$D120,0),0)</f>
        <v>0</v>
      </c>
      <c r="M120" s="44" t="n">
        <f aca="false">IF($B120&lt;=M$2,IF($C120&gt;=M$2,$D120,0),0)</f>
        <v>0</v>
      </c>
      <c r="N120" s="44" t="n">
        <f aca="false">IF($B120&lt;=N$2,IF($C120&gt;=N$2,$D120,0),0)</f>
        <v>0</v>
      </c>
      <c r="O120" s="44" t="n">
        <f aca="false">IF($B120&lt;=O$2,IF($C120&gt;=O$2,$D120,0),0)</f>
        <v>0</v>
      </c>
      <c r="P120" s="44" t="n">
        <f aca="false">IF($B120&lt;=P$2,IF($C120&gt;=P$2,$D120,0),0)</f>
        <v>0</v>
      </c>
      <c r="Q120" s="44" t="n">
        <f aca="false">IF($B120&lt;=Q$2,IF($C120&gt;=Q$2,$D120,0),0)</f>
        <v>0</v>
      </c>
      <c r="R120" s="44" t="n">
        <f aca="false">IF($B120&lt;=R$2,IF($C120&gt;=R$2,$D120,0),0)</f>
        <v>0</v>
      </c>
      <c r="S120" s="44" t="n">
        <f aca="false">IF($B120&lt;=S$2,IF($C120&gt;=S$2,$D120,0),0)</f>
        <v>0</v>
      </c>
      <c r="T120" s="44" t="n">
        <f aca="false">IF($B120&lt;=T$2,IF($C120&gt;=T$2,$D120,0),0)</f>
        <v>0</v>
      </c>
      <c r="U120" s="44" t="n">
        <f aca="false">IF($B120&lt;=U$2,IF($C120&gt;=U$2,$D120,0),0)</f>
        <v>0</v>
      </c>
      <c r="V120" s="44" t="n">
        <f aca="false">IF($B120&lt;=V$2,IF($C120&gt;=V$2,$D120,0),0)</f>
        <v>0</v>
      </c>
      <c r="W120" s="44" t="n">
        <f aca="false">IF($B120&lt;=W$2,IF($C120&gt;=W$2,$D120,0),0)</f>
        <v>0</v>
      </c>
      <c r="X120" s="44" t="n">
        <f aca="false">IF($B120&lt;=X$2,IF($C120&gt;=X$2,$D120,0),0)</f>
        <v>0</v>
      </c>
      <c r="Y120" s="44" t="n">
        <f aca="false">IF($B120&lt;=Y$2,IF($C120&gt;=Y$2,$D120,0),0)</f>
        <v>0</v>
      </c>
      <c r="Z120" s="44" t="n">
        <f aca="false">IF($B120&lt;=Z$2,IF($C120&gt;=Z$2,$D120,0),0)</f>
        <v>0</v>
      </c>
      <c r="AA120" s="44" t="n">
        <f aca="false">IF($B120&lt;=AA$2,IF($C120&gt;=AA$2,$D120,0),0)</f>
        <v>0</v>
      </c>
      <c r="AB120" s="44" t="n">
        <f aca="false">IF($B120&lt;=AB$2,IF($C120&gt;=AB$2,$D120,0),0)</f>
        <v>0</v>
      </c>
      <c r="AC120" s="44" t="n">
        <f aca="false">IF($B120&lt;=AC$2,IF($C120&gt;=AC$2,$D120,0),0)</f>
        <v>0</v>
      </c>
      <c r="AD120" s="44" t="n">
        <f aca="false">IF($B120&lt;=AD$2,IF($C120&gt;=AD$2,$D120,0),0)</f>
        <v>0</v>
      </c>
      <c r="AE120" s="44" t="n">
        <f aca="false">IF($B120&lt;=AE$2,IF($C120&gt;=AE$2,$D120,0),0)</f>
        <v>0</v>
      </c>
      <c r="AF120" s="44" t="n">
        <f aca="false">IF($B120&lt;=AF$2,IF($C120&gt;=AF$2,$D120,0),0)</f>
        <v>0</v>
      </c>
      <c r="AG120" s="44" t="n">
        <f aca="false">IF($B120&lt;=AG$2,IF($C120&gt;=AG$2,$D120,0),0)</f>
        <v>0</v>
      </c>
      <c r="AH120" s="44" t="n">
        <f aca="false">IF($B120&lt;=AH$2,IF($C120&gt;=AH$2,$D120,0),0)</f>
        <v>0</v>
      </c>
      <c r="AI120" s="44" t="n">
        <f aca="false">IF($B120&lt;=AI$2,IF($C120&gt;=AI$2,$D120,0),0)</f>
        <v>0</v>
      </c>
      <c r="AJ120" s="44" t="n">
        <f aca="false">IF($B120&lt;=AJ$2,IF($C120&gt;=AJ$2,$D120,0),0)</f>
        <v>0</v>
      </c>
      <c r="AK120" s="44" t="n">
        <f aca="false">IF($B120&lt;=AK$2,IF($C120&gt;=AK$2,$D120,0),0)</f>
        <v>0</v>
      </c>
      <c r="AL120" s="44" t="n">
        <f aca="false">IF($B120&lt;=AL$2,IF($C120&gt;=AL$2,$D120,0),0)</f>
        <v>0</v>
      </c>
      <c r="AM120" s="44" t="n">
        <f aca="false">IF($B120&lt;=AM$2,IF($C120&gt;=AM$2,$D120,0),0)</f>
        <v>0</v>
      </c>
      <c r="AN120" s="44" t="n">
        <f aca="false">IF($B120&lt;=AN$2,IF($C120&gt;=AN$2,$D120,0),0)</f>
        <v>0</v>
      </c>
      <c r="AO120" s="44" t="n">
        <f aca="false">IF($B120&lt;=AO$2,IF($C120&gt;=AO$2,$D120,0),0)</f>
        <v>0</v>
      </c>
      <c r="AP120" s="44" t="n">
        <f aca="false">IF($B120&lt;=AP$2,IF($C120&gt;=AP$2,$D120,0),0)</f>
        <v>0</v>
      </c>
      <c r="AQ120" s="44" t="n">
        <f aca="false">IF($B120&lt;=AQ$2,IF($C120&gt;=AQ$2,$D120,0),0)</f>
        <v>0</v>
      </c>
      <c r="AR120" s="44" t="n">
        <f aca="false">IF($B120&lt;=AR$2,IF($C120&gt;=AR$2,$D120,0),0)</f>
        <v>0</v>
      </c>
      <c r="AS120" s="44" t="n">
        <f aca="false">IF($B120&lt;=AS$2,IF($C120&gt;=AS$2,$D120,0),0)</f>
        <v>0</v>
      </c>
      <c r="AT120" s="44" t="n">
        <f aca="false">IF($B120&lt;=AT$2,IF($C120&gt;=AT$2,$D120,0),0)</f>
        <v>0</v>
      </c>
      <c r="AU120" s="44" t="n">
        <f aca="false">IF($B120&lt;=AU$2,IF($C120&gt;=AU$2,$D120,0),0)</f>
        <v>0</v>
      </c>
      <c r="AV120" s="44" t="n">
        <f aca="false">IF($B120&lt;=AV$2,IF($C120&gt;=AV$2,$D120,0),0)</f>
        <v>0</v>
      </c>
      <c r="AW120" s="44" t="n">
        <f aca="false">IF($B120&lt;=AW$2,IF($C120&gt;=AW$2,$D120,0),0)</f>
        <v>0</v>
      </c>
      <c r="AX120" s="44" t="n">
        <f aca="false">IF($B120&lt;=AX$2,IF($C120&gt;=AX$2,$D120,0),0)</f>
        <v>0</v>
      </c>
      <c r="AY120" s="44" t="n">
        <f aca="false">IF($B120&lt;=AY$2,IF($C120&gt;=AY$2,$D120,0),0)</f>
        <v>0</v>
      </c>
      <c r="AZ120" s="44" t="n">
        <f aca="false">IF($B120&lt;=AZ$2,IF($C120&gt;=AZ$2,$D120,0),0)</f>
        <v>0</v>
      </c>
      <c r="BA120" s="44" t="n">
        <f aca="false">IF($B120&lt;=BA$2,IF($C120&gt;=BA$2,$D120,0),0)</f>
        <v>0</v>
      </c>
      <c r="BB120" s="44" t="n">
        <f aca="false">IF($B120&lt;=BB$2,IF($C120&gt;=BB$2,$D120,0),0)</f>
        <v>0</v>
      </c>
      <c r="BC120" s="44" t="n">
        <f aca="false">IF($B120&lt;=BC$2,IF($C120&gt;=BC$2,$D120,0),0)</f>
        <v>0</v>
      </c>
      <c r="BD120" s="44" t="n">
        <f aca="false">IF($B120&lt;=BD$2,IF($C120&gt;=BD$2,$D120,0),0)</f>
        <v>0</v>
      </c>
      <c r="BE120" s="44" t="n">
        <f aca="false">IF($B120&lt;=BE$2,IF($C120&gt;=BE$2,$D120,0),0)</f>
        <v>0</v>
      </c>
      <c r="BF120" s="44" t="n">
        <f aca="false">IF($B120&lt;=BF$2,IF($C120&gt;=BF$2,$D120,0),0)</f>
        <v>0</v>
      </c>
      <c r="BG120" s="44" t="n">
        <f aca="false">IF($B120&lt;=BG$2,IF($C120&gt;=BG$2,$D120,0),0)</f>
        <v>0</v>
      </c>
      <c r="BH120" s="44" t="n">
        <f aca="false">IF($B120&lt;=BH$2,IF($C120&gt;=BH$2,$D120,0),0)</f>
        <v>0</v>
      </c>
      <c r="BI120" s="44" t="n">
        <f aca="false">IF($B120&lt;=BI$2,IF($C120&gt;=BI$2,$D120,0),0)</f>
        <v>0</v>
      </c>
      <c r="BJ120" s="44" t="n">
        <f aca="false">IF($B120&lt;=BJ$2,IF($C120&gt;=BJ$2,$D120,0),0)</f>
        <v>0</v>
      </c>
      <c r="BK120" s="44" t="n">
        <f aca="false">IF($B120&lt;=BK$2,IF($C120&gt;=BK$2,$D120,0),0)</f>
        <v>0</v>
      </c>
    </row>
    <row r="121" customFormat="false" ht="12.75" hidden="false" customHeight="false" outlineLevel="0" collapsed="false">
      <c r="B121" s="30" t="n">
        <v>36982</v>
      </c>
      <c r="C121" s="30" t="n">
        <v>37165</v>
      </c>
      <c r="E121" s="32" t="n">
        <v>-0.39</v>
      </c>
      <c r="F121" s="33" t="s">
        <v>110</v>
      </c>
      <c r="G121" s="33" t="s">
        <v>111</v>
      </c>
      <c r="H121" s="47" t="n">
        <f aca="false">((I121-E121)*SUM(L121:AK121)*10000)</f>
        <v>-0</v>
      </c>
      <c r="I121" s="32" t="n">
        <v>-0.72</v>
      </c>
      <c r="K121" s="33" t="str">
        <f aca="false">IF(I121=1,0,G121)</f>
        <v>west</v>
      </c>
      <c r="L121" s="44" t="n">
        <f aca="false">IF($B121&lt;=L$2,IF($C121&gt;=L$2,$D121,0),0)</f>
        <v>0</v>
      </c>
      <c r="M121" s="44" t="n">
        <f aca="false">IF($B121&lt;=M$2,IF($C121&gt;=M$2,$D121,0),0)</f>
        <v>0</v>
      </c>
      <c r="N121" s="44" t="n">
        <f aca="false">IF($B121&lt;=N$2,IF($C121&gt;=N$2,$D121,0),0)</f>
        <v>0</v>
      </c>
      <c r="O121" s="44" t="n">
        <f aca="false">IF($B121&lt;=O$2,IF($C121&gt;=O$2,$D121,0),0)</f>
        <v>0</v>
      </c>
      <c r="P121" s="44" t="n">
        <f aca="false">IF($B121&lt;=P$2,IF($C121&gt;=P$2,$D121,0),0)</f>
        <v>0</v>
      </c>
      <c r="Q121" s="44" t="n">
        <f aca="false">IF($B121&lt;=Q$2,IF($C121&gt;=Q$2,$D121,0),0)</f>
        <v>0</v>
      </c>
      <c r="R121" s="44" t="n">
        <f aca="false">IF($B121&lt;=R$2,IF($C121&gt;=R$2,$D121,0),0)</f>
        <v>0</v>
      </c>
      <c r="S121" s="44" t="n">
        <f aca="false">IF($B121&lt;=S$2,IF($C121&gt;=S$2,$D121,0),0)</f>
        <v>0</v>
      </c>
      <c r="T121" s="44" t="n">
        <f aca="false">IF($B121&lt;=T$2,IF($C121&gt;=T$2,$D121,0),0)</f>
        <v>0</v>
      </c>
      <c r="U121" s="44" t="n">
        <f aca="false">IF($B121&lt;=U$2,IF($C121&gt;=U$2,$D121,0),0)</f>
        <v>0</v>
      </c>
      <c r="V121" s="44" t="n">
        <f aca="false">IF($B121&lt;=V$2,IF($C121&gt;=V$2,$D121,0),0)</f>
        <v>0</v>
      </c>
      <c r="W121" s="44" t="n">
        <f aca="false">IF($B121&lt;=W$2,IF($C121&gt;=W$2,$D121,0),0)</f>
        <v>0</v>
      </c>
      <c r="X121" s="44" t="n">
        <f aca="false">IF($B121&lt;=X$2,IF($C121&gt;=X$2,$D121,0),0)</f>
        <v>0</v>
      </c>
      <c r="Y121" s="44" t="n">
        <f aca="false">IF($B121&lt;=Y$2,IF($C121&gt;=Y$2,$D121,0),0)</f>
        <v>0</v>
      </c>
      <c r="Z121" s="44" t="n">
        <f aca="false">IF($B121&lt;=Z$2,IF($C121&gt;=Z$2,$D121,0),0)</f>
        <v>0</v>
      </c>
      <c r="AA121" s="44" t="n">
        <f aca="false">IF($B121&lt;=AA$2,IF($C121&gt;=AA$2,$D121,0),0)</f>
        <v>0</v>
      </c>
      <c r="AB121" s="44" t="n">
        <f aca="false">IF($B121&lt;=AB$2,IF($C121&gt;=AB$2,$D121,0),0)</f>
        <v>0</v>
      </c>
      <c r="AC121" s="44" t="n">
        <f aca="false">IF($B121&lt;=AC$2,IF($C121&gt;=AC$2,$D121,0),0)</f>
        <v>0</v>
      </c>
      <c r="AD121" s="44" t="n">
        <f aca="false">IF($B121&lt;=AD$2,IF($C121&gt;=AD$2,$D121,0),0)</f>
        <v>0</v>
      </c>
      <c r="AE121" s="44" t="n">
        <f aca="false">IF($B121&lt;=AE$2,IF($C121&gt;=AE$2,$D121,0),0)</f>
        <v>0</v>
      </c>
      <c r="AF121" s="44" t="n">
        <f aca="false">IF($B121&lt;=AF$2,IF($C121&gt;=AF$2,$D121,0),0)</f>
        <v>0</v>
      </c>
      <c r="AG121" s="44" t="n">
        <f aca="false">IF($B121&lt;=AG$2,IF($C121&gt;=AG$2,$D121,0),0)</f>
        <v>0</v>
      </c>
      <c r="AH121" s="44" t="n">
        <f aca="false">IF($B121&lt;=AH$2,IF($C121&gt;=AH$2,$D121,0),0)</f>
        <v>0</v>
      </c>
      <c r="AI121" s="44" t="n">
        <f aca="false">IF($B121&lt;=AI$2,IF($C121&gt;=AI$2,$D121,0),0)</f>
        <v>0</v>
      </c>
      <c r="AJ121" s="44" t="n">
        <f aca="false">IF($B121&lt;=AJ$2,IF($C121&gt;=AJ$2,$D121,0),0)</f>
        <v>0</v>
      </c>
      <c r="AK121" s="44" t="n">
        <f aca="false">IF($B121&lt;=AK$2,IF($C121&gt;=AK$2,$D121,0),0)</f>
        <v>0</v>
      </c>
      <c r="AL121" s="44" t="n">
        <f aca="false">IF($B121&lt;=AL$2,IF($C121&gt;=AL$2,$D121,0),0)</f>
        <v>0</v>
      </c>
      <c r="AM121" s="44" t="n">
        <f aca="false">IF($B121&lt;=AM$2,IF($C121&gt;=AM$2,$D121,0),0)</f>
        <v>0</v>
      </c>
      <c r="AN121" s="44" t="n">
        <f aca="false">IF($B121&lt;=AN$2,IF($C121&gt;=AN$2,$D121,0),0)</f>
        <v>0</v>
      </c>
      <c r="AO121" s="44" t="n">
        <f aca="false">IF($B121&lt;=AO$2,IF($C121&gt;=AO$2,$D121,0),0)</f>
        <v>0</v>
      </c>
      <c r="AP121" s="44" t="n">
        <f aca="false">IF($B121&lt;=AP$2,IF($C121&gt;=AP$2,$D121,0),0)</f>
        <v>0</v>
      </c>
      <c r="AQ121" s="44" t="n">
        <f aca="false">IF($B121&lt;=AQ$2,IF($C121&gt;=AQ$2,$D121,0),0)</f>
        <v>0</v>
      </c>
      <c r="AR121" s="44" t="n">
        <f aca="false">IF($B121&lt;=AR$2,IF($C121&gt;=AR$2,$D121,0),0)</f>
        <v>0</v>
      </c>
      <c r="AS121" s="44" t="n">
        <f aca="false">IF($B121&lt;=AS$2,IF($C121&gt;=AS$2,$D121,0),0)</f>
        <v>0</v>
      </c>
      <c r="AT121" s="44" t="n">
        <f aca="false">IF($B121&lt;=AT$2,IF($C121&gt;=AT$2,$D121,0),0)</f>
        <v>0</v>
      </c>
      <c r="AU121" s="44" t="n">
        <f aca="false">IF($B121&lt;=AU$2,IF($C121&gt;=AU$2,$D121,0),0)</f>
        <v>0</v>
      </c>
      <c r="AV121" s="44" t="n">
        <f aca="false">IF($B121&lt;=AV$2,IF($C121&gt;=AV$2,$D121,0),0)</f>
        <v>0</v>
      </c>
      <c r="AW121" s="44" t="n">
        <f aca="false">IF($B121&lt;=AW$2,IF($C121&gt;=AW$2,$D121,0),0)</f>
        <v>0</v>
      </c>
      <c r="AX121" s="44" t="n">
        <f aca="false">IF($B121&lt;=AX$2,IF($C121&gt;=AX$2,$D121,0),0)</f>
        <v>0</v>
      </c>
      <c r="AY121" s="44" t="n">
        <f aca="false">IF($B121&lt;=AY$2,IF($C121&gt;=AY$2,$D121,0),0)</f>
        <v>0</v>
      </c>
      <c r="AZ121" s="44" t="n">
        <f aca="false">IF($B121&lt;=AZ$2,IF($C121&gt;=AZ$2,$D121,0),0)</f>
        <v>0</v>
      </c>
      <c r="BA121" s="44" t="n">
        <f aca="false">IF($B121&lt;=BA$2,IF($C121&gt;=BA$2,$D121,0),0)</f>
        <v>0</v>
      </c>
      <c r="BB121" s="44" t="n">
        <f aca="false">IF($B121&lt;=BB$2,IF($C121&gt;=BB$2,$D121,0),0)</f>
        <v>0</v>
      </c>
      <c r="BC121" s="44" t="n">
        <f aca="false">IF($B121&lt;=BC$2,IF($C121&gt;=BC$2,$D121,0),0)</f>
        <v>0</v>
      </c>
      <c r="BD121" s="44" t="n">
        <f aca="false">IF($B121&lt;=BD$2,IF($C121&gt;=BD$2,$D121,0),0)</f>
        <v>0</v>
      </c>
      <c r="BE121" s="44" t="n">
        <f aca="false">IF($B121&lt;=BE$2,IF($C121&gt;=BE$2,$D121,0),0)</f>
        <v>0</v>
      </c>
      <c r="BF121" s="44" t="n">
        <f aca="false">IF($B121&lt;=BF$2,IF($C121&gt;=BF$2,$D121,0),0)</f>
        <v>0</v>
      </c>
      <c r="BG121" s="44" t="n">
        <f aca="false">IF($B121&lt;=BG$2,IF($C121&gt;=BG$2,$D121,0),0)</f>
        <v>0</v>
      </c>
      <c r="BH121" s="44" t="n">
        <f aca="false">IF($B121&lt;=BH$2,IF($C121&gt;=BH$2,$D121,0),0)</f>
        <v>0</v>
      </c>
      <c r="BI121" s="44" t="n">
        <f aca="false">IF($B121&lt;=BI$2,IF($C121&gt;=BI$2,$D121,0),0)</f>
        <v>0</v>
      </c>
      <c r="BJ121" s="44" t="n">
        <f aca="false">IF($B121&lt;=BJ$2,IF($C121&gt;=BJ$2,$D121,0),0)</f>
        <v>0</v>
      </c>
      <c r="BK121" s="44" t="n">
        <f aca="false">IF($B121&lt;=BK$2,IF($C121&gt;=BK$2,$D121,0),0)</f>
        <v>0</v>
      </c>
    </row>
    <row r="122" customFormat="false" ht="12.75" hidden="false" customHeight="false" outlineLevel="0" collapsed="false">
      <c r="B122" s="30" t="n">
        <v>36861</v>
      </c>
      <c r="C122" s="30" t="n">
        <v>36951</v>
      </c>
      <c r="E122" s="32" t="n">
        <v>-0.1825</v>
      </c>
      <c r="F122" s="33" t="s">
        <v>110</v>
      </c>
      <c r="G122" s="33" t="s">
        <v>111</v>
      </c>
      <c r="H122" s="47" t="n">
        <f aca="false">((I122-E122)*SUM(L122:AK122)*10000)</f>
        <v>0</v>
      </c>
      <c r="I122" s="32" t="n">
        <v>-0.115</v>
      </c>
      <c r="K122" s="33" t="str">
        <f aca="false">IF(I122=1,0,G122)</f>
        <v>west</v>
      </c>
      <c r="L122" s="44" t="n">
        <f aca="false">IF($B122&lt;=L$2,IF($C122&gt;=L$2,$D122,0),0)</f>
        <v>0</v>
      </c>
      <c r="M122" s="44" t="n">
        <f aca="false">IF($B122&lt;=M$2,IF($C122&gt;=M$2,$D122,0),0)</f>
        <v>0</v>
      </c>
      <c r="N122" s="44" t="n">
        <f aca="false">IF($B122&lt;=N$2,IF($C122&gt;=N$2,$D122,0),0)</f>
        <v>0</v>
      </c>
      <c r="O122" s="44" t="n">
        <f aca="false">IF($B122&lt;=O$2,IF($C122&gt;=O$2,$D122,0),0)</f>
        <v>0</v>
      </c>
      <c r="P122" s="44" t="n">
        <f aca="false">IF($B122&lt;=P$2,IF($C122&gt;=P$2,$D122,0),0)</f>
        <v>0</v>
      </c>
      <c r="Q122" s="44" t="n">
        <f aca="false">IF($B122&lt;=Q$2,IF($C122&gt;=Q$2,$D122,0),0)</f>
        <v>0</v>
      </c>
      <c r="R122" s="44" t="n">
        <f aca="false">IF($B122&lt;=R$2,IF($C122&gt;=R$2,$D122,0),0)</f>
        <v>0</v>
      </c>
      <c r="S122" s="44" t="n">
        <f aca="false">IF($B122&lt;=S$2,IF($C122&gt;=S$2,$D122,0),0)</f>
        <v>0</v>
      </c>
      <c r="T122" s="44" t="n">
        <f aca="false">IF($B122&lt;=T$2,IF($C122&gt;=T$2,$D122,0),0)</f>
        <v>0</v>
      </c>
      <c r="U122" s="44" t="n">
        <f aca="false">IF($B122&lt;=U$2,IF($C122&gt;=U$2,$D122,0),0)</f>
        <v>0</v>
      </c>
      <c r="V122" s="44" t="n">
        <f aca="false">IF($B122&lt;=V$2,IF($C122&gt;=V$2,$D122,0),0)</f>
        <v>0</v>
      </c>
      <c r="W122" s="44" t="n">
        <f aca="false">IF($B122&lt;=W$2,IF($C122&gt;=W$2,$D122,0),0)</f>
        <v>0</v>
      </c>
      <c r="X122" s="44" t="n">
        <f aca="false">IF($B122&lt;=X$2,IF($C122&gt;=X$2,$D122,0),0)</f>
        <v>0</v>
      </c>
      <c r="Y122" s="44" t="n">
        <f aca="false">IF($B122&lt;=Y$2,IF($C122&gt;=Y$2,$D122,0),0)</f>
        <v>0</v>
      </c>
      <c r="Z122" s="44" t="n">
        <f aca="false">IF($B122&lt;=Z$2,IF($C122&gt;=Z$2,$D122,0),0)</f>
        <v>0</v>
      </c>
      <c r="AA122" s="44" t="n">
        <f aca="false">IF($B122&lt;=AA$2,IF($C122&gt;=AA$2,$D122,0),0)</f>
        <v>0</v>
      </c>
      <c r="AB122" s="44" t="n">
        <f aca="false">IF($B122&lt;=AB$2,IF($C122&gt;=AB$2,$D122,0),0)</f>
        <v>0</v>
      </c>
      <c r="AC122" s="44" t="n">
        <f aca="false">IF($B122&lt;=AC$2,IF($C122&gt;=AC$2,$D122,0),0)</f>
        <v>0</v>
      </c>
      <c r="AD122" s="44" t="n">
        <f aca="false">IF($B122&lt;=AD$2,IF($C122&gt;=AD$2,$D122,0),0)</f>
        <v>0</v>
      </c>
      <c r="AE122" s="44" t="n">
        <f aca="false">IF($B122&lt;=AE$2,IF($C122&gt;=AE$2,$D122,0),0)</f>
        <v>0</v>
      </c>
      <c r="AF122" s="44" t="n">
        <f aca="false">IF($B122&lt;=AF$2,IF($C122&gt;=AF$2,$D122,0),0)</f>
        <v>0</v>
      </c>
      <c r="AG122" s="44" t="n">
        <f aca="false">IF($B122&lt;=AG$2,IF($C122&gt;=AG$2,$D122,0),0)</f>
        <v>0</v>
      </c>
      <c r="AH122" s="44" t="n">
        <f aca="false">IF($B122&lt;=AH$2,IF($C122&gt;=AH$2,$D122,0),0)</f>
        <v>0</v>
      </c>
      <c r="AI122" s="44" t="n">
        <f aca="false">IF($B122&lt;=AI$2,IF($C122&gt;=AI$2,$D122,0),0)</f>
        <v>0</v>
      </c>
      <c r="AJ122" s="44" t="n">
        <f aca="false">IF($B122&lt;=AJ$2,IF($C122&gt;=AJ$2,$D122,0),0)</f>
        <v>0</v>
      </c>
      <c r="AK122" s="44" t="n">
        <f aca="false">IF($B122&lt;=AK$2,IF($C122&gt;=AK$2,$D122,0),0)</f>
        <v>0</v>
      </c>
      <c r="AL122" s="44" t="n">
        <f aca="false">IF($B122&lt;=AL$2,IF($C122&gt;=AL$2,$D122,0),0)</f>
        <v>0</v>
      </c>
      <c r="AM122" s="44" t="n">
        <f aca="false">IF($B122&lt;=AM$2,IF($C122&gt;=AM$2,$D122,0),0)</f>
        <v>0</v>
      </c>
      <c r="AN122" s="44" t="n">
        <f aca="false">IF($B122&lt;=AN$2,IF($C122&gt;=AN$2,$D122,0),0)</f>
        <v>0</v>
      </c>
      <c r="AO122" s="44" t="n">
        <f aca="false">IF($B122&lt;=AO$2,IF($C122&gt;=AO$2,$D122,0),0)</f>
        <v>0</v>
      </c>
      <c r="AP122" s="44" t="n">
        <f aca="false">IF($B122&lt;=AP$2,IF($C122&gt;=AP$2,$D122,0),0)</f>
        <v>0</v>
      </c>
      <c r="AQ122" s="44" t="n">
        <f aca="false">IF($B122&lt;=AQ$2,IF($C122&gt;=AQ$2,$D122,0),0)</f>
        <v>0</v>
      </c>
      <c r="AR122" s="44" t="n">
        <f aca="false">IF($B122&lt;=AR$2,IF($C122&gt;=AR$2,$D122,0),0)</f>
        <v>0</v>
      </c>
      <c r="AS122" s="44" t="n">
        <f aca="false">IF($B122&lt;=AS$2,IF($C122&gt;=AS$2,$D122,0),0)</f>
        <v>0</v>
      </c>
      <c r="AT122" s="44" t="n">
        <f aca="false">IF($B122&lt;=AT$2,IF($C122&gt;=AT$2,$D122,0),0)</f>
        <v>0</v>
      </c>
      <c r="AU122" s="44" t="n">
        <f aca="false">IF($B122&lt;=AU$2,IF($C122&gt;=AU$2,$D122,0),0)</f>
        <v>0</v>
      </c>
      <c r="AV122" s="44" t="n">
        <f aca="false">IF($B122&lt;=AV$2,IF($C122&gt;=AV$2,$D122,0),0)</f>
        <v>0</v>
      </c>
      <c r="AW122" s="44" t="n">
        <f aca="false">IF($B122&lt;=AW$2,IF($C122&gt;=AW$2,$D122,0),0)</f>
        <v>0</v>
      </c>
      <c r="AX122" s="44" t="n">
        <f aca="false">IF($B122&lt;=AX$2,IF($C122&gt;=AX$2,$D122,0),0)</f>
        <v>0</v>
      </c>
      <c r="AY122" s="44" t="n">
        <f aca="false">IF($B122&lt;=AY$2,IF($C122&gt;=AY$2,$D122,0),0)</f>
        <v>0</v>
      </c>
      <c r="AZ122" s="44" t="n">
        <f aca="false">IF($B122&lt;=AZ$2,IF($C122&gt;=AZ$2,$D122,0),0)</f>
        <v>0</v>
      </c>
      <c r="BA122" s="44" t="n">
        <f aca="false">IF($B122&lt;=BA$2,IF($C122&gt;=BA$2,$D122,0),0)</f>
        <v>0</v>
      </c>
      <c r="BB122" s="44" t="n">
        <f aca="false">IF($B122&lt;=BB$2,IF($C122&gt;=BB$2,$D122,0),0)</f>
        <v>0</v>
      </c>
      <c r="BC122" s="44" t="n">
        <f aca="false">IF($B122&lt;=BC$2,IF($C122&gt;=BC$2,$D122,0),0)</f>
        <v>0</v>
      </c>
      <c r="BD122" s="44" t="n">
        <f aca="false">IF($B122&lt;=BD$2,IF($C122&gt;=BD$2,$D122,0),0)</f>
        <v>0</v>
      </c>
      <c r="BE122" s="44" t="n">
        <f aca="false">IF($B122&lt;=BE$2,IF($C122&gt;=BE$2,$D122,0),0)</f>
        <v>0</v>
      </c>
      <c r="BF122" s="44" t="n">
        <f aca="false">IF($B122&lt;=BF$2,IF($C122&gt;=BF$2,$D122,0),0)</f>
        <v>0</v>
      </c>
      <c r="BG122" s="44" t="n">
        <f aca="false">IF($B122&lt;=BG$2,IF($C122&gt;=BG$2,$D122,0),0)</f>
        <v>0</v>
      </c>
      <c r="BH122" s="44" t="n">
        <f aca="false">IF($B122&lt;=BH$2,IF($C122&gt;=BH$2,$D122,0),0)</f>
        <v>0</v>
      </c>
      <c r="BI122" s="44" t="n">
        <f aca="false">IF($B122&lt;=BI$2,IF($C122&gt;=BI$2,$D122,0),0)</f>
        <v>0</v>
      </c>
      <c r="BJ122" s="44" t="n">
        <f aca="false">IF($B122&lt;=BJ$2,IF($C122&gt;=BJ$2,$D122,0),0)</f>
        <v>0</v>
      </c>
      <c r="BK122" s="44" t="n">
        <f aca="false">IF($B122&lt;=BK$2,IF($C122&gt;=BK$2,$D122,0),0)</f>
        <v>0</v>
      </c>
    </row>
    <row r="123" customFormat="false" ht="12.75" hidden="false" customHeight="false" outlineLevel="0" collapsed="false">
      <c r="B123" s="30" t="n">
        <v>36861</v>
      </c>
      <c r="C123" s="30" t="n">
        <v>36951</v>
      </c>
      <c r="E123" s="32" t="n">
        <v>-0.235</v>
      </c>
      <c r="F123" s="33" t="s">
        <v>109</v>
      </c>
      <c r="G123" s="33" t="s">
        <v>111</v>
      </c>
      <c r="H123" s="47" t="n">
        <f aca="false">((I123-E123)*SUM(L123:AK123)*10000)</f>
        <v>-0</v>
      </c>
      <c r="I123" s="32" t="n">
        <v>-0.72</v>
      </c>
      <c r="K123" s="33" t="str">
        <f aca="false">IF(I123=1,0,G123)</f>
        <v>west</v>
      </c>
      <c r="L123" s="44" t="n">
        <f aca="false">IF($B123&lt;=L$2,IF($C123&gt;=L$2,$D123,0),0)</f>
        <v>0</v>
      </c>
      <c r="M123" s="44" t="n">
        <f aca="false">IF($B123&lt;=M$2,IF($C123&gt;=M$2,$D123,0),0)</f>
        <v>0</v>
      </c>
      <c r="N123" s="44" t="n">
        <f aca="false">IF($B123&lt;=N$2,IF($C123&gt;=N$2,$D123,0),0)</f>
        <v>0</v>
      </c>
      <c r="O123" s="44" t="n">
        <f aca="false">IF($B123&lt;=O$2,IF($C123&gt;=O$2,$D123,0),0)</f>
        <v>0</v>
      </c>
      <c r="P123" s="44" t="n">
        <f aca="false">IF($B123&lt;=P$2,IF($C123&gt;=P$2,$D123,0),0)</f>
        <v>0</v>
      </c>
      <c r="Q123" s="44" t="n">
        <f aca="false">IF($B123&lt;=Q$2,IF($C123&gt;=Q$2,$D123,0),0)</f>
        <v>0</v>
      </c>
      <c r="R123" s="44" t="n">
        <f aca="false">IF($B123&lt;=R$2,IF($C123&gt;=R$2,$D123,0),0)</f>
        <v>0</v>
      </c>
      <c r="S123" s="44" t="n">
        <f aca="false">IF($B123&lt;=S$2,IF($C123&gt;=S$2,$D123,0),0)</f>
        <v>0</v>
      </c>
      <c r="T123" s="44" t="n">
        <f aca="false">IF($B123&lt;=T$2,IF($C123&gt;=T$2,$D123,0),0)</f>
        <v>0</v>
      </c>
      <c r="U123" s="44" t="n">
        <f aca="false">IF($B123&lt;=U$2,IF($C123&gt;=U$2,$D123,0),0)</f>
        <v>0</v>
      </c>
      <c r="V123" s="44" t="n">
        <f aca="false">IF($B123&lt;=V$2,IF($C123&gt;=V$2,$D123,0),0)</f>
        <v>0</v>
      </c>
      <c r="W123" s="44" t="n">
        <f aca="false">IF($B123&lt;=W$2,IF($C123&gt;=W$2,$D123,0),0)</f>
        <v>0</v>
      </c>
      <c r="X123" s="44" t="n">
        <f aca="false">IF($B123&lt;=X$2,IF($C123&gt;=X$2,$D123,0),0)</f>
        <v>0</v>
      </c>
      <c r="Y123" s="44" t="n">
        <f aca="false">IF($B123&lt;=Y$2,IF($C123&gt;=Y$2,$D123,0),0)</f>
        <v>0</v>
      </c>
      <c r="Z123" s="44" t="n">
        <f aca="false">IF($B123&lt;=Z$2,IF($C123&gt;=Z$2,$D123,0),0)</f>
        <v>0</v>
      </c>
      <c r="AA123" s="44" t="n">
        <f aca="false">IF($B123&lt;=AA$2,IF($C123&gt;=AA$2,$D123,0),0)</f>
        <v>0</v>
      </c>
      <c r="AB123" s="44" t="n">
        <f aca="false">IF($B123&lt;=AB$2,IF($C123&gt;=AB$2,$D123,0),0)</f>
        <v>0</v>
      </c>
      <c r="AC123" s="44" t="n">
        <f aca="false">IF($B123&lt;=AC$2,IF($C123&gt;=AC$2,$D123,0),0)</f>
        <v>0</v>
      </c>
      <c r="AD123" s="44" t="n">
        <f aca="false">IF($B123&lt;=AD$2,IF($C123&gt;=AD$2,$D123,0),0)</f>
        <v>0</v>
      </c>
      <c r="AE123" s="44" t="n">
        <f aca="false">IF($B123&lt;=AE$2,IF($C123&gt;=AE$2,$D123,0),0)</f>
        <v>0</v>
      </c>
      <c r="AF123" s="44" t="n">
        <f aca="false">IF($B123&lt;=AF$2,IF($C123&gt;=AF$2,$D123,0),0)</f>
        <v>0</v>
      </c>
      <c r="AG123" s="44" t="n">
        <f aca="false">IF($B123&lt;=AG$2,IF($C123&gt;=AG$2,$D123,0),0)</f>
        <v>0</v>
      </c>
      <c r="AH123" s="44" t="n">
        <f aca="false">IF($B123&lt;=AH$2,IF($C123&gt;=AH$2,$D123,0),0)</f>
        <v>0</v>
      </c>
      <c r="AI123" s="44" t="n">
        <f aca="false">IF($B123&lt;=AI$2,IF($C123&gt;=AI$2,$D123,0),0)</f>
        <v>0</v>
      </c>
      <c r="AJ123" s="44" t="n">
        <f aca="false">IF($B123&lt;=AJ$2,IF($C123&gt;=AJ$2,$D123,0),0)</f>
        <v>0</v>
      </c>
      <c r="AK123" s="44" t="n">
        <f aca="false">IF($B123&lt;=AK$2,IF($C123&gt;=AK$2,$D123,0),0)</f>
        <v>0</v>
      </c>
      <c r="AL123" s="44" t="n">
        <f aca="false">IF($B123&lt;=AL$2,IF($C123&gt;=AL$2,$D123,0),0)</f>
        <v>0</v>
      </c>
      <c r="AM123" s="44" t="n">
        <f aca="false">IF($B123&lt;=AM$2,IF($C123&gt;=AM$2,$D123,0),0)</f>
        <v>0</v>
      </c>
      <c r="AN123" s="44" t="n">
        <f aca="false">IF($B123&lt;=AN$2,IF($C123&gt;=AN$2,$D123,0),0)</f>
        <v>0</v>
      </c>
      <c r="AO123" s="44" t="n">
        <f aca="false">IF($B123&lt;=AO$2,IF($C123&gt;=AO$2,$D123,0),0)</f>
        <v>0</v>
      </c>
      <c r="AP123" s="44" t="n">
        <f aca="false">IF($B123&lt;=AP$2,IF($C123&gt;=AP$2,$D123,0),0)</f>
        <v>0</v>
      </c>
      <c r="AQ123" s="44" t="n">
        <f aca="false">IF($B123&lt;=AQ$2,IF($C123&gt;=AQ$2,$D123,0),0)</f>
        <v>0</v>
      </c>
      <c r="AR123" s="44" t="n">
        <f aca="false">IF($B123&lt;=AR$2,IF($C123&gt;=AR$2,$D123,0),0)</f>
        <v>0</v>
      </c>
      <c r="AS123" s="44" t="n">
        <f aca="false">IF($B123&lt;=AS$2,IF($C123&gt;=AS$2,$D123,0),0)</f>
        <v>0</v>
      </c>
      <c r="AT123" s="44" t="n">
        <f aca="false">IF($B123&lt;=AT$2,IF($C123&gt;=AT$2,$D123,0),0)</f>
        <v>0</v>
      </c>
      <c r="AU123" s="44" t="n">
        <f aca="false">IF($B123&lt;=AU$2,IF($C123&gt;=AU$2,$D123,0),0)</f>
        <v>0</v>
      </c>
      <c r="AV123" s="44" t="n">
        <f aca="false">IF($B123&lt;=AV$2,IF($C123&gt;=AV$2,$D123,0),0)</f>
        <v>0</v>
      </c>
      <c r="AW123" s="44" t="n">
        <f aca="false">IF($B123&lt;=AW$2,IF($C123&gt;=AW$2,$D123,0),0)</f>
        <v>0</v>
      </c>
      <c r="AX123" s="44" t="n">
        <f aca="false">IF($B123&lt;=AX$2,IF($C123&gt;=AX$2,$D123,0),0)</f>
        <v>0</v>
      </c>
      <c r="AY123" s="44" t="n">
        <f aca="false">IF($B123&lt;=AY$2,IF($C123&gt;=AY$2,$D123,0),0)</f>
        <v>0</v>
      </c>
      <c r="AZ123" s="44" t="n">
        <f aca="false">IF($B123&lt;=AZ$2,IF($C123&gt;=AZ$2,$D123,0),0)</f>
        <v>0</v>
      </c>
      <c r="BA123" s="44" t="n">
        <f aca="false">IF($B123&lt;=BA$2,IF($C123&gt;=BA$2,$D123,0),0)</f>
        <v>0</v>
      </c>
      <c r="BB123" s="44" t="n">
        <f aca="false">IF($B123&lt;=BB$2,IF($C123&gt;=BB$2,$D123,0),0)</f>
        <v>0</v>
      </c>
      <c r="BC123" s="44" t="n">
        <f aca="false">IF($B123&lt;=BC$2,IF($C123&gt;=BC$2,$D123,0),0)</f>
        <v>0</v>
      </c>
      <c r="BD123" s="44" t="n">
        <f aca="false">IF($B123&lt;=BD$2,IF($C123&gt;=BD$2,$D123,0),0)</f>
        <v>0</v>
      </c>
      <c r="BE123" s="44" t="n">
        <f aca="false">IF($B123&lt;=BE$2,IF($C123&gt;=BE$2,$D123,0),0)</f>
        <v>0</v>
      </c>
      <c r="BF123" s="44" t="n">
        <f aca="false">IF($B123&lt;=BF$2,IF($C123&gt;=BF$2,$D123,0),0)</f>
        <v>0</v>
      </c>
      <c r="BG123" s="44" t="n">
        <f aca="false">IF($B123&lt;=BG$2,IF($C123&gt;=BG$2,$D123,0),0)</f>
        <v>0</v>
      </c>
      <c r="BH123" s="44" t="n">
        <f aca="false">IF($B123&lt;=BH$2,IF($C123&gt;=BH$2,$D123,0),0)</f>
        <v>0</v>
      </c>
      <c r="BI123" s="44" t="n">
        <f aca="false">IF($B123&lt;=BI$2,IF($C123&gt;=BI$2,$D123,0),0)</f>
        <v>0</v>
      </c>
      <c r="BJ123" s="44" t="n">
        <f aca="false">IF($B123&lt;=BJ$2,IF($C123&gt;=BJ$2,$D123,0),0)</f>
        <v>0</v>
      </c>
      <c r="BK123" s="44" t="n">
        <f aca="false">IF($B123&lt;=BK$2,IF($C123&gt;=BK$2,$D123,0),0)</f>
        <v>0</v>
      </c>
    </row>
    <row r="124" customFormat="false" ht="12.75" hidden="false" customHeight="false" outlineLevel="0" collapsed="false">
      <c r="B124" s="30" t="n">
        <v>36831</v>
      </c>
      <c r="C124" s="30" t="n">
        <v>36831</v>
      </c>
      <c r="E124" s="32" t="n">
        <v>-0.955</v>
      </c>
      <c r="F124" s="33" t="s">
        <v>115</v>
      </c>
      <c r="G124" s="33" t="s">
        <v>111</v>
      </c>
      <c r="H124" s="47" t="n">
        <f aca="false">((I124-E124)*SUM(L124:AK124)*10000)</f>
        <v>0</v>
      </c>
      <c r="I124" s="32" t="n">
        <v>-0.72</v>
      </c>
      <c r="K124" s="33" t="str">
        <f aca="false">IF(I124=1,0,G124)</f>
        <v>west</v>
      </c>
      <c r="L124" s="44" t="n">
        <f aca="false">IF($B124&lt;=L$2,IF($C124&gt;=L$2,$D124,0),0)</f>
        <v>0</v>
      </c>
      <c r="M124" s="44" t="n">
        <f aca="false">IF($B124&lt;=M$2,IF($C124&gt;=M$2,$D124,0),0)</f>
        <v>0</v>
      </c>
      <c r="N124" s="44" t="n">
        <f aca="false">IF($B124&lt;=N$2,IF($C124&gt;=N$2,$D124,0),0)</f>
        <v>0</v>
      </c>
      <c r="O124" s="44" t="n">
        <f aca="false">IF($B124&lt;=O$2,IF($C124&gt;=O$2,$D124,0),0)</f>
        <v>0</v>
      </c>
      <c r="P124" s="44" t="n">
        <f aca="false">IF($B124&lt;=P$2,IF($C124&gt;=P$2,$D124,0),0)</f>
        <v>0</v>
      </c>
      <c r="Q124" s="44" t="n">
        <f aca="false">IF($B124&lt;=Q$2,IF($C124&gt;=Q$2,$D124,0),0)</f>
        <v>0</v>
      </c>
      <c r="R124" s="44" t="n">
        <f aca="false">IF($B124&lt;=R$2,IF($C124&gt;=R$2,$D124,0),0)</f>
        <v>0</v>
      </c>
      <c r="S124" s="44" t="n">
        <f aca="false">IF($B124&lt;=S$2,IF($C124&gt;=S$2,$D124,0),0)</f>
        <v>0</v>
      </c>
      <c r="T124" s="44" t="n">
        <f aca="false">IF($B124&lt;=T$2,IF($C124&gt;=T$2,$D124,0),0)</f>
        <v>0</v>
      </c>
      <c r="U124" s="44" t="n">
        <f aca="false">IF($B124&lt;=U$2,IF($C124&gt;=U$2,$D124,0),0)</f>
        <v>0</v>
      </c>
      <c r="V124" s="44" t="n">
        <f aca="false">IF($B124&lt;=V$2,IF($C124&gt;=V$2,$D124,0),0)</f>
        <v>0</v>
      </c>
      <c r="W124" s="44" t="n">
        <f aca="false">IF($B124&lt;=W$2,IF($C124&gt;=W$2,$D124,0),0)</f>
        <v>0</v>
      </c>
      <c r="X124" s="44" t="n">
        <f aca="false">IF($B124&lt;=X$2,IF($C124&gt;=X$2,$D124,0),0)</f>
        <v>0</v>
      </c>
      <c r="Y124" s="44" t="n">
        <f aca="false">IF($B124&lt;=Y$2,IF($C124&gt;=Y$2,$D124,0),0)</f>
        <v>0</v>
      </c>
      <c r="Z124" s="44" t="n">
        <f aca="false">IF($B124&lt;=Z$2,IF($C124&gt;=Z$2,$D124,0),0)</f>
        <v>0</v>
      </c>
      <c r="AA124" s="44" t="n">
        <f aca="false">IF($B124&lt;=AA$2,IF($C124&gt;=AA$2,$D124,0),0)</f>
        <v>0</v>
      </c>
      <c r="AB124" s="44" t="n">
        <f aca="false">IF($B124&lt;=AB$2,IF($C124&gt;=AB$2,$D124,0),0)</f>
        <v>0</v>
      </c>
      <c r="AC124" s="44" t="n">
        <f aca="false">IF($B124&lt;=AC$2,IF($C124&gt;=AC$2,$D124,0),0)</f>
        <v>0</v>
      </c>
      <c r="AD124" s="44" t="n">
        <f aca="false">IF($B124&lt;=AD$2,IF($C124&gt;=AD$2,$D124,0),0)</f>
        <v>0</v>
      </c>
      <c r="AE124" s="44" t="n">
        <f aca="false">IF($B124&lt;=AE$2,IF($C124&gt;=AE$2,$D124,0),0)</f>
        <v>0</v>
      </c>
      <c r="AF124" s="44" t="n">
        <f aca="false">IF($B124&lt;=AF$2,IF($C124&gt;=AF$2,$D124,0),0)</f>
        <v>0</v>
      </c>
      <c r="AG124" s="44" t="n">
        <f aca="false">IF($B124&lt;=AG$2,IF($C124&gt;=AG$2,$D124,0),0)</f>
        <v>0</v>
      </c>
      <c r="AH124" s="44" t="n">
        <f aca="false">IF($B124&lt;=AH$2,IF($C124&gt;=AH$2,$D124,0),0)</f>
        <v>0</v>
      </c>
      <c r="AI124" s="44" t="n">
        <f aca="false">IF($B124&lt;=AI$2,IF($C124&gt;=AI$2,$D124,0),0)</f>
        <v>0</v>
      </c>
      <c r="AJ124" s="44" t="n">
        <f aca="false">IF($B124&lt;=AJ$2,IF($C124&gt;=AJ$2,$D124,0),0)</f>
        <v>0</v>
      </c>
      <c r="AK124" s="44" t="n">
        <f aca="false">IF($B124&lt;=AK$2,IF($C124&gt;=AK$2,$D124,0),0)</f>
        <v>0</v>
      </c>
      <c r="AL124" s="44" t="n">
        <f aca="false">IF($B124&lt;=AL$2,IF($C124&gt;=AL$2,$D124,0),0)</f>
        <v>0</v>
      </c>
      <c r="AM124" s="44" t="n">
        <f aca="false">IF($B124&lt;=AM$2,IF($C124&gt;=AM$2,$D124,0),0)</f>
        <v>0</v>
      </c>
      <c r="AN124" s="44" t="n">
        <f aca="false">IF($B124&lt;=AN$2,IF($C124&gt;=AN$2,$D124,0),0)</f>
        <v>0</v>
      </c>
      <c r="AO124" s="44" t="n">
        <f aca="false">IF($B124&lt;=AO$2,IF($C124&gt;=AO$2,$D124,0),0)</f>
        <v>0</v>
      </c>
      <c r="AP124" s="44" t="n">
        <f aca="false">IF($B124&lt;=AP$2,IF($C124&gt;=AP$2,$D124,0),0)</f>
        <v>0</v>
      </c>
      <c r="AQ124" s="44" t="n">
        <f aca="false">IF($B124&lt;=AQ$2,IF($C124&gt;=AQ$2,$D124,0),0)</f>
        <v>0</v>
      </c>
      <c r="AR124" s="44" t="n">
        <f aca="false">IF($B124&lt;=AR$2,IF($C124&gt;=AR$2,$D124,0),0)</f>
        <v>0</v>
      </c>
      <c r="AS124" s="44" t="n">
        <f aca="false">IF($B124&lt;=AS$2,IF($C124&gt;=AS$2,$D124,0),0)</f>
        <v>0</v>
      </c>
      <c r="AT124" s="44" t="n">
        <f aca="false">IF($B124&lt;=AT$2,IF($C124&gt;=AT$2,$D124,0),0)</f>
        <v>0</v>
      </c>
      <c r="AU124" s="44" t="n">
        <f aca="false">IF($B124&lt;=AU$2,IF($C124&gt;=AU$2,$D124,0),0)</f>
        <v>0</v>
      </c>
      <c r="AV124" s="44" t="n">
        <f aca="false">IF($B124&lt;=AV$2,IF($C124&gt;=AV$2,$D124,0),0)</f>
        <v>0</v>
      </c>
      <c r="AW124" s="44" t="n">
        <f aca="false">IF($B124&lt;=AW$2,IF($C124&gt;=AW$2,$D124,0),0)</f>
        <v>0</v>
      </c>
      <c r="AX124" s="44" t="n">
        <f aca="false">IF($B124&lt;=AX$2,IF($C124&gt;=AX$2,$D124,0),0)</f>
        <v>0</v>
      </c>
      <c r="AY124" s="44" t="n">
        <f aca="false">IF($B124&lt;=AY$2,IF($C124&gt;=AY$2,$D124,0),0)</f>
        <v>0</v>
      </c>
      <c r="AZ124" s="44" t="n">
        <f aca="false">IF($B124&lt;=AZ$2,IF($C124&gt;=AZ$2,$D124,0),0)</f>
        <v>0</v>
      </c>
      <c r="BA124" s="44" t="n">
        <f aca="false">IF($B124&lt;=BA$2,IF($C124&gt;=BA$2,$D124,0),0)</f>
        <v>0</v>
      </c>
      <c r="BB124" s="44" t="n">
        <f aca="false">IF($B124&lt;=BB$2,IF($C124&gt;=BB$2,$D124,0),0)</f>
        <v>0</v>
      </c>
      <c r="BC124" s="44" t="n">
        <f aca="false">IF($B124&lt;=BC$2,IF($C124&gt;=BC$2,$D124,0),0)</f>
        <v>0</v>
      </c>
      <c r="BD124" s="44" t="n">
        <f aca="false">IF($B124&lt;=BD$2,IF($C124&gt;=BD$2,$D124,0),0)</f>
        <v>0</v>
      </c>
      <c r="BE124" s="44" t="n">
        <f aca="false">IF($B124&lt;=BE$2,IF($C124&gt;=BE$2,$D124,0),0)</f>
        <v>0</v>
      </c>
      <c r="BF124" s="44" t="n">
        <f aca="false">IF($B124&lt;=BF$2,IF($C124&gt;=BF$2,$D124,0),0)</f>
        <v>0</v>
      </c>
      <c r="BG124" s="44" t="n">
        <f aca="false">IF($B124&lt;=BG$2,IF($C124&gt;=BG$2,$D124,0),0)</f>
        <v>0</v>
      </c>
      <c r="BH124" s="44" t="n">
        <f aca="false">IF($B124&lt;=BH$2,IF($C124&gt;=BH$2,$D124,0),0)</f>
        <v>0</v>
      </c>
      <c r="BI124" s="44" t="n">
        <f aca="false">IF($B124&lt;=BI$2,IF($C124&gt;=BI$2,$D124,0),0)</f>
        <v>0</v>
      </c>
      <c r="BJ124" s="44" t="n">
        <f aca="false">IF($B124&lt;=BJ$2,IF($C124&gt;=BJ$2,$D124,0),0)</f>
        <v>0</v>
      </c>
      <c r="BK124" s="44" t="n">
        <f aca="false">IF($B124&lt;=BK$2,IF($C124&gt;=BK$2,$D124,0),0)</f>
        <v>0</v>
      </c>
    </row>
    <row r="125" customFormat="false" ht="12.75" hidden="false" customHeight="false" outlineLevel="0" collapsed="false">
      <c r="B125" s="30" t="n">
        <v>36770</v>
      </c>
      <c r="C125" s="30" t="n">
        <v>36770</v>
      </c>
      <c r="E125" s="32" t="n">
        <v>-0.955</v>
      </c>
      <c r="F125" s="33" t="s">
        <v>115</v>
      </c>
      <c r="G125" s="33" t="s">
        <v>111</v>
      </c>
      <c r="H125" s="47" t="n">
        <f aca="false">((I125-E125)*SUM(L125:AK125)*10000)</f>
        <v>0</v>
      </c>
      <c r="I125" s="32" t="n">
        <f aca="false">I123</f>
        <v>-0.72</v>
      </c>
      <c r="K125" s="33" t="str">
        <f aca="false">IF(I125=1,0,G125)</f>
        <v>west</v>
      </c>
      <c r="L125" s="44" t="n">
        <f aca="false">IF($B125&lt;=L$2,IF($C125&gt;=L$2,$D125,0),0)</f>
        <v>0</v>
      </c>
      <c r="M125" s="44" t="n">
        <f aca="false">IF($B125&lt;=M$2,IF($C125&gt;=M$2,$D125,0),0)</f>
        <v>0</v>
      </c>
      <c r="N125" s="44" t="n">
        <f aca="false">IF($B125&lt;=N$2,IF($C125&gt;=N$2,$D125,0),0)</f>
        <v>0</v>
      </c>
      <c r="O125" s="44" t="n">
        <f aca="false">IF($B125&lt;=O$2,IF($C125&gt;=O$2,$D125,0),0)</f>
        <v>0</v>
      </c>
      <c r="P125" s="44" t="n">
        <f aca="false">IF($B125&lt;=P$2,IF($C125&gt;=P$2,$D125,0),0)</f>
        <v>0</v>
      </c>
      <c r="Q125" s="44" t="n">
        <f aca="false">IF($B125&lt;=Q$2,IF($C125&gt;=Q$2,$D125,0),0)</f>
        <v>0</v>
      </c>
      <c r="R125" s="44" t="n">
        <f aca="false">IF($B125&lt;=R$2,IF($C125&gt;=R$2,$D125,0),0)</f>
        <v>0</v>
      </c>
      <c r="S125" s="44" t="n">
        <f aca="false">IF($B125&lt;=S$2,IF($C125&gt;=S$2,$D125,0),0)</f>
        <v>0</v>
      </c>
      <c r="T125" s="44" t="n">
        <f aca="false">IF($B125&lt;=T$2,IF($C125&gt;=T$2,$D125,0),0)</f>
        <v>0</v>
      </c>
      <c r="U125" s="44" t="n">
        <f aca="false">IF($B125&lt;=U$2,IF($C125&gt;=U$2,$D125,0),0)</f>
        <v>0</v>
      </c>
      <c r="V125" s="44" t="n">
        <f aca="false">IF($B125&lt;=V$2,IF($C125&gt;=V$2,$D125,0),0)</f>
        <v>0</v>
      </c>
      <c r="W125" s="44" t="n">
        <f aca="false">IF($B125&lt;=W$2,IF($C125&gt;=W$2,$D125,0),0)</f>
        <v>0</v>
      </c>
      <c r="X125" s="44" t="n">
        <f aca="false">IF($B125&lt;=X$2,IF($C125&gt;=X$2,$D125,0),0)</f>
        <v>0</v>
      </c>
      <c r="Y125" s="44" t="n">
        <f aca="false">IF($B125&lt;=Y$2,IF($C125&gt;=Y$2,$D125,0),0)</f>
        <v>0</v>
      </c>
      <c r="Z125" s="44" t="n">
        <f aca="false">IF($B125&lt;=Z$2,IF($C125&gt;=Z$2,$D125,0),0)</f>
        <v>0</v>
      </c>
      <c r="AA125" s="44" t="n">
        <f aca="false">IF($B125&lt;=AA$2,IF($C125&gt;=AA$2,$D125,0),0)</f>
        <v>0</v>
      </c>
      <c r="AB125" s="44" t="n">
        <f aca="false">IF($B125&lt;=AB$2,IF($C125&gt;=AB$2,$D125,0),0)</f>
        <v>0</v>
      </c>
      <c r="AC125" s="44" t="n">
        <f aca="false">IF($B125&lt;=AC$2,IF($C125&gt;=AC$2,$D125,0),0)</f>
        <v>0</v>
      </c>
      <c r="AD125" s="44" t="n">
        <f aca="false">IF($B125&lt;=AD$2,IF($C125&gt;=AD$2,$D125,0),0)</f>
        <v>0</v>
      </c>
      <c r="AE125" s="44" t="n">
        <f aca="false">IF($B125&lt;=AE$2,IF($C125&gt;=AE$2,$D125,0),0)</f>
        <v>0</v>
      </c>
      <c r="AF125" s="44" t="n">
        <f aca="false">IF($B125&lt;=AF$2,IF($C125&gt;=AF$2,$D125,0),0)</f>
        <v>0</v>
      </c>
      <c r="AG125" s="44" t="n">
        <f aca="false">IF($B125&lt;=AG$2,IF($C125&gt;=AG$2,$D125,0),0)</f>
        <v>0</v>
      </c>
      <c r="AH125" s="44" t="n">
        <f aca="false">IF($B125&lt;=AH$2,IF($C125&gt;=AH$2,$D125,0),0)</f>
        <v>0</v>
      </c>
      <c r="AI125" s="44" t="n">
        <f aca="false">IF($B125&lt;=AI$2,IF($C125&gt;=AI$2,$D125,0),0)</f>
        <v>0</v>
      </c>
      <c r="AJ125" s="44" t="n">
        <f aca="false">IF($B125&lt;=AJ$2,IF($C125&gt;=AJ$2,$D125,0),0)</f>
        <v>0</v>
      </c>
      <c r="AK125" s="44" t="n">
        <f aca="false">IF($B125&lt;=AK$2,IF($C125&gt;=AK$2,$D125,0),0)</f>
        <v>0</v>
      </c>
      <c r="AL125" s="44" t="n">
        <f aca="false">IF($B125&lt;=AL$2,IF($C125&gt;=AL$2,$D125,0),0)</f>
        <v>0</v>
      </c>
      <c r="AM125" s="44" t="n">
        <f aca="false">IF($B125&lt;=AM$2,IF($C125&gt;=AM$2,$D125,0),0)</f>
        <v>0</v>
      </c>
      <c r="AN125" s="44" t="n">
        <f aca="false">IF($B125&lt;=AN$2,IF($C125&gt;=AN$2,$D125,0),0)</f>
        <v>0</v>
      </c>
      <c r="AO125" s="44" t="n">
        <f aca="false">IF($B125&lt;=AO$2,IF($C125&gt;=AO$2,$D125,0),0)</f>
        <v>0</v>
      </c>
      <c r="AP125" s="44" t="n">
        <f aca="false">IF($B125&lt;=AP$2,IF($C125&gt;=AP$2,$D125,0),0)</f>
        <v>0</v>
      </c>
      <c r="AQ125" s="44" t="n">
        <f aca="false">IF($B125&lt;=AQ$2,IF($C125&gt;=AQ$2,$D125,0),0)</f>
        <v>0</v>
      </c>
      <c r="AR125" s="44" t="n">
        <f aca="false">IF($B125&lt;=AR$2,IF($C125&gt;=AR$2,$D125,0),0)</f>
        <v>0</v>
      </c>
      <c r="AS125" s="44" t="n">
        <f aca="false">IF($B125&lt;=AS$2,IF($C125&gt;=AS$2,$D125,0),0)</f>
        <v>0</v>
      </c>
      <c r="AT125" s="44" t="n">
        <f aca="false">IF($B125&lt;=AT$2,IF($C125&gt;=AT$2,$D125,0),0)</f>
        <v>0</v>
      </c>
      <c r="AU125" s="44" t="n">
        <f aca="false">IF($B125&lt;=AU$2,IF($C125&gt;=AU$2,$D125,0),0)</f>
        <v>0</v>
      </c>
      <c r="AV125" s="44" t="n">
        <f aca="false">IF($B125&lt;=AV$2,IF($C125&gt;=AV$2,$D125,0),0)</f>
        <v>0</v>
      </c>
      <c r="AW125" s="44" t="n">
        <f aca="false">IF($B125&lt;=AW$2,IF($C125&gt;=AW$2,$D125,0),0)</f>
        <v>0</v>
      </c>
      <c r="AX125" s="44" t="n">
        <f aca="false">IF($B125&lt;=AX$2,IF($C125&gt;=AX$2,$D125,0),0)</f>
        <v>0</v>
      </c>
      <c r="AY125" s="44" t="n">
        <f aca="false">IF($B125&lt;=AY$2,IF($C125&gt;=AY$2,$D125,0),0)</f>
        <v>0</v>
      </c>
      <c r="AZ125" s="44" t="n">
        <f aca="false">IF($B125&lt;=AZ$2,IF($C125&gt;=AZ$2,$D125,0),0)</f>
        <v>0</v>
      </c>
      <c r="BA125" s="44" t="n">
        <f aca="false">IF($B125&lt;=BA$2,IF($C125&gt;=BA$2,$D125,0),0)</f>
        <v>0</v>
      </c>
      <c r="BB125" s="44" t="n">
        <f aca="false">IF($B125&lt;=BB$2,IF($C125&gt;=BB$2,$D125,0),0)</f>
        <v>0</v>
      </c>
      <c r="BC125" s="44" t="n">
        <f aca="false">IF($B125&lt;=BC$2,IF($C125&gt;=BC$2,$D125,0),0)</f>
        <v>0</v>
      </c>
      <c r="BD125" s="44" t="n">
        <f aca="false">IF($B125&lt;=BD$2,IF($C125&gt;=BD$2,$D125,0),0)</f>
        <v>0</v>
      </c>
      <c r="BE125" s="44" t="n">
        <f aca="false">IF($B125&lt;=BE$2,IF($C125&gt;=BE$2,$D125,0),0)</f>
        <v>0</v>
      </c>
      <c r="BF125" s="44" t="n">
        <f aca="false">IF($B125&lt;=BF$2,IF($C125&gt;=BF$2,$D125,0),0)</f>
        <v>0</v>
      </c>
      <c r="BG125" s="44" t="n">
        <f aca="false">IF($B125&lt;=BG$2,IF($C125&gt;=BG$2,$D125,0),0)</f>
        <v>0</v>
      </c>
      <c r="BH125" s="44" t="n">
        <f aca="false">IF($B125&lt;=BH$2,IF($C125&gt;=BH$2,$D125,0),0)</f>
        <v>0</v>
      </c>
      <c r="BI125" s="44" t="n">
        <f aca="false">IF($B125&lt;=BI$2,IF($C125&gt;=BI$2,$D125,0),0)</f>
        <v>0</v>
      </c>
      <c r="BJ125" s="44" t="n">
        <f aca="false">IF($B125&lt;=BJ$2,IF($C125&gt;=BJ$2,$D125,0),0)</f>
        <v>0</v>
      </c>
      <c r="BK125" s="44" t="n">
        <f aca="false">IF($B125&lt;=BK$2,IF($C125&gt;=BK$2,$D125,0),0)</f>
        <v>0</v>
      </c>
    </row>
    <row r="126" customFormat="false" ht="12.75" hidden="false" customHeight="false" outlineLevel="0" collapsed="false">
      <c r="B126" s="30" t="n">
        <v>36831</v>
      </c>
      <c r="C126" s="30" t="n">
        <v>36951</v>
      </c>
      <c r="E126" s="32" t="n">
        <v>0.5</v>
      </c>
      <c r="F126" s="33" t="s">
        <v>112</v>
      </c>
      <c r="G126" s="33" t="s">
        <v>111</v>
      </c>
      <c r="H126" s="47" t="n">
        <f aca="false">((I126-E126)*SUM(L126:AK126)*10000)</f>
        <v>-0</v>
      </c>
      <c r="I126" s="32" t="n">
        <f aca="false">I125</f>
        <v>-0.72</v>
      </c>
      <c r="K126" s="33" t="str">
        <f aca="false">IF(I126=1,0,G126)</f>
        <v>west</v>
      </c>
      <c r="L126" s="44" t="n">
        <f aca="false">IF($B126&lt;=L$2,IF($C126&gt;=L$2,$D126,0),0)</f>
        <v>0</v>
      </c>
      <c r="M126" s="44" t="n">
        <f aca="false">IF($B126&lt;=M$2,IF($C126&gt;=M$2,$D126,0),0)</f>
        <v>0</v>
      </c>
      <c r="N126" s="44" t="n">
        <f aca="false">IF($B126&lt;=N$2,IF($C126&gt;=N$2,$D126,0),0)</f>
        <v>0</v>
      </c>
      <c r="O126" s="44" t="n">
        <f aca="false">IF($B126&lt;=O$2,IF($C126&gt;=O$2,$D126,0),0)</f>
        <v>0</v>
      </c>
      <c r="P126" s="44" t="n">
        <f aca="false">IF($B126&lt;=P$2,IF($C126&gt;=P$2,$D126,0),0)</f>
        <v>0</v>
      </c>
      <c r="Q126" s="44" t="n">
        <f aca="false">IF($B126&lt;=Q$2,IF($C126&gt;=Q$2,$D126,0),0)</f>
        <v>0</v>
      </c>
      <c r="R126" s="44" t="n">
        <f aca="false">IF($B126&lt;=R$2,IF($C126&gt;=R$2,$D126,0),0)</f>
        <v>0</v>
      </c>
      <c r="S126" s="44" t="n">
        <f aca="false">IF($B126&lt;=S$2,IF($C126&gt;=S$2,$D126,0),0)</f>
        <v>0</v>
      </c>
      <c r="T126" s="44" t="n">
        <f aca="false">IF($B126&lt;=T$2,IF($C126&gt;=T$2,$D126,0),0)</f>
        <v>0</v>
      </c>
      <c r="U126" s="44" t="n">
        <f aca="false">IF($B126&lt;=U$2,IF($C126&gt;=U$2,$D126,0),0)</f>
        <v>0</v>
      </c>
      <c r="V126" s="44" t="n">
        <f aca="false">IF($B126&lt;=V$2,IF($C126&gt;=V$2,$D126,0),0)</f>
        <v>0</v>
      </c>
      <c r="W126" s="44" t="n">
        <f aca="false">IF($B126&lt;=W$2,IF($C126&gt;=W$2,$D126,0),0)</f>
        <v>0</v>
      </c>
      <c r="X126" s="44" t="n">
        <f aca="false">IF($B126&lt;=X$2,IF($C126&gt;=X$2,$D126,0),0)</f>
        <v>0</v>
      </c>
      <c r="Y126" s="44" t="n">
        <f aca="false">IF($B126&lt;=Y$2,IF($C126&gt;=Y$2,$D126,0),0)</f>
        <v>0</v>
      </c>
      <c r="Z126" s="44" t="n">
        <f aca="false">IF($B126&lt;=Z$2,IF($C126&gt;=Z$2,$D126,0),0)</f>
        <v>0</v>
      </c>
      <c r="AA126" s="44" t="n">
        <f aca="false">IF($B126&lt;=AA$2,IF($C126&gt;=AA$2,$D126,0),0)</f>
        <v>0</v>
      </c>
      <c r="AB126" s="44" t="n">
        <f aca="false">IF($B126&lt;=AB$2,IF($C126&gt;=AB$2,$D126,0),0)</f>
        <v>0</v>
      </c>
      <c r="AC126" s="44" t="n">
        <f aca="false">IF($B126&lt;=AC$2,IF($C126&gt;=AC$2,$D126,0),0)</f>
        <v>0</v>
      </c>
      <c r="AD126" s="44" t="n">
        <f aca="false">IF($B126&lt;=AD$2,IF($C126&gt;=AD$2,$D126,0),0)</f>
        <v>0</v>
      </c>
      <c r="AE126" s="44" t="n">
        <f aca="false">IF($B126&lt;=AE$2,IF($C126&gt;=AE$2,$D126,0),0)</f>
        <v>0</v>
      </c>
      <c r="AF126" s="44" t="n">
        <f aca="false">IF($B126&lt;=AF$2,IF($C126&gt;=AF$2,$D126,0),0)</f>
        <v>0</v>
      </c>
      <c r="AG126" s="44" t="n">
        <f aca="false">IF($B126&lt;=AG$2,IF($C126&gt;=AG$2,$D126,0),0)</f>
        <v>0</v>
      </c>
      <c r="AH126" s="44" t="n">
        <f aca="false">IF($B126&lt;=AH$2,IF($C126&gt;=AH$2,$D126,0),0)</f>
        <v>0</v>
      </c>
      <c r="AI126" s="44" t="n">
        <f aca="false">IF($B126&lt;=AI$2,IF($C126&gt;=AI$2,$D126,0),0)</f>
        <v>0</v>
      </c>
      <c r="AJ126" s="44" t="n">
        <f aca="false">IF($B126&lt;=AJ$2,IF($C126&gt;=AJ$2,$D126,0),0)</f>
        <v>0</v>
      </c>
      <c r="AK126" s="44" t="n">
        <f aca="false">IF($B126&lt;=AK$2,IF($C126&gt;=AK$2,$D126,0),0)</f>
        <v>0</v>
      </c>
      <c r="AL126" s="44" t="n">
        <f aca="false">IF($B126&lt;=AL$2,IF($C126&gt;=AL$2,$D126,0),0)</f>
        <v>0</v>
      </c>
      <c r="AM126" s="44" t="n">
        <f aca="false">IF($B126&lt;=AM$2,IF($C126&gt;=AM$2,$D126,0),0)</f>
        <v>0</v>
      </c>
      <c r="AN126" s="44" t="n">
        <f aca="false">IF($B126&lt;=AN$2,IF($C126&gt;=AN$2,$D126,0),0)</f>
        <v>0</v>
      </c>
      <c r="AO126" s="44" t="n">
        <f aca="false">IF($B126&lt;=AO$2,IF($C126&gt;=AO$2,$D126,0),0)</f>
        <v>0</v>
      </c>
      <c r="AP126" s="44" t="n">
        <f aca="false">IF($B126&lt;=AP$2,IF($C126&gt;=AP$2,$D126,0),0)</f>
        <v>0</v>
      </c>
      <c r="AQ126" s="44" t="n">
        <f aca="false">IF($B126&lt;=AQ$2,IF($C126&gt;=AQ$2,$D126,0),0)</f>
        <v>0</v>
      </c>
      <c r="AR126" s="44" t="n">
        <f aca="false">IF($B126&lt;=AR$2,IF($C126&gt;=AR$2,$D126,0),0)</f>
        <v>0</v>
      </c>
      <c r="AS126" s="44" t="n">
        <f aca="false">IF($B126&lt;=AS$2,IF($C126&gt;=AS$2,$D126,0),0)</f>
        <v>0</v>
      </c>
      <c r="AT126" s="44" t="n">
        <f aca="false">IF($B126&lt;=AT$2,IF($C126&gt;=AT$2,$D126,0),0)</f>
        <v>0</v>
      </c>
      <c r="AU126" s="44" t="n">
        <f aca="false">IF($B126&lt;=AU$2,IF($C126&gt;=AU$2,$D126,0),0)</f>
        <v>0</v>
      </c>
      <c r="AV126" s="44" t="n">
        <f aca="false">IF($B126&lt;=AV$2,IF($C126&gt;=AV$2,$D126,0),0)</f>
        <v>0</v>
      </c>
      <c r="AW126" s="44" t="n">
        <f aca="false">IF($B126&lt;=AW$2,IF($C126&gt;=AW$2,$D126,0),0)</f>
        <v>0</v>
      </c>
      <c r="AX126" s="44" t="n">
        <f aca="false">IF($B126&lt;=AX$2,IF($C126&gt;=AX$2,$D126,0),0)</f>
        <v>0</v>
      </c>
      <c r="AY126" s="44" t="n">
        <f aca="false">IF($B126&lt;=AY$2,IF($C126&gt;=AY$2,$D126,0),0)</f>
        <v>0</v>
      </c>
      <c r="AZ126" s="44" t="n">
        <f aca="false">IF($B126&lt;=AZ$2,IF($C126&gt;=AZ$2,$D126,0),0)</f>
        <v>0</v>
      </c>
      <c r="BA126" s="44" t="n">
        <f aca="false">IF($B126&lt;=BA$2,IF($C126&gt;=BA$2,$D126,0),0)</f>
        <v>0</v>
      </c>
      <c r="BB126" s="44" t="n">
        <f aca="false">IF($B126&lt;=BB$2,IF($C126&gt;=BB$2,$D126,0),0)</f>
        <v>0</v>
      </c>
      <c r="BC126" s="44" t="n">
        <f aca="false">IF($B126&lt;=BC$2,IF($C126&gt;=BC$2,$D126,0),0)</f>
        <v>0</v>
      </c>
      <c r="BD126" s="44" t="n">
        <f aca="false">IF($B126&lt;=BD$2,IF($C126&gt;=BD$2,$D126,0),0)</f>
        <v>0</v>
      </c>
      <c r="BE126" s="44" t="n">
        <f aca="false">IF($B126&lt;=BE$2,IF($C126&gt;=BE$2,$D126,0),0)</f>
        <v>0</v>
      </c>
      <c r="BF126" s="44" t="n">
        <f aca="false">IF($B126&lt;=BF$2,IF($C126&gt;=BF$2,$D126,0),0)</f>
        <v>0</v>
      </c>
      <c r="BG126" s="44" t="n">
        <f aca="false">IF($B126&lt;=BG$2,IF($C126&gt;=BG$2,$D126,0),0)</f>
        <v>0</v>
      </c>
      <c r="BH126" s="44" t="n">
        <f aca="false">IF($B126&lt;=BH$2,IF($C126&gt;=BH$2,$D126,0),0)</f>
        <v>0</v>
      </c>
      <c r="BI126" s="44" t="n">
        <f aca="false">IF($B126&lt;=BI$2,IF($C126&gt;=BI$2,$D126,0),0)</f>
        <v>0</v>
      </c>
      <c r="BJ126" s="44" t="n">
        <f aca="false">IF($B126&lt;=BJ$2,IF($C126&gt;=BJ$2,$D126,0),0)</f>
        <v>0</v>
      </c>
      <c r="BK126" s="44" t="n">
        <f aca="false">IF($B126&lt;=BK$2,IF($C126&gt;=BK$2,$D126,0),0)</f>
        <v>0</v>
      </c>
    </row>
    <row r="127" customFormat="false" ht="12.75" hidden="false" customHeight="false" outlineLevel="0" collapsed="false">
      <c r="B127" s="30" t="n">
        <v>36982</v>
      </c>
      <c r="C127" s="30" t="n">
        <v>37165</v>
      </c>
      <c r="E127" s="32" t="n">
        <v>0.605</v>
      </c>
      <c r="F127" s="33" t="s">
        <v>112</v>
      </c>
      <c r="G127" s="33" t="s">
        <v>111</v>
      </c>
      <c r="H127" s="47" t="n">
        <f aca="false">((I127-E127)*SUM(L127:AK127)*10000)</f>
        <v>-0</v>
      </c>
      <c r="I127" s="32" t="n">
        <f aca="false">I126</f>
        <v>-0.72</v>
      </c>
      <c r="K127" s="33" t="str">
        <f aca="false">IF(I127=1,0,G127)</f>
        <v>west</v>
      </c>
      <c r="L127" s="44" t="n">
        <f aca="false">IF($B127&lt;=L$2,IF($C127&gt;=L$2,$D127,0),0)</f>
        <v>0</v>
      </c>
      <c r="M127" s="44" t="n">
        <f aca="false">IF($B127&lt;=M$2,IF($C127&gt;=M$2,$D127,0),0)</f>
        <v>0</v>
      </c>
      <c r="N127" s="44" t="n">
        <f aca="false">IF($B127&lt;=N$2,IF($C127&gt;=N$2,$D127,0),0)</f>
        <v>0</v>
      </c>
      <c r="O127" s="44" t="n">
        <f aca="false">IF($B127&lt;=O$2,IF($C127&gt;=O$2,$D127,0),0)</f>
        <v>0</v>
      </c>
      <c r="P127" s="44" t="n">
        <f aca="false">IF($B127&lt;=P$2,IF($C127&gt;=P$2,$D127,0),0)</f>
        <v>0</v>
      </c>
      <c r="Q127" s="44" t="n">
        <f aca="false">IF($B127&lt;=Q$2,IF($C127&gt;=Q$2,$D127,0),0)</f>
        <v>0</v>
      </c>
      <c r="R127" s="44" t="n">
        <f aca="false">IF($B127&lt;=R$2,IF($C127&gt;=R$2,$D127,0),0)</f>
        <v>0</v>
      </c>
      <c r="S127" s="44" t="n">
        <f aca="false">IF($B127&lt;=S$2,IF($C127&gt;=S$2,$D127,0),0)</f>
        <v>0</v>
      </c>
      <c r="T127" s="44" t="n">
        <f aca="false">IF($B127&lt;=T$2,IF($C127&gt;=T$2,$D127,0),0)</f>
        <v>0</v>
      </c>
      <c r="U127" s="44" t="n">
        <f aca="false">IF($B127&lt;=U$2,IF($C127&gt;=U$2,$D127,0),0)</f>
        <v>0</v>
      </c>
      <c r="V127" s="44" t="n">
        <f aca="false">IF($B127&lt;=V$2,IF($C127&gt;=V$2,$D127,0),0)</f>
        <v>0</v>
      </c>
      <c r="W127" s="44" t="n">
        <f aca="false">IF($B127&lt;=W$2,IF($C127&gt;=W$2,$D127,0),0)</f>
        <v>0</v>
      </c>
      <c r="X127" s="44" t="n">
        <f aca="false">IF($B127&lt;=X$2,IF($C127&gt;=X$2,$D127,0),0)</f>
        <v>0</v>
      </c>
      <c r="Y127" s="44" t="n">
        <f aca="false">IF($B127&lt;=Y$2,IF($C127&gt;=Y$2,$D127,0),0)</f>
        <v>0</v>
      </c>
      <c r="Z127" s="44" t="n">
        <f aca="false">IF($B127&lt;=Z$2,IF($C127&gt;=Z$2,$D127,0),0)</f>
        <v>0</v>
      </c>
      <c r="AA127" s="44" t="n">
        <f aca="false">IF($B127&lt;=AA$2,IF($C127&gt;=AA$2,$D127,0),0)</f>
        <v>0</v>
      </c>
      <c r="AB127" s="44" t="n">
        <f aca="false">IF($B127&lt;=AB$2,IF($C127&gt;=AB$2,$D127,0),0)</f>
        <v>0</v>
      </c>
      <c r="AC127" s="44" t="n">
        <f aca="false">IF($B127&lt;=AC$2,IF($C127&gt;=AC$2,$D127,0),0)</f>
        <v>0</v>
      </c>
      <c r="AD127" s="44" t="n">
        <f aca="false">IF($B127&lt;=AD$2,IF($C127&gt;=AD$2,$D127,0),0)</f>
        <v>0</v>
      </c>
      <c r="AE127" s="44" t="n">
        <f aca="false">IF($B127&lt;=AE$2,IF($C127&gt;=AE$2,$D127,0),0)</f>
        <v>0</v>
      </c>
      <c r="AF127" s="44" t="n">
        <f aca="false">IF($B127&lt;=AF$2,IF($C127&gt;=AF$2,$D127,0),0)</f>
        <v>0</v>
      </c>
      <c r="AG127" s="44" t="n">
        <f aca="false">IF($B127&lt;=AG$2,IF($C127&gt;=AG$2,$D127,0),0)</f>
        <v>0</v>
      </c>
      <c r="AH127" s="44" t="n">
        <f aca="false">IF($B127&lt;=AH$2,IF($C127&gt;=AH$2,$D127,0),0)</f>
        <v>0</v>
      </c>
      <c r="AI127" s="44" t="n">
        <f aca="false">IF($B127&lt;=AI$2,IF($C127&gt;=AI$2,$D127,0),0)</f>
        <v>0</v>
      </c>
      <c r="AJ127" s="44" t="n">
        <f aca="false">IF($B127&lt;=AJ$2,IF($C127&gt;=AJ$2,$D127,0),0)</f>
        <v>0</v>
      </c>
      <c r="AK127" s="44" t="n">
        <f aca="false">IF($B127&lt;=AK$2,IF($C127&gt;=AK$2,$D127,0),0)</f>
        <v>0</v>
      </c>
      <c r="AL127" s="44" t="n">
        <f aca="false">IF($B127&lt;=AL$2,IF($C127&gt;=AL$2,$D127,0),0)</f>
        <v>0</v>
      </c>
      <c r="AM127" s="44" t="n">
        <f aca="false">IF($B127&lt;=AM$2,IF($C127&gt;=AM$2,$D127,0),0)</f>
        <v>0</v>
      </c>
      <c r="AN127" s="44" t="n">
        <f aca="false">IF($B127&lt;=AN$2,IF($C127&gt;=AN$2,$D127,0),0)</f>
        <v>0</v>
      </c>
      <c r="AO127" s="44" t="n">
        <f aca="false">IF($B127&lt;=AO$2,IF($C127&gt;=AO$2,$D127,0),0)</f>
        <v>0</v>
      </c>
      <c r="AP127" s="44" t="n">
        <f aca="false">IF($B127&lt;=AP$2,IF($C127&gt;=AP$2,$D127,0),0)</f>
        <v>0</v>
      </c>
      <c r="AQ127" s="44" t="n">
        <f aca="false">IF($B127&lt;=AQ$2,IF($C127&gt;=AQ$2,$D127,0),0)</f>
        <v>0</v>
      </c>
      <c r="AR127" s="44" t="n">
        <f aca="false">IF($B127&lt;=AR$2,IF($C127&gt;=AR$2,$D127,0),0)</f>
        <v>0</v>
      </c>
      <c r="AS127" s="44" t="n">
        <f aca="false">IF($B127&lt;=AS$2,IF($C127&gt;=AS$2,$D127,0),0)</f>
        <v>0</v>
      </c>
      <c r="AT127" s="44" t="n">
        <f aca="false">IF($B127&lt;=AT$2,IF($C127&gt;=AT$2,$D127,0),0)</f>
        <v>0</v>
      </c>
      <c r="AU127" s="44" t="n">
        <f aca="false">IF($B127&lt;=AU$2,IF($C127&gt;=AU$2,$D127,0),0)</f>
        <v>0</v>
      </c>
      <c r="AV127" s="44" t="n">
        <f aca="false">IF($B127&lt;=AV$2,IF($C127&gt;=AV$2,$D127,0),0)</f>
        <v>0</v>
      </c>
      <c r="AW127" s="44" t="n">
        <f aca="false">IF($B127&lt;=AW$2,IF($C127&gt;=AW$2,$D127,0),0)</f>
        <v>0</v>
      </c>
      <c r="AX127" s="44" t="n">
        <f aca="false">IF($B127&lt;=AX$2,IF($C127&gt;=AX$2,$D127,0),0)</f>
        <v>0</v>
      </c>
      <c r="AY127" s="44" t="n">
        <f aca="false">IF($B127&lt;=AY$2,IF($C127&gt;=AY$2,$D127,0),0)</f>
        <v>0</v>
      </c>
      <c r="AZ127" s="44" t="n">
        <f aca="false">IF($B127&lt;=AZ$2,IF($C127&gt;=AZ$2,$D127,0),0)</f>
        <v>0</v>
      </c>
      <c r="BA127" s="44" t="n">
        <f aca="false">IF($B127&lt;=BA$2,IF($C127&gt;=BA$2,$D127,0),0)</f>
        <v>0</v>
      </c>
      <c r="BB127" s="44" t="n">
        <f aca="false">IF($B127&lt;=BB$2,IF($C127&gt;=BB$2,$D127,0),0)</f>
        <v>0</v>
      </c>
      <c r="BC127" s="44" t="n">
        <f aca="false">IF($B127&lt;=BC$2,IF($C127&gt;=BC$2,$D127,0),0)</f>
        <v>0</v>
      </c>
      <c r="BD127" s="44" t="n">
        <f aca="false">IF($B127&lt;=BD$2,IF($C127&gt;=BD$2,$D127,0),0)</f>
        <v>0</v>
      </c>
      <c r="BE127" s="44" t="n">
        <f aca="false">IF($B127&lt;=BE$2,IF($C127&gt;=BE$2,$D127,0),0)</f>
        <v>0</v>
      </c>
      <c r="BF127" s="44" t="n">
        <f aca="false">IF($B127&lt;=BF$2,IF($C127&gt;=BF$2,$D127,0),0)</f>
        <v>0</v>
      </c>
      <c r="BG127" s="44" t="n">
        <f aca="false">IF($B127&lt;=BG$2,IF($C127&gt;=BG$2,$D127,0),0)</f>
        <v>0</v>
      </c>
      <c r="BH127" s="44" t="n">
        <f aca="false">IF($B127&lt;=BH$2,IF($C127&gt;=BH$2,$D127,0),0)</f>
        <v>0</v>
      </c>
      <c r="BI127" s="44" t="n">
        <f aca="false">IF($B127&lt;=BI$2,IF($C127&gt;=BI$2,$D127,0),0)</f>
        <v>0</v>
      </c>
      <c r="BJ127" s="44" t="n">
        <f aca="false">IF($B127&lt;=BJ$2,IF($C127&gt;=BJ$2,$D127,0),0)</f>
        <v>0</v>
      </c>
      <c r="BK127" s="44" t="n">
        <f aca="false">IF($B127&lt;=BK$2,IF($C127&gt;=BK$2,$D127,0),0)</f>
        <v>0</v>
      </c>
    </row>
    <row r="128" customFormat="false" ht="12.75" hidden="false" customHeight="false" outlineLevel="0" collapsed="false">
      <c r="B128" s="30" t="n">
        <v>36831</v>
      </c>
      <c r="C128" s="30" t="n">
        <v>36951</v>
      </c>
      <c r="E128" s="32" t="n">
        <v>0.1175</v>
      </c>
      <c r="F128" s="33" t="s">
        <v>116</v>
      </c>
      <c r="G128" s="33" t="s">
        <v>95</v>
      </c>
      <c r="H128" s="47" t="n">
        <f aca="false">((I128-E128)*SUM(L128:AK128)*10000)</f>
        <v>-0</v>
      </c>
      <c r="I128" s="32" t="n">
        <f aca="false">I127</f>
        <v>-0.72</v>
      </c>
      <c r="K128" s="33" t="str">
        <f aca="false">IF(I128=1,0,G128)</f>
        <v>CENTRAL</v>
      </c>
      <c r="L128" s="44" t="n">
        <f aca="false">IF($B128&lt;=L$2,IF($C128&gt;=L$2,$D128,0),0)</f>
        <v>0</v>
      </c>
      <c r="M128" s="44" t="n">
        <f aca="false">IF($B128&lt;=M$2,IF($C128&gt;=M$2,$D128,0),0)</f>
        <v>0</v>
      </c>
      <c r="N128" s="44" t="n">
        <f aca="false">IF($B128&lt;=N$2,IF($C128&gt;=N$2,$D128,0),0)</f>
        <v>0</v>
      </c>
      <c r="O128" s="44" t="n">
        <f aca="false">IF($B128&lt;=O$2,IF($C128&gt;=O$2,$D128,0),0)</f>
        <v>0</v>
      </c>
      <c r="P128" s="44" t="n">
        <f aca="false">IF($B128&lt;=P$2,IF($C128&gt;=P$2,$D128,0),0)</f>
        <v>0</v>
      </c>
      <c r="Q128" s="44" t="n">
        <f aca="false">IF($B128&lt;=Q$2,IF($C128&gt;=Q$2,$D128,0),0)</f>
        <v>0</v>
      </c>
      <c r="R128" s="44" t="n">
        <f aca="false">IF($B128&lt;=R$2,IF($C128&gt;=R$2,$D128,0),0)</f>
        <v>0</v>
      </c>
      <c r="S128" s="44" t="n">
        <f aca="false">IF($B128&lt;=S$2,IF($C128&gt;=S$2,$D128,0),0)</f>
        <v>0</v>
      </c>
      <c r="T128" s="44" t="n">
        <f aca="false">IF($B128&lt;=T$2,IF($C128&gt;=T$2,$D128,0),0)</f>
        <v>0</v>
      </c>
      <c r="U128" s="44" t="n">
        <f aca="false">IF($B128&lt;=U$2,IF($C128&gt;=U$2,$D128,0),0)</f>
        <v>0</v>
      </c>
      <c r="V128" s="44" t="n">
        <f aca="false">IF($B128&lt;=V$2,IF($C128&gt;=V$2,$D128,0),0)</f>
        <v>0</v>
      </c>
      <c r="W128" s="44" t="n">
        <f aca="false">IF($B128&lt;=W$2,IF($C128&gt;=W$2,$D128,0),0)</f>
        <v>0</v>
      </c>
      <c r="X128" s="44" t="n">
        <f aca="false">IF($B128&lt;=X$2,IF($C128&gt;=X$2,$D128,0),0)</f>
        <v>0</v>
      </c>
      <c r="Y128" s="44" t="n">
        <f aca="false">IF($B128&lt;=Y$2,IF($C128&gt;=Y$2,$D128,0),0)</f>
        <v>0</v>
      </c>
      <c r="Z128" s="44" t="n">
        <f aca="false">IF($B128&lt;=Z$2,IF($C128&gt;=Z$2,$D128,0),0)</f>
        <v>0</v>
      </c>
      <c r="AA128" s="44" t="n">
        <f aca="false">IF($B128&lt;=AA$2,IF($C128&gt;=AA$2,$D128,0),0)</f>
        <v>0</v>
      </c>
      <c r="AB128" s="44" t="n">
        <f aca="false">IF($B128&lt;=AB$2,IF($C128&gt;=AB$2,$D128,0),0)</f>
        <v>0</v>
      </c>
      <c r="AC128" s="44" t="n">
        <f aca="false">IF($B128&lt;=AC$2,IF($C128&gt;=AC$2,$D128,0),0)</f>
        <v>0</v>
      </c>
      <c r="AD128" s="44" t="n">
        <f aca="false">IF($B128&lt;=AD$2,IF($C128&gt;=AD$2,$D128,0),0)</f>
        <v>0</v>
      </c>
      <c r="AE128" s="44" t="n">
        <f aca="false">IF($B128&lt;=AE$2,IF($C128&gt;=AE$2,$D128,0),0)</f>
        <v>0</v>
      </c>
      <c r="AF128" s="44" t="n">
        <f aca="false">IF($B128&lt;=AF$2,IF($C128&gt;=AF$2,$D128,0),0)</f>
        <v>0</v>
      </c>
      <c r="AG128" s="44" t="n">
        <f aca="false">IF($B128&lt;=AG$2,IF($C128&gt;=AG$2,$D128,0),0)</f>
        <v>0</v>
      </c>
      <c r="AH128" s="44" t="n">
        <f aca="false">IF($B128&lt;=AH$2,IF($C128&gt;=AH$2,$D128,0),0)</f>
        <v>0</v>
      </c>
      <c r="AI128" s="44" t="n">
        <f aca="false">IF($B128&lt;=AI$2,IF($C128&gt;=AI$2,$D128,0),0)</f>
        <v>0</v>
      </c>
      <c r="AJ128" s="44" t="n">
        <f aca="false">IF($B128&lt;=AJ$2,IF($C128&gt;=AJ$2,$D128,0),0)</f>
        <v>0</v>
      </c>
      <c r="AK128" s="44" t="n">
        <f aca="false">IF($B128&lt;=AK$2,IF($C128&gt;=AK$2,$D128,0),0)</f>
        <v>0</v>
      </c>
      <c r="AL128" s="44" t="n">
        <f aca="false">IF($B128&lt;=AL$2,IF($C128&gt;=AL$2,$D128,0),0)</f>
        <v>0</v>
      </c>
      <c r="AM128" s="44" t="n">
        <f aca="false">IF($B128&lt;=AM$2,IF($C128&gt;=AM$2,$D128,0),0)</f>
        <v>0</v>
      </c>
      <c r="AN128" s="44" t="n">
        <f aca="false">IF($B128&lt;=AN$2,IF($C128&gt;=AN$2,$D128,0),0)</f>
        <v>0</v>
      </c>
      <c r="AO128" s="44" t="n">
        <f aca="false">IF($B128&lt;=AO$2,IF($C128&gt;=AO$2,$D128,0),0)</f>
        <v>0</v>
      </c>
      <c r="AP128" s="44" t="n">
        <f aca="false">IF($B128&lt;=AP$2,IF($C128&gt;=AP$2,$D128,0),0)</f>
        <v>0</v>
      </c>
      <c r="AQ128" s="44" t="n">
        <f aca="false">IF($B128&lt;=AQ$2,IF($C128&gt;=AQ$2,$D128,0),0)</f>
        <v>0</v>
      </c>
      <c r="AR128" s="44" t="n">
        <f aca="false">IF($B128&lt;=AR$2,IF($C128&gt;=AR$2,$D128,0),0)</f>
        <v>0</v>
      </c>
      <c r="AS128" s="44" t="n">
        <f aca="false">IF($B128&lt;=AS$2,IF($C128&gt;=AS$2,$D128,0),0)</f>
        <v>0</v>
      </c>
      <c r="AT128" s="44" t="n">
        <f aca="false">IF($B128&lt;=AT$2,IF($C128&gt;=AT$2,$D128,0),0)</f>
        <v>0</v>
      </c>
      <c r="AU128" s="44" t="n">
        <f aca="false">IF($B128&lt;=AU$2,IF($C128&gt;=AU$2,$D128,0),0)</f>
        <v>0</v>
      </c>
      <c r="AV128" s="44" t="n">
        <f aca="false">IF($B128&lt;=AV$2,IF($C128&gt;=AV$2,$D128,0),0)</f>
        <v>0</v>
      </c>
      <c r="AW128" s="44" t="n">
        <f aca="false">IF($B128&lt;=AW$2,IF($C128&gt;=AW$2,$D128,0),0)</f>
        <v>0</v>
      </c>
      <c r="AX128" s="44" t="n">
        <f aca="false">IF($B128&lt;=AX$2,IF($C128&gt;=AX$2,$D128,0),0)</f>
        <v>0</v>
      </c>
      <c r="AY128" s="44" t="n">
        <f aca="false">IF($B128&lt;=AY$2,IF($C128&gt;=AY$2,$D128,0),0)</f>
        <v>0</v>
      </c>
      <c r="AZ128" s="44" t="n">
        <f aca="false">IF($B128&lt;=AZ$2,IF($C128&gt;=AZ$2,$D128,0),0)</f>
        <v>0</v>
      </c>
      <c r="BA128" s="44" t="n">
        <f aca="false">IF($B128&lt;=BA$2,IF($C128&gt;=BA$2,$D128,0),0)</f>
        <v>0</v>
      </c>
      <c r="BB128" s="44" t="n">
        <f aca="false">IF($B128&lt;=BB$2,IF($C128&gt;=BB$2,$D128,0),0)</f>
        <v>0</v>
      </c>
      <c r="BC128" s="44" t="n">
        <f aca="false">IF($B128&lt;=BC$2,IF($C128&gt;=BC$2,$D128,0),0)</f>
        <v>0</v>
      </c>
      <c r="BD128" s="44" t="n">
        <f aca="false">IF($B128&lt;=BD$2,IF($C128&gt;=BD$2,$D128,0),0)</f>
        <v>0</v>
      </c>
      <c r="BE128" s="44" t="n">
        <f aca="false">IF($B128&lt;=BE$2,IF($C128&gt;=BE$2,$D128,0),0)</f>
        <v>0</v>
      </c>
      <c r="BF128" s="44" t="n">
        <f aca="false">IF($B128&lt;=BF$2,IF($C128&gt;=BF$2,$D128,0),0)</f>
        <v>0</v>
      </c>
      <c r="BG128" s="44" t="n">
        <f aca="false">IF($B128&lt;=BG$2,IF($C128&gt;=BG$2,$D128,0),0)</f>
        <v>0</v>
      </c>
      <c r="BH128" s="44" t="n">
        <f aca="false">IF($B128&lt;=BH$2,IF($C128&gt;=BH$2,$D128,0),0)</f>
        <v>0</v>
      </c>
      <c r="BI128" s="44" t="n">
        <f aca="false">IF($B128&lt;=BI$2,IF($C128&gt;=BI$2,$D128,0),0)</f>
        <v>0</v>
      </c>
      <c r="BJ128" s="44" t="n">
        <f aca="false">IF($B128&lt;=BJ$2,IF($C128&gt;=BJ$2,$D128,0),0)</f>
        <v>0</v>
      </c>
      <c r="BK128" s="44" t="n">
        <f aca="false">IF($B128&lt;=BK$2,IF($C128&gt;=BK$2,$D128,0),0)</f>
        <v>0</v>
      </c>
    </row>
    <row r="129" customFormat="false" ht="12.75" hidden="false" customHeight="false" outlineLevel="0" collapsed="false">
      <c r="B129" s="30" t="n">
        <v>36708</v>
      </c>
      <c r="C129" s="30" t="n">
        <v>36739</v>
      </c>
      <c r="E129" s="32" t="n">
        <v>0.48</v>
      </c>
      <c r="F129" s="33" t="s">
        <v>117</v>
      </c>
      <c r="G129" s="33" t="s">
        <v>118</v>
      </c>
      <c r="H129" s="47" t="n">
        <f aca="false">((I129-E129)*SUM(L129:AK129)*10000)</f>
        <v>-0</v>
      </c>
      <c r="I129" s="32" t="n">
        <f aca="false">I128</f>
        <v>-0.72</v>
      </c>
      <c r="K129" s="33" t="str">
        <f aca="false">IF(I129=1,0,G129)</f>
        <v>ny</v>
      </c>
      <c r="L129" s="44" t="n">
        <f aca="false">IF($B129&lt;=L$2,IF($C129&gt;=L$2,$D129,0),0)</f>
        <v>0</v>
      </c>
      <c r="M129" s="44" t="n">
        <f aca="false">IF($B129&lt;=M$2,IF($C129&gt;=M$2,$D129,0),0)</f>
        <v>0</v>
      </c>
      <c r="N129" s="44" t="n">
        <f aca="false">IF($B129&lt;=N$2,IF($C129&gt;=N$2,$D129,0),0)</f>
        <v>0</v>
      </c>
      <c r="O129" s="44" t="n">
        <f aca="false">IF($B129&lt;=O$2,IF($C129&gt;=O$2,$D129,0),0)</f>
        <v>0</v>
      </c>
      <c r="P129" s="44" t="n">
        <f aca="false">IF($B129&lt;=P$2,IF($C129&gt;=P$2,$D129,0),0)</f>
        <v>0</v>
      </c>
      <c r="Q129" s="44" t="n">
        <f aca="false">IF($B129&lt;=Q$2,IF($C129&gt;=Q$2,$D129,0),0)</f>
        <v>0</v>
      </c>
      <c r="R129" s="44" t="n">
        <f aca="false">IF($B129&lt;=R$2,IF($C129&gt;=R$2,$D129,0),0)</f>
        <v>0</v>
      </c>
      <c r="S129" s="44" t="n">
        <f aca="false">IF($B129&lt;=S$2,IF($C129&gt;=S$2,$D129,0),0)</f>
        <v>0</v>
      </c>
      <c r="T129" s="44" t="n">
        <f aca="false">IF($B129&lt;=T$2,IF($C129&gt;=T$2,$D129,0),0)</f>
        <v>0</v>
      </c>
      <c r="U129" s="44" t="n">
        <f aca="false">IF($B129&lt;=U$2,IF($C129&gt;=U$2,$D129,0),0)</f>
        <v>0</v>
      </c>
      <c r="V129" s="44" t="n">
        <f aca="false">IF($B129&lt;=V$2,IF($C129&gt;=V$2,$D129,0),0)</f>
        <v>0</v>
      </c>
      <c r="W129" s="44" t="n">
        <f aca="false">IF($B129&lt;=W$2,IF($C129&gt;=W$2,$D129,0),0)</f>
        <v>0</v>
      </c>
      <c r="X129" s="44" t="n">
        <f aca="false">IF($B129&lt;=X$2,IF($C129&gt;=X$2,$D129,0),0)</f>
        <v>0</v>
      </c>
      <c r="Y129" s="44" t="n">
        <f aca="false">IF($B129&lt;=Y$2,IF($C129&gt;=Y$2,$D129,0),0)</f>
        <v>0</v>
      </c>
      <c r="Z129" s="44" t="n">
        <f aca="false">IF($B129&lt;=Z$2,IF($C129&gt;=Z$2,$D129,0),0)</f>
        <v>0</v>
      </c>
      <c r="AA129" s="44" t="n">
        <f aca="false">IF($B129&lt;=AA$2,IF($C129&gt;=AA$2,$D129,0),0)</f>
        <v>0</v>
      </c>
      <c r="AB129" s="44" t="n">
        <f aca="false">IF($B129&lt;=AB$2,IF($C129&gt;=AB$2,$D129,0),0)</f>
        <v>0</v>
      </c>
      <c r="AC129" s="44" t="n">
        <f aca="false">IF($B129&lt;=AC$2,IF($C129&gt;=AC$2,$D129,0),0)</f>
        <v>0</v>
      </c>
      <c r="AD129" s="44" t="n">
        <f aca="false">IF($B129&lt;=AD$2,IF($C129&gt;=AD$2,$D129,0),0)</f>
        <v>0</v>
      </c>
      <c r="AE129" s="44" t="n">
        <f aca="false">IF($B129&lt;=AE$2,IF($C129&gt;=AE$2,$D129,0),0)</f>
        <v>0</v>
      </c>
      <c r="AF129" s="44" t="n">
        <f aca="false">IF($B129&lt;=AF$2,IF($C129&gt;=AF$2,$D129,0),0)</f>
        <v>0</v>
      </c>
      <c r="AG129" s="44" t="n">
        <f aca="false">IF($B129&lt;=AG$2,IF($C129&gt;=AG$2,$D129,0),0)</f>
        <v>0</v>
      </c>
      <c r="AH129" s="44" t="n">
        <f aca="false">IF($B129&lt;=AH$2,IF($C129&gt;=AH$2,$D129,0),0)</f>
        <v>0</v>
      </c>
      <c r="AI129" s="44" t="n">
        <f aca="false">IF($B129&lt;=AI$2,IF($C129&gt;=AI$2,$D129,0),0)</f>
        <v>0</v>
      </c>
      <c r="AJ129" s="44" t="n">
        <f aca="false">IF($B129&lt;=AJ$2,IF($C129&gt;=AJ$2,$D129,0),0)</f>
        <v>0</v>
      </c>
      <c r="AK129" s="44" t="n">
        <f aca="false">IF($B129&lt;=AK$2,IF($C129&gt;=AK$2,$D129,0),0)</f>
        <v>0</v>
      </c>
      <c r="AL129" s="44" t="n">
        <f aca="false">IF($B129&lt;=AL$2,IF($C129&gt;=AL$2,$D129,0),0)</f>
        <v>0</v>
      </c>
      <c r="AM129" s="44" t="n">
        <f aca="false">IF($B129&lt;=AM$2,IF($C129&gt;=AM$2,$D129,0),0)</f>
        <v>0</v>
      </c>
      <c r="AN129" s="44" t="n">
        <f aca="false">IF($B129&lt;=AN$2,IF($C129&gt;=AN$2,$D129,0),0)</f>
        <v>0</v>
      </c>
      <c r="AO129" s="44" t="n">
        <f aca="false">IF($B129&lt;=AO$2,IF($C129&gt;=AO$2,$D129,0),0)</f>
        <v>0</v>
      </c>
      <c r="AP129" s="44" t="n">
        <f aca="false">IF($B129&lt;=AP$2,IF($C129&gt;=AP$2,$D129,0),0)</f>
        <v>0</v>
      </c>
      <c r="AQ129" s="44" t="n">
        <f aca="false">IF($B129&lt;=AQ$2,IF($C129&gt;=AQ$2,$D129,0),0)</f>
        <v>0</v>
      </c>
      <c r="AR129" s="44" t="n">
        <f aca="false">IF($B129&lt;=AR$2,IF($C129&gt;=AR$2,$D129,0),0)</f>
        <v>0</v>
      </c>
      <c r="AS129" s="44" t="n">
        <f aca="false">IF($B129&lt;=AS$2,IF($C129&gt;=AS$2,$D129,0),0)</f>
        <v>0</v>
      </c>
      <c r="AT129" s="44" t="n">
        <f aca="false">IF($B129&lt;=AT$2,IF($C129&gt;=AT$2,$D129,0),0)</f>
        <v>0</v>
      </c>
      <c r="AU129" s="44" t="n">
        <f aca="false">IF($B129&lt;=AU$2,IF($C129&gt;=AU$2,$D129,0),0)</f>
        <v>0</v>
      </c>
      <c r="AV129" s="44" t="n">
        <f aca="false">IF($B129&lt;=AV$2,IF($C129&gt;=AV$2,$D129,0),0)</f>
        <v>0</v>
      </c>
      <c r="AW129" s="44" t="n">
        <f aca="false">IF($B129&lt;=AW$2,IF($C129&gt;=AW$2,$D129,0),0)</f>
        <v>0</v>
      </c>
      <c r="AX129" s="44" t="n">
        <f aca="false">IF($B129&lt;=AX$2,IF($C129&gt;=AX$2,$D129,0),0)</f>
        <v>0</v>
      </c>
      <c r="AY129" s="44" t="n">
        <f aca="false">IF($B129&lt;=AY$2,IF($C129&gt;=AY$2,$D129,0),0)</f>
        <v>0</v>
      </c>
      <c r="AZ129" s="44" t="n">
        <f aca="false">IF($B129&lt;=AZ$2,IF($C129&gt;=AZ$2,$D129,0),0)</f>
        <v>0</v>
      </c>
      <c r="BA129" s="44" t="n">
        <f aca="false">IF($B129&lt;=BA$2,IF($C129&gt;=BA$2,$D129,0),0)</f>
        <v>0</v>
      </c>
      <c r="BB129" s="44" t="n">
        <f aca="false">IF($B129&lt;=BB$2,IF($C129&gt;=BB$2,$D129,0),0)</f>
        <v>0</v>
      </c>
      <c r="BC129" s="44" t="n">
        <f aca="false">IF($B129&lt;=BC$2,IF($C129&gt;=BC$2,$D129,0),0)</f>
        <v>0</v>
      </c>
      <c r="BD129" s="44" t="n">
        <f aca="false">IF($B129&lt;=BD$2,IF($C129&gt;=BD$2,$D129,0),0)</f>
        <v>0</v>
      </c>
      <c r="BE129" s="44" t="n">
        <f aca="false">IF($B129&lt;=BE$2,IF($C129&gt;=BE$2,$D129,0),0)</f>
        <v>0</v>
      </c>
      <c r="BF129" s="44" t="n">
        <f aca="false">IF($B129&lt;=BF$2,IF($C129&gt;=BF$2,$D129,0),0)</f>
        <v>0</v>
      </c>
      <c r="BG129" s="44" t="n">
        <f aca="false">IF($B129&lt;=BG$2,IF($C129&gt;=BG$2,$D129,0),0)</f>
        <v>0</v>
      </c>
      <c r="BH129" s="44" t="n">
        <f aca="false">IF($B129&lt;=BH$2,IF($C129&gt;=BH$2,$D129,0),0)</f>
        <v>0</v>
      </c>
      <c r="BI129" s="44" t="n">
        <f aca="false">IF($B129&lt;=BI$2,IF($C129&gt;=BI$2,$D129,0),0)</f>
        <v>0</v>
      </c>
      <c r="BJ129" s="44" t="n">
        <f aca="false">IF($B129&lt;=BJ$2,IF($C129&gt;=BJ$2,$D129,0),0)</f>
        <v>0</v>
      </c>
      <c r="BK129" s="44" t="n">
        <f aca="false">IF($B129&lt;=BK$2,IF($C129&gt;=BK$2,$D129,0),0)</f>
        <v>0</v>
      </c>
    </row>
    <row r="130" customFormat="false" ht="12.75" hidden="false" customHeight="false" outlineLevel="0" collapsed="false">
      <c r="B130" s="30" t="n">
        <v>36800</v>
      </c>
      <c r="C130" s="30" t="n">
        <v>36800</v>
      </c>
      <c r="E130" s="32" t="n">
        <v>0.215</v>
      </c>
      <c r="F130" s="33" t="s">
        <v>112</v>
      </c>
      <c r="G130" s="33" t="s">
        <v>111</v>
      </c>
      <c r="H130" s="47" t="n">
        <f aca="false">((I130-E130)*SUM(L130:AK130)*10000)</f>
        <v>-0</v>
      </c>
      <c r="I130" s="32" t="n">
        <f aca="false">I129</f>
        <v>-0.72</v>
      </c>
      <c r="K130" s="33" t="str">
        <f aca="false">IF(I130=1,0,G130)</f>
        <v>west</v>
      </c>
      <c r="L130" s="44" t="n">
        <f aca="false">IF($B130&lt;=L$2,IF($C130&gt;=L$2,$D130,0),0)</f>
        <v>0</v>
      </c>
      <c r="M130" s="44" t="n">
        <f aca="false">IF($B130&lt;=M$2,IF($C130&gt;=M$2,$D130,0),0)</f>
        <v>0</v>
      </c>
      <c r="N130" s="44" t="n">
        <f aca="false">IF($B130&lt;=N$2,IF($C130&gt;=N$2,$D130,0),0)</f>
        <v>0</v>
      </c>
      <c r="O130" s="44" t="n">
        <f aca="false">IF($B130&lt;=O$2,IF($C130&gt;=O$2,$D130,0),0)</f>
        <v>0</v>
      </c>
      <c r="P130" s="44" t="n">
        <f aca="false">IF($B130&lt;=P$2,IF($C130&gt;=P$2,$D130,0),0)</f>
        <v>0</v>
      </c>
      <c r="Q130" s="44" t="n">
        <f aca="false">IF($B130&lt;=Q$2,IF($C130&gt;=Q$2,$D130,0),0)</f>
        <v>0</v>
      </c>
      <c r="R130" s="44" t="n">
        <f aca="false">IF($B130&lt;=R$2,IF($C130&gt;=R$2,$D130,0),0)</f>
        <v>0</v>
      </c>
      <c r="S130" s="44" t="n">
        <f aca="false">IF($B130&lt;=S$2,IF($C130&gt;=S$2,$D130,0),0)</f>
        <v>0</v>
      </c>
      <c r="T130" s="44" t="n">
        <f aca="false">IF($B130&lt;=T$2,IF($C130&gt;=T$2,$D130,0),0)</f>
        <v>0</v>
      </c>
      <c r="U130" s="44" t="n">
        <f aca="false">IF($B130&lt;=U$2,IF($C130&gt;=U$2,$D130,0),0)</f>
        <v>0</v>
      </c>
      <c r="V130" s="44" t="n">
        <f aca="false">IF($B130&lt;=V$2,IF($C130&gt;=V$2,$D130,0),0)</f>
        <v>0</v>
      </c>
      <c r="W130" s="44" t="n">
        <f aca="false">IF($B130&lt;=W$2,IF($C130&gt;=W$2,$D130,0),0)</f>
        <v>0</v>
      </c>
      <c r="X130" s="44" t="n">
        <f aca="false">IF($B130&lt;=X$2,IF($C130&gt;=X$2,$D130,0),0)</f>
        <v>0</v>
      </c>
      <c r="Y130" s="44" t="n">
        <f aca="false">IF($B130&lt;=Y$2,IF($C130&gt;=Y$2,$D130,0),0)</f>
        <v>0</v>
      </c>
      <c r="Z130" s="44" t="n">
        <f aca="false">IF($B130&lt;=Z$2,IF($C130&gt;=Z$2,$D130,0),0)</f>
        <v>0</v>
      </c>
      <c r="AA130" s="44" t="n">
        <f aca="false">IF($B130&lt;=AA$2,IF($C130&gt;=AA$2,$D130,0),0)</f>
        <v>0</v>
      </c>
      <c r="AB130" s="44" t="n">
        <f aca="false">IF($B130&lt;=AB$2,IF($C130&gt;=AB$2,$D130,0),0)</f>
        <v>0</v>
      </c>
      <c r="AC130" s="44" t="n">
        <f aca="false">IF($B130&lt;=AC$2,IF($C130&gt;=AC$2,$D130,0),0)</f>
        <v>0</v>
      </c>
      <c r="AD130" s="44" t="n">
        <f aca="false">IF($B130&lt;=AD$2,IF($C130&gt;=AD$2,$D130,0),0)</f>
        <v>0</v>
      </c>
      <c r="AE130" s="44" t="n">
        <f aca="false">IF($B130&lt;=AE$2,IF($C130&gt;=AE$2,$D130,0),0)</f>
        <v>0</v>
      </c>
      <c r="AF130" s="44" t="n">
        <f aca="false">IF($B130&lt;=AF$2,IF($C130&gt;=AF$2,$D130,0),0)</f>
        <v>0</v>
      </c>
      <c r="AG130" s="44" t="n">
        <f aca="false">IF($B130&lt;=AG$2,IF($C130&gt;=AG$2,$D130,0),0)</f>
        <v>0</v>
      </c>
      <c r="AH130" s="44" t="n">
        <f aca="false">IF($B130&lt;=AH$2,IF($C130&gt;=AH$2,$D130,0),0)</f>
        <v>0</v>
      </c>
      <c r="AI130" s="44" t="n">
        <f aca="false">IF($B130&lt;=AI$2,IF($C130&gt;=AI$2,$D130,0),0)</f>
        <v>0</v>
      </c>
      <c r="AJ130" s="44" t="n">
        <f aca="false">IF($B130&lt;=AJ$2,IF($C130&gt;=AJ$2,$D130,0),0)</f>
        <v>0</v>
      </c>
      <c r="AK130" s="44" t="n">
        <f aca="false">IF($B130&lt;=AK$2,IF($C130&gt;=AK$2,$D130,0),0)</f>
        <v>0</v>
      </c>
      <c r="AL130" s="44" t="n">
        <f aca="false">IF($B130&lt;=AL$2,IF($C130&gt;=AL$2,$D130,0),0)</f>
        <v>0</v>
      </c>
      <c r="AM130" s="44" t="n">
        <f aca="false">IF($B130&lt;=AM$2,IF($C130&gt;=AM$2,$D130,0),0)</f>
        <v>0</v>
      </c>
      <c r="AN130" s="44" t="n">
        <f aca="false">IF($B130&lt;=AN$2,IF($C130&gt;=AN$2,$D130,0),0)</f>
        <v>0</v>
      </c>
      <c r="AO130" s="44" t="n">
        <f aca="false">IF($B130&lt;=AO$2,IF($C130&gt;=AO$2,$D130,0),0)</f>
        <v>0</v>
      </c>
      <c r="AP130" s="44" t="n">
        <f aca="false">IF($B130&lt;=AP$2,IF($C130&gt;=AP$2,$D130,0),0)</f>
        <v>0</v>
      </c>
      <c r="AQ130" s="44" t="n">
        <f aca="false">IF($B130&lt;=AQ$2,IF($C130&gt;=AQ$2,$D130,0),0)</f>
        <v>0</v>
      </c>
      <c r="AR130" s="44" t="n">
        <f aca="false">IF($B130&lt;=AR$2,IF($C130&gt;=AR$2,$D130,0),0)</f>
        <v>0</v>
      </c>
      <c r="AS130" s="44" t="n">
        <f aca="false">IF($B130&lt;=AS$2,IF($C130&gt;=AS$2,$D130,0),0)</f>
        <v>0</v>
      </c>
      <c r="AT130" s="44" t="n">
        <f aca="false">IF($B130&lt;=AT$2,IF($C130&gt;=AT$2,$D130,0),0)</f>
        <v>0</v>
      </c>
      <c r="AU130" s="44" t="n">
        <f aca="false">IF($B130&lt;=AU$2,IF($C130&gt;=AU$2,$D130,0),0)</f>
        <v>0</v>
      </c>
      <c r="AV130" s="44" t="n">
        <f aca="false">IF($B130&lt;=AV$2,IF($C130&gt;=AV$2,$D130,0),0)</f>
        <v>0</v>
      </c>
      <c r="AW130" s="44" t="n">
        <f aca="false">IF($B130&lt;=AW$2,IF($C130&gt;=AW$2,$D130,0),0)</f>
        <v>0</v>
      </c>
      <c r="AX130" s="44" t="n">
        <f aca="false">IF($B130&lt;=AX$2,IF($C130&gt;=AX$2,$D130,0),0)</f>
        <v>0</v>
      </c>
      <c r="AY130" s="44" t="n">
        <f aca="false">IF($B130&lt;=AY$2,IF($C130&gt;=AY$2,$D130,0),0)</f>
        <v>0</v>
      </c>
      <c r="AZ130" s="44" t="n">
        <f aca="false">IF($B130&lt;=AZ$2,IF($C130&gt;=AZ$2,$D130,0),0)</f>
        <v>0</v>
      </c>
      <c r="BA130" s="44" t="n">
        <f aca="false">IF($B130&lt;=BA$2,IF($C130&gt;=BA$2,$D130,0),0)</f>
        <v>0</v>
      </c>
      <c r="BB130" s="44" t="n">
        <f aca="false">IF($B130&lt;=BB$2,IF($C130&gt;=BB$2,$D130,0),0)</f>
        <v>0</v>
      </c>
      <c r="BC130" s="44" t="n">
        <f aca="false">IF($B130&lt;=BC$2,IF($C130&gt;=BC$2,$D130,0),0)</f>
        <v>0</v>
      </c>
      <c r="BD130" s="44" t="n">
        <f aca="false">IF($B130&lt;=BD$2,IF($C130&gt;=BD$2,$D130,0),0)</f>
        <v>0</v>
      </c>
      <c r="BE130" s="44" t="n">
        <f aca="false">IF($B130&lt;=BE$2,IF($C130&gt;=BE$2,$D130,0),0)</f>
        <v>0</v>
      </c>
      <c r="BF130" s="44" t="n">
        <f aca="false">IF($B130&lt;=BF$2,IF($C130&gt;=BF$2,$D130,0),0)</f>
        <v>0</v>
      </c>
      <c r="BG130" s="44" t="n">
        <f aca="false">IF($B130&lt;=BG$2,IF($C130&gt;=BG$2,$D130,0),0)</f>
        <v>0</v>
      </c>
      <c r="BH130" s="44" t="n">
        <f aca="false">IF($B130&lt;=BH$2,IF($C130&gt;=BH$2,$D130,0),0)</f>
        <v>0</v>
      </c>
      <c r="BI130" s="44" t="n">
        <f aca="false">IF($B130&lt;=BI$2,IF($C130&gt;=BI$2,$D130,0),0)</f>
        <v>0</v>
      </c>
      <c r="BJ130" s="44" t="n">
        <f aca="false">IF($B130&lt;=BJ$2,IF($C130&gt;=BJ$2,$D130,0),0)</f>
        <v>0</v>
      </c>
      <c r="BK130" s="44" t="n">
        <f aca="false">IF($B130&lt;=BK$2,IF($C130&gt;=BK$2,$D130,0),0)</f>
        <v>0</v>
      </c>
    </row>
    <row r="131" customFormat="false" ht="12.75" hidden="false" customHeight="false" outlineLevel="0" collapsed="false">
      <c r="B131" s="30" t="n">
        <v>36831</v>
      </c>
      <c r="C131" s="30" t="n">
        <v>36951</v>
      </c>
      <c r="E131" s="32" t="n">
        <v>-0.3175</v>
      </c>
      <c r="F131" s="33" t="s">
        <v>109</v>
      </c>
      <c r="G131" s="33" t="s">
        <v>111</v>
      </c>
      <c r="H131" s="47" t="n">
        <f aca="false">((I131-E131)*SUM(L131:AK131)*10000)</f>
        <v>-0</v>
      </c>
      <c r="I131" s="32" t="n">
        <f aca="false">I130</f>
        <v>-0.72</v>
      </c>
      <c r="K131" s="33" t="str">
        <f aca="false">IF(I131=1,0,G131)</f>
        <v>west</v>
      </c>
      <c r="L131" s="44" t="n">
        <f aca="false">IF($B131&lt;=L$2,IF($C131&gt;=L$2,$D131,0),0)</f>
        <v>0</v>
      </c>
      <c r="M131" s="44" t="n">
        <f aca="false">IF($B131&lt;=M$2,IF($C131&gt;=M$2,$D131,0),0)</f>
        <v>0</v>
      </c>
      <c r="N131" s="44" t="n">
        <f aca="false">IF($B131&lt;=N$2,IF($C131&gt;=N$2,$D131,0),0)</f>
        <v>0</v>
      </c>
      <c r="O131" s="44" t="n">
        <f aca="false">IF($B131&lt;=O$2,IF($C131&gt;=O$2,$D131,0),0)</f>
        <v>0</v>
      </c>
      <c r="P131" s="44" t="n">
        <f aca="false">IF($B131&lt;=P$2,IF($C131&gt;=P$2,$D131,0),0)</f>
        <v>0</v>
      </c>
      <c r="Q131" s="44" t="n">
        <f aca="false">IF($B131&lt;=Q$2,IF($C131&gt;=Q$2,$D131,0),0)</f>
        <v>0</v>
      </c>
      <c r="R131" s="44" t="n">
        <f aca="false">IF($B131&lt;=R$2,IF($C131&gt;=R$2,$D131,0),0)</f>
        <v>0</v>
      </c>
      <c r="S131" s="44" t="n">
        <f aca="false">IF($B131&lt;=S$2,IF($C131&gt;=S$2,$D131,0),0)</f>
        <v>0</v>
      </c>
      <c r="T131" s="44" t="n">
        <f aca="false">IF($B131&lt;=T$2,IF($C131&gt;=T$2,$D131,0),0)</f>
        <v>0</v>
      </c>
      <c r="U131" s="44" t="n">
        <f aca="false">IF($B131&lt;=U$2,IF($C131&gt;=U$2,$D131,0),0)</f>
        <v>0</v>
      </c>
      <c r="V131" s="44" t="n">
        <f aca="false">IF($B131&lt;=V$2,IF($C131&gt;=V$2,$D131,0),0)</f>
        <v>0</v>
      </c>
      <c r="W131" s="44" t="n">
        <f aca="false">IF($B131&lt;=W$2,IF($C131&gt;=W$2,$D131,0),0)</f>
        <v>0</v>
      </c>
      <c r="X131" s="44" t="n">
        <f aca="false">IF($B131&lt;=X$2,IF($C131&gt;=X$2,$D131,0),0)</f>
        <v>0</v>
      </c>
      <c r="Y131" s="44" t="n">
        <f aca="false">IF($B131&lt;=Y$2,IF($C131&gt;=Y$2,$D131,0),0)</f>
        <v>0</v>
      </c>
      <c r="Z131" s="44" t="n">
        <f aca="false">IF($B131&lt;=Z$2,IF($C131&gt;=Z$2,$D131,0),0)</f>
        <v>0</v>
      </c>
      <c r="AA131" s="44" t="n">
        <f aca="false">IF($B131&lt;=AA$2,IF($C131&gt;=AA$2,$D131,0),0)</f>
        <v>0</v>
      </c>
      <c r="AB131" s="44" t="n">
        <f aca="false">IF($B131&lt;=AB$2,IF($C131&gt;=AB$2,$D131,0),0)</f>
        <v>0</v>
      </c>
      <c r="AC131" s="44" t="n">
        <f aca="false">IF($B131&lt;=AC$2,IF($C131&gt;=AC$2,$D131,0),0)</f>
        <v>0</v>
      </c>
      <c r="AD131" s="44" t="n">
        <f aca="false">IF($B131&lt;=AD$2,IF($C131&gt;=AD$2,$D131,0),0)</f>
        <v>0</v>
      </c>
      <c r="AE131" s="44" t="n">
        <f aca="false">IF($B131&lt;=AE$2,IF($C131&gt;=AE$2,$D131,0),0)</f>
        <v>0</v>
      </c>
      <c r="AF131" s="44" t="n">
        <f aca="false">IF($B131&lt;=AF$2,IF($C131&gt;=AF$2,$D131,0),0)</f>
        <v>0</v>
      </c>
      <c r="AG131" s="44" t="n">
        <f aca="false">IF($B131&lt;=AG$2,IF($C131&gt;=AG$2,$D131,0),0)</f>
        <v>0</v>
      </c>
      <c r="AH131" s="44" t="n">
        <f aca="false">IF($B131&lt;=AH$2,IF($C131&gt;=AH$2,$D131,0),0)</f>
        <v>0</v>
      </c>
      <c r="AI131" s="44" t="n">
        <f aca="false">IF($B131&lt;=AI$2,IF($C131&gt;=AI$2,$D131,0),0)</f>
        <v>0</v>
      </c>
      <c r="AJ131" s="44" t="n">
        <f aca="false">IF($B131&lt;=AJ$2,IF($C131&gt;=AJ$2,$D131,0),0)</f>
        <v>0</v>
      </c>
      <c r="AK131" s="44" t="n">
        <f aca="false">IF($B131&lt;=AK$2,IF($C131&gt;=AK$2,$D131,0),0)</f>
        <v>0</v>
      </c>
      <c r="AL131" s="44" t="n">
        <f aca="false">IF($B131&lt;=AL$2,IF($C131&gt;=AL$2,$D131,0),0)</f>
        <v>0</v>
      </c>
      <c r="AM131" s="44" t="n">
        <f aca="false">IF($B131&lt;=AM$2,IF($C131&gt;=AM$2,$D131,0),0)</f>
        <v>0</v>
      </c>
      <c r="AN131" s="44" t="n">
        <f aca="false">IF($B131&lt;=AN$2,IF($C131&gt;=AN$2,$D131,0),0)</f>
        <v>0</v>
      </c>
      <c r="AO131" s="44" t="n">
        <f aca="false">IF($B131&lt;=AO$2,IF($C131&gt;=AO$2,$D131,0),0)</f>
        <v>0</v>
      </c>
      <c r="AP131" s="44" t="n">
        <f aca="false">IF($B131&lt;=AP$2,IF($C131&gt;=AP$2,$D131,0),0)</f>
        <v>0</v>
      </c>
      <c r="AQ131" s="44" t="n">
        <f aca="false">IF($B131&lt;=AQ$2,IF($C131&gt;=AQ$2,$D131,0),0)</f>
        <v>0</v>
      </c>
      <c r="AR131" s="44" t="n">
        <f aca="false">IF($B131&lt;=AR$2,IF($C131&gt;=AR$2,$D131,0),0)</f>
        <v>0</v>
      </c>
      <c r="AS131" s="44" t="n">
        <f aca="false">IF($B131&lt;=AS$2,IF($C131&gt;=AS$2,$D131,0),0)</f>
        <v>0</v>
      </c>
      <c r="AT131" s="44" t="n">
        <f aca="false">IF($B131&lt;=AT$2,IF($C131&gt;=AT$2,$D131,0),0)</f>
        <v>0</v>
      </c>
      <c r="AU131" s="44" t="n">
        <f aca="false">IF($B131&lt;=AU$2,IF($C131&gt;=AU$2,$D131,0),0)</f>
        <v>0</v>
      </c>
      <c r="AV131" s="44" t="n">
        <f aca="false">IF($B131&lt;=AV$2,IF($C131&gt;=AV$2,$D131,0),0)</f>
        <v>0</v>
      </c>
      <c r="AW131" s="44" t="n">
        <f aca="false">IF($B131&lt;=AW$2,IF($C131&gt;=AW$2,$D131,0),0)</f>
        <v>0</v>
      </c>
      <c r="AX131" s="44" t="n">
        <f aca="false">IF($B131&lt;=AX$2,IF($C131&gt;=AX$2,$D131,0),0)</f>
        <v>0</v>
      </c>
      <c r="AY131" s="44" t="n">
        <f aca="false">IF($B131&lt;=AY$2,IF($C131&gt;=AY$2,$D131,0),0)</f>
        <v>0</v>
      </c>
      <c r="AZ131" s="44" t="n">
        <f aca="false">IF($B131&lt;=AZ$2,IF($C131&gt;=AZ$2,$D131,0),0)</f>
        <v>0</v>
      </c>
      <c r="BA131" s="44" t="n">
        <f aca="false">IF($B131&lt;=BA$2,IF($C131&gt;=BA$2,$D131,0),0)</f>
        <v>0</v>
      </c>
      <c r="BB131" s="44" t="n">
        <f aca="false">IF($B131&lt;=BB$2,IF($C131&gt;=BB$2,$D131,0),0)</f>
        <v>0</v>
      </c>
      <c r="BC131" s="44" t="n">
        <f aca="false">IF($B131&lt;=BC$2,IF($C131&gt;=BC$2,$D131,0),0)</f>
        <v>0</v>
      </c>
      <c r="BD131" s="44" t="n">
        <f aca="false">IF($B131&lt;=BD$2,IF($C131&gt;=BD$2,$D131,0),0)</f>
        <v>0</v>
      </c>
      <c r="BE131" s="44" t="n">
        <f aca="false">IF($B131&lt;=BE$2,IF($C131&gt;=BE$2,$D131,0),0)</f>
        <v>0</v>
      </c>
      <c r="BF131" s="44" t="n">
        <f aca="false">IF($B131&lt;=BF$2,IF($C131&gt;=BF$2,$D131,0),0)</f>
        <v>0</v>
      </c>
      <c r="BG131" s="44" t="n">
        <f aca="false">IF($B131&lt;=BG$2,IF($C131&gt;=BG$2,$D131,0),0)</f>
        <v>0</v>
      </c>
      <c r="BH131" s="44" t="n">
        <f aca="false">IF($B131&lt;=BH$2,IF($C131&gt;=BH$2,$D131,0),0)</f>
        <v>0</v>
      </c>
      <c r="BI131" s="44" t="n">
        <f aca="false">IF($B131&lt;=BI$2,IF($C131&gt;=BI$2,$D131,0),0)</f>
        <v>0</v>
      </c>
      <c r="BJ131" s="44" t="n">
        <f aca="false">IF($B131&lt;=BJ$2,IF($C131&gt;=BJ$2,$D131,0),0)</f>
        <v>0</v>
      </c>
      <c r="BK131" s="44" t="n">
        <f aca="false">IF($B131&lt;=BK$2,IF($C131&gt;=BK$2,$D131,0),0)</f>
        <v>0</v>
      </c>
    </row>
    <row r="132" customFormat="false" ht="12.75" hidden="false" customHeight="false" outlineLevel="0" collapsed="false">
      <c r="B132" s="30" t="n">
        <v>36831</v>
      </c>
      <c r="C132" s="30" t="n">
        <v>36951</v>
      </c>
      <c r="E132" s="32" t="n">
        <v>-0.335</v>
      </c>
      <c r="F132" s="33" t="s">
        <v>109</v>
      </c>
      <c r="G132" s="33" t="s">
        <v>111</v>
      </c>
      <c r="H132" s="47" t="n">
        <f aca="false">((I132-E132)*SUM(L132:AK132)*10000)</f>
        <v>-0</v>
      </c>
      <c r="I132" s="32" t="n">
        <f aca="false">I131</f>
        <v>-0.72</v>
      </c>
      <c r="K132" s="33" t="str">
        <f aca="false">IF(I132=1,0,G132)</f>
        <v>west</v>
      </c>
      <c r="L132" s="44" t="n">
        <f aca="false">IF($B132&lt;=L$2,IF($C132&gt;=L$2,$D132,0),0)</f>
        <v>0</v>
      </c>
      <c r="M132" s="44" t="n">
        <f aca="false">IF($B132&lt;=M$2,IF($C132&gt;=M$2,$D132,0),0)</f>
        <v>0</v>
      </c>
      <c r="N132" s="44" t="n">
        <f aca="false">IF($B132&lt;=N$2,IF($C132&gt;=N$2,$D132,0),0)</f>
        <v>0</v>
      </c>
      <c r="O132" s="44" t="n">
        <f aca="false">IF($B132&lt;=O$2,IF($C132&gt;=O$2,$D132,0),0)</f>
        <v>0</v>
      </c>
      <c r="P132" s="44" t="n">
        <f aca="false">IF($B132&lt;=P$2,IF($C132&gt;=P$2,$D132,0),0)</f>
        <v>0</v>
      </c>
      <c r="Q132" s="44" t="n">
        <f aca="false">IF($B132&lt;=Q$2,IF($C132&gt;=Q$2,$D132,0),0)</f>
        <v>0</v>
      </c>
      <c r="R132" s="44" t="n">
        <f aca="false">IF($B132&lt;=R$2,IF($C132&gt;=R$2,$D132,0),0)</f>
        <v>0</v>
      </c>
      <c r="S132" s="44" t="n">
        <f aca="false">IF($B132&lt;=S$2,IF($C132&gt;=S$2,$D132,0),0)</f>
        <v>0</v>
      </c>
      <c r="T132" s="44" t="n">
        <f aca="false">IF($B132&lt;=T$2,IF($C132&gt;=T$2,$D132,0),0)</f>
        <v>0</v>
      </c>
      <c r="U132" s="44" t="n">
        <f aca="false">IF($B132&lt;=U$2,IF($C132&gt;=U$2,$D132,0),0)</f>
        <v>0</v>
      </c>
      <c r="V132" s="44" t="n">
        <f aca="false">IF($B132&lt;=V$2,IF($C132&gt;=V$2,$D132,0),0)</f>
        <v>0</v>
      </c>
      <c r="W132" s="44" t="n">
        <f aca="false">IF($B132&lt;=W$2,IF($C132&gt;=W$2,$D132,0),0)</f>
        <v>0</v>
      </c>
      <c r="X132" s="44" t="n">
        <f aca="false">IF($B132&lt;=X$2,IF($C132&gt;=X$2,$D132,0),0)</f>
        <v>0</v>
      </c>
      <c r="Y132" s="44" t="n">
        <f aca="false">IF($B132&lt;=Y$2,IF($C132&gt;=Y$2,$D132,0),0)</f>
        <v>0</v>
      </c>
      <c r="Z132" s="44" t="n">
        <f aca="false">IF($B132&lt;=Z$2,IF($C132&gt;=Z$2,$D132,0),0)</f>
        <v>0</v>
      </c>
      <c r="AA132" s="44" t="n">
        <f aca="false">IF($B132&lt;=AA$2,IF($C132&gt;=AA$2,$D132,0),0)</f>
        <v>0</v>
      </c>
      <c r="AB132" s="44" t="n">
        <f aca="false">IF($B132&lt;=AB$2,IF($C132&gt;=AB$2,$D132,0),0)</f>
        <v>0</v>
      </c>
      <c r="AC132" s="44" t="n">
        <f aca="false">IF($B132&lt;=AC$2,IF($C132&gt;=AC$2,$D132,0),0)</f>
        <v>0</v>
      </c>
      <c r="AD132" s="44" t="n">
        <f aca="false">IF($B132&lt;=AD$2,IF($C132&gt;=AD$2,$D132,0),0)</f>
        <v>0</v>
      </c>
      <c r="AE132" s="44" t="n">
        <f aca="false">IF($B132&lt;=AE$2,IF($C132&gt;=AE$2,$D132,0),0)</f>
        <v>0</v>
      </c>
      <c r="AF132" s="44" t="n">
        <f aca="false">IF($B132&lt;=AF$2,IF($C132&gt;=AF$2,$D132,0),0)</f>
        <v>0</v>
      </c>
      <c r="AG132" s="44" t="n">
        <f aca="false">IF($B132&lt;=AG$2,IF($C132&gt;=AG$2,$D132,0),0)</f>
        <v>0</v>
      </c>
      <c r="AH132" s="44" t="n">
        <f aca="false">IF($B132&lt;=AH$2,IF($C132&gt;=AH$2,$D132,0),0)</f>
        <v>0</v>
      </c>
      <c r="AI132" s="44" t="n">
        <f aca="false">IF($B132&lt;=AI$2,IF($C132&gt;=AI$2,$D132,0),0)</f>
        <v>0</v>
      </c>
      <c r="AJ132" s="44" t="n">
        <f aca="false">IF($B132&lt;=AJ$2,IF($C132&gt;=AJ$2,$D132,0),0)</f>
        <v>0</v>
      </c>
      <c r="AK132" s="44" t="n">
        <f aca="false">IF($B132&lt;=AK$2,IF($C132&gt;=AK$2,$D132,0),0)</f>
        <v>0</v>
      </c>
      <c r="AL132" s="44" t="n">
        <f aca="false">IF($B132&lt;=AL$2,IF($C132&gt;=AL$2,$D132,0),0)</f>
        <v>0</v>
      </c>
      <c r="AM132" s="44" t="n">
        <f aca="false">IF($B132&lt;=AM$2,IF($C132&gt;=AM$2,$D132,0),0)</f>
        <v>0</v>
      </c>
      <c r="AN132" s="44" t="n">
        <f aca="false">IF($B132&lt;=AN$2,IF($C132&gt;=AN$2,$D132,0),0)</f>
        <v>0</v>
      </c>
      <c r="AO132" s="44" t="n">
        <f aca="false">IF($B132&lt;=AO$2,IF($C132&gt;=AO$2,$D132,0),0)</f>
        <v>0</v>
      </c>
      <c r="AP132" s="44" t="n">
        <f aca="false">IF($B132&lt;=AP$2,IF($C132&gt;=AP$2,$D132,0),0)</f>
        <v>0</v>
      </c>
      <c r="AQ132" s="44" t="n">
        <f aca="false">IF($B132&lt;=AQ$2,IF($C132&gt;=AQ$2,$D132,0),0)</f>
        <v>0</v>
      </c>
      <c r="AR132" s="44" t="n">
        <f aca="false">IF($B132&lt;=AR$2,IF($C132&gt;=AR$2,$D132,0),0)</f>
        <v>0</v>
      </c>
      <c r="AS132" s="44" t="n">
        <f aca="false">IF($B132&lt;=AS$2,IF($C132&gt;=AS$2,$D132,0),0)</f>
        <v>0</v>
      </c>
      <c r="AT132" s="44" t="n">
        <f aca="false">IF($B132&lt;=AT$2,IF($C132&gt;=AT$2,$D132,0),0)</f>
        <v>0</v>
      </c>
      <c r="AU132" s="44" t="n">
        <f aca="false">IF($B132&lt;=AU$2,IF($C132&gt;=AU$2,$D132,0),0)</f>
        <v>0</v>
      </c>
      <c r="AV132" s="44" t="n">
        <f aca="false">IF($B132&lt;=AV$2,IF($C132&gt;=AV$2,$D132,0),0)</f>
        <v>0</v>
      </c>
      <c r="AW132" s="44" t="n">
        <f aca="false">IF($B132&lt;=AW$2,IF($C132&gt;=AW$2,$D132,0),0)</f>
        <v>0</v>
      </c>
      <c r="AX132" s="44" t="n">
        <f aca="false">IF($B132&lt;=AX$2,IF($C132&gt;=AX$2,$D132,0),0)</f>
        <v>0</v>
      </c>
      <c r="AY132" s="44" t="n">
        <f aca="false">IF($B132&lt;=AY$2,IF($C132&gt;=AY$2,$D132,0),0)</f>
        <v>0</v>
      </c>
      <c r="AZ132" s="44" t="n">
        <f aca="false">IF($B132&lt;=AZ$2,IF($C132&gt;=AZ$2,$D132,0),0)</f>
        <v>0</v>
      </c>
      <c r="BA132" s="44" t="n">
        <f aca="false">IF($B132&lt;=BA$2,IF($C132&gt;=BA$2,$D132,0),0)</f>
        <v>0</v>
      </c>
      <c r="BB132" s="44" t="n">
        <f aca="false">IF($B132&lt;=BB$2,IF($C132&gt;=BB$2,$D132,0),0)</f>
        <v>0</v>
      </c>
      <c r="BC132" s="44" t="n">
        <f aca="false">IF($B132&lt;=BC$2,IF($C132&gt;=BC$2,$D132,0),0)</f>
        <v>0</v>
      </c>
      <c r="BD132" s="44" t="n">
        <f aca="false">IF($B132&lt;=BD$2,IF($C132&gt;=BD$2,$D132,0),0)</f>
        <v>0</v>
      </c>
      <c r="BE132" s="44" t="n">
        <f aca="false">IF($B132&lt;=BE$2,IF($C132&gt;=BE$2,$D132,0),0)</f>
        <v>0</v>
      </c>
      <c r="BF132" s="44" t="n">
        <f aca="false">IF($B132&lt;=BF$2,IF($C132&gt;=BF$2,$D132,0),0)</f>
        <v>0</v>
      </c>
      <c r="BG132" s="44" t="n">
        <f aca="false">IF($B132&lt;=BG$2,IF($C132&gt;=BG$2,$D132,0),0)</f>
        <v>0</v>
      </c>
      <c r="BH132" s="44" t="n">
        <f aca="false">IF($B132&lt;=BH$2,IF($C132&gt;=BH$2,$D132,0),0)</f>
        <v>0</v>
      </c>
      <c r="BI132" s="44" t="n">
        <f aca="false">IF($B132&lt;=BI$2,IF($C132&gt;=BI$2,$D132,0),0)</f>
        <v>0</v>
      </c>
      <c r="BJ132" s="44" t="n">
        <f aca="false">IF($B132&lt;=BJ$2,IF($C132&gt;=BJ$2,$D132,0),0)</f>
        <v>0</v>
      </c>
      <c r="BK132" s="44" t="n">
        <f aca="false">IF($B132&lt;=BK$2,IF($C132&gt;=BK$2,$D132,0),0)</f>
        <v>0</v>
      </c>
    </row>
    <row r="133" customFormat="false" ht="12.75" hidden="false" customHeight="false" outlineLevel="0" collapsed="false">
      <c r="B133" s="30" t="n">
        <v>36831</v>
      </c>
      <c r="C133" s="30" t="n">
        <v>36951</v>
      </c>
      <c r="E133" s="32" t="n">
        <v>-0.34</v>
      </c>
      <c r="F133" s="33" t="s">
        <v>109</v>
      </c>
      <c r="G133" s="33" t="s">
        <v>111</v>
      </c>
      <c r="H133" s="47" t="n">
        <f aca="false">((I133-E133)*SUM(L133:AK133)*10000)</f>
        <v>-0</v>
      </c>
      <c r="I133" s="32" t="n">
        <f aca="false">I132</f>
        <v>-0.72</v>
      </c>
      <c r="K133" s="33" t="str">
        <f aca="false">IF(I133=1,0,G133)</f>
        <v>west</v>
      </c>
      <c r="L133" s="44" t="n">
        <f aca="false">IF($B133&lt;=L$2,IF($C133&gt;=L$2,$D133,0),0)</f>
        <v>0</v>
      </c>
      <c r="M133" s="44" t="n">
        <f aca="false">IF($B133&lt;=M$2,IF($C133&gt;=M$2,$D133,0),0)</f>
        <v>0</v>
      </c>
      <c r="N133" s="44" t="n">
        <f aca="false">IF($B133&lt;=N$2,IF($C133&gt;=N$2,$D133,0),0)</f>
        <v>0</v>
      </c>
      <c r="O133" s="44" t="n">
        <f aca="false">IF($B133&lt;=O$2,IF($C133&gt;=O$2,$D133,0),0)</f>
        <v>0</v>
      </c>
      <c r="P133" s="44" t="n">
        <f aca="false">IF($B133&lt;=P$2,IF($C133&gt;=P$2,$D133,0),0)</f>
        <v>0</v>
      </c>
      <c r="Q133" s="44" t="n">
        <f aca="false">IF($B133&lt;=Q$2,IF($C133&gt;=Q$2,$D133,0),0)</f>
        <v>0</v>
      </c>
      <c r="R133" s="44" t="n">
        <f aca="false">IF($B133&lt;=R$2,IF($C133&gt;=R$2,$D133,0),0)</f>
        <v>0</v>
      </c>
      <c r="S133" s="44" t="n">
        <f aca="false">IF($B133&lt;=S$2,IF($C133&gt;=S$2,$D133,0),0)</f>
        <v>0</v>
      </c>
      <c r="T133" s="44" t="n">
        <f aca="false">IF($B133&lt;=T$2,IF($C133&gt;=T$2,$D133,0),0)</f>
        <v>0</v>
      </c>
      <c r="U133" s="44" t="n">
        <f aca="false">IF($B133&lt;=U$2,IF($C133&gt;=U$2,$D133,0),0)</f>
        <v>0</v>
      </c>
      <c r="V133" s="44" t="n">
        <f aca="false">IF($B133&lt;=V$2,IF($C133&gt;=V$2,$D133,0),0)</f>
        <v>0</v>
      </c>
      <c r="W133" s="44" t="n">
        <f aca="false">IF($B133&lt;=W$2,IF($C133&gt;=W$2,$D133,0),0)</f>
        <v>0</v>
      </c>
      <c r="X133" s="44" t="n">
        <f aca="false">IF($B133&lt;=X$2,IF($C133&gt;=X$2,$D133,0),0)</f>
        <v>0</v>
      </c>
      <c r="Y133" s="44" t="n">
        <f aca="false">IF($B133&lt;=Y$2,IF($C133&gt;=Y$2,$D133,0),0)</f>
        <v>0</v>
      </c>
      <c r="Z133" s="44" t="n">
        <f aca="false">IF($B133&lt;=Z$2,IF($C133&gt;=Z$2,$D133,0),0)</f>
        <v>0</v>
      </c>
      <c r="AA133" s="44" t="n">
        <f aca="false">IF($B133&lt;=AA$2,IF($C133&gt;=AA$2,$D133,0),0)</f>
        <v>0</v>
      </c>
      <c r="AB133" s="44" t="n">
        <f aca="false">IF($B133&lt;=AB$2,IF($C133&gt;=AB$2,$D133,0),0)</f>
        <v>0</v>
      </c>
      <c r="AC133" s="44" t="n">
        <f aca="false">IF($B133&lt;=AC$2,IF($C133&gt;=AC$2,$D133,0),0)</f>
        <v>0</v>
      </c>
      <c r="AD133" s="44" t="n">
        <f aca="false">IF($B133&lt;=AD$2,IF($C133&gt;=AD$2,$D133,0),0)</f>
        <v>0</v>
      </c>
      <c r="AE133" s="44" t="n">
        <f aca="false">IF($B133&lt;=AE$2,IF($C133&gt;=AE$2,$D133,0),0)</f>
        <v>0</v>
      </c>
      <c r="AF133" s="44" t="n">
        <f aca="false">IF($B133&lt;=AF$2,IF($C133&gt;=AF$2,$D133,0),0)</f>
        <v>0</v>
      </c>
      <c r="AG133" s="44" t="n">
        <f aca="false">IF($B133&lt;=AG$2,IF($C133&gt;=AG$2,$D133,0),0)</f>
        <v>0</v>
      </c>
      <c r="AH133" s="44" t="n">
        <f aca="false">IF($B133&lt;=AH$2,IF($C133&gt;=AH$2,$D133,0),0)</f>
        <v>0</v>
      </c>
      <c r="AI133" s="44" t="n">
        <f aca="false">IF($B133&lt;=AI$2,IF($C133&gt;=AI$2,$D133,0),0)</f>
        <v>0</v>
      </c>
      <c r="AJ133" s="44" t="n">
        <f aca="false">IF($B133&lt;=AJ$2,IF($C133&gt;=AJ$2,$D133,0),0)</f>
        <v>0</v>
      </c>
      <c r="AK133" s="44" t="n">
        <f aca="false">IF($B133&lt;=AK$2,IF($C133&gt;=AK$2,$D133,0),0)</f>
        <v>0</v>
      </c>
      <c r="AL133" s="44" t="n">
        <f aca="false">IF($B133&lt;=AL$2,IF($C133&gt;=AL$2,$D133,0),0)</f>
        <v>0</v>
      </c>
      <c r="AM133" s="44" t="n">
        <f aca="false">IF($B133&lt;=AM$2,IF($C133&gt;=AM$2,$D133,0),0)</f>
        <v>0</v>
      </c>
      <c r="AN133" s="44" t="n">
        <f aca="false">IF($B133&lt;=AN$2,IF($C133&gt;=AN$2,$D133,0),0)</f>
        <v>0</v>
      </c>
      <c r="AO133" s="44" t="n">
        <f aca="false">IF($B133&lt;=AO$2,IF($C133&gt;=AO$2,$D133,0),0)</f>
        <v>0</v>
      </c>
      <c r="AP133" s="44" t="n">
        <f aca="false">IF($B133&lt;=AP$2,IF($C133&gt;=AP$2,$D133,0),0)</f>
        <v>0</v>
      </c>
      <c r="AQ133" s="44" t="n">
        <f aca="false">IF($B133&lt;=AQ$2,IF($C133&gt;=AQ$2,$D133,0),0)</f>
        <v>0</v>
      </c>
      <c r="AR133" s="44" t="n">
        <f aca="false">IF($B133&lt;=AR$2,IF($C133&gt;=AR$2,$D133,0),0)</f>
        <v>0</v>
      </c>
      <c r="AS133" s="44" t="n">
        <f aca="false">IF($B133&lt;=AS$2,IF($C133&gt;=AS$2,$D133,0),0)</f>
        <v>0</v>
      </c>
      <c r="AT133" s="44" t="n">
        <f aca="false">IF($B133&lt;=AT$2,IF($C133&gt;=AT$2,$D133,0),0)</f>
        <v>0</v>
      </c>
      <c r="AU133" s="44" t="n">
        <f aca="false">IF($B133&lt;=AU$2,IF($C133&gt;=AU$2,$D133,0),0)</f>
        <v>0</v>
      </c>
      <c r="AV133" s="44" t="n">
        <f aca="false">IF($B133&lt;=AV$2,IF($C133&gt;=AV$2,$D133,0),0)</f>
        <v>0</v>
      </c>
      <c r="AW133" s="44" t="n">
        <f aca="false">IF($B133&lt;=AW$2,IF($C133&gt;=AW$2,$D133,0),0)</f>
        <v>0</v>
      </c>
      <c r="AX133" s="44" t="n">
        <f aca="false">IF($B133&lt;=AX$2,IF($C133&gt;=AX$2,$D133,0),0)</f>
        <v>0</v>
      </c>
      <c r="AY133" s="44" t="n">
        <f aca="false">IF($B133&lt;=AY$2,IF($C133&gt;=AY$2,$D133,0),0)</f>
        <v>0</v>
      </c>
      <c r="AZ133" s="44" t="n">
        <f aca="false">IF($B133&lt;=AZ$2,IF($C133&gt;=AZ$2,$D133,0),0)</f>
        <v>0</v>
      </c>
      <c r="BA133" s="44" t="n">
        <f aca="false">IF($B133&lt;=BA$2,IF($C133&gt;=BA$2,$D133,0),0)</f>
        <v>0</v>
      </c>
      <c r="BB133" s="44" t="n">
        <f aca="false">IF($B133&lt;=BB$2,IF($C133&gt;=BB$2,$D133,0),0)</f>
        <v>0</v>
      </c>
      <c r="BC133" s="44" t="n">
        <f aca="false">IF($B133&lt;=BC$2,IF($C133&gt;=BC$2,$D133,0),0)</f>
        <v>0</v>
      </c>
      <c r="BD133" s="44" t="n">
        <f aca="false">IF($B133&lt;=BD$2,IF($C133&gt;=BD$2,$D133,0),0)</f>
        <v>0</v>
      </c>
      <c r="BE133" s="44" t="n">
        <f aca="false">IF($B133&lt;=BE$2,IF($C133&gt;=BE$2,$D133,0),0)</f>
        <v>0</v>
      </c>
      <c r="BF133" s="44" t="n">
        <f aca="false">IF($B133&lt;=BF$2,IF($C133&gt;=BF$2,$D133,0),0)</f>
        <v>0</v>
      </c>
      <c r="BG133" s="44" t="n">
        <f aca="false">IF($B133&lt;=BG$2,IF($C133&gt;=BG$2,$D133,0),0)</f>
        <v>0</v>
      </c>
      <c r="BH133" s="44" t="n">
        <f aca="false">IF($B133&lt;=BH$2,IF($C133&gt;=BH$2,$D133,0),0)</f>
        <v>0</v>
      </c>
      <c r="BI133" s="44" t="n">
        <f aca="false">IF($B133&lt;=BI$2,IF($C133&gt;=BI$2,$D133,0),0)</f>
        <v>0</v>
      </c>
      <c r="BJ133" s="44" t="n">
        <f aca="false">IF($B133&lt;=BJ$2,IF($C133&gt;=BJ$2,$D133,0),0)</f>
        <v>0</v>
      </c>
      <c r="BK133" s="44" t="n">
        <f aca="false">IF($B133&lt;=BK$2,IF($C133&gt;=BK$2,$D133,0),0)</f>
        <v>0</v>
      </c>
    </row>
    <row r="134" customFormat="false" ht="12.75" hidden="false" customHeight="false" outlineLevel="0" collapsed="false">
      <c r="B134" s="30" t="n">
        <v>36678</v>
      </c>
      <c r="C134" s="30" t="n">
        <v>36707</v>
      </c>
      <c r="E134" s="32" t="n">
        <v>0.2575</v>
      </c>
      <c r="F134" s="33" t="s">
        <v>112</v>
      </c>
      <c r="G134" s="33" t="s">
        <v>111</v>
      </c>
      <c r="H134" s="47" t="n">
        <f aca="false">((I134-E134)*SUM(L134:AK134)*10000)</f>
        <v>-0</v>
      </c>
      <c r="I134" s="32" t="n">
        <f aca="false">I133</f>
        <v>-0.72</v>
      </c>
      <c r="K134" s="33" t="str">
        <f aca="false">IF(I134=1,0,G134)</f>
        <v>west</v>
      </c>
      <c r="L134" s="44" t="n">
        <f aca="false">IF($B134&lt;=L$2,IF($C134&gt;=L$2,$D134,0),0)</f>
        <v>0</v>
      </c>
      <c r="M134" s="44" t="n">
        <f aca="false">IF($B134&lt;=M$2,IF($C134&gt;=M$2,$D134,0),0)</f>
        <v>0</v>
      </c>
      <c r="N134" s="44" t="n">
        <f aca="false">IF($B134&lt;=N$2,IF($C134&gt;=N$2,$D134,0),0)</f>
        <v>0</v>
      </c>
      <c r="O134" s="44" t="n">
        <f aca="false">IF($B134&lt;=O$2,IF($C134&gt;=O$2,$D134,0),0)</f>
        <v>0</v>
      </c>
      <c r="P134" s="44" t="n">
        <f aca="false">IF($B134&lt;=P$2,IF($C134&gt;=P$2,$D134,0),0)</f>
        <v>0</v>
      </c>
      <c r="Q134" s="44" t="n">
        <f aca="false">IF($B134&lt;=Q$2,IF($C134&gt;=Q$2,$D134,0),0)</f>
        <v>0</v>
      </c>
      <c r="R134" s="44" t="n">
        <f aca="false">IF($B134&lt;=R$2,IF($C134&gt;=R$2,$D134,0),0)</f>
        <v>0</v>
      </c>
      <c r="S134" s="44" t="n">
        <f aca="false">IF($B134&lt;=S$2,IF($C134&gt;=S$2,$D134,0),0)</f>
        <v>0</v>
      </c>
      <c r="T134" s="44" t="n">
        <f aca="false">IF($B134&lt;=T$2,IF($C134&gt;=T$2,$D134,0),0)</f>
        <v>0</v>
      </c>
      <c r="U134" s="44" t="n">
        <f aca="false">IF($B134&lt;=U$2,IF($C134&gt;=U$2,$D134,0),0)</f>
        <v>0</v>
      </c>
      <c r="V134" s="44" t="n">
        <f aca="false">IF($B134&lt;=V$2,IF($C134&gt;=V$2,$D134,0),0)</f>
        <v>0</v>
      </c>
      <c r="W134" s="44" t="n">
        <f aca="false">IF($B134&lt;=W$2,IF($C134&gt;=W$2,$D134,0),0)</f>
        <v>0</v>
      </c>
      <c r="X134" s="44" t="n">
        <f aca="false">IF($B134&lt;=X$2,IF($C134&gt;=X$2,$D134,0),0)</f>
        <v>0</v>
      </c>
      <c r="Y134" s="44" t="n">
        <f aca="false">IF($B134&lt;=Y$2,IF($C134&gt;=Y$2,$D134,0),0)</f>
        <v>0</v>
      </c>
      <c r="Z134" s="44" t="n">
        <f aca="false">IF($B134&lt;=Z$2,IF($C134&gt;=Z$2,$D134,0),0)</f>
        <v>0</v>
      </c>
      <c r="AA134" s="44" t="n">
        <f aca="false">IF($B134&lt;=AA$2,IF($C134&gt;=AA$2,$D134,0),0)</f>
        <v>0</v>
      </c>
      <c r="AB134" s="44" t="n">
        <f aca="false">IF($B134&lt;=AB$2,IF($C134&gt;=AB$2,$D134,0),0)</f>
        <v>0</v>
      </c>
      <c r="AC134" s="44" t="n">
        <f aca="false">IF($B134&lt;=AC$2,IF($C134&gt;=AC$2,$D134,0),0)</f>
        <v>0</v>
      </c>
      <c r="AD134" s="44" t="n">
        <f aca="false">IF($B134&lt;=AD$2,IF($C134&gt;=AD$2,$D134,0),0)</f>
        <v>0</v>
      </c>
      <c r="AE134" s="44" t="n">
        <f aca="false">IF($B134&lt;=AE$2,IF($C134&gt;=AE$2,$D134,0),0)</f>
        <v>0</v>
      </c>
      <c r="AF134" s="44" t="n">
        <f aca="false">IF($B134&lt;=AF$2,IF($C134&gt;=AF$2,$D134,0),0)</f>
        <v>0</v>
      </c>
      <c r="AG134" s="44" t="n">
        <f aca="false">IF($B134&lt;=AG$2,IF($C134&gt;=AG$2,$D134,0),0)</f>
        <v>0</v>
      </c>
      <c r="AH134" s="44" t="n">
        <f aca="false">IF($B134&lt;=AH$2,IF($C134&gt;=AH$2,$D134,0),0)</f>
        <v>0</v>
      </c>
      <c r="AI134" s="44" t="n">
        <f aca="false">IF($B134&lt;=AI$2,IF($C134&gt;=AI$2,$D134,0),0)</f>
        <v>0</v>
      </c>
      <c r="AJ134" s="44" t="n">
        <f aca="false">IF($B134&lt;=AJ$2,IF($C134&gt;=AJ$2,$D134,0),0)</f>
        <v>0</v>
      </c>
      <c r="AK134" s="44" t="n">
        <f aca="false">IF($B134&lt;=AK$2,IF($C134&gt;=AK$2,$D134,0),0)</f>
        <v>0</v>
      </c>
      <c r="AL134" s="44" t="n">
        <f aca="false">IF($B134&lt;=AL$2,IF($C134&gt;=AL$2,$D134,0),0)</f>
        <v>0</v>
      </c>
      <c r="AM134" s="44" t="n">
        <f aca="false">IF($B134&lt;=AM$2,IF($C134&gt;=AM$2,$D134,0),0)</f>
        <v>0</v>
      </c>
      <c r="AN134" s="44" t="n">
        <f aca="false">IF($B134&lt;=AN$2,IF($C134&gt;=AN$2,$D134,0),0)</f>
        <v>0</v>
      </c>
      <c r="AO134" s="44" t="n">
        <f aca="false">IF($B134&lt;=AO$2,IF($C134&gt;=AO$2,$D134,0),0)</f>
        <v>0</v>
      </c>
      <c r="AP134" s="44" t="n">
        <f aca="false">IF($B134&lt;=AP$2,IF($C134&gt;=AP$2,$D134,0),0)</f>
        <v>0</v>
      </c>
      <c r="AQ134" s="44" t="n">
        <f aca="false">IF($B134&lt;=AQ$2,IF($C134&gt;=AQ$2,$D134,0),0)</f>
        <v>0</v>
      </c>
      <c r="AR134" s="44" t="n">
        <f aca="false">IF($B134&lt;=AR$2,IF($C134&gt;=AR$2,$D134,0),0)</f>
        <v>0</v>
      </c>
      <c r="AS134" s="44" t="n">
        <f aca="false">IF($B134&lt;=AS$2,IF($C134&gt;=AS$2,$D134,0),0)</f>
        <v>0</v>
      </c>
      <c r="AT134" s="44" t="n">
        <f aca="false">IF($B134&lt;=AT$2,IF($C134&gt;=AT$2,$D134,0),0)</f>
        <v>0</v>
      </c>
      <c r="AU134" s="44" t="n">
        <f aca="false">IF($B134&lt;=AU$2,IF($C134&gt;=AU$2,$D134,0),0)</f>
        <v>0</v>
      </c>
      <c r="AV134" s="44" t="n">
        <f aca="false">IF($B134&lt;=AV$2,IF($C134&gt;=AV$2,$D134,0),0)</f>
        <v>0</v>
      </c>
      <c r="AW134" s="44" t="n">
        <f aca="false">IF($B134&lt;=AW$2,IF($C134&gt;=AW$2,$D134,0),0)</f>
        <v>0</v>
      </c>
      <c r="AX134" s="44" t="n">
        <f aca="false">IF($B134&lt;=AX$2,IF($C134&gt;=AX$2,$D134,0),0)</f>
        <v>0</v>
      </c>
      <c r="AY134" s="44" t="n">
        <f aca="false">IF($B134&lt;=AY$2,IF($C134&gt;=AY$2,$D134,0),0)</f>
        <v>0</v>
      </c>
      <c r="AZ134" s="44" t="n">
        <f aca="false">IF($B134&lt;=AZ$2,IF($C134&gt;=AZ$2,$D134,0),0)</f>
        <v>0</v>
      </c>
      <c r="BA134" s="44" t="n">
        <f aca="false">IF($B134&lt;=BA$2,IF($C134&gt;=BA$2,$D134,0),0)</f>
        <v>0</v>
      </c>
      <c r="BB134" s="44" t="n">
        <f aca="false">IF($B134&lt;=BB$2,IF($C134&gt;=BB$2,$D134,0),0)</f>
        <v>0</v>
      </c>
      <c r="BC134" s="44" t="n">
        <f aca="false">IF($B134&lt;=BC$2,IF($C134&gt;=BC$2,$D134,0),0)</f>
        <v>0</v>
      </c>
      <c r="BD134" s="44" t="n">
        <f aca="false">IF($B134&lt;=BD$2,IF($C134&gt;=BD$2,$D134,0),0)</f>
        <v>0</v>
      </c>
      <c r="BE134" s="44" t="n">
        <f aca="false">IF($B134&lt;=BE$2,IF($C134&gt;=BE$2,$D134,0),0)</f>
        <v>0</v>
      </c>
      <c r="BF134" s="44" t="n">
        <f aca="false">IF($B134&lt;=BF$2,IF($C134&gt;=BF$2,$D134,0),0)</f>
        <v>0</v>
      </c>
      <c r="BG134" s="44" t="n">
        <f aca="false">IF($B134&lt;=BG$2,IF($C134&gt;=BG$2,$D134,0),0)</f>
        <v>0</v>
      </c>
      <c r="BH134" s="44" t="n">
        <f aca="false">IF($B134&lt;=BH$2,IF($C134&gt;=BH$2,$D134,0),0)</f>
        <v>0</v>
      </c>
      <c r="BI134" s="44" t="n">
        <f aca="false">IF($B134&lt;=BI$2,IF($C134&gt;=BI$2,$D134,0),0)</f>
        <v>0</v>
      </c>
      <c r="BJ134" s="44" t="n">
        <f aca="false">IF($B134&lt;=BJ$2,IF($C134&gt;=BJ$2,$D134,0),0)</f>
        <v>0</v>
      </c>
      <c r="BK134" s="44" t="n">
        <f aca="false">IF($B134&lt;=BK$2,IF($C134&gt;=BK$2,$D134,0),0)</f>
        <v>0</v>
      </c>
    </row>
    <row r="135" customFormat="false" ht="12.75" hidden="false" customHeight="false" outlineLevel="0" collapsed="false">
      <c r="B135" s="30" t="n">
        <v>36678</v>
      </c>
      <c r="C135" s="30" t="n">
        <v>36707</v>
      </c>
      <c r="E135" s="32" t="n">
        <v>0.25</v>
      </c>
      <c r="F135" s="33" t="s">
        <v>112</v>
      </c>
      <c r="G135" s="33" t="s">
        <v>111</v>
      </c>
      <c r="H135" s="47" t="n">
        <f aca="false">((I135-E135)*SUM(L135:AK135)*10000)</f>
        <v>-0</v>
      </c>
      <c r="I135" s="32" t="n">
        <f aca="false">I134</f>
        <v>-0.72</v>
      </c>
      <c r="K135" s="33" t="str">
        <f aca="false">IF(I135=1,0,G135)</f>
        <v>west</v>
      </c>
      <c r="L135" s="44" t="n">
        <f aca="false">IF($B135&lt;=L$2,IF($C135&gt;=L$2,$D135,0),0)</f>
        <v>0</v>
      </c>
      <c r="M135" s="44" t="n">
        <f aca="false">IF($B135&lt;=M$2,IF($C135&gt;=M$2,$D135,0),0)</f>
        <v>0</v>
      </c>
      <c r="N135" s="44" t="n">
        <f aca="false">IF($B135&lt;=N$2,IF($C135&gt;=N$2,$D135,0),0)</f>
        <v>0</v>
      </c>
      <c r="O135" s="44" t="n">
        <f aca="false">IF($B135&lt;=O$2,IF($C135&gt;=O$2,$D135,0),0)</f>
        <v>0</v>
      </c>
      <c r="P135" s="44" t="n">
        <f aca="false">IF($B135&lt;=P$2,IF($C135&gt;=P$2,$D135,0),0)</f>
        <v>0</v>
      </c>
      <c r="Q135" s="44" t="n">
        <f aca="false">IF($B135&lt;=Q$2,IF($C135&gt;=Q$2,$D135,0),0)</f>
        <v>0</v>
      </c>
      <c r="R135" s="44" t="n">
        <f aca="false">IF($B135&lt;=R$2,IF($C135&gt;=R$2,$D135,0),0)</f>
        <v>0</v>
      </c>
      <c r="S135" s="44" t="n">
        <f aca="false">IF($B135&lt;=S$2,IF($C135&gt;=S$2,$D135,0),0)</f>
        <v>0</v>
      </c>
      <c r="T135" s="44" t="n">
        <f aca="false">IF($B135&lt;=T$2,IF($C135&gt;=T$2,$D135,0),0)</f>
        <v>0</v>
      </c>
      <c r="U135" s="44" t="n">
        <f aca="false">IF($B135&lt;=U$2,IF($C135&gt;=U$2,$D135,0),0)</f>
        <v>0</v>
      </c>
      <c r="V135" s="44" t="n">
        <f aca="false">IF($B135&lt;=V$2,IF($C135&gt;=V$2,$D135,0),0)</f>
        <v>0</v>
      </c>
      <c r="W135" s="44" t="n">
        <f aca="false">IF($B135&lt;=W$2,IF($C135&gt;=W$2,$D135,0),0)</f>
        <v>0</v>
      </c>
      <c r="X135" s="44" t="n">
        <f aca="false">IF($B135&lt;=X$2,IF($C135&gt;=X$2,$D135,0),0)</f>
        <v>0</v>
      </c>
      <c r="Y135" s="44" t="n">
        <f aca="false">IF($B135&lt;=Y$2,IF($C135&gt;=Y$2,$D135,0),0)</f>
        <v>0</v>
      </c>
      <c r="Z135" s="44" t="n">
        <f aca="false">IF($B135&lt;=Z$2,IF($C135&gt;=Z$2,$D135,0),0)</f>
        <v>0</v>
      </c>
      <c r="AA135" s="44" t="n">
        <f aca="false">IF($B135&lt;=AA$2,IF($C135&gt;=AA$2,$D135,0),0)</f>
        <v>0</v>
      </c>
      <c r="AB135" s="44" t="n">
        <f aca="false">IF($B135&lt;=AB$2,IF($C135&gt;=AB$2,$D135,0),0)</f>
        <v>0</v>
      </c>
      <c r="AC135" s="44" t="n">
        <f aca="false">IF($B135&lt;=AC$2,IF($C135&gt;=AC$2,$D135,0),0)</f>
        <v>0</v>
      </c>
      <c r="AD135" s="44" t="n">
        <f aca="false">IF($B135&lt;=AD$2,IF($C135&gt;=AD$2,$D135,0),0)</f>
        <v>0</v>
      </c>
      <c r="AE135" s="44" t="n">
        <f aca="false">IF($B135&lt;=AE$2,IF($C135&gt;=AE$2,$D135,0),0)</f>
        <v>0</v>
      </c>
      <c r="AF135" s="44" t="n">
        <f aca="false">IF($B135&lt;=AF$2,IF($C135&gt;=AF$2,$D135,0),0)</f>
        <v>0</v>
      </c>
      <c r="AG135" s="44" t="n">
        <f aca="false">IF($B135&lt;=AG$2,IF($C135&gt;=AG$2,$D135,0),0)</f>
        <v>0</v>
      </c>
      <c r="AH135" s="44" t="n">
        <f aca="false">IF($B135&lt;=AH$2,IF($C135&gt;=AH$2,$D135,0),0)</f>
        <v>0</v>
      </c>
      <c r="AI135" s="44" t="n">
        <f aca="false">IF($B135&lt;=AI$2,IF($C135&gt;=AI$2,$D135,0),0)</f>
        <v>0</v>
      </c>
      <c r="AJ135" s="44" t="n">
        <f aca="false">IF($B135&lt;=AJ$2,IF($C135&gt;=AJ$2,$D135,0),0)</f>
        <v>0</v>
      </c>
      <c r="AK135" s="44" t="n">
        <f aca="false">IF($B135&lt;=AK$2,IF($C135&gt;=AK$2,$D135,0),0)</f>
        <v>0</v>
      </c>
      <c r="AL135" s="44" t="n">
        <f aca="false">IF($B135&lt;=AL$2,IF($C135&gt;=AL$2,$D135,0),0)</f>
        <v>0</v>
      </c>
      <c r="AM135" s="44" t="n">
        <f aca="false">IF($B135&lt;=AM$2,IF($C135&gt;=AM$2,$D135,0),0)</f>
        <v>0</v>
      </c>
      <c r="AN135" s="44" t="n">
        <f aca="false">IF($B135&lt;=AN$2,IF($C135&gt;=AN$2,$D135,0),0)</f>
        <v>0</v>
      </c>
      <c r="AO135" s="44" t="n">
        <f aca="false">IF($B135&lt;=AO$2,IF($C135&gt;=AO$2,$D135,0),0)</f>
        <v>0</v>
      </c>
      <c r="AP135" s="44" t="n">
        <f aca="false">IF($B135&lt;=AP$2,IF($C135&gt;=AP$2,$D135,0),0)</f>
        <v>0</v>
      </c>
      <c r="AQ135" s="44" t="n">
        <f aca="false">IF($B135&lt;=AQ$2,IF($C135&gt;=AQ$2,$D135,0),0)</f>
        <v>0</v>
      </c>
      <c r="AR135" s="44" t="n">
        <f aca="false">IF($B135&lt;=AR$2,IF($C135&gt;=AR$2,$D135,0),0)</f>
        <v>0</v>
      </c>
      <c r="AS135" s="44" t="n">
        <f aca="false">IF($B135&lt;=AS$2,IF($C135&gt;=AS$2,$D135,0),0)</f>
        <v>0</v>
      </c>
      <c r="AT135" s="44" t="n">
        <f aca="false">IF($B135&lt;=AT$2,IF($C135&gt;=AT$2,$D135,0),0)</f>
        <v>0</v>
      </c>
      <c r="AU135" s="44" t="n">
        <f aca="false">IF($B135&lt;=AU$2,IF($C135&gt;=AU$2,$D135,0),0)</f>
        <v>0</v>
      </c>
      <c r="AV135" s="44" t="n">
        <f aca="false">IF($B135&lt;=AV$2,IF($C135&gt;=AV$2,$D135,0),0)</f>
        <v>0</v>
      </c>
      <c r="AW135" s="44" t="n">
        <f aca="false">IF($B135&lt;=AW$2,IF($C135&gt;=AW$2,$D135,0),0)</f>
        <v>0</v>
      </c>
      <c r="AX135" s="44" t="n">
        <f aca="false">IF($B135&lt;=AX$2,IF($C135&gt;=AX$2,$D135,0),0)</f>
        <v>0</v>
      </c>
      <c r="AY135" s="44" t="n">
        <f aca="false">IF($B135&lt;=AY$2,IF($C135&gt;=AY$2,$D135,0),0)</f>
        <v>0</v>
      </c>
      <c r="AZ135" s="44" t="n">
        <f aca="false">IF($B135&lt;=AZ$2,IF($C135&gt;=AZ$2,$D135,0),0)</f>
        <v>0</v>
      </c>
      <c r="BA135" s="44" t="n">
        <f aca="false">IF($B135&lt;=BA$2,IF($C135&gt;=BA$2,$D135,0),0)</f>
        <v>0</v>
      </c>
      <c r="BB135" s="44" t="n">
        <f aca="false">IF($B135&lt;=BB$2,IF($C135&gt;=BB$2,$D135,0),0)</f>
        <v>0</v>
      </c>
      <c r="BC135" s="44" t="n">
        <f aca="false">IF($B135&lt;=BC$2,IF($C135&gt;=BC$2,$D135,0),0)</f>
        <v>0</v>
      </c>
      <c r="BD135" s="44" t="n">
        <f aca="false">IF($B135&lt;=BD$2,IF($C135&gt;=BD$2,$D135,0),0)</f>
        <v>0</v>
      </c>
      <c r="BE135" s="44" t="n">
        <f aca="false">IF($B135&lt;=BE$2,IF($C135&gt;=BE$2,$D135,0),0)</f>
        <v>0</v>
      </c>
      <c r="BF135" s="44" t="n">
        <f aca="false">IF($B135&lt;=BF$2,IF($C135&gt;=BF$2,$D135,0),0)</f>
        <v>0</v>
      </c>
      <c r="BG135" s="44" t="n">
        <f aca="false">IF($B135&lt;=BG$2,IF($C135&gt;=BG$2,$D135,0),0)</f>
        <v>0</v>
      </c>
      <c r="BH135" s="44" t="n">
        <f aca="false">IF($B135&lt;=BH$2,IF($C135&gt;=BH$2,$D135,0),0)</f>
        <v>0</v>
      </c>
      <c r="BI135" s="44" t="n">
        <f aca="false">IF($B135&lt;=BI$2,IF($C135&gt;=BI$2,$D135,0),0)</f>
        <v>0</v>
      </c>
      <c r="BJ135" s="44" t="n">
        <f aca="false">IF($B135&lt;=BJ$2,IF($C135&gt;=BJ$2,$D135,0),0)</f>
        <v>0</v>
      </c>
      <c r="BK135" s="44" t="n">
        <f aca="false">IF($B135&lt;=BK$2,IF($C135&gt;=BK$2,$D135,0),0)</f>
        <v>0</v>
      </c>
    </row>
    <row r="136" customFormat="false" ht="12.75" hidden="false" customHeight="false" outlineLevel="0" collapsed="false">
      <c r="B136" s="30" t="n">
        <v>36678</v>
      </c>
      <c r="C136" s="30" t="n">
        <v>36707</v>
      </c>
      <c r="E136" s="32" t="n">
        <v>0.24</v>
      </c>
      <c r="F136" s="33" t="s">
        <v>112</v>
      </c>
      <c r="G136" s="33" t="s">
        <v>111</v>
      </c>
      <c r="H136" s="47" t="n">
        <f aca="false">((I136-E136)*SUM(L136:AK136)*10000)</f>
        <v>-0</v>
      </c>
      <c r="I136" s="32" t="n">
        <f aca="false">I135</f>
        <v>-0.72</v>
      </c>
      <c r="K136" s="33" t="str">
        <f aca="false">IF(I136=1,0,G136)</f>
        <v>west</v>
      </c>
      <c r="L136" s="44" t="n">
        <f aca="false">IF($B136&lt;=L$2,IF($C136&gt;=L$2,$D136,0),0)</f>
        <v>0</v>
      </c>
      <c r="M136" s="44" t="n">
        <f aca="false">IF($B136&lt;=M$2,IF($C136&gt;=M$2,$D136,0),0)</f>
        <v>0</v>
      </c>
      <c r="N136" s="44" t="n">
        <f aca="false">IF($B136&lt;=N$2,IF($C136&gt;=N$2,$D136,0),0)</f>
        <v>0</v>
      </c>
      <c r="O136" s="44" t="n">
        <f aca="false">IF($B136&lt;=O$2,IF($C136&gt;=O$2,$D136,0),0)</f>
        <v>0</v>
      </c>
      <c r="P136" s="44" t="n">
        <f aca="false">IF($B136&lt;=P$2,IF($C136&gt;=P$2,$D136,0),0)</f>
        <v>0</v>
      </c>
      <c r="Q136" s="44" t="n">
        <f aca="false">IF($B136&lt;=Q$2,IF($C136&gt;=Q$2,$D136,0),0)</f>
        <v>0</v>
      </c>
      <c r="R136" s="44" t="n">
        <f aca="false">IF($B136&lt;=R$2,IF($C136&gt;=R$2,$D136,0),0)</f>
        <v>0</v>
      </c>
      <c r="S136" s="44" t="n">
        <f aca="false">IF($B136&lt;=S$2,IF($C136&gt;=S$2,$D136,0),0)</f>
        <v>0</v>
      </c>
      <c r="T136" s="44" t="n">
        <f aca="false">IF($B136&lt;=T$2,IF($C136&gt;=T$2,$D136,0),0)</f>
        <v>0</v>
      </c>
      <c r="U136" s="44" t="n">
        <f aca="false">IF($B136&lt;=U$2,IF($C136&gt;=U$2,$D136,0),0)</f>
        <v>0</v>
      </c>
      <c r="V136" s="44" t="n">
        <f aca="false">IF($B136&lt;=V$2,IF($C136&gt;=V$2,$D136,0),0)</f>
        <v>0</v>
      </c>
      <c r="W136" s="44" t="n">
        <f aca="false">IF($B136&lt;=W$2,IF($C136&gt;=W$2,$D136,0),0)</f>
        <v>0</v>
      </c>
      <c r="X136" s="44" t="n">
        <f aca="false">IF($B136&lt;=X$2,IF($C136&gt;=X$2,$D136,0),0)</f>
        <v>0</v>
      </c>
      <c r="Y136" s="44" t="n">
        <f aca="false">IF($B136&lt;=Y$2,IF($C136&gt;=Y$2,$D136,0),0)</f>
        <v>0</v>
      </c>
      <c r="Z136" s="44" t="n">
        <f aca="false">IF($B136&lt;=Z$2,IF($C136&gt;=Z$2,$D136,0),0)</f>
        <v>0</v>
      </c>
      <c r="AA136" s="44" t="n">
        <f aca="false">IF($B136&lt;=AA$2,IF($C136&gt;=AA$2,$D136,0),0)</f>
        <v>0</v>
      </c>
      <c r="AB136" s="44" t="n">
        <f aca="false">IF($B136&lt;=AB$2,IF($C136&gt;=AB$2,$D136,0),0)</f>
        <v>0</v>
      </c>
      <c r="AC136" s="44" t="n">
        <f aca="false">IF($B136&lt;=AC$2,IF($C136&gt;=AC$2,$D136,0),0)</f>
        <v>0</v>
      </c>
      <c r="AD136" s="44" t="n">
        <f aca="false">IF($B136&lt;=AD$2,IF($C136&gt;=AD$2,$D136,0),0)</f>
        <v>0</v>
      </c>
      <c r="AE136" s="44" t="n">
        <f aca="false">IF($B136&lt;=AE$2,IF($C136&gt;=AE$2,$D136,0),0)</f>
        <v>0</v>
      </c>
      <c r="AF136" s="44" t="n">
        <f aca="false">IF($B136&lt;=AF$2,IF($C136&gt;=AF$2,$D136,0),0)</f>
        <v>0</v>
      </c>
      <c r="AG136" s="44" t="n">
        <f aca="false">IF($B136&lt;=AG$2,IF($C136&gt;=AG$2,$D136,0),0)</f>
        <v>0</v>
      </c>
      <c r="AH136" s="44" t="n">
        <f aca="false">IF($B136&lt;=AH$2,IF($C136&gt;=AH$2,$D136,0),0)</f>
        <v>0</v>
      </c>
      <c r="AI136" s="44" t="n">
        <f aca="false">IF($B136&lt;=AI$2,IF($C136&gt;=AI$2,$D136,0),0)</f>
        <v>0</v>
      </c>
      <c r="AJ136" s="44" t="n">
        <f aca="false">IF($B136&lt;=AJ$2,IF($C136&gt;=AJ$2,$D136,0),0)</f>
        <v>0</v>
      </c>
      <c r="AK136" s="44" t="n">
        <f aca="false">IF($B136&lt;=AK$2,IF($C136&gt;=AK$2,$D136,0),0)</f>
        <v>0</v>
      </c>
      <c r="AL136" s="44" t="n">
        <f aca="false">IF($B136&lt;=AL$2,IF($C136&gt;=AL$2,$D136,0),0)</f>
        <v>0</v>
      </c>
      <c r="AM136" s="44" t="n">
        <f aca="false">IF($B136&lt;=AM$2,IF($C136&gt;=AM$2,$D136,0),0)</f>
        <v>0</v>
      </c>
      <c r="AN136" s="44" t="n">
        <f aca="false">IF($B136&lt;=AN$2,IF($C136&gt;=AN$2,$D136,0),0)</f>
        <v>0</v>
      </c>
      <c r="AO136" s="44" t="n">
        <f aca="false">IF($B136&lt;=AO$2,IF($C136&gt;=AO$2,$D136,0),0)</f>
        <v>0</v>
      </c>
      <c r="AP136" s="44" t="n">
        <f aca="false">IF($B136&lt;=AP$2,IF($C136&gt;=AP$2,$D136,0),0)</f>
        <v>0</v>
      </c>
      <c r="AQ136" s="44" t="n">
        <f aca="false">IF($B136&lt;=AQ$2,IF($C136&gt;=AQ$2,$D136,0),0)</f>
        <v>0</v>
      </c>
      <c r="AR136" s="44" t="n">
        <f aca="false">IF($B136&lt;=AR$2,IF($C136&gt;=AR$2,$D136,0),0)</f>
        <v>0</v>
      </c>
      <c r="AS136" s="44" t="n">
        <f aca="false">IF($B136&lt;=AS$2,IF($C136&gt;=AS$2,$D136,0),0)</f>
        <v>0</v>
      </c>
      <c r="AT136" s="44" t="n">
        <f aca="false">IF($B136&lt;=AT$2,IF($C136&gt;=AT$2,$D136,0),0)</f>
        <v>0</v>
      </c>
      <c r="AU136" s="44" t="n">
        <f aca="false">IF($B136&lt;=AU$2,IF($C136&gt;=AU$2,$D136,0),0)</f>
        <v>0</v>
      </c>
      <c r="AV136" s="44" t="n">
        <f aca="false">IF($B136&lt;=AV$2,IF($C136&gt;=AV$2,$D136,0),0)</f>
        <v>0</v>
      </c>
      <c r="AW136" s="44" t="n">
        <f aca="false">IF($B136&lt;=AW$2,IF($C136&gt;=AW$2,$D136,0),0)</f>
        <v>0</v>
      </c>
      <c r="AX136" s="44" t="n">
        <f aca="false">IF($B136&lt;=AX$2,IF($C136&gt;=AX$2,$D136,0),0)</f>
        <v>0</v>
      </c>
      <c r="AY136" s="44" t="n">
        <f aca="false">IF($B136&lt;=AY$2,IF($C136&gt;=AY$2,$D136,0),0)</f>
        <v>0</v>
      </c>
      <c r="AZ136" s="44" t="n">
        <f aca="false">IF($B136&lt;=AZ$2,IF($C136&gt;=AZ$2,$D136,0),0)</f>
        <v>0</v>
      </c>
      <c r="BA136" s="44" t="n">
        <f aca="false">IF($B136&lt;=BA$2,IF($C136&gt;=BA$2,$D136,0),0)</f>
        <v>0</v>
      </c>
      <c r="BB136" s="44" t="n">
        <f aca="false">IF($B136&lt;=BB$2,IF($C136&gt;=BB$2,$D136,0),0)</f>
        <v>0</v>
      </c>
      <c r="BC136" s="44" t="n">
        <f aca="false">IF($B136&lt;=BC$2,IF($C136&gt;=BC$2,$D136,0),0)</f>
        <v>0</v>
      </c>
      <c r="BD136" s="44" t="n">
        <f aca="false">IF($B136&lt;=BD$2,IF($C136&gt;=BD$2,$D136,0),0)</f>
        <v>0</v>
      </c>
      <c r="BE136" s="44" t="n">
        <f aca="false">IF($B136&lt;=BE$2,IF($C136&gt;=BE$2,$D136,0),0)</f>
        <v>0</v>
      </c>
      <c r="BF136" s="44" t="n">
        <f aca="false">IF($B136&lt;=BF$2,IF($C136&gt;=BF$2,$D136,0),0)</f>
        <v>0</v>
      </c>
      <c r="BG136" s="44" t="n">
        <f aca="false">IF($B136&lt;=BG$2,IF($C136&gt;=BG$2,$D136,0),0)</f>
        <v>0</v>
      </c>
      <c r="BH136" s="44" t="n">
        <f aca="false">IF($B136&lt;=BH$2,IF($C136&gt;=BH$2,$D136,0),0)</f>
        <v>0</v>
      </c>
      <c r="BI136" s="44" t="n">
        <f aca="false">IF($B136&lt;=BI$2,IF($C136&gt;=BI$2,$D136,0),0)</f>
        <v>0</v>
      </c>
      <c r="BJ136" s="44" t="n">
        <f aca="false">IF($B136&lt;=BJ$2,IF($C136&gt;=BJ$2,$D136,0),0)</f>
        <v>0</v>
      </c>
      <c r="BK136" s="44" t="n">
        <f aca="false">IF($B136&lt;=BK$2,IF($C136&gt;=BK$2,$D136,0),0)</f>
        <v>0</v>
      </c>
    </row>
    <row r="137" customFormat="false" ht="12.75" hidden="false" customHeight="false" outlineLevel="0" collapsed="false">
      <c r="B137" s="30" t="n">
        <v>36678</v>
      </c>
      <c r="C137" s="30" t="n">
        <v>36707</v>
      </c>
      <c r="E137" s="32" t="n">
        <v>0.275</v>
      </c>
      <c r="F137" s="33" t="s">
        <v>112</v>
      </c>
      <c r="G137" s="33" t="s">
        <v>111</v>
      </c>
      <c r="H137" s="47" t="n">
        <f aca="false">((I137-E137)*SUM(L137:AK137)*10000)</f>
        <v>0</v>
      </c>
      <c r="I137" s="32" t="n">
        <v>0.31</v>
      </c>
      <c r="K137" s="33" t="str">
        <f aca="false">IF(I137=1,0,G137)</f>
        <v>west</v>
      </c>
      <c r="L137" s="44" t="n">
        <f aca="false">IF($B137&lt;=L$2,IF($C137&gt;=L$2,$D137,0),0)</f>
        <v>0</v>
      </c>
      <c r="M137" s="44" t="n">
        <f aca="false">IF($B137&lt;=M$2,IF($C137&gt;=M$2,$D137,0),0)</f>
        <v>0</v>
      </c>
      <c r="N137" s="44" t="n">
        <f aca="false">IF($B137&lt;=N$2,IF($C137&gt;=N$2,$D137,0),0)</f>
        <v>0</v>
      </c>
      <c r="O137" s="44" t="n">
        <f aca="false">IF($B137&lt;=O$2,IF($C137&gt;=O$2,$D137,0),0)</f>
        <v>0</v>
      </c>
      <c r="P137" s="44" t="n">
        <f aca="false">IF($B137&lt;=P$2,IF($C137&gt;=P$2,$D137,0),0)</f>
        <v>0</v>
      </c>
      <c r="Q137" s="44" t="n">
        <f aca="false">IF($B137&lt;=Q$2,IF($C137&gt;=Q$2,$D137,0),0)</f>
        <v>0</v>
      </c>
      <c r="R137" s="44" t="n">
        <f aca="false">IF($B137&lt;=R$2,IF($C137&gt;=R$2,$D137,0),0)</f>
        <v>0</v>
      </c>
      <c r="S137" s="44" t="n">
        <f aca="false">IF($B137&lt;=S$2,IF($C137&gt;=S$2,$D137,0),0)</f>
        <v>0</v>
      </c>
      <c r="T137" s="44" t="n">
        <f aca="false">IF($B137&lt;=T$2,IF($C137&gt;=T$2,$D137,0),0)</f>
        <v>0</v>
      </c>
      <c r="U137" s="44" t="n">
        <f aca="false">IF($B137&lt;=U$2,IF($C137&gt;=U$2,$D137,0),0)</f>
        <v>0</v>
      </c>
      <c r="V137" s="44" t="n">
        <f aca="false">IF($B137&lt;=V$2,IF($C137&gt;=V$2,$D137,0),0)</f>
        <v>0</v>
      </c>
      <c r="W137" s="44" t="n">
        <f aca="false">IF($B137&lt;=W$2,IF($C137&gt;=W$2,$D137,0),0)</f>
        <v>0</v>
      </c>
      <c r="X137" s="44" t="n">
        <f aca="false">IF($B137&lt;=X$2,IF($C137&gt;=X$2,$D137,0),0)</f>
        <v>0</v>
      </c>
      <c r="Y137" s="44" t="n">
        <f aca="false">IF($B137&lt;=Y$2,IF($C137&gt;=Y$2,$D137,0),0)</f>
        <v>0</v>
      </c>
      <c r="Z137" s="44" t="n">
        <f aca="false">IF($B137&lt;=Z$2,IF($C137&gt;=Z$2,$D137,0),0)</f>
        <v>0</v>
      </c>
      <c r="AA137" s="44" t="n">
        <f aca="false">IF($B137&lt;=AA$2,IF($C137&gt;=AA$2,$D137,0),0)</f>
        <v>0</v>
      </c>
      <c r="AB137" s="44" t="n">
        <f aca="false">IF($B137&lt;=AB$2,IF($C137&gt;=AB$2,$D137,0),0)</f>
        <v>0</v>
      </c>
      <c r="AC137" s="44" t="n">
        <f aca="false">IF($B137&lt;=AC$2,IF($C137&gt;=AC$2,$D137,0),0)</f>
        <v>0</v>
      </c>
      <c r="AD137" s="44" t="n">
        <f aca="false">IF($B137&lt;=AD$2,IF($C137&gt;=AD$2,$D137,0),0)</f>
        <v>0</v>
      </c>
      <c r="AE137" s="44" t="n">
        <f aca="false">IF($B137&lt;=AE$2,IF($C137&gt;=AE$2,$D137,0),0)</f>
        <v>0</v>
      </c>
      <c r="AF137" s="44" t="n">
        <f aca="false">IF($B137&lt;=AF$2,IF($C137&gt;=AF$2,$D137,0),0)</f>
        <v>0</v>
      </c>
      <c r="AG137" s="44" t="n">
        <f aca="false">IF($B137&lt;=AG$2,IF($C137&gt;=AG$2,$D137,0),0)</f>
        <v>0</v>
      </c>
      <c r="AH137" s="44" t="n">
        <f aca="false">IF($B137&lt;=AH$2,IF($C137&gt;=AH$2,$D137,0),0)</f>
        <v>0</v>
      </c>
      <c r="AI137" s="44" t="n">
        <f aca="false">IF($B137&lt;=AI$2,IF($C137&gt;=AI$2,$D137,0),0)</f>
        <v>0</v>
      </c>
      <c r="AJ137" s="44" t="n">
        <f aca="false">IF($B137&lt;=AJ$2,IF($C137&gt;=AJ$2,$D137,0),0)</f>
        <v>0</v>
      </c>
      <c r="AK137" s="44" t="n">
        <f aca="false">IF($B137&lt;=AK$2,IF($C137&gt;=AK$2,$D137,0),0)</f>
        <v>0</v>
      </c>
      <c r="AL137" s="44" t="n">
        <f aca="false">IF($B137&lt;=AL$2,IF($C137&gt;=AL$2,$D137,0),0)</f>
        <v>0</v>
      </c>
      <c r="AM137" s="44" t="n">
        <f aca="false">IF($B137&lt;=AM$2,IF($C137&gt;=AM$2,$D137,0),0)</f>
        <v>0</v>
      </c>
      <c r="AN137" s="44" t="n">
        <f aca="false">IF($B137&lt;=AN$2,IF($C137&gt;=AN$2,$D137,0),0)</f>
        <v>0</v>
      </c>
      <c r="AO137" s="44" t="n">
        <f aca="false">IF($B137&lt;=AO$2,IF($C137&gt;=AO$2,$D137,0),0)</f>
        <v>0</v>
      </c>
      <c r="AP137" s="44" t="n">
        <f aca="false">IF($B137&lt;=AP$2,IF($C137&gt;=AP$2,$D137,0),0)</f>
        <v>0</v>
      </c>
      <c r="AQ137" s="44" t="n">
        <f aca="false">IF($B137&lt;=AQ$2,IF($C137&gt;=AQ$2,$D137,0),0)</f>
        <v>0</v>
      </c>
      <c r="AR137" s="44" t="n">
        <f aca="false">IF($B137&lt;=AR$2,IF($C137&gt;=AR$2,$D137,0),0)</f>
        <v>0</v>
      </c>
      <c r="AS137" s="44" t="n">
        <f aca="false">IF($B137&lt;=AS$2,IF($C137&gt;=AS$2,$D137,0),0)</f>
        <v>0</v>
      </c>
      <c r="AT137" s="44" t="n">
        <f aca="false">IF($B137&lt;=AT$2,IF($C137&gt;=AT$2,$D137,0),0)</f>
        <v>0</v>
      </c>
      <c r="AU137" s="44" t="n">
        <f aca="false">IF($B137&lt;=AU$2,IF($C137&gt;=AU$2,$D137,0),0)</f>
        <v>0</v>
      </c>
      <c r="AV137" s="44" t="n">
        <f aca="false">IF($B137&lt;=AV$2,IF($C137&gt;=AV$2,$D137,0),0)</f>
        <v>0</v>
      </c>
      <c r="AW137" s="44" t="n">
        <f aca="false">IF($B137&lt;=AW$2,IF($C137&gt;=AW$2,$D137,0),0)</f>
        <v>0</v>
      </c>
      <c r="AX137" s="44" t="n">
        <f aca="false">IF($B137&lt;=AX$2,IF($C137&gt;=AX$2,$D137,0),0)</f>
        <v>0</v>
      </c>
      <c r="AY137" s="44" t="n">
        <f aca="false">IF($B137&lt;=AY$2,IF($C137&gt;=AY$2,$D137,0),0)</f>
        <v>0</v>
      </c>
      <c r="AZ137" s="44" t="n">
        <f aca="false">IF($B137&lt;=AZ$2,IF($C137&gt;=AZ$2,$D137,0),0)</f>
        <v>0</v>
      </c>
      <c r="BA137" s="44" t="n">
        <f aca="false">IF($B137&lt;=BA$2,IF($C137&gt;=BA$2,$D137,0),0)</f>
        <v>0</v>
      </c>
      <c r="BB137" s="44" t="n">
        <f aca="false">IF($B137&lt;=BB$2,IF($C137&gt;=BB$2,$D137,0),0)</f>
        <v>0</v>
      </c>
      <c r="BC137" s="44" t="n">
        <f aca="false">IF($B137&lt;=BC$2,IF($C137&gt;=BC$2,$D137,0),0)</f>
        <v>0</v>
      </c>
      <c r="BD137" s="44" t="n">
        <f aca="false">IF($B137&lt;=BD$2,IF($C137&gt;=BD$2,$D137,0),0)</f>
        <v>0</v>
      </c>
      <c r="BE137" s="44" t="n">
        <f aca="false">IF($B137&lt;=BE$2,IF($C137&gt;=BE$2,$D137,0),0)</f>
        <v>0</v>
      </c>
      <c r="BF137" s="44" t="n">
        <f aca="false">IF($B137&lt;=BF$2,IF($C137&gt;=BF$2,$D137,0),0)</f>
        <v>0</v>
      </c>
      <c r="BG137" s="44" t="n">
        <f aca="false">IF($B137&lt;=BG$2,IF($C137&gt;=BG$2,$D137,0),0)</f>
        <v>0</v>
      </c>
      <c r="BH137" s="44" t="n">
        <f aca="false">IF($B137&lt;=BH$2,IF($C137&gt;=BH$2,$D137,0),0)</f>
        <v>0</v>
      </c>
      <c r="BI137" s="44" t="n">
        <f aca="false">IF($B137&lt;=BI$2,IF($C137&gt;=BI$2,$D137,0),0)</f>
        <v>0</v>
      </c>
      <c r="BJ137" s="44" t="n">
        <f aca="false">IF($B137&lt;=BJ$2,IF($C137&gt;=BJ$2,$D137,0),0)</f>
        <v>0</v>
      </c>
      <c r="BK137" s="44" t="n">
        <f aca="false">IF($B137&lt;=BK$2,IF($C137&gt;=BK$2,$D137,0),0)</f>
        <v>0</v>
      </c>
    </row>
    <row r="138" customFormat="false" ht="12.75" hidden="false" customHeight="false" outlineLevel="0" collapsed="false">
      <c r="B138" s="30" t="n">
        <v>36678</v>
      </c>
      <c r="C138" s="30" t="n">
        <v>36707</v>
      </c>
      <c r="E138" s="32" t="n">
        <v>0.285</v>
      </c>
      <c r="F138" s="33" t="s">
        <v>112</v>
      </c>
      <c r="G138" s="33" t="s">
        <v>111</v>
      </c>
      <c r="H138" s="47" t="n">
        <f aca="false">((I138-E138)*SUM(L138:AK138)*10000)</f>
        <v>0</v>
      </c>
      <c r="I138" s="32" t="n">
        <v>0.31</v>
      </c>
      <c r="K138" s="33" t="str">
        <f aca="false">IF(I138=1,0,G138)</f>
        <v>west</v>
      </c>
      <c r="L138" s="44" t="n">
        <f aca="false">IF($B138&lt;=L$2,IF($C138&gt;=L$2,$D138,0),0)</f>
        <v>0</v>
      </c>
      <c r="M138" s="44" t="n">
        <f aca="false">IF($B138&lt;=M$2,IF($C138&gt;=M$2,$D138,0),0)</f>
        <v>0</v>
      </c>
      <c r="N138" s="44" t="n">
        <f aca="false">IF($B138&lt;=N$2,IF($C138&gt;=N$2,$D138,0),0)</f>
        <v>0</v>
      </c>
      <c r="O138" s="44" t="n">
        <f aca="false">IF($B138&lt;=O$2,IF($C138&gt;=O$2,$D138,0),0)</f>
        <v>0</v>
      </c>
      <c r="P138" s="44" t="n">
        <f aca="false">IF($B138&lt;=P$2,IF($C138&gt;=P$2,$D138,0),0)</f>
        <v>0</v>
      </c>
      <c r="Q138" s="44" t="n">
        <f aca="false">IF($B138&lt;=Q$2,IF($C138&gt;=Q$2,$D138,0),0)</f>
        <v>0</v>
      </c>
      <c r="R138" s="44" t="n">
        <f aca="false">IF($B138&lt;=R$2,IF($C138&gt;=R$2,$D138,0),0)</f>
        <v>0</v>
      </c>
      <c r="S138" s="44" t="n">
        <f aca="false">IF($B138&lt;=S$2,IF($C138&gt;=S$2,$D138,0),0)</f>
        <v>0</v>
      </c>
      <c r="T138" s="44" t="n">
        <f aca="false">IF($B138&lt;=T$2,IF($C138&gt;=T$2,$D138,0),0)</f>
        <v>0</v>
      </c>
      <c r="U138" s="44" t="n">
        <f aca="false">IF($B138&lt;=U$2,IF($C138&gt;=U$2,$D138,0),0)</f>
        <v>0</v>
      </c>
      <c r="V138" s="44" t="n">
        <f aca="false">IF($B138&lt;=V$2,IF($C138&gt;=V$2,$D138,0),0)</f>
        <v>0</v>
      </c>
      <c r="W138" s="44" t="n">
        <f aca="false">IF($B138&lt;=W$2,IF($C138&gt;=W$2,$D138,0),0)</f>
        <v>0</v>
      </c>
      <c r="X138" s="44" t="n">
        <f aca="false">IF($B138&lt;=X$2,IF($C138&gt;=X$2,$D138,0),0)</f>
        <v>0</v>
      </c>
      <c r="Y138" s="44" t="n">
        <f aca="false">IF($B138&lt;=Y$2,IF($C138&gt;=Y$2,$D138,0),0)</f>
        <v>0</v>
      </c>
      <c r="Z138" s="44" t="n">
        <f aca="false">IF($B138&lt;=Z$2,IF($C138&gt;=Z$2,$D138,0),0)</f>
        <v>0</v>
      </c>
      <c r="AA138" s="44" t="n">
        <f aca="false">IF($B138&lt;=AA$2,IF($C138&gt;=AA$2,$D138,0),0)</f>
        <v>0</v>
      </c>
      <c r="AB138" s="44" t="n">
        <f aca="false">IF($B138&lt;=AB$2,IF($C138&gt;=AB$2,$D138,0),0)</f>
        <v>0</v>
      </c>
      <c r="AC138" s="44" t="n">
        <f aca="false">IF($B138&lt;=AC$2,IF($C138&gt;=AC$2,$D138,0),0)</f>
        <v>0</v>
      </c>
      <c r="AD138" s="44" t="n">
        <f aca="false">IF($B138&lt;=AD$2,IF($C138&gt;=AD$2,$D138,0),0)</f>
        <v>0</v>
      </c>
      <c r="AE138" s="44" t="n">
        <f aca="false">IF($B138&lt;=AE$2,IF($C138&gt;=AE$2,$D138,0),0)</f>
        <v>0</v>
      </c>
      <c r="AF138" s="44" t="n">
        <f aca="false">IF($B138&lt;=AF$2,IF($C138&gt;=AF$2,$D138,0),0)</f>
        <v>0</v>
      </c>
      <c r="AG138" s="44" t="n">
        <f aca="false">IF($B138&lt;=AG$2,IF($C138&gt;=AG$2,$D138,0),0)</f>
        <v>0</v>
      </c>
      <c r="AH138" s="44" t="n">
        <f aca="false">IF($B138&lt;=AH$2,IF($C138&gt;=AH$2,$D138,0),0)</f>
        <v>0</v>
      </c>
      <c r="AI138" s="44" t="n">
        <f aca="false">IF($B138&lt;=AI$2,IF($C138&gt;=AI$2,$D138,0),0)</f>
        <v>0</v>
      </c>
      <c r="AJ138" s="44" t="n">
        <f aca="false">IF($B138&lt;=AJ$2,IF($C138&gt;=AJ$2,$D138,0),0)</f>
        <v>0</v>
      </c>
      <c r="AK138" s="44" t="n">
        <f aca="false">IF($B138&lt;=AK$2,IF($C138&gt;=AK$2,$D138,0),0)</f>
        <v>0</v>
      </c>
      <c r="AL138" s="44" t="n">
        <f aca="false">IF($B138&lt;=AL$2,IF($C138&gt;=AL$2,$D138,0),0)</f>
        <v>0</v>
      </c>
      <c r="AM138" s="44" t="n">
        <f aca="false">IF($B138&lt;=AM$2,IF($C138&gt;=AM$2,$D138,0),0)</f>
        <v>0</v>
      </c>
      <c r="AN138" s="44" t="n">
        <f aca="false">IF($B138&lt;=AN$2,IF($C138&gt;=AN$2,$D138,0),0)</f>
        <v>0</v>
      </c>
      <c r="AO138" s="44" t="n">
        <f aca="false">IF($B138&lt;=AO$2,IF($C138&gt;=AO$2,$D138,0),0)</f>
        <v>0</v>
      </c>
      <c r="AP138" s="44" t="n">
        <f aca="false">IF($B138&lt;=AP$2,IF($C138&gt;=AP$2,$D138,0),0)</f>
        <v>0</v>
      </c>
      <c r="AQ138" s="44" t="n">
        <f aca="false">IF($B138&lt;=AQ$2,IF($C138&gt;=AQ$2,$D138,0),0)</f>
        <v>0</v>
      </c>
      <c r="AR138" s="44" t="n">
        <f aca="false">IF($B138&lt;=AR$2,IF($C138&gt;=AR$2,$D138,0),0)</f>
        <v>0</v>
      </c>
      <c r="AS138" s="44" t="n">
        <f aca="false">IF($B138&lt;=AS$2,IF($C138&gt;=AS$2,$D138,0),0)</f>
        <v>0</v>
      </c>
      <c r="AT138" s="44" t="n">
        <f aca="false">IF($B138&lt;=AT$2,IF($C138&gt;=AT$2,$D138,0),0)</f>
        <v>0</v>
      </c>
      <c r="AU138" s="44" t="n">
        <f aca="false">IF($B138&lt;=AU$2,IF($C138&gt;=AU$2,$D138,0),0)</f>
        <v>0</v>
      </c>
      <c r="AV138" s="44" t="n">
        <f aca="false">IF($B138&lt;=AV$2,IF($C138&gt;=AV$2,$D138,0),0)</f>
        <v>0</v>
      </c>
      <c r="AW138" s="44" t="n">
        <f aca="false">IF($B138&lt;=AW$2,IF($C138&gt;=AW$2,$D138,0),0)</f>
        <v>0</v>
      </c>
      <c r="AX138" s="44" t="n">
        <f aca="false">IF($B138&lt;=AX$2,IF($C138&gt;=AX$2,$D138,0),0)</f>
        <v>0</v>
      </c>
      <c r="AY138" s="44" t="n">
        <f aca="false">IF($B138&lt;=AY$2,IF($C138&gt;=AY$2,$D138,0),0)</f>
        <v>0</v>
      </c>
      <c r="AZ138" s="44" t="n">
        <f aca="false">IF($B138&lt;=AZ$2,IF($C138&gt;=AZ$2,$D138,0),0)</f>
        <v>0</v>
      </c>
      <c r="BA138" s="44" t="n">
        <f aca="false">IF($B138&lt;=BA$2,IF($C138&gt;=BA$2,$D138,0),0)</f>
        <v>0</v>
      </c>
      <c r="BB138" s="44" t="n">
        <f aca="false">IF($B138&lt;=BB$2,IF($C138&gt;=BB$2,$D138,0),0)</f>
        <v>0</v>
      </c>
      <c r="BC138" s="44" t="n">
        <f aca="false">IF($B138&lt;=BC$2,IF($C138&gt;=BC$2,$D138,0),0)</f>
        <v>0</v>
      </c>
      <c r="BD138" s="44" t="n">
        <f aca="false">IF($B138&lt;=BD$2,IF($C138&gt;=BD$2,$D138,0),0)</f>
        <v>0</v>
      </c>
      <c r="BE138" s="44" t="n">
        <f aca="false">IF($B138&lt;=BE$2,IF($C138&gt;=BE$2,$D138,0),0)</f>
        <v>0</v>
      </c>
      <c r="BF138" s="44" t="n">
        <f aca="false">IF($B138&lt;=BF$2,IF($C138&gt;=BF$2,$D138,0),0)</f>
        <v>0</v>
      </c>
      <c r="BG138" s="44" t="n">
        <f aca="false">IF($B138&lt;=BG$2,IF($C138&gt;=BG$2,$D138,0),0)</f>
        <v>0</v>
      </c>
      <c r="BH138" s="44" t="n">
        <f aca="false">IF($B138&lt;=BH$2,IF($C138&gt;=BH$2,$D138,0),0)</f>
        <v>0</v>
      </c>
      <c r="BI138" s="44" t="n">
        <f aca="false">IF($B138&lt;=BI$2,IF($C138&gt;=BI$2,$D138,0),0)</f>
        <v>0</v>
      </c>
      <c r="BJ138" s="44" t="n">
        <f aca="false">IF($B138&lt;=BJ$2,IF($C138&gt;=BJ$2,$D138,0),0)</f>
        <v>0</v>
      </c>
      <c r="BK138" s="44" t="n">
        <f aca="false">IF($B138&lt;=BK$2,IF($C138&gt;=BK$2,$D138,0),0)</f>
        <v>0</v>
      </c>
    </row>
    <row r="139" customFormat="false" ht="12.75" hidden="false" customHeight="false" outlineLevel="0" collapsed="false">
      <c r="B139" s="30" t="n">
        <v>36678</v>
      </c>
      <c r="C139" s="30" t="n">
        <v>36707</v>
      </c>
      <c r="E139" s="32" t="n">
        <v>0.29</v>
      </c>
      <c r="F139" s="33" t="s">
        <v>112</v>
      </c>
      <c r="G139" s="33" t="s">
        <v>111</v>
      </c>
      <c r="H139" s="47" t="n">
        <f aca="false">((I139-E139)*SUM(L139:AK139)*10000)</f>
        <v>0</v>
      </c>
      <c r="I139" s="32" t="n">
        <v>0.31</v>
      </c>
      <c r="K139" s="33" t="str">
        <f aca="false">IF(I139=1,0,G139)</f>
        <v>west</v>
      </c>
      <c r="L139" s="44" t="n">
        <f aca="false">IF($B139&lt;=L$2,IF($C139&gt;=L$2,$D139,0),0)</f>
        <v>0</v>
      </c>
      <c r="M139" s="44" t="n">
        <f aca="false">IF($B139&lt;=M$2,IF($C139&gt;=M$2,$D139,0),0)</f>
        <v>0</v>
      </c>
      <c r="N139" s="44" t="n">
        <f aca="false">IF($B139&lt;=N$2,IF($C139&gt;=N$2,$D139,0),0)</f>
        <v>0</v>
      </c>
      <c r="O139" s="44" t="n">
        <f aca="false">IF($B139&lt;=O$2,IF($C139&gt;=O$2,$D139,0),0)</f>
        <v>0</v>
      </c>
      <c r="P139" s="44" t="n">
        <f aca="false">IF($B139&lt;=P$2,IF($C139&gt;=P$2,$D139,0),0)</f>
        <v>0</v>
      </c>
      <c r="Q139" s="44" t="n">
        <f aca="false">IF($B139&lt;=Q$2,IF($C139&gt;=Q$2,$D139,0),0)</f>
        <v>0</v>
      </c>
      <c r="R139" s="44" t="n">
        <f aca="false">IF($B139&lt;=R$2,IF($C139&gt;=R$2,$D139,0),0)</f>
        <v>0</v>
      </c>
      <c r="S139" s="44" t="n">
        <f aca="false">IF($B139&lt;=S$2,IF($C139&gt;=S$2,$D139,0),0)</f>
        <v>0</v>
      </c>
      <c r="T139" s="44" t="n">
        <f aca="false">IF($B139&lt;=T$2,IF($C139&gt;=T$2,$D139,0),0)</f>
        <v>0</v>
      </c>
      <c r="U139" s="44" t="n">
        <f aca="false">IF($B139&lt;=U$2,IF($C139&gt;=U$2,$D139,0),0)</f>
        <v>0</v>
      </c>
      <c r="V139" s="44" t="n">
        <f aca="false">IF($B139&lt;=V$2,IF($C139&gt;=V$2,$D139,0),0)</f>
        <v>0</v>
      </c>
      <c r="W139" s="44" t="n">
        <f aca="false">IF($B139&lt;=W$2,IF($C139&gt;=W$2,$D139,0),0)</f>
        <v>0</v>
      </c>
      <c r="X139" s="44" t="n">
        <f aca="false">IF($B139&lt;=X$2,IF($C139&gt;=X$2,$D139,0),0)</f>
        <v>0</v>
      </c>
      <c r="Y139" s="44" t="n">
        <f aca="false">IF($B139&lt;=Y$2,IF($C139&gt;=Y$2,$D139,0),0)</f>
        <v>0</v>
      </c>
      <c r="Z139" s="44" t="n">
        <f aca="false">IF($B139&lt;=Z$2,IF($C139&gt;=Z$2,$D139,0),0)</f>
        <v>0</v>
      </c>
      <c r="AA139" s="44" t="n">
        <f aca="false">IF($B139&lt;=AA$2,IF($C139&gt;=AA$2,$D139,0),0)</f>
        <v>0</v>
      </c>
      <c r="AB139" s="44" t="n">
        <f aca="false">IF($B139&lt;=AB$2,IF($C139&gt;=AB$2,$D139,0),0)</f>
        <v>0</v>
      </c>
      <c r="AC139" s="44" t="n">
        <f aca="false">IF($B139&lt;=AC$2,IF($C139&gt;=AC$2,$D139,0),0)</f>
        <v>0</v>
      </c>
      <c r="AD139" s="44" t="n">
        <f aca="false">IF($B139&lt;=AD$2,IF($C139&gt;=AD$2,$D139,0),0)</f>
        <v>0</v>
      </c>
      <c r="AE139" s="44" t="n">
        <f aca="false">IF($B139&lt;=AE$2,IF($C139&gt;=AE$2,$D139,0),0)</f>
        <v>0</v>
      </c>
      <c r="AF139" s="44" t="n">
        <f aca="false">IF($B139&lt;=AF$2,IF($C139&gt;=AF$2,$D139,0),0)</f>
        <v>0</v>
      </c>
      <c r="AG139" s="44" t="n">
        <f aca="false">IF($B139&lt;=AG$2,IF($C139&gt;=AG$2,$D139,0),0)</f>
        <v>0</v>
      </c>
      <c r="AH139" s="44" t="n">
        <f aca="false">IF($B139&lt;=AH$2,IF($C139&gt;=AH$2,$D139,0),0)</f>
        <v>0</v>
      </c>
      <c r="AI139" s="44" t="n">
        <f aca="false">IF($B139&lt;=AI$2,IF($C139&gt;=AI$2,$D139,0),0)</f>
        <v>0</v>
      </c>
      <c r="AJ139" s="44" t="n">
        <f aca="false">IF($B139&lt;=AJ$2,IF($C139&gt;=AJ$2,$D139,0),0)</f>
        <v>0</v>
      </c>
      <c r="AK139" s="44" t="n">
        <f aca="false">IF($B139&lt;=AK$2,IF($C139&gt;=AK$2,$D139,0),0)</f>
        <v>0</v>
      </c>
      <c r="AL139" s="44" t="n">
        <f aca="false">IF($B139&lt;=AL$2,IF($C139&gt;=AL$2,$D139,0),0)</f>
        <v>0</v>
      </c>
      <c r="AM139" s="44" t="n">
        <f aca="false">IF($B139&lt;=AM$2,IF($C139&gt;=AM$2,$D139,0),0)</f>
        <v>0</v>
      </c>
      <c r="AN139" s="44" t="n">
        <f aca="false">IF($B139&lt;=AN$2,IF($C139&gt;=AN$2,$D139,0),0)</f>
        <v>0</v>
      </c>
      <c r="AO139" s="44" t="n">
        <f aca="false">IF($B139&lt;=AO$2,IF($C139&gt;=AO$2,$D139,0),0)</f>
        <v>0</v>
      </c>
      <c r="AP139" s="44" t="n">
        <f aca="false">IF($B139&lt;=AP$2,IF($C139&gt;=AP$2,$D139,0),0)</f>
        <v>0</v>
      </c>
      <c r="AQ139" s="44" t="n">
        <f aca="false">IF($B139&lt;=AQ$2,IF($C139&gt;=AQ$2,$D139,0),0)</f>
        <v>0</v>
      </c>
      <c r="AR139" s="44" t="n">
        <f aca="false">IF($B139&lt;=AR$2,IF($C139&gt;=AR$2,$D139,0),0)</f>
        <v>0</v>
      </c>
      <c r="AS139" s="44" t="n">
        <f aca="false">IF($B139&lt;=AS$2,IF($C139&gt;=AS$2,$D139,0),0)</f>
        <v>0</v>
      </c>
      <c r="AT139" s="44" t="n">
        <f aca="false">IF($B139&lt;=AT$2,IF($C139&gt;=AT$2,$D139,0),0)</f>
        <v>0</v>
      </c>
      <c r="AU139" s="44" t="n">
        <f aca="false">IF($B139&lt;=AU$2,IF($C139&gt;=AU$2,$D139,0),0)</f>
        <v>0</v>
      </c>
      <c r="AV139" s="44" t="n">
        <f aca="false">IF($B139&lt;=AV$2,IF($C139&gt;=AV$2,$D139,0),0)</f>
        <v>0</v>
      </c>
      <c r="AW139" s="44" t="n">
        <f aca="false">IF($B139&lt;=AW$2,IF($C139&gt;=AW$2,$D139,0),0)</f>
        <v>0</v>
      </c>
      <c r="AX139" s="44" t="n">
        <f aca="false">IF($B139&lt;=AX$2,IF($C139&gt;=AX$2,$D139,0),0)</f>
        <v>0</v>
      </c>
      <c r="AY139" s="44" t="n">
        <f aca="false">IF($B139&lt;=AY$2,IF($C139&gt;=AY$2,$D139,0),0)</f>
        <v>0</v>
      </c>
      <c r="AZ139" s="44" t="n">
        <f aca="false">IF($B139&lt;=AZ$2,IF($C139&gt;=AZ$2,$D139,0),0)</f>
        <v>0</v>
      </c>
      <c r="BA139" s="44" t="n">
        <f aca="false">IF($B139&lt;=BA$2,IF($C139&gt;=BA$2,$D139,0),0)</f>
        <v>0</v>
      </c>
      <c r="BB139" s="44" t="n">
        <f aca="false">IF($B139&lt;=BB$2,IF($C139&gt;=BB$2,$D139,0),0)</f>
        <v>0</v>
      </c>
      <c r="BC139" s="44" t="n">
        <f aca="false">IF($B139&lt;=BC$2,IF($C139&gt;=BC$2,$D139,0),0)</f>
        <v>0</v>
      </c>
      <c r="BD139" s="44" t="n">
        <f aca="false">IF($B139&lt;=BD$2,IF($C139&gt;=BD$2,$D139,0),0)</f>
        <v>0</v>
      </c>
      <c r="BE139" s="44" t="n">
        <f aca="false">IF($B139&lt;=BE$2,IF($C139&gt;=BE$2,$D139,0),0)</f>
        <v>0</v>
      </c>
      <c r="BF139" s="44" t="n">
        <f aca="false">IF($B139&lt;=BF$2,IF($C139&gt;=BF$2,$D139,0),0)</f>
        <v>0</v>
      </c>
      <c r="BG139" s="44" t="n">
        <f aca="false">IF($B139&lt;=BG$2,IF($C139&gt;=BG$2,$D139,0),0)</f>
        <v>0</v>
      </c>
      <c r="BH139" s="44" t="n">
        <f aca="false">IF($B139&lt;=BH$2,IF($C139&gt;=BH$2,$D139,0),0)</f>
        <v>0</v>
      </c>
      <c r="BI139" s="44" t="n">
        <f aca="false">IF($B139&lt;=BI$2,IF($C139&gt;=BI$2,$D139,0),0)</f>
        <v>0</v>
      </c>
      <c r="BJ139" s="44" t="n">
        <f aca="false">IF($B139&lt;=BJ$2,IF($C139&gt;=BJ$2,$D139,0),0)</f>
        <v>0</v>
      </c>
      <c r="BK139" s="44" t="n">
        <f aca="false">IF($B139&lt;=BK$2,IF($C139&gt;=BK$2,$D139,0),0)</f>
        <v>0</v>
      </c>
    </row>
    <row r="140" customFormat="false" ht="12.75" hidden="false" customHeight="false" outlineLevel="0" collapsed="false">
      <c r="B140" s="30" t="n">
        <v>36678</v>
      </c>
      <c r="C140" s="30" t="n">
        <v>36707</v>
      </c>
      <c r="E140" s="32" t="n">
        <v>0.3</v>
      </c>
      <c r="F140" s="33" t="s">
        <v>112</v>
      </c>
      <c r="G140" s="33" t="s">
        <v>111</v>
      </c>
      <c r="H140" s="47" t="n">
        <f aca="false">((I140-E140)*SUM(L140:AK140)*10000)</f>
        <v>0</v>
      </c>
      <c r="I140" s="32" t="n">
        <v>0.31</v>
      </c>
      <c r="K140" s="33" t="str">
        <f aca="false">IF(I140=1,0,G140)</f>
        <v>west</v>
      </c>
      <c r="L140" s="44" t="n">
        <f aca="false">IF($B140&lt;=L$2,IF($C140&gt;=L$2,$D140,0),0)</f>
        <v>0</v>
      </c>
      <c r="M140" s="44" t="n">
        <f aca="false">IF($B140&lt;=M$2,IF($C140&gt;=M$2,$D140,0),0)</f>
        <v>0</v>
      </c>
      <c r="N140" s="44" t="n">
        <f aca="false">IF($B140&lt;=N$2,IF($C140&gt;=N$2,$D140,0),0)</f>
        <v>0</v>
      </c>
      <c r="O140" s="44" t="n">
        <f aca="false">IF($B140&lt;=O$2,IF($C140&gt;=O$2,$D140,0),0)</f>
        <v>0</v>
      </c>
      <c r="P140" s="44" t="n">
        <f aca="false">IF($B140&lt;=P$2,IF($C140&gt;=P$2,$D140,0),0)</f>
        <v>0</v>
      </c>
      <c r="Q140" s="44" t="n">
        <f aca="false">IF($B140&lt;=Q$2,IF($C140&gt;=Q$2,$D140,0),0)</f>
        <v>0</v>
      </c>
      <c r="R140" s="44" t="n">
        <f aca="false">IF($B140&lt;=R$2,IF($C140&gt;=R$2,$D140,0),0)</f>
        <v>0</v>
      </c>
      <c r="S140" s="44" t="n">
        <f aca="false">IF($B140&lt;=S$2,IF($C140&gt;=S$2,$D140,0),0)</f>
        <v>0</v>
      </c>
      <c r="T140" s="44" t="n">
        <f aca="false">IF($B140&lt;=T$2,IF($C140&gt;=T$2,$D140,0),0)</f>
        <v>0</v>
      </c>
      <c r="U140" s="44" t="n">
        <f aca="false">IF($B140&lt;=U$2,IF($C140&gt;=U$2,$D140,0),0)</f>
        <v>0</v>
      </c>
      <c r="V140" s="44" t="n">
        <f aca="false">IF($B140&lt;=V$2,IF($C140&gt;=V$2,$D140,0),0)</f>
        <v>0</v>
      </c>
      <c r="W140" s="44" t="n">
        <f aca="false">IF($B140&lt;=W$2,IF($C140&gt;=W$2,$D140,0),0)</f>
        <v>0</v>
      </c>
      <c r="X140" s="44" t="n">
        <f aca="false">IF($B140&lt;=X$2,IF($C140&gt;=X$2,$D140,0),0)</f>
        <v>0</v>
      </c>
      <c r="Y140" s="44" t="n">
        <f aca="false">IF($B140&lt;=Y$2,IF($C140&gt;=Y$2,$D140,0),0)</f>
        <v>0</v>
      </c>
      <c r="Z140" s="44" t="n">
        <f aca="false">IF($B140&lt;=Z$2,IF($C140&gt;=Z$2,$D140,0),0)</f>
        <v>0</v>
      </c>
      <c r="AA140" s="44" t="n">
        <f aca="false">IF($B140&lt;=AA$2,IF($C140&gt;=AA$2,$D140,0),0)</f>
        <v>0</v>
      </c>
      <c r="AB140" s="44" t="n">
        <f aca="false">IF($B140&lt;=AB$2,IF($C140&gt;=AB$2,$D140,0),0)</f>
        <v>0</v>
      </c>
      <c r="AC140" s="44" t="n">
        <f aca="false">IF($B140&lt;=AC$2,IF($C140&gt;=AC$2,$D140,0),0)</f>
        <v>0</v>
      </c>
      <c r="AD140" s="44" t="n">
        <f aca="false">IF($B140&lt;=AD$2,IF($C140&gt;=AD$2,$D140,0),0)</f>
        <v>0</v>
      </c>
      <c r="AE140" s="44" t="n">
        <f aca="false">IF($B140&lt;=AE$2,IF($C140&gt;=AE$2,$D140,0),0)</f>
        <v>0</v>
      </c>
      <c r="AF140" s="44" t="n">
        <f aca="false">IF($B140&lt;=AF$2,IF($C140&gt;=AF$2,$D140,0),0)</f>
        <v>0</v>
      </c>
      <c r="AG140" s="44" t="n">
        <f aca="false">IF($B140&lt;=AG$2,IF($C140&gt;=AG$2,$D140,0),0)</f>
        <v>0</v>
      </c>
      <c r="AH140" s="44" t="n">
        <f aca="false">IF($B140&lt;=AH$2,IF($C140&gt;=AH$2,$D140,0),0)</f>
        <v>0</v>
      </c>
      <c r="AI140" s="44" t="n">
        <f aca="false">IF($B140&lt;=AI$2,IF($C140&gt;=AI$2,$D140,0),0)</f>
        <v>0</v>
      </c>
      <c r="AJ140" s="44" t="n">
        <f aca="false">IF($B140&lt;=AJ$2,IF($C140&gt;=AJ$2,$D140,0),0)</f>
        <v>0</v>
      </c>
      <c r="AK140" s="44" t="n">
        <f aca="false">IF($B140&lt;=AK$2,IF($C140&gt;=AK$2,$D140,0),0)</f>
        <v>0</v>
      </c>
      <c r="AL140" s="44" t="n">
        <f aca="false">IF($B140&lt;=AL$2,IF($C140&gt;=AL$2,$D140,0),0)</f>
        <v>0</v>
      </c>
      <c r="AM140" s="44" t="n">
        <f aca="false">IF($B140&lt;=AM$2,IF($C140&gt;=AM$2,$D140,0),0)</f>
        <v>0</v>
      </c>
      <c r="AN140" s="44" t="n">
        <f aca="false">IF($B140&lt;=AN$2,IF($C140&gt;=AN$2,$D140,0),0)</f>
        <v>0</v>
      </c>
      <c r="AO140" s="44" t="n">
        <f aca="false">IF($B140&lt;=AO$2,IF($C140&gt;=AO$2,$D140,0),0)</f>
        <v>0</v>
      </c>
      <c r="AP140" s="44" t="n">
        <f aca="false">IF($B140&lt;=AP$2,IF($C140&gt;=AP$2,$D140,0),0)</f>
        <v>0</v>
      </c>
      <c r="AQ140" s="44" t="n">
        <f aca="false">IF($B140&lt;=AQ$2,IF($C140&gt;=AQ$2,$D140,0),0)</f>
        <v>0</v>
      </c>
      <c r="AR140" s="44" t="n">
        <f aca="false">IF($B140&lt;=AR$2,IF($C140&gt;=AR$2,$D140,0),0)</f>
        <v>0</v>
      </c>
      <c r="AS140" s="44" t="n">
        <f aca="false">IF($B140&lt;=AS$2,IF($C140&gt;=AS$2,$D140,0),0)</f>
        <v>0</v>
      </c>
      <c r="AT140" s="44" t="n">
        <f aca="false">IF($B140&lt;=AT$2,IF($C140&gt;=AT$2,$D140,0),0)</f>
        <v>0</v>
      </c>
      <c r="AU140" s="44" t="n">
        <f aca="false">IF($B140&lt;=AU$2,IF($C140&gt;=AU$2,$D140,0),0)</f>
        <v>0</v>
      </c>
      <c r="AV140" s="44" t="n">
        <f aca="false">IF($B140&lt;=AV$2,IF($C140&gt;=AV$2,$D140,0),0)</f>
        <v>0</v>
      </c>
      <c r="AW140" s="44" t="n">
        <f aca="false">IF($B140&lt;=AW$2,IF($C140&gt;=AW$2,$D140,0),0)</f>
        <v>0</v>
      </c>
      <c r="AX140" s="44" t="n">
        <f aca="false">IF($B140&lt;=AX$2,IF($C140&gt;=AX$2,$D140,0),0)</f>
        <v>0</v>
      </c>
      <c r="AY140" s="44" t="n">
        <f aca="false">IF($B140&lt;=AY$2,IF($C140&gt;=AY$2,$D140,0),0)</f>
        <v>0</v>
      </c>
      <c r="AZ140" s="44" t="n">
        <f aca="false">IF($B140&lt;=AZ$2,IF($C140&gt;=AZ$2,$D140,0),0)</f>
        <v>0</v>
      </c>
      <c r="BA140" s="44" t="n">
        <f aca="false">IF($B140&lt;=BA$2,IF($C140&gt;=BA$2,$D140,0),0)</f>
        <v>0</v>
      </c>
      <c r="BB140" s="44" t="n">
        <f aca="false">IF($B140&lt;=BB$2,IF($C140&gt;=BB$2,$D140,0),0)</f>
        <v>0</v>
      </c>
      <c r="BC140" s="44" t="n">
        <f aca="false">IF($B140&lt;=BC$2,IF($C140&gt;=BC$2,$D140,0),0)</f>
        <v>0</v>
      </c>
      <c r="BD140" s="44" t="n">
        <f aca="false">IF($B140&lt;=BD$2,IF($C140&gt;=BD$2,$D140,0),0)</f>
        <v>0</v>
      </c>
      <c r="BE140" s="44" t="n">
        <f aca="false">IF($B140&lt;=BE$2,IF($C140&gt;=BE$2,$D140,0),0)</f>
        <v>0</v>
      </c>
      <c r="BF140" s="44" t="n">
        <f aca="false">IF($B140&lt;=BF$2,IF($C140&gt;=BF$2,$D140,0),0)</f>
        <v>0</v>
      </c>
      <c r="BG140" s="44" t="n">
        <f aca="false">IF($B140&lt;=BG$2,IF($C140&gt;=BG$2,$D140,0),0)</f>
        <v>0</v>
      </c>
      <c r="BH140" s="44" t="n">
        <f aca="false">IF($B140&lt;=BH$2,IF($C140&gt;=BH$2,$D140,0),0)</f>
        <v>0</v>
      </c>
      <c r="BI140" s="44" t="n">
        <f aca="false">IF($B140&lt;=BI$2,IF($C140&gt;=BI$2,$D140,0),0)</f>
        <v>0</v>
      </c>
      <c r="BJ140" s="44" t="n">
        <f aca="false">IF($B140&lt;=BJ$2,IF($C140&gt;=BJ$2,$D140,0),0)</f>
        <v>0</v>
      </c>
      <c r="BK140" s="44" t="n">
        <f aca="false">IF($B140&lt;=BK$2,IF($C140&gt;=BK$2,$D140,0),0)</f>
        <v>0</v>
      </c>
    </row>
    <row r="141" customFormat="false" ht="12.75" hidden="false" customHeight="false" outlineLevel="0" collapsed="false">
      <c r="B141" s="30" t="n">
        <v>36678</v>
      </c>
      <c r="C141" s="30" t="n">
        <v>36707</v>
      </c>
      <c r="E141" s="32" t="n">
        <v>0.315</v>
      </c>
      <c r="F141" s="33" t="s">
        <v>112</v>
      </c>
      <c r="G141" s="33" t="s">
        <v>111</v>
      </c>
      <c r="H141" s="47" t="n">
        <f aca="false">((I141-E141)*SUM(L141:AK141)*10000)</f>
        <v>-0</v>
      </c>
      <c r="I141" s="32" t="n">
        <v>0.31</v>
      </c>
      <c r="K141" s="33" t="str">
        <f aca="false">IF(I141=1,0,G141)</f>
        <v>west</v>
      </c>
      <c r="L141" s="44" t="n">
        <f aca="false">IF($B141&lt;=L$2,IF($C141&gt;=L$2,$D141,0),0)</f>
        <v>0</v>
      </c>
      <c r="M141" s="44" t="n">
        <f aca="false">IF($B141&lt;=M$2,IF($C141&gt;=M$2,$D141,0),0)</f>
        <v>0</v>
      </c>
      <c r="N141" s="44" t="n">
        <f aca="false">IF($B141&lt;=N$2,IF($C141&gt;=N$2,$D141,0),0)</f>
        <v>0</v>
      </c>
      <c r="O141" s="44" t="n">
        <f aca="false">IF($B141&lt;=O$2,IF($C141&gt;=O$2,$D141,0),0)</f>
        <v>0</v>
      </c>
      <c r="P141" s="44" t="n">
        <f aca="false">IF($B141&lt;=P$2,IF($C141&gt;=P$2,$D141,0),0)</f>
        <v>0</v>
      </c>
      <c r="Q141" s="44" t="n">
        <f aca="false">IF($B141&lt;=Q$2,IF($C141&gt;=Q$2,$D141,0),0)</f>
        <v>0</v>
      </c>
      <c r="R141" s="44" t="n">
        <f aca="false">IF($B141&lt;=R$2,IF($C141&gt;=R$2,$D141,0),0)</f>
        <v>0</v>
      </c>
      <c r="S141" s="44" t="n">
        <f aca="false">IF($B141&lt;=S$2,IF($C141&gt;=S$2,$D141,0),0)</f>
        <v>0</v>
      </c>
      <c r="T141" s="44" t="n">
        <f aca="false">IF($B141&lt;=T$2,IF($C141&gt;=T$2,$D141,0),0)</f>
        <v>0</v>
      </c>
      <c r="U141" s="44" t="n">
        <f aca="false">IF($B141&lt;=U$2,IF($C141&gt;=U$2,$D141,0),0)</f>
        <v>0</v>
      </c>
      <c r="V141" s="44" t="n">
        <f aca="false">IF($B141&lt;=V$2,IF($C141&gt;=V$2,$D141,0),0)</f>
        <v>0</v>
      </c>
      <c r="W141" s="44" t="n">
        <f aca="false">IF($B141&lt;=W$2,IF($C141&gt;=W$2,$D141,0),0)</f>
        <v>0</v>
      </c>
      <c r="X141" s="44" t="n">
        <f aca="false">IF($B141&lt;=X$2,IF($C141&gt;=X$2,$D141,0),0)</f>
        <v>0</v>
      </c>
      <c r="Y141" s="44" t="n">
        <f aca="false">IF($B141&lt;=Y$2,IF($C141&gt;=Y$2,$D141,0),0)</f>
        <v>0</v>
      </c>
      <c r="Z141" s="44" t="n">
        <f aca="false">IF($B141&lt;=Z$2,IF($C141&gt;=Z$2,$D141,0),0)</f>
        <v>0</v>
      </c>
      <c r="AA141" s="44" t="n">
        <f aca="false">IF($B141&lt;=AA$2,IF($C141&gt;=AA$2,$D141,0),0)</f>
        <v>0</v>
      </c>
      <c r="AB141" s="44" t="n">
        <f aca="false">IF($B141&lt;=AB$2,IF($C141&gt;=AB$2,$D141,0),0)</f>
        <v>0</v>
      </c>
      <c r="AC141" s="44" t="n">
        <f aca="false">IF($B141&lt;=AC$2,IF($C141&gt;=AC$2,$D141,0),0)</f>
        <v>0</v>
      </c>
      <c r="AD141" s="44" t="n">
        <f aca="false">IF($B141&lt;=AD$2,IF($C141&gt;=AD$2,$D141,0),0)</f>
        <v>0</v>
      </c>
      <c r="AE141" s="44" t="n">
        <f aca="false">IF($B141&lt;=AE$2,IF($C141&gt;=AE$2,$D141,0),0)</f>
        <v>0</v>
      </c>
      <c r="AF141" s="44" t="n">
        <f aca="false">IF($B141&lt;=AF$2,IF($C141&gt;=AF$2,$D141,0),0)</f>
        <v>0</v>
      </c>
      <c r="AG141" s="44" t="n">
        <f aca="false">IF($B141&lt;=AG$2,IF($C141&gt;=AG$2,$D141,0),0)</f>
        <v>0</v>
      </c>
      <c r="AH141" s="44" t="n">
        <f aca="false">IF($B141&lt;=AH$2,IF($C141&gt;=AH$2,$D141,0),0)</f>
        <v>0</v>
      </c>
      <c r="AI141" s="44" t="n">
        <f aca="false">IF($B141&lt;=AI$2,IF($C141&gt;=AI$2,$D141,0),0)</f>
        <v>0</v>
      </c>
      <c r="AJ141" s="44" t="n">
        <f aca="false">IF($B141&lt;=AJ$2,IF($C141&gt;=AJ$2,$D141,0),0)</f>
        <v>0</v>
      </c>
      <c r="AK141" s="44" t="n">
        <f aca="false">IF($B141&lt;=AK$2,IF($C141&gt;=AK$2,$D141,0),0)</f>
        <v>0</v>
      </c>
      <c r="AL141" s="44" t="n">
        <f aca="false">IF($B141&lt;=AL$2,IF($C141&gt;=AL$2,$D141,0),0)</f>
        <v>0</v>
      </c>
      <c r="AM141" s="44" t="n">
        <f aca="false">IF($B141&lt;=AM$2,IF($C141&gt;=AM$2,$D141,0),0)</f>
        <v>0</v>
      </c>
      <c r="AN141" s="44" t="n">
        <f aca="false">IF($B141&lt;=AN$2,IF($C141&gt;=AN$2,$D141,0),0)</f>
        <v>0</v>
      </c>
      <c r="AO141" s="44" t="n">
        <f aca="false">IF($B141&lt;=AO$2,IF($C141&gt;=AO$2,$D141,0),0)</f>
        <v>0</v>
      </c>
      <c r="AP141" s="44" t="n">
        <f aca="false">IF($B141&lt;=AP$2,IF($C141&gt;=AP$2,$D141,0),0)</f>
        <v>0</v>
      </c>
      <c r="AQ141" s="44" t="n">
        <f aca="false">IF($B141&lt;=AQ$2,IF($C141&gt;=AQ$2,$D141,0),0)</f>
        <v>0</v>
      </c>
      <c r="AR141" s="44" t="n">
        <f aca="false">IF($B141&lt;=AR$2,IF($C141&gt;=AR$2,$D141,0),0)</f>
        <v>0</v>
      </c>
      <c r="AS141" s="44" t="n">
        <f aca="false">IF($B141&lt;=AS$2,IF($C141&gt;=AS$2,$D141,0),0)</f>
        <v>0</v>
      </c>
      <c r="AT141" s="44" t="n">
        <f aca="false">IF($B141&lt;=AT$2,IF($C141&gt;=AT$2,$D141,0),0)</f>
        <v>0</v>
      </c>
      <c r="AU141" s="44" t="n">
        <f aca="false">IF($B141&lt;=AU$2,IF($C141&gt;=AU$2,$D141,0),0)</f>
        <v>0</v>
      </c>
      <c r="AV141" s="44" t="n">
        <f aca="false">IF($B141&lt;=AV$2,IF($C141&gt;=AV$2,$D141,0),0)</f>
        <v>0</v>
      </c>
      <c r="AW141" s="44" t="n">
        <f aca="false">IF($B141&lt;=AW$2,IF($C141&gt;=AW$2,$D141,0),0)</f>
        <v>0</v>
      </c>
      <c r="AX141" s="44" t="n">
        <f aca="false">IF($B141&lt;=AX$2,IF($C141&gt;=AX$2,$D141,0),0)</f>
        <v>0</v>
      </c>
      <c r="AY141" s="44" t="n">
        <f aca="false">IF($B141&lt;=AY$2,IF($C141&gt;=AY$2,$D141,0),0)</f>
        <v>0</v>
      </c>
      <c r="AZ141" s="44" t="n">
        <f aca="false">IF($B141&lt;=AZ$2,IF($C141&gt;=AZ$2,$D141,0),0)</f>
        <v>0</v>
      </c>
      <c r="BA141" s="44" t="n">
        <f aca="false">IF($B141&lt;=BA$2,IF($C141&gt;=BA$2,$D141,0),0)</f>
        <v>0</v>
      </c>
      <c r="BB141" s="44" t="n">
        <f aca="false">IF($B141&lt;=BB$2,IF($C141&gt;=BB$2,$D141,0),0)</f>
        <v>0</v>
      </c>
      <c r="BC141" s="44" t="n">
        <f aca="false">IF($B141&lt;=BC$2,IF($C141&gt;=BC$2,$D141,0),0)</f>
        <v>0</v>
      </c>
      <c r="BD141" s="44" t="n">
        <f aca="false">IF($B141&lt;=BD$2,IF($C141&gt;=BD$2,$D141,0),0)</f>
        <v>0</v>
      </c>
      <c r="BE141" s="44" t="n">
        <f aca="false">IF($B141&lt;=BE$2,IF($C141&gt;=BE$2,$D141,0),0)</f>
        <v>0</v>
      </c>
      <c r="BF141" s="44" t="n">
        <f aca="false">IF($B141&lt;=BF$2,IF($C141&gt;=BF$2,$D141,0),0)</f>
        <v>0</v>
      </c>
      <c r="BG141" s="44" t="n">
        <f aca="false">IF($B141&lt;=BG$2,IF($C141&gt;=BG$2,$D141,0),0)</f>
        <v>0</v>
      </c>
      <c r="BH141" s="44" t="n">
        <f aca="false">IF($B141&lt;=BH$2,IF($C141&gt;=BH$2,$D141,0),0)</f>
        <v>0</v>
      </c>
      <c r="BI141" s="44" t="n">
        <f aca="false">IF($B141&lt;=BI$2,IF($C141&gt;=BI$2,$D141,0),0)</f>
        <v>0</v>
      </c>
      <c r="BJ141" s="44" t="n">
        <f aca="false">IF($B141&lt;=BJ$2,IF($C141&gt;=BJ$2,$D141,0),0)</f>
        <v>0</v>
      </c>
      <c r="BK141" s="44" t="n">
        <f aca="false">IF($B141&lt;=BK$2,IF($C141&gt;=BK$2,$D141,0),0)</f>
        <v>0</v>
      </c>
    </row>
    <row r="142" customFormat="false" ht="12.75" hidden="false" customHeight="false" outlineLevel="0" collapsed="false">
      <c r="H142" s="47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customFormat="false" ht="12.75" hidden="false" customHeight="false" outlineLevel="0" collapsed="false">
      <c r="H143" s="47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customFormat="false" ht="12.75" hidden="false" customHeight="false" outlineLevel="0" collapsed="false">
      <c r="B144" s="30" t="n">
        <v>36678</v>
      </c>
      <c r="C144" s="30" t="n">
        <v>36800</v>
      </c>
      <c r="E144" s="32" t="n">
        <v>0.375</v>
      </c>
      <c r="F144" s="33" t="s">
        <v>112</v>
      </c>
      <c r="G144" s="33" t="s">
        <v>111</v>
      </c>
      <c r="H144" s="47" t="n">
        <f aca="false">((I144-E144)*SUM(L144:AK144)*10000)</f>
        <v>-0</v>
      </c>
      <c r="I144" s="33" t="n">
        <v>0.315</v>
      </c>
      <c r="K144" s="33" t="str">
        <f aca="false">IF(I144=1,0,G144)</f>
        <v>west</v>
      </c>
      <c r="L144" s="44" t="n">
        <f aca="false">IF($B144&lt;=L$2,IF($C144&gt;=L$2,$D144,0),0)</f>
        <v>0</v>
      </c>
      <c r="M144" s="44" t="n">
        <f aca="false">IF($B144&lt;=M$2,IF($C144&gt;=M$2,$D144,0),0)</f>
        <v>0</v>
      </c>
      <c r="N144" s="44" t="n">
        <f aca="false">IF($B144&lt;=N$2,IF($C144&gt;=N$2,$D144,0),0)</f>
        <v>0</v>
      </c>
      <c r="O144" s="44" t="n">
        <f aca="false">IF($B144&lt;=O$2,IF($C144&gt;=O$2,$D144,0),0)</f>
        <v>0</v>
      </c>
      <c r="P144" s="44" t="n">
        <f aca="false">IF($B144&lt;=P$2,IF($C144&gt;=P$2,$D144,0),0)</f>
        <v>0</v>
      </c>
      <c r="Q144" s="44" t="n">
        <f aca="false">IF($B144&lt;=Q$2,IF($C144&gt;=Q$2,$D144,0),0)</f>
        <v>0</v>
      </c>
      <c r="R144" s="44" t="n">
        <f aca="false">IF($B144&lt;=R$2,IF($C144&gt;=R$2,$D144,0),0)</f>
        <v>0</v>
      </c>
      <c r="S144" s="44" t="n">
        <f aca="false">IF($B144&lt;=S$2,IF($C144&gt;=S$2,$D144,0),0)</f>
        <v>0</v>
      </c>
      <c r="T144" s="44" t="n">
        <f aca="false">IF($B144&lt;=T$2,IF($C144&gt;=T$2,$D144,0),0)</f>
        <v>0</v>
      </c>
      <c r="U144" s="44" t="n">
        <f aca="false">IF($B144&lt;=U$2,IF($C144&gt;=U$2,$D144,0),0)</f>
        <v>0</v>
      </c>
      <c r="V144" s="44" t="n">
        <f aca="false">IF($B144&lt;=V$2,IF($C144&gt;=V$2,$D144,0),0)</f>
        <v>0</v>
      </c>
      <c r="W144" s="44" t="n">
        <f aca="false">IF($B144&lt;=W$2,IF($C144&gt;=W$2,$D144,0),0)</f>
        <v>0</v>
      </c>
      <c r="X144" s="44" t="n">
        <f aca="false">IF($B144&lt;=X$2,IF($C144&gt;=X$2,$D144,0),0)</f>
        <v>0</v>
      </c>
      <c r="Y144" s="44" t="n">
        <f aca="false">IF($B144&lt;=Y$2,IF($C144&gt;=Y$2,$D144,0),0)</f>
        <v>0</v>
      </c>
      <c r="Z144" s="44" t="n">
        <f aca="false">IF($B144&lt;=Z$2,IF($C144&gt;=Z$2,$D144,0),0)</f>
        <v>0</v>
      </c>
      <c r="AA144" s="44" t="n">
        <f aca="false">IF($B144&lt;=AA$2,IF($C144&gt;=AA$2,$D144,0),0)</f>
        <v>0</v>
      </c>
      <c r="AB144" s="44" t="n">
        <f aca="false">IF($B144&lt;=AB$2,IF($C144&gt;=AB$2,$D144,0),0)</f>
        <v>0</v>
      </c>
      <c r="AC144" s="44" t="n">
        <f aca="false">IF($B144&lt;=AC$2,IF($C144&gt;=AC$2,$D144,0),0)</f>
        <v>0</v>
      </c>
      <c r="AD144" s="44" t="n">
        <f aca="false">IF($B144&lt;=AD$2,IF($C144&gt;=AD$2,$D144,0),0)</f>
        <v>0</v>
      </c>
      <c r="AE144" s="44" t="n">
        <f aca="false">IF($B144&lt;=AE$2,IF($C144&gt;=AE$2,$D144,0),0)</f>
        <v>0</v>
      </c>
      <c r="AF144" s="44" t="n">
        <f aca="false">IF($B144&lt;=AF$2,IF($C144&gt;=AF$2,$D144,0),0)</f>
        <v>0</v>
      </c>
      <c r="AG144" s="44" t="n">
        <f aca="false">IF($B144&lt;=AG$2,IF($C144&gt;=AG$2,$D144,0),0)</f>
        <v>0</v>
      </c>
      <c r="AH144" s="44" t="n">
        <f aca="false">IF($B144&lt;=AH$2,IF($C144&gt;=AH$2,$D144,0),0)</f>
        <v>0</v>
      </c>
      <c r="AI144" s="44" t="n">
        <f aca="false">IF($B144&lt;=AI$2,IF($C144&gt;=AI$2,$D144,0),0)</f>
        <v>0</v>
      </c>
      <c r="AJ144" s="44" t="n">
        <f aca="false">IF($B144&lt;=AJ$2,IF($C144&gt;=AJ$2,$D144,0),0)</f>
        <v>0</v>
      </c>
      <c r="AK144" s="44" t="n">
        <f aca="false">IF($B144&lt;=AK$2,IF($C144&gt;=AK$2,$D144,0),0)</f>
        <v>0</v>
      </c>
      <c r="AL144" s="44" t="n">
        <f aca="false">IF($B144&lt;=AL$2,IF($C144&gt;=AL$2,$D144,0),0)</f>
        <v>0</v>
      </c>
      <c r="AM144" s="44" t="n">
        <f aca="false">IF($B144&lt;=AM$2,IF($C144&gt;=AM$2,$D144,0),0)</f>
        <v>0</v>
      </c>
      <c r="AN144" s="44" t="n">
        <f aca="false">IF($B144&lt;=AN$2,IF($C144&gt;=AN$2,$D144,0),0)</f>
        <v>0</v>
      </c>
      <c r="AO144" s="44" t="n">
        <f aca="false">IF($B144&lt;=AO$2,IF($C144&gt;=AO$2,$D144,0),0)</f>
        <v>0</v>
      </c>
      <c r="AP144" s="44" t="n">
        <f aca="false">IF($B144&lt;=AP$2,IF($C144&gt;=AP$2,$D144,0),0)</f>
        <v>0</v>
      </c>
      <c r="AQ144" s="44" t="n">
        <f aca="false">IF($B144&lt;=AQ$2,IF($C144&gt;=AQ$2,$D144,0),0)</f>
        <v>0</v>
      </c>
      <c r="AR144" s="44" t="n">
        <f aca="false">IF($B144&lt;=AR$2,IF($C144&gt;=AR$2,$D144,0),0)</f>
        <v>0</v>
      </c>
      <c r="AS144" s="44" t="n">
        <f aca="false">IF($B144&lt;=AS$2,IF($C144&gt;=AS$2,$D144,0),0)</f>
        <v>0</v>
      </c>
      <c r="AT144" s="44" t="n">
        <f aca="false">IF($B144&lt;=AT$2,IF($C144&gt;=AT$2,$D144,0),0)</f>
        <v>0</v>
      </c>
      <c r="AU144" s="44" t="n">
        <f aca="false">IF($B144&lt;=AU$2,IF($C144&gt;=AU$2,$D144,0),0)</f>
        <v>0</v>
      </c>
      <c r="AV144" s="44" t="n">
        <f aca="false">IF($B144&lt;=AV$2,IF($C144&gt;=AV$2,$D144,0),0)</f>
        <v>0</v>
      </c>
      <c r="AW144" s="44" t="n">
        <f aca="false">IF($B144&lt;=AW$2,IF($C144&gt;=AW$2,$D144,0),0)</f>
        <v>0</v>
      </c>
      <c r="AX144" s="44" t="n">
        <f aca="false">IF($B144&lt;=AX$2,IF($C144&gt;=AX$2,$D144,0),0)</f>
        <v>0</v>
      </c>
      <c r="AY144" s="44" t="n">
        <f aca="false">IF($B144&lt;=AY$2,IF($C144&gt;=AY$2,$D144,0),0)</f>
        <v>0</v>
      </c>
      <c r="AZ144" s="44" t="n">
        <f aca="false">IF($B144&lt;=AZ$2,IF($C144&gt;=AZ$2,$D144,0),0)</f>
        <v>0</v>
      </c>
      <c r="BA144" s="44" t="n">
        <f aca="false">IF($B144&lt;=BA$2,IF($C144&gt;=BA$2,$D144,0),0)</f>
        <v>0</v>
      </c>
      <c r="BB144" s="44" t="n">
        <f aca="false">IF($B144&lt;=BB$2,IF($C144&gt;=BB$2,$D144,0),0)</f>
        <v>0</v>
      </c>
      <c r="BC144" s="44" t="n">
        <f aca="false">IF($B144&lt;=BC$2,IF($C144&gt;=BC$2,$D144,0),0)</f>
        <v>0</v>
      </c>
      <c r="BD144" s="44" t="n">
        <f aca="false">IF($B144&lt;=BD$2,IF($C144&gt;=BD$2,$D144,0),0)</f>
        <v>0</v>
      </c>
      <c r="BE144" s="44" t="n">
        <f aca="false">IF($B144&lt;=BE$2,IF($C144&gt;=BE$2,$D144,0),0)</f>
        <v>0</v>
      </c>
      <c r="BF144" s="44" t="n">
        <f aca="false">IF($B144&lt;=BF$2,IF($C144&gt;=BF$2,$D144,0),0)</f>
        <v>0</v>
      </c>
      <c r="BG144" s="44" t="n">
        <f aca="false">IF($B144&lt;=BG$2,IF($C144&gt;=BG$2,$D144,0),0)</f>
        <v>0</v>
      </c>
      <c r="BH144" s="44" t="n">
        <f aca="false">IF($B144&lt;=BH$2,IF($C144&gt;=BH$2,$D144,0),0)</f>
        <v>0</v>
      </c>
      <c r="BI144" s="44" t="n">
        <f aca="false">IF($B144&lt;=BI$2,IF($C144&gt;=BI$2,$D144,0),0)</f>
        <v>0</v>
      </c>
      <c r="BJ144" s="44" t="n">
        <f aca="false">IF($B144&lt;=BJ$2,IF($C144&gt;=BJ$2,$D144,0),0)</f>
        <v>0</v>
      </c>
      <c r="BK144" s="44" t="n">
        <f aca="false">IF($B144&lt;=BK$2,IF($C144&gt;=BK$2,$D144,0),0)</f>
        <v>0</v>
      </c>
    </row>
    <row r="145" customFormat="false" ht="12.75" hidden="false" customHeight="false" outlineLevel="0" collapsed="false">
      <c r="B145" s="30" t="n">
        <v>36678</v>
      </c>
      <c r="C145" s="30" t="n">
        <v>36800</v>
      </c>
      <c r="E145" s="32" t="n">
        <v>0.3725</v>
      </c>
      <c r="F145" s="33" t="s">
        <v>112</v>
      </c>
      <c r="G145" s="33" t="s">
        <v>111</v>
      </c>
      <c r="H145" s="47" t="n">
        <f aca="false">((I145-E145)*SUM(L145:AK145)*10000)</f>
        <v>-0</v>
      </c>
      <c r="I145" s="33" t="n">
        <f aca="false">I144</f>
        <v>0.315</v>
      </c>
      <c r="K145" s="33" t="str">
        <f aca="false">IF(I145=1,0,G145)</f>
        <v>west</v>
      </c>
      <c r="L145" s="44" t="n">
        <f aca="false">IF($B145&lt;=L$2,IF($C145&gt;=L$2,$D145,0),0)</f>
        <v>0</v>
      </c>
      <c r="M145" s="44" t="n">
        <f aca="false">IF($B145&lt;=M$2,IF($C145&gt;=M$2,$D145,0),0)</f>
        <v>0</v>
      </c>
      <c r="N145" s="44" t="n">
        <f aca="false">IF($B145&lt;=N$2,IF($C145&gt;=N$2,$D145,0),0)</f>
        <v>0</v>
      </c>
      <c r="O145" s="44" t="n">
        <f aca="false">IF($B145&lt;=O$2,IF($C145&gt;=O$2,$D145,0),0)</f>
        <v>0</v>
      </c>
      <c r="P145" s="44" t="n">
        <f aca="false">IF($B145&lt;=P$2,IF($C145&gt;=P$2,$D145,0),0)</f>
        <v>0</v>
      </c>
      <c r="Q145" s="44" t="n">
        <f aca="false">IF($B145&lt;=Q$2,IF($C145&gt;=Q$2,$D145,0),0)</f>
        <v>0</v>
      </c>
      <c r="R145" s="44" t="n">
        <f aca="false">IF($B145&lt;=R$2,IF($C145&gt;=R$2,$D145,0),0)</f>
        <v>0</v>
      </c>
      <c r="S145" s="44" t="n">
        <f aca="false">IF($B145&lt;=S$2,IF($C145&gt;=S$2,$D145,0),0)</f>
        <v>0</v>
      </c>
      <c r="T145" s="44" t="n">
        <f aca="false">IF($B145&lt;=T$2,IF($C145&gt;=T$2,$D145,0),0)</f>
        <v>0</v>
      </c>
      <c r="U145" s="44" t="n">
        <f aca="false">IF($B145&lt;=U$2,IF($C145&gt;=U$2,$D145,0),0)</f>
        <v>0</v>
      </c>
      <c r="V145" s="44" t="n">
        <f aca="false">IF($B145&lt;=V$2,IF($C145&gt;=V$2,$D145,0),0)</f>
        <v>0</v>
      </c>
      <c r="W145" s="44" t="n">
        <f aca="false">IF($B145&lt;=W$2,IF($C145&gt;=W$2,$D145,0),0)</f>
        <v>0</v>
      </c>
      <c r="X145" s="44" t="n">
        <f aca="false">IF($B145&lt;=X$2,IF($C145&gt;=X$2,$D145,0),0)</f>
        <v>0</v>
      </c>
      <c r="Y145" s="44" t="n">
        <f aca="false">IF($B145&lt;=Y$2,IF($C145&gt;=Y$2,$D145,0),0)</f>
        <v>0</v>
      </c>
      <c r="Z145" s="44" t="n">
        <f aca="false">IF($B145&lt;=Z$2,IF($C145&gt;=Z$2,$D145,0),0)</f>
        <v>0</v>
      </c>
      <c r="AA145" s="44" t="n">
        <f aca="false">IF($B145&lt;=AA$2,IF($C145&gt;=AA$2,$D145,0),0)</f>
        <v>0</v>
      </c>
      <c r="AB145" s="44" t="n">
        <f aca="false">IF($B145&lt;=AB$2,IF($C145&gt;=AB$2,$D145,0),0)</f>
        <v>0</v>
      </c>
      <c r="AC145" s="44" t="n">
        <f aca="false">IF($B145&lt;=AC$2,IF($C145&gt;=AC$2,$D145,0),0)</f>
        <v>0</v>
      </c>
      <c r="AD145" s="44" t="n">
        <f aca="false">IF($B145&lt;=AD$2,IF($C145&gt;=AD$2,$D145,0),0)</f>
        <v>0</v>
      </c>
      <c r="AE145" s="44" t="n">
        <f aca="false">IF($B145&lt;=AE$2,IF($C145&gt;=AE$2,$D145,0),0)</f>
        <v>0</v>
      </c>
      <c r="AF145" s="44" t="n">
        <f aca="false">IF($B145&lt;=AF$2,IF($C145&gt;=AF$2,$D145,0),0)</f>
        <v>0</v>
      </c>
      <c r="AG145" s="44" t="n">
        <f aca="false">IF($B145&lt;=AG$2,IF($C145&gt;=AG$2,$D145,0),0)</f>
        <v>0</v>
      </c>
      <c r="AH145" s="44" t="n">
        <f aca="false">IF($B145&lt;=AH$2,IF($C145&gt;=AH$2,$D145,0),0)</f>
        <v>0</v>
      </c>
      <c r="AI145" s="44" t="n">
        <f aca="false">IF($B145&lt;=AI$2,IF($C145&gt;=AI$2,$D145,0),0)</f>
        <v>0</v>
      </c>
      <c r="AJ145" s="44" t="n">
        <f aca="false">IF($B145&lt;=AJ$2,IF($C145&gt;=AJ$2,$D145,0),0)</f>
        <v>0</v>
      </c>
      <c r="AK145" s="44" t="n">
        <f aca="false">IF($B145&lt;=AK$2,IF($C145&gt;=AK$2,$D145,0),0)</f>
        <v>0</v>
      </c>
      <c r="AL145" s="44" t="n">
        <f aca="false">IF($B145&lt;=AL$2,IF($C145&gt;=AL$2,$D145,0),0)</f>
        <v>0</v>
      </c>
      <c r="AM145" s="44" t="n">
        <f aca="false">IF($B145&lt;=AM$2,IF($C145&gt;=AM$2,$D145,0),0)</f>
        <v>0</v>
      </c>
      <c r="AN145" s="44" t="n">
        <f aca="false">IF($B145&lt;=AN$2,IF($C145&gt;=AN$2,$D145,0),0)</f>
        <v>0</v>
      </c>
      <c r="AO145" s="44" t="n">
        <f aca="false">IF($B145&lt;=AO$2,IF($C145&gt;=AO$2,$D145,0),0)</f>
        <v>0</v>
      </c>
      <c r="AP145" s="44" t="n">
        <f aca="false">IF($B145&lt;=AP$2,IF($C145&gt;=AP$2,$D145,0),0)</f>
        <v>0</v>
      </c>
      <c r="AQ145" s="44" t="n">
        <f aca="false">IF($B145&lt;=AQ$2,IF($C145&gt;=AQ$2,$D145,0),0)</f>
        <v>0</v>
      </c>
      <c r="AR145" s="44" t="n">
        <f aca="false">IF($B145&lt;=AR$2,IF($C145&gt;=AR$2,$D145,0),0)</f>
        <v>0</v>
      </c>
      <c r="AS145" s="44" t="n">
        <f aca="false">IF($B145&lt;=AS$2,IF($C145&gt;=AS$2,$D145,0),0)</f>
        <v>0</v>
      </c>
      <c r="AT145" s="44" t="n">
        <f aca="false">IF($B145&lt;=AT$2,IF($C145&gt;=AT$2,$D145,0),0)</f>
        <v>0</v>
      </c>
      <c r="AU145" s="44" t="n">
        <f aca="false">IF($B145&lt;=AU$2,IF($C145&gt;=AU$2,$D145,0),0)</f>
        <v>0</v>
      </c>
      <c r="AV145" s="44" t="n">
        <f aca="false">IF($B145&lt;=AV$2,IF($C145&gt;=AV$2,$D145,0),0)</f>
        <v>0</v>
      </c>
      <c r="AW145" s="44" t="n">
        <f aca="false">IF($B145&lt;=AW$2,IF($C145&gt;=AW$2,$D145,0),0)</f>
        <v>0</v>
      </c>
      <c r="AX145" s="44" t="n">
        <f aca="false">IF($B145&lt;=AX$2,IF($C145&gt;=AX$2,$D145,0),0)</f>
        <v>0</v>
      </c>
      <c r="AY145" s="44" t="n">
        <f aca="false">IF($B145&lt;=AY$2,IF($C145&gt;=AY$2,$D145,0),0)</f>
        <v>0</v>
      </c>
      <c r="AZ145" s="44" t="n">
        <f aca="false">IF($B145&lt;=AZ$2,IF($C145&gt;=AZ$2,$D145,0),0)</f>
        <v>0</v>
      </c>
      <c r="BA145" s="44" t="n">
        <f aca="false">IF($B145&lt;=BA$2,IF($C145&gt;=BA$2,$D145,0),0)</f>
        <v>0</v>
      </c>
      <c r="BB145" s="44" t="n">
        <f aca="false">IF($B145&lt;=BB$2,IF($C145&gt;=BB$2,$D145,0),0)</f>
        <v>0</v>
      </c>
      <c r="BC145" s="44" t="n">
        <f aca="false">IF($B145&lt;=BC$2,IF($C145&gt;=BC$2,$D145,0),0)</f>
        <v>0</v>
      </c>
      <c r="BD145" s="44" t="n">
        <f aca="false">IF($B145&lt;=BD$2,IF($C145&gt;=BD$2,$D145,0),0)</f>
        <v>0</v>
      </c>
      <c r="BE145" s="44" t="n">
        <f aca="false">IF($B145&lt;=BE$2,IF($C145&gt;=BE$2,$D145,0),0)</f>
        <v>0</v>
      </c>
      <c r="BF145" s="44" t="n">
        <f aca="false">IF($B145&lt;=BF$2,IF($C145&gt;=BF$2,$D145,0),0)</f>
        <v>0</v>
      </c>
      <c r="BG145" s="44" t="n">
        <f aca="false">IF($B145&lt;=BG$2,IF($C145&gt;=BG$2,$D145,0),0)</f>
        <v>0</v>
      </c>
      <c r="BH145" s="44" t="n">
        <f aca="false">IF($B145&lt;=BH$2,IF($C145&gt;=BH$2,$D145,0),0)</f>
        <v>0</v>
      </c>
      <c r="BI145" s="44" t="n">
        <f aca="false">IF($B145&lt;=BI$2,IF($C145&gt;=BI$2,$D145,0),0)</f>
        <v>0</v>
      </c>
      <c r="BJ145" s="44" t="n">
        <f aca="false">IF($B145&lt;=BJ$2,IF($C145&gt;=BJ$2,$D145,0),0)</f>
        <v>0</v>
      </c>
      <c r="BK145" s="44" t="n">
        <f aca="false">IF($B145&lt;=BK$2,IF($C145&gt;=BK$2,$D145,0),0)</f>
        <v>0</v>
      </c>
    </row>
    <row r="146" customFormat="false" ht="12.75" hidden="false" customHeight="false" outlineLevel="0" collapsed="false">
      <c r="B146" s="30" t="n">
        <v>36678</v>
      </c>
      <c r="C146" s="30" t="n">
        <v>36800</v>
      </c>
      <c r="E146" s="32" t="n">
        <v>0.375</v>
      </c>
      <c r="F146" s="33" t="s">
        <v>112</v>
      </c>
      <c r="G146" s="33" t="s">
        <v>111</v>
      </c>
      <c r="H146" s="47" t="n">
        <f aca="false">((I146-E146)*SUM(L146:AK146)*10000)</f>
        <v>-0</v>
      </c>
      <c r="I146" s="33" t="n">
        <f aca="false">I145</f>
        <v>0.315</v>
      </c>
      <c r="K146" s="33" t="str">
        <f aca="false">IF(I146=1,0,G146)</f>
        <v>west</v>
      </c>
      <c r="L146" s="44" t="n">
        <f aca="false">IF($B146&lt;=L$2,IF($C146&gt;=L$2,$D146,0),0)</f>
        <v>0</v>
      </c>
      <c r="M146" s="44" t="n">
        <f aca="false">IF($B146&lt;=M$2,IF($C146&gt;=M$2,$D146,0),0)</f>
        <v>0</v>
      </c>
      <c r="N146" s="44" t="n">
        <f aca="false">IF($B146&lt;=N$2,IF($C146&gt;=N$2,$D146,0),0)</f>
        <v>0</v>
      </c>
      <c r="O146" s="44" t="n">
        <f aca="false">IF($B146&lt;=O$2,IF($C146&gt;=O$2,$D146,0),0)</f>
        <v>0</v>
      </c>
      <c r="P146" s="44" t="n">
        <f aca="false">IF($B146&lt;=P$2,IF($C146&gt;=P$2,$D146,0),0)</f>
        <v>0</v>
      </c>
      <c r="Q146" s="44" t="n">
        <f aca="false">IF($B146&lt;=Q$2,IF($C146&gt;=Q$2,$D146,0),0)</f>
        <v>0</v>
      </c>
      <c r="R146" s="44" t="n">
        <f aca="false">IF($B146&lt;=R$2,IF($C146&gt;=R$2,$D146,0),0)</f>
        <v>0</v>
      </c>
      <c r="S146" s="44" t="n">
        <f aca="false">IF($B146&lt;=S$2,IF($C146&gt;=S$2,$D146,0),0)</f>
        <v>0</v>
      </c>
      <c r="T146" s="44" t="n">
        <f aca="false">IF($B146&lt;=T$2,IF($C146&gt;=T$2,$D146,0),0)</f>
        <v>0</v>
      </c>
      <c r="U146" s="44" t="n">
        <f aca="false">IF($B146&lt;=U$2,IF($C146&gt;=U$2,$D146,0),0)</f>
        <v>0</v>
      </c>
      <c r="V146" s="44" t="n">
        <f aca="false">IF($B146&lt;=V$2,IF($C146&gt;=V$2,$D146,0),0)</f>
        <v>0</v>
      </c>
      <c r="W146" s="44" t="n">
        <f aca="false">IF($B146&lt;=W$2,IF($C146&gt;=W$2,$D146,0),0)</f>
        <v>0</v>
      </c>
      <c r="X146" s="44" t="n">
        <f aca="false">IF($B146&lt;=X$2,IF($C146&gt;=X$2,$D146,0),0)</f>
        <v>0</v>
      </c>
      <c r="Y146" s="44" t="n">
        <f aca="false">IF($B146&lt;=Y$2,IF($C146&gt;=Y$2,$D146,0),0)</f>
        <v>0</v>
      </c>
      <c r="Z146" s="44" t="n">
        <f aca="false">IF($B146&lt;=Z$2,IF($C146&gt;=Z$2,$D146,0),0)</f>
        <v>0</v>
      </c>
      <c r="AA146" s="44" t="n">
        <f aca="false">IF($B146&lt;=AA$2,IF($C146&gt;=AA$2,$D146,0),0)</f>
        <v>0</v>
      </c>
      <c r="AB146" s="44" t="n">
        <f aca="false">IF($B146&lt;=AB$2,IF($C146&gt;=AB$2,$D146,0),0)</f>
        <v>0</v>
      </c>
      <c r="AC146" s="44" t="n">
        <f aca="false">IF($B146&lt;=AC$2,IF($C146&gt;=AC$2,$D146,0),0)</f>
        <v>0</v>
      </c>
      <c r="AD146" s="44" t="n">
        <f aca="false">IF($B146&lt;=AD$2,IF($C146&gt;=AD$2,$D146,0),0)</f>
        <v>0</v>
      </c>
      <c r="AE146" s="44" t="n">
        <f aca="false">IF($B146&lt;=AE$2,IF($C146&gt;=AE$2,$D146,0),0)</f>
        <v>0</v>
      </c>
      <c r="AF146" s="44" t="n">
        <f aca="false">IF($B146&lt;=AF$2,IF($C146&gt;=AF$2,$D146,0),0)</f>
        <v>0</v>
      </c>
      <c r="AG146" s="44" t="n">
        <f aca="false">IF($B146&lt;=AG$2,IF($C146&gt;=AG$2,$D146,0),0)</f>
        <v>0</v>
      </c>
      <c r="AH146" s="44" t="n">
        <f aca="false">IF($B146&lt;=AH$2,IF($C146&gt;=AH$2,$D146,0),0)</f>
        <v>0</v>
      </c>
      <c r="AI146" s="44" t="n">
        <f aca="false">IF($B146&lt;=AI$2,IF($C146&gt;=AI$2,$D146,0),0)</f>
        <v>0</v>
      </c>
      <c r="AJ146" s="44" t="n">
        <f aca="false">IF($B146&lt;=AJ$2,IF($C146&gt;=AJ$2,$D146,0),0)</f>
        <v>0</v>
      </c>
      <c r="AK146" s="44" t="n">
        <f aca="false">IF($B146&lt;=AK$2,IF($C146&gt;=AK$2,$D146,0),0)</f>
        <v>0</v>
      </c>
      <c r="AL146" s="44" t="n">
        <f aca="false">IF($B146&lt;=AL$2,IF($C146&gt;=AL$2,$D146,0),0)</f>
        <v>0</v>
      </c>
      <c r="AM146" s="44" t="n">
        <f aca="false">IF($B146&lt;=AM$2,IF($C146&gt;=AM$2,$D146,0),0)</f>
        <v>0</v>
      </c>
      <c r="AN146" s="44" t="n">
        <f aca="false">IF($B146&lt;=AN$2,IF($C146&gt;=AN$2,$D146,0),0)</f>
        <v>0</v>
      </c>
      <c r="AO146" s="44" t="n">
        <f aca="false">IF($B146&lt;=AO$2,IF($C146&gt;=AO$2,$D146,0),0)</f>
        <v>0</v>
      </c>
      <c r="AP146" s="44" t="n">
        <f aca="false">IF($B146&lt;=AP$2,IF($C146&gt;=AP$2,$D146,0),0)</f>
        <v>0</v>
      </c>
      <c r="AQ146" s="44" t="n">
        <f aca="false">IF($B146&lt;=AQ$2,IF($C146&gt;=AQ$2,$D146,0),0)</f>
        <v>0</v>
      </c>
      <c r="AR146" s="44" t="n">
        <f aca="false">IF($B146&lt;=AR$2,IF($C146&gt;=AR$2,$D146,0),0)</f>
        <v>0</v>
      </c>
      <c r="AS146" s="44" t="n">
        <f aca="false">IF($B146&lt;=AS$2,IF($C146&gt;=AS$2,$D146,0),0)</f>
        <v>0</v>
      </c>
      <c r="AT146" s="44" t="n">
        <f aca="false">IF($B146&lt;=AT$2,IF($C146&gt;=AT$2,$D146,0),0)</f>
        <v>0</v>
      </c>
      <c r="AU146" s="44" t="n">
        <f aca="false">IF($B146&lt;=AU$2,IF($C146&gt;=AU$2,$D146,0),0)</f>
        <v>0</v>
      </c>
      <c r="AV146" s="44" t="n">
        <f aca="false">IF($B146&lt;=AV$2,IF($C146&gt;=AV$2,$D146,0),0)</f>
        <v>0</v>
      </c>
      <c r="AW146" s="44" t="n">
        <f aca="false">IF($B146&lt;=AW$2,IF($C146&gt;=AW$2,$D146,0),0)</f>
        <v>0</v>
      </c>
      <c r="AX146" s="44" t="n">
        <f aca="false">IF($B146&lt;=AX$2,IF($C146&gt;=AX$2,$D146,0),0)</f>
        <v>0</v>
      </c>
      <c r="AY146" s="44" t="n">
        <f aca="false">IF($B146&lt;=AY$2,IF($C146&gt;=AY$2,$D146,0),0)</f>
        <v>0</v>
      </c>
      <c r="AZ146" s="44" t="n">
        <f aca="false">IF($B146&lt;=AZ$2,IF($C146&gt;=AZ$2,$D146,0),0)</f>
        <v>0</v>
      </c>
      <c r="BA146" s="44" t="n">
        <f aca="false">IF($B146&lt;=BA$2,IF($C146&gt;=BA$2,$D146,0),0)</f>
        <v>0</v>
      </c>
      <c r="BB146" s="44" t="n">
        <f aca="false">IF($B146&lt;=BB$2,IF($C146&gt;=BB$2,$D146,0),0)</f>
        <v>0</v>
      </c>
      <c r="BC146" s="44" t="n">
        <f aca="false">IF($B146&lt;=BC$2,IF($C146&gt;=BC$2,$D146,0),0)</f>
        <v>0</v>
      </c>
      <c r="BD146" s="44" t="n">
        <f aca="false">IF($B146&lt;=BD$2,IF($C146&gt;=BD$2,$D146,0),0)</f>
        <v>0</v>
      </c>
      <c r="BE146" s="44" t="n">
        <f aca="false">IF($B146&lt;=BE$2,IF($C146&gt;=BE$2,$D146,0),0)</f>
        <v>0</v>
      </c>
      <c r="BF146" s="44" t="n">
        <f aca="false">IF($B146&lt;=BF$2,IF($C146&gt;=BF$2,$D146,0),0)</f>
        <v>0</v>
      </c>
      <c r="BG146" s="44" t="n">
        <f aca="false">IF($B146&lt;=BG$2,IF($C146&gt;=BG$2,$D146,0),0)</f>
        <v>0</v>
      </c>
      <c r="BH146" s="44" t="n">
        <f aca="false">IF($B146&lt;=BH$2,IF($C146&gt;=BH$2,$D146,0),0)</f>
        <v>0</v>
      </c>
      <c r="BI146" s="44" t="n">
        <f aca="false">IF($B146&lt;=BI$2,IF($C146&gt;=BI$2,$D146,0),0)</f>
        <v>0</v>
      </c>
      <c r="BJ146" s="44" t="n">
        <f aca="false">IF($B146&lt;=BJ$2,IF($C146&gt;=BJ$2,$D146,0),0)</f>
        <v>0</v>
      </c>
      <c r="BK146" s="44" t="n">
        <f aca="false">IF($B146&lt;=BK$2,IF($C146&gt;=BK$2,$D146,0),0)</f>
        <v>0</v>
      </c>
    </row>
    <row r="147" customFormat="false" ht="12.75" hidden="false" customHeight="false" outlineLevel="0" collapsed="false">
      <c r="B147" s="30" t="n">
        <v>36678</v>
      </c>
      <c r="C147" s="30" t="n">
        <v>36800</v>
      </c>
      <c r="E147" s="32" t="n">
        <v>0.325</v>
      </c>
      <c r="F147" s="33" t="s">
        <v>112</v>
      </c>
      <c r="G147" s="33" t="s">
        <v>111</v>
      </c>
      <c r="H147" s="47" t="n">
        <f aca="false">((I147-E147)*SUM(L147:AK147)*10000)</f>
        <v>-0</v>
      </c>
      <c r="I147" s="33" t="n">
        <f aca="false">I146</f>
        <v>0.315</v>
      </c>
      <c r="K147" s="33" t="str">
        <f aca="false">IF(I147=1,0,G147)</f>
        <v>west</v>
      </c>
      <c r="L147" s="44" t="n">
        <f aca="false">IF($B147&lt;=L$2,IF($C147&gt;=L$2,$D147,0),0)</f>
        <v>0</v>
      </c>
      <c r="M147" s="44" t="n">
        <f aca="false">IF($B147&lt;=M$2,IF($C147&gt;=M$2,$D147,0),0)</f>
        <v>0</v>
      </c>
      <c r="N147" s="44" t="n">
        <f aca="false">IF($B147&lt;=N$2,IF($C147&gt;=N$2,$D147,0),0)</f>
        <v>0</v>
      </c>
      <c r="O147" s="44" t="n">
        <f aca="false">IF($B147&lt;=O$2,IF($C147&gt;=O$2,$D147,0),0)</f>
        <v>0</v>
      </c>
      <c r="P147" s="44" t="n">
        <f aca="false">IF($B147&lt;=P$2,IF($C147&gt;=P$2,$D147,0),0)</f>
        <v>0</v>
      </c>
      <c r="Q147" s="44" t="n">
        <f aca="false">IF($B147&lt;=Q$2,IF($C147&gt;=Q$2,$D147,0),0)</f>
        <v>0</v>
      </c>
      <c r="R147" s="44" t="n">
        <f aca="false">IF($B147&lt;=R$2,IF($C147&gt;=R$2,$D147,0),0)</f>
        <v>0</v>
      </c>
      <c r="S147" s="44" t="n">
        <f aca="false">IF($B147&lt;=S$2,IF($C147&gt;=S$2,$D147,0),0)</f>
        <v>0</v>
      </c>
      <c r="T147" s="44" t="n">
        <f aca="false">IF($B147&lt;=T$2,IF($C147&gt;=T$2,$D147,0),0)</f>
        <v>0</v>
      </c>
      <c r="U147" s="44" t="n">
        <f aca="false">IF($B147&lt;=U$2,IF($C147&gt;=U$2,$D147,0),0)</f>
        <v>0</v>
      </c>
      <c r="V147" s="44" t="n">
        <f aca="false">IF($B147&lt;=V$2,IF($C147&gt;=V$2,$D147,0),0)</f>
        <v>0</v>
      </c>
      <c r="W147" s="44" t="n">
        <f aca="false">IF($B147&lt;=W$2,IF($C147&gt;=W$2,$D147,0),0)</f>
        <v>0</v>
      </c>
      <c r="X147" s="44" t="n">
        <f aca="false">IF($B147&lt;=X$2,IF($C147&gt;=X$2,$D147,0),0)</f>
        <v>0</v>
      </c>
      <c r="Y147" s="44" t="n">
        <f aca="false">IF($B147&lt;=Y$2,IF($C147&gt;=Y$2,$D147,0),0)</f>
        <v>0</v>
      </c>
      <c r="Z147" s="44" t="n">
        <f aca="false">IF($B147&lt;=Z$2,IF($C147&gt;=Z$2,$D147,0),0)</f>
        <v>0</v>
      </c>
      <c r="AA147" s="44" t="n">
        <f aca="false">IF($B147&lt;=AA$2,IF($C147&gt;=AA$2,$D147,0),0)</f>
        <v>0</v>
      </c>
      <c r="AB147" s="44" t="n">
        <f aca="false">IF($B147&lt;=AB$2,IF($C147&gt;=AB$2,$D147,0),0)</f>
        <v>0</v>
      </c>
      <c r="AC147" s="44" t="n">
        <f aca="false">IF($B147&lt;=AC$2,IF($C147&gt;=AC$2,$D147,0),0)</f>
        <v>0</v>
      </c>
      <c r="AD147" s="44" t="n">
        <f aca="false">IF($B147&lt;=AD$2,IF($C147&gt;=AD$2,$D147,0),0)</f>
        <v>0</v>
      </c>
      <c r="AE147" s="44" t="n">
        <f aca="false">IF($B147&lt;=AE$2,IF($C147&gt;=AE$2,$D147,0),0)</f>
        <v>0</v>
      </c>
      <c r="AF147" s="44" t="n">
        <f aca="false">IF($B147&lt;=AF$2,IF($C147&gt;=AF$2,$D147,0),0)</f>
        <v>0</v>
      </c>
      <c r="AG147" s="44" t="n">
        <f aca="false">IF($B147&lt;=AG$2,IF($C147&gt;=AG$2,$D147,0),0)</f>
        <v>0</v>
      </c>
      <c r="AH147" s="44" t="n">
        <f aca="false">IF($B147&lt;=AH$2,IF($C147&gt;=AH$2,$D147,0),0)</f>
        <v>0</v>
      </c>
      <c r="AI147" s="44" t="n">
        <f aca="false">IF($B147&lt;=AI$2,IF($C147&gt;=AI$2,$D147,0),0)</f>
        <v>0</v>
      </c>
      <c r="AJ147" s="44" t="n">
        <f aca="false">IF($B147&lt;=AJ$2,IF($C147&gt;=AJ$2,$D147,0),0)</f>
        <v>0</v>
      </c>
      <c r="AK147" s="44" t="n">
        <f aca="false">IF($B147&lt;=AK$2,IF($C147&gt;=AK$2,$D147,0),0)</f>
        <v>0</v>
      </c>
      <c r="AL147" s="44" t="n">
        <f aca="false">IF($B147&lt;=AL$2,IF($C147&gt;=AL$2,$D147,0),0)</f>
        <v>0</v>
      </c>
      <c r="AM147" s="44" t="n">
        <f aca="false">IF($B147&lt;=AM$2,IF($C147&gt;=AM$2,$D147,0),0)</f>
        <v>0</v>
      </c>
      <c r="AN147" s="44" t="n">
        <f aca="false">IF($B147&lt;=AN$2,IF($C147&gt;=AN$2,$D147,0),0)</f>
        <v>0</v>
      </c>
      <c r="AO147" s="44" t="n">
        <f aca="false">IF($B147&lt;=AO$2,IF($C147&gt;=AO$2,$D147,0),0)</f>
        <v>0</v>
      </c>
      <c r="AP147" s="44" t="n">
        <f aca="false">IF($B147&lt;=AP$2,IF($C147&gt;=AP$2,$D147,0),0)</f>
        <v>0</v>
      </c>
      <c r="AQ147" s="44" t="n">
        <f aca="false">IF($B147&lt;=AQ$2,IF($C147&gt;=AQ$2,$D147,0),0)</f>
        <v>0</v>
      </c>
      <c r="AR147" s="44" t="n">
        <f aca="false">IF($B147&lt;=AR$2,IF($C147&gt;=AR$2,$D147,0),0)</f>
        <v>0</v>
      </c>
      <c r="AS147" s="44" t="n">
        <f aca="false">IF($B147&lt;=AS$2,IF($C147&gt;=AS$2,$D147,0),0)</f>
        <v>0</v>
      </c>
      <c r="AT147" s="44" t="n">
        <f aca="false">IF($B147&lt;=AT$2,IF($C147&gt;=AT$2,$D147,0),0)</f>
        <v>0</v>
      </c>
      <c r="AU147" s="44" t="n">
        <f aca="false">IF($B147&lt;=AU$2,IF($C147&gt;=AU$2,$D147,0),0)</f>
        <v>0</v>
      </c>
      <c r="AV147" s="44" t="n">
        <f aca="false">IF($B147&lt;=AV$2,IF($C147&gt;=AV$2,$D147,0),0)</f>
        <v>0</v>
      </c>
      <c r="AW147" s="44" t="n">
        <f aca="false">IF($B147&lt;=AW$2,IF($C147&gt;=AW$2,$D147,0),0)</f>
        <v>0</v>
      </c>
      <c r="AX147" s="44" t="n">
        <f aca="false">IF($B147&lt;=AX$2,IF($C147&gt;=AX$2,$D147,0),0)</f>
        <v>0</v>
      </c>
      <c r="AY147" s="44" t="n">
        <f aca="false">IF($B147&lt;=AY$2,IF($C147&gt;=AY$2,$D147,0),0)</f>
        <v>0</v>
      </c>
      <c r="AZ147" s="44" t="n">
        <f aca="false">IF($B147&lt;=AZ$2,IF($C147&gt;=AZ$2,$D147,0),0)</f>
        <v>0</v>
      </c>
      <c r="BA147" s="44" t="n">
        <f aca="false">IF($B147&lt;=BA$2,IF($C147&gt;=BA$2,$D147,0),0)</f>
        <v>0</v>
      </c>
      <c r="BB147" s="44" t="n">
        <f aca="false">IF($B147&lt;=BB$2,IF($C147&gt;=BB$2,$D147,0),0)</f>
        <v>0</v>
      </c>
      <c r="BC147" s="44" t="n">
        <f aca="false">IF($B147&lt;=BC$2,IF($C147&gt;=BC$2,$D147,0),0)</f>
        <v>0</v>
      </c>
      <c r="BD147" s="44" t="n">
        <f aca="false">IF($B147&lt;=BD$2,IF($C147&gt;=BD$2,$D147,0),0)</f>
        <v>0</v>
      </c>
      <c r="BE147" s="44" t="n">
        <f aca="false">IF($B147&lt;=BE$2,IF($C147&gt;=BE$2,$D147,0),0)</f>
        <v>0</v>
      </c>
      <c r="BF147" s="44" t="n">
        <f aca="false">IF($B147&lt;=BF$2,IF($C147&gt;=BF$2,$D147,0),0)</f>
        <v>0</v>
      </c>
      <c r="BG147" s="44" t="n">
        <f aca="false">IF($B147&lt;=BG$2,IF($C147&gt;=BG$2,$D147,0),0)</f>
        <v>0</v>
      </c>
      <c r="BH147" s="44" t="n">
        <f aca="false">IF($B147&lt;=BH$2,IF($C147&gt;=BH$2,$D147,0),0)</f>
        <v>0</v>
      </c>
      <c r="BI147" s="44" t="n">
        <f aca="false">IF($B147&lt;=BI$2,IF($C147&gt;=BI$2,$D147,0),0)</f>
        <v>0</v>
      </c>
      <c r="BJ147" s="44" t="n">
        <f aca="false">IF($B147&lt;=BJ$2,IF($C147&gt;=BJ$2,$D147,0),0)</f>
        <v>0</v>
      </c>
      <c r="BK147" s="44" t="n">
        <f aca="false">IF($B147&lt;=BK$2,IF($C147&gt;=BK$2,$D147,0),0)</f>
        <v>0</v>
      </c>
    </row>
    <row r="148" customFormat="false" ht="12.75" hidden="false" customHeight="false" outlineLevel="0" collapsed="false">
      <c r="B148" s="30" t="n">
        <v>36678</v>
      </c>
      <c r="C148" s="30" t="n">
        <v>36800</v>
      </c>
      <c r="E148" s="32" t="n">
        <v>0.335</v>
      </c>
      <c r="F148" s="33" t="s">
        <v>112</v>
      </c>
      <c r="G148" s="33" t="s">
        <v>111</v>
      </c>
      <c r="H148" s="47" t="n">
        <f aca="false">((I148-E148)*SUM(L148:AK148)*10000)</f>
        <v>-0</v>
      </c>
      <c r="I148" s="33" t="n">
        <f aca="false">I147</f>
        <v>0.315</v>
      </c>
      <c r="K148" s="33" t="str">
        <f aca="false">IF(I148=1,0,G148)</f>
        <v>west</v>
      </c>
      <c r="L148" s="44" t="n">
        <f aca="false">IF($B148&lt;=L$2,IF($C148&gt;=L$2,$D148,0),0)</f>
        <v>0</v>
      </c>
      <c r="M148" s="44" t="n">
        <f aca="false">IF($B148&lt;=M$2,IF($C148&gt;=M$2,$D148,0),0)</f>
        <v>0</v>
      </c>
      <c r="N148" s="44" t="n">
        <f aca="false">IF($B148&lt;=N$2,IF($C148&gt;=N$2,$D148,0),0)</f>
        <v>0</v>
      </c>
      <c r="O148" s="44" t="n">
        <f aca="false">IF($B148&lt;=O$2,IF($C148&gt;=O$2,$D148,0),0)</f>
        <v>0</v>
      </c>
      <c r="P148" s="44" t="n">
        <f aca="false">IF($B148&lt;=P$2,IF($C148&gt;=P$2,$D148,0),0)</f>
        <v>0</v>
      </c>
      <c r="Q148" s="44" t="n">
        <f aca="false">IF($B148&lt;=Q$2,IF($C148&gt;=Q$2,$D148,0),0)</f>
        <v>0</v>
      </c>
      <c r="R148" s="44" t="n">
        <f aca="false">IF($B148&lt;=R$2,IF($C148&gt;=R$2,$D148,0),0)</f>
        <v>0</v>
      </c>
      <c r="S148" s="44" t="n">
        <f aca="false">IF($B148&lt;=S$2,IF($C148&gt;=S$2,$D148,0),0)</f>
        <v>0</v>
      </c>
      <c r="T148" s="44" t="n">
        <f aca="false">IF($B148&lt;=T$2,IF($C148&gt;=T$2,$D148,0),0)</f>
        <v>0</v>
      </c>
      <c r="U148" s="44" t="n">
        <f aca="false">IF($B148&lt;=U$2,IF($C148&gt;=U$2,$D148,0),0)</f>
        <v>0</v>
      </c>
      <c r="V148" s="44" t="n">
        <f aca="false">IF($B148&lt;=V$2,IF($C148&gt;=V$2,$D148,0),0)</f>
        <v>0</v>
      </c>
      <c r="W148" s="44" t="n">
        <f aca="false">IF($B148&lt;=W$2,IF($C148&gt;=W$2,$D148,0),0)</f>
        <v>0</v>
      </c>
      <c r="X148" s="44" t="n">
        <f aca="false">IF($B148&lt;=X$2,IF($C148&gt;=X$2,$D148,0),0)</f>
        <v>0</v>
      </c>
      <c r="Y148" s="44" t="n">
        <f aca="false">IF($B148&lt;=Y$2,IF($C148&gt;=Y$2,$D148,0),0)</f>
        <v>0</v>
      </c>
      <c r="Z148" s="44" t="n">
        <f aca="false">IF($B148&lt;=Z$2,IF($C148&gt;=Z$2,$D148,0),0)</f>
        <v>0</v>
      </c>
      <c r="AA148" s="44" t="n">
        <f aca="false">IF($B148&lt;=AA$2,IF($C148&gt;=AA$2,$D148,0),0)</f>
        <v>0</v>
      </c>
      <c r="AB148" s="44" t="n">
        <f aca="false">IF($B148&lt;=AB$2,IF($C148&gt;=AB$2,$D148,0),0)</f>
        <v>0</v>
      </c>
      <c r="AC148" s="44" t="n">
        <f aca="false">IF($B148&lt;=AC$2,IF($C148&gt;=AC$2,$D148,0),0)</f>
        <v>0</v>
      </c>
      <c r="AD148" s="44" t="n">
        <f aca="false">IF($B148&lt;=AD$2,IF($C148&gt;=AD$2,$D148,0),0)</f>
        <v>0</v>
      </c>
      <c r="AE148" s="44" t="n">
        <f aca="false">IF($B148&lt;=AE$2,IF($C148&gt;=AE$2,$D148,0),0)</f>
        <v>0</v>
      </c>
      <c r="AF148" s="44" t="n">
        <f aca="false">IF($B148&lt;=AF$2,IF($C148&gt;=AF$2,$D148,0),0)</f>
        <v>0</v>
      </c>
      <c r="AG148" s="44" t="n">
        <f aca="false">IF($B148&lt;=AG$2,IF($C148&gt;=AG$2,$D148,0),0)</f>
        <v>0</v>
      </c>
      <c r="AH148" s="44" t="n">
        <f aca="false">IF($B148&lt;=AH$2,IF($C148&gt;=AH$2,$D148,0),0)</f>
        <v>0</v>
      </c>
      <c r="AI148" s="44" t="n">
        <f aca="false">IF($B148&lt;=AI$2,IF($C148&gt;=AI$2,$D148,0),0)</f>
        <v>0</v>
      </c>
      <c r="AJ148" s="44" t="n">
        <f aca="false">IF($B148&lt;=AJ$2,IF($C148&gt;=AJ$2,$D148,0),0)</f>
        <v>0</v>
      </c>
      <c r="AK148" s="44" t="n">
        <f aca="false">IF($B148&lt;=AK$2,IF($C148&gt;=AK$2,$D148,0),0)</f>
        <v>0</v>
      </c>
      <c r="AL148" s="44" t="n">
        <f aca="false">IF($B148&lt;=AL$2,IF($C148&gt;=AL$2,$D148,0),0)</f>
        <v>0</v>
      </c>
      <c r="AM148" s="44" t="n">
        <f aca="false">IF($B148&lt;=AM$2,IF($C148&gt;=AM$2,$D148,0),0)</f>
        <v>0</v>
      </c>
      <c r="AN148" s="44" t="n">
        <f aca="false">IF($B148&lt;=AN$2,IF($C148&gt;=AN$2,$D148,0),0)</f>
        <v>0</v>
      </c>
      <c r="AO148" s="44" t="n">
        <f aca="false">IF($B148&lt;=AO$2,IF($C148&gt;=AO$2,$D148,0),0)</f>
        <v>0</v>
      </c>
      <c r="AP148" s="44" t="n">
        <f aca="false">IF($B148&lt;=AP$2,IF($C148&gt;=AP$2,$D148,0),0)</f>
        <v>0</v>
      </c>
      <c r="AQ148" s="44" t="n">
        <f aca="false">IF($B148&lt;=AQ$2,IF($C148&gt;=AQ$2,$D148,0),0)</f>
        <v>0</v>
      </c>
      <c r="AR148" s="44" t="n">
        <f aca="false">IF($B148&lt;=AR$2,IF($C148&gt;=AR$2,$D148,0),0)</f>
        <v>0</v>
      </c>
      <c r="AS148" s="44" t="n">
        <f aca="false">IF($B148&lt;=AS$2,IF($C148&gt;=AS$2,$D148,0),0)</f>
        <v>0</v>
      </c>
      <c r="AT148" s="44" t="n">
        <f aca="false">IF($B148&lt;=AT$2,IF($C148&gt;=AT$2,$D148,0),0)</f>
        <v>0</v>
      </c>
      <c r="AU148" s="44" t="n">
        <f aca="false">IF($B148&lt;=AU$2,IF($C148&gt;=AU$2,$D148,0),0)</f>
        <v>0</v>
      </c>
      <c r="AV148" s="44" t="n">
        <f aca="false">IF($B148&lt;=AV$2,IF($C148&gt;=AV$2,$D148,0),0)</f>
        <v>0</v>
      </c>
      <c r="AW148" s="44" t="n">
        <f aca="false">IF($B148&lt;=AW$2,IF($C148&gt;=AW$2,$D148,0),0)</f>
        <v>0</v>
      </c>
      <c r="AX148" s="44" t="n">
        <f aca="false">IF($B148&lt;=AX$2,IF($C148&gt;=AX$2,$D148,0),0)</f>
        <v>0</v>
      </c>
      <c r="AY148" s="44" t="n">
        <f aca="false">IF($B148&lt;=AY$2,IF($C148&gt;=AY$2,$D148,0),0)</f>
        <v>0</v>
      </c>
      <c r="AZ148" s="44" t="n">
        <f aca="false">IF($B148&lt;=AZ$2,IF($C148&gt;=AZ$2,$D148,0),0)</f>
        <v>0</v>
      </c>
      <c r="BA148" s="44" t="n">
        <f aca="false">IF($B148&lt;=BA$2,IF($C148&gt;=BA$2,$D148,0),0)</f>
        <v>0</v>
      </c>
      <c r="BB148" s="44" t="n">
        <f aca="false">IF($B148&lt;=BB$2,IF($C148&gt;=BB$2,$D148,0),0)</f>
        <v>0</v>
      </c>
      <c r="BC148" s="44" t="n">
        <f aca="false">IF($B148&lt;=BC$2,IF($C148&gt;=BC$2,$D148,0),0)</f>
        <v>0</v>
      </c>
      <c r="BD148" s="44" t="n">
        <f aca="false">IF($B148&lt;=BD$2,IF($C148&gt;=BD$2,$D148,0),0)</f>
        <v>0</v>
      </c>
      <c r="BE148" s="44" t="n">
        <f aca="false">IF($B148&lt;=BE$2,IF($C148&gt;=BE$2,$D148,0),0)</f>
        <v>0</v>
      </c>
      <c r="BF148" s="44" t="n">
        <f aca="false">IF($B148&lt;=BF$2,IF($C148&gt;=BF$2,$D148,0),0)</f>
        <v>0</v>
      </c>
      <c r="BG148" s="44" t="n">
        <f aca="false">IF($B148&lt;=BG$2,IF($C148&gt;=BG$2,$D148,0),0)</f>
        <v>0</v>
      </c>
      <c r="BH148" s="44" t="n">
        <f aca="false">IF($B148&lt;=BH$2,IF($C148&gt;=BH$2,$D148,0),0)</f>
        <v>0</v>
      </c>
      <c r="BI148" s="44" t="n">
        <f aca="false">IF($B148&lt;=BI$2,IF($C148&gt;=BI$2,$D148,0),0)</f>
        <v>0</v>
      </c>
      <c r="BJ148" s="44" t="n">
        <f aca="false">IF($B148&lt;=BJ$2,IF($C148&gt;=BJ$2,$D148,0),0)</f>
        <v>0</v>
      </c>
      <c r="BK148" s="44" t="n">
        <f aca="false">IF($B148&lt;=BK$2,IF($C148&gt;=BK$2,$D148,0),0)</f>
        <v>0</v>
      </c>
    </row>
    <row r="149" customFormat="false" ht="12.75" hidden="false" customHeight="false" outlineLevel="0" collapsed="false">
      <c r="B149" s="30" t="n">
        <v>36678</v>
      </c>
      <c r="C149" s="30" t="n">
        <v>36800</v>
      </c>
      <c r="E149" s="32" t="n">
        <v>0.325</v>
      </c>
      <c r="F149" s="33" t="s">
        <v>112</v>
      </c>
      <c r="G149" s="33" t="s">
        <v>111</v>
      </c>
      <c r="H149" s="47" t="n">
        <f aca="false">((I149-E149)*SUM(L149:AK149)*10000)</f>
        <v>-0</v>
      </c>
      <c r="I149" s="33" t="n">
        <f aca="false">I148</f>
        <v>0.315</v>
      </c>
      <c r="K149" s="33" t="str">
        <f aca="false">IF(I149=1,0,G149)</f>
        <v>west</v>
      </c>
      <c r="L149" s="44" t="n">
        <f aca="false">IF($B149&lt;=L$2,IF($C149&gt;=L$2,$D149,0),0)</f>
        <v>0</v>
      </c>
      <c r="M149" s="44" t="n">
        <f aca="false">IF($B149&lt;=M$2,IF($C149&gt;=M$2,$D149,0),0)</f>
        <v>0</v>
      </c>
      <c r="N149" s="44" t="n">
        <f aca="false">IF($B149&lt;=N$2,IF($C149&gt;=N$2,$D149,0),0)</f>
        <v>0</v>
      </c>
      <c r="O149" s="44" t="n">
        <f aca="false">IF($B149&lt;=O$2,IF($C149&gt;=O$2,$D149,0),0)</f>
        <v>0</v>
      </c>
      <c r="P149" s="44" t="n">
        <f aca="false">IF($B149&lt;=P$2,IF($C149&gt;=P$2,$D149,0),0)</f>
        <v>0</v>
      </c>
      <c r="Q149" s="44" t="n">
        <f aca="false">IF($B149&lt;=Q$2,IF($C149&gt;=Q$2,$D149,0),0)</f>
        <v>0</v>
      </c>
      <c r="R149" s="44" t="n">
        <f aca="false">IF($B149&lt;=R$2,IF($C149&gt;=R$2,$D149,0),0)</f>
        <v>0</v>
      </c>
      <c r="S149" s="44" t="n">
        <f aca="false">IF($B149&lt;=S$2,IF($C149&gt;=S$2,$D149,0),0)</f>
        <v>0</v>
      </c>
      <c r="T149" s="44" t="n">
        <f aca="false">IF($B149&lt;=T$2,IF($C149&gt;=T$2,$D149,0),0)</f>
        <v>0</v>
      </c>
      <c r="U149" s="44" t="n">
        <f aca="false">IF($B149&lt;=U$2,IF($C149&gt;=U$2,$D149,0),0)</f>
        <v>0</v>
      </c>
      <c r="V149" s="44" t="n">
        <f aca="false">IF($B149&lt;=V$2,IF($C149&gt;=V$2,$D149,0),0)</f>
        <v>0</v>
      </c>
      <c r="W149" s="44" t="n">
        <f aca="false">IF($B149&lt;=W$2,IF($C149&gt;=W$2,$D149,0),0)</f>
        <v>0</v>
      </c>
      <c r="X149" s="44" t="n">
        <f aca="false">IF($B149&lt;=X$2,IF($C149&gt;=X$2,$D149,0),0)</f>
        <v>0</v>
      </c>
      <c r="Y149" s="44" t="n">
        <f aca="false">IF($B149&lt;=Y$2,IF($C149&gt;=Y$2,$D149,0),0)</f>
        <v>0</v>
      </c>
      <c r="Z149" s="44" t="n">
        <f aca="false">IF($B149&lt;=Z$2,IF($C149&gt;=Z$2,$D149,0),0)</f>
        <v>0</v>
      </c>
      <c r="AA149" s="44" t="n">
        <f aca="false">IF($B149&lt;=AA$2,IF($C149&gt;=AA$2,$D149,0),0)</f>
        <v>0</v>
      </c>
      <c r="AB149" s="44" t="n">
        <f aca="false">IF($B149&lt;=AB$2,IF($C149&gt;=AB$2,$D149,0),0)</f>
        <v>0</v>
      </c>
      <c r="AC149" s="44" t="n">
        <f aca="false">IF($B149&lt;=AC$2,IF($C149&gt;=AC$2,$D149,0),0)</f>
        <v>0</v>
      </c>
      <c r="AD149" s="44" t="n">
        <f aca="false">IF($B149&lt;=AD$2,IF($C149&gt;=AD$2,$D149,0),0)</f>
        <v>0</v>
      </c>
      <c r="AE149" s="44" t="n">
        <f aca="false">IF($B149&lt;=AE$2,IF($C149&gt;=AE$2,$D149,0),0)</f>
        <v>0</v>
      </c>
      <c r="AF149" s="44" t="n">
        <f aca="false">IF($B149&lt;=AF$2,IF($C149&gt;=AF$2,$D149,0),0)</f>
        <v>0</v>
      </c>
      <c r="AG149" s="44" t="n">
        <f aca="false">IF($B149&lt;=AG$2,IF($C149&gt;=AG$2,$D149,0),0)</f>
        <v>0</v>
      </c>
      <c r="AH149" s="44" t="n">
        <f aca="false">IF($B149&lt;=AH$2,IF($C149&gt;=AH$2,$D149,0),0)</f>
        <v>0</v>
      </c>
      <c r="AI149" s="44" t="n">
        <f aca="false">IF($B149&lt;=AI$2,IF($C149&gt;=AI$2,$D149,0),0)</f>
        <v>0</v>
      </c>
      <c r="AJ149" s="44" t="n">
        <f aca="false">IF($B149&lt;=AJ$2,IF($C149&gt;=AJ$2,$D149,0),0)</f>
        <v>0</v>
      </c>
      <c r="AK149" s="44" t="n">
        <f aca="false">IF($B149&lt;=AK$2,IF($C149&gt;=AK$2,$D149,0),0)</f>
        <v>0</v>
      </c>
      <c r="AL149" s="44" t="n">
        <f aca="false">IF($B149&lt;=AL$2,IF($C149&gt;=AL$2,$D149,0),0)</f>
        <v>0</v>
      </c>
      <c r="AM149" s="44" t="n">
        <f aca="false">IF($B149&lt;=AM$2,IF($C149&gt;=AM$2,$D149,0),0)</f>
        <v>0</v>
      </c>
      <c r="AN149" s="44" t="n">
        <f aca="false">IF($B149&lt;=AN$2,IF($C149&gt;=AN$2,$D149,0),0)</f>
        <v>0</v>
      </c>
      <c r="AO149" s="44" t="n">
        <f aca="false">IF($B149&lt;=AO$2,IF($C149&gt;=AO$2,$D149,0),0)</f>
        <v>0</v>
      </c>
      <c r="AP149" s="44" t="n">
        <f aca="false">IF($B149&lt;=AP$2,IF($C149&gt;=AP$2,$D149,0),0)</f>
        <v>0</v>
      </c>
      <c r="AQ149" s="44" t="n">
        <f aca="false">IF($B149&lt;=AQ$2,IF($C149&gt;=AQ$2,$D149,0),0)</f>
        <v>0</v>
      </c>
      <c r="AR149" s="44" t="n">
        <f aca="false">IF($B149&lt;=AR$2,IF($C149&gt;=AR$2,$D149,0),0)</f>
        <v>0</v>
      </c>
      <c r="AS149" s="44" t="n">
        <f aca="false">IF($B149&lt;=AS$2,IF($C149&gt;=AS$2,$D149,0),0)</f>
        <v>0</v>
      </c>
      <c r="AT149" s="44" t="n">
        <f aca="false">IF($B149&lt;=AT$2,IF($C149&gt;=AT$2,$D149,0),0)</f>
        <v>0</v>
      </c>
      <c r="AU149" s="44" t="n">
        <f aca="false">IF($B149&lt;=AU$2,IF($C149&gt;=AU$2,$D149,0),0)</f>
        <v>0</v>
      </c>
      <c r="AV149" s="44" t="n">
        <f aca="false">IF($B149&lt;=AV$2,IF($C149&gt;=AV$2,$D149,0),0)</f>
        <v>0</v>
      </c>
      <c r="AW149" s="44" t="n">
        <f aca="false">IF($B149&lt;=AW$2,IF($C149&gt;=AW$2,$D149,0),0)</f>
        <v>0</v>
      </c>
      <c r="AX149" s="44" t="n">
        <f aca="false">IF($B149&lt;=AX$2,IF($C149&gt;=AX$2,$D149,0),0)</f>
        <v>0</v>
      </c>
      <c r="AY149" s="44" t="n">
        <f aca="false">IF($B149&lt;=AY$2,IF($C149&gt;=AY$2,$D149,0),0)</f>
        <v>0</v>
      </c>
      <c r="AZ149" s="44" t="n">
        <f aca="false">IF($B149&lt;=AZ$2,IF($C149&gt;=AZ$2,$D149,0),0)</f>
        <v>0</v>
      </c>
      <c r="BA149" s="44" t="n">
        <f aca="false">IF($B149&lt;=BA$2,IF($C149&gt;=BA$2,$D149,0),0)</f>
        <v>0</v>
      </c>
      <c r="BB149" s="44" t="n">
        <f aca="false">IF($B149&lt;=BB$2,IF($C149&gt;=BB$2,$D149,0),0)</f>
        <v>0</v>
      </c>
      <c r="BC149" s="44" t="n">
        <f aca="false">IF($B149&lt;=BC$2,IF($C149&gt;=BC$2,$D149,0),0)</f>
        <v>0</v>
      </c>
      <c r="BD149" s="44" t="n">
        <f aca="false">IF($B149&lt;=BD$2,IF($C149&gt;=BD$2,$D149,0),0)</f>
        <v>0</v>
      </c>
      <c r="BE149" s="44" t="n">
        <f aca="false">IF($B149&lt;=BE$2,IF($C149&gt;=BE$2,$D149,0),0)</f>
        <v>0</v>
      </c>
      <c r="BF149" s="44" t="n">
        <f aca="false">IF($B149&lt;=BF$2,IF($C149&gt;=BF$2,$D149,0),0)</f>
        <v>0</v>
      </c>
      <c r="BG149" s="44" t="n">
        <f aca="false">IF($B149&lt;=BG$2,IF($C149&gt;=BG$2,$D149,0),0)</f>
        <v>0</v>
      </c>
      <c r="BH149" s="44" t="n">
        <f aca="false">IF($B149&lt;=BH$2,IF($C149&gt;=BH$2,$D149,0),0)</f>
        <v>0</v>
      </c>
      <c r="BI149" s="44" t="n">
        <f aca="false">IF($B149&lt;=BI$2,IF($C149&gt;=BI$2,$D149,0),0)</f>
        <v>0</v>
      </c>
      <c r="BJ149" s="44" t="n">
        <f aca="false">IF($B149&lt;=BJ$2,IF($C149&gt;=BJ$2,$D149,0),0)</f>
        <v>0</v>
      </c>
      <c r="BK149" s="44" t="n">
        <f aca="false">IF($B149&lt;=BK$2,IF($C149&gt;=BK$2,$D149,0),0)</f>
        <v>0</v>
      </c>
    </row>
    <row r="150" customFormat="false" ht="12.75" hidden="false" customHeight="false" outlineLevel="0" collapsed="false">
      <c r="B150" s="30" t="n">
        <v>36678</v>
      </c>
      <c r="C150" s="30" t="n">
        <v>36800</v>
      </c>
      <c r="E150" s="32" t="n">
        <v>0.315</v>
      </c>
      <c r="F150" s="33" t="s">
        <v>112</v>
      </c>
      <c r="G150" s="33" t="s">
        <v>111</v>
      </c>
      <c r="H150" s="47" t="n">
        <f aca="false">((I150-E150)*SUM(L150:AK150)*10000)</f>
        <v>0</v>
      </c>
      <c r="I150" s="33" t="n">
        <f aca="false">I149</f>
        <v>0.315</v>
      </c>
      <c r="K150" s="33" t="str">
        <f aca="false">IF(I150=1,0,G150)</f>
        <v>west</v>
      </c>
      <c r="L150" s="44" t="n">
        <f aca="false">IF($B150&lt;=L$2,IF($C150&gt;=L$2,$D150,0),0)</f>
        <v>0</v>
      </c>
      <c r="M150" s="44" t="n">
        <f aca="false">IF($B150&lt;=M$2,IF($C150&gt;=M$2,$D150,0),0)</f>
        <v>0</v>
      </c>
      <c r="N150" s="44" t="n">
        <f aca="false">IF($B150&lt;=N$2,IF($C150&gt;=N$2,$D150,0),0)</f>
        <v>0</v>
      </c>
      <c r="O150" s="44" t="n">
        <f aca="false">IF($B150&lt;=O$2,IF($C150&gt;=O$2,$D150,0),0)</f>
        <v>0</v>
      </c>
      <c r="P150" s="44" t="n">
        <f aca="false">IF($B150&lt;=P$2,IF($C150&gt;=P$2,$D150,0),0)</f>
        <v>0</v>
      </c>
      <c r="Q150" s="44" t="n">
        <f aca="false">IF($B150&lt;=Q$2,IF($C150&gt;=Q$2,$D150,0),0)</f>
        <v>0</v>
      </c>
      <c r="R150" s="44" t="n">
        <f aca="false">IF($B150&lt;=R$2,IF($C150&gt;=R$2,$D150,0),0)</f>
        <v>0</v>
      </c>
      <c r="S150" s="44" t="n">
        <f aca="false">IF($B150&lt;=S$2,IF($C150&gt;=S$2,$D150,0),0)</f>
        <v>0</v>
      </c>
      <c r="T150" s="44" t="n">
        <f aca="false">IF($B150&lt;=T$2,IF($C150&gt;=T$2,$D150,0),0)</f>
        <v>0</v>
      </c>
      <c r="U150" s="44" t="n">
        <f aca="false">IF($B150&lt;=U$2,IF($C150&gt;=U$2,$D150,0),0)</f>
        <v>0</v>
      </c>
      <c r="V150" s="44" t="n">
        <f aca="false">IF($B150&lt;=V$2,IF($C150&gt;=V$2,$D150,0),0)</f>
        <v>0</v>
      </c>
      <c r="W150" s="44" t="n">
        <f aca="false">IF($B150&lt;=W$2,IF($C150&gt;=W$2,$D150,0),0)</f>
        <v>0</v>
      </c>
      <c r="X150" s="44" t="n">
        <f aca="false">IF($B150&lt;=X$2,IF($C150&gt;=X$2,$D150,0),0)</f>
        <v>0</v>
      </c>
      <c r="Y150" s="44" t="n">
        <f aca="false">IF($B150&lt;=Y$2,IF($C150&gt;=Y$2,$D150,0),0)</f>
        <v>0</v>
      </c>
      <c r="Z150" s="44" t="n">
        <f aca="false">IF($B150&lt;=Z$2,IF($C150&gt;=Z$2,$D150,0),0)</f>
        <v>0</v>
      </c>
      <c r="AA150" s="44" t="n">
        <f aca="false">IF($B150&lt;=AA$2,IF($C150&gt;=AA$2,$D150,0),0)</f>
        <v>0</v>
      </c>
      <c r="AB150" s="44" t="n">
        <f aca="false">IF($B150&lt;=AB$2,IF($C150&gt;=AB$2,$D150,0),0)</f>
        <v>0</v>
      </c>
      <c r="AC150" s="44" t="n">
        <f aca="false">IF($B150&lt;=AC$2,IF($C150&gt;=AC$2,$D150,0),0)</f>
        <v>0</v>
      </c>
      <c r="AD150" s="44" t="n">
        <f aca="false">IF($B150&lt;=AD$2,IF($C150&gt;=AD$2,$D150,0),0)</f>
        <v>0</v>
      </c>
      <c r="AE150" s="44" t="n">
        <f aca="false">IF($B150&lt;=AE$2,IF($C150&gt;=AE$2,$D150,0),0)</f>
        <v>0</v>
      </c>
      <c r="AF150" s="44" t="n">
        <f aca="false">IF($B150&lt;=AF$2,IF($C150&gt;=AF$2,$D150,0),0)</f>
        <v>0</v>
      </c>
      <c r="AG150" s="44" t="n">
        <f aca="false">IF($B150&lt;=AG$2,IF($C150&gt;=AG$2,$D150,0),0)</f>
        <v>0</v>
      </c>
      <c r="AH150" s="44" t="n">
        <f aca="false">IF($B150&lt;=AH$2,IF($C150&gt;=AH$2,$D150,0),0)</f>
        <v>0</v>
      </c>
      <c r="AI150" s="44" t="n">
        <f aca="false">IF($B150&lt;=AI$2,IF($C150&gt;=AI$2,$D150,0),0)</f>
        <v>0</v>
      </c>
      <c r="AJ150" s="44" t="n">
        <f aca="false">IF($B150&lt;=AJ$2,IF($C150&gt;=AJ$2,$D150,0),0)</f>
        <v>0</v>
      </c>
      <c r="AK150" s="44" t="n">
        <f aca="false">IF($B150&lt;=AK$2,IF($C150&gt;=AK$2,$D150,0),0)</f>
        <v>0</v>
      </c>
      <c r="AL150" s="44" t="n">
        <f aca="false">IF($B150&lt;=AL$2,IF($C150&gt;=AL$2,$D150,0),0)</f>
        <v>0</v>
      </c>
      <c r="AM150" s="44" t="n">
        <f aca="false">IF($B150&lt;=AM$2,IF($C150&gt;=AM$2,$D150,0),0)</f>
        <v>0</v>
      </c>
      <c r="AN150" s="44" t="n">
        <f aca="false">IF($B150&lt;=AN$2,IF($C150&gt;=AN$2,$D150,0),0)</f>
        <v>0</v>
      </c>
      <c r="AO150" s="44" t="n">
        <f aca="false">IF($B150&lt;=AO$2,IF($C150&gt;=AO$2,$D150,0),0)</f>
        <v>0</v>
      </c>
      <c r="AP150" s="44" t="n">
        <f aca="false">IF($B150&lt;=AP$2,IF($C150&gt;=AP$2,$D150,0),0)</f>
        <v>0</v>
      </c>
      <c r="AQ150" s="44" t="n">
        <f aca="false">IF($B150&lt;=AQ$2,IF($C150&gt;=AQ$2,$D150,0),0)</f>
        <v>0</v>
      </c>
      <c r="AR150" s="44" t="n">
        <f aca="false">IF($B150&lt;=AR$2,IF($C150&gt;=AR$2,$D150,0),0)</f>
        <v>0</v>
      </c>
      <c r="AS150" s="44" t="n">
        <f aca="false">IF($B150&lt;=AS$2,IF($C150&gt;=AS$2,$D150,0),0)</f>
        <v>0</v>
      </c>
      <c r="AT150" s="44" t="n">
        <f aca="false">IF($B150&lt;=AT$2,IF($C150&gt;=AT$2,$D150,0),0)</f>
        <v>0</v>
      </c>
      <c r="AU150" s="44" t="n">
        <f aca="false">IF($B150&lt;=AU$2,IF($C150&gt;=AU$2,$D150,0),0)</f>
        <v>0</v>
      </c>
      <c r="AV150" s="44" t="n">
        <f aca="false">IF($B150&lt;=AV$2,IF($C150&gt;=AV$2,$D150,0),0)</f>
        <v>0</v>
      </c>
      <c r="AW150" s="44" t="n">
        <f aca="false">IF($B150&lt;=AW$2,IF($C150&gt;=AW$2,$D150,0),0)</f>
        <v>0</v>
      </c>
      <c r="AX150" s="44" t="n">
        <f aca="false">IF($B150&lt;=AX$2,IF($C150&gt;=AX$2,$D150,0),0)</f>
        <v>0</v>
      </c>
      <c r="AY150" s="44" t="n">
        <f aca="false">IF($B150&lt;=AY$2,IF($C150&gt;=AY$2,$D150,0),0)</f>
        <v>0</v>
      </c>
      <c r="AZ150" s="44" t="n">
        <f aca="false">IF($B150&lt;=AZ$2,IF($C150&gt;=AZ$2,$D150,0),0)</f>
        <v>0</v>
      </c>
      <c r="BA150" s="44" t="n">
        <f aca="false">IF($B150&lt;=BA$2,IF($C150&gt;=BA$2,$D150,0),0)</f>
        <v>0</v>
      </c>
      <c r="BB150" s="44" t="n">
        <f aca="false">IF($B150&lt;=BB$2,IF($C150&gt;=BB$2,$D150,0),0)</f>
        <v>0</v>
      </c>
      <c r="BC150" s="44" t="n">
        <f aca="false">IF($B150&lt;=BC$2,IF($C150&gt;=BC$2,$D150,0),0)</f>
        <v>0</v>
      </c>
      <c r="BD150" s="44" t="n">
        <f aca="false">IF($B150&lt;=BD$2,IF($C150&gt;=BD$2,$D150,0),0)</f>
        <v>0</v>
      </c>
      <c r="BE150" s="44" t="n">
        <f aca="false">IF($B150&lt;=BE$2,IF($C150&gt;=BE$2,$D150,0),0)</f>
        <v>0</v>
      </c>
      <c r="BF150" s="44" t="n">
        <f aca="false">IF($B150&lt;=BF$2,IF($C150&gt;=BF$2,$D150,0),0)</f>
        <v>0</v>
      </c>
      <c r="BG150" s="44" t="n">
        <f aca="false">IF($B150&lt;=BG$2,IF($C150&gt;=BG$2,$D150,0),0)</f>
        <v>0</v>
      </c>
      <c r="BH150" s="44" t="n">
        <f aca="false">IF($B150&lt;=BH$2,IF($C150&gt;=BH$2,$D150,0),0)</f>
        <v>0</v>
      </c>
      <c r="BI150" s="44" t="n">
        <f aca="false">IF($B150&lt;=BI$2,IF($C150&gt;=BI$2,$D150,0),0)</f>
        <v>0</v>
      </c>
      <c r="BJ150" s="44" t="n">
        <f aca="false">IF($B150&lt;=BJ$2,IF($C150&gt;=BJ$2,$D150,0),0)</f>
        <v>0</v>
      </c>
      <c r="BK150" s="44" t="n">
        <f aca="false">IF($B150&lt;=BK$2,IF($C150&gt;=BK$2,$D150,0),0)</f>
        <v>0</v>
      </c>
    </row>
    <row r="151" customFormat="false" ht="12.75" hidden="false" customHeight="false" outlineLevel="0" collapsed="false">
      <c r="B151" s="30" t="n">
        <v>36678</v>
      </c>
      <c r="C151" s="30" t="n">
        <v>36800</v>
      </c>
      <c r="E151" s="32" t="n">
        <v>0.255</v>
      </c>
      <c r="F151" s="33" t="s">
        <v>112</v>
      </c>
      <c r="G151" s="33" t="s">
        <v>111</v>
      </c>
      <c r="H151" s="47" t="n">
        <f aca="false">((I151-E151)*SUM(L151:AK151)*10000)</f>
        <v>0</v>
      </c>
      <c r="I151" s="33" t="n">
        <f aca="false">I150</f>
        <v>0.315</v>
      </c>
      <c r="K151" s="33" t="str">
        <f aca="false">IF(I151=1,0,G151)</f>
        <v>west</v>
      </c>
      <c r="L151" s="44" t="n">
        <f aca="false">IF($B151&lt;=L$2,IF($C151&gt;=L$2,$D151,0),0)</f>
        <v>0</v>
      </c>
      <c r="M151" s="44" t="n">
        <f aca="false">IF($B151&lt;=M$2,IF($C151&gt;=M$2,$D151,0),0)</f>
        <v>0</v>
      </c>
      <c r="N151" s="44" t="n">
        <f aca="false">IF($B151&lt;=N$2,IF($C151&gt;=N$2,$D151,0),0)</f>
        <v>0</v>
      </c>
      <c r="O151" s="44" t="n">
        <f aca="false">IF($B151&lt;=O$2,IF($C151&gt;=O$2,$D151,0),0)</f>
        <v>0</v>
      </c>
      <c r="P151" s="44" t="n">
        <f aca="false">IF($B151&lt;=P$2,IF($C151&gt;=P$2,$D151,0),0)</f>
        <v>0</v>
      </c>
      <c r="Q151" s="44" t="n">
        <f aca="false">IF($B151&lt;=Q$2,IF($C151&gt;=Q$2,$D151,0),0)</f>
        <v>0</v>
      </c>
      <c r="R151" s="44" t="n">
        <f aca="false">IF($B151&lt;=R$2,IF($C151&gt;=R$2,$D151,0),0)</f>
        <v>0</v>
      </c>
      <c r="S151" s="44" t="n">
        <f aca="false">IF($B151&lt;=S$2,IF($C151&gt;=S$2,$D151,0),0)</f>
        <v>0</v>
      </c>
      <c r="T151" s="44" t="n">
        <f aca="false">IF($B151&lt;=T$2,IF($C151&gt;=T$2,$D151,0),0)</f>
        <v>0</v>
      </c>
      <c r="U151" s="44" t="n">
        <f aca="false">IF($B151&lt;=U$2,IF($C151&gt;=U$2,$D151,0),0)</f>
        <v>0</v>
      </c>
      <c r="V151" s="44" t="n">
        <f aca="false">IF($B151&lt;=V$2,IF($C151&gt;=V$2,$D151,0),0)</f>
        <v>0</v>
      </c>
      <c r="W151" s="44" t="n">
        <f aca="false">IF($B151&lt;=W$2,IF($C151&gt;=W$2,$D151,0),0)</f>
        <v>0</v>
      </c>
      <c r="X151" s="44" t="n">
        <f aca="false">IF($B151&lt;=X$2,IF($C151&gt;=X$2,$D151,0),0)</f>
        <v>0</v>
      </c>
      <c r="Y151" s="44" t="n">
        <f aca="false">IF($B151&lt;=Y$2,IF($C151&gt;=Y$2,$D151,0),0)</f>
        <v>0</v>
      </c>
      <c r="Z151" s="44" t="n">
        <f aca="false">IF($B151&lt;=Z$2,IF($C151&gt;=Z$2,$D151,0),0)</f>
        <v>0</v>
      </c>
      <c r="AA151" s="44" t="n">
        <f aca="false">IF($B151&lt;=AA$2,IF($C151&gt;=AA$2,$D151,0),0)</f>
        <v>0</v>
      </c>
      <c r="AB151" s="44" t="n">
        <f aca="false">IF($B151&lt;=AB$2,IF($C151&gt;=AB$2,$D151,0),0)</f>
        <v>0</v>
      </c>
      <c r="AC151" s="44" t="n">
        <f aca="false">IF($B151&lt;=AC$2,IF($C151&gt;=AC$2,$D151,0),0)</f>
        <v>0</v>
      </c>
      <c r="AD151" s="44" t="n">
        <f aca="false">IF($B151&lt;=AD$2,IF($C151&gt;=AD$2,$D151,0),0)</f>
        <v>0</v>
      </c>
      <c r="AE151" s="44" t="n">
        <f aca="false">IF($B151&lt;=AE$2,IF($C151&gt;=AE$2,$D151,0),0)</f>
        <v>0</v>
      </c>
      <c r="AF151" s="44" t="n">
        <f aca="false">IF($B151&lt;=AF$2,IF($C151&gt;=AF$2,$D151,0),0)</f>
        <v>0</v>
      </c>
      <c r="AG151" s="44" t="n">
        <f aca="false">IF($B151&lt;=AG$2,IF($C151&gt;=AG$2,$D151,0),0)</f>
        <v>0</v>
      </c>
      <c r="AH151" s="44" t="n">
        <f aca="false">IF($B151&lt;=AH$2,IF($C151&gt;=AH$2,$D151,0),0)</f>
        <v>0</v>
      </c>
      <c r="AI151" s="44" t="n">
        <f aca="false">IF($B151&lt;=AI$2,IF($C151&gt;=AI$2,$D151,0),0)</f>
        <v>0</v>
      </c>
      <c r="AJ151" s="44" t="n">
        <f aca="false">IF($B151&lt;=AJ$2,IF($C151&gt;=AJ$2,$D151,0),0)</f>
        <v>0</v>
      </c>
      <c r="AK151" s="44" t="n">
        <f aca="false">IF($B151&lt;=AK$2,IF($C151&gt;=AK$2,$D151,0),0)</f>
        <v>0</v>
      </c>
      <c r="AL151" s="44" t="n">
        <f aca="false">IF($B151&lt;=AL$2,IF($C151&gt;=AL$2,$D151,0),0)</f>
        <v>0</v>
      </c>
      <c r="AM151" s="44" t="n">
        <f aca="false">IF($B151&lt;=AM$2,IF($C151&gt;=AM$2,$D151,0),0)</f>
        <v>0</v>
      </c>
      <c r="AN151" s="44" t="n">
        <f aca="false">IF($B151&lt;=AN$2,IF($C151&gt;=AN$2,$D151,0),0)</f>
        <v>0</v>
      </c>
      <c r="AO151" s="44" t="n">
        <f aca="false">IF($B151&lt;=AO$2,IF($C151&gt;=AO$2,$D151,0),0)</f>
        <v>0</v>
      </c>
      <c r="AP151" s="44" t="n">
        <f aca="false">IF($B151&lt;=AP$2,IF($C151&gt;=AP$2,$D151,0),0)</f>
        <v>0</v>
      </c>
      <c r="AQ151" s="44" t="n">
        <f aca="false">IF($B151&lt;=AQ$2,IF($C151&gt;=AQ$2,$D151,0),0)</f>
        <v>0</v>
      </c>
      <c r="AR151" s="44" t="n">
        <f aca="false">IF($B151&lt;=AR$2,IF($C151&gt;=AR$2,$D151,0),0)</f>
        <v>0</v>
      </c>
      <c r="AS151" s="44" t="n">
        <f aca="false">IF($B151&lt;=AS$2,IF($C151&gt;=AS$2,$D151,0),0)</f>
        <v>0</v>
      </c>
      <c r="AT151" s="44" t="n">
        <f aca="false">IF($B151&lt;=AT$2,IF($C151&gt;=AT$2,$D151,0),0)</f>
        <v>0</v>
      </c>
      <c r="AU151" s="44" t="n">
        <f aca="false">IF($B151&lt;=AU$2,IF($C151&gt;=AU$2,$D151,0),0)</f>
        <v>0</v>
      </c>
      <c r="AV151" s="44" t="n">
        <f aca="false">IF($B151&lt;=AV$2,IF($C151&gt;=AV$2,$D151,0),0)</f>
        <v>0</v>
      </c>
      <c r="AW151" s="44" t="n">
        <f aca="false">IF($B151&lt;=AW$2,IF($C151&gt;=AW$2,$D151,0),0)</f>
        <v>0</v>
      </c>
      <c r="AX151" s="44" t="n">
        <f aca="false">IF($B151&lt;=AX$2,IF($C151&gt;=AX$2,$D151,0),0)</f>
        <v>0</v>
      </c>
      <c r="AY151" s="44" t="n">
        <f aca="false">IF($B151&lt;=AY$2,IF($C151&gt;=AY$2,$D151,0),0)</f>
        <v>0</v>
      </c>
      <c r="AZ151" s="44" t="n">
        <f aca="false">IF($B151&lt;=AZ$2,IF($C151&gt;=AZ$2,$D151,0),0)</f>
        <v>0</v>
      </c>
      <c r="BA151" s="44" t="n">
        <f aca="false">IF($B151&lt;=BA$2,IF($C151&gt;=BA$2,$D151,0),0)</f>
        <v>0</v>
      </c>
      <c r="BB151" s="44" t="n">
        <f aca="false">IF($B151&lt;=BB$2,IF($C151&gt;=BB$2,$D151,0),0)</f>
        <v>0</v>
      </c>
      <c r="BC151" s="44" t="n">
        <f aca="false">IF($B151&lt;=BC$2,IF($C151&gt;=BC$2,$D151,0),0)</f>
        <v>0</v>
      </c>
      <c r="BD151" s="44" t="n">
        <f aca="false">IF($B151&lt;=BD$2,IF($C151&gt;=BD$2,$D151,0),0)</f>
        <v>0</v>
      </c>
      <c r="BE151" s="44" t="n">
        <f aca="false">IF($B151&lt;=BE$2,IF($C151&gt;=BE$2,$D151,0),0)</f>
        <v>0</v>
      </c>
      <c r="BF151" s="44" t="n">
        <f aca="false">IF($B151&lt;=BF$2,IF($C151&gt;=BF$2,$D151,0),0)</f>
        <v>0</v>
      </c>
      <c r="BG151" s="44" t="n">
        <f aca="false">IF($B151&lt;=BG$2,IF($C151&gt;=BG$2,$D151,0),0)</f>
        <v>0</v>
      </c>
      <c r="BH151" s="44" t="n">
        <f aca="false">IF($B151&lt;=BH$2,IF($C151&gt;=BH$2,$D151,0),0)</f>
        <v>0</v>
      </c>
      <c r="BI151" s="44" t="n">
        <f aca="false">IF($B151&lt;=BI$2,IF($C151&gt;=BI$2,$D151,0),0)</f>
        <v>0</v>
      </c>
      <c r="BJ151" s="44" t="n">
        <f aca="false">IF($B151&lt;=BJ$2,IF($C151&gt;=BJ$2,$D151,0),0)</f>
        <v>0</v>
      </c>
      <c r="BK151" s="44" t="n">
        <f aca="false">IF($B151&lt;=BK$2,IF($C151&gt;=BK$2,$D151,0),0)</f>
        <v>0</v>
      </c>
    </row>
    <row r="152" customFormat="false" ht="12.75" hidden="false" customHeight="false" outlineLevel="0" collapsed="false">
      <c r="B152" s="30" t="n">
        <v>36678</v>
      </c>
      <c r="C152" s="30" t="n">
        <v>36800</v>
      </c>
      <c r="E152" s="32" t="n">
        <v>0.285</v>
      </c>
      <c r="F152" s="33" t="s">
        <v>112</v>
      </c>
      <c r="G152" s="33" t="s">
        <v>111</v>
      </c>
      <c r="H152" s="47" t="n">
        <f aca="false">((I152-E152)*SUM(L152:AK152)*10000)</f>
        <v>0</v>
      </c>
      <c r="I152" s="33" t="n">
        <f aca="false">I151</f>
        <v>0.315</v>
      </c>
      <c r="K152" s="33" t="str">
        <f aca="false">IF(I152=1,0,G152)</f>
        <v>west</v>
      </c>
      <c r="L152" s="44" t="n">
        <f aca="false">IF($B152&lt;=L$2,IF($C152&gt;=L$2,$D152,0),0)</f>
        <v>0</v>
      </c>
      <c r="M152" s="44" t="n">
        <f aca="false">IF($B152&lt;=M$2,IF($C152&gt;=M$2,$D152,0),0)</f>
        <v>0</v>
      </c>
      <c r="N152" s="44" t="n">
        <f aca="false">IF($B152&lt;=N$2,IF($C152&gt;=N$2,$D152,0),0)</f>
        <v>0</v>
      </c>
      <c r="O152" s="44" t="n">
        <f aca="false">IF($B152&lt;=O$2,IF($C152&gt;=O$2,$D152,0),0)</f>
        <v>0</v>
      </c>
      <c r="P152" s="44" t="n">
        <f aca="false">IF($B152&lt;=P$2,IF($C152&gt;=P$2,$D152,0),0)</f>
        <v>0</v>
      </c>
      <c r="Q152" s="44" t="n">
        <f aca="false">IF($B152&lt;=Q$2,IF($C152&gt;=Q$2,$D152,0),0)</f>
        <v>0</v>
      </c>
      <c r="R152" s="44" t="n">
        <f aca="false">IF($B152&lt;=R$2,IF($C152&gt;=R$2,$D152,0),0)</f>
        <v>0</v>
      </c>
      <c r="S152" s="44" t="n">
        <f aca="false">IF($B152&lt;=S$2,IF($C152&gt;=S$2,$D152,0),0)</f>
        <v>0</v>
      </c>
      <c r="T152" s="44" t="n">
        <f aca="false">IF($B152&lt;=T$2,IF($C152&gt;=T$2,$D152,0),0)</f>
        <v>0</v>
      </c>
      <c r="U152" s="44" t="n">
        <f aca="false">IF($B152&lt;=U$2,IF($C152&gt;=U$2,$D152,0),0)</f>
        <v>0</v>
      </c>
      <c r="V152" s="44" t="n">
        <f aca="false">IF($B152&lt;=V$2,IF($C152&gt;=V$2,$D152,0),0)</f>
        <v>0</v>
      </c>
      <c r="W152" s="44" t="n">
        <f aca="false">IF($B152&lt;=W$2,IF($C152&gt;=W$2,$D152,0),0)</f>
        <v>0</v>
      </c>
      <c r="X152" s="44" t="n">
        <f aca="false">IF($B152&lt;=X$2,IF($C152&gt;=X$2,$D152,0),0)</f>
        <v>0</v>
      </c>
      <c r="Y152" s="44" t="n">
        <f aca="false">IF($B152&lt;=Y$2,IF($C152&gt;=Y$2,$D152,0),0)</f>
        <v>0</v>
      </c>
      <c r="Z152" s="44" t="n">
        <f aca="false">IF($B152&lt;=Z$2,IF($C152&gt;=Z$2,$D152,0),0)</f>
        <v>0</v>
      </c>
      <c r="AA152" s="44" t="n">
        <f aca="false">IF($B152&lt;=AA$2,IF($C152&gt;=AA$2,$D152,0),0)</f>
        <v>0</v>
      </c>
      <c r="AB152" s="44" t="n">
        <f aca="false">IF($B152&lt;=AB$2,IF($C152&gt;=AB$2,$D152,0),0)</f>
        <v>0</v>
      </c>
      <c r="AC152" s="44" t="n">
        <f aca="false">IF($B152&lt;=AC$2,IF($C152&gt;=AC$2,$D152,0),0)</f>
        <v>0</v>
      </c>
      <c r="AD152" s="44" t="n">
        <f aca="false">IF($B152&lt;=AD$2,IF($C152&gt;=AD$2,$D152,0),0)</f>
        <v>0</v>
      </c>
      <c r="AE152" s="44" t="n">
        <f aca="false">IF($B152&lt;=AE$2,IF($C152&gt;=AE$2,$D152,0),0)</f>
        <v>0</v>
      </c>
      <c r="AF152" s="44" t="n">
        <f aca="false">IF($B152&lt;=AF$2,IF($C152&gt;=AF$2,$D152,0),0)</f>
        <v>0</v>
      </c>
      <c r="AG152" s="44" t="n">
        <f aca="false">IF($B152&lt;=AG$2,IF($C152&gt;=AG$2,$D152,0),0)</f>
        <v>0</v>
      </c>
      <c r="AH152" s="44" t="n">
        <f aca="false">IF($B152&lt;=AH$2,IF($C152&gt;=AH$2,$D152,0),0)</f>
        <v>0</v>
      </c>
      <c r="AI152" s="44" t="n">
        <f aca="false">IF($B152&lt;=AI$2,IF($C152&gt;=AI$2,$D152,0),0)</f>
        <v>0</v>
      </c>
      <c r="AJ152" s="44" t="n">
        <f aca="false">IF($B152&lt;=AJ$2,IF($C152&gt;=AJ$2,$D152,0),0)</f>
        <v>0</v>
      </c>
      <c r="AK152" s="44" t="n">
        <f aca="false">IF($B152&lt;=AK$2,IF($C152&gt;=AK$2,$D152,0),0)</f>
        <v>0</v>
      </c>
      <c r="AL152" s="44" t="n">
        <f aca="false">IF($B152&lt;=AL$2,IF($C152&gt;=AL$2,$D152,0),0)</f>
        <v>0</v>
      </c>
      <c r="AM152" s="44" t="n">
        <f aca="false">IF($B152&lt;=AM$2,IF($C152&gt;=AM$2,$D152,0),0)</f>
        <v>0</v>
      </c>
      <c r="AN152" s="44" t="n">
        <f aca="false">IF($B152&lt;=AN$2,IF($C152&gt;=AN$2,$D152,0),0)</f>
        <v>0</v>
      </c>
      <c r="AO152" s="44" t="n">
        <f aca="false">IF($B152&lt;=AO$2,IF($C152&gt;=AO$2,$D152,0),0)</f>
        <v>0</v>
      </c>
      <c r="AP152" s="44" t="n">
        <f aca="false">IF($B152&lt;=AP$2,IF($C152&gt;=AP$2,$D152,0),0)</f>
        <v>0</v>
      </c>
      <c r="AQ152" s="44" t="n">
        <f aca="false">IF($B152&lt;=AQ$2,IF($C152&gt;=AQ$2,$D152,0),0)</f>
        <v>0</v>
      </c>
      <c r="AR152" s="44" t="n">
        <f aca="false">IF($B152&lt;=AR$2,IF($C152&gt;=AR$2,$D152,0),0)</f>
        <v>0</v>
      </c>
      <c r="AS152" s="44" t="n">
        <f aca="false">IF($B152&lt;=AS$2,IF($C152&gt;=AS$2,$D152,0),0)</f>
        <v>0</v>
      </c>
      <c r="AT152" s="44" t="n">
        <f aca="false">IF($B152&lt;=AT$2,IF($C152&gt;=AT$2,$D152,0),0)</f>
        <v>0</v>
      </c>
      <c r="AU152" s="44" t="n">
        <f aca="false">IF($B152&lt;=AU$2,IF($C152&gt;=AU$2,$D152,0),0)</f>
        <v>0</v>
      </c>
      <c r="AV152" s="44" t="n">
        <f aca="false">IF($B152&lt;=AV$2,IF($C152&gt;=AV$2,$D152,0),0)</f>
        <v>0</v>
      </c>
      <c r="AW152" s="44" t="n">
        <f aca="false">IF($B152&lt;=AW$2,IF($C152&gt;=AW$2,$D152,0),0)</f>
        <v>0</v>
      </c>
      <c r="AX152" s="44" t="n">
        <f aca="false">IF($B152&lt;=AX$2,IF($C152&gt;=AX$2,$D152,0),0)</f>
        <v>0</v>
      </c>
      <c r="AY152" s="44" t="n">
        <f aca="false">IF($B152&lt;=AY$2,IF($C152&gt;=AY$2,$D152,0),0)</f>
        <v>0</v>
      </c>
      <c r="AZ152" s="44" t="n">
        <f aca="false">IF($B152&lt;=AZ$2,IF($C152&gt;=AZ$2,$D152,0),0)</f>
        <v>0</v>
      </c>
      <c r="BA152" s="44" t="n">
        <f aca="false">IF($B152&lt;=BA$2,IF($C152&gt;=BA$2,$D152,0),0)</f>
        <v>0</v>
      </c>
      <c r="BB152" s="44" t="n">
        <f aca="false">IF($B152&lt;=BB$2,IF($C152&gt;=BB$2,$D152,0),0)</f>
        <v>0</v>
      </c>
      <c r="BC152" s="44" t="n">
        <f aca="false">IF($B152&lt;=BC$2,IF($C152&gt;=BC$2,$D152,0),0)</f>
        <v>0</v>
      </c>
      <c r="BD152" s="44" t="n">
        <f aca="false">IF($B152&lt;=BD$2,IF($C152&gt;=BD$2,$D152,0),0)</f>
        <v>0</v>
      </c>
      <c r="BE152" s="44" t="n">
        <f aca="false">IF($B152&lt;=BE$2,IF($C152&gt;=BE$2,$D152,0),0)</f>
        <v>0</v>
      </c>
      <c r="BF152" s="44" t="n">
        <f aca="false">IF($B152&lt;=BF$2,IF($C152&gt;=BF$2,$D152,0),0)</f>
        <v>0</v>
      </c>
      <c r="BG152" s="44" t="n">
        <f aca="false">IF($B152&lt;=BG$2,IF($C152&gt;=BG$2,$D152,0),0)</f>
        <v>0</v>
      </c>
      <c r="BH152" s="44" t="n">
        <f aca="false">IF($B152&lt;=BH$2,IF($C152&gt;=BH$2,$D152,0),0)</f>
        <v>0</v>
      </c>
      <c r="BI152" s="44" t="n">
        <f aca="false">IF($B152&lt;=BI$2,IF($C152&gt;=BI$2,$D152,0),0)</f>
        <v>0</v>
      </c>
      <c r="BJ152" s="44" t="n">
        <f aca="false">IF($B152&lt;=BJ$2,IF($C152&gt;=BJ$2,$D152,0),0)</f>
        <v>0</v>
      </c>
      <c r="BK152" s="44" t="n">
        <f aca="false">IF($B152&lt;=BK$2,IF($C152&gt;=BK$2,$D152,0),0)</f>
        <v>0</v>
      </c>
    </row>
    <row r="153" customFormat="false" ht="12.75" hidden="false" customHeight="false" outlineLevel="0" collapsed="false">
      <c r="B153" s="30" t="n">
        <v>36678</v>
      </c>
      <c r="C153" s="30" t="n">
        <v>36800</v>
      </c>
      <c r="E153" s="32" t="n">
        <v>0.275</v>
      </c>
      <c r="F153" s="33" t="s">
        <v>112</v>
      </c>
      <c r="G153" s="33" t="s">
        <v>111</v>
      </c>
      <c r="H153" s="47" t="n">
        <f aca="false">((I153-E153)*SUM(L153:AK153)*10000)</f>
        <v>0</v>
      </c>
      <c r="I153" s="33" t="n">
        <f aca="false">I152</f>
        <v>0.315</v>
      </c>
      <c r="K153" s="33" t="str">
        <f aca="false">IF(I153=1,0,G153)</f>
        <v>west</v>
      </c>
      <c r="L153" s="44" t="n">
        <f aca="false">IF($B153&lt;=L$2,IF($C153&gt;=L$2,$D153,0),0)</f>
        <v>0</v>
      </c>
      <c r="M153" s="44" t="n">
        <f aca="false">IF($B153&lt;=M$2,IF($C153&gt;=M$2,$D153,0),0)</f>
        <v>0</v>
      </c>
      <c r="N153" s="44" t="n">
        <f aca="false">IF($B153&lt;=N$2,IF($C153&gt;=N$2,$D153,0),0)</f>
        <v>0</v>
      </c>
      <c r="O153" s="44" t="n">
        <f aca="false">IF($B153&lt;=O$2,IF($C153&gt;=O$2,$D153,0),0)</f>
        <v>0</v>
      </c>
      <c r="P153" s="44" t="n">
        <f aca="false">IF($B153&lt;=P$2,IF($C153&gt;=P$2,$D153,0),0)</f>
        <v>0</v>
      </c>
      <c r="Q153" s="44" t="n">
        <f aca="false">IF($B153&lt;=Q$2,IF($C153&gt;=Q$2,$D153,0),0)</f>
        <v>0</v>
      </c>
      <c r="R153" s="44" t="n">
        <f aca="false">IF($B153&lt;=R$2,IF($C153&gt;=R$2,$D153,0),0)</f>
        <v>0</v>
      </c>
      <c r="S153" s="44" t="n">
        <f aca="false">IF($B153&lt;=S$2,IF($C153&gt;=S$2,$D153,0),0)</f>
        <v>0</v>
      </c>
      <c r="T153" s="44" t="n">
        <f aca="false">IF($B153&lt;=T$2,IF($C153&gt;=T$2,$D153,0),0)</f>
        <v>0</v>
      </c>
      <c r="U153" s="44" t="n">
        <f aca="false">IF($B153&lt;=U$2,IF($C153&gt;=U$2,$D153,0),0)</f>
        <v>0</v>
      </c>
      <c r="V153" s="44" t="n">
        <f aca="false">IF($B153&lt;=V$2,IF($C153&gt;=V$2,$D153,0),0)</f>
        <v>0</v>
      </c>
      <c r="W153" s="44" t="n">
        <f aca="false">IF($B153&lt;=W$2,IF($C153&gt;=W$2,$D153,0),0)</f>
        <v>0</v>
      </c>
      <c r="X153" s="44" t="n">
        <f aca="false">IF($B153&lt;=X$2,IF($C153&gt;=X$2,$D153,0),0)</f>
        <v>0</v>
      </c>
      <c r="Y153" s="44" t="n">
        <f aca="false">IF($B153&lt;=Y$2,IF($C153&gt;=Y$2,$D153,0),0)</f>
        <v>0</v>
      </c>
      <c r="Z153" s="44" t="n">
        <f aca="false">IF($B153&lt;=Z$2,IF($C153&gt;=Z$2,$D153,0),0)</f>
        <v>0</v>
      </c>
      <c r="AA153" s="44" t="n">
        <f aca="false">IF($B153&lt;=AA$2,IF($C153&gt;=AA$2,$D153,0),0)</f>
        <v>0</v>
      </c>
      <c r="AB153" s="44" t="n">
        <f aca="false">IF($B153&lt;=AB$2,IF($C153&gt;=AB$2,$D153,0),0)</f>
        <v>0</v>
      </c>
      <c r="AC153" s="44" t="n">
        <f aca="false">IF($B153&lt;=AC$2,IF($C153&gt;=AC$2,$D153,0),0)</f>
        <v>0</v>
      </c>
      <c r="AD153" s="44" t="n">
        <f aca="false">IF($B153&lt;=AD$2,IF($C153&gt;=AD$2,$D153,0),0)</f>
        <v>0</v>
      </c>
      <c r="AE153" s="44" t="n">
        <f aca="false">IF($B153&lt;=AE$2,IF($C153&gt;=AE$2,$D153,0),0)</f>
        <v>0</v>
      </c>
      <c r="AF153" s="44" t="n">
        <f aca="false">IF($B153&lt;=AF$2,IF($C153&gt;=AF$2,$D153,0),0)</f>
        <v>0</v>
      </c>
      <c r="AG153" s="44" t="n">
        <f aca="false">IF($B153&lt;=AG$2,IF($C153&gt;=AG$2,$D153,0),0)</f>
        <v>0</v>
      </c>
      <c r="AH153" s="44" t="n">
        <f aca="false">IF($B153&lt;=AH$2,IF($C153&gt;=AH$2,$D153,0),0)</f>
        <v>0</v>
      </c>
      <c r="AI153" s="44" t="n">
        <f aca="false">IF($B153&lt;=AI$2,IF($C153&gt;=AI$2,$D153,0),0)</f>
        <v>0</v>
      </c>
      <c r="AJ153" s="44" t="n">
        <f aca="false">IF($B153&lt;=AJ$2,IF($C153&gt;=AJ$2,$D153,0),0)</f>
        <v>0</v>
      </c>
      <c r="AK153" s="44" t="n">
        <f aca="false">IF($B153&lt;=AK$2,IF($C153&gt;=AK$2,$D153,0),0)</f>
        <v>0</v>
      </c>
      <c r="AL153" s="44" t="n">
        <f aca="false">IF($B153&lt;=AL$2,IF($C153&gt;=AL$2,$D153,0),0)</f>
        <v>0</v>
      </c>
      <c r="AM153" s="44" t="n">
        <f aca="false">IF($B153&lt;=AM$2,IF($C153&gt;=AM$2,$D153,0),0)</f>
        <v>0</v>
      </c>
      <c r="AN153" s="44" t="n">
        <f aca="false">IF($B153&lt;=AN$2,IF($C153&gt;=AN$2,$D153,0),0)</f>
        <v>0</v>
      </c>
      <c r="AO153" s="44" t="n">
        <f aca="false">IF($B153&lt;=AO$2,IF($C153&gt;=AO$2,$D153,0),0)</f>
        <v>0</v>
      </c>
      <c r="AP153" s="44" t="n">
        <f aca="false">IF($B153&lt;=AP$2,IF($C153&gt;=AP$2,$D153,0),0)</f>
        <v>0</v>
      </c>
      <c r="AQ153" s="44" t="n">
        <f aca="false">IF($B153&lt;=AQ$2,IF($C153&gt;=AQ$2,$D153,0),0)</f>
        <v>0</v>
      </c>
      <c r="AR153" s="44" t="n">
        <f aca="false">IF($B153&lt;=AR$2,IF($C153&gt;=AR$2,$D153,0),0)</f>
        <v>0</v>
      </c>
      <c r="AS153" s="44" t="n">
        <f aca="false">IF($B153&lt;=AS$2,IF($C153&gt;=AS$2,$D153,0),0)</f>
        <v>0</v>
      </c>
      <c r="AT153" s="44" t="n">
        <f aca="false">IF($B153&lt;=AT$2,IF($C153&gt;=AT$2,$D153,0),0)</f>
        <v>0</v>
      </c>
      <c r="AU153" s="44" t="n">
        <f aca="false">IF($B153&lt;=AU$2,IF($C153&gt;=AU$2,$D153,0),0)</f>
        <v>0</v>
      </c>
      <c r="AV153" s="44" t="n">
        <f aca="false">IF($B153&lt;=AV$2,IF($C153&gt;=AV$2,$D153,0),0)</f>
        <v>0</v>
      </c>
      <c r="AW153" s="44" t="n">
        <f aca="false">IF($B153&lt;=AW$2,IF($C153&gt;=AW$2,$D153,0),0)</f>
        <v>0</v>
      </c>
      <c r="AX153" s="44" t="n">
        <f aca="false">IF($B153&lt;=AX$2,IF($C153&gt;=AX$2,$D153,0),0)</f>
        <v>0</v>
      </c>
      <c r="AY153" s="44" t="n">
        <f aca="false">IF($B153&lt;=AY$2,IF($C153&gt;=AY$2,$D153,0),0)</f>
        <v>0</v>
      </c>
      <c r="AZ153" s="44" t="n">
        <f aca="false">IF($B153&lt;=AZ$2,IF($C153&gt;=AZ$2,$D153,0),0)</f>
        <v>0</v>
      </c>
      <c r="BA153" s="44" t="n">
        <f aca="false">IF($B153&lt;=BA$2,IF($C153&gt;=BA$2,$D153,0),0)</f>
        <v>0</v>
      </c>
      <c r="BB153" s="44" t="n">
        <f aca="false">IF($B153&lt;=BB$2,IF($C153&gt;=BB$2,$D153,0),0)</f>
        <v>0</v>
      </c>
      <c r="BC153" s="44" t="n">
        <f aca="false">IF($B153&lt;=BC$2,IF($C153&gt;=BC$2,$D153,0),0)</f>
        <v>0</v>
      </c>
      <c r="BD153" s="44" t="n">
        <f aca="false">IF($B153&lt;=BD$2,IF($C153&gt;=BD$2,$D153,0),0)</f>
        <v>0</v>
      </c>
      <c r="BE153" s="44" t="n">
        <f aca="false">IF($B153&lt;=BE$2,IF($C153&gt;=BE$2,$D153,0),0)</f>
        <v>0</v>
      </c>
      <c r="BF153" s="44" t="n">
        <f aca="false">IF($B153&lt;=BF$2,IF($C153&gt;=BF$2,$D153,0),0)</f>
        <v>0</v>
      </c>
      <c r="BG153" s="44" t="n">
        <f aca="false">IF($B153&lt;=BG$2,IF($C153&gt;=BG$2,$D153,0),0)</f>
        <v>0</v>
      </c>
      <c r="BH153" s="44" t="n">
        <f aca="false">IF($B153&lt;=BH$2,IF($C153&gt;=BH$2,$D153,0),0)</f>
        <v>0</v>
      </c>
      <c r="BI153" s="44" t="n">
        <f aca="false">IF($B153&lt;=BI$2,IF($C153&gt;=BI$2,$D153,0),0)</f>
        <v>0</v>
      </c>
      <c r="BJ153" s="44" t="n">
        <f aca="false">IF($B153&lt;=BJ$2,IF($C153&gt;=BJ$2,$D153,0),0)</f>
        <v>0</v>
      </c>
      <c r="BK153" s="44" t="n">
        <f aca="false">IF($B153&lt;=BK$2,IF($C153&gt;=BK$2,$D153,0),0)</f>
        <v>0</v>
      </c>
    </row>
    <row r="154" customFormat="false" ht="12.75" hidden="false" customHeight="false" outlineLevel="0" collapsed="false">
      <c r="B154" s="30" t="n">
        <v>36678</v>
      </c>
      <c r="C154" s="30" t="n">
        <v>36800</v>
      </c>
      <c r="E154" s="32" t="n">
        <v>0.315</v>
      </c>
      <c r="F154" s="33" t="s">
        <v>112</v>
      </c>
      <c r="G154" s="33" t="s">
        <v>111</v>
      </c>
      <c r="H154" s="47" t="n">
        <f aca="false">((I154-E154)*SUM(L154:AK154)*10000)</f>
        <v>0</v>
      </c>
      <c r="I154" s="33" t="n">
        <f aca="false">I153</f>
        <v>0.315</v>
      </c>
      <c r="K154" s="33" t="str">
        <f aca="false">IF(I154=1,0,G154)</f>
        <v>west</v>
      </c>
      <c r="L154" s="44" t="n">
        <f aca="false">IF($B154&lt;=L$2,IF($C154&gt;=L$2,$D154,0),0)</f>
        <v>0</v>
      </c>
      <c r="M154" s="44" t="n">
        <f aca="false">IF($B154&lt;=M$2,IF($C154&gt;=M$2,$D154,0),0)</f>
        <v>0</v>
      </c>
      <c r="N154" s="44" t="n">
        <f aca="false">IF($B154&lt;=N$2,IF($C154&gt;=N$2,$D154,0),0)</f>
        <v>0</v>
      </c>
      <c r="O154" s="44" t="n">
        <f aca="false">IF($B154&lt;=O$2,IF($C154&gt;=O$2,$D154,0),0)</f>
        <v>0</v>
      </c>
      <c r="P154" s="44" t="n">
        <f aca="false">IF($B154&lt;=P$2,IF($C154&gt;=P$2,$D154,0),0)</f>
        <v>0</v>
      </c>
      <c r="Q154" s="44" t="n">
        <f aca="false">IF($B154&lt;=Q$2,IF($C154&gt;=Q$2,$D154,0),0)</f>
        <v>0</v>
      </c>
      <c r="R154" s="44" t="n">
        <f aca="false">IF($B154&lt;=R$2,IF($C154&gt;=R$2,$D154,0),0)</f>
        <v>0</v>
      </c>
      <c r="S154" s="44" t="n">
        <f aca="false">IF($B154&lt;=S$2,IF($C154&gt;=S$2,$D154,0),0)</f>
        <v>0</v>
      </c>
      <c r="T154" s="44" t="n">
        <f aca="false">IF($B154&lt;=T$2,IF($C154&gt;=T$2,$D154,0),0)</f>
        <v>0</v>
      </c>
      <c r="U154" s="44" t="n">
        <f aca="false">IF($B154&lt;=U$2,IF($C154&gt;=U$2,$D154,0),0)</f>
        <v>0</v>
      </c>
      <c r="V154" s="44" t="n">
        <f aca="false">IF($B154&lt;=V$2,IF($C154&gt;=V$2,$D154,0),0)</f>
        <v>0</v>
      </c>
      <c r="W154" s="44" t="n">
        <f aca="false">IF($B154&lt;=W$2,IF($C154&gt;=W$2,$D154,0),0)</f>
        <v>0</v>
      </c>
      <c r="X154" s="44" t="n">
        <f aca="false">IF($B154&lt;=X$2,IF($C154&gt;=X$2,$D154,0),0)</f>
        <v>0</v>
      </c>
      <c r="Y154" s="44" t="n">
        <f aca="false">IF($B154&lt;=Y$2,IF($C154&gt;=Y$2,$D154,0),0)</f>
        <v>0</v>
      </c>
      <c r="Z154" s="44" t="n">
        <f aca="false">IF($B154&lt;=Z$2,IF($C154&gt;=Z$2,$D154,0),0)</f>
        <v>0</v>
      </c>
      <c r="AA154" s="44" t="n">
        <f aca="false">IF($B154&lt;=AA$2,IF($C154&gt;=AA$2,$D154,0),0)</f>
        <v>0</v>
      </c>
      <c r="AB154" s="44" t="n">
        <f aca="false">IF($B154&lt;=AB$2,IF($C154&gt;=AB$2,$D154,0),0)</f>
        <v>0</v>
      </c>
      <c r="AC154" s="44" t="n">
        <f aca="false">IF($B154&lt;=AC$2,IF($C154&gt;=AC$2,$D154,0),0)</f>
        <v>0</v>
      </c>
      <c r="AD154" s="44" t="n">
        <f aca="false">IF($B154&lt;=AD$2,IF($C154&gt;=AD$2,$D154,0),0)</f>
        <v>0</v>
      </c>
      <c r="AE154" s="44" t="n">
        <f aca="false">IF($B154&lt;=AE$2,IF($C154&gt;=AE$2,$D154,0),0)</f>
        <v>0</v>
      </c>
      <c r="AF154" s="44" t="n">
        <f aca="false">IF($B154&lt;=AF$2,IF($C154&gt;=AF$2,$D154,0),0)</f>
        <v>0</v>
      </c>
      <c r="AG154" s="44" t="n">
        <f aca="false">IF($B154&lt;=AG$2,IF($C154&gt;=AG$2,$D154,0),0)</f>
        <v>0</v>
      </c>
      <c r="AH154" s="44" t="n">
        <f aca="false">IF($B154&lt;=AH$2,IF($C154&gt;=AH$2,$D154,0),0)</f>
        <v>0</v>
      </c>
      <c r="AI154" s="44" t="n">
        <f aca="false">IF($B154&lt;=AI$2,IF($C154&gt;=AI$2,$D154,0),0)</f>
        <v>0</v>
      </c>
      <c r="AJ154" s="44" t="n">
        <f aca="false">IF($B154&lt;=AJ$2,IF($C154&gt;=AJ$2,$D154,0),0)</f>
        <v>0</v>
      </c>
      <c r="AK154" s="44" t="n">
        <f aca="false">IF($B154&lt;=AK$2,IF($C154&gt;=AK$2,$D154,0),0)</f>
        <v>0</v>
      </c>
      <c r="AL154" s="44" t="n">
        <f aca="false">IF($B154&lt;=AL$2,IF($C154&gt;=AL$2,$D154,0),0)</f>
        <v>0</v>
      </c>
      <c r="AM154" s="44" t="n">
        <f aca="false">IF($B154&lt;=AM$2,IF($C154&gt;=AM$2,$D154,0),0)</f>
        <v>0</v>
      </c>
      <c r="AN154" s="44" t="n">
        <f aca="false">IF($B154&lt;=AN$2,IF($C154&gt;=AN$2,$D154,0),0)</f>
        <v>0</v>
      </c>
      <c r="AO154" s="44" t="n">
        <f aca="false">IF($B154&lt;=AO$2,IF($C154&gt;=AO$2,$D154,0),0)</f>
        <v>0</v>
      </c>
      <c r="AP154" s="44" t="n">
        <f aca="false">IF($B154&lt;=AP$2,IF($C154&gt;=AP$2,$D154,0),0)</f>
        <v>0</v>
      </c>
      <c r="AQ154" s="44" t="n">
        <f aca="false">IF($B154&lt;=AQ$2,IF($C154&gt;=AQ$2,$D154,0),0)</f>
        <v>0</v>
      </c>
      <c r="AR154" s="44" t="n">
        <f aca="false">IF($B154&lt;=AR$2,IF($C154&gt;=AR$2,$D154,0),0)</f>
        <v>0</v>
      </c>
      <c r="AS154" s="44" t="n">
        <f aca="false">IF($B154&lt;=AS$2,IF($C154&gt;=AS$2,$D154,0),0)</f>
        <v>0</v>
      </c>
      <c r="AT154" s="44" t="n">
        <f aca="false">IF($B154&lt;=AT$2,IF($C154&gt;=AT$2,$D154,0),0)</f>
        <v>0</v>
      </c>
      <c r="AU154" s="44" t="n">
        <f aca="false">IF($B154&lt;=AU$2,IF($C154&gt;=AU$2,$D154,0),0)</f>
        <v>0</v>
      </c>
      <c r="AV154" s="44" t="n">
        <f aca="false">IF($B154&lt;=AV$2,IF($C154&gt;=AV$2,$D154,0),0)</f>
        <v>0</v>
      </c>
      <c r="AW154" s="44" t="n">
        <f aca="false">IF($B154&lt;=AW$2,IF($C154&gt;=AW$2,$D154,0),0)</f>
        <v>0</v>
      </c>
      <c r="AX154" s="44" t="n">
        <f aca="false">IF($B154&lt;=AX$2,IF($C154&gt;=AX$2,$D154,0),0)</f>
        <v>0</v>
      </c>
      <c r="AY154" s="44" t="n">
        <f aca="false">IF($B154&lt;=AY$2,IF($C154&gt;=AY$2,$D154,0),0)</f>
        <v>0</v>
      </c>
      <c r="AZ154" s="44" t="n">
        <f aca="false">IF($B154&lt;=AZ$2,IF($C154&gt;=AZ$2,$D154,0),0)</f>
        <v>0</v>
      </c>
      <c r="BA154" s="44" t="n">
        <f aca="false">IF($B154&lt;=BA$2,IF($C154&gt;=BA$2,$D154,0),0)</f>
        <v>0</v>
      </c>
      <c r="BB154" s="44" t="n">
        <f aca="false">IF($B154&lt;=BB$2,IF($C154&gt;=BB$2,$D154,0),0)</f>
        <v>0</v>
      </c>
      <c r="BC154" s="44" t="n">
        <f aca="false">IF($B154&lt;=BC$2,IF($C154&gt;=BC$2,$D154,0),0)</f>
        <v>0</v>
      </c>
      <c r="BD154" s="44" t="n">
        <f aca="false">IF($B154&lt;=BD$2,IF($C154&gt;=BD$2,$D154,0),0)</f>
        <v>0</v>
      </c>
      <c r="BE154" s="44" t="n">
        <f aca="false">IF($B154&lt;=BE$2,IF($C154&gt;=BE$2,$D154,0),0)</f>
        <v>0</v>
      </c>
      <c r="BF154" s="44" t="n">
        <f aca="false">IF($B154&lt;=BF$2,IF($C154&gt;=BF$2,$D154,0),0)</f>
        <v>0</v>
      </c>
      <c r="BG154" s="44" t="n">
        <f aca="false">IF($B154&lt;=BG$2,IF($C154&gt;=BG$2,$D154,0),0)</f>
        <v>0</v>
      </c>
      <c r="BH154" s="44" t="n">
        <f aca="false">IF($B154&lt;=BH$2,IF($C154&gt;=BH$2,$D154,0),0)</f>
        <v>0</v>
      </c>
      <c r="BI154" s="44" t="n">
        <f aca="false">IF($B154&lt;=BI$2,IF($C154&gt;=BI$2,$D154,0),0)</f>
        <v>0</v>
      </c>
      <c r="BJ154" s="44" t="n">
        <f aca="false">IF($B154&lt;=BJ$2,IF($C154&gt;=BJ$2,$D154,0),0)</f>
        <v>0</v>
      </c>
      <c r="BK154" s="44" t="n">
        <f aca="false">IF($B154&lt;=BK$2,IF($C154&gt;=BK$2,$D154,0),0)</f>
        <v>0</v>
      </c>
    </row>
    <row r="155" customFormat="false" ht="12.75" hidden="false" customHeight="false" outlineLevel="0" collapsed="false">
      <c r="B155" s="30" t="n">
        <v>36678</v>
      </c>
      <c r="C155" s="30" t="n">
        <v>36800</v>
      </c>
      <c r="E155" s="32" t="n">
        <v>0.345</v>
      </c>
      <c r="F155" s="33" t="s">
        <v>112</v>
      </c>
      <c r="G155" s="33" t="s">
        <v>111</v>
      </c>
      <c r="H155" s="47" t="n">
        <f aca="false">((I155-E155)*SUM(L155:AK155)*10000)</f>
        <v>-0</v>
      </c>
      <c r="I155" s="33" t="n">
        <f aca="false">I154</f>
        <v>0.315</v>
      </c>
      <c r="K155" s="33" t="str">
        <f aca="false">IF(I155=1,0,G155)</f>
        <v>west</v>
      </c>
      <c r="L155" s="44" t="n">
        <f aca="false">IF($B155&lt;=L$2,IF($C155&gt;=L$2,$D155,0),0)</f>
        <v>0</v>
      </c>
      <c r="M155" s="44" t="n">
        <f aca="false">IF($B155&lt;=M$2,IF($C155&gt;=M$2,$D155,0),0)</f>
        <v>0</v>
      </c>
      <c r="N155" s="44" t="n">
        <f aca="false">IF($B155&lt;=N$2,IF($C155&gt;=N$2,$D155,0),0)</f>
        <v>0</v>
      </c>
      <c r="O155" s="44" t="n">
        <f aca="false">IF($B155&lt;=O$2,IF($C155&gt;=O$2,$D155,0),0)</f>
        <v>0</v>
      </c>
      <c r="P155" s="44" t="n">
        <f aca="false">IF($B155&lt;=P$2,IF($C155&gt;=P$2,$D155,0),0)</f>
        <v>0</v>
      </c>
      <c r="Q155" s="44" t="n">
        <f aca="false">IF($B155&lt;=Q$2,IF($C155&gt;=Q$2,$D155,0),0)</f>
        <v>0</v>
      </c>
      <c r="R155" s="44" t="n">
        <f aca="false">IF($B155&lt;=R$2,IF($C155&gt;=R$2,$D155,0),0)</f>
        <v>0</v>
      </c>
      <c r="S155" s="44" t="n">
        <f aca="false">IF($B155&lt;=S$2,IF($C155&gt;=S$2,$D155,0),0)</f>
        <v>0</v>
      </c>
      <c r="T155" s="44" t="n">
        <f aca="false">IF($B155&lt;=T$2,IF($C155&gt;=T$2,$D155,0),0)</f>
        <v>0</v>
      </c>
      <c r="U155" s="44" t="n">
        <f aca="false">IF($B155&lt;=U$2,IF($C155&gt;=U$2,$D155,0),0)</f>
        <v>0</v>
      </c>
      <c r="V155" s="44" t="n">
        <f aca="false">IF($B155&lt;=V$2,IF($C155&gt;=V$2,$D155,0),0)</f>
        <v>0</v>
      </c>
      <c r="W155" s="44" t="n">
        <f aca="false">IF($B155&lt;=W$2,IF($C155&gt;=W$2,$D155,0),0)</f>
        <v>0</v>
      </c>
      <c r="X155" s="44" t="n">
        <f aca="false">IF($B155&lt;=X$2,IF($C155&gt;=X$2,$D155,0),0)</f>
        <v>0</v>
      </c>
      <c r="Y155" s="44" t="n">
        <f aca="false">IF($B155&lt;=Y$2,IF($C155&gt;=Y$2,$D155,0),0)</f>
        <v>0</v>
      </c>
      <c r="Z155" s="44" t="n">
        <f aca="false">IF($B155&lt;=Z$2,IF($C155&gt;=Z$2,$D155,0),0)</f>
        <v>0</v>
      </c>
      <c r="AA155" s="44" t="n">
        <f aca="false">IF($B155&lt;=AA$2,IF($C155&gt;=AA$2,$D155,0),0)</f>
        <v>0</v>
      </c>
      <c r="AB155" s="44" t="n">
        <f aca="false">IF($B155&lt;=AB$2,IF($C155&gt;=AB$2,$D155,0),0)</f>
        <v>0</v>
      </c>
      <c r="AC155" s="44" t="n">
        <f aca="false">IF($B155&lt;=AC$2,IF($C155&gt;=AC$2,$D155,0),0)</f>
        <v>0</v>
      </c>
      <c r="AD155" s="44" t="n">
        <f aca="false">IF($B155&lt;=AD$2,IF($C155&gt;=AD$2,$D155,0),0)</f>
        <v>0</v>
      </c>
      <c r="AE155" s="44" t="n">
        <f aca="false">IF($B155&lt;=AE$2,IF($C155&gt;=AE$2,$D155,0),0)</f>
        <v>0</v>
      </c>
      <c r="AF155" s="44" t="n">
        <f aca="false">IF($B155&lt;=AF$2,IF($C155&gt;=AF$2,$D155,0),0)</f>
        <v>0</v>
      </c>
      <c r="AG155" s="44" t="n">
        <f aca="false">IF($B155&lt;=AG$2,IF($C155&gt;=AG$2,$D155,0),0)</f>
        <v>0</v>
      </c>
      <c r="AH155" s="44" t="n">
        <f aca="false">IF($B155&lt;=AH$2,IF($C155&gt;=AH$2,$D155,0),0)</f>
        <v>0</v>
      </c>
      <c r="AI155" s="44" t="n">
        <f aca="false">IF($B155&lt;=AI$2,IF($C155&gt;=AI$2,$D155,0),0)</f>
        <v>0</v>
      </c>
      <c r="AJ155" s="44" t="n">
        <f aca="false">IF($B155&lt;=AJ$2,IF($C155&gt;=AJ$2,$D155,0),0)</f>
        <v>0</v>
      </c>
      <c r="AK155" s="44" t="n">
        <f aca="false">IF($B155&lt;=AK$2,IF($C155&gt;=AK$2,$D155,0),0)</f>
        <v>0</v>
      </c>
      <c r="AL155" s="44" t="n">
        <f aca="false">IF($B155&lt;=AL$2,IF($C155&gt;=AL$2,$D155,0),0)</f>
        <v>0</v>
      </c>
      <c r="AM155" s="44" t="n">
        <f aca="false">IF($B155&lt;=AM$2,IF($C155&gt;=AM$2,$D155,0),0)</f>
        <v>0</v>
      </c>
      <c r="AN155" s="44" t="n">
        <f aca="false">IF($B155&lt;=AN$2,IF($C155&gt;=AN$2,$D155,0),0)</f>
        <v>0</v>
      </c>
      <c r="AO155" s="44" t="n">
        <f aca="false">IF($B155&lt;=AO$2,IF($C155&gt;=AO$2,$D155,0),0)</f>
        <v>0</v>
      </c>
      <c r="AP155" s="44" t="n">
        <f aca="false">IF($B155&lt;=AP$2,IF($C155&gt;=AP$2,$D155,0),0)</f>
        <v>0</v>
      </c>
      <c r="AQ155" s="44" t="n">
        <f aca="false">IF($B155&lt;=AQ$2,IF($C155&gt;=AQ$2,$D155,0),0)</f>
        <v>0</v>
      </c>
      <c r="AR155" s="44" t="n">
        <f aca="false">IF($B155&lt;=AR$2,IF($C155&gt;=AR$2,$D155,0),0)</f>
        <v>0</v>
      </c>
      <c r="AS155" s="44" t="n">
        <f aca="false">IF($B155&lt;=AS$2,IF($C155&gt;=AS$2,$D155,0),0)</f>
        <v>0</v>
      </c>
      <c r="AT155" s="44" t="n">
        <f aca="false">IF($B155&lt;=AT$2,IF($C155&gt;=AT$2,$D155,0),0)</f>
        <v>0</v>
      </c>
      <c r="AU155" s="44" t="n">
        <f aca="false">IF($B155&lt;=AU$2,IF($C155&gt;=AU$2,$D155,0),0)</f>
        <v>0</v>
      </c>
      <c r="AV155" s="44" t="n">
        <f aca="false">IF($B155&lt;=AV$2,IF($C155&gt;=AV$2,$D155,0),0)</f>
        <v>0</v>
      </c>
      <c r="AW155" s="44" t="n">
        <f aca="false">IF($B155&lt;=AW$2,IF($C155&gt;=AW$2,$D155,0),0)</f>
        <v>0</v>
      </c>
      <c r="AX155" s="44" t="n">
        <f aca="false">IF($B155&lt;=AX$2,IF($C155&gt;=AX$2,$D155,0),0)</f>
        <v>0</v>
      </c>
      <c r="AY155" s="44" t="n">
        <f aca="false">IF($B155&lt;=AY$2,IF($C155&gt;=AY$2,$D155,0),0)</f>
        <v>0</v>
      </c>
      <c r="AZ155" s="44" t="n">
        <f aca="false">IF($B155&lt;=AZ$2,IF($C155&gt;=AZ$2,$D155,0),0)</f>
        <v>0</v>
      </c>
      <c r="BA155" s="44" t="n">
        <f aca="false">IF($B155&lt;=BA$2,IF($C155&gt;=BA$2,$D155,0),0)</f>
        <v>0</v>
      </c>
      <c r="BB155" s="44" t="n">
        <f aca="false">IF($B155&lt;=BB$2,IF($C155&gt;=BB$2,$D155,0),0)</f>
        <v>0</v>
      </c>
      <c r="BC155" s="44" t="n">
        <f aca="false">IF($B155&lt;=BC$2,IF($C155&gt;=BC$2,$D155,0),0)</f>
        <v>0</v>
      </c>
      <c r="BD155" s="44" t="n">
        <f aca="false">IF($B155&lt;=BD$2,IF($C155&gt;=BD$2,$D155,0),0)</f>
        <v>0</v>
      </c>
      <c r="BE155" s="44" t="n">
        <f aca="false">IF($B155&lt;=BE$2,IF($C155&gt;=BE$2,$D155,0),0)</f>
        <v>0</v>
      </c>
      <c r="BF155" s="44" t="n">
        <f aca="false">IF($B155&lt;=BF$2,IF($C155&gt;=BF$2,$D155,0),0)</f>
        <v>0</v>
      </c>
      <c r="BG155" s="44" t="n">
        <f aca="false">IF($B155&lt;=BG$2,IF($C155&gt;=BG$2,$D155,0),0)</f>
        <v>0</v>
      </c>
      <c r="BH155" s="44" t="n">
        <f aca="false">IF($B155&lt;=BH$2,IF($C155&gt;=BH$2,$D155,0),0)</f>
        <v>0</v>
      </c>
      <c r="BI155" s="44" t="n">
        <f aca="false">IF($B155&lt;=BI$2,IF($C155&gt;=BI$2,$D155,0),0)</f>
        <v>0</v>
      </c>
      <c r="BJ155" s="44" t="n">
        <f aca="false">IF($B155&lt;=BJ$2,IF($C155&gt;=BJ$2,$D155,0),0)</f>
        <v>0</v>
      </c>
      <c r="BK155" s="44" t="n">
        <f aca="false">IF($B155&lt;=BK$2,IF($C155&gt;=BK$2,$D155,0),0)</f>
        <v>0</v>
      </c>
    </row>
    <row r="156" customFormat="false" ht="12.75" hidden="false" customHeight="false" outlineLevel="0" collapsed="false">
      <c r="H156" s="47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customFormat="false" ht="12.75" hidden="false" customHeight="false" outlineLevel="0" collapsed="false">
      <c r="B157" s="30" t="n">
        <v>36678</v>
      </c>
      <c r="C157" s="30" t="n">
        <v>36800</v>
      </c>
      <c r="E157" s="32" t="n">
        <v>0.395</v>
      </c>
      <c r="F157" s="33" t="s">
        <v>119</v>
      </c>
      <c r="G157" s="33" t="s">
        <v>97</v>
      </c>
      <c r="H157" s="47" t="n">
        <f aca="false">((I157-E157)*SUM(L157:AK157)*10000)</f>
        <v>-0</v>
      </c>
      <c r="I157" s="33" t="n">
        <v>0.285</v>
      </c>
      <c r="K157" s="33" t="str">
        <f aca="false">IF(I157=1,0,G157)</f>
        <v>NY</v>
      </c>
      <c r="L157" s="44" t="n">
        <f aca="false">IF($B157&lt;=L$2,IF($C157&gt;=L$2,$D157,0),0)</f>
        <v>0</v>
      </c>
      <c r="M157" s="44" t="n">
        <f aca="false">IF($B157&lt;=M$2,IF($C157&gt;=M$2,$D157,0),0)</f>
        <v>0</v>
      </c>
      <c r="N157" s="44" t="n">
        <f aca="false">IF($B157&lt;=N$2,IF($C157&gt;=N$2,$D157,0),0)</f>
        <v>0</v>
      </c>
      <c r="O157" s="44" t="n">
        <f aca="false">IF($B157&lt;=O$2,IF($C157&gt;=O$2,$D157,0),0)</f>
        <v>0</v>
      </c>
      <c r="P157" s="44" t="n">
        <f aca="false">IF($B157&lt;=P$2,IF($C157&gt;=P$2,$D157,0),0)</f>
        <v>0</v>
      </c>
      <c r="Q157" s="44" t="n">
        <f aca="false">IF($B157&lt;=Q$2,IF($C157&gt;=Q$2,$D157,0),0)</f>
        <v>0</v>
      </c>
      <c r="R157" s="44" t="n">
        <f aca="false">IF($B157&lt;=R$2,IF($C157&gt;=R$2,$D157,0),0)</f>
        <v>0</v>
      </c>
      <c r="S157" s="44" t="n">
        <f aca="false">IF($B157&lt;=S$2,IF($C157&gt;=S$2,$D157,0),0)</f>
        <v>0</v>
      </c>
      <c r="T157" s="44" t="n">
        <f aca="false">IF($B157&lt;=T$2,IF($C157&gt;=T$2,$D157,0),0)</f>
        <v>0</v>
      </c>
      <c r="U157" s="44" t="n">
        <f aca="false">IF($B157&lt;=U$2,IF($C157&gt;=U$2,$D157,0),0)</f>
        <v>0</v>
      </c>
      <c r="V157" s="44" t="n">
        <f aca="false">IF($B157&lt;=V$2,IF($C157&gt;=V$2,$D157,0),0)</f>
        <v>0</v>
      </c>
      <c r="W157" s="44" t="n">
        <f aca="false">IF($B157&lt;=W$2,IF($C157&gt;=W$2,$D157,0),0)</f>
        <v>0</v>
      </c>
      <c r="X157" s="44" t="n">
        <f aca="false">IF($B157&lt;=X$2,IF($C157&gt;=X$2,$D157,0),0)</f>
        <v>0</v>
      </c>
      <c r="Y157" s="44" t="n">
        <f aca="false">IF($B157&lt;=Y$2,IF($C157&gt;=Y$2,$D157,0),0)</f>
        <v>0</v>
      </c>
      <c r="Z157" s="44" t="n">
        <f aca="false">IF($B157&lt;=Z$2,IF($C157&gt;=Z$2,$D157,0),0)</f>
        <v>0</v>
      </c>
      <c r="AA157" s="44" t="n">
        <f aca="false">IF($B157&lt;=AA$2,IF($C157&gt;=AA$2,$D157,0),0)</f>
        <v>0</v>
      </c>
      <c r="AB157" s="44" t="n">
        <f aca="false">IF($B157&lt;=AB$2,IF($C157&gt;=AB$2,$D157,0),0)</f>
        <v>0</v>
      </c>
      <c r="AC157" s="44" t="n">
        <f aca="false">IF($B157&lt;=AC$2,IF($C157&gt;=AC$2,$D157,0),0)</f>
        <v>0</v>
      </c>
      <c r="AD157" s="44" t="n">
        <f aca="false">IF($B157&lt;=AD$2,IF($C157&gt;=AD$2,$D157,0),0)</f>
        <v>0</v>
      </c>
      <c r="AE157" s="44" t="n">
        <f aca="false">IF($B157&lt;=AE$2,IF($C157&gt;=AE$2,$D157,0),0)</f>
        <v>0</v>
      </c>
      <c r="AF157" s="44" t="n">
        <f aca="false">IF($B157&lt;=AF$2,IF($C157&gt;=AF$2,$D157,0),0)</f>
        <v>0</v>
      </c>
      <c r="AG157" s="44" t="n">
        <f aca="false">IF($B157&lt;=AG$2,IF($C157&gt;=AG$2,$D157,0),0)</f>
        <v>0</v>
      </c>
      <c r="AH157" s="44" t="n">
        <f aca="false">IF($B157&lt;=AH$2,IF($C157&gt;=AH$2,$D157,0),0)</f>
        <v>0</v>
      </c>
      <c r="AI157" s="44" t="n">
        <f aca="false">IF($B157&lt;=AI$2,IF($C157&gt;=AI$2,$D157,0),0)</f>
        <v>0</v>
      </c>
      <c r="AJ157" s="44" t="n">
        <f aca="false">IF($B157&lt;=AJ$2,IF($C157&gt;=AJ$2,$D157,0),0)</f>
        <v>0</v>
      </c>
      <c r="AK157" s="44" t="n">
        <f aca="false">IF($B157&lt;=AK$2,IF($C157&gt;=AK$2,$D157,0),0)</f>
        <v>0</v>
      </c>
      <c r="AL157" s="44" t="n">
        <f aca="false">IF($B157&lt;=AL$2,IF($C157&gt;=AL$2,$D157,0),0)</f>
        <v>0</v>
      </c>
      <c r="AM157" s="44" t="n">
        <f aca="false">IF($B157&lt;=AM$2,IF($C157&gt;=AM$2,$D157,0),0)</f>
        <v>0</v>
      </c>
      <c r="AN157" s="44" t="n">
        <f aca="false">IF($B157&lt;=AN$2,IF($C157&gt;=AN$2,$D157,0),0)</f>
        <v>0</v>
      </c>
      <c r="AO157" s="44" t="n">
        <f aca="false">IF($B157&lt;=AO$2,IF($C157&gt;=AO$2,$D157,0),0)</f>
        <v>0</v>
      </c>
      <c r="AP157" s="44" t="n">
        <f aca="false">IF($B157&lt;=AP$2,IF($C157&gt;=AP$2,$D157,0),0)</f>
        <v>0</v>
      </c>
      <c r="AQ157" s="44" t="n">
        <f aca="false">IF($B157&lt;=AQ$2,IF($C157&gt;=AQ$2,$D157,0),0)</f>
        <v>0</v>
      </c>
      <c r="AR157" s="44" t="n">
        <f aca="false">IF($B157&lt;=AR$2,IF($C157&gt;=AR$2,$D157,0),0)</f>
        <v>0</v>
      </c>
      <c r="AS157" s="44" t="n">
        <f aca="false">IF($B157&lt;=AS$2,IF($C157&gt;=AS$2,$D157,0),0)</f>
        <v>0</v>
      </c>
      <c r="AT157" s="44" t="n">
        <f aca="false">IF($B157&lt;=AT$2,IF($C157&gt;=AT$2,$D157,0),0)</f>
        <v>0</v>
      </c>
      <c r="AU157" s="44" t="n">
        <f aca="false">IF($B157&lt;=AU$2,IF($C157&gt;=AU$2,$D157,0),0)</f>
        <v>0</v>
      </c>
      <c r="AV157" s="44" t="n">
        <f aca="false">IF($B157&lt;=AV$2,IF($C157&gt;=AV$2,$D157,0),0)</f>
        <v>0</v>
      </c>
      <c r="AW157" s="44" t="n">
        <f aca="false">IF($B157&lt;=AW$2,IF($C157&gt;=AW$2,$D157,0),0)</f>
        <v>0</v>
      </c>
      <c r="AX157" s="44" t="n">
        <f aca="false">IF($B157&lt;=AX$2,IF($C157&gt;=AX$2,$D157,0),0)</f>
        <v>0</v>
      </c>
      <c r="AY157" s="44" t="n">
        <f aca="false">IF($B157&lt;=AY$2,IF($C157&gt;=AY$2,$D157,0),0)</f>
        <v>0</v>
      </c>
      <c r="AZ157" s="44" t="n">
        <f aca="false">IF($B157&lt;=AZ$2,IF($C157&gt;=AZ$2,$D157,0),0)</f>
        <v>0</v>
      </c>
      <c r="BA157" s="44" t="n">
        <f aca="false">IF($B157&lt;=BA$2,IF($C157&gt;=BA$2,$D157,0),0)</f>
        <v>0</v>
      </c>
      <c r="BB157" s="44" t="n">
        <f aca="false">IF($B157&lt;=BB$2,IF($C157&gt;=BB$2,$D157,0),0)</f>
        <v>0</v>
      </c>
      <c r="BC157" s="44" t="n">
        <f aca="false">IF($B157&lt;=BC$2,IF($C157&gt;=BC$2,$D157,0),0)</f>
        <v>0</v>
      </c>
      <c r="BD157" s="44" t="n">
        <f aca="false">IF($B157&lt;=BD$2,IF($C157&gt;=BD$2,$D157,0),0)</f>
        <v>0</v>
      </c>
      <c r="BE157" s="44" t="n">
        <f aca="false">IF($B157&lt;=BE$2,IF($C157&gt;=BE$2,$D157,0),0)</f>
        <v>0</v>
      </c>
      <c r="BF157" s="44" t="n">
        <f aca="false">IF($B157&lt;=BF$2,IF($C157&gt;=BF$2,$D157,0),0)</f>
        <v>0</v>
      </c>
      <c r="BG157" s="44" t="n">
        <f aca="false">IF($B157&lt;=BG$2,IF($C157&gt;=BG$2,$D157,0),0)</f>
        <v>0</v>
      </c>
      <c r="BH157" s="44" t="n">
        <f aca="false">IF($B157&lt;=BH$2,IF($C157&gt;=BH$2,$D157,0),0)</f>
        <v>0</v>
      </c>
      <c r="BI157" s="44" t="n">
        <f aca="false">IF($B157&lt;=BI$2,IF($C157&gt;=BI$2,$D157,0),0)</f>
        <v>0</v>
      </c>
      <c r="BJ157" s="44" t="n">
        <f aca="false">IF($B157&lt;=BJ$2,IF($C157&gt;=BJ$2,$D157,0),0)</f>
        <v>0</v>
      </c>
      <c r="BK157" s="44" t="n">
        <f aca="false">IF($B157&lt;=BK$2,IF($C157&gt;=BK$2,$D157,0),0)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84"/>
  <sheetViews>
    <sheetView showFormulas="false" showGridLines="true" showRowColHeaders="true" showZeros="true" rightToLeft="false" tabSelected="false" showOutlineSymbols="true" defaultGridColor="true" view="normal" topLeftCell="A3" colorId="64" zoomScale="100" zoomScaleNormal="100" zoomScalePageLayoutView="100" workbookViewId="0">
      <selection pane="topLeft" activeCell="H4" activeCellId="0" sqref="H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323" width="9.14"/>
    <col collapsed="false" customWidth="true" hidden="false" outlineLevel="0" max="2" min="2" style="324" width="11.56"/>
    <col collapsed="false" customWidth="true" hidden="false" outlineLevel="0" max="5" min="5" style="325" width="10.56"/>
    <col collapsed="false" customWidth="true" hidden="false" outlineLevel="0" max="11" min="9" style="326" width="9.14"/>
  </cols>
  <sheetData>
    <row r="1" customFormat="false" ht="12.75" hidden="false" customHeight="false" outlineLevel="0" collapsed="false">
      <c r="B1" s="327"/>
      <c r="J1" s="328"/>
    </row>
    <row r="2" customFormat="false" ht="12.75" hidden="false" customHeight="false" outlineLevel="0" collapsed="false">
      <c r="B2" s="327"/>
      <c r="J2" s="328"/>
    </row>
    <row r="3" customFormat="false" ht="12.75" hidden="false" customHeight="false" outlineLevel="0" collapsed="false">
      <c r="B3" s="327"/>
      <c r="C3" s="328"/>
      <c r="D3" s="329"/>
      <c r="E3" s="330" t="s">
        <v>335</v>
      </c>
      <c r="F3" s="329"/>
      <c r="G3" s="328"/>
      <c r="H3" s="329"/>
      <c r="I3" s="326" t="s">
        <v>336</v>
      </c>
      <c r="J3" s="328"/>
      <c r="K3" s="329"/>
    </row>
    <row r="4" customFormat="false" ht="12.75" hidden="false" customHeight="false" outlineLevel="0" collapsed="false">
      <c r="B4" s="327" t="n">
        <v>37257</v>
      </c>
      <c r="C4" s="328" t="n">
        <f aca="false">IF(SETTLE="options",J4,G4)</f>
        <v>2.634</v>
      </c>
      <c r="D4" s="329" t="n">
        <f aca="false">IF(SETTLE="options",K4,F4)</f>
        <v>0.97</v>
      </c>
      <c r="E4" s="330" t="n">
        <v>37251</v>
      </c>
      <c r="F4" s="329" t="n">
        <f aca="false">curves!I7</f>
        <v>0.865</v>
      </c>
      <c r="G4" s="328" t="n">
        <f aca="false">VLOOKUP($B4,curvesettle,2,FALSE())</f>
        <v>2.719</v>
      </c>
      <c r="H4" s="329" t="n">
        <f aca="false">VLOOKUP($B4,curvesettle,4,FALSE())</f>
        <v>0.018936902743822</v>
      </c>
      <c r="I4" s="330" t="n">
        <v>37252</v>
      </c>
      <c r="J4" s="328" t="n">
        <f aca="false">[6]STRADDLES!$F31</f>
        <v>2.634</v>
      </c>
      <c r="K4" s="329" t="n">
        <f aca="false">[6]STRADDLES!$I31</f>
        <v>0.97</v>
      </c>
    </row>
    <row r="5" customFormat="false" ht="12.75" hidden="false" customHeight="false" outlineLevel="0" collapsed="false">
      <c r="B5" s="327" t="n">
        <v>37288</v>
      </c>
      <c r="C5" s="328" t="n">
        <f aca="false">IF(SETTLE="options",J5,G5)</f>
        <v>2.746</v>
      </c>
      <c r="D5" s="329" t="n">
        <f aca="false">IF(SETTLE="options",K5,F5)</f>
        <v>0.945</v>
      </c>
      <c r="E5" s="330" t="n">
        <v>37284</v>
      </c>
      <c r="F5" s="329" t="n">
        <f aca="false">curves!I8</f>
        <v>0.78</v>
      </c>
      <c r="G5" s="328" t="n">
        <f aca="false">VLOOKUP($B5,curvesettle,2,FALSE())</f>
        <v>2.793</v>
      </c>
      <c r="H5" s="329" t="n">
        <f aca="false">VLOOKUP($B5,curvesettle,4,FALSE())</f>
        <v>0.0191878596638237</v>
      </c>
      <c r="I5" s="330" t="n">
        <v>37285</v>
      </c>
      <c r="J5" s="328" t="n">
        <f aca="false">[6]STRADDLES!$F32</f>
        <v>2.746</v>
      </c>
      <c r="K5" s="329" t="n">
        <f aca="false">[6]STRADDLES!$I32</f>
        <v>0.945</v>
      </c>
    </row>
    <row r="6" customFormat="false" ht="12.75" hidden="false" customHeight="false" outlineLevel="0" collapsed="false">
      <c r="B6" s="327" t="n">
        <v>37316</v>
      </c>
      <c r="C6" s="328" t="n">
        <f aca="false">IF(SETTLE="options",J6,G6)</f>
        <v>2.763</v>
      </c>
      <c r="D6" s="329" t="n">
        <f aca="false">IF(SETTLE="options",K6,F6)</f>
        <v>0.825</v>
      </c>
      <c r="E6" s="330" t="n">
        <v>37312</v>
      </c>
      <c r="F6" s="329" t="n">
        <f aca="false">curves!I9</f>
        <v>0.6</v>
      </c>
      <c r="G6" s="328" t="n">
        <f aca="false">VLOOKUP($B6,curvesettle,2,FALSE())</f>
        <v>2.795</v>
      </c>
      <c r="H6" s="329" t="n">
        <f aca="false">VLOOKUP($B6,curvesettle,4,FALSE())</f>
        <v>0.0190229841898146</v>
      </c>
      <c r="I6" s="330" t="n">
        <v>37313</v>
      </c>
      <c r="J6" s="328" t="n">
        <f aca="false">[6]STRADDLES!$F33</f>
        <v>2.763</v>
      </c>
      <c r="K6" s="329" t="n">
        <f aca="false">[6]STRADDLES!$I33</f>
        <v>0.825</v>
      </c>
    </row>
    <row r="7" customFormat="false" ht="12.75" hidden="false" customHeight="false" outlineLevel="0" collapsed="false">
      <c r="B7" s="327" t="n">
        <v>37347</v>
      </c>
      <c r="C7" s="328" t="n">
        <f aca="false">IF(SETTLE="options",J7,G7)</f>
        <v>2.73</v>
      </c>
      <c r="D7" s="329" t="n">
        <f aca="false">IF(SETTLE="options",K7,F7)</f>
        <v>0.6625</v>
      </c>
      <c r="E7" s="330" t="n">
        <v>37340</v>
      </c>
      <c r="F7" s="329" t="n">
        <f aca="false">curves!I10</f>
        <v>0.5425</v>
      </c>
      <c r="G7" s="328" t="n">
        <f aca="false">VLOOKUP($B7,curvesettle,2,FALSE())</f>
        <v>2.765</v>
      </c>
      <c r="H7" s="329" t="n">
        <f aca="false">VLOOKUP($B7,curvesettle,4,FALSE())</f>
        <v>0.0189361632757947</v>
      </c>
      <c r="I7" s="330" t="n">
        <v>37341</v>
      </c>
      <c r="J7" s="328" t="n">
        <f aca="false">[6]STRADDLES!$F34</f>
        <v>2.73</v>
      </c>
      <c r="K7" s="329" t="n">
        <f aca="false">[6]STRADDLES!$I34</f>
        <v>0.6625</v>
      </c>
    </row>
    <row r="8" customFormat="false" ht="12.75" hidden="false" customHeight="false" outlineLevel="0" collapsed="false">
      <c r="B8" s="327" t="n">
        <v>37377</v>
      </c>
      <c r="C8" s="328" t="n">
        <f aca="false">IF(SETTLE="options",J8,G8)</f>
        <v>2.768</v>
      </c>
      <c r="D8" s="329" t="n">
        <f aca="false">IF(SETTLE="options",K8,F8)</f>
        <v>0.5975</v>
      </c>
      <c r="E8" s="330" t="n">
        <v>37371</v>
      </c>
      <c r="F8" s="329" t="n">
        <f aca="false">curves!I11</f>
        <v>0.5275</v>
      </c>
      <c r="G8" s="328" t="n">
        <f aca="false">VLOOKUP($B8,curvesettle,2,FALSE())</f>
        <v>2.818</v>
      </c>
      <c r="H8" s="329" t="n">
        <f aca="false">VLOOKUP($B8,curvesettle,4,FALSE())</f>
        <v>0.0191064797925966</v>
      </c>
      <c r="I8" s="330" t="n">
        <v>37372</v>
      </c>
      <c r="J8" s="328" t="n">
        <f aca="false">[6]STRADDLES!$F35</f>
        <v>2.768</v>
      </c>
      <c r="K8" s="329" t="n">
        <f aca="false">[6]STRADDLES!$I35</f>
        <v>0.5975</v>
      </c>
    </row>
    <row r="9" customFormat="false" ht="12.75" hidden="false" customHeight="false" outlineLevel="0" collapsed="false">
      <c r="B9" s="327" t="n">
        <v>37408</v>
      </c>
      <c r="C9" s="328" t="n">
        <f aca="false">IF(SETTLE="options",J9,G9)</f>
        <v>2.818</v>
      </c>
      <c r="D9" s="329" t="n">
        <f aca="false">IF(SETTLE="options",K9,F9)</f>
        <v>0.575</v>
      </c>
      <c r="E9" s="330" t="n">
        <v>37404</v>
      </c>
      <c r="F9" s="329" t="n">
        <f aca="false">curves!I12</f>
        <v>0.5275</v>
      </c>
      <c r="G9" s="328" t="n">
        <f aca="false">VLOOKUP($B9,curvesettle,2,FALSE())</f>
        <v>2.872</v>
      </c>
      <c r="H9" s="329" t="n">
        <f aca="false">VLOOKUP($B9,curvesettle,4,FALSE())</f>
        <v>0.0192824735369563</v>
      </c>
      <c r="I9" s="330" t="n">
        <v>37405</v>
      </c>
      <c r="J9" s="328" t="n">
        <f aca="false">[6]STRADDLES!$F36</f>
        <v>2.818</v>
      </c>
      <c r="K9" s="329" t="n">
        <f aca="false">[6]STRADDLES!$I36</f>
        <v>0.575</v>
      </c>
    </row>
    <row r="10" customFormat="false" ht="12.75" hidden="false" customHeight="false" outlineLevel="0" collapsed="false">
      <c r="B10" s="327" t="n">
        <v>37438</v>
      </c>
      <c r="C10" s="328" t="n">
        <f aca="false">IF(SETTLE="options",J10,G10)</f>
        <v>2.86</v>
      </c>
      <c r="D10" s="329" t="n">
        <f aca="false">IF(SETTLE="options",K10,F10)</f>
        <v>0.57</v>
      </c>
      <c r="E10" s="330" t="n">
        <v>37432</v>
      </c>
      <c r="F10" s="329" t="n">
        <f aca="false">curves!I13</f>
        <v>0.53</v>
      </c>
      <c r="G10" s="328" t="n">
        <f aca="false">VLOOKUP($B10,curvesettle,2,FALSE())</f>
        <v>2.917</v>
      </c>
      <c r="H10" s="329" t="n">
        <f aca="false">VLOOKUP($B10,curvesettle,4,FALSE())</f>
        <v>0.0195950648415604</v>
      </c>
      <c r="I10" s="330" t="n">
        <v>37433</v>
      </c>
      <c r="J10" s="328" t="n">
        <f aca="false">[6]STRADDLES!$F37</f>
        <v>2.86</v>
      </c>
      <c r="K10" s="329" t="n">
        <f aca="false">[6]STRADDLES!$I37</f>
        <v>0.57</v>
      </c>
    </row>
    <row r="11" customFormat="false" ht="12.75" hidden="false" customHeight="false" outlineLevel="0" collapsed="false">
      <c r="B11" s="327" t="n">
        <v>37469</v>
      </c>
      <c r="C11" s="328" t="n">
        <f aca="false">IF(SETTLE="options",J11,G11)</f>
        <v>2.903</v>
      </c>
      <c r="D11" s="329" t="n">
        <f aca="false">IF(SETTLE="options",K11,F11)</f>
        <v>0.565</v>
      </c>
      <c r="E11" s="330" t="n">
        <v>37463</v>
      </c>
      <c r="F11" s="329" t="n">
        <f aca="false">curves!I14</f>
        <v>0.53</v>
      </c>
      <c r="G11" s="328" t="n">
        <f aca="false">VLOOKUP($B11,curvesettle,2,FALSE())</f>
        <v>2.962</v>
      </c>
      <c r="H11" s="329" t="n">
        <f aca="false">VLOOKUP($B11,curvesettle,4,FALSE())</f>
        <v>0.0201466105621213</v>
      </c>
      <c r="I11" s="330" t="n">
        <v>37466</v>
      </c>
      <c r="J11" s="328" t="n">
        <f aca="false">[6]STRADDLES!$F38</f>
        <v>2.903</v>
      </c>
      <c r="K11" s="329" t="n">
        <f aca="false">[6]STRADDLES!$I38</f>
        <v>0.565</v>
      </c>
    </row>
    <row r="12" customFormat="false" ht="12.75" hidden="false" customHeight="false" outlineLevel="0" collapsed="false">
      <c r="B12" s="327" t="n">
        <v>37500</v>
      </c>
      <c r="C12" s="328" t="n">
        <f aca="false">IF(SETTLE="options",J12,G12)</f>
        <v>2.899</v>
      </c>
      <c r="D12" s="329" t="n">
        <f aca="false">IF(SETTLE="options",K12,F12)</f>
        <v>0.5625</v>
      </c>
      <c r="E12" s="330" t="n">
        <v>37495</v>
      </c>
      <c r="F12" s="329" t="n">
        <f aca="false">curves!I15</f>
        <v>0.53</v>
      </c>
      <c r="G12" s="328" t="n">
        <f aca="false">VLOOKUP($B12,curvesettle,2,FALSE())</f>
        <v>2.959</v>
      </c>
      <c r="H12" s="329" t="n">
        <f aca="false">VLOOKUP($B12,curvesettle,4,FALSE())</f>
        <v>0.0206981563857513</v>
      </c>
      <c r="I12" s="330" t="n">
        <v>37496</v>
      </c>
      <c r="J12" s="328" t="n">
        <f aca="false">[6]STRADDLES!$F39</f>
        <v>2.899</v>
      </c>
      <c r="K12" s="329" t="n">
        <f aca="false">[6]STRADDLES!$I39</f>
        <v>0.5625</v>
      </c>
    </row>
    <row r="13" customFormat="false" ht="12.75" hidden="false" customHeight="false" outlineLevel="0" collapsed="false">
      <c r="B13" s="327" t="n">
        <v>37530</v>
      </c>
      <c r="C13" s="328" t="n">
        <f aca="false">IF(SETTLE="options",J13,G13)</f>
        <v>2.922</v>
      </c>
      <c r="D13" s="329" t="n">
        <f aca="false">IF(SETTLE="options",K13,F13)</f>
        <v>0.5625</v>
      </c>
      <c r="E13" s="330" t="n">
        <v>37524</v>
      </c>
      <c r="F13" s="329" t="n">
        <f aca="false">curves!I16</f>
        <v>0.53</v>
      </c>
      <c r="G13" s="328" t="n">
        <f aca="false">VLOOKUP($B13,curvesettle,2,FALSE())</f>
        <v>2.976</v>
      </c>
      <c r="H13" s="329" t="n">
        <f aca="false">VLOOKUP($B13,curvesettle,4,FALSE())</f>
        <v>0.0213202408866033</v>
      </c>
      <c r="I13" s="330" t="n">
        <v>37525</v>
      </c>
      <c r="J13" s="328" t="n">
        <f aca="false">[6]STRADDLES!$F40</f>
        <v>2.922</v>
      </c>
      <c r="K13" s="329" t="n">
        <f aca="false">[6]STRADDLES!$I40</f>
        <v>0.5625</v>
      </c>
    </row>
    <row r="14" customFormat="false" ht="12.75" hidden="false" customHeight="false" outlineLevel="0" collapsed="false">
      <c r="B14" s="327" t="n">
        <v>37561</v>
      </c>
      <c r="C14" s="328" t="n">
        <f aca="false">IF(SETTLE="options",J14,G14)</f>
        <v>3.119</v>
      </c>
      <c r="D14" s="329" t="n">
        <f aca="false">IF(SETTLE="options",K14,F14)</f>
        <v>0.555</v>
      </c>
      <c r="E14" s="330" t="n">
        <v>37557</v>
      </c>
      <c r="F14" s="329" t="n">
        <f aca="false">curves!I17</f>
        <v>0.525</v>
      </c>
      <c r="G14" s="328" t="n">
        <f aca="false">VLOOKUP($B14,curvesettle,2,FALSE())</f>
        <v>3.156</v>
      </c>
      <c r="H14" s="329" t="n">
        <f aca="false">VLOOKUP($B14,curvesettle,4,FALSE())</f>
        <v>0.0220880716500842</v>
      </c>
      <c r="I14" s="330" t="n">
        <v>37558</v>
      </c>
      <c r="J14" s="328" t="n">
        <f aca="false">[6]STRADDLES!$F41</f>
        <v>3.119</v>
      </c>
      <c r="K14" s="329" t="n">
        <f aca="false">[6]STRADDLES!$I41</f>
        <v>0.555</v>
      </c>
    </row>
    <row r="15" customFormat="false" ht="12.75" hidden="false" customHeight="false" outlineLevel="0" collapsed="false">
      <c r="A15" s="324"/>
      <c r="B15" s="327" t="n">
        <v>37591</v>
      </c>
      <c r="C15" s="328" t="n">
        <f aca="false">IF(SETTLE="options",J15,G15)</f>
        <v>3.306</v>
      </c>
      <c r="D15" s="329" t="n">
        <f aca="false">IF(SETTLE="options",K15,F15)</f>
        <v>0.55</v>
      </c>
      <c r="E15" s="330" t="n">
        <v>37585</v>
      </c>
      <c r="F15" s="329" t="n">
        <f aca="false">curves!I18</f>
        <v>0.5225</v>
      </c>
      <c r="G15" s="328" t="n">
        <f aca="false">VLOOKUP($B15,curvesettle,2,FALSE())</f>
        <v>3.329</v>
      </c>
      <c r="H15" s="329" t="n">
        <f aca="false">VLOOKUP($B15,curvesettle,4,FALSE())</f>
        <v>0.0228311338692704</v>
      </c>
      <c r="I15" s="330" t="n">
        <v>37586</v>
      </c>
      <c r="J15" s="328" t="n">
        <f aca="false">[6]STRADDLES!$F42</f>
        <v>3.306</v>
      </c>
      <c r="K15" s="329" t="n">
        <f aca="false">[6]STRADDLES!$I42</f>
        <v>0.55</v>
      </c>
    </row>
    <row r="16" customFormat="false" ht="12.75" hidden="false" customHeight="false" outlineLevel="0" collapsed="false">
      <c r="A16" s="324"/>
      <c r="B16" s="327" t="n">
        <v>37622</v>
      </c>
      <c r="C16" s="328" t="n">
        <f aca="false">IF(SETTLE="options",J16,G16)</f>
        <v>3.401</v>
      </c>
      <c r="D16" s="329" t="n">
        <f aca="false">IF(SETTLE="options",K16,F16)</f>
        <v>0.545</v>
      </c>
      <c r="E16" s="330" t="n">
        <v>37616</v>
      </c>
      <c r="F16" s="329" t="n">
        <f aca="false">curves!I19</f>
        <v>0.5125</v>
      </c>
      <c r="G16" s="328" t="n">
        <f aca="false">VLOOKUP($B16,curvesettle,2,FALSE())</f>
        <v>3.408</v>
      </c>
      <c r="H16" s="329" t="n">
        <f aca="false">VLOOKUP($B16,curvesettle,4,FALSE())</f>
        <v>0.0236676828051907</v>
      </c>
      <c r="I16" s="330" t="n">
        <v>37617</v>
      </c>
      <c r="J16" s="328" t="n">
        <f aca="false">[6]STRADDLES!$F43</f>
        <v>3.401</v>
      </c>
      <c r="K16" s="329" t="n">
        <f aca="false">[6]STRADDLES!$I43</f>
        <v>0.545</v>
      </c>
    </row>
    <row r="17" customFormat="false" ht="12.75" hidden="false" customHeight="false" outlineLevel="0" collapsed="false">
      <c r="B17" s="327" t="n">
        <v>37653</v>
      </c>
      <c r="C17" s="328" t="n">
        <f aca="false">IF(SETTLE="options",J17,G17)</f>
        <v>3.336</v>
      </c>
      <c r="D17" s="329" t="n">
        <f aca="false">IF(SETTLE="options",K17,F17)</f>
        <v>0.535</v>
      </c>
      <c r="E17" s="330" t="n">
        <v>37649</v>
      </c>
      <c r="F17" s="329" t="n">
        <f aca="false">curves!I20</f>
        <v>0.4775</v>
      </c>
      <c r="G17" s="328" t="n">
        <f aca="false">VLOOKUP($B17,curvesettle,2,FALSE())</f>
        <v>3.337</v>
      </c>
      <c r="H17" s="329" t="n">
        <f aca="false">VLOOKUP($B17,curvesettle,4,FALSE())</f>
        <v>0.0245876750219147</v>
      </c>
      <c r="I17" s="330" t="n">
        <v>37650</v>
      </c>
      <c r="J17" s="328" t="n">
        <f aca="false">[6]STRADDLES!$F44</f>
        <v>3.336</v>
      </c>
      <c r="K17" s="329" t="n">
        <f aca="false">[6]STRADDLES!$I44</f>
        <v>0.535</v>
      </c>
    </row>
    <row r="18" customFormat="false" ht="12.75" hidden="false" customHeight="false" outlineLevel="0" collapsed="false">
      <c r="B18" s="327" t="n">
        <v>37681</v>
      </c>
      <c r="C18" s="328" t="n">
        <f aca="false">IF(SETTLE="options",J18,G18)</f>
        <v>3.236</v>
      </c>
      <c r="D18" s="329" t="n">
        <f aca="false">IF(SETTLE="options",K18,F18)</f>
        <v>0.5025</v>
      </c>
      <c r="E18" s="330" t="n">
        <v>37677</v>
      </c>
      <c r="F18" s="329" t="n">
        <f aca="false">curves!I21</f>
        <v>0.3875</v>
      </c>
      <c r="G18" s="328" t="n">
        <f aca="false">VLOOKUP($B18,curvesettle,2,FALSE())</f>
        <v>3.247</v>
      </c>
      <c r="H18" s="329" t="n">
        <f aca="false">VLOOKUP($B18,curvesettle,4,FALSE())</f>
        <v>0.0254186359797437</v>
      </c>
      <c r="I18" s="330" t="n">
        <v>37678</v>
      </c>
      <c r="J18" s="328" t="n">
        <f aca="false">[6]STRADDLES!$F45</f>
        <v>3.236</v>
      </c>
      <c r="K18" s="329" t="n">
        <f aca="false">[6]STRADDLES!$I45</f>
        <v>0.5025</v>
      </c>
    </row>
    <row r="19" customFormat="false" ht="12.75" hidden="false" customHeight="false" outlineLevel="0" collapsed="false">
      <c r="B19" s="327" t="n">
        <v>37712</v>
      </c>
      <c r="C19" s="328" t="n">
        <f aca="false">IF(SETTLE="options",J19,G19)</f>
        <v>3.091</v>
      </c>
      <c r="D19" s="329" t="n">
        <f aca="false">IF(SETTLE="options",K19,F19)</f>
        <v>0.42</v>
      </c>
      <c r="E19" s="330" t="n">
        <v>37706</v>
      </c>
      <c r="F19" s="329" t="n">
        <f aca="false">curves!I22</f>
        <v>0.3725</v>
      </c>
      <c r="G19" s="328" t="n">
        <f aca="false">VLOOKUP($B19,curvesettle,2,FALSE())</f>
        <v>3.092</v>
      </c>
      <c r="H19" s="329" t="n">
        <f aca="false">VLOOKUP($B19,curvesettle,4,FALSE())</f>
        <v>0.0263622508614558</v>
      </c>
      <c r="I19" s="330" t="n">
        <v>37707</v>
      </c>
      <c r="J19" s="328" t="n">
        <f aca="false">[6]STRADDLES!$F46</f>
        <v>3.091</v>
      </c>
      <c r="K19" s="329" t="n">
        <f aca="false">[6]STRADDLES!$I46</f>
        <v>0.42</v>
      </c>
    </row>
    <row r="20" customFormat="false" ht="12.75" hidden="false" customHeight="false" outlineLevel="0" collapsed="false">
      <c r="B20" s="327" t="n">
        <v>37742</v>
      </c>
      <c r="C20" s="328" t="n">
        <f aca="false">IF(SETTLE="options",J20,G20)</f>
        <v>3.091</v>
      </c>
      <c r="D20" s="329" t="n">
        <f aca="false">IF(SETTLE="options",K20,F20)</f>
        <v>0.405</v>
      </c>
      <c r="E20" s="330" t="n">
        <v>37736</v>
      </c>
      <c r="F20" s="329" t="n">
        <f aca="false">curves!I23</f>
        <v>0.3675</v>
      </c>
      <c r="G20" s="328" t="n">
        <f aca="false">VLOOKUP($B20,curvesettle,2,FALSE())</f>
        <v>3.1</v>
      </c>
      <c r="H20" s="329" t="n">
        <f aca="false">VLOOKUP($B20,curvesettle,4,FALSE())</f>
        <v>0.0272889724476766</v>
      </c>
      <c r="I20" s="330" t="n">
        <v>37739</v>
      </c>
      <c r="J20" s="328" t="n">
        <f aca="false">[6]STRADDLES!$F47</f>
        <v>3.091</v>
      </c>
      <c r="K20" s="329" t="n">
        <f aca="false">[6]STRADDLES!$I47</f>
        <v>0.405</v>
      </c>
    </row>
    <row r="21" customFormat="false" ht="12.75" hidden="false" customHeight="false" outlineLevel="0" collapsed="false">
      <c r="B21" s="327" t="n">
        <v>37773</v>
      </c>
      <c r="C21" s="328" t="n">
        <f aca="false">IF(SETTLE="options",J21,G21)</f>
        <v>3.121</v>
      </c>
      <c r="D21" s="329" t="n">
        <f aca="false">IF(SETTLE="options",K21,F21)</f>
        <v>0.4</v>
      </c>
      <c r="E21" s="330" t="n">
        <v>37768</v>
      </c>
      <c r="F21" s="329" t="n">
        <f aca="false">curves!I24</f>
        <v>0.3675</v>
      </c>
      <c r="G21" s="328" t="n">
        <f aca="false">VLOOKUP($B21,curvesettle,2,FALSE())</f>
        <v>3.135</v>
      </c>
      <c r="H21" s="329" t="n">
        <f aca="false">VLOOKUP($B21,curvesettle,4,FALSE())</f>
        <v>0.0282465850580524</v>
      </c>
      <c r="I21" s="330" t="n">
        <v>37769</v>
      </c>
      <c r="J21" s="328" t="n">
        <f aca="false">[6]STRADDLES!$F48</f>
        <v>3.121</v>
      </c>
      <c r="K21" s="329" t="n">
        <f aca="false">[6]STRADDLES!$I48</f>
        <v>0.4</v>
      </c>
    </row>
    <row r="22" customFormat="false" ht="12.75" hidden="false" customHeight="false" outlineLevel="0" collapsed="false">
      <c r="B22" s="327" t="n">
        <v>37803</v>
      </c>
      <c r="C22" s="328" t="n">
        <f aca="false">IF(SETTLE="options",J22,G22)</f>
        <v>3.161</v>
      </c>
      <c r="D22" s="329" t="n">
        <f aca="false">IF(SETTLE="options",K22,F22)</f>
        <v>0.4</v>
      </c>
      <c r="E22" s="330" t="n">
        <v>37797</v>
      </c>
      <c r="F22" s="329" t="n">
        <f aca="false">curves!I25</f>
        <v>0.3675</v>
      </c>
      <c r="G22" s="328" t="n">
        <f aca="false">VLOOKUP($B22,curvesettle,2,FALSE())</f>
        <v>3.177</v>
      </c>
      <c r="H22" s="329" t="n">
        <f aca="false">VLOOKUP($B22,curvesettle,4,FALSE())</f>
        <v>0.0291756224166892</v>
      </c>
      <c r="I22" s="330" t="n">
        <v>37798</v>
      </c>
      <c r="J22" s="328" t="n">
        <f aca="false">[6]STRADDLES!$F49</f>
        <v>3.161</v>
      </c>
      <c r="K22" s="329" t="n">
        <f aca="false">[6]STRADDLES!$I49</f>
        <v>0.4</v>
      </c>
    </row>
    <row r="23" customFormat="false" ht="12.75" hidden="false" customHeight="false" outlineLevel="0" collapsed="false">
      <c r="B23" s="327" t="n">
        <v>37834</v>
      </c>
      <c r="C23" s="328" t="n">
        <f aca="false">IF(SETTLE="options",J23,G23)</f>
        <v>3.196</v>
      </c>
      <c r="D23" s="329" t="n">
        <f aca="false">IF(SETTLE="options",K23,F23)</f>
        <v>0.4</v>
      </c>
      <c r="E23" s="330" t="n">
        <v>37830</v>
      </c>
      <c r="F23" s="329" t="n">
        <f aca="false">curves!I26</f>
        <v>0.365</v>
      </c>
      <c r="G23" s="328" t="n">
        <f aca="false">VLOOKUP($B23,curvesettle,2,FALSE())</f>
        <v>3.225</v>
      </c>
      <c r="H23" s="329" t="n">
        <f aca="false">VLOOKUP($B23,curvesettle,4,FALSE())</f>
        <v>0.0301389675554917</v>
      </c>
      <c r="I23" s="330" t="n">
        <v>37831</v>
      </c>
      <c r="J23" s="328" t="n">
        <f aca="false">[6]STRADDLES!$F50</f>
        <v>3.196</v>
      </c>
      <c r="K23" s="329" t="n">
        <f aca="false">[6]STRADDLES!$I50</f>
        <v>0.4</v>
      </c>
    </row>
    <row r="24" customFormat="false" ht="12.75" hidden="false" customHeight="false" outlineLevel="0" collapsed="false">
      <c r="B24" s="327" t="n">
        <v>37865</v>
      </c>
      <c r="C24" s="328" t="n">
        <f aca="false">IF(SETTLE="options",J24,G24)</f>
        <v>3.196</v>
      </c>
      <c r="D24" s="329" t="n">
        <f aca="false">IF(SETTLE="options",K24,F24)</f>
        <v>0.395</v>
      </c>
      <c r="E24" s="325" t="n">
        <v>37859</v>
      </c>
      <c r="F24" s="329" t="n">
        <f aca="false">curves!I27</f>
        <v>0.3675</v>
      </c>
      <c r="G24" s="328" t="n">
        <f aca="false">VLOOKUP($B24,curvesettle,2,FALSE())</f>
        <v>3.22</v>
      </c>
      <c r="H24" s="329" t="n">
        <f aca="false">VLOOKUP($B24,curvesettle,4,FALSE())</f>
        <v>0.0311023130071817</v>
      </c>
      <c r="I24" s="330" t="n">
        <v>37860</v>
      </c>
      <c r="J24" s="328" t="n">
        <f aca="false">[6]STRADDLES!$F51</f>
        <v>3.196</v>
      </c>
      <c r="K24" s="329" t="n">
        <f aca="false">[6]STRADDLES!$I51</f>
        <v>0.395</v>
      </c>
    </row>
    <row r="25" customFormat="false" ht="12.75" hidden="false" customHeight="false" outlineLevel="0" collapsed="false">
      <c r="B25" s="327" t="n">
        <v>37895</v>
      </c>
      <c r="C25" s="328" t="n">
        <f aca="false">IF(SETTLE="options",J25,G25)</f>
        <v>3.221</v>
      </c>
      <c r="D25" s="329" t="n">
        <f aca="false">IF(SETTLE="options",K25,F25)</f>
        <v>0.3975</v>
      </c>
      <c r="E25" s="325" t="n">
        <v>37889</v>
      </c>
      <c r="F25" s="329" t="n">
        <f aca="false">curves!I28</f>
        <v>0.37</v>
      </c>
      <c r="G25" s="328" t="n">
        <f aca="false">VLOOKUP($B25,curvesettle,2,FALSE())</f>
        <v>3.24</v>
      </c>
      <c r="H25" s="329" t="n">
        <f aca="false">VLOOKUP($B25,curvesettle,4,FALSE())</f>
        <v>0.0320061320910012</v>
      </c>
      <c r="I25" s="330" t="n">
        <v>37890</v>
      </c>
      <c r="J25" s="328" t="n">
        <f aca="false">[6]STRADDLES!$F52</f>
        <v>3.221</v>
      </c>
      <c r="K25" s="329" t="n">
        <f aca="false">[6]STRADDLES!$I52</f>
        <v>0.3975</v>
      </c>
    </row>
    <row r="26" customFormat="false" ht="12.75" hidden="false" customHeight="false" outlineLevel="0" collapsed="false">
      <c r="B26" s="327" t="n">
        <v>37926</v>
      </c>
      <c r="C26" s="328" t="n">
        <f aca="false">IF(SETTLE="options",J26,G26)</f>
        <v>3.361</v>
      </c>
      <c r="D26" s="329" t="n">
        <f aca="false">IF(SETTLE="options",K26,F26)</f>
        <v>0.395</v>
      </c>
      <c r="E26" s="325" t="n">
        <v>37922</v>
      </c>
      <c r="F26" s="329" t="n">
        <f aca="false">curves!I29</f>
        <v>0.37</v>
      </c>
      <c r="G26" s="328" t="n">
        <f aca="false">VLOOKUP($B26,curvesettle,2,FALSE())</f>
        <v>3.375</v>
      </c>
      <c r="H26" s="329" t="n">
        <f aca="false">VLOOKUP($B26,curvesettle,4,FALSE())</f>
        <v>0.032904487442281</v>
      </c>
      <c r="I26" s="330" t="n">
        <v>37923</v>
      </c>
      <c r="J26" s="328" t="n">
        <f aca="false">[6]STRADDLES!$F53</f>
        <v>3.361</v>
      </c>
      <c r="K26" s="329" t="n">
        <f aca="false">[6]STRADDLES!$I53</f>
        <v>0.395</v>
      </c>
    </row>
    <row r="27" customFormat="false" ht="12.75" hidden="false" customHeight="false" outlineLevel="0" collapsed="false">
      <c r="B27" s="327" t="n">
        <v>37956</v>
      </c>
      <c r="C27" s="328" t="n">
        <f aca="false">IF(SETTLE="options",J27,G27)</f>
        <v>3.5</v>
      </c>
      <c r="D27" s="329" t="n">
        <f aca="false">IF(SETTLE="options",K27,F27)</f>
        <v>0.395</v>
      </c>
      <c r="E27" s="325" t="n">
        <v>37949</v>
      </c>
      <c r="F27" s="329" t="n">
        <f aca="false">curves!I30</f>
        <v>0.37</v>
      </c>
      <c r="G27" s="328" t="n">
        <f aca="false">VLOOKUP($B27,curvesettle,2,FALSE())</f>
        <v>3.51</v>
      </c>
      <c r="H27" s="329" t="n">
        <f aca="false">VLOOKUP($B27,curvesettle,4,FALSE())</f>
        <v>0.0337738638474003</v>
      </c>
      <c r="I27" s="330" t="n">
        <v>37950</v>
      </c>
      <c r="J27" s="328" t="n">
        <f aca="false">[6]STRADDLES!$F54</f>
        <v>3.5</v>
      </c>
      <c r="K27" s="329" t="n">
        <f aca="false">[6]STRADDLES!$I54</f>
        <v>0.395</v>
      </c>
    </row>
    <row r="28" customFormat="false" ht="12.75" hidden="false" customHeight="false" outlineLevel="0" collapsed="false">
      <c r="B28" s="327" t="n">
        <v>37987</v>
      </c>
      <c r="C28" s="328" t="n">
        <f aca="false">IF(SETTLE="options",J28,G28)</f>
        <v>3.565</v>
      </c>
      <c r="D28" s="329" t="n">
        <f aca="false">IF(SETTLE="options",K28,F28)</f>
        <v>0.395</v>
      </c>
      <c r="E28" s="325" t="n">
        <v>37981</v>
      </c>
      <c r="F28" s="329" t="n">
        <f aca="false">curves!I31</f>
        <v>0.365</v>
      </c>
      <c r="G28" s="328" t="n">
        <f aca="false">VLOOKUP($B28,curvesettle,2,FALSE())</f>
        <v>3.57</v>
      </c>
      <c r="H28" s="329" t="n">
        <f aca="false">VLOOKUP($B28,curvesettle,4,FALSE())</f>
        <v>0.0346389566727829</v>
      </c>
      <c r="I28" s="330" t="n">
        <v>37984</v>
      </c>
      <c r="J28" s="328" t="n">
        <f aca="false">[6]STRADDLES!$F55</f>
        <v>3.565</v>
      </c>
      <c r="K28" s="329" t="n">
        <f aca="false">[6]STRADDLES!$I55</f>
        <v>0.395</v>
      </c>
    </row>
    <row r="29" customFormat="false" ht="12.75" hidden="false" customHeight="false" outlineLevel="0" collapsed="false">
      <c r="B29" s="327" t="n">
        <v>38018</v>
      </c>
      <c r="C29" s="328" t="n">
        <f aca="false">IF(SETTLE="options",J29,G29)</f>
        <v>3.48</v>
      </c>
      <c r="D29" s="329" t="n">
        <f aca="false">IF(SETTLE="options",K29,F29)</f>
        <v>0.3875</v>
      </c>
      <c r="E29" s="325" t="n">
        <v>38013</v>
      </c>
      <c r="F29" s="329" t="n">
        <f aca="false">curves!I32</f>
        <v>0.35</v>
      </c>
      <c r="G29" s="328" t="n">
        <f aca="false">VLOOKUP($B29,curvesettle,2,FALSE())</f>
        <v>3.485</v>
      </c>
      <c r="H29" s="329" t="n">
        <f aca="false">VLOOKUP($B29,curvesettle,4,FALSE())</f>
        <v>0.0354685691421812</v>
      </c>
      <c r="I29" s="330" t="n">
        <v>38014</v>
      </c>
      <c r="J29" s="328" t="n">
        <f aca="false">[6]STRADDLES!$F56</f>
        <v>3.48</v>
      </c>
      <c r="K29" s="329" t="n">
        <f aca="false">[6]STRADDLES!$I56</f>
        <v>0.3875</v>
      </c>
    </row>
    <row r="30" customFormat="false" ht="12.75" hidden="false" customHeight="false" outlineLevel="0" collapsed="false">
      <c r="B30" s="327" t="n">
        <v>38047</v>
      </c>
      <c r="C30" s="328" t="n">
        <f aca="false">IF(SETTLE="options",J30,G30)</f>
        <v>3.35</v>
      </c>
      <c r="D30" s="329" t="n">
        <f aca="false">IF(SETTLE="options",K30,F30)</f>
        <v>0.37</v>
      </c>
      <c r="E30" s="325" t="n">
        <v>38041</v>
      </c>
      <c r="F30" s="329" t="n">
        <f aca="false">curves!I33</f>
        <v>0.32</v>
      </c>
      <c r="G30" s="328" t="n">
        <f aca="false">VLOOKUP($B30,curvesettle,2,FALSE())</f>
        <v>3.355</v>
      </c>
      <c r="H30" s="329" t="n">
        <f aca="false">VLOOKUP($B30,curvesettle,4,FALSE())</f>
        <v>0.0362446584359817</v>
      </c>
      <c r="I30" s="330" t="n">
        <v>38042</v>
      </c>
      <c r="J30" s="328" t="n">
        <f aca="false">[6]STRADDLES!$F57</f>
        <v>3.35</v>
      </c>
      <c r="K30" s="329" t="n">
        <f aca="false">[6]STRADDLES!$I57</f>
        <v>0.37</v>
      </c>
    </row>
    <row r="31" customFormat="false" ht="12.75" hidden="false" customHeight="false" outlineLevel="0" collapsed="false">
      <c r="B31" s="327" t="n">
        <v>38078</v>
      </c>
      <c r="C31" s="328" t="n">
        <f aca="false">IF(SETTLE="options",J31,G31)</f>
        <v>3.165</v>
      </c>
      <c r="D31" s="329" t="n">
        <f aca="false">IF(SETTLE="options",K31,F31)</f>
        <v>0.335</v>
      </c>
      <c r="E31" s="325" t="n">
        <v>38072</v>
      </c>
      <c r="F31" s="329" t="n">
        <f aca="false">curves!I34</f>
        <v>0.315</v>
      </c>
      <c r="G31" s="328" t="n">
        <f aca="false">VLOOKUP($B31,curvesettle,2,FALSE())</f>
        <v>3.17</v>
      </c>
      <c r="H31" s="329" t="n">
        <f aca="false">VLOOKUP($B31,curvesettle,4,FALSE())</f>
        <v>0.0370210690335231</v>
      </c>
      <c r="I31" s="330" t="n">
        <v>38075</v>
      </c>
      <c r="J31" s="328" t="n">
        <f aca="false">[6]STRADDLES!$F58</f>
        <v>3.165</v>
      </c>
      <c r="K31" s="329" t="n">
        <f aca="false">[6]STRADDLES!$I58</f>
        <v>0.335</v>
      </c>
    </row>
    <row r="32" customFormat="false" ht="12.75" hidden="false" customHeight="false" outlineLevel="0" collapsed="false">
      <c r="B32" s="327" t="n">
        <v>38108</v>
      </c>
      <c r="C32" s="328" t="n">
        <f aca="false">IF(SETTLE="options",J32,G32)</f>
        <v>3.165</v>
      </c>
      <c r="D32" s="329" t="n">
        <f aca="false">IF(SETTLE="options",K32,F32)</f>
        <v>0.33</v>
      </c>
      <c r="E32" s="325" t="n">
        <v>38104</v>
      </c>
      <c r="F32" s="329" t="n">
        <f aca="false">curves!I35</f>
        <v>0.315</v>
      </c>
      <c r="G32" s="328" t="n">
        <f aca="false">VLOOKUP($B32,curvesettle,2,FALSE())</f>
        <v>3.165</v>
      </c>
      <c r="H32" s="329" t="n">
        <f aca="false">VLOOKUP($B32,curvesettle,4,FALSE())</f>
        <v>0.037717515784331</v>
      </c>
      <c r="I32" s="330" t="n">
        <v>38105</v>
      </c>
      <c r="J32" s="328" t="n">
        <f aca="false">[6]STRADDLES!$F59</f>
        <v>3.165</v>
      </c>
      <c r="K32" s="329" t="n">
        <f aca="false">[6]STRADDLES!$I59</f>
        <v>0.33</v>
      </c>
    </row>
    <row r="33" customFormat="false" ht="12.75" hidden="false" customHeight="false" outlineLevel="0" collapsed="false">
      <c r="B33" s="327" t="n">
        <v>38139</v>
      </c>
      <c r="C33" s="328" t="n">
        <f aca="false">IF(SETTLE="options",J33,G33)</f>
        <v>3.2</v>
      </c>
      <c r="D33" s="329" t="n">
        <f aca="false">IF(SETTLE="options",K33,F33)</f>
        <v>0.33</v>
      </c>
      <c r="E33" s="325" t="n">
        <v>38132</v>
      </c>
      <c r="F33" s="329" t="n">
        <f aca="false">curves!I36</f>
        <v>0.315</v>
      </c>
      <c r="G33" s="328" t="n">
        <f aca="false">VLOOKUP($B33,curvesettle,2,FALSE())</f>
        <v>3.2</v>
      </c>
      <c r="H33" s="329" t="n">
        <f aca="false">VLOOKUP($B33,curvesettle,4,FALSE())</f>
        <v>0.038437177597991</v>
      </c>
      <c r="I33" s="330" t="n">
        <v>38133</v>
      </c>
      <c r="J33" s="328" t="n">
        <f aca="false">[6]STRADDLES!$F60</f>
        <v>3.2</v>
      </c>
      <c r="K33" s="329" t="n">
        <f aca="false">[6]STRADDLES!$I60</f>
        <v>0.33</v>
      </c>
    </row>
    <row r="34" customFormat="false" ht="12.75" hidden="false" customHeight="false" outlineLevel="0" collapsed="false">
      <c r="B34" s="327" t="n">
        <v>38169</v>
      </c>
      <c r="C34" s="328" t="n">
        <f aca="false">IF(SETTLE="options",J34,G34)</f>
        <v>3.24</v>
      </c>
      <c r="D34" s="329" t="n">
        <f aca="false">IF(SETTLE="options",K34,F34)</f>
        <v>0.33</v>
      </c>
      <c r="E34" s="325" t="n">
        <v>38163</v>
      </c>
      <c r="F34" s="329" t="n">
        <f aca="false">curves!I37</f>
        <v>0.315</v>
      </c>
      <c r="G34" s="328" t="n">
        <f aca="false">VLOOKUP($B34,curvesettle,2,FALSE())</f>
        <v>3.24</v>
      </c>
      <c r="H34" s="329" t="n">
        <f aca="false">VLOOKUP($B34,curvesettle,4,FALSE())</f>
        <v>0.0390982280263858</v>
      </c>
      <c r="I34" s="330" t="n">
        <v>38166</v>
      </c>
      <c r="J34" s="328" t="n">
        <f aca="false">[6]STRADDLES!$F61</f>
        <v>3.24</v>
      </c>
      <c r="K34" s="329" t="n">
        <f aca="false">[6]STRADDLES!$I61</f>
        <v>0.33</v>
      </c>
    </row>
    <row r="35" customFormat="false" ht="12.75" hidden="false" customHeight="false" outlineLevel="0" collapsed="false">
      <c r="B35" s="327" t="n">
        <v>38200</v>
      </c>
      <c r="C35" s="328" t="n">
        <f aca="false">IF(SETTLE="options",J35,G35)</f>
        <v>3.28</v>
      </c>
      <c r="D35" s="329" t="n">
        <f aca="false">IF(SETTLE="options",K35,F35)</f>
        <v>0.33</v>
      </c>
      <c r="E35" s="325" t="n">
        <v>38195</v>
      </c>
      <c r="F35" s="329" t="n">
        <f aca="false">curves!I38</f>
        <v>0.315</v>
      </c>
      <c r="G35" s="328" t="n">
        <f aca="false">VLOOKUP($B35,curvesettle,2,FALSE())</f>
        <v>3.28</v>
      </c>
      <c r="H35" s="329" t="n">
        <f aca="false">VLOOKUP($B35,curvesettle,4,FALSE())</f>
        <v>0.0397424893326637</v>
      </c>
      <c r="I35" s="330" t="n">
        <v>38196</v>
      </c>
      <c r="J35" s="328" t="n">
        <f aca="false">[6]STRADDLES!$F62</f>
        <v>3.28</v>
      </c>
      <c r="K35" s="329" t="n">
        <f aca="false">[6]STRADDLES!$I62</f>
        <v>0.33</v>
      </c>
    </row>
    <row r="36" customFormat="false" ht="12.75" hidden="false" customHeight="false" outlineLevel="0" collapsed="false">
      <c r="B36" s="327" t="n">
        <v>38231</v>
      </c>
      <c r="C36" s="328" t="n">
        <f aca="false">IF(SETTLE="options",J36,G36)</f>
        <v>3.263</v>
      </c>
      <c r="D36" s="329" t="n">
        <f aca="false">IF(SETTLE="options",K36,F36)</f>
        <v>0.33</v>
      </c>
      <c r="E36" s="325" t="n">
        <v>38225</v>
      </c>
      <c r="F36" s="329" t="n">
        <f aca="false">curves!I39</f>
        <v>0.315</v>
      </c>
      <c r="G36" s="328" t="n">
        <f aca="false">VLOOKUP($B36,curvesettle,2,FALSE())</f>
        <v>3.275</v>
      </c>
      <c r="H36" s="329" t="n">
        <f aca="false">VLOOKUP($B36,curvesettle,4,FALSE())</f>
        <v>0.0403867507782238</v>
      </c>
      <c r="I36" s="330" t="n">
        <v>38226</v>
      </c>
      <c r="J36" s="328" t="n">
        <f aca="false">[6]STRADDLES!$F63</f>
        <v>3.263</v>
      </c>
      <c r="K36" s="329" t="n">
        <f aca="false">[6]STRADDLES!$I63</f>
        <v>0.33</v>
      </c>
    </row>
    <row r="37" customFormat="false" ht="12.75" hidden="false" customHeight="false" outlineLevel="0" collapsed="false">
      <c r="B37" s="327" t="n">
        <v>38261</v>
      </c>
      <c r="C37" s="328" t="n">
        <f aca="false">IF(SETTLE="options",J37,G37)</f>
        <v>3.288</v>
      </c>
      <c r="D37" s="329" t="n">
        <f aca="false">IF(SETTLE="options",K37,F37)</f>
        <v>0.33</v>
      </c>
      <c r="E37" s="325" t="n">
        <v>38257</v>
      </c>
      <c r="F37" s="329" t="n">
        <f aca="false">curves!I40</f>
        <v>0.315</v>
      </c>
      <c r="G37" s="328" t="n">
        <f aca="false">VLOOKUP($B37,curvesettle,2,FALSE())</f>
        <v>3.3</v>
      </c>
      <c r="H37" s="329" t="n">
        <f aca="false">VLOOKUP($B37,curvesettle,4,FALSE())</f>
        <v>0.0409754465349472</v>
      </c>
      <c r="I37" s="330" t="n">
        <v>38258</v>
      </c>
      <c r="J37" s="328" t="n">
        <f aca="false">[6]STRADDLES!$F64</f>
        <v>3.288</v>
      </c>
      <c r="K37" s="329" t="n">
        <f aca="false">[6]STRADDLES!$I64</f>
        <v>0.33</v>
      </c>
    </row>
    <row r="38" customFormat="false" ht="12.75" hidden="false" customHeight="false" outlineLevel="0" collapsed="false">
      <c r="B38" s="327" t="n">
        <v>38292</v>
      </c>
      <c r="C38" s="328" t="n">
        <f aca="false">IF(SETTLE="options",J38,G38)</f>
        <v>3.44</v>
      </c>
      <c r="D38" s="329" t="n">
        <f aca="false">IF(SETTLE="options",K38,F38)</f>
        <v>0.3275</v>
      </c>
      <c r="E38" s="325" t="n">
        <v>38286</v>
      </c>
      <c r="F38" s="329" t="n">
        <f aca="false">curves!I41</f>
        <v>0.315</v>
      </c>
      <c r="G38" s="328" t="n">
        <f aca="false">VLOOKUP($B38,curvesettle,2,FALSE())</f>
        <v>3.452</v>
      </c>
      <c r="H38" s="329" t="n">
        <f aca="false">VLOOKUP($B38,curvesettle,4,FALSE())</f>
        <v>0.0415503422333172</v>
      </c>
      <c r="I38" s="330" t="n">
        <v>38287</v>
      </c>
      <c r="J38" s="328" t="n">
        <f aca="false">[6]STRADDLES!$F65</f>
        <v>3.44</v>
      </c>
      <c r="K38" s="329" t="n">
        <f aca="false">[6]STRADDLES!$I65</f>
        <v>0.3275</v>
      </c>
    </row>
    <row r="39" customFormat="false" ht="12.75" hidden="false" customHeight="false" outlineLevel="0" collapsed="false">
      <c r="B39" s="327" t="n">
        <v>38322</v>
      </c>
      <c r="C39" s="328" t="n">
        <f aca="false">IF(SETTLE="options",J39,G39)</f>
        <v>3.583</v>
      </c>
      <c r="D39" s="329" t="n">
        <f aca="false">IF(SETTLE="options",K39,F39)</f>
        <v>0.325</v>
      </c>
      <c r="E39" s="325" t="n">
        <v>38315</v>
      </c>
      <c r="F39" s="329" t="n">
        <f aca="false">curves!I42</f>
        <v>0.315</v>
      </c>
      <c r="G39" s="328" t="n">
        <f aca="false">VLOOKUP($B39,curvesettle,2,FALSE())</f>
        <v>3.595</v>
      </c>
      <c r="H39" s="329" t="n">
        <f aca="false">VLOOKUP($B39,curvesettle,4,FALSE())</f>
        <v>0.0421066930146625</v>
      </c>
      <c r="I39" s="330" t="n">
        <v>38317</v>
      </c>
      <c r="J39" s="328" t="n">
        <f aca="false">[6]STRADDLES!$F66</f>
        <v>3.583</v>
      </c>
      <c r="K39" s="329" t="n">
        <f aca="false">[6]STRADDLES!$I66</f>
        <v>0.325</v>
      </c>
    </row>
    <row r="40" customFormat="false" ht="12.75" hidden="false" customHeight="false" outlineLevel="0" collapsed="false">
      <c r="B40" s="327" t="n">
        <v>38353</v>
      </c>
      <c r="C40" s="328" t="n">
        <f aca="false">IF(SETTLE="options",J40,G40)</f>
        <v>3.621</v>
      </c>
      <c r="D40" s="329" t="n">
        <f aca="false">IF(SETTLE="options",K40,F40)</f>
        <v>0.325</v>
      </c>
      <c r="E40" s="325" t="n">
        <v>38348</v>
      </c>
      <c r="F40" s="329" t="n">
        <f aca="false">curves!I43</f>
        <v>0.3125</v>
      </c>
      <c r="G40" s="328" t="n">
        <f aca="false">VLOOKUP($B40,curvesettle,2,FALSE())</f>
        <v>3.655</v>
      </c>
      <c r="H40" s="329" t="n">
        <f aca="false">VLOOKUP($B40,curvesettle,4,FALSE())</f>
        <v>0.0426576899474638</v>
      </c>
      <c r="I40" s="330" t="n">
        <v>38349</v>
      </c>
      <c r="J40" s="328" t="n">
        <f aca="false">[6]STRADDLES!$F67</f>
        <v>3.621</v>
      </c>
      <c r="K40" s="329" t="n">
        <f aca="false">[6]STRADDLES!$I67</f>
        <v>0.325</v>
      </c>
    </row>
    <row r="41" customFormat="false" ht="12.75" hidden="false" customHeight="false" outlineLevel="0" collapsed="false">
      <c r="B41" s="327" t="n">
        <v>38384</v>
      </c>
      <c r="C41" s="328" t="n">
        <f aca="false">IF(SETTLE="options",J41,G41)</f>
        <v>3.565</v>
      </c>
      <c r="D41" s="329" t="n">
        <f aca="false">IF(SETTLE="options",K41,F41)</f>
        <v>0.3225</v>
      </c>
      <c r="E41" s="325" t="n">
        <v>38378</v>
      </c>
      <c r="F41" s="329" t="n">
        <f aca="false">curves!I44</f>
        <v>0.3025</v>
      </c>
      <c r="G41" s="328" t="n">
        <f aca="false">VLOOKUP($B41,curvesettle,2,FALSE())</f>
        <v>3.57</v>
      </c>
      <c r="H41" s="329" t="n">
        <f aca="false">VLOOKUP($B41,curvesettle,4,FALSE())</f>
        <v>0.0431890054626174</v>
      </c>
      <c r="I41" s="330" t="n">
        <v>38379</v>
      </c>
      <c r="J41" s="328" t="n">
        <f aca="false">[6]STRADDLES!$F68</f>
        <v>3.565</v>
      </c>
      <c r="K41" s="329" t="n">
        <f aca="false">[6]STRADDLES!$I68</f>
        <v>0.3225</v>
      </c>
    </row>
    <row r="42" customFormat="false" ht="12.75" hidden="false" customHeight="false" outlineLevel="0" collapsed="false">
      <c r="B42" s="327" t="n">
        <v>38412</v>
      </c>
      <c r="C42" s="328" t="n">
        <f aca="false">IF(SETTLE="options",J42,G42)</f>
        <v>3.435</v>
      </c>
      <c r="D42" s="329" t="n">
        <f aca="false">IF(SETTLE="options",K42,F42)</f>
        <v>0.3125</v>
      </c>
      <c r="E42" s="325" t="n">
        <v>38406</v>
      </c>
      <c r="F42" s="329" t="n">
        <f aca="false">curves!I45</f>
        <v>0.2925</v>
      </c>
      <c r="G42" s="328" t="n">
        <f aca="false">VLOOKUP($B42,curvesettle,2,FALSE())</f>
        <v>3.44</v>
      </c>
      <c r="H42" s="329" t="n">
        <f aca="false">VLOOKUP($B42,curvesettle,4,FALSE())</f>
        <v>0.0436689034285567</v>
      </c>
      <c r="I42" s="330" t="n">
        <v>38407</v>
      </c>
      <c r="J42" s="328" t="n">
        <f aca="false">[6]STRADDLES!$F69</f>
        <v>3.435</v>
      </c>
      <c r="K42" s="329" t="n">
        <f aca="false">[6]STRADDLES!$I69</f>
        <v>0.3125</v>
      </c>
    </row>
    <row r="43" customFormat="false" ht="12.75" hidden="false" customHeight="false" outlineLevel="0" collapsed="false">
      <c r="B43" s="327" t="n">
        <v>38443</v>
      </c>
      <c r="C43" s="328" t="n">
        <f aca="false">IF(SETTLE="options",J43,G43)</f>
        <v>3.25</v>
      </c>
      <c r="D43" s="329" t="n">
        <f aca="false">IF(SETTLE="options",K43,F43)</f>
        <v>0.3</v>
      </c>
      <c r="E43" s="325" t="n">
        <v>38439</v>
      </c>
      <c r="F43" s="329" t="n">
        <f aca="false">curves!I46</f>
        <v>0.285</v>
      </c>
      <c r="G43" s="328" t="n">
        <f aca="false">VLOOKUP($B43,curvesettle,2,FALSE())</f>
        <v>3.255</v>
      </c>
      <c r="H43" s="329" t="n">
        <f aca="false">VLOOKUP($B43,curvesettle,4,FALSE())</f>
        <v>0.0441629859154538</v>
      </c>
      <c r="I43" s="330" t="n">
        <v>38440</v>
      </c>
      <c r="J43" s="328" t="n">
        <f aca="false">[6]STRADDLES!$F70</f>
        <v>3.25</v>
      </c>
      <c r="K43" s="329" t="n">
        <f aca="false">[6]STRADDLES!$I70</f>
        <v>0.3</v>
      </c>
    </row>
    <row r="44" customFormat="false" ht="12.75" hidden="false" customHeight="false" outlineLevel="0" collapsed="false">
      <c r="B44" s="327" t="n">
        <v>38473</v>
      </c>
      <c r="C44" s="328" t="n">
        <f aca="false">IF(SETTLE="options",J44,G44)</f>
        <v>3.25</v>
      </c>
      <c r="D44" s="329" t="n">
        <f aca="false">IF(SETTLE="options",K44,F44)</f>
        <v>0.2925</v>
      </c>
      <c r="E44" s="325" t="n">
        <v>38468</v>
      </c>
      <c r="F44" s="329" t="n">
        <f aca="false">curves!I47</f>
        <v>0.285</v>
      </c>
      <c r="G44" s="328" t="n">
        <f aca="false">VLOOKUP($B44,curvesettle,2,FALSE())</f>
        <v>3.25</v>
      </c>
      <c r="H44" s="329" t="n">
        <f aca="false">VLOOKUP($B44,curvesettle,4,FALSE())</f>
        <v>0.0446087139677753</v>
      </c>
      <c r="I44" s="330" t="n">
        <v>38469</v>
      </c>
      <c r="J44" s="328" t="n">
        <f aca="false">[6]STRADDLES!$F71</f>
        <v>3.25</v>
      </c>
      <c r="K44" s="329" t="n">
        <f aca="false">[6]STRADDLES!$I71</f>
        <v>0.2925</v>
      </c>
    </row>
    <row r="45" customFormat="false" ht="12.75" hidden="false" customHeight="false" outlineLevel="0" collapsed="false">
      <c r="B45" s="327" t="n">
        <v>38504</v>
      </c>
      <c r="C45" s="328" t="n">
        <f aca="false">IF(SETTLE="options",J45,G45)</f>
        <v>3.285</v>
      </c>
      <c r="D45" s="329" t="n">
        <f aca="false">IF(SETTLE="options",K45,F45)</f>
        <v>0.2925</v>
      </c>
      <c r="E45" s="325" t="n">
        <v>38497</v>
      </c>
      <c r="F45" s="329" t="n">
        <f aca="false">curves!I48</f>
        <v>0.28</v>
      </c>
      <c r="G45" s="328" t="n">
        <f aca="false">VLOOKUP($B45,curvesettle,2,FALSE())</f>
        <v>3.285</v>
      </c>
      <c r="H45" s="329" t="n">
        <f aca="false">VLOOKUP($B45,curvesettle,4,FALSE())</f>
        <v>0.0450692996917126</v>
      </c>
      <c r="I45" s="330" t="n">
        <v>38498</v>
      </c>
      <c r="J45" s="328" t="n">
        <f aca="false">[6]STRADDLES!$F72</f>
        <v>3.285</v>
      </c>
      <c r="K45" s="329" t="n">
        <f aca="false">[6]STRADDLES!$I72</f>
        <v>0.2925</v>
      </c>
    </row>
    <row r="46" customFormat="false" ht="12.75" hidden="false" customHeight="false" outlineLevel="0" collapsed="false">
      <c r="B46" s="327" t="n">
        <v>38534</v>
      </c>
      <c r="C46" s="328" t="n">
        <f aca="false">IF(SETTLE="options",J46,G46)</f>
        <v>3.325</v>
      </c>
      <c r="D46" s="329" t="n">
        <f aca="false">IF(SETTLE="options",K46,F46)</f>
        <v>0.2875</v>
      </c>
      <c r="E46" s="325" t="n">
        <v>38530</v>
      </c>
      <c r="F46" s="329" t="n">
        <f aca="false">curves!I49</f>
        <v>0.28</v>
      </c>
      <c r="G46" s="328" t="n">
        <f aca="false">VLOOKUP($B46,curvesettle,2,FALSE())</f>
        <v>3.325</v>
      </c>
      <c r="H46" s="329" t="n">
        <f aca="false">VLOOKUP($B46,curvesettle,4,FALSE())</f>
        <v>0.0454931128840683</v>
      </c>
      <c r="I46" s="330" t="n">
        <v>38531</v>
      </c>
      <c r="J46" s="328" t="n">
        <f aca="false">[6]STRADDLES!$F73</f>
        <v>3.325</v>
      </c>
      <c r="K46" s="329" t="n">
        <f aca="false">[6]STRADDLES!$I73</f>
        <v>0.2875</v>
      </c>
    </row>
    <row r="47" customFormat="false" ht="12.75" hidden="false" customHeight="false" outlineLevel="0" collapsed="false">
      <c r="B47" s="327" t="n">
        <v>38565</v>
      </c>
      <c r="C47" s="328" t="n">
        <f aca="false">IF(SETTLE="options",J47,G47)</f>
        <v>3.365</v>
      </c>
      <c r="D47" s="329" t="n">
        <f aca="false">IF(SETTLE="options",K47,F47)</f>
        <v>0.2875</v>
      </c>
      <c r="E47" s="325" t="n">
        <v>38559</v>
      </c>
      <c r="F47" s="329" t="n">
        <f aca="false">curves!I50</f>
        <v>0.28</v>
      </c>
      <c r="G47" s="328" t="n">
        <f aca="false">VLOOKUP($B47,curvesettle,2,FALSE())</f>
        <v>3.365</v>
      </c>
      <c r="H47" s="329" t="n">
        <f aca="false">VLOOKUP($B47,curvesettle,4,FALSE())</f>
        <v>0.045909969215757</v>
      </c>
      <c r="I47" s="330" t="n">
        <v>38560</v>
      </c>
      <c r="J47" s="328" t="n">
        <f aca="false">[6]STRADDLES!$F74</f>
        <v>3.365</v>
      </c>
      <c r="K47" s="329" t="n">
        <f aca="false">[6]STRADDLES!$I74</f>
        <v>0.2875</v>
      </c>
    </row>
    <row r="48" customFormat="false" ht="12.75" hidden="false" customHeight="false" outlineLevel="0" collapsed="false">
      <c r="B48" s="327" t="n">
        <v>38596</v>
      </c>
      <c r="C48" s="328" t="n">
        <f aca="false">IF(SETTLE="options",J48,G48)</f>
        <v>3.348</v>
      </c>
      <c r="D48" s="329" t="n">
        <f aca="false">IF(SETTLE="options",K48,F48)</f>
        <v>0.2875</v>
      </c>
      <c r="E48" s="325" t="n">
        <v>38590</v>
      </c>
      <c r="F48" s="329" t="n">
        <f aca="false">curves!I51</f>
        <v>0.28</v>
      </c>
      <c r="G48" s="328" t="n">
        <f aca="false">VLOOKUP($B48,curvesettle,2,FALSE())</f>
        <v>3.36</v>
      </c>
      <c r="H48" s="329" t="n">
        <f aca="false">VLOOKUP($B48,curvesettle,4,FALSE())</f>
        <v>0.04632682560558</v>
      </c>
      <c r="I48" s="330" t="n">
        <v>38593</v>
      </c>
      <c r="J48" s="328" t="n">
        <f aca="false">[6]STRADDLES!$F75</f>
        <v>3.348</v>
      </c>
      <c r="K48" s="329" t="n">
        <f aca="false">[6]STRADDLES!$I75</f>
        <v>0.2875</v>
      </c>
    </row>
    <row r="49" customFormat="false" ht="12.75" hidden="false" customHeight="false" outlineLevel="0" collapsed="false">
      <c r="B49" s="327" t="n">
        <v>38626</v>
      </c>
      <c r="C49" s="328" t="n">
        <f aca="false">IF(SETTLE="options",J49,G49)</f>
        <v>3.373</v>
      </c>
      <c r="D49" s="329" t="n">
        <f aca="false">IF(SETTLE="options",K49,F49)</f>
        <v>0.2875</v>
      </c>
      <c r="E49" s="325" t="n">
        <v>38622</v>
      </c>
      <c r="F49" s="329" t="n">
        <f aca="false">curves!I52</f>
        <v>0.28</v>
      </c>
      <c r="G49" s="328" t="n">
        <f aca="false">VLOOKUP($B49,curvesettle,2,FALSE())</f>
        <v>3.385</v>
      </c>
      <c r="H49" s="329" t="n">
        <f aca="false">VLOOKUP($B49,curvesettle,4,FALSE())</f>
        <v>0.0467165492653465</v>
      </c>
      <c r="I49" s="330" t="n">
        <v>38623</v>
      </c>
      <c r="J49" s="328" t="n">
        <f aca="false">[6]STRADDLES!$F76</f>
        <v>3.373</v>
      </c>
      <c r="K49" s="329" t="n">
        <f aca="false">[6]STRADDLES!$I76</f>
        <v>0.2875</v>
      </c>
    </row>
    <row r="50" customFormat="false" ht="12.75" hidden="false" customHeight="false" outlineLevel="0" collapsed="false">
      <c r="B50" s="327" t="n">
        <v>38657</v>
      </c>
      <c r="C50" s="328" t="n">
        <f aca="false">IF(SETTLE="options",J50,G50)</f>
        <v>3.525</v>
      </c>
      <c r="D50" s="329" t="n">
        <f aca="false">IF(SETTLE="options",K50,F50)</f>
        <v>0.2875</v>
      </c>
      <c r="E50" s="325" t="n">
        <v>38651</v>
      </c>
      <c r="F50" s="329" t="n">
        <f aca="false">curves!I53</f>
        <v>0.28</v>
      </c>
      <c r="G50" s="328" t="n">
        <f aca="false">VLOOKUP($B50,curvesettle,2,FALSE())</f>
        <v>3.537</v>
      </c>
      <c r="H50" s="329" t="n">
        <f aca="false">VLOOKUP($B50,curvesettle,4,FALSE())</f>
        <v>0.0470928800068173</v>
      </c>
      <c r="I50" s="330" t="n">
        <v>38652</v>
      </c>
      <c r="J50" s="328" t="n">
        <f aca="false">[6]STRADDLES!$F77</f>
        <v>3.525</v>
      </c>
      <c r="K50" s="329" t="n">
        <f aca="false">[6]STRADDLES!$I77</f>
        <v>0.2875</v>
      </c>
    </row>
    <row r="51" customFormat="false" ht="12.75" hidden="false" customHeight="false" outlineLevel="0" collapsed="false">
      <c r="B51" s="327" t="n">
        <v>38687</v>
      </c>
      <c r="C51" s="328" t="n">
        <f aca="false">IF(SETTLE="options",J51,G51)</f>
        <v>3.668</v>
      </c>
      <c r="D51" s="329" t="n">
        <f aca="false">IF(SETTLE="options",K51,F51)</f>
        <v>0.2875</v>
      </c>
      <c r="E51" s="325" t="n">
        <v>38681</v>
      </c>
      <c r="F51" s="329" t="n">
        <f aca="false">curves!I54</f>
        <v>0.285</v>
      </c>
      <c r="G51" s="328" t="n">
        <f aca="false">VLOOKUP($B51,curvesettle,2,FALSE())</f>
        <v>3.68</v>
      </c>
      <c r="H51" s="329" t="n">
        <f aca="false">VLOOKUP($B51,curvesettle,4,FALSE())</f>
        <v>0.0474570710920372</v>
      </c>
      <c r="I51" s="330" t="n">
        <v>38684</v>
      </c>
      <c r="J51" s="328" t="n">
        <f aca="false">[6]STRADDLES!$F78</f>
        <v>3.668</v>
      </c>
      <c r="K51" s="329" t="n">
        <f aca="false">[6]STRADDLES!$I78</f>
        <v>0.2875</v>
      </c>
    </row>
    <row r="52" customFormat="false" ht="12.75" hidden="false" customHeight="false" outlineLevel="0" collapsed="false">
      <c r="B52" s="327" t="n">
        <v>38718</v>
      </c>
      <c r="C52" s="328" t="n">
        <f aca="false">IF(SETTLE="options",J52,G52)</f>
        <v>3.7035</v>
      </c>
      <c r="D52" s="329" t="n">
        <f aca="false">IF(SETTLE="options",K52,F52)</f>
        <v>0.2825</v>
      </c>
      <c r="E52" s="325" t="n">
        <v>38713</v>
      </c>
      <c r="F52" s="329" t="n">
        <f aca="false">curves!I55</f>
        <v>0.28</v>
      </c>
      <c r="G52" s="328" t="n">
        <f aca="false">VLOOKUP($B52,curvesettle,2,FALSE())</f>
        <v>3.735</v>
      </c>
      <c r="H52" s="329" t="n">
        <f aca="false">VLOOKUP($B52,curvesettle,4,FALSE())</f>
        <v>0.0478100678250022</v>
      </c>
      <c r="I52" s="330" t="n">
        <v>38714</v>
      </c>
      <c r="J52" s="328" t="n">
        <f aca="false">[6]STRADDLES!$F79</f>
        <v>3.7035</v>
      </c>
      <c r="K52" s="329" t="n">
        <f aca="false">[6]STRADDLES!$I79</f>
        <v>0.2825</v>
      </c>
    </row>
    <row r="53" customFormat="false" ht="12.75" hidden="false" customHeight="false" outlineLevel="0" collapsed="false">
      <c r="B53" s="327" t="n">
        <v>38749</v>
      </c>
      <c r="C53" s="328" t="n">
        <f aca="false">IF(SETTLE="options",J53,G53)</f>
        <v>3.6475</v>
      </c>
      <c r="D53" s="329" t="n">
        <f aca="false">IF(SETTLE="options",K53,F53)</f>
        <v>0.2775</v>
      </c>
      <c r="E53" s="325" t="n">
        <v>38743</v>
      </c>
      <c r="F53" s="329" t="n">
        <f aca="false">curves!I56</f>
        <v>0.27</v>
      </c>
      <c r="G53" s="328" t="n">
        <f aca="false">VLOOKUP($B53,curvesettle,2,FALSE())</f>
        <v>3.65</v>
      </c>
      <c r="H53" s="329" t="n">
        <f aca="false">VLOOKUP($B53,curvesettle,4,FALSE())</f>
        <v>0.0481206389556634</v>
      </c>
      <c r="I53" s="330" t="n">
        <v>38744</v>
      </c>
      <c r="J53" s="328" t="n">
        <f aca="false">[6]STRADDLES!$F80</f>
        <v>3.6475</v>
      </c>
      <c r="K53" s="329" t="n">
        <f aca="false">[6]STRADDLES!$I80</f>
        <v>0.2775</v>
      </c>
    </row>
    <row r="54" customFormat="false" ht="12.75" hidden="false" customHeight="false" outlineLevel="0" collapsed="false">
      <c r="B54" s="327" t="n">
        <v>38777</v>
      </c>
      <c r="C54" s="328" t="n">
        <f aca="false">IF(SETTLE="options",J54,G54)</f>
        <v>3.5175</v>
      </c>
      <c r="D54" s="329" t="n">
        <f aca="false">IF(SETTLE="options",K54,F54)</f>
        <v>0.2675</v>
      </c>
      <c r="E54" s="325" t="n">
        <v>38771</v>
      </c>
      <c r="F54" s="329" t="n">
        <f aca="false">curves!I57</f>
        <v>0.25</v>
      </c>
      <c r="G54" s="328" t="n">
        <f aca="false">VLOOKUP($B54,curvesettle,2,FALSE())</f>
        <v>3.52</v>
      </c>
      <c r="H54" s="329" t="n">
        <f aca="false">VLOOKUP($B54,curvesettle,4,FALSE())</f>
        <v>0.0484011548433219</v>
      </c>
      <c r="I54" s="330" t="n">
        <v>38772</v>
      </c>
      <c r="J54" s="328" t="n">
        <f aca="false">[6]STRADDLES!$F81</f>
        <v>3.5175</v>
      </c>
      <c r="K54" s="329" t="n">
        <f aca="false">[6]STRADDLES!$I81</f>
        <v>0.2675</v>
      </c>
    </row>
    <row r="55" customFormat="false" ht="12.75" hidden="false" customHeight="false" outlineLevel="0" collapsed="false">
      <c r="B55" s="327" t="n">
        <v>38808</v>
      </c>
      <c r="C55" s="328" t="n">
        <f aca="false">IF(SETTLE="options",J55,G55)</f>
        <v>3.3325</v>
      </c>
      <c r="D55" s="329" t="n">
        <f aca="false">IF(SETTLE="options",K55,F55)</f>
        <v>0.25</v>
      </c>
      <c r="E55" s="325" t="n">
        <v>38804</v>
      </c>
      <c r="F55" s="329" t="n">
        <f aca="false">curves!I58</f>
        <v>0.245</v>
      </c>
      <c r="G55" s="328" t="n">
        <f aca="false">VLOOKUP($B55,curvesettle,2,FALSE())</f>
        <v>3.335</v>
      </c>
      <c r="H55" s="329" t="n">
        <f aca="false">VLOOKUP($B55,curvesettle,4,FALSE())</f>
        <v>0.0487117260353274</v>
      </c>
      <c r="I55" s="330" t="n">
        <v>38805</v>
      </c>
      <c r="J55" s="328" t="n">
        <f aca="false">[6]STRADDLES!$F82</f>
        <v>3.3325</v>
      </c>
      <c r="K55" s="329" t="n">
        <f aca="false">[6]STRADDLES!$I82</f>
        <v>0.25</v>
      </c>
    </row>
    <row r="56" customFormat="false" ht="12.75" hidden="false" customHeight="false" outlineLevel="0" collapsed="false">
      <c r="B56" s="327" t="n">
        <v>38838</v>
      </c>
      <c r="C56" s="328" t="n">
        <f aca="false">IF(SETTLE="options",J56,G56)</f>
        <v>3.3325</v>
      </c>
      <c r="D56" s="329" t="n">
        <f aca="false">IF(SETTLE="options",K56,F56)</f>
        <v>0.245</v>
      </c>
      <c r="E56" s="325" t="n">
        <v>38832</v>
      </c>
      <c r="F56" s="329" t="n">
        <f aca="false">curves!I59</f>
        <v>0.2475</v>
      </c>
      <c r="G56" s="328" t="n">
        <f aca="false">VLOOKUP($B56,curvesettle,2,FALSE())</f>
        <v>3.33</v>
      </c>
      <c r="H56" s="329" t="n">
        <f aca="false">VLOOKUP($B56,curvesettle,4,FALSE())</f>
        <v>0.0490122788324676</v>
      </c>
      <c r="I56" s="330" t="n">
        <v>38833</v>
      </c>
      <c r="J56" s="328" t="n">
        <f aca="false">[6]STRADDLES!$F83</f>
        <v>3.3325</v>
      </c>
      <c r="K56" s="329" t="n">
        <f aca="false">[6]STRADDLES!$I83</f>
        <v>0.245</v>
      </c>
    </row>
    <row r="57" customFormat="false" ht="12.75" hidden="false" customHeight="false" outlineLevel="0" collapsed="false">
      <c r="B57" s="327" t="n">
        <v>38869</v>
      </c>
      <c r="C57" s="328" t="n">
        <f aca="false">IF(SETTLE="options",J57,G57)</f>
        <v>3.3675</v>
      </c>
      <c r="D57" s="329" t="n">
        <f aca="false">IF(SETTLE="options",K57,F57)</f>
        <v>0.2475</v>
      </c>
      <c r="E57" s="325" t="n">
        <v>38862</v>
      </c>
      <c r="F57" s="329" t="n">
        <f aca="false">curves!I60</f>
        <v>0.2475</v>
      </c>
      <c r="G57" s="328" t="n">
        <f aca="false">VLOOKUP($B57,curvesettle,2,FALSE())</f>
        <v>3.365</v>
      </c>
      <c r="H57" s="329" t="n">
        <f aca="false">VLOOKUP($B57,curvesettle,4,FALSE())</f>
        <v>0.0493228500878793</v>
      </c>
      <c r="I57" s="330" t="n">
        <v>38863</v>
      </c>
      <c r="J57" s="328" t="n">
        <f aca="false">[6]STRADDLES!$F84</f>
        <v>3.3675</v>
      </c>
      <c r="K57" s="329" t="n">
        <f aca="false">[6]STRADDLES!$I84</f>
        <v>0.2475</v>
      </c>
    </row>
    <row r="58" customFormat="false" ht="12.75" hidden="false" customHeight="false" outlineLevel="0" collapsed="false">
      <c r="B58" s="327" t="n">
        <v>38899</v>
      </c>
      <c r="C58" s="328" t="n">
        <f aca="false">IF(SETTLE="options",J58,G58)</f>
        <v>3.4075</v>
      </c>
      <c r="D58" s="329" t="n">
        <f aca="false">IF(SETTLE="options",K58,F58)</f>
        <v>0.2475</v>
      </c>
      <c r="E58" s="325" t="n">
        <v>38895</v>
      </c>
      <c r="F58" s="329" t="n">
        <f aca="false">curves!I61</f>
        <v>0.2475</v>
      </c>
      <c r="G58" s="328" t="n">
        <f aca="false">VLOOKUP($B58,curvesettle,2,FALSE())</f>
        <v>3.405</v>
      </c>
      <c r="H58" s="329" t="n">
        <f aca="false">VLOOKUP($B58,curvesettle,4,FALSE())</f>
        <v>0.04962340294637</v>
      </c>
      <c r="I58" s="330" t="n">
        <v>38896</v>
      </c>
      <c r="J58" s="328" t="n">
        <f aca="false">[6]STRADDLES!$F85</f>
        <v>3.4075</v>
      </c>
      <c r="K58" s="329" t="n">
        <f aca="false">[6]STRADDLES!$I85</f>
        <v>0.2475</v>
      </c>
    </row>
    <row r="59" customFormat="false" ht="12.75" hidden="false" customHeight="false" outlineLevel="0" collapsed="false">
      <c r="B59" s="327" t="n">
        <v>38930</v>
      </c>
      <c r="C59" s="328" t="n">
        <f aca="false">IF(SETTLE="options",J59,G59)</f>
        <v>3.4475</v>
      </c>
      <c r="D59" s="329" t="n">
        <f aca="false">IF(SETTLE="options",K59,F59)</f>
        <v>0.2475</v>
      </c>
      <c r="E59" s="325" t="n">
        <v>38924</v>
      </c>
      <c r="F59" s="329" t="n">
        <f aca="false">curves!I62</f>
        <v>0.2475</v>
      </c>
      <c r="G59" s="328" t="n">
        <f aca="false">VLOOKUP($B59,curvesettle,2,FALSE())</f>
        <v>3.445</v>
      </c>
      <c r="H59" s="329" t="n">
        <f aca="false">VLOOKUP($B59,curvesettle,4,FALSE())</f>
        <v>0.0499339742651683</v>
      </c>
      <c r="I59" s="330" t="n">
        <v>38925</v>
      </c>
      <c r="J59" s="328" t="n">
        <f aca="false">[6]STRADDLES!$F86</f>
        <v>3.4475</v>
      </c>
      <c r="K59" s="329" t="n">
        <f aca="false">[6]STRADDLES!$I86</f>
        <v>0.2475</v>
      </c>
    </row>
    <row r="60" customFormat="false" ht="12.75" hidden="false" customHeight="false" outlineLevel="0" collapsed="false">
      <c r="B60" s="327" t="n">
        <v>38961</v>
      </c>
      <c r="C60" s="328" t="n">
        <f aca="false">IF(SETTLE="options",J60,G60)</f>
        <v>3.4305</v>
      </c>
      <c r="D60" s="329" t="n">
        <f aca="false">IF(SETTLE="options",K60,F60)</f>
        <v>0.2475</v>
      </c>
      <c r="E60" s="325" t="n">
        <v>38957</v>
      </c>
      <c r="F60" s="329" t="n">
        <f aca="false">curves!I63</f>
        <v>0.2475</v>
      </c>
      <c r="G60" s="328" t="n">
        <f aca="false">VLOOKUP($B60,curvesettle,2,FALSE())</f>
        <v>3.44</v>
      </c>
      <c r="H60" s="329" t="n">
        <f aca="false">VLOOKUP($B60,curvesettle,4,FALSE())</f>
        <v>0.0502445456161724</v>
      </c>
      <c r="I60" s="330" t="n">
        <v>38958</v>
      </c>
      <c r="J60" s="328" t="n">
        <f aca="false">[6]STRADDLES!$F87</f>
        <v>3.4305</v>
      </c>
      <c r="K60" s="329" t="n">
        <f aca="false">[6]STRADDLES!$I87</f>
        <v>0.2475</v>
      </c>
    </row>
    <row r="61" customFormat="false" ht="12.75" hidden="false" customHeight="false" outlineLevel="0" collapsed="false">
      <c r="B61" s="327" t="n">
        <v>38991</v>
      </c>
      <c r="C61" s="328" t="n">
        <f aca="false">IF(SETTLE="options",J61,G61)</f>
        <v>3.4555</v>
      </c>
      <c r="D61" s="329" t="n">
        <f aca="false">IF(SETTLE="options",K61,F61)</f>
        <v>0.2475</v>
      </c>
      <c r="E61" s="325" t="n">
        <v>38986</v>
      </c>
      <c r="F61" s="329" t="n">
        <f aca="false">curves!I64</f>
        <v>0.2475</v>
      </c>
      <c r="G61" s="328" t="n">
        <f aca="false">VLOOKUP($B61,curvesettle,2,FALSE())</f>
        <v>3.465</v>
      </c>
      <c r="H61" s="329" t="n">
        <f aca="false">VLOOKUP($B61,curvesettle,4,FALSE())</f>
        <v>0.0505450985671585</v>
      </c>
      <c r="I61" s="330" t="n">
        <v>38987</v>
      </c>
      <c r="J61" s="328" t="n">
        <f aca="false">[6]STRADDLES!$F88</f>
        <v>3.4555</v>
      </c>
      <c r="K61" s="329" t="n">
        <f aca="false">[6]STRADDLES!$I88</f>
        <v>0.2475</v>
      </c>
    </row>
    <row r="62" customFormat="false" ht="12.75" hidden="false" customHeight="false" outlineLevel="0" collapsed="false">
      <c r="B62" s="327" t="n">
        <v>39022</v>
      </c>
      <c r="C62" s="328" t="n">
        <f aca="false">IF(SETTLE="options",J62,G62)</f>
        <v>3.6075</v>
      </c>
      <c r="D62" s="329" t="n">
        <f aca="false">IF(SETTLE="options",K62,F62)</f>
        <v>0.2475</v>
      </c>
      <c r="E62" s="325" t="n">
        <v>39016</v>
      </c>
      <c r="F62" s="329" t="n">
        <f aca="false">curves!I65</f>
        <v>0.2475</v>
      </c>
      <c r="G62" s="328" t="n">
        <f aca="false">VLOOKUP($B62,curvesettle,2,FALSE())</f>
        <v>3.617</v>
      </c>
      <c r="H62" s="329" t="n">
        <f aca="false">VLOOKUP($B62,curvesettle,4,FALSE())</f>
        <v>0.0508556699815208</v>
      </c>
      <c r="I62" s="330" t="n">
        <v>39017</v>
      </c>
      <c r="J62" s="328" t="n">
        <f aca="false">[6]STRADDLES!$F89</f>
        <v>3.6075</v>
      </c>
      <c r="K62" s="329" t="n">
        <f aca="false">[6]STRADDLES!$I89</f>
        <v>0.2475</v>
      </c>
    </row>
    <row r="63" customFormat="false" ht="12.75" hidden="false" customHeight="false" outlineLevel="0" collapsed="false">
      <c r="B63" s="327" t="n">
        <v>39052</v>
      </c>
      <c r="C63" s="328" t="n">
        <f aca="false">IF(SETTLE="options",J63,G63)</f>
        <v>3.7505</v>
      </c>
      <c r="D63" s="329" t="n">
        <f aca="false">IF(SETTLE="options",K63,F63)</f>
        <v>0.2475</v>
      </c>
      <c r="E63" s="325" t="n">
        <v>39048</v>
      </c>
      <c r="F63" s="329" t="n">
        <f aca="false">curves!I66</f>
        <v>0.2475</v>
      </c>
      <c r="G63" s="328" t="n">
        <f aca="false">VLOOKUP($B63,curvesettle,2,FALSE())</f>
        <v>3.76</v>
      </c>
      <c r="H63" s="329" t="n">
        <f aca="false">VLOOKUP($B63,curvesettle,4,FALSE())</f>
        <v>0.0511562229938121</v>
      </c>
      <c r="I63" s="330" t="n">
        <v>39049</v>
      </c>
      <c r="J63" s="328" t="n">
        <f aca="false">[6]STRADDLES!$F90</f>
        <v>3.7505</v>
      </c>
      <c r="K63" s="329" t="n">
        <f aca="false">[6]STRADDLES!$I90</f>
        <v>0.2475</v>
      </c>
    </row>
    <row r="64" customFormat="false" ht="12.75" hidden="false" customHeight="false" outlineLevel="0" collapsed="false">
      <c r="B64" s="327" t="n">
        <v>39083</v>
      </c>
      <c r="C64" s="328" t="n">
        <f aca="false">IF(SETTLE="options",J64,G64)</f>
        <v>3.7885</v>
      </c>
      <c r="D64" s="329" t="n">
        <f aca="false">IF(SETTLE="options",K64,F64)</f>
        <v>0.2475</v>
      </c>
      <c r="E64" s="325" t="n">
        <v>39077</v>
      </c>
      <c r="F64" s="329" t="n">
        <f aca="false">curves!I67</f>
        <v>0.2425</v>
      </c>
      <c r="G64" s="328" t="n">
        <f aca="false">VLOOKUP($B64,curvesettle,2,FALSE())</f>
        <v>3.8125</v>
      </c>
      <c r="H64" s="329" t="n">
        <f aca="false">VLOOKUP($B64,curvesettle,4,FALSE())</f>
        <v>0.051391857633718</v>
      </c>
      <c r="I64" s="330" t="n">
        <v>39078</v>
      </c>
      <c r="J64" s="328" t="n">
        <f aca="false">[6]STRADDLES!$F91</f>
        <v>3.7885</v>
      </c>
      <c r="K64" s="329" t="n">
        <f aca="false">[6]STRADDLES!$I91</f>
        <v>0.2475</v>
      </c>
    </row>
    <row r="65" customFormat="false" ht="12.75" hidden="false" customHeight="false" outlineLevel="0" collapsed="false">
      <c r="B65" s="327" t="n">
        <v>39114</v>
      </c>
      <c r="C65" s="328" t="n">
        <f aca="false">IF(SETTLE="options",J65,G65)</f>
        <v>3.7325</v>
      </c>
      <c r="D65" s="329" t="n">
        <f aca="false">IF(SETTLE="options",K65,F65)</f>
        <v>0.2425</v>
      </c>
      <c r="E65" s="325" t="n">
        <v>39108</v>
      </c>
      <c r="F65" s="329" t="n">
        <f aca="false">curves!I68</f>
        <v>0.24</v>
      </c>
      <c r="G65" s="328" t="n">
        <f aca="false">VLOOKUP($B65,curvesettle,2,FALSE())</f>
        <v>3.7275</v>
      </c>
      <c r="H65" s="329" t="n">
        <f aca="false">VLOOKUP($B65,curvesettle,4,FALSE())</f>
        <v>0.0515733712395421</v>
      </c>
      <c r="I65" s="330" t="n">
        <v>39111</v>
      </c>
      <c r="J65" s="328" t="n">
        <f aca="false">[6]STRADDLES!$F92</f>
        <v>3.7325</v>
      </c>
      <c r="K65" s="329" t="n">
        <f aca="false">[6]STRADDLES!$I92</f>
        <v>0.2425</v>
      </c>
    </row>
    <row r="66" customFormat="false" ht="12.75" hidden="false" customHeight="false" outlineLevel="0" collapsed="false">
      <c r="B66" s="327" t="n">
        <v>39142</v>
      </c>
      <c r="C66" s="328" t="n">
        <f aca="false">IF(SETTLE="options",J66,G66)</f>
        <v>3.6025</v>
      </c>
      <c r="D66" s="329" t="n">
        <f aca="false">IF(SETTLE="options",K66,F66)</f>
        <v>0.24</v>
      </c>
      <c r="E66" s="325" t="n">
        <v>39136</v>
      </c>
      <c r="F66" s="329" t="n">
        <f aca="false">curves!I69</f>
        <v>0.24</v>
      </c>
      <c r="G66" s="328" t="n">
        <f aca="false">VLOOKUP($B66,curvesettle,2,FALSE())</f>
        <v>3.5975</v>
      </c>
      <c r="H66" s="329" t="n">
        <f aca="false">VLOOKUP($B66,curvesettle,4,FALSE())</f>
        <v>0.0517373190219916</v>
      </c>
      <c r="I66" s="330" t="n">
        <v>39139</v>
      </c>
      <c r="J66" s="328" t="n">
        <f aca="false">[6]STRADDLES!$F93</f>
        <v>3.6025</v>
      </c>
      <c r="K66" s="329" t="n">
        <f aca="false">[6]STRADDLES!$I93</f>
        <v>0.24</v>
      </c>
    </row>
    <row r="67" customFormat="false" ht="12.75" hidden="false" customHeight="false" outlineLevel="0" collapsed="false">
      <c r="B67" s="327" t="n">
        <v>39173</v>
      </c>
      <c r="C67" s="328" t="n">
        <f aca="false">IF(SETTLE="options",J67,G67)</f>
        <v>3.4175</v>
      </c>
      <c r="D67" s="329" t="n">
        <f aca="false">IF(SETTLE="options",K67,F67)</f>
        <v>0.24</v>
      </c>
      <c r="E67" s="325" t="n">
        <v>39168</v>
      </c>
      <c r="F67" s="329" t="n">
        <f aca="false">curves!I70</f>
        <v>0.24</v>
      </c>
      <c r="G67" s="328" t="n">
        <f aca="false">VLOOKUP($B67,curvesettle,2,FALSE())</f>
        <v>3.4125</v>
      </c>
      <c r="H67" s="329" t="n">
        <f aca="false">VLOOKUP($B67,curvesettle,4,FALSE())</f>
        <v>0.0519188326487345</v>
      </c>
      <c r="I67" s="330" t="n">
        <v>39169</v>
      </c>
      <c r="J67" s="328" t="n">
        <f aca="false">[6]STRADDLES!$F94</f>
        <v>3.4175</v>
      </c>
      <c r="K67" s="329" t="n">
        <f aca="false">[6]STRADDLES!$I94</f>
        <v>0.24</v>
      </c>
    </row>
    <row r="68" customFormat="false" ht="12.75" hidden="false" customHeight="false" outlineLevel="0" collapsed="false">
      <c r="B68" s="327" t="n">
        <v>39203</v>
      </c>
      <c r="C68" s="328" t="n">
        <f aca="false">IF(SETTLE="options",J68,G68)</f>
        <v>3.4175</v>
      </c>
      <c r="D68" s="329" t="n">
        <f aca="false">IF(SETTLE="options",K68,F68)</f>
        <v>0.24</v>
      </c>
      <c r="E68" s="325" t="n">
        <v>39197</v>
      </c>
      <c r="F68" s="329" t="n">
        <f aca="false">curves!I71</f>
        <v>0.24</v>
      </c>
      <c r="G68" s="328" t="n">
        <f aca="false">VLOOKUP($B68,curvesettle,2,FALSE())</f>
        <v>3.4075</v>
      </c>
      <c r="H68" s="329" t="n">
        <f aca="false">VLOOKUP($B68,curvesettle,4,FALSE())</f>
        <v>0.0520944910076597</v>
      </c>
      <c r="I68" s="330" t="n">
        <v>39198</v>
      </c>
      <c r="J68" s="328" t="n">
        <f aca="false">[6]STRADDLES!$F95</f>
        <v>3.4175</v>
      </c>
      <c r="K68" s="329" t="n">
        <f aca="false">[6]STRADDLES!$I95</f>
        <v>0.24</v>
      </c>
    </row>
    <row r="69" customFormat="false" ht="12.75" hidden="false" customHeight="false" outlineLevel="0" collapsed="false">
      <c r="B69" s="327" t="n">
        <v>39234</v>
      </c>
      <c r="C69" s="328" t="n">
        <f aca="false">IF(SETTLE="options",J69,G69)</f>
        <v>3.4525</v>
      </c>
      <c r="D69" s="329" t="n">
        <f aca="false">IF(SETTLE="options",K69,F69)</f>
        <v>0.24</v>
      </c>
      <c r="E69" s="325" t="n">
        <v>39227</v>
      </c>
      <c r="F69" s="329" t="n">
        <f aca="false">curves!I72</f>
        <v>0.24</v>
      </c>
      <c r="G69" s="328" t="n">
        <f aca="false">VLOOKUP($B69,curvesettle,2,FALSE())</f>
        <v>3.4425</v>
      </c>
      <c r="H69" s="329" t="n">
        <f aca="false">VLOOKUP($B69,curvesettle,4,FALSE())</f>
        <v>0.0522760046560284</v>
      </c>
      <c r="I69" s="330" t="n">
        <v>39231</v>
      </c>
      <c r="J69" s="328" t="n">
        <f aca="false">[6]STRADDLES!$F96</f>
        <v>3.4525</v>
      </c>
      <c r="K69" s="329" t="n">
        <f aca="false">[6]STRADDLES!$I96</f>
        <v>0.24</v>
      </c>
    </row>
    <row r="70" customFormat="false" ht="12.75" hidden="false" customHeight="false" outlineLevel="0" collapsed="false">
      <c r="B70" s="327" t="n">
        <v>39264</v>
      </c>
      <c r="C70" s="328" t="n">
        <f aca="false">IF(SETTLE="options",J70,G70)</f>
        <v>3.4925</v>
      </c>
      <c r="D70" s="329" t="n">
        <f aca="false">IF(SETTLE="options",K70,F70)</f>
        <v>0.24</v>
      </c>
      <c r="E70" s="325" t="n">
        <v>39259</v>
      </c>
      <c r="F70" s="329" t="n">
        <f aca="false">curves!I73</f>
        <v>0.24</v>
      </c>
      <c r="G70" s="328" t="n">
        <f aca="false">VLOOKUP($B70,curvesettle,2,FALSE())</f>
        <v>3.4825</v>
      </c>
      <c r="H70" s="329" t="n">
        <f aca="false">VLOOKUP($B70,curvesettle,4,FALSE())</f>
        <v>0.0524516630358791</v>
      </c>
      <c r="I70" s="330" t="n">
        <v>39260</v>
      </c>
      <c r="J70" s="328" t="n">
        <f aca="false">[6]STRADDLES!$F97</f>
        <v>3.4925</v>
      </c>
      <c r="K70" s="329" t="n">
        <f aca="false">[6]STRADDLES!$I97</f>
        <v>0.24</v>
      </c>
    </row>
    <row r="71" customFormat="false" ht="12.75" hidden="false" customHeight="false" outlineLevel="0" collapsed="false">
      <c r="B71" s="327" t="n">
        <v>39295</v>
      </c>
      <c r="C71" s="328" t="n">
        <f aca="false">IF(SETTLE="options",J71,G71)</f>
        <v>3.5325</v>
      </c>
      <c r="D71" s="329" t="n">
        <f aca="false">IF(SETTLE="options",K71,F71)</f>
        <v>0.24</v>
      </c>
      <c r="E71" s="325" t="n">
        <v>39289</v>
      </c>
      <c r="F71" s="329" t="n">
        <f aca="false">curves!I74</f>
        <v>0.24</v>
      </c>
      <c r="G71" s="328" t="n">
        <f aca="false">VLOOKUP($B71,curvesettle,2,FALSE())</f>
        <v>3.5225</v>
      </c>
      <c r="H71" s="329" t="n">
        <f aca="false">VLOOKUP($B71,curvesettle,4,FALSE())</f>
        <v>0.0526331767058688</v>
      </c>
      <c r="I71" s="330" t="n">
        <v>39290</v>
      </c>
      <c r="J71" s="328" t="n">
        <f aca="false">[6]STRADDLES!$F98</f>
        <v>3.5325</v>
      </c>
      <c r="K71" s="329" t="n">
        <f aca="false">[6]STRADDLES!$I98</f>
        <v>0.24</v>
      </c>
    </row>
    <row r="72" customFormat="false" ht="12.75" hidden="false" customHeight="false" outlineLevel="0" collapsed="false">
      <c r="B72" s="327" t="n">
        <v>39326</v>
      </c>
      <c r="C72" s="328" t="n">
        <f aca="false">IF(SETTLE="options",J72,G72)</f>
        <v>3.5155</v>
      </c>
      <c r="D72" s="329" t="n">
        <f aca="false">IF(SETTLE="options",K72,F72)</f>
        <v>0.24</v>
      </c>
      <c r="E72" s="325" t="n">
        <v>39322</v>
      </c>
      <c r="F72" s="329" t="n">
        <f aca="false">curves!I75</f>
        <v>0.24</v>
      </c>
      <c r="G72" s="328" t="n">
        <f aca="false">VLOOKUP($B72,curvesettle,2,FALSE())</f>
        <v>3.5175</v>
      </c>
      <c r="H72" s="329" t="n">
        <f aca="false">VLOOKUP($B72,curvesettle,4,FALSE())</f>
        <v>0.0528146903868447</v>
      </c>
      <c r="I72" s="330" t="n">
        <v>39323</v>
      </c>
      <c r="J72" s="328" t="n">
        <f aca="false">[6]STRADDLES!$F99</f>
        <v>3.5155</v>
      </c>
      <c r="K72" s="329" t="n">
        <f aca="false">[6]STRADDLES!$I99</f>
        <v>0.24</v>
      </c>
    </row>
    <row r="73" customFormat="false" ht="12.75" hidden="false" customHeight="false" outlineLevel="0" collapsed="false">
      <c r="B73" s="327" t="n">
        <v>39356</v>
      </c>
      <c r="C73" s="328" t="n">
        <f aca="false">IF(SETTLE="options",J73,G73)</f>
        <v>3.5405</v>
      </c>
      <c r="D73" s="329" t="n">
        <f aca="false">IF(SETTLE="options",K73,F73)</f>
        <v>0.24</v>
      </c>
      <c r="E73" s="325" t="n">
        <v>39350</v>
      </c>
      <c r="F73" s="329" t="n">
        <f aca="false">curves!I76</f>
        <v>0.24</v>
      </c>
      <c r="G73" s="328" t="n">
        <f aca="false">VLOOKUP($B73,curvesettle,2,FALSE())</f>
        <v>3.5425</v>
      </c>
      <c r="H73" s="329" t="n">
        <f aca="false">VLOOKUP($B73,curvesettle,4,FALSE())</f>
        <v>0.0529903487982488</v>
      </c>
      <c r="I73" s="330" t="n">
        <v>39351</v>
      </c>
      <c r="J73" s="328" t="n">
        <f aca="false">[6]STRADDLES!$F100</f>
        <v>3.5405</v>
      </c>
      <c r="K73" s="329" t="n">
        <f aca="false">[6]STRADDLES!$I100</f>
        <v>0.24</v>
      </c>
    </row>
    <row r="74" customFormat="false" ht="12.75" hidden="false" customHeight="false" outlineLevel="0" collapsed="false">
      <c r="B74" s="327" t="n">
        <v>39387</v>
      </c>
      <c r="C74" s="328" t="n">
        <f aca="false">IF(SETTLE="options",J74,G74)</f>
        <v>3.6925</v>
      </c>
      <c r="D74" s="329" t="n">
        <f aca="false">IF(SETTLE="options",K74,F74)</f>
        <v>0.24</v>
      </c>
      <c r="E74" s="325" t="n">
        <v>39381</v>
      </c>
      <c r="F74" s="329" t="n">
        <f aca="false">curves!I77</f>
        <v>0.24</v>
      </c>
      <c r="G74" s="328" t="n">
        <f aca="false">VLOOKUP($B74,curvesettle,2,FALSE())</f>
        <v>3.6945</v>
      </c>
      <c r="H74" s="329" t="n">
        <f aca="false">VLOOKUP($B74,curvesettle,4,FALSE())</f>
        <v>0.0531718625008408</v>
      </c>
      <c r="I74" s="330" t="n">
        <v>39384</v>
      </c>
      <c r="J74" s="328" t="n">
        <f aca="false">[6]STRADDLES!$F101</f>
        <v>3.6925</v>
      </c>
      <c r="K74" s="329" t="n">
        <f aca="false">[6]STRADDLES!$I101</f>
        <v>0.24</v>
      </c>
    </row>
    <row r="75" customFormat="false" ht="12.75" hidden="false" customHeight="false" outlineLevel="0" collapsed="false">
      <c r="B75" s="327" t="n">
        <v>39417</v>
      </c>
      <c r="C75" s="328" t="n">
        <f aca="false">IF(SETTLE="options",J75,G75)</f>
        <v>3.8355</v>
      </c>
      <c r="D75" s="329" t="n">
        <f aca="false">IF(SETTLE="options",K75,F75)</f>
        <v>0.24</v>
      </c>
      <c r="E75" s="325" t="n">
        <v>39413</v>
      </c>
      <c r="F75" s="329" t="n">
        <f aca="false">curves!I78</f>
        <v>0.24</v>
      </c>
      <c r="G75" s="328" t="n">
        <f aca="false">VLOOKUP($B75,curvesettle,2,FALSE())</f>
        <v>3.8375</v>
      </c>
      <c r="H75" s="329" t="n">
        <f aca="false">VLOOKUP($B75,curvesettle,4,FALSE())</f>
        <v>0.0533475209331611</v>
      </c>
      <c r="I75" s="330" t="n">
        <v>39414</v>
      </c>
      <c r="J75" s="328" t="n">
        <f aca="false">[6]STRADDLES!$F102</f>
        <v>3.8355</v>
      </c>
      <c r="K75" s="329" t="n">
        <f aca="false">[6]STRADDLES!$I102</f>
        <v>0.24</v>
      </c>
    </row>
    <row r="76" customFormat="false" ht="12.75" hidden="false" customHeight="false" outlineLevel="0" collapsed="false">
      <c r="B76" s="327" t="n">
        <v>39448</v>
      </c>
      <c r="C76" s="328" t="n">
        <f aca="false">IF(SETTLE="options",J76,G76)</f>
        <v>3.8735</v>
      </c>
      <c r="D76" s="329" t="n">
        <f aca="false">IF(SETTLE="options",K76,F76)</f>
        <v>0.24</v>
      </c>
      <c r="E76" s="325" t="n">
        <v>39442</v>
      </c>
      <c r="F76" s="329" t="n">
        <f aca="false">curves!I79</f>
        <v>0.24</v>
      </c>
      <c r="G76" s="328" t="n">
        <f aca="false">VLOOKUP($B76,curvesettle,2,FALSE())</f>
        <v>3.8875</v>
      </c>
      <c r="H76" s="329" t="n">
        <f aca="false">VLOOKUP($B76,curvesettle,4,FALSE())</f>
        <v>0.0535290346573647</v>
      </c>
      <c r="I76" s="330" t="n">
        <v>39443</v>
      </c>
      <c r="J76" s="328" t="n">
        <f aca="false">[6]STRADDLES!$F103</f>
        <v>3.8735</v>
      </c>
      <c r="K76" s="329" t="n">
        <f aca="false">[6]STRADDLES!$I103</f>
        <v>0.24</v>
      </c>
    </row>
    <row r="77" customFormat="false" ht="12.75" hidden="false" customHeight="false" outlineLevel="0" collapsed="false">
      <c r="B77" s="327" t="n">
        <v>39479</v>
      </c>
      <c r="C77" s="328" t="n">
        <f aca="false">IF(SETTLE="options",J77,G77)</f>
        <v>3.8175</v>
      </c>
      <c r="D77" s="329" t="n">
        <f aca="false">IF(SETTLE="options",K77,F77)</f>
        <v>0.24</v>
      </c>
      <c r="E77" s="325" t="n">
        <v>39475</v>
      </c>
      <c r="F77" s="329" t="n">
        <f aca="false">curves!I80</f>
        <v>0.235</v>
      </c>
      <c r="G77" s="328" t="n">
        <f aca="false">VLOOKUP($B77,curvesettle,2,FALSE())</f>
        <v>3.8025</v>
      </c>
      <c r="H77" s="329" t="n">
        <f aca="false">VLOOKUP($B77,curvesettle,4,FALSE())</f>
        <v>0.0537105483925497</v>
      </c>
      <c r="I77" s="330" t="n">
        <v>39476</v>
      </c>
      <c r="J77" s="328" t="n">
        <f aca="false">[6]STRADDLES!$F104</f>
        <v>3.8175</v>
      </c>
      <c r="K77" s="329" t="n">
        <f aca="false">[6]STRADDLES!$I104</f>
        <v>0.24</v>
      </c>
    </row>
    <row r="78" customFormat="false" ht="12.75" hidden="false" customHeight="false" outlineLevel="0" collapsed="false">
      <c r="B78" s="327" t="n">
        <v>39508</v>
      </c>
      <c r="C78" s="328" t="n">
        <f aca="false">IF(SETTLE="options",J78,G78)</f>
        <v>3.6875</v>
      </c>
      <c r="D78" s="329" t="n">
        <f aca="false">IF(SETTLE="options",K78,F78)</f>
        <v>0.235</v>
      </c>
      <c r="E78" s="325" t="n">
        <v>39504</v>
      </c>
      <c r="F78" s="329" t="n">
        <f aca="false">curves!I81</f>
        <v>0.23</v>
      </c>
      <c r="G78" s="328" t="n">
        <f aca="false">VLOOKUP($B78,curvesettle,2,FALSE())</f>
        <v>3.6725</v>
      </c>
      <c r="H78" s="329" t="n">
        <f aca="false">VLOOKUP($B78,curvesettle,4,FALSE())</f>
        <v>0.0538803515741155</v>
      </c>
      <c r="I78" s="330" t="n">
        <v>39505</v>
      </c>
      <c r="J78" s="328" t="n">
        <f aca="false">[6]STRADDLES!$F105</f>
        <v>3.6875</v>
      </c>
      <c r="K78" s="329" t="n">
        <f aca="false">[6]STRADDLES!$I105</f>
        <v>0.235</v>
      </c>
    </row>
    <row r="79" customFormat="false" ht="12.75" hidden="false" customHeight="false" outlineLevel="0" collapsed="false">
      <c r="B79" s="327" t="n">
        <v>39539</v>
      </c>
      <c r="C79" s="328" t="n">
        <f aca="false">IF(SETTLE="options",J79,G79)</f>
        <v>3.5025</v>
      </c>
      <c r="D79" s="329" t="n">
        <f aca="false">IF(SETTLE="options",K79,F79)</f>
        <v>0.23</v>
      </c>
      <c r="E79" s="325" t="n">
        <v>39533</v>
      </c>
      <c r="F79" s="329" t="n">
        <f aca="false">curves!I82</f>
        <v>0.23</v>
      </c>
      <c r="G79" s="328" t="n">
        <f aca="false">VLOOKUP($B79,curvesettle,2,FALSE())</f>
        <v>3.4875</v>
      </c>
      <c r="H79" s="329" t="n">
        <f aca="false">VLOOKUP($B79,curvesettle,4,FALSE())</f>
        <v>0.0540618653305529</v>
      </c>
      <c r="I79" s="330" t="n">
        <v>39534</v>
      </c>
      <c r="J79" s="328" t="n">
        <f aca="false">[6]STRADDLES!$F106</f>
        <v>3.5025</v>
      </c>
      <c r="K79" s="329" t="n">
        <f aca="false">[6]STRADDLES!$I106</f>
        <v>0.23</v>
      </c>
    </row>
    <row r="80" customFormat="false" ht="12.75" hidden="false" customHeight="false" outlineLevel="0" collapsed="false">
      <c r="B80" s="327" t="n">
        <v>39569</v>
      </c>
      <c r="C80" s="328" t="n">
        <f aca="false">IF(SETTLE="options",J80,G80)</f>
        <v>3.5025</v>
      </c>
      <c r="D80" s="329" t="n">
        <f aca="false">IF(SETTLE="options",K80,F80)</f>
        <v>0.23</v>
      </c>
      <c r="E80" s="325" t="n">
        <v>39563</v>
      </c>
      <c r="F80" s="329" t="n">
        <f aca="false">curves!I83</f>
        <v>0.23</v>
      </c>
      <c r="G80" s="328" t="n">
        <f aca="false">VLOOKUP($B80,curvesettle,2,FALSE())</f>
        <v>3.4825</v>
      </c>
      <c r="H80" s="329" t="n">
        <f aca="false">VLOOKUP($B80,curvesettle,4,FALSE())</f>
        <v>0.0542375238149777</v>
      </c>
      <c r="I80" s="330" t="n">
        <v>39566</v>
      </c>
      <c r="J80" s="328" t="n">
        <f aca="false">[6]STRADDLES!$F107</f>
        <v>3.5025</v>
      </c>
      <c r="K80" s="329" t="n">
        <f aca="false">[6]STRADDLES!$I107</f>
        <v>0.23</v>
      </c>
    </row>
    <row r="81" customFormat="false" ht="12.75" hidden="false" customHeight="false" outlineLevel="0" collapsed="false">
      <c r="B81" s="327" t="n">
        <v>39600</v>
      </c>
      <c r="C81" s="328" t="n">
        <f aca="false">IF(SETTLE="options",J81,G81)</f>
        <v>3.5375</v>
      </c>
      <c r="D81" s="329" t="n">
        <f aca="false">IF(SETTLE="options",K81,F81)</f>
        <v>0.23</v>
      </c>
      <c r="E81" s="325" t="n">
        <v>39595</v>
      </c>
      <c r="F81" s="329" t="n">
        <f aca="false">curves!I84</f>
        <v>0.23</v>
      </c>
      <c r="G81" s="328" t="n">
        <f aca="false">VLOOKUP($B81,curvesettle,2,FALSE())</f>
        <v>3.5175</v>
      </c>
      <c r="H81" s="329" t="n">
        <f aca="false">VLOOKUP($B81,curvesettle,4,FALSE())</f>
        <v>0.0544190375930174</v>
      </c>
      <c r="I81" s="330" t="n">
        <v>39596</v>
      </c>
      <c r="J81" s="328" t="n">
        <f aca="false">[6]STRADDLES!$F108</f>
        <v>3.5375</v>
      </c>
      <c r="K81" s="329" t="n">
        <f aca="false">[6]STRADDLES!$I108</f>
        <v>0.23</v>
      </c>
    </row>
    <row r="82" customFormat="false" ht="12.75" hidden="false" customHeight="false" outlineLevel="0" collapsed="false">
      <c r="B82" s="327" t="n">
        <v>39630</v>
      </c>
      <c r="C82" s="328" t="n">
        <f aca="false">IF(SETTLE="options",J82,G82)</f>
        <v>3.5775</v>
      </c>
      <c r="D82" s="329" t="n">
        <f aca="false">IF(SETTLE="options",K82,F82)</f>
        <v>0.23</v>
      </c>
      <c r="E82" s="325" t="n">
        <v>39624</v>
      </c>
      <c r="F82" s="329" t="n">
        <f aca="false">curves!I85</f>
        <v>0.23</v>
      </c>
      <c r="G82" s="328" t="n">
        <f aca="false">VLOOKUP($B82,curvesettle,2,FALSE())</f>
        <v>3.5575</v>
      </c>
      <c r="H82" s="329" t="n">
        <f aca="false">VLOOKUP($B82,curvesettle,4,FALSE())</f>
        <v>0.0545946960983459</v>
      </c>
      <c r="I82" s="330" t="n">
        <v>39625</v>
      </c>
      <c r="J82" s="328" t="n">
        <f aca="false">[6]STRADDLES!$F109</f>
        <v>3.5775</v>
      </c>
      <c r="K82" s="329" t="n">
        <f aca="false">[6]STRADDLES!$I109</f>
        <v>0.23</v>
      </c>
    </row>
    <row r="83" customFormat="false" ht="12.75" hidden="false" customHeight="false" outlineLevel="0" collapsed="false">
      <c r="B83" s="327" t="n">
        <v>39661</v>
      </c>
      <c r="C83" s="328" t="n">
        <f aca="false">IF(SETTLE="options",J83,G83)</f>
        <v>3.6175</v>
      </c>
      <c r="D83" s="329" t="n">
        <f aca="false">IF(SETTLE="options",K83,F83)</f>
        <v>0.23</v>
      </c>
      <c r="E83" s="325" t="n">
        <v>39657</v>
      </c>
      <c r="F83" s="329" t="n">
        <f aca="false">curves!I86</f>
        <v>0.23</v>
      </c>
      <c r="G83" s="328" t="n">
        <f aca="false">VLOOKUP($B83,curvesettle,2,FALSE())</f>
        <v>3.5975</v>
      </c>
      <c r="H83" s="329" t="n">
        <f aca="false">VLOOKUP($B83,curvesettle,4,FALSE())</f>
        <v>0.0547762098979847</v>
      </c>
      <c r="I83" s="330" t="n">
        <v>39658</v>
      </c>
      <c r="J83" s="328" t="n">
        <f aca="false">[6]STRADDLES!$F110</f>
        <v>3.6175</v>
      </c>
      <c r="K83" s="329" t="n">
        <f aca="false">[6]STRADDLES!$I110</f>
        <v>0.23</v>
      </c>
    </row>
    <row r="84" customFormat="false" ht="12.75" hidden="false" customHeight="false" outlineLevel="0" collapsed="false">
      <c r="B84" s="327" t="n">
        <v>39692</v>
      </c>
      <c r="E84" s="325" t="n">
        <v>39686</v>
      </c>
      <c r="F84" s="329" t="n">
        <f aca="false">curves!I87</f>
        <v>0.23</v>
      </c>
      <c r="G84" s="328" t="n">
        <f aca="false">VLOOKUP($B84,curvesettle,2,FALSE())</f>
        <v>3.5925</v>
      </c>
      <c r="H84" s="329" t="n">
        <f aca="false">VLOOKUP($B84,curvesettle,4,FALSE())</f>
        <v>0.0549577237085983</v>
      </c>
      <c r="I84" s="330" t="n">
        <v>39687</v>
      </c>
      <c r="J84" s="328" t="n">
        <f aca="false">[6]STRADDLES!$F111</f>
        <v>3.6005</v>
      </c>
      <c r="K84" s="329" t="n">
        <f aca="false">[6]STRADDLES!$I111</f>
        <v>0.23</v>
      </c>
    </row>
    <row r="85" customFormat="false" ht="12.75" hidden="false" customHeight="false" outlineLevel="0" collapsed="false">
      <c r="B85" s="327" t="n">
        <v>39722</v>
      </c>
      <c r="E85" s="325" t="n">
        <v>39716</v>
      </c>
      <c r="F85" s="329" t="n">
        <f aca="false">curves!I88</f>
        <v>0.23</v>
      </c>
      <c r="G85" s="328" t="n">
        <f aca="false">VLOOKUP($B85,curvesettle,2,FALSE())</f>
        <v>3.6175</v>
      </c>
      <c r="H85" s="329" t="n">
        <f aca="false">VLOOKUP($B85,curvesettle,4,FALSE())</f>
        <v>0.0551333822454474</v>
      </c>
      <c r="I85" s="330" t="n">
        <v>39717</v>
      </c>
      <c r="J85" s="328" t="n">
        <f aca="false">[6]STRADDLES!$F112</f>
        <v>3.6255</v>
      </c>
      <c r="K85" s="329" t="n">
        <f aca="false">[6]STRADDLES!$I112</f>
        <v>0.23</v>
      </c>
    </row>
    <row r="86" customFormat="false" ht="12.75" hidden="false" customHeight="false" outlineLevel="0" collapsed="false">
      <c r="B86" s="327" t="n">
        <v>39753</v>
      </c>
      <c r="E86" s="325" t="n">
        <v>39749</v>
      </c>
      <c r="F86" s="329" t="n">
        <f aca="false">curves!I89</f>
        <v>0.23</v>
      </c>
      <c r="G86" s="328" t="n">
        <f aca="false">VLOOKUP($B86,curvesettle,2,FALSE())</f>
        <v>3.7695</v>
      </c>
      <c r="H86" s="329" t="n">
        <f aca="false">VLOOKUP($B86,curvesettle,4,FALSE())</f>
        <v>0.0553148960776539</v>
      </c>
      <c r="I86" s="330" t="n">
        <v>39750</v>
      </c>
      <c r="J86" s="328" t="n">
        <f aca="false">[6]STRADDLES!$F113</f>
        <v>3.7775</v>
      </c>
      <c r="K86" s="329" t="n">
        <f aca="false">[6]STRADDLES!$I113</f>
        <v>0.23</v>
      </c>
    </row>
    <row r="87" customFormat="false" ht="12.75" hidden="false" customHeight="false" outlineLevel="0" collapsed="false">
      <c r="B87" s="327" t="n">
        <v>39783</v>
      </c>
      <c r="E87" s="325" t="n">
        <v>39776</v>
      </c>
      <c r="F87" s="329" t="n">
        <f aca="false">curves!I90</f>
        <v>0.23</v>
      </c>
      <c r="G87" s="328" t="n">
        <f aca="false">VLOOKUP($B87,curvesettle,2,FALSE())</f>
        <v>3.9125</v>
      </c>
      <c r="H87" s="329" t="n">
        <f aca="false">VLOOKUP($B87,curvesettle,4,FALSE())</f>
        <v>0.0554905546353979</v>
      </c>
      <c r="I87" s="330" t="n">
        <v>39777</v>
      </c>
      <c r="J87" s="328" t="n">
        <f aca="false">[6]STRADDLES!$F114</f>
        <v>3.9205</v>
      </c>
      <c r="K87" s="329" t="n">
        <f aca="false">[6]STRADDLES!$I114</f>
        <v>0.23</v>
      </c>
    </row>
    <row r="88" customFormat="false" ht="12.75" hidden="false" customHeight="false" outlineLevel="0" collapsed="false">
      <c r="B88" s="327" t="n">
        <v>39814</v>
      </c>
      <c r="E88" s="325" t="n">
        <v>39808</v>
      </c>
      <c r="F88" s="329" t="n">
        <f aca="false">curves!I91</f>
        <v>0.2275</v>
      </c>
      <c r="G88" s="328" t="n">
        <f aca="false">VLOOKUP($B88,curvesettle,2,FALSE())</f>
        <v>3.965</v>
      </c>
      <c r="H88" s="329" t="n">
        <f aca="false">VLOOKUP($B88,curvesettle,4,FALSE())</f>
        <v>0.0556292858091121</v>
      </c>
      <c r="I88" s="330" t="n">
        <v>39811</v>
      </c>
      <c r="J88" s="328" t="n">
        <f aca="false">[6]STRADDLES!$F115</f>
        <v>3.9585</v>
      </c>
      <c r="K88" s="329" t="n">
        <f aca="false">[6]STRADDLES!$I115</f>
        <v>0.23</v>
      </c>
    </row>
    <row r="89" customFormat="false" ht="12.75" hidden="false" customHeight="false" outlineLevel="0" collapsed="false">
      <c r="B89" s="327" t="n">
        <v>39845</v>
      </c>
      <c r="E89" s="325" t="n">
        <v>39840</v>
      </c>
      <c r="F89" s="329" t="n">
        <f aca="false">curves!I92</f>
        <v>0.22</v>
      </c>
      <c r="G89" s="328" t="n">
        <f aca="false">VLOOKUP($B89,curvesettle,2,FALSE())</f>
        <v>3.88</v>
      </c>
      <c r="H89" s="329" t="n">
        <f aca="false">VLOOKUP($B89,curvesettle,4,FALSE())</f>
        <v>0.055732784192704</v>
      </c>
      <c r="I89" s="330" t="n">
        <v>39841</v>
      </c>
      <c r="J89" s="328" t="n">
        <f aca="false">[6]STRADDLES!$F116</f>
        <v>3.9025</v>
      </c>
      <c r="K89" s="329" t="n">
        <f aca="false">[6]STRADDLES!$I116</f>
        <v>0.2275</v>
      </c>
    </row>
    <row r="90" customFormat="false" ht="12.75" hidden="false" customHeight="false" outlineLevel="0" collapsed="false">
      <c r="B90" s="327" t="n">
        <v>39873</v>
      </c>
      <c r="E90" s="325" t="n">
        <v>39868</v>
      </c>
      <c r="F90" s="329" t="n">
        <f aca="false">curves!I93</f>
        <v>0.2025</v>
      </c>
      <c r="G90" s="328" t="n">
        <f aca="false">VLOOKUP($B90,curvesettle,2,FALSE())</f>
        <v>3.75</v>
      </c>
      <c r="H90" s="329" t="n">
        <f aca="false">VLOOKUP($B90,curvesettle,4,FALSE())</f>
        <v>0.0558262666067555</v>
      </c>
      <c r="I90" s="330" t="n">
        <v>39869</v>
      </c>
      <c r="J90" s="328" t="n">
        <f aca="false">[6]STRADDLES!$F117</f>
        <v>3.7725</v>
      </c>
      <c r="K90" s="329" t="n">
        <f aca="false">[6]STRADDLES!$I117</f>
        <v>0.22</v>
      </c>
    </row>
    <row r="91" customFormat="false" ht="12.75" hidden="false" customHeight="false" outlineLevel="0" collapsed="false">
      <c r="B91" s="327" t="n">
        <v>39904</v>
      </c>
      <c r="E91" s="325" t="n">
        <v>39898</v>
      </c>
      <c r="F91" s="329" t="n">
        <f aca="false">curves!I94</f>
        <v>0.2025</v>
      </c>
      <c r="G91" s="328" t="n">
        <f aca="false">VLOOKUP($B91,curvesettle,2,FALSE())</f>
        <v>3.565</v>
      </c>
      <c r="H91" s="329" t="n">
        <f aca="false">VLOOKUP($B91,curvesettle,4,FALSE())</f>
        <v>0.0559297649971344</v>
      </c>
      <c r="I91" s="330" t="n">
        <v>39899</v>
      </c>
      <c r="J91" s="328" t="n">
        <f aca="false">[6]STRADDLES!$F118</f>
        <v>3.5875</v>
      </c>
      <c r="K91" s="329" t="n">
        <f aca="false">[6]STRADDLES!$I118</f>
        <v>0.2025</v>
      </c>
    </row>
    <row r="92" customFormat="false" ht="12.75" hidden="false" customHeight="false" outlineLevel="0" collapsed="false">
      <c r="B92" s="327" t="n">
        <v>39934</v>
      </c>
      <c r="E92" s="325" t="n">
        <v>39930</v>
      </c>
      <c r="F92" s="329" t="n">
        <f aca="false">curves!I95</f>
        <v>0.2025</v>
      </c>
      <c r="G92" s="328" t="n">
        <f aca="false">VLOOKUP($B92,curvesettle,2,FALSE())</f>
        <v>3.56</v>
      </c>
      <c r="H92" s="329" t="n">
        <f aca="false">VLOOKUP($B92,curvesettle,4,FALSE())</f>
        <v>0.0560299247331555</v>
      </c>
      <c r="I92" s="330" t="n">
        <v>39931</v>
      </c>
      <c r="J92" s="328" t="n">
        <f aca="false">[6]STRADDLES!$F119</f>
        <v>3.5875</v>
      </c>
      <c r="K92" s="329" t="n">
        <f aca="false">[6]STRADDLES!$I119</f>
        <v>0.2025</v>
      </c>
    </row>
    <row r="93" customFormat="false" ht="12.75" hidden="false" customHeight="false" outlineLevel="0" collapsed="false">
      <c r="B93" s="327" t="n">
        <v>39965</v>
      </c>
      <c r="E93" s="325" t="n">
        <v>39959</v>
      </c>
      <c r="F93" s="329" t="n">
        <f aca="false">curves!I96</f>
        <v>0.2025</v>
      </c>
      <c r="G93" s="328" t="n">
        <f aca="false">VLOOKUP($B93,curvesettle,2,FALSE())</f>
        <v>3.595</v>
      </c>
      <c r="H93" s="329" t="n">
        <f aca="false">VLOOKUP($B93,curvesettle,4,FALSE())</f>
        <v>0.0561334231305515</v>
      </c>
      <c r="I93" s="330" t="n">
        <v>39960</v>
      </c>
      <c r="J93" s="328" t="n">
        <f aca="false">[6]STRADDLES!$F120</f>
        <v>3.6225</v>
      </c>
      <c r="K93" s="329" t="n">
        <f aca="false">[6]STRADDLES!$I120</f>
        <v>0.2025</v>
      </c>
    </row>
    <row r="94" customFormat="false" ht="12.75" hidden="false" customHeight="false" outlineLevel="0" collapsed="false">
      <c r="B94" s="327" t="n">
        <v>39995</v>
      </c>
      <c r="E94" s="325" t="n">
        <v>39989</v>
      </c>
      <c r="F94" s="329" t="n">
        <f aca="false">curves!I97</f>
        <v>0.2025</v>
      </c>
      <c r="G94" s="328" t="n">
        <f aca="false">VLOOKUP($B94,curvesettle,2,FALSE())</f>
        <v>3.635</v>
      </c>
      <c r="H94" s="329" t="n">
        <f aca="false">VLOOKUP($B94,curvesettle,4,FALSE())</f>
        <v>0.0562335828733631</v>
      </c>
      <c r="I94" s="330" t="n">
        <v>39990</v>
      </c>
      <c r="J94" s="328" t="n">
        <f aca="false">[6]STRADDLES!$F121</f>
        <v>3.6625</v>
      </c>
      <c r="K94" s="329" t="n">
        <f aca="false">[6]STRADDLES!$I121</f>
        <v>0.2025</v>
      </c>
    </row>
    <row r="95" customFormat="false" ht="12.75" hidden="false" customHeight="false" outlineLevel="0" collapsed="false">
      <c r="B95" s="327" t="n">
        <v>40026</v>
      </c>
      <c r="E95" s="325" t="n">
        <v>40022</v>
      </c>
      <c r="F95" s="329" t="n">
        <f aca="false">curves!I98</f>
        <v>0.2025</v>
      </c>
      <c r="G95" s="328" t="n">
        <f aca="false">VLOOKUP($B95,curvesettle,2,FALSE())</f>
        <v>3.675</v>
      </c>
      <c r="H95" s="329" t="n">
        <f aca="false">VLOOKUP($B95,curvesettle,4,FALSE())</f>
        <v>0.0563370812777757</v>
      </c>
      <c r="I95" s="330" t="n">
        <v>40023</v>
      </c>
      <c r="J95" s="328" t="n">
        <f aca="false">[6]STRADDLES!$F122</f>
        <v>3.7025</v>
      </c>
      <c r="K95" s="329" t="n">
        <f aca="false">[6]STRADDLES!$I122</f>
        <v>0.2025</v>
      </c>
    </row>
    <row r="96" customFormat="false" ht="12.75" hidden="false" customHeight="false" outlineLevel="0" collapsed="false">
      <c r="B96" s="327" t="n">
        <v>40057</v>
      </c>
      <c r="E96" s="325" t="n">
        <v>40051</v>
      </c>
      <c r="F96" s="329" t="n">
        <f aca="false">curves!I99</f>
        <v>0.2025</v>
      </c>
      <c r="G96" s="328" t="n">
        <f aca="false">VLOOKUP($B96,curvesettle,2,FALSE())</f>
        <v>3.67</v>
      </c>
      <c r="H96" s="329" t="n">
        <f aca="false">VLOOKUP($B96,curvesettle,4,FALSE())</f>
        <v>0.0564405796857548</v>
      </c>
      <c r="I96" s="330" t="n">
        <v>40052</v>
      </c>
      <c r="J96" s="328" t="n">
        <f aca="false">[6]STRADDLES!$F123</f>
        <v>3.6855</v>
      </c>
      <c r="K96" s="329" t="n">
        <f aca="false">[6]STRADDLES!$I123</f>
        <v>0.2025</v>
      </c>
    </row>
    <row r="97" customFormat="false" ht="12.75" hidden="false" customHeight="false" outlineLevel="0" collapsed="false">
      <c r="B97" s="327" t="n">
        <v>40087</v>
      </c>
      <c r="E97" s="325" t="n">
        <v>40081</v>
      </c>
      <c r="F97" s="329" t="n">
        <f aca="false">curves!I100</f>
        <v>0.2025</v>
      </c>
      <c r="G97" s="328" t="n">
        <f aca="false">VLOOKUP($B97,curvesettle,2,FALSE())</f>
        <v>3.695</v>
      </c>
      <c r="H97" s="329" t="n">
        <f aca="false">VLOOKUP($B97,curvesettle,4,FALSE())</f>
        <v>0.0565407394388062</v>
      </c>
      <c r="I97" s="330" t="n">
        <v>40084</v>
      </c>
      <c r="J97" s="328" t="n">
        <f aca="false">[6]STRADDLES!$F124</f>
        <v>3.7105</v>
      </c>
      <c r="K97" s="329" t="n">
        <f aca="false">[6]STRADDLES!$I124</f>
        <v>0.2025</v>
      </c>
    </row>
    <row r="98" customFormat="false" ht="12.75" hidden="false" customHeight="false" outlineLevel="0" collapsed="false">
      <c r="B98" s="327" t="n">
        <v>40118</v>
      </c>
      <c r="E98" s="325" t="n">
        <v>40113</v>
      </c>
      <c r="F98" s="329" t="n">
        <f aca="false">curves!I101</f>
        <v>0.2025</v>
      </c>
      <c r="G98" s="328" t="n">
        <f aca="false">VLOOKUP($B98,curvesettle,2,FALSE())</f>
        <v>3.847</v>
      </c>
      <c r="H98" s="329" t="n">
        <f aca="false">VLOOKUP($B98,curvesettle,4,FALSE())</f>
        <v>0.0566442378538001</v>
      </c>
      <c r="I98" s="330" t="n">
        <v>40114</v>
      </c>
      <c r="J98" s="328" t="n">
        <f aca="false">[6]STRADDLES!$F125</f>
        <v>3.8625</v>
      </c>
      <c r="K98" s="329" t="n">
        <f aca="false">[6]STRADDLES!$I125</f>
        <v>0.2025</v>
      </c>
    </row>
    <row r="99" customFormat="false" ht="12.75" hidden="false" customHeight="false" outlineLevel="0" collapsed="false">
      <c r="B99" s="327" t="n">
        <v>40148</v>
      </c>
      <c r="E99" s="325" t="n">
        <v>40141</v>
      </c>
      <c r="F99" s="329" t="n">
        <f aca="false">curves!I102</f>
        <v>0.2025</v>
      </c>
      <c r="G99" s="328" t="n">
        <f aca="false">VLOOKUP($B99,curvesettle,2,FALSE())</f>
        <v>3.99</v>
      </c>
      <c r="H99" s="329" t="n">
        <f aca="false">VLOOKUP($B99,curvesettle,4,FALSE())</f>
        <v>0.0567443976136408</v>
      </c>
      <c r="I99" s="330" t="n">
        <v>40142</v>
      </c>
      <c r="J99" s="328" t="n">
        <f aca="false">[6]STRADDLES!$F126</f>
        <v>4.0055</v>
      </c>
      <c r="K99" s="329" t="n">
        <f aca="false">[6]STRADDLES!$I126</f>
        <v>0.2025</v>
      </c>
    </row>
    <row r="100" customFormat="false" ht="12.75" hidden="false" customHeight="false" outlineLevel="0" collapsed="false">
      <c r="B100" s="327" t="n">
        <v>40179</v>
      </c>
      <c r="E100" s="325" t="n">
        <v>40175</v>
      </c>
      <c r="F100" s="329" t="n">
        <f aca="false">curves!I103</f>
        <v>0.2</v>
      </c>
      <c r="G100" s="328" t="n">
        <f aca="false">VLOOKUP($B100,curvesettle,2,FALSE())</f>
        <v>4.045</v>
      </c>
      <c r="H100" s="329" t="n">
        <f aca="false">VLOOKUP($B100,curvesettle,4,FALSE())</f>
        <v>0.0568478960356496</v>
      </c>
      <c r="I100" s="330" t="n">
        <v>40176</v>
      </c>
      <c r="J100" s="328" t="n">
        <f aca="false">[6]STRADDLES!$F127</f>
        <v>4.0435</v>
      </c>
      <c r="K100" s="329" t="n">
        <f aca="false">[6]STRADDLES!$I127</f>
        <v>0.2025</v>
      </c>
    </row>
    <row r="101" customFormat="false" ht="12.75" hidden="false" customHeight="false" outlineLevel="0" collapsed="false">
      <c r="B101" s="327" t="n">
        <v>40210</v>
      </c>
      <c r="E101" s="325" t="n">
        <v>40204</v>
      </c>
      <c r="F101" s="329" t="n">
        <f aca="false">curves!I104</f>
        <v>0.195</v>
      </c>
      <c r="G101" s="328" t="n">
        <f aca="false">VLOOKUP($B101,curvesettle,2,FALSE())</f>
        <v>3.96</v>
      </c>
      <c r="H101" s="329" t="n">
        <f aca="false">VLOOKUP($B101,curvesettle,4,FALSE())</f>
        <v>0.056951394461223</v>
      </c>
      <c r="I101" s="330" t="n">
        <v>40205</v>
      </c>
      <c r="J101" s="328" t="n">
        <f aca="false">[6]STRADDLES!$F128</f>
        <v>3.9875</v>
      </c>
      <c r="K101" s="329" t="n">
        <f aca="false">[6]STRADDLES!$I128</f>
        <v>0.2</v>
      </c>
    </row>
    <row r="102" customFormat="false" ht="12.75" hidden="false" customHeight="false" outlineLevel="0" collapsed="false">
      <c r="B102" s="327" t="n">
        <v>40238</v>
      </c>
      <c r="E102" s="325" t="n">
        <v>40232</v>
      </c>
      <c r="F102" s="329" t="n">
        <f aca="false">curves!I105</f>
        <v>0.19</v>
      </c>
      <c r="G102" s="328" t="n">
        <f aca="false">VLOOKUP($B102,curvesettle,2,FALSE())</f>
        <v>3.83</v>
      </c>
      <c r="H102" s="329" t="n">
        <f aca="false">VLOOKUP($B102,curvesettle,4,FALSE())</f>
        <v>0.0570448769131922</v>
      </c>
      <c r="I102" s="330" t="n">
        <v>40233</v>
      </c>
      <c r="J102" s="328" t="n">
        <f aca="false">[6]STRADDLES!$F129</f>
        <v>3.8575</v>
      </c>
      <c r="K102" s="329" t="n">
        <f aca="false">[6]STRADDLES!$I129</f>
        <v>0.195</v>
      </c>
    </row>
    <row r="103" customFormat="false" ht="12.75" hidden="false" customHeight="false" outlineLevel="0" collapsed="false">
      <c r="B103" s="327" t="n">
        <v>40269</v>
      </c>
      <c r="E103" s="325" t="n">
        <v>40263</v>
      </c>
      <c r="F103" s="329" t="n">
        <f aca="false">curves!I106</f>
        <v>0.185</v>
      </c>
      <c r="G103" s="328" t="n">
        <f aca="false">VLOOKUP($B103,curvesettle,2,FALSE())</f>
        <v>3.645</v>
      </c>
      <c r="H103" s="329" t="n">
        <f aca="false">VLOOKUP($B103,curvesettle,4,FALSE())</f>
        <v>0.0571483753455491</v>
      </c>
      <c r="I103" s="330" t="n">
        <v>40266</v>
      </c>
      <c r="J103" s="328" t="n">
        <f aca="false">[6]STRADDLES!$F130</f>
        <v>3.6725</v>
      </c>
      <c r="K103" s="329" t="n">
        <f aca="false">[6]STRADDLES!$I130</f>
        <v>0.19</v>
      </c>
    </row>
    <row r="104" customFormat="false" ht="12.75" hidden="false" customHeight="false" outlineLevel="0" collapsed="false">
      <c r="B104" s="327" t="n">
        <v>40299</v>
      </c>
      <c r="E104" s="325" t="n">
        <v>40295</v>
      </c>
      <c r="F104" s="329" t="n">
        <f aca="false">curves!I107</f>
        <v>0.185</v>
      </c>
      <c r="G104" s="328" t="n">
        <f aca="false">VLOOKUP($B104,curvesettle,2,FALSE())</f>
        <v>3.64</v>
      </c>
      <c r="H104" s="329" t="n">
        <f aca="false">VLOOKUP($B104,curvesettle,4,FALSE())</f>
        <v>0.0572485351221919</v>
      </c>
      <c r="I104" s="330" t="n">
        <v>40296</v>
      </c>
      <c r="J104" s="328" t="n">
        <f aca="false">[6]STRADDLES!$F131</f>
        <v>3.6725</v>
      </c>
      <c r="K104" s="329" t="n">
        <f aca="false">[6]STRADDLES!$I131</f>
        <v>0.185</v>
      </c>
    </row>
    <row r="105" customFormat="false" ht="12.75" hidden="false" customHeight="false" outlineLevel="0" collapsed="false">
      <c r="B105" s="327" t="n">
        <v>40330</v>
      </c>
      <c r="E105" s="325" t="n">
        <v>40323</v>
      </c>
      <c r="F105" s="329" t="n">
        <f aca="false">curves!I108</f>
        <v>0.185</v>
      </c>
      <c r="G105" s="328" t="n">
        <f aca="false">VLOOKUP($B105,curvesettle,2,FALSE())</f>
        <v>3.675</v>
      </c>
      <c r="H105" s="329" t="n">
        <f aca="false">VLOOKUP($B105,curvesettle,4,FALSE())</f>
        <v>0.0573520335615627</v>
      </c>
      <c r="I105" s="330" t="n">
        <v>40324</v>
      </c>
      <c r="J105" s="328" t="n">
        <f aca="false">[6]STRADDLES!$F132</f>
        <v>3.7075</v>
      </c>
      <c r="K105" s="329" t="n">
        <f aca="false">[6]STRADDLES!$I132</f>
        <v>0.185</v>
      </c>
    </row>
    <row r="106" customFormat="false" ht="12.75" hidden="false" customHeight="false" outlineLevel="0" collapsed="false">
      <c r="B106" s="327" t="n">
        <v>40360</v>
      </c>
      <c r="E106" s="325" t="n">
        <v>40354</v>
      </c>
      <c r="F106" s="329" t="n">
        <f aca="false">curves!I109</f>
        <v>0.185</v>
      </c>
      <c r="G106" s="328" t="n">
        <f aca="false">VLOOKUP($B106,curvesettle,2,FALSE())</f>
        <v>3.715</v>
      </c>
      <c r="H106" s="329" t="n">
        <f aca="false">VLOOKUP($B106,curvesettle,4,FALSE())</f>
        <v>0.0574521933449916</v>
      </c>
      <c r="I106" s="330" t="n">
        <v>40357</v>
      </c>
      <c r="J106" s="328" t="n">
        <f aca="false">[6]STRADDLES!$F133</f>
        <v>3.7475</v>
      </c>
      <c r="K106" s="329" t="n">
        <f aca="false">[6]STRADDLES!$I133</f>
        <v>0.185</v>
      </c>
    </row>
    <row r="107" customFormat="false" ht="12.75" hidden="false" customHeight="false" outlineLevel="0" collapsed="false">
      <c r="B107" s="327" t="n">
        <v>40391</v>
      </c>
      <c r="E107" s="325" t="n">
        <v>40386</v>
      </c>
      <c r="F107" s="329" t="n">
        <f aca="false">curves!I110</f>
        <v>0.185</v>
      </c>
      <c r="G107" s="328" t="n">
        <f aca="false">VLOOKUP($B107,curvesettle,2,FALSE())</f>
        <v>3.755</v>
      </c>
      <c r="H107" s="329" t="n">
        <f aca="false">VLOOKUP($B107,curvesettle,4,FALSE())</f>
        <v>0.0575556917913746</v>
      </c>
      <c r="I107" s="330" t="n">
        <v>40387</v>
      </c>
      <c r="J107" s="328" t="n">
        <f aca="false">[6]STRADDLES!$F134</f>
        <v>3.7875</v>
      </c>
      <c r="K107" s="329" t="n">
        <f aca="false">[6]STRADDLES!$I134</f>
        <v>0.185</v>
      </c>
    </row>
    <row r="108" customFormat="false" ht="12.75" hidden="false" customHeight="false" outlineLevel="0" collapsed="false">
      <c r="B108" s="327" t="n">
        <v>40422</v>
      </c>
      <c r="E108" s="325" t="n">
        <v>40416</v>
      </c>
      <c r="F108" s="329" t="n">
        <f aca="false">curves!I111</f>
        <v>0.185</v>
      </c>
      <c r="G108" s="328" t="n">
        <f aca="false">VLOOKUP($B108,curvesettle,2,FALSE())</f>
        <v>3.75</v>
      </c>
      <c r="H108" s="329" t="n">
        <f aca="false">VLOOKUP($B108,curvesettle,4,FALSE())</f>
        <v>0.0576591902413206</v>
      </c>
      <c r="I108" s="330" t="n">
        <v>40417</v>
      </c>
      <c r="J108" s="328" t="n">
        <f aca="false">[6]STRADDLES!$F135</f>
        <v>3.7705</v>
      </c>
      <c r="K108" s="329" t="n">
        <f aca="false">[6]STRADDLES!$I135</f>
        <v>0.185</v>
      </c>
    </row>
    <row r="109" customFormat="false" ht="12.75" hidden="false" customHeight="false" outlineLevel="0" collapsed="false">
      <c r="B109" s="327" t="n">
        <v>40452</v>
      </c>
      <c r="E109" s="325" t="n">
        <v>40448</v>
      </c>
      <c r="F109" s="329" t="n">
        <f aca="false">curves!I112</f>
        <v>0.185</v>
      </c>
      <c r="G109" s="328" t="n">
        <f aca="false">VLOOKUP($B109,curvesettle,2,FALSE())</f>
        <v>3.775</v>
      </c>
      <c r="H109" s="329" t="n">
        <f aca="false">VLOOKUP($B109,curvesettle,4,FALSE())</f>
        <v>0.057759350034984</v>
      </c>
      <c r="I109" s="330" t="n">
        <v>40449</v>
      </c>
      <c r="J109" s="328" t="n">
        <f aca="false">[6]STRADDLES!$F136</f>
        <v>3.7955</v>
      </c>
      <c r="K109" s="329" t="n">
        <f aca="false">[6]STRADDLES!$I136</f>
        <v>0.185</v>
      </c>
    </row>
    <row r="110" customFormat="false" ht="12.75" hidden="false" customHeight="false" outlineLevel="0" collapsed="false">
      <c r="B110" s="327" t="n">
        <v>40483</v>
      </c>
      <c r="E110" s="325" t="n">
        <v>40477</v>
      </c>
      <c r="F110" s="329" t="n">
        <f aca="false">curves!I113</f>
        <v>0.185</v>
      </c>
      <c r="G110" s="328" t="n">
        <f aca="false">VLOOKUP($B110,curvesettle,2,FALSE())</f>
        <v>3.927</v>
      </c>
      <c r="H110" s="329" t="n">
        <f aca="false">VLOOKUP($B110,curvesettle,4,FALSE())</f>
        <v>0.0578628484919417</v>
      </c>
      <c r="I110" s="330" t="n">
        <v>40478</v>
      </c>
      <c r="J110" s="328" t="n">
        <f aca="false">[6]STRADDLES!$F137</f>
        <v>3.9475</v>
      </c>
      <c r="K110" s="329" t="n">
        <f aca="false">[6]STRADDLES!$I137</f>
        <v>0.185</v>
      </c>
    </row>
    <row r="111" customFormat="false" ht="12.75" hidden="false" customHeight="false" outlineLevel="0" collapsed="false">
      <c r="B111" s="327" t="n">
        <v>40513</v>
      </c>
      <c r="E111" s="325" t="n">
        <v>40506</v>
      </c>
      <c r="F111" s="329" t="n">
        <f aca="false">curves!I114</f>
        <v>0.185</v>
      </c>
      <c r="G111" s="328" t="n">
        <f aca="false">VLOOKUP($B111,curvesettle,2,FALSE())</f>
        <v>4.07</v>
      </c>
      <c r="H111" s="329" t="n">
        <f aca="false">VLOOKUP($B111,curvesettle,4,FALSE())</f>
        <v>0.0579630082923899</v>
      </c>
      <c r="I111" s="330" t="n">
        <v>40508</v>
      </c>
      <c r="J111" s="328" t="n">
        <f aca="false">[6]STRADDLES!$F138</f>
        <v>4.0905</v>
      </c>
      <c r="K111" s="329" t="n">
        <f aca="false">[6]STRADDLES!$I138</f>
        <v>0.185</v>
      </c>
    </row>
    <row r="112" customFormat="false" ht="12.75" hidden="false" customHeight="false" outlineLevel="0" collapsed="false">
      <c r="B112" s="327" t="n">
        <v>40544</v>
      </c>
      <c r="E112" s="325" t="n">
        <v>40539</v>
      </c>
      <c r="F112" s="329" t="n">
        <f aca="false">curves!I115</f>
        <v>0.185</v>
      </c>
      <c r="G112" s="328" t="n">
        <f aca="false">VLOOKUP($B112,curvesettle,2,FALSE())</f>
        <v>4.1275</v>
      </c>
      <c r="H112" s="329" t="n">
        <f aca="false">VLOOKUP($B112,curvesettle,4,FALSE())</f>
        <v>0.0580665067563584</v>
      </c>
      <c r="I112" s="330" t="n">
        <v>40540</v>
      </c>
      <c r="J112" s="328" t="n">
        <f aca="false">[6]STRADDLES!$F139</f>
        <v>4.1285</v>
      </c>
      <c r="K112" s="329" t="n">
        <f aca="false">[6]STRADDLES!$I139</f>
        <v>0.185</v>
      </c>
    </row>
    <row r="113" customFormat="false" ht="12.75" hidden="false" customHeight="false" outlineLevel="0" collapsed="false">
      <c r="B113" s="327" t="n">
        <v>40575</v>
      </c>
      <c r="E113" s="325" t="n">
        <v>40569</v>
      </c>
      <c r="F113" s="329" t="n">
        <f aca="false">curves!I116</f>
        <v>0.18</v>
      </c>
      <c r="G113" s="328" t="n">
        <f aca="false">VLOOKUP($B113,curvesettle,2,FALSE())</f>
        <v>4.0425</v>
      </c>
      <c r="H113" s="329" t="n">
        <f aca="false">VLOOKUP($B113,curvesettle,4,FALSE())</f>
        <v>0.0581700052238889</v>
      </c>
      <c r="I113" s="330" t="n">
        <v>40570</v>
      </c>
      <c r="J113" s="328" t="n">
        <f aca="false">[6]STRADDLES!$F140</f>
        <v>4.0725</v>
      </c>
      <c r="K113" s="329" t="n">
        <f aca="false">[6]STRADDLES!$I140</f>
        <v>0.185</v>
      </c>
    </row>
    <row r="114" customFormat="false" ht="12.75" hidden="false" customHeight="false" outlineLevel="0" collapsed="false">
      <c r="B114" s="327" t="n">
        <v>40603</v>
      </c>
      <c r="E114" s="325" t="n">
        <v>40597</v>
      </c>
      <c r="F114" s="329" t="n">
        <f aca="false">curves!I117</f>
        <v>0.18</v>
      </c>
      <c r="G114" s="328" t="n">
        <f aca="false">VLOOKUP($B114,curvesettle,2,FALSE())</f>
        <v>3.9125</v>
      </c>
      <c r="H114" s="329" t="n">
        <f aca="false">VLOOKUP($B114,curvesettle,4,FALSE())</f>
        <v>0.0582634877137527</v>
      </c>
      <c r="I114" s="330" t="n">
        <v>40598</v>
      </c>
      <c r="J114" s="328" t="n">
        <f aca="false">[6]STRADDLES!$F141</f>
        <v>3.9425</v>
      </c>
      <c r="K114" s="329" t="n">
        <f aca="false">[6]STRADDLES!$I141</f>
        <v>0.18</v>
      </c>
    </row>
    <row r="115" customFormat="false" ht="12.75" hidden="false" customHeight="false" outlineLevel="0" collapsed="false">
      <c r="B115" s="327" t="n">
        <v>40634</v>
      </c>
      <c r="E115" s="325" t="n">
        <v>40630</v>
      </c>
      <c r="F115" s="329" t="n">
        <f aca="false">curves!I118</f>
        <v>0.18</v>
      </c>
      <c r="G115" s="328" t="n">
        <f aca="false">VLOOKUP($B115,curvesettle,2,FALSE())</f>
        <v>3.7275</v>
      </c>
      <c r="H115" s="329" t="n">
        <f aca="false">VLOOKUP($B115,curvesettle,4,FALSE())</f>
        <v>0.0583669861880636</v>
      </c>
      <c r="I115" s="330" t="n">
        <v>40631</v>
      </c>
      <c r="J115" s="328" t="n">
        <f aca="false">[6]STRADDLES!$F142</f>
        <v>3.7575</v>
      </c>
      <c r="K115" s="329" t="n">
        <f aca="false">[6]STRADDLES!$I142</f>
        <v>0.18</v>
      </c>
    </row>
    <row r="116" customFormat="false" ht="12.75" hidden="false" customHeight="false" outlineLevel="0" collapsed="false">
      <c r="B116" s="327" t="n">
        <v>40664</v>
      </c>
      <c r="E116" s="325" t="n">
        <v>40659</v>
      </c>
      <c r="F116" s="329" t="n">
        <f aca="false">curves!I119</f>
        <v>0.18</v>
      </c>
      <c r="G116" s="328" t="n">
        <f aca="false">VLOOKUP($B116,curvesettle,2,FALSE())</f>
        <v>3.7225</v>
      </c>
      <c r="H116" s="329" t="n">
        <f aca="false">VLOOKUP($B116,curvesettle,4,FALSE())</f>
        <v>0.0584671460053037</v>
      </c>
      <c r="I116" s="330" t="n">
        <v>40660</v>
      </c>
      <c r="J116" s="328" t="n">
        <f aca="false">[6]STRADDLES!$F143</f>
        <v>3.7575</v>
      </c>
      <c r="K116" s="329" t="n">
        <f aca="false">[6]STRADDLES!$I143</f>
        <v>0.18</v>
      </c>
    </row>
    <row r="117" customFormat="false" ht="12.75" hidden="false" customHeight="false" outlineLevel="0" collapsed="false">
      <c r="B117" s="327" t="n">
        <v>40695</v>
      </c>
      <c r="E117" s="325" t="n">
        <v>40688</v>
      </c>
      <c r="F117" s="329" t="n">
        <f aca="false">curves!I120</f>
        <v>0.18</v>
      </c>
      <c r="G117" s="328" t="n">
        <f aca="false">VLOOKUP($B117,curvesettle,2,FALSE())</f>
        <v>3.7575</v>
      </c>
      <c r="H117" s="329" t="n">
        <f aca="false">VLOOKUP($B117,curvesettle,4,FALSE())</f>
        <v>0.0585706444866236</v>
      </c>
      <c r="I117" s="330" t="n">
        <v>40689</v>
      </c>
      <c r="J117" s="328" t="n">
        <f aca="false">[6]STRADDLES!$F144</f>
        <v>3.7925</v>
      </c>
      <c r="K117" s="329" t="n">
        <f aca="false">[6]STRADDLES!$I144</f>
        <v>0.18</v>
      </c>
    </row>
    <row r="118" customFormat="false" ht="12.75" hidden="false" customHeight="false" outlineLevel="0" collapsed="false">
      <c r="B118" s="327" t="n">
        <v>40725</v>
      </c>
      <c r="E118" s="325" t="n">
        <v>40721</v>
      </c>
      <c r="F118" s="329" t="n">
        <f aca="false">curves!I121</f>
        <v>0.18</v>
      </c>
      <c r="G118" s="328" t="n">
        <f aca="false">VLOOKUP($B118,curvesettle,2,FALSE())</f>
        <v>3.7975</v>
      </c>
      <c r="H118" s="329" t="n">
        <f aca="false">VLOOKUP($B118,curvesettle,4,FALSE())</f>
        <v>0.0586708043106468</v>
      </c>
      <c r="I118" s="330" t="n">
        <v>40722</v>
      </c>
      <c r="J118" s="328" t="n">
        <f aca="false">[6]STRADDLES!$F145</f>
        <v>3.8325</v>
      </c>
      <c r="K118" s="329" t="n">
        <f aca="false">[6]STRADDLES!$I145</f>
        <v>0.18</v>
      </c>
    </row>
    <row r="119" customFormat="false" ht="12.75" hidden="false" customHeight="false" outlineLevel="0" collapsed="false">
      <c r="B119" s="327" t="n">
        <v>40756</v>
      </c>
      <c r="E119" s="325" t="n">
        <v>40750</v>
      </c>
      <c r="F119" s="329" t="n">
        <f aca="false">curves!I122</f>
        <v>0.18</v>
      </c>
      <c r="G119" s="328" t="n">
        <f aca="false">VLOOKUP($B119,curvesettle,2,FALSE())</f>
        <v>3.8375</v>
      </c>
      <c r="H119" s="329" t="n">
        <f aca="false">VLOOKUP($B119,curvesettle,4,FALSE())</f>
        <v>0.0587743027989744</v>
      </c>
      <c r="I119" s="330" t="n">
        <v>40751</v>
      </c>
      <c r="J119" s="328" t="n">
        <f aca="false">[6]STRADDLES!$F146</f>
        <v>3.8725</v>
      </c>
      <c r="K119" s="329" t="n">
        <f aca="false">[6]STRADDLES!$I146</f>
        <v>0.18</v>
      </c>
    </row>
    <row r="120" customFormat="false" ht="12.75" hidden="false" customHeight="false" outlineLevel="0" collapsed="false">
      <c r="B120" s="327" t="n">
        <v>40787</v>
      </c>
      <c r="E120" s="325" t="n">
        <v>40781</v>
      </c>
      <c r="F120" s="329" t="n">
        <f aca="false">curves!I123</f>
        <v>0.18</v>
      </c>
      <c r="G120" s="328" t="n">
        <f aca="false">VLOOKUP($B120,curvesettle,2,FALSE())</f>
        <v>3.8325</v>
      </c>
      <c r="H120" s="329" t="n">
        <f aca="false">VLOOKUP($B120,curvesettle,4,FALSE())</f>
        <v>0.0588778012908637</v>
      </c>
      <c r="I120" s="330" t="n">
        <v>40784</v>
      </c>
      <c r="J120" s="328" t="n">
        <f aca="false">[6]STRADDLES!$F147</f>
        <v>3.8555</v>
      </c>
      <c r="K120" s="329" t="n">
        <f aca="false">[6]STRADDLES!$I147</f>
        <v>0.18</v>
      </c>
    </row>
    <row r="121" customFormat="false" ht="12.75" hidden="false" customHeight="false" outlineLevel="0" collapsed="false">
      <c r="B121" s="327" t="n">
        <v>40817</v>
      </c>
      <c r="E121" s="325" t="n">
        <v>40813</v>
      </c>
      <c r="F121" s="329" t="n">
        <f aca="false">curves!I124</f>
        <v>0.18</v>
      </c>
      <c r="G121" s="328" t="n">
        <f aca="false">VLOOKUP($B121,curvesettle,2,FALSE())</f>
        <v>3.8575</v>
      </c>
      <c r="H121" s="329" t="n">
        <f aca="false">VLOOKUP($B121,curvesettle,4,FALSE())</f>
        <v>0.0589779611251142</v>
      </c>
      <c r="I121" s="330" t="n">
        <v>40814</v>
      </c>
      <c r="J121" s="328" t="n">
        <f aca="false">[6]STRADDLES!$F148</f>
        <v>3.8805</v>
      </c>
      <c r="K121" s="329" t="n">
        <f aca="false">[6]STRADDLES!$I148</f>
        <v>0.18</v>
      </c>
    </row>
    <row r="122" customFormat="false" ht="12.75" hidden="false" customHeight="false" outlineLevel="0" collapsed="false">
      <c r="B122" s="327" t="n">
        <v>40848</v>
      </c>
      <c r="E122" s="325" t="n">
        <v>40842</v>
      </c>
      <c r="F122" s="329" t="n">
        <f aca="false">curves!I125</f>
        <v>0.18</v>
      </c>
      <c r="G122" s="328" t="n">
        <f aca="false">VLOOKUP($B122,curvesettle,2,FALSE())</f>
        <v>4.0095</v>
      </c>
      <c r="H122" s="329" t="n">
        <f aca="false">VLOOKUP($B122,curvesettle,4,FALSE())</f>
        <v>0.0590814596240108</v>
      </c>
      <c r="I122" s="330" t="n">
        <v>40843</v>
      </c>
      <c r="J122" s="328" t="n">
        <f aca="false">[6]STRADDLES!$F149</f>
        <v>4.0325</v>
      </c>
      <c r="K122" s="329" t="n">
        <f aca="false">[6]STRADDLES!$I149</f>
        <v>0.18</v>
      </c>
    </row>
    <row r="123" customFormat="false" ht="12.75" hidden="false" customHeight="false" outlineLevel="0" collapsed="false">
      <c r="B123" s="327" t="n">
        <v>40878</v>
      </c>
      <c r="E123" s="325" t="n">
        <v>40872</v>
      </c>
      <c r="F123" s="329" t="n">
        <f aca="false">curves!I126</f>
        <v>0.18</v>
      </c>
      <c r="G123" s="328" t="n">
        <f aca="false">VLOOKUP($B123,curvesettle,2,FALSE())</f>
        <v>4.1525</v>
      </c>
      <c r="H123" s="329" t="n">
        <f aca="false">VLOOKUP($B123,curvesettle,4,FALSE())</f>
        <v>0.0591816194650425</v>
      </c>
      <c r="I123" s="330" t="n">
        <v>40875</v>
      </c>
      <c r="J123" s="328" t="n">
        <f aca="false">[6]STRADDLES!$F150</f>
        <v>4.1755</v>
      </c>
      <c r="K123" s="329" t="n">
        <f aca="false">[6]STRADDLES!$I150</f>
        <v>0.18</v>
      </c>
    </row>
    <row r="124" customFormat="false" ht="12.75" hidden="false" customHeight="false" outlineLevel="0" collapsed="false">
      <c r="B124" s="327" t="n">
        <v>40909</v>
      </c>
      <c r="E124" s="325" t="n">
        <v>40904</v>
      </c>
      <c r="F124" s="329" t="n">
        <f aca="false">curves!I127</f>
        <v>0.175</v>
      </c>
      <c r="G124" s="328" t="n">
        <f aca="false">VLOOKUP($B124,curvesettle,2,FALSE())</f>
        <v>4.2125</v>
      </c>
      <c r="H124" s="329" t="n">
        <f aca="false">VLOOKUP($B124,curvesettle,4,FALSE())</f>
        <v>0.0592504706985655</v>
      </c>
      <c r="I124" s="330" t="n">
        <v>40905</v>
      </c>
      <c r="J124" s="328" t="n">
        <f aca="false">[6]STRADDLES!$F151</f>
        <v>0</v>
      </c>
      <c r="K124" s="329" t="n">
        <f aca="false">[6]STRADDLES!$I151</f>
        <v>0</v>
      </c>
    </row>
    <row r="125" customFormat="false" ht="12.75" hidden="false" customHeight="false" outlineLevel="0" collapsed="false">
      <c r="B125" s="327" t="n">
        <v>40940</v>
      </c>
      <c r="E125" s="325" t="n">
        <v>40934</v>
      </c>
      <c r="F125" s="329" t="n">
        <f aca="false">curves!I128</f>
        <v>0.17</v>
      </c>
      <c r="G125" s="328" t="n">
        <f aca="false">VLOOKUP($B125,curvesettle,2,FALSE())</f>
        <v>4.1275</v>
      </c>
      <c r="H125" s="329" t="n">
        <f aca="false">VLOOKUP($B125,curvesettle,4,FALSE())</f>
        <v>0.0592942989032874</v>
      </c>
      <c r="I125" s="330" t="n">
        <v>40935</v>
      </c>
      <c r="J125" s="328" t="n">
        <f aca="false">[6]STRADDLES!$F152</f>
        <v>0</v>
      </c>
      <c r="K125" s="329" t="n">
        <f aca="false">[6]STRADDLES!$I152</f>
        <v>0</v>
      </c>
    </row>
    <row r="126" customFormat="false" ht="12.75" hidden="false" customHeight="false" outlineLevel="0" collapsed="false">
      <c r="B126" s="327" t="n">
        <v>40969</v>
      </c>
      <c r="E126" s="325" t="n">
        <v>40963</v>
      </c>
      <c r="F126" s="329" t="n">
        <f aca="false">curves!I129</f>
        <v>0.17</v>
      </c>
      <c r="G126" s="328" t="n">
        <f aca="false">VLOOKUP($B126,curvesettle,2,FALSE())</f>
        <v>3.9975</v>
      </c>
      <c r="H126" s="329" t="n">
        <f aca="false">VLOOKUP($B126,curvesettle,4,FALSE())</f>
        <v>0.0593352994824756</v>
      </c>
      <c r="I126" s="330" t="n">
        <v>40966</v>
      </c>
      <c r="J126" s="328" t="n">
        <f aca="false">[6]STRADDLES!$F153</f>
        <v>0</v>
      </c>
      <c r="K126" s="329" t="n">
        <f aca="false">[6]STRADDLES!$I153</f>
        <v>0</v>
      </c>
    </row>
    <row r="127" customFormat="false" ht="12.75" hidden="false" customHeight="false" outlineLevel="0" collapsed="false">
      <c r="B127" s="327" t="n">
        <v>41000</v>
      </c>
      <c r="E127" s="325" t="n">
        <v>40995</v>
      </c>
      <c r="F127" s="329" t="n">
        <f aca="false">curves!I130</f>
        <v>0.17</v>
      </c>
      <c r="G127" s="328" t="n">
        <f aca="false">VLOOKUP($B127,curvesettle,2,FALSE())</f>
        <v>3.8125</v>
      </c>
      <c r="H127" s="329" t="n">
        <f aca="false">VLOOKUP($B127,curvesettle,4,FALSE())</f>
        <v>0.059379127688433</v>
      </c>
      <c r="I127" s="330" t="n">
        <v>40996</v>
      </c>
      <c r="J127" s="328" t="n">
        <f aca="false">[6]STRADDLES!$F154</f>
        <v>0</v>
      </c>
      <c r="K127" s="329" t="n">
        <f aca="false">[6]STRADDLES!$I154</f>
        <v>0</v>
      </c>
    </row>
    <row r="128" customFormat="false" ht="12.75" hidden="false" customHeight="false" outlineLevel="0" collapsed="false">
      <c r="B128" s="327" t="n">
        <v>41030</v>
      </c>
      <c r="E128" s="325" t="n">
        <v>41024</v>
      </c>
      <c r="F128" s="329" t="n">
        <f aca="false">curves!I131</f>
        <v>0.17</v>
      </c>
      <c r="G128" s="328" t="n">
        <f aca="false">VLOOKUP($B128,curvesettle,2,FALSE())</f>
        <v>3.8075</v>
      </c>
      <c r="H128" s="329" t="n">
        <f aca="false">VLOOKUP($B128,curvesettle,4,FALSE())</f>
        <v>0.0594215420819029</v>
      </c>
      <c r="I128" s="330" t="n">
        <v>41025</v>
      </c>
      <c r="J128" s="328" t="n">
        <f aca="false">[6]STRADDLES!$F155</f>
        <v>0</v>
      </c>
      <c r="K128" s="329" t="n">
        <f aca="false">[6]STRADDLES!$I155</f>
        <v>0</v>
      </c>
    </row>
    <row r="129" customFormat="false" ht="12.75" hidden="false" customHeight="false" outlineLevel="0" collapsed="false">
      <c r="B129" s="327" t="n">
        <v>41061</v>
      </c>
      <c r="E129" s="325" t="n">
        <v>41054</v>
      </c>
      <c r="F129" s="329" t="n">
        <f aca="false">curves!I132</f>
        <v>0.17</v>
      </c>
      <c r="G129" s="328" t="n">
        <f aca="false">VLOOKUP($B129,curvesettle,2,FALSE())</f>
        <v>3.8425</v>
      </c>
      <c r="H129" s="329" t="n">
        <f aca="false">VLOOKUP($B129,curvesettle,4,FALSE())</f>
        <v>0.0594653702891166</v>
      </c>
      <c r="I129" s="330" t="n">
        <v>41058</v>
      </c>
      <c r="J129" s="328" t="n">
        <f aca="false">[6]STRADDLES!$F156</f>
        <v>0</v>
      </c>
      <c r="K129" s="329" t="n">
        <f aca="false">[6]STRADDLES!$I156</f>
        <v>0</v>
      </c>
    </row>
    <row r="130" customFormat="false" ht="12.75" hidden="false" customHeight="false" outlineLevel="0" collapsed="false">
      <c r="B130" s="327" t="n">
        <v>41091</v>
      </c>
      <c r="E130" s="325" t="n">
        <v>41086</v>
      </c>
      <c r="F130" s="329" t="n">
        <f aca="false">curves!I133</f>
        <v>0.17</v>
      </c>
      <c r="G130" s="328" t="n">
        <f aca="false">VLOOKUP($B130,curvesettle,2,FALSE())</f>
        <v>3.8825</v>
      </c>
      <c r="H130" s="329" t="n">
        <f aca="false">VLOOKUP($B130,curvesettle,4,FALSE())</f>
        <v>0.0595077846838019</v>
      </c>
      <c r="I130" s="330" t="n">
        <v>41087</v>
      </c>
      <c r="J130" s="328" t="n">
        <f aca="false">[6]STRADDLES!$F157</f>
        <v>0</v>
      </c>
      <c r="K130" s="329" t="n">
        <f aca="false">[6]STRADDLES!$I157</f>
        <v>0</v>
      </c>
    </row>
    <row r="131" customFormat="false" ht="12.75" hidden="false" customHeight="false" outlineLevel="0" collapsed="false">
      <c r="B131" s="327" t="n">
        <v>41122</v>
      </c>
      <c r="E131" s="325" t="n">
        <v>41116</v>
      </c>
      <c r="F131" s="329" t="n">
        <f aca="false">curves!I134</f>
        <v>0.17</v>
      </c>
      <c r="G131" s="328" t="n">
        <f aca="false">VLOOKUP($B131,curvesettle,2,FALSE())</f>
        <v>3.9225</v>
      </c>
      <c r="H131" s="329" t="n">
        <f aca="false">VLOOKUP($B131,curvesettle,4,FALSE())</f>
        <v>0.059551612892272</v>
      </c>
      <c r="I131" s="330" t="n">
        <v>41117</v>
      </c>
      <c r="J131" s="328" t="n">
        <f aca="false">[6]STRADDLES!$F158</f>
        <v>0</v>
      </c>
      <c r="K131" s="329" t="n">
        <f aca="false">[6]STRADDLES!$I158</f>
        <v>0</v>
      </c>
    </row>
    <row r="132" customFormat="false" ht="12.75" hidden="false" customHeight="false" outlineLevel="0" collapsed="false">
      <c r="B132" s="327" t="n">
        <v>41153</v>
      </c>
      <c r="E132" s="325" t="n">
        <v>41149</v>
      </c>
      <c r="F132" s="329" t="n">
        <f aca="false">curves!I135</f>
        <v>0.17</v>
      </c>
      <c r="G132" s="328" t="n">
        <f aca="false">VLOOKUP($B132,curvesettle,2,FALSE())</f>
        <v>3.9175</v>
      </c>
      <c r="H132" s="329" t="n">
        <f aca="false">VLOOKUP($B132,curvesettle,4,FALSE())</f>
        <v>0.0595954411013802</v>
      </c>
      <c r="I132" s="330" t="n">
        <v>41150</v>
      </c>
      <c r="J132" s="328" t="n">
        <f aca="false">[6]STRADDLES!$F159</f>
        <v>0</v>
      </c>
      <c r="K132" s="329" t="n">
        <f aca="false">[6]STRADDLES!$I159</f>
        <v>0</v>
      </c>
    </row>
    <row r="133" customFormat="false" ht="12.75" hidden="false" customHeight="false" outlineLevel="0" collapsed="false">
      <c r="B133" s="327" t="n">
        <v>41183</v>
      </c>
      <c r="E133" s="325" t="n">
        <v>41177</v>
      </c>
      <c r="F133" s="329" t="n">
        <f aca="false">curves!I136</f>
        <v>0.17</v>
      </c>
      <c r="G133" s="328" t="n">
        <f aca="false">VLOOKUP($B133,curvesettle,2,FALSE())</f>
        <v>3.9425</v>
      </c>
      <c r="H133" s="329" t="n">
        <f aca="false">VLOOKUP($B133,curvesettle,4,FALSE())</f>
        <v>0.0596378554978991</v>
      </c>
      <c r="I133" s="330" t="n">
        <v>41178</v>
      </c>
      <c r="J133" s="328" t="n">
        <f aca="false">[6]STRADDLES!$F160</f>
        <v>0</v>
      </c>
      <c r="K133" s="329" t="n">
        <f aca="false">[6]STRADDLES!$I160</f>
        <v>0</v>
      </c>
    </row>
    <row r="134" customFormat="false" ht="12.75" hidden="false" customHeight="false" outlineLevel="0" collapsed="false">
      <c r="B134" s="327" t="n">
        <v>41214</v>
      </c>
      <c r="E134" s="325" t="n">
        <v>41208</v>
      </c>
      <c r="F134" s="329" t="n">
        <f aca="false">curves!I137</f>
        <v>0.17</v>
      </c>
      <c r="G134" s="328" t="n">
        <f aca="false">VLOOKUP($B134,curvesettle,2,FALSE())</f>
        <v>4.0945</v>
      </c>
      <c r="H134" s="329" t="n">
        <f aca="false">VLOOKUP($B134,curvesettle,4,FALSE())</f>
        <v>0.0596816837082637</v>
      </c>
      <c r="I134" s="330" t="n">
        <v>41211</v>
      </c>
      <c r="J134" s="328" t="n">
        <f aca="false">[6]STRADDLES!$F161</f>
        <v>0</v>
      </c>
      <c r="K134" s="329" t="n">
        <f aca="false">[6]STRADDLES!$I161</f>
        <v>0</v>
      </c>
    </row>
    <row r="135" customFormat="false" ht="12.75" hidden="false" customHeight="false" outlineLevel="0" collapsed="false">
      <c r="B135" s="327" t="n">
        <v>41244</v>
      </c>
      <c r="E135" s="325" t="n">
        <v>41240</v>
      </c>
      <c r="F135" s="329" t="n">
        <f aca="false">curves!I138</f>
        <v>0.17</v>
      </c>
      <c r="G135" s="328" t="n">
        <f aca="false">VLOOKUP($B135,curvesettle,2,FALSE())</f>
        <v>4.2375</v>
      </c>
      <c r="H135" s="329" t="n">
        <f aca="false">VLOOKUP($B135,curvesettle,4,FALSE())</f>
        <v>0.0597240981059981</v>
      </c>
      <c r="I135" s="330" t="n">
        <v>41241</v>
      </c>
      <c r="J135" s="328" t="n">
        <f aca="false">[6]STRADDLES!$F162</f>
        <v>0</v>
      </c>
      <c r="K135" s="329" t="n">
        <f aca="false">[6]STRADDLES!$I162</f>
        <v>0</v>
      </c>
    </row>
    <row r="136" customFormat="false" ht="12.75" hidden="false" customHeight="false" outlineLevel="0" collapsed="false">
      <c r="B136" s="327" t="n">
        <v>41275</v>
      </c>
      <c r="E136" s="325" t="n">
        <v>41269</v>
      </c>
      <c r="F136" s="329" t="n">
        <f aca="false">curves!I139</f>
        <v>0.17</v>
      </c>
      <c r="G136" s="328" t="n">
        <f aca="false">VLOOKUP($B136,curvesettle,2,FALSE())</f>
        <v>4.2975</v>
      </c>
      <c r="H136" s="329" t="n">
        <f aca="false">VLOOKUP($B136,curvesettle,4,FALSE())</f>
        <v>0.059767926317619</v>
      </c>
      <c r="I136" s="330" t="n">
        <v>41270</v>
      </c>
      <c r="J136" s="328" t="n">
        <f aca="false">[6]STRADDLES!$F163</f>
        <v>0</v>
      </c>
      <c r="K136" s="329" t="n">
        <f aca="false">[6]STRADDLES!$I163</f>
        <v>0</v>
      </c>
    </row>
    <row r="137" customFormat="false" ht="12.75" hidden="false" customHeight="false" outlineLevel="0" collapsed="false">
      <c r="B137" s="327" t="n">
        <v>41306</v>
      </c>
      <c r="E137" s="325" t="n">
        <v>41302</v>
      </c>
      <c r="F137" s="329" t="n">
        <f aca="false">curves!I140</f>
        <v>0.17</v>
      </c>
      <c r="G137" s="328" t="n">
        <f aca="false">VLOOKUP($B137,curvesettle,2,FALSE())</f>
        <v>4.2125</v>
      </c>
      <c r="H137" s="329" t="n">
        <f aca="false">VLOOKUP($B137,curvesettle,4,FALSE())</f>
        <v>0.0598117545298775</v>
      </c>
      <c r="I137" s="330" t="n">
        <v>41303</v>
      </c>
      <c r="J137" s="328" t="n">
        <f aca="false">[6]STRADDLES!$F164</f>
        <v>0</v>
      </c>
      <c r="K137" s="329" t="n">
        <f aca="false">[6]STRADDLES!$I164</f>
        <v>0</v>
      </c>
    </row>
    <row r="138" customFormat="false" ht="12.75" hidden="false" customHeight="false" outlineLevel="0" collapsed="false">
      <c r="B138" s="327" t="n">
        <v>41334</v>
      </c>
      <c r="E138" s="325" t="n">
        <v>41330</v>
      </c>
      <c r="F138" s="329" t="n">
        <f aca="false">curves!I141</f>
        <v>0.17</v>
      </c>
      <c r="G138" s="328" t="n">
        <f aca="false">VLOOKUP($B138,curvesettle,2,FALSE())</f>
        <v>4.0825</v>
      </c>
      <c r="H138" s="329" t="n">
        <f aca="false">VLOOKUP($B138,curvesettle,4,FALSE())</f>
        <v>0.0598513413027892</v>
      </c>
      <c r="I138" s="330" t="n">
        <v>41331</v>
      </c>
      <c r="J138" s="328" t="n">
        <f aca="false">[6]STRADDLES!$F165</f>
        <v>0</v>
      </c>
      <c r="K138" s="329" t="n">
        <f aca="false">[6]STRADDLES!$I165</f>
        <v>0</v>
      </c>
    </row>
    <row r="139" customFormat="false" ht="12.75" hidden="false" customHeight="false" outlineLevel="0" collapsed="false">
      <c r="B139" s="327" t="n">
        <v>41365</v>
      </c>
      <c r="E139" s="325" t="n">
        <v>41358</v>
      </c>
      <c r="F139" s="329" t="n">
        <f aca="false">curves!I142</f>
        <v>0.17</v>
      </c>
      <c r="G139" s="328" t="n">
        <f aca="false">VLOOKUP($B139,curvesettle,2,FALSE())</f>
        <v>3.8975</v>
      </c>
      <c r="H139" s="329" t="n">
        <f aca="false">VLOOKUP($B139,curvesettle,4,FALSE())</f>
        <v>0.0598951695162624</v>
      </c>
      <c r="I139" s="330" t="n">
        <v>41359</v>
      </c>
      <c r="J139" s="328" t="n">
        <f aca="false">[6]STRADDLES!$F166</f>
        <v>0</v>
      </c>
      <c r="K139" s="329" t="n">
        <f aca="false">[6]STRADDLES!$I166</f>
        <v>0</v>
      </c>
    </row>
    <row r="140" customFormat="false" ht="12.75" hidden="false" customHeight="false" outlineLevel="0" collapsed="false">
      <c r="B140" s="327" t="n">
        <v>41395</v>
      </c>
      <c r="E140" s="325" t="n">
        <v>41389</v>
      </c>
      <c r="F140" s="329" t="n">
        <f aca="false">curves!I143</f>
        <v>0.17</v>
      </c>
      <c r="G140" s="328" t="n">
        <f aca="false">VLOOKUP($B140,curvesettle,2,FALSE())</f>
        <v>3.8925</v>
      </c>
      <c r="H140" s="329" t="n">
        <f aca="false">VLOOKUP($B140,curvesettle,4,FALSE())</f>
        <v>0.0599375839170064</v>
      </c>
      <c r="I140" s="330" t="n">
        <v>41390</v>
      </c>
      <c r="J140" s="328" t="n">
        <f aca="false">[6]STRADDLES!$F167</f>
        <v>0</v>
      </c>
      <c r="K140" s="329" t="n">
        <f aca="false">[6]STRADDLES!$I167</f>
        <v>0</v>
      </c>
    </row>
    <row r="141" customFormat="false" ht="12.75" hidden="false" customHeight="false" outlineLevel="0" collapsed="false">
      <c r="B141" s="327" t="n">
        <v>41426</v>
      </c>
      <c r="E141" s="325" t="n">
        <v>41422</v>
      </c>
      <c r="F141" s="329" t="n">
        <f aca="false">curves!I144</f>
        <v>0.17</v>
      </c>
      <c r="G141" s="328" t="n">
        <f aca="false">VLOOKUP($B141,curvesettle,2,FALSE())</f>
        <v>3.9275</v>
      </c>
      <c r="H141" s="329" t="n">
        <f aca="false">VLOOKUP($B141,curvesettle,4,FALSE())</f>
        <v>0.0599814121317355</v>
      </c>
      <c r="I141" s="330" t="n">
        <v>41423</v>
      </c>
      <c r="J141" s="328" t="n">
        <f aca="false">[6]STRADDLES!$F168</f>
        <v>0</v>
      </c>
      <c r="K141" s="329" t="n">
        <f aca="false">[6]STRADDLES!$I168</f>
        <v>0</v>
      </c>
    </row>
    <row r="142" customFormat="false" ht="12.75" hidden="false" customHeight="false" outlineLevel="0" collapsed="false">
      <c r="B142" s="327" t="n">
        <v>41456</v>
      </c>
      <c r="E142" s="325" t="n">
        <v>41450</v>
      </c>
      <c r="F142" s="329" t="n">
        <f aca="false">curves!I145</f>
        <v>0.17</v>
      </c>
      <c r="G142" s="328" t="n">
        <f aca="false">VLOOKUP($B142,curvesettle,2,FALSE())</f>
        <v>3.9675</v>
      </c>
      <c r="H142" s="329" t="n">
        <f aca="false">VLOOKUP($B142,curvesettle,4,FALSE())</f>
        <v>0.0600238265336945</v>
      </c>
      <c r="I142" s="330" t="n">
        <v>41451</v>
      </c>
      <c r="J142" s="328" t="n">
        <f aca="false">[6]STRADDLES!$F169</f>
        <v>0</v>
      </c>
      <c r="K142" s="329" t="n">
        <f aca="false">[6]STRADDLES!$I169</f>
        <v>0</v>
      </c>
    </row>
    <row r="143" customFormat="false" ht="12.75" hidden="false" customHeight="false" outlineLevel="0" collapsed="false">
      <c r="B143" s="327" t="n">
        <v>41487</v>
      </c>
      <c r="E143" s="325" t="n">
        <v>41481</v>
      </c>
      <c r="F143" s="329" t="n">
        <f aca="false">curves!I146</f>
        <v>0.17</v>
      </c>
      <c r="G143" s="328" t="n">
        <f aca="false">VLOOKUP($B143,curvesettle,2,FALSE())</f>
        <v>4.0075</v>
      </c>
      <c r="H143" s="329" t="n">
        <f aca="false">VLOOKUP($B143,curvesettle,4,FALSE())</f>
        <v>0.0600676547496799</v>
      </c>
      <c r="I143" s="330" t="n">
        <v>41484</v>
      </c>
      <c r="J143" s="328" t="n">
        <f aca="false">[6]STRADDLES!$F170</f>
        <v>0</v>
      </c>
      <c r="K143" s="329" t="n">
        <f aca="false">[6]STRADDLES!$I170</f>
        <v>0</v>
      </c>
    </row>
    <row r="144" customFormat="false" ht="12.75" hidden="false" customHeight="false" outlineLevel="0" collapsed="false">
      <c r="B144" s="327" t="n">
        <v>41518</v>
      </c>
      <c r="E144" s="325" t="n">
        <v>41513</v>
      </c>
      <c r="F144" s="329" t="n">
        <f aca="false">curves!I147</f>
        <v>0.17</v>
      </c>
      <c r="G144" s="328" t="n">
        <f aca="false">VLOOKUP($B144,curvesettle,2,FALSE())</f>
        <v>4.0025</v>
      </c>
      <c r="H144" s="329" t="n">
        <f aca="false">VLOOKUP($B144,curvesettle,4,FALSE())</f>
        <v>0.0601114829663039</v>
      </c>
      <c r="I144" s="330" t="n">
        <v>41514</v>
      </c>
      <c r="J144" s="328" t="n">
        <f aca="false">[6]STRADDLES!$F171</f>
        <v>0</v>
      </c>
      <c r="K144" s="329" t="n">
        <f aca="false">[6]STRADDLES!$I171</f>
        <v>0</v>
      </c>
    </row>
    <row r="145" customFormat="false" ht="12.75" hidden="false" customHeight="false" outlineLevel="0" collapsed="false">
      <c r="B145" s="327" t="n">
        <v>41548</v>
      </c>
      <c r="E145" s="325" t="n">
        <v>41542</v>
      </c>
      <c r="F145" s="329" t="n">
        <f aca="false">curves!I148</f>
        <v>0.17</v>
      </c>
      <c r="G145" s="328" t="n">
        <f aca="false">VLOOKUP($B145,curvesettle,2,FALSE())</f>
        <v>4.0275</v>
      </c>
      <c r="H145" s="329" t="n">
        <f aca="false">VLOOKUP($B145,curvesettle,4,FALSE())</f>
        <v>0.0601538973700957</v>
      </c>
      <c r="I145" s="330" t="n">
        <v>41543</v>
      </c>
      <c r="J145" s="328" t="n">
        <f aca="false">[6]STRADDLES!$F172</f>
        <v>0</v>
      </c>
      <c r="K145" s="329" t="n">
        <f aca="false">[6]STRADDLES!$I172</f>
        <v>0</v>
      </c>
    </row>
    <row r="146" customFormat="false" ht="12.75" hidden="false" customHeight="false" outlineLevel="0" collapsed="false">
      <c r="B146" s="327" t="n">
        <v>41579</v>
      </c>
      <c r="E146" s="325" t="n">
        <v>41575</v>
      </c>
      <c r="F146" s="329" t="n">
        <f aca="false">curves!I149</f>
        <v>0.17</v>
      </c>
      <c r="G146" s="328" t="n">
        <f aca="false">VLOOKUP($B146,curvesettle,2,FALSE())</f>
        <v>4.1795</v>
      </c>
      <c r="H146" s="329" t="n">
        <f aca="false">VLOOKUP($B146,curvesettle,4,FALSE())</f>
        <v>0.0601977255879755</v>
      </c>
      <c r="I146" s="330" t="n">
        <v>41576</v>
      </c>
      <c r="J146" s="328" t="n">
        <f aca="false">[6]STRADDLES!$F173</f>
        <v>0</v>
      </c>
      <c r="K146" s="329" t="n">
        <f aca="false">[6]STRADDLES!$I173</f>
        <v>0</v>
      </c>
    </row>
    <row r="147" customFormat="false" ht="12.75" hidden="false" customHeight="false" outlineLevel="0" collapsed="false">
      <c r="B147" s="327" t="n">
        <v>41609</v>
      </c>
      <c r="E147" s="325" t="n">
        <v>41603</v>
      </c>
      <c r="F147" s="329" t="n">
        <f aca="false">curves!I150</f>
        <v>0.17</v>
      </c>
      <c r="G147" s="328" t="n">
        <f aca="false">VLOOKUP($B147,curvesettle,2,FALSE())</f>
        <v>4.3225</v>
      </c>
      <c r="H147" s="329" t="n">
        <f aca="false">VLOOKUP($B147,curvesettle,4,FALSE())</f>
        <v>0.0602401399929824</v>
      </c>
      <c r="I147" s="330" t="n">
        <v>41604</v>
      </c>
      <c r="J147" s="328" t="n">
        <f aca="false">[6]STRADDLES!$F174</f>
        <v>0</v>
      </c>
      <c r="K147" s="329" t="n">
        <f aca="false">[6]STRADDLES!$I174</f>
        <v>0</v>
      </c>
    </row>
    <row r="148" customFormat="false" ht="12.75" hidden="false" customHeight="false" outlineLevel="0" collapsed="false">
      <c r="B148" s="327" t="n">
        <v>41640</v>
      </c>
      <c r="E148" s="325" t="n">
        <v>41634</v>
      </c>
      <c r="F148" s="329" t="n">
        <f aca="false">curves!I151</f>
        <v>0.17</v>
      </c>
      <c r="G148" s="328" t="n">
        <f aca="false">VLOOKUP($B148,curvesettle,2,FALSE())</f>
        <v>4.3825</v>
      </c>
      <c r="H148" s="329" t="n">
        <f aca="false">VLOOKUP($B148,curvesettle,4,FALSE())</f>
        <v>0.0602839682121181</v>
      </c>
      <c r="I148" s="330" t="n">
        <v>41635</v>
      </c>
      <c r="J148" s="328" t="n">
        <f aca="false">[6]STRADDLES!$F175</f>
        <v>0</v>
      </c>
      <c r="K148" s="329" t="n">
        <f aca="false">[6]STRADDLES!$I175</f>
        <v>0</v>
      </c>
    </row>
    <row r="149" customFormat="false" ht="12.75" hidden="false" customHeight="false" outlineLevel="0" collapsed="false">
      <c r="B149" s="327" t="n">
        <v>41671</v>
      </c>
      <c r="E149" s="325" t="n">
        <v>41667</v>
      </c>
      <c r="F149" s="329" t="n">
        <f aca="false">curves!I152</f>
        <v>0.17</v>
      </c>
      <c r="G149" s="328" t="n">
        <f aca="false">VLOOKUP($B149,curvesettle,2,FALSE())</f>
        <v>4.2975</v>
      </c>
      <c r="H149" s="329" t="n">
        <f aca="false">VLOOKUP($B149,curvesettle,4,FALSE())</f>
        <v>0.0603277964318911</v>
      </c>
      <c r="I149" s="330" t="n">
        <v>41668</v>
      </c>
      <c r="J149" s="328" t="n">
        <f aca="false">[6]STRADDLES!$F176</f>
        <v>0</v>
      </c>
      <c r="K149" s="329" t="n">
        <f aca="false">[6]STRADDLES!$I176</f>
        <v>0</v>
      </c>
    </row>
    <row r="150" customFormat="false" ht="12.75" hidden="false" customHeight="false" outlineLevel="0" collapsed="false">
      <c r="B150" s="327" t="n">
        <v>41699</v>
      </c>
      <c r="E150" s="325" t="n">
        <v>41695</v>
      </c>
      <c r="F150" s="329" t="n">
        <f aca="false">curves!I153</f>
        <v>0.17</v>
      </c>
      <c r="G150" s="328" t="n">
        <f aca="false">VLOOKUP($B150,curvesettle,2,FALSE())</f>
        <v>4.1675</v>
      </c>
      <c r="H150" s="329" t="n">
        <f aca="false">VLOOKUP($B150,curvesettle,4,FALSE())</f>
        <v>0.0603673832115903</v>
      </c>
      <c r="I150" s="330" t="n">
        <v>41696</v>
      </c>
      <c r="J150" s="328" t="n">
        <f aca="false">[6]STRADDLES!$F177</f>
        <v>0</v>
      </c>
      <c r="K150" s="329" t="n">
        <f aca="false">[6]STRADDLES!$I177</f>
        <v>0</v>
      </c>
    </row>
    <row r="151" customFormat="false" ht="12.75" hidden="false" customHeight="false" outlineLevel="0" collapsed="false">
      <c r="B151" s="327" t="n">
        <v>41730</v>
      </c>
      <c r="E151" s="325" t="n">
        <v>41724</v>
      </c>
      <c r="F151" s="329" t="n">
        <f aca="false">curves!I154</f>
        <v>0.17</v>
      </c>
      <c r="G151" s="328" t="n">
        <f aca="false">VLOOKUP($B151,curvesettle,2,FALSE())</f>
        <v>3.9825</v>
      </c>
      <c r="H151" s="329" t="n">
        <f aca="false">VLOOKUP($B151,curvesettle,4,FALSE())</f>
        <v>0.0604112114325779</v>
      </c>
      <c r="I151" s="330" t="n">
        <v>41725</v>
      </c>
      <c r="J151" s="328" t="n">
        <f aca="false">[6]STRADDLES!$F178</f>
        <v>0</v>
      </c>
      <c r="K151" s="329" t="n">
        <f aca="false">[6]STRADDLES!$I178</f>
        <v>0</v>
      </c>
    </row>
    <row r="152" customFormat="false" ht="12.75" hidden="false" customHeight="false" outlineLevel="0" collapsed="false">
      <c r="B152" s="327" t="n">
        <v>41760</v>
      </c>
      <c r="E152" s="325" t="n">
        <v>41754</v>
      </c>
      <c r="F152" s="329" t="n">
        <f aca="false">curves!I155</f>
        <v>0.17</v>
      </c>
      <c r="G152" s="328" t="n">
        <f aca="false">VLOOKUP($B152,curvesettle,2,FALSE())</f>
        <v>3.9775</v>
      </c>
      <c r="H152" s="329" t="n">
        <f aca="false">VLOOKUP($B152,curvesettle,4,FALSE())</f>
        <v>0.0604536258405934</v>
      </c>
      <c r="I152" s="330" t="n">
        <v>41757</v>
      </c>
      <c r="J152" s="328" t="n">
        <f aca="false">[6]STRADDLES!$F179</f>
        <v>0</v>
      </c>
      <c r="K152" s="329" t="n">
        <f aca="false">[6]STRADDLES!$I179</f>
        <v>0</v>
      </c>
    </row>
    <row r="153" customFormat="false" ht="12.75" hidden="false" customHeight="false" outlineLevel="0" collapsed="false">
      <c r="B153" s="327" t="n">
        <v>41791</v>
      </c>
      <c r="E153" s="325" t="n">
        <v>41786</v>
      </c>
      <c r="F153" s="329" t="n">
        <f aca="false">curves!I156</f>
        <v>0.17</v>
      </c>
      <c r="G153" s="328" t="n">
        <f aca="false">VLOOKUP($B153,curvesettle,2,FALSE())</f>
        <v>4.0125</v>
      </c>
      <c r="H153" s="329" t="n">
        <f aca="false">VLOOKUP($B153,curvesettle,4,FALSE())</f>
        <v>0.0604974540628369</v>
      </c>
      <c r="I153" s="330" t="n">
        <v>41787</v>
      </c>
      <c r="J153" s="328" t="n">
        <f aca="false">[6]STRADDLES!$F180</f>
        <v>0</v>
      </c>
      <c r="K153" s="329" t="n">
        <f aca="false">[6]STRADDLES!$I180</f>
        <v>0</v>
      </c>
    </row>
    <row r="154" customFormat="false" ht="12.75" hidden="false" customHeight="false" outlineLevel="0" collapsed="false">
      <c r="B154" s="327" t="n">
        <v>41821</v>
      </c>
      <c r="E154" s="325" t="n">
        <v>41815</v>
      </c>
      <c r="F154" s="329" t="n">
        <f aca="false">curves!I157</f>
        <v>0.17</v>
      </c>
      <c r="G154" s="328" t="n">
        <f aca="false">VLOOKUP($B154,curvesettle,2,FALSE())</f>
        <v>4.0525</v>
      </c>
      <c r="H154" s="329" t="n">
        <f aca="false">VLOOKUP($B154,curvesettle,4,FALSE())</f>
        <v>0.0605398684720679</v>
      </c>
      <c r="I154" s="330" t="n">
        <v>41816</v>
      </c>
      <c r="J154" s="328" t="n">
        <f aca="false">[6]STRADDLES!$F181</f>
        <v>0</v>
      </c>
      <c r="K154" s="329" t="n">
        <f aca="false">[6]STRADDLES!$I181</f>
        <v>0</v>
      </c>
    </row>
    <row r="155" customFormat="false" ht="12.75" hidden="false" customHeight="false" outlineLevel="0" collapsed="false">
      <c r="B155" s="327" t="n">
        <v>41852</v>
      </c>
      <c r="E155" s="325" t="n">
        <v>41848</v>
      </c>
      <c r="F155" s="329" t="n">
        <f aca="false">curves!I158</f>
        <v>0.17</v>
      </c>
      <c r="G155" s="328" t="n">
        <f aca="false">VLOOKUP($B155,curvesettle,2,FALSE())</f>
        <v>4.0925</v>
      </c>
      <c r="H155" s="329" t="n">
        <f aca="false">VLOOKUP($B155,curvesettle,4,FALSE())</f>
        <v>0.0605836966955668</v>
      </c>
      <c r="I155" s="330" t="n">
        <v>41849</v>
      </c>
      <c r="J155" s="328" t="n">
        <f aca="false">[6]STRADDLES!$F182</f>
        <v>0</v>
      </c>
      <c r="K155" s="329" t="n">
        <f aca="false">[6]STRADDLES!$I182</f>
        <v>0</v>
      </c>
    </row>
    <row r="156" customFormat="false" ht="12.75" hidden="false" customHeight="false" outlineLevel="0" collapsed="false">
      <c r="B156" s="327" t="n">
        <v>41883</v>
      </c>
      <c r="E156" s="325" t="n">
        <v>41877</v>
      </c>
      <c r="F156" s="329" t="n">
        <f aca="false">curves!I159</f>
        <v>0.17</v>
      </c>
      <c r="G156" s="328" t="n">
        <f aca="false">VLOOKUP($B156,curvesettle,2,FALSE())</f>
        <v>4.0875</v>
      </c>
      <c r="H156" s="329" t="n">
        <f aca="false">VLOOKUP($B156,curvesettle,4,FALSE())</f>
        <v>0.0606275249197044</v>
      </c>
      <c r="I156" s="330" t="n">
        <v>41878</v>
      </c>
      <c r="J156" s="328" t="n">
        <f aca="false">[6]STRADDLES!$F183</f>
        <v>0</v>
      </c>
      <c r="K156" s="329" t="n">
        <f aca="false">[6]STRADDLES!$I183</f>
        <v>0</v>
      </c>
    </row>
    <row r="157" customFormat="false" ht="12.75" hidden="false" customHeight="false" outlineLevel="0" collapsed="false">
      <c r="B157" s="327" t="n">
        <v>41913</v>
      </c>
      <c r="E157" s="325" t="n">
        <v>41907</v>
      </c>
      <c r="F157" s="329" t="n">
        <f aca="false">curves!I160</f>
        <v>0.17</v>
      </c>
      <c r="G157" s="328" t="n">
        <f aca="false">VLOOKUP($B157,curvesettle,2,FALSE())</f>
        <v>4.1125</v>
      </c>
      <c r="H157" s="329" t="n">
        <f aca="false">VLOOKUP($B157,curvesettle,4,FALSE())</f>
        <v>0.0606699393307668</v>
      </c>
      <c r="I157" s="330" t="n">
        <v>41908</v>
      </c>
      <c r="J157" s="328" t="n">
        <f aca="false">[6]STRADDLES!$F184</f>
        <v>0</v>
      </c>
      <c r="K157" s="329" t="n">
        <f aca="false">[6]STRADDLES!$I184</f>
        <v>0</v>
      </c>
    </row>
    <row r="158" customFormat="false" ht="12.75" hidden="false" customHeight="false" outlineLevel="0" collapsed="false">
      <c r="B158" s="327" t="n">
        <v>41944</v>
      </c>
      <c r="E158" s="325" t="n">
        <v>41940</v>
      </c>
      <c r="F158" s="329" t="n">
        <f aca="false">curves!I161</f>
        <v>0.17</v>
      </c>
      <c r="G158" s="328" t="n">
        <f aca="false">VLOOKUP($B158,curvesettle,2,FALSE())</f>
        <v>4.2645</v>
      </c>
      <c r="H158" s="329" t="n">
        <f aca="false">VLOOKUP($B158,curvesettle,4,FALSE())</f>
        <v>0.0607137675561602</v>
      </c>
      <c r="I158" s="330" t="n">
        <v>41941</v>
      </c>
      <c r="J158" s="328" t="n">
        <f aca="false">[6]STRADDLES!$F185</f>
        <v>0</v>
      </c>
      <c r="K158" s="329" t="n">
        <f aca="false">[6]STRADDLES!$I185</f>
        <v>0</v>
      </c>
    </row>
    <row r="159" customFormat="false" ht="12.75" hidden="false" customHeight="false" outlineLevel="0" collapsed="false">
      <c r="B159" s="327" t="n">
        <v>41974</v>
      </c>
      <c r="E159" s="325" t="n">
        <v>41967</v>
      </c>
      <c r="F159" s="329" t="n">
        <f aca="false">curves!I162</f>
        <v>0.17</v>
      </c>
      <c r="G159" s="328" t="n">
        <f aca="false">VLOOKUP($B159,curvesettle,2,FALSE())</f>
        <v>4.4075</v>
      </c>
      <c r="H159" s="329" t="n">
        <f aca="false">VLOOKUP($B159,curvesettle,4,FALSE())</f>
        <v>0.0607561819684377</v>
      </c>
      <c r="I159" s="330" t="n">
        <v>41968</v>
      </c>
      <c r="J159" s="328" t="n">
        <f aca="false">[6]STRADDLES!$F186</f>
        <v>0</v>
      </c>
      <c r="K159" s="329" t="n">
        <f aca="false">[6]STRADDLES!$I186</f>
        <v>0</v>
      </c>
    </row>
    <row r="160" customFormat="false" ht="12.75" hidden="false" customHeight="false" outlineLevel="0" collapsed="false">
      <c r="B160" s="327" t="n">
        <v>42005</v>
      </c>
      <c r="E160" s="325" t="n">
        <v>41999</v>
      </c>
      <c r="F160" s="329" t="n">
        <f aca="false">curves!I163</f>
        <v>0.17</v>
      </c>
      <c r="G160" s="328" t="n">
        <f aca="false">VLOOKUP($B160,curvesettle,2,FALSE())</f>
        <v>4.4675</v>
      </c>
      <c r="H160" s="329" t="n">
        <f aca="false">VLOOKUP($B160,curvesettle,4,FALSE())</f>
        <v>0.0608000101950865</v>
      </c>
      <c r="I160" s="330" t="n">
        <v>42002</v>
      </c>
      <c r="J160" s="328" t="n">
        <f aca="false">[6]STRADDLES!$F187</f>
        <v>0</v>
      </c>
      <c r="K160" s="329" t="n">
        <f aca="false">[6]STRADDLES!$I187</f>
        <v>0</v>
      </c>
    </row>
    <row r="161" customFormat="false" ht="12.75" hidden="false" customHeight="false" outlineLevel="0" collapsed="false">
      <c r="B161" s="327" t="n">
        <v>42036</v>
      </c>
      <c r="E161" s="325" t="n">
        <v>42031</v>
      </c>
      <c r="F161" s="329" t="n">
        <f aca="false">curves!I164</f>
        <v>0.17</v>
      </c>
      <c r="G161" s="328" t="n">
        <f aca="false">VLOOKUP($B161,curvesettle,2,FALSE())</f>
        <v>4.3825</v>
      </c>
      <c r="H161" s="329" t="n">
        <f aca="false">VLOOKUP($B161,curvesettle,4,FALSE())</f>
        <v>0.0608438384223726</v>
      </c>
      <c r="I161" s="330" t="n">
        <v>42032</v>
      </c>
      <c r="J161" s="328" t="n">
        <f aca="false">[6]STRADDLES!$F188</f>
        <v>0</v>
      </c>
      <c r="K161" s="329" t="n">
        <f aca="false">[6]STRADDLES!$I188</f>
        <v>0</v>
      </c>
    </row>
    <row r="162" customFormat="false" ht="12.75" hidden="false" customHeight="false" outlineLevel="0" collapsed="false">
      <c r="B162" s="327" t="n">
        <v>42064</v>
      </c>
      <c r="E162" s="325" t="n">
        <v>42059</v>
      </c>
      <c r="F162" s="329" t="n">
        <f aca="false">curves!I165</f>
        <v>0.17</v>
      </c>
      <c r="G162" s="328" t="n">
        <f aca="false">VLOOKUP($B162,curvesettle,2,FALSE())</f>
        <v>4.2525</v>
      </c>
      <c r="H162" s="329" t="n">
        <f aca="false">VLOOKUP($B162,curvesettle,4,FALSE())</f>
        <v>0.060883425208857</v>
      </c>
      <c r="I162" s="330" t="n">
        <v>42060</v>
      </c>
      <c r="J162" s="328" t="n">
        <f aca="false">[6]STRADDLES!$F189</f>
        <v>0</v>
      </c>
      <c r="K162" s="329" t="n">
        <f aca="false">[6]STRADDLES!$I189</f>
        <v>0</v>
      </c>
    </row>
    <row r="163" customFormat="false" ht="12.75" hidden="false" customHeight="false" outlineLevel="0" collapsed="false">
      <c r="B163" s="327" t="n">
        <v>42095</v>
      </c>
      <c r="E163" s="325" t="n">
        <v>42089</v>
      </c>
      <c r="F163" s="329" t="n">
        <f aca="false">curves!I166</f>
        <v>0.17</v>
      </c>
      <c r="G163" s="328" t="n">
        <f aca="false">VLOOKUP($B163,curvesettle,2,FALSE())</f>
        <v>4.0675</v>
      </c>
      <c r="H163" s="329" t="n">
        <f aca="false">VLOOKUP($B163,curvesettle,4,FALSE())</f>
        <v>0.0609272534373577</v>
      </c>
      <c r="I163" s="330" t="n">
        <v>42090</v>
      </c>
      <c r="J163" s="328" t="n">
        <f aca="false">[6]STRADDLES!$F190</f>
        <v>0</v>
      </c>
      <c r="K163" s="329" t="n">
        <f aca="false">[6]STRADDLES!$I190</f>
        <v>0</v>
      </c>
    </row>
    <row r="164" customFormat="false" ht="12.75" hidden="false" customHeight="false" outlineLevel="0" collapsed="false">
      <c r="B164" s="327" t="n">
        <v>42125</v>
      </c>
      <c r="E164" s="325" t="n">
        <v>42121</v>
      </c>
      <c r="F164" s="329" t="n">
        <f aca="false">curves!I167</f>
        <v>0.17</v>
      </c>
      <c r="G164" s="328" t="n">
        <f aca="false">VLOOKUP($B164,curvesettle,2,FALSE())</f>
        <v>4.0625</v>
      </c>
      <c r="H164" s="329" t="n">
        <f aca="false">VLOOKUP($B164,curvesettle,4,FALSE())</f>
        <v>0.060969667852643</v>
      </c>
      <c r="I164" s="330" t="n">
        <v>42122</v>
      </c>
      <c r="J164" s="328" t="n">
        <f aca="false">[6]STRADDLES!$F191</f>
        <v>0</v>
      </c>
      <c r="K164" s="329" t="n">
        <f aca="false">[6]STRADDLES!$I191</f>
        <v>0</v>
      </c>
    </row>
    <row r="165" customFormat="false" ht="12.75" hidden="false" customHeight="false" outlineLevel="0" collapsed="false">
      <c r="B165" s="327" t="n">
        <v>42156</v>
      </c>
      <c r="E165" s="325" t="n">
        <v>42150</v>
      </c>
      <c r="F165" s="329" t="n">
        <f aca="false">curves!I168</f>
        <v>0.17</v>
      </c>
      <c r="G165" s="328" t="n">
        <f aca="false">VLOOKUP($B165,curvesettle,2,FALSE())</f>
        <v>4.0975</v>
      </c>
      <c r="H165" s="329" t="n">
        <f aca="false">VLOOKUP($B165,curvesettle,4,FALSE())</f>
        <v>0.0610134960823987</v>
      </c>
      <c r="I165" s="330" t="n">
        <v>42151</v>
      </c>
      <c r="J165" s="328" t="n">
        <f aca="false">[6]STRADDLES!$F192</f>
        <v>0</v>
      </c>
      <c r="K165" s="329" t="n">
        <f aca="false">[6]STRADDLES!$I192</f>
        <v>0</v>
      </c>
    </row>
    <row r="166" customFormat="false" ht="12.75" hidden="false" customHeight="false" outlineLevel="0" collapsed="false">
      <c r="B166" s="327" t="n">
        <v>42186</v>
      </c>
      <c r="E166" s="325" t="n">
        <v>42180</v>
      </c>
      <c r="F166" s="329" t="n">
        <f aca="false">curves!I169</f>
        <v>0.17</v>
      </c>
      <c r="G166" s="328" t="n">
        <f aca="false">VLOOKUP($B166,curvesettle,2,FALSE())</f>
        <v>4.1375</v>
      </c>
      <c r="H166" s="329" t="n">
        <f aca="false">VLOOKUP($B166,curvesettle,4,FALSE())</f>
        <v>0.061055910498899</v>
      </c>
      <c r="I166" s="330" t="n">
        <v>42181</v>
      </c>
      <c r="J166" s="328" t="n">
        <f aca="false">[6]STRADDLES!$F193</f>
        <v>0</v>
      </c>
      <c r="K166" s="329" t="n">
        <f aca="false">[6]STRADDLES!$I193</f>
        <v>0</v>
      </c>
    </row>
    <row r="167" customFormat="false" ht="12.75" hidden="false" customHeight="false" outlineLevel="0" collapsed="false">
      <c r="B167" s="327" t="n">
        <v>42217</v>
      </c>
      <c r="E167" s="325" t="n">
        <v>42213</v>
      </c>
      <c r="F167" s="329" t="n">
        <f aca="false">curves!I170</f>
        <v>0.17</v>
      </c>
      <c r="G167" s="328" t="n">
        <f aca="false">VLOOKUP($B167,curvesettle,2,FALSE())</f>
        <v>4.1775</v>
      </c>
      <c r="H167" s="329" t="n">
        <f aca="false">VLOOKUP($B167,curvesettle,4,FALSE())</f>
        <v>0.0610997387299097</v>
      </c>
      <c r="I167" s="330" t="n">
        <v>42214</v>
      </c>
      <c r="J167" s="328" t="n">
        <f aca="false">[6]STRADDLES!$F194</f>
        <v>0</v>
      </c>
      <c r="K167" s="329" t="n">
        <f aca="false">[6]STRADDLES!$I194</f>
        <v>0</v>
      </c>
    </row>
    <row r="168" customFormat="false" ht="12.75" hidden="false" customHeight="false" outlineLevel="0" collapsed="false">
      <c r="B168" s="327" t="n">
        <v>42248</v>
      </c>
      <c r="E168" s="325" t="n">
        <v>42242</v>
      </c>
      <c r="F168" s="329" t="n">
        <f aca="false">curves!I171</f>
        <v>0.17</v>
      </c>
      <c r="G168" s="328" t="n">
        <f aca="false">VLOOKUP($B168,curvesettle,2,FALSE())</f>
        <v>4.1725</v>
      </c>
      <c r="H168" s="329" t="n">
        <f aca="false">VLOOKUP($B168,curvesettle,4,FALSE())</f>
        <v>0.061143566961559</v>
      </c>
      <c r="I168" s="330" t="n">
        <v>42243</v>
      </c>
      <c r="J168" s="328" t="n">
        <f aca="false">[6]STRADDLES!$F195</f>
        <v>0</v>
      </c>
      <c r="K168" s="329" t="n">
        <f aca="false">[6]STRADDLES!$I195</f>
        <v>0</v>
      </c>
    </row>
    <row r="169" customFormat="false" ht="12.75" hidden="false" customHeight="false" outlineLevel="0" collapsed="false">
      <c r="B169" s="327" t="n">
        <v>42278</v>
      </c>
      <c r="E169" s="325" t="n">
        <v>42272</v>
      </c>
      <c r="F169" s="329" t="n">
        <f aca="false">curves!I172</f>
        <v>0.17</v>
      </c>
      <c r="G169" s="328" t="n">
        <f aca="false">VLOOKUP($B169,curvesettle,2,FALSE())</f>
        <v>4.1975</v>
      </c>
      <c r="H169" s="329" t="n">
        <f aca="false">VLOOKUP($B169,curvesettle,4,FALSE())</f>
        <v>0.0611859813798912</v>
      </c>
      <c r="I169" s="330" t="n">
        <v>42275</v>
      </c>
      <c r="J169" s="328" t="n">
        <f aca="false">[6]STRADDLES!$F196</f>
        <v>0</v>
      </c>
      <c r="K169" s="329" t="n">
        <f aca="false">[6]STRADDLES!$I196</f>
        <v>0</v>
      </c>
    </row>
    <row r="170" customFormat="false" ht="12.75" hidden="false" customHeight="false" outlineLevel="0" collapsed="false">
      <c r="B170" s="327" t="n">
        <v>42309</v>
      </c>
      <c r="E170" s="325" t="n">
        <v>42304</v>
      </c>
      <c r="F170" s="329" t="n">
        <f aca="false">curves!I173</f>
        <v>0.17</v>
      </c>
      <c r="G170" s="328" t="n">
        <f aca="false">VLOOKUP($B170,curvesettle,2,FALSE())</f>
        <v>4.3495</v>
      </c>
      <c r="H170" s="329" t="n">
        <f aca="false">VLOOKUP($B170,curvesettle,4,FALSE())</f>
        <v>0.0612298096127954</v>
      </c>
      <c r="I170" s="330" t="n">
        <v>42305</v>
      </c>
      <c r="J170" s="328" t="n">
        <f aca="false">[6]STRADDLES!$F197</f>
        <v>0</v>
      </c>
      <c r="K170" s="329" t="n">
        <f aca="false">[6]STRADDLES!$I197</f>
        <v>0</v>
      </c>
    </row>
    <row r="171" customFormat="false" ht="12.75" hidden="false" customHeight="false" outlineLevel="0" collapsed="false">
      <c r="B171" s="327" t="n">
        <v>42339</v>
      </c>
      <c r="E171" s="325" t="n">
        <v>42332</v>
      </c>
      <c r="F171" s="329" t="n">
        <f aca="false">curves!I174</f>
        <v>0.17</v>
      </c>
      <c r="G171" s="328" t="n">
        <f aca="false">VLOOKUP($B171,curvesettle,2,FALSE())</f>
        <v>4.4925</v>
      </c>
      <c r="H171" s="329" t="n">
        <f aca="false">VLOOKUP($B171,curvesettle,4,FALSE())</f>
        <v>0.0612722240323422</v>
      </c>
      <c r="I171" s="330" t="n">
        <v>42333</v>
      </c>
      <c r="J171" s="328" t="n">
        <f aca="false">[6]STRADDLES!$F198</f>
        <v>0</v>
      </c>
      <c r="K171" s="329" t="n">
        <f aca="false">[6]STRADDLES!$I198</f>
        <v>0</v>
      </c>
    </row>
    <row r="172" customFormat="false" ht="12.75" hidden="false" customHeight="false" outlineLevel="0" collapsed="false">
      <c r="B172" s="327" t="n">
        <v>42370</v>
      </c>
      <c r="E172" s="325" t="n">
        <v>42366</v>
      </c>
      <c r="F172" s="329" t="n">
        <f aca="false">curves!I175</f>
        <v>0.17</v>
      </c>
      <c r="G172" s="328" t="n">
        <f aca="false">VLOOKUP($B172,curvesettle,2,FALSE())</f>
        <v>4.5525</v>
      </c>
      <c r="H172" s="329" t="n">
        <f aca="false">VLOOKUP($B172,curvesettle,4,FALSE())</f>
        <v>0.0613160522665019</v>
      </c>
      <c r="I172" s="330" t="n">
        <v>42367</v>
      </c>
      <c r="J172" s="328" t="n">
        <f aca="false">[6]STRADDLES!$F199</f>
        <v>0</v>
      </c>
      <c r="K172" s="329" t="n">
        <f aca="false">[6]STRADDLES!$I199</f>
        <v>0</v>
      </c>
    </row>
    <row r="173" customFormat="false" ht="12.75" hidden="false" customHeight="false" outlineLevel="0" collapsed="false">
      <c r="B173" s="327" t="n">
        <v>42401</v>
      </c>
      <c r="E173" s="325" t="n">
        <v>42395</v>
      </c>
      <c r="F173" s="329" t="n">
        <f aca="false">curves!I176</f>
        <v>0.17</v>
      </c>
      <c r="G173" s="328" t="n">
        <f aca="false">VLOOKUP($B173,curvesettle,2,FALSE())</f>
        <v>4.4675</v>
      </c>
      <c r="H173" s="329" t="n">
        <f aca="false">VLOOKUP($B173,curvesettle,4,FALSE())</f>
        <v>0.0613598805012994</v>
      </c>
      <c r="I173" s="330" t="n">
        <v>42396</v>
      </c>
      <c r="J173" s="328" t="n">
        <f aca="false">[6]STRADDLES!$F200</f>
        <v>0</v>
      </c>
      <c r="K173" s="329" t="n">
        <f aca="false">[6]STRADDLES!$I200</f>
        <v>0</v>
      </c>
    </row>
    <row r="174" customFormat="false" ht="12.75" hidden="false" customHeight="false" outlineLevel="0" collapsed="false">
      <c r="B174" s="327" t="n">
        <v>42430</v>
      </c>
      <c r="E174" s="325" t="n">
        <v>42424</v>
      </c>
      <c r="F174" s="329" t="n">
        <f aca="false">curves!I177</f>
        <v>0.17</v>
      </c>
      <c r="G174" s="328" t="n">
        <f aca="false">VLOOKUP($B174,curvesettle,2,FALSE())</f>
        <v>4.3375</v>
      </c>
      <c r="H174" s="329" t="n">
        <f aca="false">VLOOKUP($B174,curvesettle,4,FALSE())</f>
        <v>0.0614008811086224</v>
      </c>
      <c r="I174" s="330" t="n">
        <v>42425</v>
      </c>
      <c r="J174" s="328" t="n">
        <f aca="false">[6]STRADDLES!$F201</f>
        <v>0</v>
      </c>
      <c r="K174" s="329" t="n">
        <f aca="false">[6]STRADDLES!$I201</f>
        <v>0</v>
      </c>
    </row>
    <row r="175" customFormat="false" ht="12.75" hidden="false" customHeight="false" outlineLevel="0" collapsed="false">
      <c r="B175" s="327" t="n">
        <v>42461</v>
      </c>
      <c r="E175" s="325" t="n">
        <v>42457</v>
      </c>
      <c r="F175" s="329" t="n">
        <f aca="false">curves!I178</f>
        <v>0.17</v>
      </c>
      <c r="G175" s="328" t="n">
        <f aca="false">VLOOKUP($B175,curvesettle,2,FALSE())</f>
        <v>4.1525</v>
      </c>
      <c r="H175" s="329" t="n">
        <f aca="false">VLOOKUP($B175,curvesettle,4,FALSE())</f>
        <v>0.061444709344654</v>
      </c>
      <c r="I175" s="330" t="n">
        <v>42458</v>
      </c>
      <c r="J175" s="328" t="n">
        <f aca="false">[6]STRADDLES!$F202</f>
        <v>0</v>
      </c>
      <c r="K175" s="329" t="n">
        <f aca="false">[6]STRADDLES!$I202</f>
        <v>0</v>
      </c>
    </row>
    <row r="176" customFormat="false" ht="12.75" hidden="false" customHeight="false" outlineLevel="0" collapsed="false">
      <c r="B176" s="327" t="n">
        <v>42491</v>
      </c>
      <c r="E176" s="325" t="n">
        <v>42486</v>
      </c>
      <c r="F176" s="329" t="n">
        <f aca="false">curves!I179</f>
        <v>0.17</v>
      </c>
      <c r="G176" s="328" t="n">
        <f aca="false">VLOOKUP($B176,curvesettle,2,FALSE())</f>
        <v>4.1475</v>
      </c>
      <c r="H176" s="329" t="n">
        <f aca="false">VLOOKUP($B176,curvesettle,4,FALSE())</f>
        <v>0.0614871237672272</v>
      </c>
      <c r="I176" s="330" t="n">
        <v>42487</v>
      </c>
      <c r="J176" s="328" t="n">
        <f aca="false">[6]STRADDLES!$F203</f>
        <v>0</v>
      </c>
      <c r="K176" s="329" t="n">
        <f aca="false">[6]STRADDLES!$I203</f>
        <v>0</v>
      </c>
    </row>
    <row r="177" customFormat="false" ht="12.75" hidden="false" customHeight="false" outlineLevel="0" collapsed="false">
      <c r="B177" s="327" t="n">
        <v>42522</v>
      </c>
      <c r="E177" s="325" t="n">
        <v>42515</v>
      </c>
      <c r="F177" s="329" t="n">
        <f aca="false">curves!I180</f>
        <v>0.17</v>
      </c>
      <c r="G177" s="328" t="n">
        <f aca="false">VLOOKUP($B177,curvesettle,2,FALSE())</f>
        <v>4.1825</v>
      </c>
      <c r="H177" s="329" t="n">
        <f aca="false">VLOOKUP($B177,curvesettle,4,FALSE())</f>
        <v>0.0615309520045142</v>
      </c>
      <c r="I177" s="330" t="n">
        <v>42516</v>
      </c>
      <c r="J177" s="328" t="n">
        <f aca="false">[6]STRADDLES!$F204</f>
        <v>0</v>
      </c>
      <c r="K177" s="329" t="n">
        <f aca="false">[6]STRADDLES!$I204</f>
        <v>0</v>
      </c>
    </row>
    <row r="178" customFormat="false" ht="12.75" hidden="false" customHeight="false" outlineLevel="0" collapsed="false">
      <c r="B178" s="327" t="n">
        <v>42552</v>
      </c>
      <c r="E178" s="325" t="n">
        <v>42548</v>
      </c>
      <c r="F178" s="329" t="n">
        <f aca="false">curves!I181</f>
        <v>0.17</v>
      </c>
      <c r="G178" s="328" t="n">
        <f aca="false">VLOOKUP($B178,curvesettle,2,FALSE())</f>
        <v>4.2225</v>
      </c>
      <c r="H178" s="329" t="n">
        <f aca="false">VLOOKUP($B178,curvesettle,4,FALSE())</f>
        <v>0.061573366428302</v>
      </c>
      <c r="I178" s="330" t="n">
        <v>42549</v>
      </c>
      <c r="J178" s="328" t="n">
        <f aca="false">[6]STRADDLES!$F205</f>
        <v>0</v>
      </c>
      <c r="K178" s="329" t="n">
        <f aca="false">[6]STRADDLES!$I205</f>
        <v>0</v>
      </c>
    </row>
    <row r="179" customFormat="false" ht="12.75" hidden="false" customHeight="false" outlineLevel="0" collapsed="false">
      <c r="B179" s="327" t="n">
        <v>42583</v>
      </c>
      <c r="E179" s="325" t="n">
        <v>42577</v>
      </c>
      <c r="F179" s="329" t="n">
        <f aca="false">curves!I182</f>
        <v>0.17</v>
      </c>
      <c r="G179" s="328" t="n">
        <f aca="false">VLOOKUP($B179,curvesettle,2,FALSE())</f>
        <v>4.2625</v>
      </c>
      <c r="H179" s="329" t="n">
        <f aca="false">VLOOKUP($B179,curvesettle,4,FALSE())</f>
        <v>0.061617194666844</v>
      </c>
      <c r="I179" s="330" t="n">
        <v>42578</v>
      </c>
      <c r="J179" s="328" t="n">
        <f aca="false">[6]STRADDLES!$F206</f>
        <v>0</v>
      </c>
      <c r="K179" s="329" t="n">
        <f aca="false">[6]STRADDLES!$I206</f>
        <v>0</v>
      </c>
    </row>
    <row r="180" customFormat="false" ht="12.75" hidden="false" customHeight="false" outlineLevel="0" collapsed="false">
      <c r="B180" s="327" t="n">
        <v>42614</v>
      </c>
      <c r="E180" s="325" t="n">
        <v>42608</v>
      </c>
      <c r="F180" s="329" t="n">
        <f aca="false">curves!I183</f>
        <v>0.17</v>
      </c>
      <c r="G180" s="328" t="n">
        <f aca="false">VLOOKUP($B180,curvesettle,2,FALSE())</f>
        <v>4.2575</v>
      </c>
      <c r="H180" s="329" t="n">
        <f aca="false">VLOOKUP($B180,curvesettle,4,FALSE())</f>
        <v>0.0616610229060237</v>
      </c>
      <c r="I180" s="330" t="n">
        <v>42611</v>
      </c>
      <c r="J180" s="328" t="n">
        <f aca="false">[6]STRADDLES!$F207</f>
        <v>0</v>
      </c>
      <c r="K180" s="329" t="n">
        <f aca="false">[6]STRADDLES!$I207</f>
        <v>0</v>
      </c>
    </row>
    <row r="181" customFormat="false" ht="12.75" hidden="false" customHeight="false" outlineLevel="0" collapsed="false">
      <c r="B181" s="327" t="n">
        <v>42644</v>
      </c>
      <c r="E181" s="325" t="n">
        <v>42640</v>
      </c>
      <c r="F181" s="329" t="n">
        <f aca="false">curves!I184</f>
        <v>0.17</v>
      </c>
      <c r="G181" s="328" t="n">
        <f aca="false">VLOOKUP($B181,curvesettle,2,FALSE())</f>
        <v>4.2825</v>
      </c>
      <c r="H181" s="329" t="n">
        <f aca="false">VLOOKUP($B181,curvesettle,4,FALSE())</f>
        <v>0.061703437331643</v>
      </c>
      <c r="I181" s="330" t="n">
        <v>42641</v>
      </c>
      <c r="J181" s="328" t="n">
        <f aca="false">[6]STRADDLES!$F208</f>
        <v>0</v>
      </c>
      <c r="K181" s="329" t="n">
        <f aca="false">[6]STRADDLES!$I208</f>
        <v>0</v>
      </c>
    </row>
    <row r="182" customFormat="false" ht="12.75" hidden="false" customHeight="false" outlineLevel="0" collapsed="false">
      <c r="B182" s="327" t="n">
        <v>42675</v>
      </c>
      <c r="E182" s="325" t="n">
        <v>42669</v>
      </c>
      <c r="F182" s="329" t="n">
        <f aca="false">curves!I185</f>
        <v>0.17</v>
      </c>
      <c r="G182" s="328" t="n">
        <f aca="false">VLOOKUP($B182,curvesettle,2,FALSE())</f>
        <v>4.4345</v>
      </c>
      <c r="H182" s="329" t="n">
        <f aca="false">VLOOKUP($B182,curvesettle,4,FALSE())</f>
        <v>0.0617472655720777</v>
      </c>
      <c r="I182" s="330" t="n">
        <v>42670</v>
      </c>
      <c r="J182" s="328" t="n">
        <f aca="false">[6]STRADDLES!$F209</f>
        <v>0</v>
      </c>
      <c r="K182" s="329" t="n">
        <f aca="false">[6]STRADDLES!$I209</f>
        <v>0</v>
      </c>
    </row>
    <row r="183" customFormat="false" ht="12.75" hidden="false" customHeight="false" outlineLevel="0" collapsed="false">
      <c r="B183" s="327" t="n">
        <v>42705</v>
      </c>
      <c r="E183" s="325" t="n">
        <v>42699</v>
      </c>
      <c r="F183" s="329" t="n">
        <f aca="false">curves!I186</f>
        <v>0.17</v>
      </c>
      <c r="G183" s="328" t="n">
        <f aca="false">VLOOKUP($B183,curvesettle,2,FALSE())</f>
        <v>4.5775</v>
      </c>
      <c r="H183" s="329" t="n">
        <f aca="false">VLOOKUP($B183,curvesettle,4,FALSE())</f>
        <v>0.0617896799989115</v>
      </c>
      <c r="I183" s="330" t="n">
        <v>42702</v>
      </c>
      <c r="J183" s="328" t="n">
        <f aca="false">[6]STRADDLES!$F210</f>
        <v>0</v>
      </c>
      <c r="K183" s="329" t="n">
        <f aca="false">[6]STRADDLES!$I210</f>
        <v>0</v>
      </c>
    </row>
    <row r="184" customFormat="false" ht="12.75" hidden="false" customHeight="false" outlineLevel="0" collapsed="false">
      <c r="B184" s="327" t="n">
        <v>42736</v>
      </c>
      <c r="E184" s="325" t="n">
        <v>42731</v>
      </c>
      <c r="F184" s="329" t="n">
        <f aca="false">curves!I187</f>
        <v>0.17</v>
      </c>
      <c r="G184" s="328" t="n">
        <f aca="false">VLOOKUP($B184,curvesettle,2,FALSE())</f>
        <v>4.6375</v>
      </c>
      <c r="H184" s="329" t="n">
        <f aca="false">VLOOKUP($B184,curvesettle,4,FALSE())</f>
        <v>0.0618335082406007</v>
      </c>
      <c r="I184" s="330" t="n">
        <v>42732</v>
      </c>
      <c r="J184" s="328" t="n">
        <f aca="false">[6]STRADDLES!$F211</f>
        <v>0</v>
      </c>
      <c r="K184" s="329" t="n">
        <f aca="false">[6]STRADDLES!$I211</f>
        <v>0</v>
      </c>
    </row>
    <row r="185" customFormat="false" ht="12.75" hidden="false" customHeight="false" outlineLevel="0" collapsed="false">
      <c r="B185" s="327" t="n">
        <v>42767</v>
      </c>
      <c r="E185" s="325" t="n">
        <v>42761</v>
      </c>
      <c r="F185" s="329" t="n">
        <f aca="false">curves!I188</f>
        <v>0.17</v>
      </c>
      <c r="G185" s="328" t="n">
        <f aca="false">VLOOKUP($B185,curvesettle,2,FALSE())</f>
        <v>4.5525</v>
      </c>
      <c r="H185" s="329" t="n">
        <f aca="false">VLOOKUP($B185,curvesettle,4,FALSE())</f>
        <v>0.0618773364829273</v>
      </c>
      <c r="I185" s="330" t="n">
        <v>42762</v>
      </c>
      <c r="J185" s="328" t="n">
        <f aca="false">[6]STRADDLES!$F212</f>
        <v>0</v>
      </c>
      <c r="K185" s="329" t="n">
        <f aca="false">[6]STRADDLES!$I212</f>
        <v>0</v>
      </c>
    </row>
    <row r="186" customFormat="false" ht="12.75" hidden="false" customHeight="false" outlineLevel="0" collapsed="false">
      <c r="B186" s="327" t="n">
        <v>42795</v>
      </c>
      <c r="E186" s="325" t="n">
        <v>42789</v>
      </c>
      <c r="F186" s="329" t="n">
        <f aca="false">curves!I189</f>
        <v>0.17</v>
      </c>
      <c r="G186" s="328" t="n">
        <f aca="false">VLOOKUP($B186,curvesettle,2,FALSE())</f>
        <v>4.4225</v>
      </c>
      <c r="H186" s="329" t="n">
        <f aca="false">VLOOKUP($B186,curvesettle,4,FALSE())</f>
        <v>0.0619169232829968</v>
      </c>
      <c r="I186" s="330" t="n">
        <v>42790</v>
      </c>
      <c r="J186" s="328" t="n">
        <f aca="false">[6]STRADDLES!$F213</f>
        <v>0</v>
      </c>
      <c r="K186" s="329" t="n">
        <f aca="false">[6]STRADDLES!$I213</f>
        <v>0</v>
      </c>
    </row>
    <row r="187" customFormat="false" ht="12.75" hidden="false" customHeight="false" outlineLevel="0" collapsed="false">
      <c r="B187" s="327" t="n">
        <v>42826</v>
      </c>
      <c r="E187" s="325" t="n">
        <v>42822</v>
      </c>
      <c r="F187" s="329" t="n">
        <f aca="false">curves!I190</f>
        <v>0.17</v>
      </c>
      <c r="G187" s="328" t="n">
        <f aca="false">VLOOKUP($B187,curvesettle,2,FALSE())</f>
        <v>4.2375</v>
      </c>
      <c r="H187" s="329" t="n">
        <f aca="false">VLOOKUP($B187,curvesettle,4,FALSE())</f>
        <v>0.061960751526537</v>
      </c>
      <c r="I187" s="330" t="n">
        <v>42823</v>
      </c>
      <c r="J187" s="328" t="n">
        <f aca="false">[6]STRADDLES!$F214</f>
        <v>0</v>
      </c>
      <c r="K187" s="329" t="n">
        <f aca="false">[6]STRADDLES!$I214</f>
        <v>0</v>
      </c>
    </row>
    <row r="188" customFormat="false" ht="12.75" hidden="false" customHeight="false" outlineLevel="0" collapsed="false">
      <c r="B188" s="327" t="n">
        <v>42856</v>
      </c>
      <c r="E188" s="325" t="n">
        <v>42850</v>
      </c>
      <c r="F188" s="329" t="n">
        <f aca="false">curves!I191</f>
        <v>0.17</v>
      </c>
      <c r="G188" s="328" t="n">
        <f aca="false">VLOOKUP($B188,curvesettle,2,FALSE())</f>
        <v>4.2325</v>
      </c>
      <c r="H188" s="329" t="n">
        <f aca="false">VLOOKUP($B188,curvesettle,4,FALSE())</f>
        <v>0.0620031659563769</v>
      </c>
      <c r="I188" s="330" t="n">
        <v>42851</v>
      </c>
      <c r="J188" s="328" t="n">
        <f aca="false">[6]STRADDLES!$F215</f>
        <v>0</v>
      </c>
      <c r="K188" s="329" t="n">
        <f aca="false">[6]STRADDLES!$I215</f>
        <v>0</v>
      </c>
    </row>
    <row r="189" customFormat="false" ht="12.75" hidden="false" customHeight="false" outlineLevel="0" collapsed="false">
      <c r="B189" s="327" t="n">
        <v>42887</v>
      </c>
      <c r="E189" s="325" t="n">
        <v>42880</v>
      </c>
      <c r="F189" s="329" t="n">
        <f aca="false">curves!I192</f>
        <v>0.17</v>
      </c>
      <c r="G189" s="328" t="n">
        <f aca="false">VLOOKUP($B189,curvesettle,2,FALSE())</f>
        <v>4.2675</v>
      </c>
      <c r="H189" s="329" t="n">
        <f aca="false">VLOOKUP($B189,curvesettle,4,FALSE())</f>
        <v>0.0620469942011721</v>
      </c>
      <c r="I189" s="330" t="n">
        <v>42881</v>
      </c>
      <c r="J189" s="328" t="n">
        <f aca="false">[6]STRADDLES!$F216</f>
        <v>0</v>
      </c>
      <c r="K189" s="329" t="n">
        <f aca="false">[6]STRADDLES!$I216</f>
        <v>0</v>
      </c>
    </row>
    <row r="190" customFormat="false" ht="12.75" hidden="false" customHeight="false" outlineLevel="0" collapsed="false">
      <c r="B190" s="327" t="n">
        <v>42917</v>
      </c>
      <c r="E190" s="325" t="n">
        <v>42913</v>
      </c>
      <c r="F190" s="329" t="n">
        <f aca="false">curves!I193</f>
        <v>0.17</v>
      </c>
      <c r="G190" s="328" t="n">
        <f aca="false">VLOOKUP($B190,curvesettle,2,FALSE())</f>
        <v>4.3075</v>
      </c>
      <c r="H190" s="329" t="n">
        <f aca="false">VLOOKUP($B190,curvesettle,4,FALSE())</f>
        <v>0.0620894086322266</v>
      </c>
      <c r="I190" s="330" t="n">
        <v>42914</v>
      </c>
      <c r="J190" s="328" t="n">
        <f aca="false">[6]STRADDLES!$F217</f>
        <v>0</v>
      </c>
      <c r="K190" s="329" t="n">
        <f aca="false">[6]STRADDLES!$I217</f>
        <v>0</v>
      </c>
    </row>
    <row r="191" customFormat="false" ht="12.75" hidden="false" customHeight="false" outlineLevel="0" collapsed="false">
      <c r="B191" s="327" t="n">
        <v>42948</v>
      </c>
      <c r="E191" s="325" t="n">
        <v>42942</v>
      </c>
      <c r="F191" s="329" t="n">
        <f aca="false">curves!I194</f>
        <v>0.17</v>
      </c>
      <c r="G191" s="328" t="n">
        <f aca="false">VLOOKUP($B191,curvesettle,2,FALSE())</f>
        <v>4.3475</v>
      </c>
      <c r="H191" s="329" t="n">
        <f aca="false">VLOOKUP($B191,curvesettle,4,FALSE())</f>
        <v>0.0621332368782759</v>
      </c>
      <c r="I191" s="330" t="n">
        <v>42943</v>
      </c>
      <c r="J191" s="328" t="n">
        <f aca="false">[6]STRADDLES!$F218</f>
        <v>0</v>
      </c>
      <c r="K191" s="329" t="n">
        <f aca="false">[6]STRADDLES!$I218</f>
        <v>0</v>
      </c>
    </row>
    <row r="192" customFormat="false" ht="12.75" hidden="false" customHeight="false" outlineLevel="0" collapsed="false">
      <c r="B192" s="327" t="n">
        <v>42979</v>
      </c>
      <c r="E192" s="325" t="n">
        <v>42975</v>
      </c>
      <c r="F192" s="329" t="n">
        <f aca="false">curves!I195</f>
        <v>0.17</v>
      </c>
      <c r="G192" s="328" t="n">
        <f aca="false">VLOOKUP($B192,curvesettle,2,FALSE())</f>
        <v>4.3425</v>
      </c>
      <c r="H192" s="329" t="n">
        <f aca="false">VLOOKUP($B192,curvesettle,4,FALSE())</f>
        <v>0.0621770651249634</v>
      </c>
      <c r="I192" s="330" t="n">
        <v>42976</v>
      </c>
      <c r="J192" s="328" t="n">
        <f aca="false">[6]STRADDLES!$F219</f>
        <v>0</v>
      </c>
      <c r="K192" s="329" t="n">
        <f aca="false">[6]STRADDLES!$I219</f>
        <v>0</v>
      </c>
    </row>
    <row r="193" customFormat="false" ht="12.75" hidden="false" customHeight="false" outlineLevel="0" collapsed="false">
      <c r="B193" s="327" t="n">
        <v>43009</v>
      </c>
      <c r="E193" s="325" t="n">
        <v>43004</v>
      </c>
      <c r="F193" s="329" t="n">
        <f aca="false">curves!I196</f>
        <v>0.17</v>
      </c>
      <c r="G193" s="328" t="n">
        <f aca="false">VLOOKUP($B193,curvesettle,2,FALSE())</f>
        <v>4.3675</v>
      </c>
      <c r="H193" s="329" t="n">
        <f aca="false">VLOOKUP($B193,curvesettle,4,FALSE())</f>
        <v>0.0622194795578483</v>
      </c>
      <c r="I193" s="330" t="n">
        <v>43005</v>
      </c>
      <c r="J193" s="328" t="n">
        <f aca="false">[6]STRADDLES!$F220</f>
        <v>0</v>
      </c>
      <c r="K193" s="329" t="n">
        <f aca="false">[6]STRADDLES!$I220</f>
        <v>0</v>
      </c>
    </row>
    <row r="194" customFormat="false" ht="12.75" hidden="false" customHeight="false" outlineLevel="0" collapsed="false">
      <c r="B194" s="327" t="n">
        <v>43040</v>
      </c>
      <c r="E194" s="325" t="n">
        <v>43034</v>
      </c>
      <c r="F194" s="329" t="n">
        <f aca="false">curves!I197</f>
        <v>0.17</v>
      </c>
      <c r="G194" s="328" t="n">
        <f aca="false">VLOOKUP($B194,curvesettle,2,FALSE())</f>
        <v>4.5195</v>
      </c>
      <c r="H194" s="329" t="n">
        <f aca="false">VLOOKUP($B194,curvesettle,4,FALSE())</f>
        <v>0.0622633078057908</v>
      </c>
      <c r="I194" s="330" t="n">
        <v>43035</v>
      </c>
      <c r="J194" s="328" t="n">
        <f aca="false">[6]STRADDLES!$F221</f>
        <v>0</v>
      </c>
      <c r="K194" s="329" t="n">
        <f aca="false">[6]STRADDLES!$I221</f>
        <v>0</v>
      </c>
    </row>
    <row r="195" customFormat="false" ht="12.75" hidden="false" customHeight="false" outlineLevel="0" collapsed="false">
      <c r="B195" s="327" t="n">
        <v>43070</v>
      </c>
      <c r="E195" s="325" t="n">
        <v>43066</v>
      </c>
      <c r="F195" s="329" t="n">
        <f aca="false">curves!I198</f>
        <v>0.17</v>
      </c>
      <c r="G195" s="328" t="n">
        <f aca="false">VLOOKUP($B195,curvesettle,2,FALSE())</f>
        <v>4.6625</v>
      </c>
      <c r="H195" s="329" t="n">
        <f aca="false">VLOOKUP($B195,curvesettle,4,FALSE())</f>
        <v>0.06230572223989</v>
      </c>
      <c r="I195" s="330" t="n">
        <v>43067</v>
      </c>
      <c r="J195" s="328" t="n">
        <f aca="false">[6]STRADDLES!$F222</f>
        <v>0</v>
      </c>
      <c r="K195" s="329" t="n">
        <f aca="false">[6]STRADDLES!$I222</f>
        <v>0</v>
      </c>
    </row>
    <row r="196" customFormat="false" ht="12.75" hidden="false" customHeight="false" outlineLevel="0" collapsed="false">
      <c r="B196" s="327" t="n">
        <v>43101</v>
      </c>
      <c r="E196" s="325" t="n">
        <v>43095</v>
      </c>
      <c r="F196" s="329" t="n">
        <f aca="false">curves!I199</f>
        <v>0.17</v>
      </c>
      <c r="G196" s="328" t="n">
        <f aca="false">VLOOKUP($B196,curvesettle,2,FALSE())</f>
        <v>4.7225</v>
      </c>
      <c r="H196" s="329" t="n">
        <f aca="false">VLOOKUP($B196,curvesettle,4,FALSE())</f>
        <v>0.0623495504890865</v>
      </c>
      <c r="I196" s="330" t="n">
        <v>43096</v>
      </c>
      <c r="J196" s="328" t="n">
        <f aca="false">[6]STRADDLES!$F223</f>
        <v>0</v>
      </c>
      <c r="K196" s="329" t="n">
        <f aca="false">[6]STRADDLES!$I223</f>
        <v>0</v>
      </c>
    </row>
    <row r="197" customFormat="false" ht="12.75" hidden="false" customHeight="false" outlineLevel="0" collapsed="false">
      <c r="B197" s="327" t="n">
        <v>43132</v>
      </c>
      <c r="E197" s="325" t="n">
        <v>43126</v>
      </c>
      <c r="F197" s="329" t="n">
        <f aca="false">curves!I200</f>
        <v>0.17</v>
      </c>
      <c r="G197" s="328" t="n">
        <f aca="false">VLOOKUP($B197,curvesettle,2,FALSE())</f>
        <v>4.6375</v>
      </c>
      <c r="H197" s="329" t="n">
        <f aca="false">VLOOKUP($B197,curvesettle,4,FALSE())</f>
        <v>0.0623933787389208</v>
      </c>
      <c r="I197" s="330" t="n">
        <v>43129</v>
      </c>
      <c r="J197" s="328" t="n">
        <f aca="false">[6]STRADDLES!$F224</f>
        <v>0</v>
      </c>
      <c r="K197" s="329" t="n">
        <f aca="false">[6]STRADDLES!$I224</f>
        <v>0</v>
      </c>
    </row>
    <row r="198" customFormat="false" ht="12.75" hidden="false" customHeight="false" outlineLevel="0" collapsed="false">
      <c r="B198" s="327" t="n">
        <v>43160</v>
      </c>
      <c r="E198" s="325" t="n">
        <v>43154</v>
      </c>
      <c r="F198" s="329" t="n">
        <f aca="false">curves!I201</f>
        <v>0.17</v>
      </c>
      <c r="G198" s="328" t="n">
        <f aca="false">VLOOKUP($B198,curvesettle,2,FALSE())</f>
        <v>4.5075</v>
      </c>
      <c r="H198" s="329" t="n">
        <f aca="false">VLOOKUP($B198,curvesettle,4,FALSE())</f>
        <v>0.0624329655457703</v>
      </c>
      <c r="I198" s="330" t="n">
        <v>43157</v>
      </c>
      <c r="J198" s="328" t="n">
        <f aca="false">[6]STRADDLES!$F225</f>
        <v>0</v>
      </c>
      <c r="K198" s="329" t="n">
        <f aca="false">[6]STRADDLES!$I225</f>
        <v>0</v>
      </c>
    </row>
    <row r="199" customFormat="false" ht="12.75" hidden="false" customHeight="false" outlineLevel="0" collapsed="false">
      <c r="B199" s="327" t="n">
        <v>43191</v>
      </c>
      <c r="E199" s="325" t="n">
        <v>43185</v>
      </c>
      <c r="F199" s="329" t="n">
        <f aca="false">curves!I202</f>
        <v>0.17</v>
      </c>
      <c r="G199" s="328" t="n">
        <f aca="false">VLOOKUP($B199,curvesettle,2,FALSE())</f>
        <v>4.3225</v>
      </c>
      <c r="H199" s="329" t="n">
        <f aca="false">VLOOKUP($B199,curvesettle,4,FALSE())</f>
        <v>0.0624767937968178</v>
      </c>
      <c r="I199" s="330" t="n">
        <v>43186</v>
      </c>
      <c r="J199" s="328" t="n">
        <f aca="false">[6]STRADDLES!$F226</f>
        <v>0</v>
      </c>
      <c r="K199" s="329" t="n">
        <f aca="false">[6]STRADDLES!$I226</f>
        <v>0</v>
      </c>
    </row>
    <row r="200" customFormat="false" ht="12.75" hidden="false" customHeight="false" outlineLevel="0" collapsed="false">
      <c r="B200" s="327" t="n">
        <v>43221</v>
      </c>
      <c r="E200" s="325" t="n">
        <v>43215</v>
      </c>
      <c r="F200" s="329" t="n">
        <f aca="false">curves!I203</f>
        <v>0.17</v>
      </c>
      <c r="G200" s="328" t="n">
        <f aca="false">VLOOKUP($B200,curvesettle,2,FALSE())</f>
        <v>4.3175</v>
      </c>
      <c r="H200" s="329" t="n">
        <f aca="false">VLOOKUP($B200,curvesettle,4,FALSE())</f>
        <v>0.0625192082339221</v>
      </c>
      <c r="I200" s="330" t="n">
        <v>43216</v>
      </c>
      <c r="J200" s="328" t="n">
        <f aca="false">[6]STRADDLES!$F227</f>
        <v>0</v>
      </c>
      <c r="K200" s="329" t="n">
        <f aca="false">[6]STRADDLES!$I227</f>
        <v>0</v>
      </c>
    </row>
    <row r="201" customFormat="false" ht="12.75" hidden="false" customHeight="false" outlineLevel="0" collapsed="false">
      <c r="B201" s="327" t="n">
        <v>43252</v>
      </c>
      <c r="E201" s="325" t="n">
        <v>43245</v>
      </c>
      <c r="F201" s="329" t="n">
        <f aca="false">curves!I204</f>
        <v>0.17</v>
      </c>
      <c r="G201" s="328" t="n">
        <f aca="false">VLOOKUP($B201,curvesettle,2,FALSE())</f>
        <v>4.3525</v>
      </c>
      <c r="H201" s="329" t="n">
        <f aca="false">VLOOKUP($B201,curvesettle,4,FALSE())</f>
        <v>0.0625630364862237</v>
      </c>
      <c r="I201" s="330" t="n">
        <v>43249</v>
      </c>
      <c r="J201" s="328" t="n">
        <f aca="false">[6]STRADDLES!$F228</f>
        <v>0</v>
      </c>
      <c r="K201" s="329" t="n">
        <f aca="false">[6]STRADDLES!$I228</f>
        <v>0</v>
      </c>
    </row>
    <row r="202" customFormat="false" ht="12.75" hidden="false" customHeight="false" outlineLevel="0" collapsed="false">
      <c r="B202" s="327" t="n">
        <v>43282</v>
      </c>
      <c r="E202" s="325" t="n">
        <v>43277</v>
      </c>
      <c r="F202" s="329" t="n">
        <f aca="false">curves!I205</f>
        <v>0.17</v>
      </c>
      <c r="G202" s="328" t="n">
        <f aca="false">VLOOKUP($B202,curvesettle,2,FALSE())</f>
        <v>4.3925</v>
      </c>
      <c r="H202" s="329" t="n">
        <f aca="false">VLOOKUP($B202,curvesettle,4,FALSE())</f>
        <v>0.0626054509245422</v>
      </c>
      <c r="I202" s="330" t="n">
        <v>43278</v>
      </c>
      <c r="J202" s="328" t="n">
        <f aca="false">[6]STRADDLES!$F229</f>
        <v>0</v>
      </c>
      <c r="K202" s="329" t="n">
        <f aca="false">[6]STRADDLES!$I229</f>
        <v>0</v>
      </c>
    </row>
    <row r="203" customFormat="false" ht="12.75" hidden="false" customHeight="false" outlineLevel="0" collapsed="false">
      <c r="B203" s="327" t="n">
        <v>43313</v>
      </c>
      <c r="E203" s="325" t="n">
        <v>43307</v>
      </c>
      <c r="F203" s="329" t="n">
        <f aca="false">curves!I206</f>
        <v>0.17</v>
      </c>
      <c r="G203" s="328" t="n">
        <f aca="false">VLOOKUP($B203,curvesettle,2,FALSE())</f>
        <v>4.4325</v>
      </c>
      <c r="H203" s="329" t="n">
        <f aca="false">VLOOKUP($B203,curvesettle,4,FALSE())</f>
        <v>0.0626492791780979</v>
      </c>
      <c r="I203" s="330" t="n">
        <v>43308</v>
      </c>
      <c r="J203" s="328" t="n">
        <f aca="false">[6]STRADDLES!$F230</f>
        <v>0</v>
      </c>
      <c r="K203" s="329" t="n">
        <f aca="false">[6]STRADDLES!$I230</f>
        <v>0</v>
      </c>
    </row>
    <row r="204" customFormat="false" ht="12.75" hidden="false" customHeight="false" outlineLevel="0" collapsed="false">
      <c r="B204" s="327" t="n">
        <v>43344</v>
      </c>
      <c r="E204" s="325" t="n">
        <v>43340</v>
      </c>
      <c r="F204" s="329" t="n">
        <f aca="false">curves!I207</f>
        <v>0.17</v>
      </c>
      <c r="G204" s="328" t="n">
        <f aca="false">VLOOKUP($B204,curvesettle,2,FALSE())</f>
        <v>4.4275</v>
      </c>
      <c r="H204" s="329" t="n">
        <f aca="false">VLOOKUP($B204,curvesettle,4,FALSE())</f>
        <v>0.0626931074322914</v>
      </c>
      <c r="I204" s="330" t="n">
        <v>43341</v>
      </c>
      <c r="J204" s="328" t="n">
        <f aca="false">[6]STRADDLES!$F231</f>
        <v>0</v>
      </c>
      <c r="K204" s="329" t="n">
        <f aca="false">[6]STRADDLES!$I231</f>
        <v>0</v>
      </c>
    </row>
    <row r="205" customFormat="false" ht="12.75" hidden="false" customHeight="false" outlineLevel="0" collapsed="false">
      <c r="B205" s="327" t="n">
        <v>43374</v>
      </c>
      <c r="E205" s="325" t="n">
        <v>43368</v>
      </c>
      <c r="F205" s="329" t="n">
        <f aca="false">curves!I208</f>
        <v>0.17</v>
      </c>
      <c r="G205" s="328" t="n">
        <f aca="false">VLOOKUP($B205,curvesettle,2,FALSE())</f>
        <v>4.4525</v>
      </c>
      <c r="H205" s="329" t="n">
        <f aca="false">VLOOKUP($B205,curvesettle,4,FALSE())</f>
        <v>0.0627355218724404</v>
      </c>
      <c r="I205" s="330" t="n">
        <v>43369</v>
      </c>
      <c r="J205" s="328" t="n">
        <f aca="false">[6]STRADDLES!$F232</f>
        <v>0</v>
      </c>
      <c r="K205" s="329" t="n">
        <f aca="false">[6]STRADDLES!$I232</f>
        <v>0</v>
      </c>
    </row>
    <row r="206" customFormat="false" ht="12.75" hidden="false" customHeight="false" outlineLevel="0" collapsed="false">
      <c r="B206" s="327" t="n">
        <v>43405</v>
      </c>
      <c r="E206" s="325" t="n">
        <v>43399</v>
      </c>
      <c r="F206" s="329" t="n">
        <f aca="false">curves!I209</f>
        <v>0.17</v>
      </c>
      <c r="G206" s="328" t="n">
        <f aca="false">VLOOKUP($B206,curvesettle,2,FALSE())</f>
        <v>4.6045</v>
      </c>
      <c r="H206" s="329" t="n">
        <f aca="false">VLOOKUP($B206,curvesettle,4,FALSE())</f>
        <v>0.0627793501278884</v>
      </c>
      <c r="I206" s="330" t="n">
        <v>43402</v>
      </c>
      <c r="J206" s="328" t="n">
        <f aca="false">[6]STRADDLES!$F233</f>
        <v>0</v>
      </c>
      <c r="K206" s="329" t="n">
        <f aca="false">[6]STRADDLES!$I233</f>
        <v>0</v>
      </c>
    </row>
    <row r="207" customFormat="false" ht="12.75" hidden="false" customHeight="false" outlineLevel="0" collapsed="false">
      <c r="B207" s="327" t="n">
        <v>43435</v>
      </c>
      <c r="E207" s="325" t="n">
        <v>43431</v>
      </c>
      <c r="F207" s="329" t="n">
        <f aca="false">curves!I210</f>
        <v>0.17</v>
      </c>
      <c r="G207" s="328" t="n">
        <f aca="false">VLOOKUP($B207,curvesettle,2,FALSE())</f>
        <v>4.7475</v>
      </c>
      <c r="H207" s="329" t="n">
        <f aca="false">VLOOKUP($B207,curvesettle,4,FALSE())</f>
        <v>0.062821764569251</v>
      </c>
      <c r="I207" s="330" t="n">
        <v>43432</v>
      </c>
      <c r="J207" s="328" t="n">
        <f aca="false">[6]STRADDLES!$F234</f>
        <v>0</v>
      </c>
      <c r="K207" s="329" t="n">
        <f aca="false">[6]STRADDLES!$I234</f>
        <v>0</v>
      </c>
    </row>
    <row r="208" customFormat="false" ht="12.75" hidden="false" customHeight="false" outlineLevel="0" collapsed="false">
      <c r="B208" s="327" t="n">
        <v>43466</v>
      </c>
      <c r="E208" s="325" t="n">
        <v>43460</v>
      </c>
      <c r="F208" s="329" t="n">
        <f aca="false">curves!I211</f>
        <v>0.17</v>
      </c>
      <c r="G208" s="328" t="n">
        <f aca="false">VLOOKUP($B208,curvesettle,2,FALSE())</f>
        <v>4.8075</v>
      </c>
      <c r="H208" s="329" t="n">
        <f aca="false">VLOOKUP($B208,curvesettle,4,FALSE())</f>
        <v>0.0628655928259532</v>
      </c>
      <c r="I208" s="330" t="n">
        <v>43461</v>
      </c>
      <c r="J208" s="328" t="n">
        <f aca="false">[6]STRADDLES!$F235</f>
        <v>0</v>
      </c>
      <c r="K208" s="329" t="n">
        <f aca="false">[6]STRADDLES!$I235</f>
        <v>0</v>
      </c>
    </row>
    <row r="209" customFormat="false" ht="12.75" hidden="false" customHeight="false" outlineLevel="0" collapsed="false">
      <c r="B209" s="327" t="n">
        <v>43497</v>
      </c>
      <c r="E209" s="325" t="n">
        <v>43493</v>
      </c>
      <c r="F209" s="329" t="n">
        <f aca="false">curves!I212</f>
        <v>0.17</v>
      </c>
      <c r="G209" s="328" t="n">
        <f aca="false">VLOOKUP($B209,curvesettle,2,FALSE())</f>
        <v>4.7225</v>
      </c>
      <c r="H209" s="329" t="n">
        <f aca="false">VLOOKUP($B209,curvesettle,4,FALSE())</f>
        <v>0.0629094210832926</v>
      </c>
      <c r="I209" s="330" t="n">
        <v>43494</v>
      </c>
      <c r="J209" s="328" t="n">
        <f aca="false">[6]STRADDLES!$F236</f>
        <v>0</v>
      </c>
      <c r="K209" s="329" t="n">
        <f aca="false">[6]STRADDLES!$I236</f>
        <v>0</v>
      </c>
    </row>
    <row r="210" customFormat="false" ht="12.75" hidden="false" customHeight="false" outlineLevel="0" collapsed="false">
      <c r="B210" s="327" t="n">
        <v>43525</v>
      </c>
      <c r="E210" s="325" t="n">
        <v>43521</v>
      </c>
      <c r="F210" s="329" t="n">
        <f aca="false">curves!I213</f>
        <v>0.17</v>
      </c>
      <c r="G210" s="328" t="n">
        <f aca="false">VLOOKUP($B210,curvesettle,2,FALSE())</f>
        <v>4.5925</v>
      </c>
      <c r="H210" s="329" t="n">
        <f aca="false">VLOOKUP($B210,curvesettle,4,FALSE())</f>
        <v>0.062949007896921</v>
      </c>
      <c r="I210" s="330" t="n">
        <v>43522</v>
      </c>
      <c r="J210" s="328" t="n">
        <f aca="false">[6]STRADDLES!$F237</f>
        <v>0</v>
      </c>
      <c r="K210" s="329" t="n">
        <f aca="false">[6]STRADDLES!$I237</f>
        <v>0</v>
      </c>
    </row>
    <row r="211" customFormat="false" ht="12.75" hidden="false" customHeight="false" outlineLevel="0" collapsed="false">
      <c r="B211" s="327" t="n">
        <v>43556</v>
      </c>
      <c r="E211" s="325" t="n">
        <v>43550</v>
      </c>
      <c r="F211" s="329" t="n">
        <f aca="false">curves!I214</f>
        <v>0.17</v>
      </c>
      <c r="G211" s="328" t="n">
        <f aca="false">VLOOKUP($B211,curvesettle,2,FALSE())</f>
        <v>4.4075</v>
      </c>
      <c r="H211" s="329" t="n">
        <f aca="false">VLOOKUP($B211,curvesettle,4,FALSE())</f>
        <v>0.0629928361554737</v>
      </c>
      <c r="I211" s="330" t="n">
        <v>43551</v>
      </c>
      <c r="J211" s="328" t="n">
        <f aca="false">[6]STRADDLES!$F238</f>
        <v>0</v>
      </c>
      <c r="K211" s="329" t="n">
        <f aca="false">[6]STRADDLES!$I238</f>
        <v>0</v>
      </c>
    </row>
    <row r="212" customFormat="false" ht="12.75" hidden="false" customHeight="false" outlineLevel="0" collapsed="false">
      <c r="B212" s="327" t="n">
        <v>43586</v>
      </c>
      <c r="E212" s="325" t="n">
        <v>43580</v>
      </c>
      <c r="F212" s="329" t="n">
        <f aca="false">curves!I215</f>
        <v>0.17</v>
      </c>
      <c r="G212" s="328" t="n">
        <f aca="false">VLOOKUP($B212,curvesettle,2,FALSE())</f>
        <v>4.4025</v>
      </c>
      <c r="H212" s="329" t="n">
        <f aca="false">VLOOKUP($B212,curvesettle,4,FALSE())</f>
        <v>0.0630352505998406</v>
      </c>
      <c r="I212" s="330" t="n">
        <v>43581</v>
      </c>
      <c r="J212" s="328" t="n">
        <f aca="false">[6]STRADDLES!$F239</f>
        <v>0</v>
      </c>
      <c r="K212" s="329" t="n">
        <f aca="false">[6]STRADDLES!$I239</f>
        <v>0</v>
      </c>
    </row>
    <row r="213" customFormat="false" ht="12.75" hidden="false" customHeight="false" outlineLevel="0" collapsed="false">
      <c r="B213" s="327" t="n">
        <v>43617</v>
      </c>
      <c r="E213" s="325" t="n">
        <v>43613</v>
      </c>
      <c r="F213" s="329" t="n">
        <f aca="false">curves!I216</f>
        <v>0.17</v>
      </c>
      <c r="G213" s="328" t="n">
        <f aca="false">VLOOKUP($B213,curvesettle,2,FALSE())</f>
        <v>4.4375</v>
      </c>
      <c r="H213" s="329" t="n">
        <f aca="false">VLOOKUP($B213,curvesettle,4,FALSE())</f>
        <v>0.0630790788596469</v>
      </c>
      <c r="I213" s="330" t="n">
        <v>43614</v>
      </c>
      <c r="J213" s="328" t="n">
        <f aca="false">[6]STRADDLES!$F240</f>
        <v>0</v>
      </c>
      <c r="K213" s="329" t="n">
        <f aca="false">[6]STRADDLES!$I240</f>
        <v>0</v>
      </c>
    </row>
    <row r="214" customFormat="false" ht="12.75" hidden="false" customHeight="false" outlineLevel="0" collapsed="false">
      <c r="B214" s="327" t="n">
        <v>43647</v>
      </c>
      <c r="E214" s="325" t="n">
        <v>43641</v>
      </c>
      <c r="F214" s="329" t="n">
        <f aca="false">curves!I217</f>
        <v>0.17</v>
      </c>
      <c r="G214" s="328" t="n">
        <f aca="false">VLOOKUP($B214,curvesettle,2,FALSE())</f>
        <v>4.4775</v>
      </c>
      <c r="H214" s="329" t="n">
        <f aca="false">VLOOKUP($B214,curvesettle,4,FALSE())</f>
        <v>0.0631214933052275</v>
      </c>
      <c r="I214" s="330" t="n">
        <v>43642</v>
      </c>
      <c r="J214" s="328" t="n">
        <f aca="false">[6]STRADDLES!$F241</f>
        <v>0</v>
      </c>
      <c r="K214" s="329" t="n">
        <f aca="false">[6]STRADDLES!$I241</f>
        <v>0</v>
      </c>
    </row>
    <row r="215" customFormat="false" ht="12.75" hidden="false" customHeight="false" outlineLevel="0" collapsed="false">
      <c r="B215" s="327" t="n">
        <v>43678</v>
      </c>
      <c r="E215" s="325" t="n">
        <v>43672</v>
      </c>
      <c r="F215" s="329" t="n">
        <f aca="false">curves!I218</f>
        <v>0.17</v>
      </c>
      <c r="G215" s="328" t="n">
        <f aca="false">VLOOKUP($B215,curvesettle,2,FALSE())</f>
        <v>4.5175</v>
      </c>
      <c r="H215" s="329" t="n">
        <f aca="false">VLOOKUP($B215,curvesettle,4,FALSE())</f>
        <v>0.0631653215662884</v>
      </c>
      <c r="I215" s="330" t="n">
        <v>43675</v>
      </c>
      <c r="J215" s="328" t="n">
        <f aca="false">[6]STRADDLES!$F242</f>
        <v>0</v>
      </c>
      <c r="K215" s="329" t="n">
        <f aca="false">[6]STRADDLES!$I242</f>
        <v>0</v>
      </c>
    </row>
    <row r="216" customFormat="false" ht="12.75" hidden="false" customHeight="false" outlineLevel="0" collapsed="false">
      <c r="B216" s="327" t="n">
        <v>43709</v>
      </c>
      <c r="E216" s="325" t="n">
        <v>43704</v>
      </c>
      <c r="F216" s="329" t="n">
        <f aca="false">curves!I219</f>
        <v>0.17</v>
      </c>
      <c r="G216" s="328" t="n">
        <f aca="false">VLOOKUP($B216,curvesettle,2,FALSE())</f>
        <v>4.5125</v>
      </c>
      <c r="H216" s="329" t="n">
        <f aca="false">VLOOKUP($B216,curvesettle,4,FALSE())</f>
        <v>0.0632091498279856</v>
      </c>
      <c r="I216" s="330" t="n">
        <v>43705</v>
      </c>
      <c r="J216" s="328" t="n">
        <f aca="false">[6]STRADDLES!$F243</f>
        <v>0</v>
      </c>
      <c r="K216" s="329" t="n">
        <f aca="false">[6]STRADDLES!$I243</f>
        <v>0</v>
      </c>
    </row>
    <row r="217" customFormat="false" ht="12.75" hidden="false" customHeight="false" outlineLevel="0" collapsed="false">
      <c r="B217" s="327" t="n">
        <v>43739</v>
      </c>
      <c r="E217" s="325" t="n">
        <v>43733</v>
      </c>
      <c r="F217" s="329" t="n">
        <f aca="false">curves!I220</f>
        <v>0.17</v>
      </c>
      <c r="G217" s="328" t="n">
        <f aca="false">VLOOKUP($B217,curvesettle,2,FALSE())</f>
        <v>4.5375</v>
      </c>
      <c r="H217" s="329" t="n">
        <f aca="false">VLOOKUP($B217,curvesettle,4,FALSE())</f>
        <v>0.0632515642753972</v>
      </c>
      <c r="I217" s="330" t="n">
        <v>43734</v>
      </c>
      <c r="J217" s="328" t="n">
        <f aca="false">[6]STRADDLES!$F244</f>
        <v>0</v>
      </c>
      <c r="K217" s="329" t="n">
        <f aca="false">[6]STRADDLES!$I244</f>
        <v>0</v>
      </c>
    </row>
    <row r="218" customFormat="false" ht="12.75" hidden="false" customHeight="false" outlineLevel="0" collapsed="false">
      <c r="B218" s="327" t="n">
        <v>43770</v>
      </c>
      <c r="E218" s="325" t="n">
        <v>43766</v>
      </c>
      <c r="F218" s="329" t="n">
        <f aca="false">curves!I221</f>
        <v>0.17</v>
      </c>
      <c r="G218" s="328" t="n">
        <f aca="false">VLOOKUP($B218,curvesettle,2,FALSE())</f>
        <v>4.6895</v>
      </c>
      <c r="H218" s="329" t="n">
        <f aca="false">VLOOKUP($B218,curvesettle,4,FALSE())</f>
        <v>0.0632953925383486</v>
      </c>
      <c r="I218" s="330" t="n">
        <v>43767</v>
      </c>
      <c r="J218" s="328" t="n">
        <f aca="false">[6]STRADDLES!$F245</f>
        <v>0</v>
      </c>
      <c r="K218" s="329" t="n">
        <f aca="false">[6]STRADDLES!$I245</f>
        <v>0</v>
      </c>
    </row>
    <row r="219" customFormat="false" ht="12.75" hidden="false" customHeight="false" outlineLevel="0" collapsed="false">
      <c r="B219" s="327" t="n">
        <v>43800</v>
      </c>
      <c r="E219" s="325" t="n">
        <v>43794</v>
      </c>
      <c r="F219" s="329" t="n">
        <f aca="false">curves!I222</f>
        <v>0.17</v>
      </c>
      <c r="G219" s="328" t="n">
        <f aca="false">VLOOKUP($B219,curvesettle,2,FALSE())</f>
        <v>4.8325</v>
      </c>
      <c r="H219" s="329" t="n">
        <f aca="false">VLOOKUP($B219,curvesettle,4,FALSE())</f>
        <v>0.0633378069869734</v>
      </c>
      <c r="I219" s="330" t="n">
        <v>43795</v>
      </c>
      <c r="J219" s="328" t="n">
        <f aca="false">[6]STRADDLES!$F246</f>
        <v>0</v>
      </c>
      <c r="K219" s="329" t="n">
        <f aca="false">[6]STRADDLES!$I246</f>
        <v>0</v>
      </c>
    </row>
    <row r="220" customFormat="false" ht="12.75" hidden="false" customHeight="false" outlineLevel="0" collapsed="false">
      <c r="B220" s="327" t="n">
        <v>43831</v>
      </c>
      <c r="E220" s="325" t="n">
        <v>43825</v>
      </c>
      <c r="F220" s="329" t="n">
        <f aca="false">curves!I223</f>
        <v>0.17</v>
      </c>
      <c r="G220" s="328" t="n">
        <f aca="false">VLOOKUP($B220,curvesettle,2,FALSE())</f>
        <v>4.8925</v>
      </c>
      <c r="H220" s="329" t="n">
        <f aca="false">VLOOKUP($B220,curvesettle,4,FALSE())</f>
        <v>0.0633816352511785</v>
      </c>
      <c r="I220" s="330" t="n">
        <v>43826</v>
      </c>
      <c r="J220" s="328" t="n">
        <f aca="false">[6]STRADDLES!$F247</f>
        <v>0</v>
      </c>
      <c r="K220" s="329" t="n">
        <f aca="false">[6]STRADDLES!$I247</f>
        <v>0</v>
      </c>
    </row>
    <row r="221" customFormat="false" ht="12.75" hidden="false" customHeight="false" outlineLevel="0" collapsed="false">
      <c r="B221" s="327" t="n">
        <v>43862</v>
      </c>
      <c r="E221" s="325" t="n">
        <v>43858</v>
      </c>
      <c r="F221" s="329" t="n">
        <f aca="false">curves!I224</f>
        <v>0.17</v>
      </c>
      <c r="G221" s="328" t="n">
        <f aca="false">VLOOKUP($B221,curvesettle,2,FALSE())</f>
        <v>4.8075</v>
      </c>
      <c r="H221" s="329" t="n">
        <f aca="false">VLOOKUP($B221,curvesettle,4,FALSE())</f>
        <v>0.0634254635160216</v>
      </c>
      <c r="I221" s="330" t="n">
        <v>43859</v>
      </c>
      <c r="J221" s="328" t="n">
        <f aca="false">[6]STRADDLES!$F248</f>
        <v>0</v>
      </c>
      <c r="K221" s="329" t="n">
        <f aca="false">[6]STRADDLES!$I248</f>
        <v>0</v>
      </c>
    </row>
    <row r="222" customFormat="false" ht="12.75" hidden="false" customHeight="false" outlineLevel="0" collapsed="false">
      <c r="B222" s="327" t="n">
        <v>43891</v>
      </c>
      <c r="E222" s="325" t="n">
        <v>43886</v>
      </c>
      <c r="F222" s="329" t="n">
        <f aca="false">curves!I225</f>
        <v>0.17</v>
      </c>
      <c r="G222" s="328" t="n">
        <f aca="false">VLOOKUP($B222,curvesettle,2,FALSE())</f>
        <v>4.6775</v>
      </c>
      <c r="H222" s="329" t="n">
        <f aca="false">VLOOKUP($B222,curvesettle,4,FALSE())</f>
        <v>0.0634664641514515</v>
      </c>
      <c r="I222" s="330" t="n">
        <v>43887</v>
      </c>
      <c r="J222" s="328" t="n">
        <f aca="false">[6]STRADDLES!$F249</f>
        <v>0</v>
      </c>
      <c r="K222" s="329" t="n">
        <f aca="false">[6]STRADDLES!$I249</f>
        <v>0</v>
      </c>
    </row>
    <row r="223" customFormat="false" ht="12.75" hidden="false" customHeight="false" outlineLevel="0" collapsed="false">
      <c r="B223" s="327" t="n">
        <v>43922</v>
      </c>
      <c r="E223" s="325" t="n">
        <v>43916</v>
      </c>
      <c r="F223" s="329" t="n">
        <f aca="false">curves!I226</f>
        <v>0.17</v>
      </c>
      <c r="G223" s="328" t="n">
        <f aca="false">VLOOKUP($B223,curvesettle,2,FALSE())</f>
        <v>4.4925</v>
      </c>
      <c r="H223" s="329" t="n">
        <f aca="false">VLOOKUP($B223,curvesettle,4,FALSE())</f>
        <v>0.063510292417527</v>
      </c>
      <c r="I223" s="330" t="n">
        <v>43917</v>
      </c>
      <c r="J223" s="328" t="n">
        <f aca="false">[6]STRADDLES!$F250</f>
        <v>0</v>
      </c>
      <c r="K223" s="329" t="n">
        <f aca="false">[6]STRADDLES!$I250</f>
        <v>0</v>
      </c>
    </row>
    <row r="224" customFormat="false" ht="12.75" hidden="false" customHeight="false" outlineLevel="0" collapsed="false">
      <c r="B224" s="327" t="n">
        <v>43952</v>
      </c>
      <c r="E224" s="325" t="n">
        <v>43948</v>
      </c>
      <c r="F224" s="329" t="n">
        <f aca="false">curves!I227</f>
        <v>0.17</v>
      </c>
      <c r="G224" s="328" t="n">
        <f aca="false">VLOOKUP($B224,curvesettle,2,FALSE())</f>
        <v>4.4875</v>
      </c>
      <c r="H224" s="329" t="n">
        <f aca="false">VLOOKUP($B224,curvesettle,4,FALSE())</f>
        <v>0.0635527068691752</v>
      </c>
      <c r="I224" s="330" t="n">
        <v>43949</v>
      </c>
      <c r="J224" s="328" t="n">
        <f aca="false">[6]STRADDLES!$F251</f>
        <v>0</v>
      </c>
      <c r="K224" s="329" t="n">
        <f aca="false">[6]STRADDLES!$I251</f>
        <v>0</v>
      </c>
    </row>
    <row r="225" customFormat="false" ht="12.75" hidden="false" customHeight="false" outlineLevel="0" collapsed="false">
      <c r="B225" s="327" t="n">
        <v>43983</v>
      </c>
      <c r="E225" s="325" t="n">
        <v>43977</v>
      </c>
      <c r="F225" s="329" t="n">
        <f aca="false">curves!I228</f>
        <v>0.17</v>
      </c>
      <c r="G225" s="328" t="n">
        <f aca="false">VLOOKUP($B225,curvesettle,2,FALSE())</f>
        <v>4.5225</v>
      </c>
      <c r="H225" s="329" t="n">
        <f aca="false">VLOOKUP($B225,curvesettle,4,FALSE())</f>
        <v>0.0635965351365049</v>
      </c>
      <c r="I225" s="330" t="n">
        <v>43978</v>
      </c>
      <c r="J225" s="328" t="n">
        <f aca="false">[6]STRADDLES!$F252</f>
        <v>0</v>
      </c>
      <c r="K225" s="329" t="n">
        <f aca="false">[6]STRADDLES!$I252</f>
        <v>0</v>
      </c>
    </row>
    <row r="226" customFormat="false" ht="12.75" hidden="false" customHeight="false" outlineLevel="0" collapsed="false">
      <c r="B226" s="327" t="n">
        <v>44013</v>
      </c>
      <c r="E226" s="325" t="n">
        <v>44007</v>
      </c>
      <c r="F226" s="329" t="n">
        <f aca="false">curves!I229</f>
        <v>0.17</v>
      </c>
      <c r="G226" s="328" t="n">
        <f aca="false">VLOOKUP($B226,curvesettle,2,FALSE())</f>
        <v>4.5625</v>
      </c>
      <c r="H226" s="329" t="n">
        <f aca="false">VLOOKUP($B226,curvesettle,4,FALSE())</f>
        <v>0.0636389495893663</v>
      </c>
      <c r="I226" s="330" t="n">
        <v>44008</v>
      </c>
      <c r="J226" s="328" t="n">
        <f aca="false">[6]STRADDLES!$F253</f>
        <v>0</v>
      </c>
      <c r="K226" s="329" t="n">
        <f aca="false">[6]STRADDLES!$I253</f>
        <v>0</v>
      </c>
    </row>
    <row r="227" customFormat="false" ht="12.75" hidden="false" customHeight="false" outlineLevel="0" collapsed="false">
      <c r="B227" s="327" t="n">
        <v>44044</v>
      </c>
      <c r="E227" s="325" t="n">
        <v>44040</v>
      </c>
      <c r="F227" s="329" t="n">
        <f aca="false">curves!I230</f>
        <v>0.17</v>
      </c>
      <c r="G227" s="328" t="n">
        <f aca="false">VLOOKUP($B227,curvesettle,2,FALSE())</f>
        <v>4.6025</v>
      </c>
      <c r="H227" s="329" t="n">
        <f aca="false">VLOOKUP($B227,curvesettle,4,FALSE())</f>
        <v>0.0636827778579496</v>
      </c>
      <c r="I227" s="330" t="n">
        <v>44041</v>
      </c>
      <c r="J227" s="328" t="n">
        <f aca="false">[6]STRADDLES!$F254</f>
        <v>0</v>
      </c>
      <c r="K227" s="329" t="n">
        <f aca="false">[6]STRADDLES!$I254</f>
        <v>0</v>
      </c>
    </row>
    <row r="228" customFormat="false" ht="12.75" hidden="false" customHeight="false" outlineLevel="0" collapsed="false">
      <c r="B228" s="327" t="n">
        <v>44075</v>
      </c>
      <c r="E228" s="325" t="n">
        <v>44069</v>
      </c>
      <c r="F228" s="329" t="n">
        <f aca="false">curves!I231</f>
        <v>0.17</v>
      </c>
      <c r="G228" s="328" t="n">
        <f aca="false">VLOOKUP($B228,curvesettle,2,FALSE())</f>
        <v>4.5975</v>
      </c>
      <c r="H228" s="329" t="n">
        <f aca="false">VLOOKUP($B228,curvesettle,4,FALSE())</f>
        <v>0.0637266061271706</v>
      </c>
      <c r="I228" s="330" t="n">
        <v>44070</v>
      </c>
      <c r="J228" s="328" t="n">
        <f aca="false">[6]STRADDLES!$F255</f>
        <v>0</v>
      </c>
      <c r="K228" s="329" t="n">
        <f aca="false">[6]STRADDLES!$I255</f>
        <v>0</v>
      </c>
    </row>
    <row r="229" customFormat="false" ht="12.75" hidden="false" customHeight="false" outlineLevel="0" collapsed="false">
      <c r="B229" s="327" t="n">
        <v>44105</v>
      </c>
      <c r="E229" s="325" t="n">
        <v>44099</v>
      </c>
      <c r="F229" s="329" t="n">
        <f aca="false">curves!I232</f>
        <v>0.17</v>
      </c>
      <c r="G229" s="328" t="n">
        <f aca="false">VLOOKUP($B229,curvesettle,2,FALSE())</f>
        <v>4.6225</v>
      </c>
      <c r="H229" s="329" t="n">
        <f aca="false">VLOOKUP($B229,curvesettle,4,FALSE())</f>
        <v>0.0637690205818613</v>
      </c>
      <c r="I229" s="330" t="n">
        <v>44102</v>
      </c>
      <c r="J229" s="328" t="n">
        <f aca="false">[6]STRADDLES!$F256</f>
        <v>0</v>
      </c>
      <c r="K229" s="329" t="n">
        <f aca="false">[6]STRADDLES!$I256</f>
        <v>0</v>
      </c>
    </row>
    <row r="230" customFormat="false" ht="12.75" hidden="false" customHeight="false" outlineLevel="0" collapsed="false">
      <c r="B230" s="327" t="n">
        <v>44136</v>
      </c>
      <c r="E230" s="325" t="n">
        <v>44131</v>
      </c>
      <c r="F230" s="329" t="n">
        <f aca="false">curves!I233</f>
        <v>0.17</v>
      </c>
      <c r="G230" s="328" t="n">
        <f aca="false">VLOOKUP($B230,curvesettle,2,FALSE())</f>
        <v>4.7745</v>
      </c>
      <c r="H230" s="329" t="n">
        <f aca="false">VLOOKUP($B230,curvesettle,4,FALSE())</f>
        <v>0.063812848852336</v>
      </c>
      <c r="I230" s="330" t="n">
        <v>44132</v>
      </c>
      <c r="J230" s="328" t="n">
        <f aca="false">[6]STRADDLES!$F257</f>
        <v>0</v>
      </c>
      <c r="K230" s="329" t="n">
        <f aca="false">[6]STRADDLES!$I257</f>
        <v>0</v>
      </c>
    </row>
    <row r="231" customFormat="false" ht="12.75" hidden="false" customHeight="false" outlineLevel="0" collapsed="false">
      <c r="B231" s="327" t="n">
        <v>44166</v>
      </c>
      <c r="E231" s="325" t="n">
        <v>44159</v>
      </c>
      <c r="F231" s="329" t="n">
        <f aca="false">curves!I234</f>
        <v>0.17</v>
      </c>
      <c r="G231" s="328" t="n">
        <f aca="false">VLOOKUP($B231,curvesettle,2,FALSE())</f>
        <v>4.9175</v>
      </c>
      <c r="H231" s="329" t="n">
        <f aca="false">VLOOKUP($B231,curvesettle,4,FALSE())</f>
        <v>0.0638552633082399</v>
      </c>
      <c r="I231" s="330" t="n">
        <v>44160</v>
      </c>
      <c r="J231" s="328" t="n">
        <f aca="false">[6]STRADDLES!$F258</f>
        <v>0</v>
      </c>
      <c r="K231" s="329" t="n">
        <f aca="false">[6]STRADDLES!$I258</f>
        <v>0</v>
      </c>
    </row>
    <row r="232" customFormat="false" ht="12.75" hidden="false" customHeight="false" outlineLevel="0" collapsed="false">
      <c r="B232" s="327" t="n">
        <v>44197</v>
      </c>
      <c r="E232" s="325" t="n">
        <v>44193</v>
      </c>
      <c r="F232" s="329" t="n">
        <f aca="false">curves!I235</f>
        <v>0.17</v>
      </c>
      <c r="G232" s="328" t="n">
        <f aca="false">VLOOKUP($B232,curvesettle,2,FALSE())</f>
        <v>4.9775</v>
      </c>
      <c r="H232" s="329" t="n">
        <f aca="false">VLOOKUP($B232,curvesettle,4,FALSE())</f>
        <v>0.0638990915799678</v>
      </c>
      <c r="I232" s="330" t="n">
        <v>44194</v>
      </c>
      <c r="J232" s="328" t="n">
        <f aca="false">[6]STRADDLES!$F259</f>
        <v>0</v>
      </c>
      <c r="K232" s="329" t="n">
        <f aca="false">[6]STRADDLES!$I259</f>
        <v>0</v>
      </c>
    </row>
    <row r="233" customFormat="false" ht="12.75" hidden="false" customHeight="false" outlineLevel="0" collapsed="false">
      <c r="B233" s="327" t="n">
        <v>44228</v>
      </c>
      <c r="E233" s="325" t="n">
        <v>44222</v>
      </c>
      <c r="F233" s="329" t="n">
        <f aca="false">curves!I236</f>
        <v>0.17</v>
      </c>
      <c r="G233" s="328" t="n">
        <f aca="false">VLOOKUP($B233,curvesettle,2,FALSE())</f>
        <v>4.8925</v>
      </c>
      <c r="H233" s="329" t="n">
        <f aca="false">VLOOKUP($B233,curvesettle,4,FALSE())</f>
        <v>0.0639429198523325</v>
      </c>
      <c r="I233" s="330" t="n">
        <v>44223</v>
      </c>
      <c r="J233" s="328" t="n">
        <f aca="false">[6]STRADDLES!$F260</f>
        <v>0</v>
      </c>
      <c r="K233" s="329" t="n">
        <f aca="false">[6]STRADDLES!$I260</f>
        <v>0</v>
      </c>
    </row>
    <row r="234" customFormat="false" ht="12.75" hidden="false" customHeight="false" outlineLevel="0" collapsed="false">
      <c r="B234" s="327" t="n">
        <v>44256</v>
      </c>
      <c r="E234" s="325" t="n">
        <v>44250</v>
      </c>
      <c r="F234" s="329" t="n">
        <f aca="false">curves!I237</f>
        <v>0.17</v>
      </c>
      <c r="G234" s="328" t="n">
        <f aca="false">VLOOKUP($B234,curvesettle,2,FALSE())</f>
        <v>4.7625</v>
      </c>
      <c r="H234" s="329" t="n">
        <f aca="false">VLOOKUP($B234,curvesettle,4,FALSE())</f>
        <v>0.0639825066795323</v>
      </c>
      <c r="I234" s="330" t="n">
        <v>44251</v>
      </c>
      <c r="J234" s="328" t="n">
        <f aca="false">[6]STRADDLES!$F261</f>
        <v>0</v>
      </c>
      <c r="K234" s="329" t="n">
        <f aca="false">[6]STRADDLES!$I261</f>
        <v>0</v>
      </c>
    </row>
    <row r="235" customFormat="false" ht="12.75" hidden="false" customHeight="false" outlineLevel="0" collapsed="false">
      <c r="B235" s="327" t="n">
        <v>44287</v>
      </c>
      <c r="E235" s="325" t="n">
        <v>44281</v>
      </c>
      <c r="F235" s="329" t="n">
        <f aca="false">curves!I238</f>
        <v>0.17</v>
      </c>
      <c r="G235" s="328" t="n">
        <f aca="false">VLOOKUP($B235,curvesettle,2,FALSE())</f>
        <v>4.5775</v>
      </c>
      <c r="H235" s="329" t="n">
        <f aca="false">VLOOKUP($B235,curvesettle,4,FALSE())</f>
        <v>0.0640263349531098</v>
      </c>
      <c r="I235" s="330" t="n">
        <v>44284</v>
      </c>
      <c r="J235" s="328" t="n">
        <f aca="false">[6]STRADDLES!$F262</f>
        <v>0</v>
      </c>
      <c r="K235" s="329" t="n">
        <f aca="false">[6]STRADDLES!$I262</f>
        <v>0</v>
      </c>
    </row>
    <row r="236" customFormat="false" ht="12.75" hidden="false" customHeight="false" outlineLevel="0" collapsed="false">
      <c r="B236" s="327" t="n">
        <v>44317</v>
      </c>
      <c r="E236" s="325" t="n">
        <v>44313</v>
      </c>
      <c r="F236" s="329" t="n">
        <f aca="false">curves!I239</f>
        <v>0.17</v>
      </c>
      <c r="G236" s="328" t="n">
        <f aca="false">VLOOKUP($B236,curvesettle,2,FALSE())</f>
        <v>4.5725</v>
      </c>
      <c r="H236" s="329" t="n">
        <f aca="false">VLOOKUP($B236,curvesettle,4,FALSE())</f>
        <v>0.0640687494120167</v>
      </c>
      <c r="I236" s="330" t="n">
        <v>44314</v>
      </c>
      <c r="J236" s="328" t="n">
        <f aca="false">[6]STRADDLES!$F263</f>
        <v>0</v>
      </c>
      <c r="K236" s="329" t="n">
        <f aca="false">[6]STRADDLES!$I263</f>
        <v>0</v>
      </c>
    </row>
    <row r="237" customFormat="false" ht="12.75" hidden="false" customHeight="false" outlineLevel="0" collapsed="false">
      <c r="B237" s="327" t="n">
        <v>44348</v>
      </c>
      <c r="E237" s="325" t="n">
        <v>44341</v>
      </c>
      <c r="F237" s="329" t="n">
        <f aca="false">curves!I240</f>
        <v>0.17</v>
      </c>
      <c r="G237" s="328" t="n">
        <f aca="false">VLOOKUP($B237,curvesettle,2,FALSE())</f>
        <v>4.6075</v>
      </c>
      <c r="H237" s="329" t="n">
        <f aca="false">VLOOKUP($B237,curvesettle,4,FALSE())</f>
        <v>0.064112577686847</v>
      </c>
      <c r="I237" s="330" t="n">
        <v>44342</v>
      </c>
      <c r="J237" s="328" t="n">
        <f aca="false">[6]STRADDLES!$F264</f>
        <v>0</v>
      </c>
      <c r="K237" s="329" t="n">
        <f aca="false">[6]STRADDLES!$I264</f>
        <v>0</v>
      </c>
    </row>
    <row r="238" customFormat="false" ht="12.75" hidden="false" customHeight="false" outlineLevel="0" collapsed="false">
      <c r="B238" s="327" t="n">
        <v>44378</v>
      </c>
      <c r="E238" s="325" t="n">
        <v>44372</v>
      </c>
      <c r="F238" s="329" t="n">
        <f aca="false">curves!I241</f>
        <v>0.17</v>
      </c>
      <c r="G238" s="328" t="n">
        <f aca="false">VLOOKUP($B238,curvesettle,2,FALSE())</f>
        <v>4.6475</v>
      </c>
      <c r="H238" s="329" t="n">
        <f aca="false">VLOOKUP($B238,curvesettle,4,FALSE())</f>
        <v>0.0641549921469675</v>
      </c>
      <c r="I238" s="330" t="n">
        <v>44375</v>
      </c>
      <c r="J238" s="328" t="n">
        <f aca="false">[6]STRADDLES!$F265</f>
        <v>0</v>
      </c>
      <c r="K238" s="329" t="n">
        <f aca="false">[6]STRADDLES!$I265</f>
        <v>0</v>
      </c>
    </row>
    <row r="239" customFormat="false" ht="12.75" hidden="false" customHeight="false" outlineLevel="0" collapsed="false">
      <c r="B239" s="327" t="n">
        <v>44409</v>
      </c>
      <c r="E239" s="325" t="n">
        <v>44404</v>
      </c>
      <c r="F239" s="329" t="n">
        <f aca="false">curves!I242</f>
        <v>0.17</v>
      </c>
      <c r="G239" s="328" t="n">
        <f aca="false">VLOOKUP($B239,curvesettle,2,FALSE())</f>
        <v>4.6875</v>
      </c>
      <c r="H239" s="329" t="n">
        <f aca="false">VLOOKUP($B239,curvesettle,4,FALSE())</f>
        <v>0.0641988204230515</v>
      </c>
      <c r="I239" s="330" t="n">
        <v>44405</v>
      </c>
      <c r="J239" s="328" t="n">
        <f aca="false">[6]STRADDLES!$F266</f>
        <v>0</v>
      </c>
      <c r="K239" s="329" t="n">
        <f aca="false">[6]STRADDLES!$I266</f>
        <v>0</v>
      </c>
    </row>
    <row r="240" customFormat="false" ht="12.75" hidden="false" customHeight="false" outlineLevel="0" collapsed="false">
      <c r="B240" s="327" t="n">
        <v>44440</v>
      </c>
      <c r="E240" s="325" t="n">
        <v>44434</v>
      </c>
      <c r="F240" s="329" t="n">
        <f aca="false">curves!I243</f>
        <v>0.17</v>
      </c>
      <c r="G240" s="328" t="n">
        <f aca="false">VLOOKUP($B240,curvesettle,2,FALSE())</f>
        <v>4.6825</v>
      </c>
      <c r="H240" s="329" t="n">
        <f aca="false">VLOOKUP($B240,curvesettle,4,FALSE())</f>
        <v>0.0642426486997727</v>
      </c>
      <c r="I240" s="330" t="n">
        <v>44435</v>
      </c>
      <c r="J240" s="328" t="n">
        <f aca="false">[6]STRADDLES!$F267</f>
        <v>0</v>
      </c>
      <c r="K240" s="329" t="n">
        <f aca="false">[6]STRADDLES!$I267</f>
        <v>0</v>
      </c>
    </row>
    <row r="241" customFormat="false" ht="12.75" hidden="false" customHeight="false" outlineLevel="0" collapsed="false">
      <c r="B241" s="327" t="n">
        <v>44470</v>
      </c>
      <c r="E241" s="325" t="n">
        <v>44466</v>
      </c>
      <c r="F241" s="329" t="n">
        <f aca="false">curves!I244</f>
        <v>0.17</v>
      </c>
      <c r="G241" s="328" t="n">
        <f aca="false">VLOOKUP($B241,curvesettle,2,FALSE())</f>
        <v>4.7075</v>
      </c>
      <c r="H241" s="329" t="n">
        <f aca="false">VLOOKUP($B241,curvesettle,4,FALSE())</f>
        <v>0.064285063161722</v>
      </c>
      <c r="I241" s="330" t="n">
        <v>44467</v>
      </c>
      <c r="J241" s="328" t="n">
        <f aca="false">[6]STRADDLES!$F268</f>
        <v>0</v>
      </c>
      <c r="K241" s="329" t="n">
        <f aca="false">[6]STRADDLES!$I268</f>
        <v>0</v>
      </c>
    </row>
    <row r="242" customFormat="false" ht="12.75" hidden="false" customHeight="false" outlineLevel="0" collapsed="false">
      <c r="B242" s="327" t="n">
        <v>44501</v>
      </c>
      <c r="E242" s="325" t="n">
        <v>44495</v>
      </c>
      <c r="F242" s="329" t="n">
        <f aca="false">curves!I245</f>
        <v>0.17</v>
      </c>
      <c r="G242" s="328" t="n">
        <f aca="false">VLOOKUP($B242,curvesettle,2,FALSE())</f>
        <v>4.8595</v>
      </c>
      <c r="H242" s="329" t="n">
        <f aca="false">VLOOKUP($B242,curvesettle,4,FALSE())</f>
        <v>0.0643288914396964</v>
      </c>
      <c r="I242" s="330" t="n">
        <v>44496</v>
      </c>
      <c r="J242" s="328" t="n">
        <f aca="false">[6]STRADDLES!$F269</f>
        <v>0</v>
      </c>
      <c r="K242" s="329" t="n">
        <f aca="false">[6]STRADDLES!$I269</f>
        <v>0</v>
      </c>
    </row>
    <row r="243" customFormat="false" ht="12.75" hidden="false" customHeight="false" outlineLevel="0" collapsed="false">
      <c r="B243" s="327" t="n">
        <v>44531</v>
      </c>
      <c r="E243" s="325" t="n">
        <v>44524</v>
      </c>
      <c r="F243" s="329" t="n">
        <f aca="false">curves!I246</f>
        <v>0.17</v>
      </c>
      <c r="G243" s="328" t="n">
        <f aca="false">VLOOKUP($B243,curvesettle,2,FALSE())</f>
        <v>5.0025</v>
      </c>
      <c r="H243" s="329" t="n">
        <f aca="false">VLOOKUP($B243,curvesettle,4,FALSE())</f>
        <v>0.0643713059028586</v>
      </c>
      <c r="I243" s="330" t="n">
        <v>44526</v>
      </c>
      <c r="J243" s="328" t="n">
        <f aca="false">[6]STRADDLES!$F270</f>
        <v>0</v>
      </c>
      <c r="K243" s="329" t="n">
        <f aca="false">[6]STRADDLES!$I270</f>
        <v>0</v>
      </c>
    </row>
    <row r="244" customFormat="false" ht="12.75" hidden="false" customHeight="false" outlineLevel="0" collapsed="false">
      <c r="B244" s="327" t="n">
        <v>44562</v>
      </c>
      <c r="E244" s="325" t="n">
        <v>44557</v>
      </c>
      <c r="F244" s="329" t="n">
        <f aca="false">curves!I247</f>
        <v>0.17</v>
      </c>
      <c r="G244" s="328" t="n">
        <f aca="false">VLOOKUP($B244,curvesettle,2,FALSE())</f>
        <v>5.0625</v>
      </c>
      <c r="H244" s="329" t="n">
        <f aca="false">VLOOKUP($B244,curvesettle,4,FALSE())</f>
        <v>0.0643857126822906</v>
      </c>
      <c r="I244" s="330" t="n">
        <v>44558</v>
      </c>
      <c r="J244" s="328" t="n">
        <f aca="false">[6]STRADDLES!$F271</f>
        <v>0</v>
      </c>
      <c r="K244" s="329" t="n">
        <f aca="false">[6]STRADDLES!$I271</f>
        <v>0</v>
      </c>
    </row>
    <row r="245" customFormat="false" ht="12.75" hidden="false" customHeight="false" outlineLevel="0" collapsed="false">
      <c r="B245" s="327" t="n">
        <v>44593</v>
      </c>
      <c r="E245" s="325" t="n">
        <v>44587</v>
      </c>
      <c r="F245" s="329" t="n">
        <f aca="false">curves!I248</f>
        <v>0.17</v>
      </c>
      <c r="G245" s="328" t="n">
        <f aca="false">VLOOKUP($B245,curvesettle,2,FALSE())</f>
        <v>4.9775</v>
      </c>
      <c r="H245" s="329" t="n">
        <f aca="false">VLOOKUP($B245,curvesettle,4,FALSE())</f>
        <v>0.0643788706009043</v>
      </c>
      <c r="I245" s="330" t="n">
        <v>44588</v>
      </c>
      <c r="J245" s="328" t="n">
        <f aca="false">[6]STRADDLES!$F272</f>
        <v>0</v>
      </c>
      <c r="K245" s="329" t="n">
        <f aca="false">[6]STRADDLES!$I272</f>
        <v>0</v>
      </c>
    </row>
    <row r="246" customFormat="false" ht="12.75" hidden="false" customHeight="false" outlineLevel="0" collapsed="false">
      <c r="B246" s="327" t="n">
        <v>44621</v>
      </c>
      <c r="E246" s="325" t="n">
        <v>44615</v>
      </c>
      <c r="F246" s="329" t="n">
        <f aca="false">curves!I249</f>
        <v>0.17</v>
      </c>
      <c r="G246" s="328" t="n">
        <f aca="false">VLOOKUP($B246,curvesettle,2,FALSE())</f>
        <v>4.8475</v>
      </c>
      <c r="H246" s="329" t="n">
        <f aca="false">VLOOKUP($B246,curvesettle,4,FALSE())</f>
        <v>0.0643726906564397</v>
      </c>
      <c r="I246" s="330" t="n">
        <v>44616</v>
      </c>
      <c r="J246" s="328" t="n">
        <f aca="false">[6]STRADDLES!$F273</f>
        <v>0</v>
      </c>
      <c r="K246" s="329" t="n">
        <f aca="false">[6]STRADDLES!$I273</f>
        <v>0</v>
      </c>
    </row>
    <row r="247" customFormat="false" ht="12.75" hidden="false" customHeight="false" outlineLevel="0" collapsed="false">
      <c r="B247" s="327" t="n">
        <v>44652</v>
      </c>
      <c r="E247" s="325" t="n">
        <v>44648</v>
      </c>
      <c r="F247" s="329" t="n">
        <f aca="false">curves!I250</f>
        <v>0.17</v>
      </c>
      <c r="G247" s="328" t="n">
        <f aca="false">VLOOKUP($B247,curvesettle,2,FALSE())</f>
        <v>4.6625</v>
      </c>
      <c r="H247" s="329" t="n">
        <f aca="false">VLOOKUP($B247,curvesettle,4,FALSE())</f>
        <v>0.0643658485750831</v>
      </c>
      <c r="I247" s="330" t="n">
        <v>44649</v>
      </c>
      <c r="J247" s="328" t="n">
        <f aca="false">[6]STRADDLES!$F274</f>
        <v>0</v>
      </c>
      <c r="K247" s="329" t="n">
        <f aca="false">[6]STRADDLES!$I274</f>
        <v>0</v>
      </c>
    </row>
    <row r="248" customFormat="false" ht="12.75" hidden="false" customHeight="false" outlineLevel="0" collapsed="false">
      <c r="B248" s="327" t="n">
        <v>44682</v>
      </c>
      <c r="E248" s="325" t="n">
        <v>44677</v>
      </c>
      <c r="F248" s="329" t="n">
        <f aca="false">curves!I251</f>
        <v>0.17</v>
      </c>
      <c r="G248" s="328" t="n">
        <f aca="false">VLOOKUP($B248,curvesettle,2,FALSE())</f>
        <v>4.6575</v>
      </c>
      <c r="H248" s="329" t="n">
        <f aca="false">VLOOKUP($B248,curvesettle,4,FALSE())</f>
        <v>0.0643592272060429</v>
      </c>
      <c r="I248" s="330" t="n">
        <v>44678</v>
      </c>
      <c r="J248" s="328" t="n">
        <f aca="false">[6]STRADDLES!$F275</f>
        <v>0</v>
      </c>
      <c r="K248" s="329" t="n">
        <f aca="false">[6]STRADDLES!$I275</f>
        <v>0</v>
      </c>
    </row>
    <row r="249" customFormat="false" ht="12.75" hidden="false" customHeight="false" outlineLevel="0" collapsed="false">
      <c r="B249" s="327" t="n">
        <v>44713</v>
      </c>
      <c r="E249" s="325" t="n">
        <v>44706</v>
      </c>
      <c r="F249" s="329" t="n">
        <f aca="false">curves!I252</f>
        <v>0.17</v>
      </c>
      <c r="G249" s="328" t="n">
        <f aca="false">VLOOKUP($B249,curvesettle,2,FALSE())</f>
        <v>4.6925</v>
      </c>
      <c r="H249" s="329" t="n">
        <f aca="false">VLOOKUP($B249,curvesettle,4,FALSE())</f>
        <v>0.064352385124717</v>
      </c>
      <c r="I249" s="330" t="n">
        <v>44707</v>
      </c>
      <c r="J249" s="328" t="n">
        <f aca="false">[6]STRADDLES!$F276</f>
        <v>0</v>
      </c>
      <c r="K249" s="329" t="n">
        <f aca="false">[6]STRADDLES!$I276</f>
        <v>0</v>
      </c>
    </row>
    <row r="250" customFormat="false" ht="12.75" hidden="false" customHeight="false" outlineLevel="0" collapsed="false">
      <c r="B250" s="327" t="n">
        <v>44743</v>
      </c>
      <c r="E250" s="325" t="n">
        <v>44739</v>
      </c>
      <c r="F250" s="329" t="n">
        <f aca="false">curves!I253</f>
        <v>0.17</v>
      </c>
      <c r="G250" s="328" t="n">
        <f aca="false">VLOOKUP($B250,curvesettle,2,FALSE())</f>
        <v>4.7325</v>
      </c>
      <c r="H250" s="329" t="n">
        <f aca="false">VLOOKUP($B250,curvesettle,4,FALSE())</f>
        <v>0.0643457637557066</v>
      </c>
      <c r="I250" s="330" t="n">
        <v>44740</v>
      </c>
      <c r="J250" s="328" t="n">
        <f aca="false">[6]STRADDLES!$F277</f>
        <v>0</v>
      </c>
      <c r="K250" s="329" t="n">
        <f aca="false">[6]STRADDLES!$I277</f>
        <v>0</v>
      </c>
    </row>
    <row r="251" customFormat="false" ht="12.75" hidden="false" customHeight="false" outlineLevel="0" collapsed="false">
      <c r="B251" s="327" t="n">
        <v>44774</v>
      </c>
      <c r="E251" s="325" t="n">
        <v>44768</v>
      </c>
      <c r="F251" s="329" t="n">
        <f aca="false">curves!I254</f>
        <v>0.17</v>
      </c>
      <c r="G251" s="328" t="n">
        <f aca="false">VLOOKUP($B251,curvesettle,2,FALSE())</f>
        <v>4.7725</v>
      </c>
      <c r="H251" s="329" t="n">
        <f aca="false">VLOOKUP($B251,curvesettle,4,FALSE())</f>
        <v>0.0643389216744112</v>
      </c>
      <c r="I251" s="330" t="n">
        <v>44769</v>
      </c>
      <c r="J251" s="328" t="n">
        <f aca="false">[6]STRADDLES!$F278</f>
        <v>0</v>
      </c>
      <c r="K251" s="329" t="n">
        <f aca="false">[6]STRADDLES!$I278</f>
        <v>0</v>
      </c>
    </row>
    <row r="252" customFormat="false" ht="12.75" hidden="false" customHeight="false" outlineLevel="0" collapsed="false">
      <c r="B252" s="327" t="n">
        <v>44805</v>
      </c>
      <c r="E252" s="325" t="n">
        <v>44799</v>
      </c>
      <c r="F252" s="329" t="n">
        <f aca="false">curves!I255</f>
        <v>0.17</v>
      </c>
      <c r="G252" s="328" t="n">
        <f aca="false">VLOOKUP($B252,curvesettle,2,FALSE())</f>
        <v>4.7675</v>
      </c>
      <c r="H252" s="329" t="n">
        <f aca="false">VLOOKUP($B252,curvesettle,4,FALSE())</f>
        <v>0.064332079593131</v>
      </c>
      <c r="I252" s="330" t="n">
        <v>44802</v>
      </c>
      <c r="J252" s="328" t="n">
        <f aca="false">[6]STRADDLES!$F279</f>
        <v>0</v>
      </c>
      <c r="K252" s="329" t="n">
        <f aca="false">[6]STRADDLES!$I279</f>
        <v>0</v>
      </c>
    </row>
    <row r="253" customFormat="false" ht="12.75" hidden="false" customHeight="false" outlineLevel="0" collapsed="false">
      <c r="B253" s="327" t="n">
        <v>44835</v>
      </c>
      <c r="E253" s="325" t="n">
        <v>44831</v>
      </c>
      <c r="F253" s="329" t="n">
        <f aca="false">curves!I256</f>
        <v>0.17</v>
      </c>
      <c r="G253" s="328" t="n">
        <f aca="false">VLOOKUP($B253,curvesettle,2,FALSE())</f>
        <v>4.7925</v>
      </c>
      <c r="H253" s="329" t="n">
        <f aca="false">VLOOKUP($B253,curvesettle,4,FALSE())</f>
        <v>0.064325458224165</v>
      </c>
      <c r="I253" s="330" t="n">
        <v>44832</v>
      </c>
      <c r="J253" s="328" t="n">
        <f aca="false">[6]STRADDLES!$F280</f>
        <v>0</v>
      </c>
      <c r="K253" s="329" t="n">
        <f aca="false">[6]STRADDLES!$I280</f>
        <v>0</v>
      </c>
    </row>
    <row r="254" customFormat="false" ht="12.75" hidden="false" customHeight="false" outlineLevel="0" collapsed="false">
      <c r="B254" s="327" t="n">
        <v>44866</v>
      </c>
      <c r="E254" s="325" t="n">
        <v>44860</v>
      </c>
      <c r="F254" s="329" t="n">
        <f aca="false">curves!I257</f>
        <v>0.17</v>
      </c>
      <c r="G254" s="328" t="n">
        <f aca="false">VLOOKUP($B254,curvesettle,2,FALSE())</f>
        <v>4.9445</v>
      </c>
      <c r="H254" s="329" t="n">
        <f aca="false">VLOOKUP($B254,curvesettle,4,FALSE())</f>
        <v>0.0643186161429154</v>
      </c>
      <c r="I254" s="330" t="n">
        <v>44861</v>
      </c>
      <c r="J254" s="328" t="n">
        <f aca="false">[6]STRADDLES!$F281</f>
        <v>0</v>
      </c>
      <c r="K254" s="329" t="n">
        <f aca="false">[6]STRADDLES!$I281</f>
        <v>0</v>
      </c>
    </row>
    <row r="255" customFormat="false" ht="12.75" hidden="false" customHeight="false" outlineLevel="0" collapsed="false">
      <c r="B255" s="327" t="n">
        <v>44896</v>
      </c>
      <c r="E255" s="325" t="n">
        <v>44890</v>
      </c>
      <c r="F255" s="329" t="n">
        <f aca="false">curves!I258</f>
        <v>0.17</v>
      </c>
      <c r="G255" s="328" t="n">
        <f aca="false">VLOOKUP($B255,curvesettle,2,FALSE())</f>
        <v>5.0875</v>
      </c>
      <c r="H255" s="329" t="n">
        <f aca="false">VLOOKUP($B255,curvesettle,4,FALSE())</f>
        <v>0.0643119947739788</v>
      </c>
      <c r="I255" s="330" t="n">
        <v>44893</v>
      </c>
      <c r="J255" s="328" t="n">
        <f aca="false">[6]STRADDLES!$F282</f>
        <v>0</v>
      </c>
      <c r="K255" s="329" t="n">
        <f aca="false">[6]STRADDLES!$I282</f>
        <v>0</v>
      </c>
    </row>
    <row r="256" customFormat="false" ht="12.75" hidden="false" customHeight="false" outlineLevel="0" collapsed="false">
      <c r="B256" s="327" t="n">
        <v>44927</v>
      </c>
      <c r="E256" s="325" t="n">
        <v>44922</v>
      </c>
      <c r="F256" s="329" t="n">
        <f aca="false">curves!I259</f>
        <v>0.17</v>
      </c>
      <c r="G256" s="328" t="n">
        <f aca="false">VLOOKUP($B256,curvesettle,2,FALSE())</f>
        <v>5.1475</v>
      </c>
      <c r="H256" s="329" t="n">
        <f aca="false">VLOOKUP($B256,curvesettle,4,FALSE())</f>
        <v>0.0643051526927598</v>
      </c>
      <c r="I256" s="330" t="n">
        <v>44923</v>
      </c>
      <c r="J256" s="328" t="n">
        <f aca="false">[6]STRADDLES!$F283</f>
        <v>0</v>
      </c>
      <c r="K256" s="329" t="n">
        <f aca="false">[6]STRADDLES!$I283</f>
        <v>0</v>
      </c>
    </row>
    <row r="257" customFormat="false" ht="12.75" hidden="false" customHeight="false" outlineLevel="0" collapsed="false">
      <c r="B257" s="327" t="n">
        <v>44958</v>
      </c>
      <c r="E257" s="325" t="n">
        <v>44952</v>
      </c>
      <c r="F257" s="329" t="n">
        <f aca="false">curves!I260</f>
        <v>0.17</v>
      </c>
      <c r="G257" s="328" t="n">
        <f aca="false">VLOOKUP($B257,curvesettle,2,FALSE())</f>
        <v>5.0625</v>
      </c>
      <c r="H257" s="329" t="n">
        <f aca="false">VLOOKUP($B257,curvesettle,4,FALSE())</f>
        <v>0.0642983106115564</v>
      </c>
      <c r="I257" s="330" t="n">
        <v>44953</v>
      </c>
      <c r="J257" s="328" t="n">
        <f aca="false">[6]STRADDLES!$F284</f>
        <v>0</v>
      </c>
      <c r="K257" s="329" t="n">
        <f aca="false">[6]STRADDLES!$I284</f>
        <v>0</v>
      </c>
    </row>
    <row r="258" customFormat="false" ht="12.75" hidden="false" customHeight="false" outlineLevel="0" collapsed="false">
      <c r="B258" s="327" t="n">
        <v>44986</v>
      </c>
      <c r="E258" s="325" t="n">
        <v>44980</v>
      </c>
      <c r="F258" s="329" t="n">
        <f aca="false">curves!I261</f>
        <v>0.17</v>
      </c>
      <c r="G258" s="328" t="n">
        <f aca="false">VLOOKUP($B258,curvesettle,2,FALSE())</f>
        <v>4.9325</v>
      </c>
      <c r="H258" s="329" t="n">
        <f aca="false">VLOOKUP($B258,curvesettle,4,FALSE())</f>
        <v>0.064292130667257</v>
      </c>
      <c r="I258" s="330" t="n">
        <v>44981</v>
      </c>
      <c r="J258" s="328" t="n">
        <f aca="false">[6]STRADDLES!$F285</f>
        <v>0</v>
      </c>
      <c r="K258" s="329" t="n">
        <f aca="false">[6]STRADDLES!$I285</f>
        <v>0</v>
      </c>
    </row>
    <row r="259" customFormat="false" ht="12.75" hidden="false" customHeight="false" outlineLevel="0" collapsed="false">
      <c r="B259" s="327" t="n">
        <v>45017</v>
      </c>
      <c r="E259" s="325" t="n">
        <v>45013</v>
      </c>
      <c r="F259" s="329" t="n">
        <f aca="false">curves!I262</f>
        <v>0.17</v>
      </c>
      <c r="G259" s="328" t="n">
        <f aca="false">VLOOKUP($B259,curvesettle,2,FALSE())</f>
        <v>4.7475</v>
      </c>
      <c r="H259" s="329" t="n">
        <f aca="false">VLOOKUP($B259,curvesettle,4,FALSE())</f>
        <v>0.0642852885860834</v>
      </c>
      <c r="I259" s="330" t="n">
        <v>45014</v>
      </c>
      <c r="J259" s="328" t="n">
        <f aca="false">[6]STRADDLES!$F286</f>
        <v>0</v>
      </c>
      <c r="K259" s="329" t="n">
        <f aca="false">[6]STRADDLES!$I286</f>
        <v>0</v>
      </c>
    </row>
    <row r="260" customFormat="false" ht="12.75" hidden="false" customHeight="false" outlineLevel="0" collapsed="false">
      <c r="B260" s="327" t="n">
        <v>45047</v>
      </c>
      <c r="E260" s="325" t="n">
        <v>45041</v>
      </c>
      <c r="F260" s="329" t="n">
        <f aca="false">curves!I263</f>
        <v>0.17</v>
      </c>
      <c r="G260" s="328" t="n">
        <f aca="false">VLOOKUP($B260,curvesettle,2,FALSE())</f>
        <v>4.7425</v>
      </c>
      <c r="H260" s="329" t="n">
        <f aca="false">VLOOKUP($B260,curvesettle,4,FALSE())</f>
        <v>0.0642786672172204</v>
      </c>
      <c r="I260" s="330" t="n">
        <v>45042</v>
      </c>
      <c r="J260" s="328" t="n">
        <f aca="false">[6]STRADDLES!$F287</f>
        <v>0</v>
      </c>
      <c r="K260" s="329" t="n">
        <f aca="false">[6]STRADDLES!$I287</f>
        <v>0</v>
      </c>
    </row>
    <row r="261" customFormat="false" ht="12.75" hidden="false" customHeight="false" outlineLevel="0" collapsed="false">
      <c r="B261" s="327" t="n">
        <v>45078</v>
      </c>
      <c r="E261" s="325" t="n">
        <v>45071</v>
      </c>
      <c r="F261" s="329" t="n">
        <f aca="false">curves!I264</f>
        <v>0.17</v>
      </c>
      <c r="G261" s="328" t="n">
        <f aca="false">VLOOKUP($B261,curvesettle,2,FALSE())</f>
        <v>4.7775</v>
      </c>
      <c r="H261" s="329" t="n">
        <f aca="false">VLOOKUP($B261,curvesettle,4,FALSE())</f>
        <v>0.0642718251360765</v>
      </c>
      <c r="I261" s="330" t="n">
        <v>45072</v>
      </c>
      <c r="J261" s="328" t="n">
        <f aca="false">[6]STRADDLES!$F288</f>
        <v>0</v>
      </c>
      <c r="K261" s="329" t="n">
        <f aca="false">[6]STRADDLES!$I288</f>
        <v>0</v>
      </c>
    </row>
    <row r="262" customFormat="false" ht="12.75" hidden="false" customHeight="false" outlineLevel="0" collapsed="false">
      <c r="B262" s="327" t="n">
        <v>45108</v>
      </c>
      <c r="E262" s="325" t="n">
        <v>45104</v>
      </c>
      <c r="F262" s="329" t="n">
        <f aca="false">curves!I265</f>
        <v>0.17</v>
      </c>
      <c r="G262" s="328" t="n">
        <f aca="false">VLOOKUP($B262,curvesettle,2,FALSE())</f>
        <v>4.8175</v>
      </c>
      <c r="H262" s="329" t="n">
        <f aca="false">VLOOKUP($B262,curvesettle,4,FALSE())</f>
        <v>0.0642652037672429</v>
      </c>
      <c r="I262" s="330" t="n">
        <v>45105</v>
      </c>
      <c r="J262" s="328" t="n">
        <f aca="false">[6]STRADDLES!$F289</f>
        <v>0</v>
      </c>
      <c r="K262" s="329" t="n">
        <f aca="false">[6]STRADDLES!$I289</f>
        <v>0</v>
      </c>
    </row>
    <row r="263" customFormat="false" ht="12.75" hidden="false" customHeight="false" outlineLevel="0" collapsed="false">
      <c r="B263" s="327" t="n">
        <v>45139</v>
      </c>
      <c r="E263" s="325" t="n">
        <v>45133</v>
      </c>
      <c r="F263" s="329" t="n">
        <f aca="false">curves!I266</f>
        <v>0.17</v>
      </c>
      <c r="G263" s="328" t="n">
        <f aca="false">VLOOKUP($B263,curvesettle,2,FALSE())</f>
        <v>4.8575</v>
      </c>
      <c r="H263" s="329" t="n">
        <f aca="false">VLOOKUP($B263,curvesettle,4,FALSE())</f>
        <v>0.0642583616861305</v>
      </c>
      <c r="I263" s="330" t="n">
        <v>45134</v>
      </c>
      <c r="J263" s="328" t="n">
        <f aca="false">[6]STRADDLES!$F290</f>
        <v>0</v>
      </c>
      <c r="K263" s="329" t="n">
        <f aca="false">[6]STRADDLES!$I290</f>
        <v>0</v>
      </c>
    </row>
    <row r="264" customFormat="false" ht="12.75" hidden="false" customHeight="false" outlineLevel="0" collapsed="false">
      <c r="B264" s="327" t="n">
        <v>45170</v>
      </c>
      <c r="E264" s="325" t="n">
        <v>45166</v>
      </c>
      <c r="F264" s="329" t="n">
        <f aca="false">curves!I267</f>
        <v>0.17</v>
      </c>
      <c r="G264" s="328" t="n">
        <f aca="false">VLOOKUP($B264,curvesettle,2,FALSE())</f>
        <v>4.8525</v>
      </c>
      <c r="H264" s="329" t="n">
        <f aca="false">VLOOKUP($B264,curvesettle,4,FALSE())</f>
        <v>0.0642515196050333</v>
      </c>
      <c r="I264" s="330" t="n">
        <v>45167</v>
      </c>
      <c r="J264" s="328" t="n">
        <f aca="false">[6]STRADDLES!$F291</f>
        <v>0</v>
      </c>
      <c r="K264" s="329" t="n">
        <f aca="false">[6]STRADDLES!$I291</f>
        <v>0</v>
      </c>
    </row>
    <row r="265" customFormat="false" ht="12.75" hidden="false" customHeight="false" outlineLevel="0" collapsed="false">
      <c r="B265" s="327" t="n">
        <v>45200</v>
      </c>
      <c r="E265" s="325" t="n">
        <v>45195</v>
      </c>
      <c r="F265" s="329" t="n">
        <f aca="false">curves!I268</f>
        <v>0.17</v>
      </c>
      <c r="G265" s="328" t="n">
        <f aca="false">VLOOKUP($B265,curvesettle,2,FALSE())</f>
        <v>4.8775</v>
      </c>
      <c r="H265" s="329" t="n">
        <f aca="false">VLOOKUP($B265,curvesettle,4,FALSE())</f>
        <v>0.064244898236244</v>
      </c>
      <c r="I265" s="330" t="n">
        <v>45196</v>
      </c>
      <c r="J265" s="328" t="n">
        <f aca="false">[6]STRADDLES!$F292</f>
        <v>0</v>
      </c>
      <c r="K265" s="329" t="n">
        <f aca="false">[6]STRADDLES!$I292</f>
        <v>0</v>
      </c>
    </row>
    <row r="266" customFormat="false" ht="12.75" hidden="false" customHeight="false" outlineLevel="0" collapsed="false">
      <c r="B266" s="327" t="n">
        <v>45231</v>
      </c>
      <c r="E266" s="325" t="n">
        <v>45225</v>
      </c>
      <c r="F266" s="329" t="n">
        <f aca="false">curves!I269</f>
        <v>0.17</v>
      </c>
      <c r="G266" s="328" t="n">
        <f aca="false">VLOOKUP($B266,curvesettle,2,FALSE())</f>
        <v>5.0295</v>
      </c>
      <c r="H266" s="329" t="n">
        <f aca="false">VLOOKUP($B266,curvesettle,4,FALSE())</f>
        <v>0.064238056155177</v>
      </c>
      <c r="I266" s="330" t="n">
        <v>45226</v>
      </c>
      <c r="J266" s="328" t="n">
        <f aca="false">[6]STRADDLES!$F293</f>
        <v>0</v>
      </c>
      <c r="K266" s="329" t="n">
        <f aca="false">[6]STRADDLES!$I293</f>
        <v>0</v>
      </c>
    </row>
    <row r="267" customFormat="false" ht="12.75" hidden="false" customHeight="false" outlineLevel="0" collapsed="false">
      <c r="B267" s="327" t="n">
        <v>45261</v>
      </c>
      <c r="E267" s="325" t="n">
        <v>45257</v>
      </c>
      <c r="F267" s="329" t="n">
        <f aca="false">curves!I270</f>
        <v>0.17</v>
      </c>
      <c r="G267" s="328" t="n">
        <f aca="false">VLOOKUP($B267,curvesettle,2,FALSE())</f>
        <v>5.1725</v>
      </c>
      <c r="H267" s="329" t="n">
        <f aca="false">VLOOKUP($B267,curvesettle,4,FALSE())</f>
        <v>0.0642314347864179</v>
      </c>
      <c r="I267" s="330" t="n">
        <v>45258</v>
      </c>
      <c r="J267" s="328" t="n">
        <f aca="false">[6]STRADDLES!$F294</f>
        <v>0</v>
      </c>
      <c r="K267" s="329" t="n">
        <f aca="false">[6]STRADDLES!$I294</f>
        <v>0</v>
      </c>
    </row>
    <row r="268" customFormat="false" ht="12.75" hidden="false" customHeight="false" outlineLevel="0" collapsed="false">
      <c r="B268" s="327" t="n">
        <v>45292</v>
      </c>
      <c r="E268" s="325" t="n">
        <v>45286</v>
      </c>
      <c r="F268" s="329" t="n">
        <f aca="false">curves!I271</f>
        <v>0.17</v>
      </c>
      <c r="G268" s="328" t="n">
        <f aca="false">VLOOKUP($B268,curvesettle,2,FALSE())</f>
        <v>5.2325</v>
      </c>
      <c r="H268" s="329" t="n">
        <f aca="false">VLOOKUP($B268,curvesettle,4,FALSE())</f>
        <v>0.0642245927053815</v>
      </c>
      <c r="I268" s="330" t="n">
        <v>45287</v>
      </c>
      <c r="J268" s="328" t="n">
        <f aca="false">[6]STRADDLES!$F295</f>
        <v>0</v>
      </c>
      <c r="K268" s="329" t="n">
        <f aca="false">[6]STRADDLES!$I295</f>
        <v>0</v>
      </c>
    </row>
    <row r="269" customFormat="false" ht="12.75" hidden="false" customHeight="false" outlineLevel="0" collapsed="false">
      <c r="B269" s="327" t="n">
        <v>45323</v>
      </c>
      <c r="E269" s="325" t="n">
        <v>45317</v>
      </c>
      <c r="F269" s="329" t="n">
        <f aca="false">curves!I272</f>
        <v>0.17</v>
      </c>
      <c r="G269" s="328" t="n">
        <f aca="false">VLOOKUP($B269,curvesettle,2,FALSE())</f>
        <v>5.1475</v>
      </c>
      <c r="H269" s="329" t="n">
        <f aca="false">VLOOKUP($B269,curvesettle,4,FALSE())</f>
        <v>0.0642177506243606</v>
      </c>
      <c r="I269" s="330" t="n">
        <v>45320</v>
      </c>
      <c r="J269" s="328" t="n">
        <f aca="false">[6]STRADDLES!$F296</f>
        <v>0</v>
      </c>
      <c r="K269" s="329" t="n">
        <f aca="false">[6]STRADDLES!$I296</f>
        <v>0</v>
      </c>
    </row>
    <row r="270" customFormat="false" ht="12.75" hidden="false" customHeight="false" outlineLevel="0" collapsed="false">
      <c r="B270" s="327" t="n">
        <v>45352</v>
      </c>
      <c r="E270" s="325" t="n">
        <v>45348</v>
      </c>
      <c r="F270" s="329" t="n">
        <f aca="false">curves!I273</f>
        <v>0.17</v>
      </c>
      <c r="G270" s="328" t="n">
        <f aca="false">VLOOKUP($B270,curvesettle,2,FALSE())</f>
        <v>5.0175</v>
      </c>
      <c r="H270" s="329" t="n">
        <f aca="false">VLOOKUP($B270,curvesettle,4,FALSE())</f>
        <v>0.0642113499679362</v>
      </c>
      <c r="I270" s="330" t="n">
        <v>45349</v>
      </c>
      <c r="J270" s="328" t="n">
        <f aca="false">[6]STRADDLES!$F297</f>
        <v>0</v>
      </c>
      <c r="K270" s="329" t="n">
        <f aca="false">[6]STRADDLES!$I297</f>
        <v>0</v>
      </c>
    </row>
    <row r="271" customFormat="false" ht="12.75" hidden="false" customHeight="false" outlineLevel="0" collapsed="false">
      <c r="B271" s="327" t="n">
        <v>45383</v>
      </c>
      <c r="E271" s="325" t="n">
        <v>45376</v>
      </c>
      <c r="F271" s="329" t="n">
        <f aca="false">curves!I274</f>
        <v>0.17</v>
      </c>
      <c r="G271" s="328" t="n">
        <f aca="false">VLOOKUP($B271,curvesettle,2,FALSE())</f>
        <v>4.8325</v>
      </c>
      <c r="H271" s="329" t="n">
        <f aca="false">VLOOKUP($B271,curvesettle,4,FALSE())</f>
        <v>0.0642045078869455</v>
      </c>
      <c r="I271" s="330" t="n">
        <v>45377</v>
      </c>
      <c r="J271" s="328" t="n">
        <f aca="false">[6]STRADDLES!$F298</f>
        <v>0</v>
      </c>
      <c r="K271" s="329" t="n">
        <f aca="false">[6]STRADDLES!$I298</f>
        <v>0</v>
      </c>
    </row>
    <row r="272" customFormat="false" ht="12.75" hidden="false" customHeight="false" outlineLevel="0" collapsed="false">
      <c r="B272" s="327" t="n">
        <v>45413</v>
      </c>
      <c r="E272" s="325" t="n">
        <v>45407</v>
      </c>
      <c r="F272" s="329" t="n">
        <f aca="false">curves!I275</f>
        <v>0.17</v>
      </c>
      <c r="G272" s="328" t="n">
        <f aca="false">VLOOKUP($B272,curvesettle,2,FALSE())</f>
        <v>4.8275</v>
      </c>
      <c r="H272" s="329" t="n">
        <f aca="false">VLOOKUP($B272,curvesettle,4,FALSE())</f>
        <v>0.0641978865182598</v>
      </c>
      <c r="I272" s="330" t="n">
        <v>45408</v>
      </c>
      <c r="J272" s="328" t="n">
        <f aca="false">[6]STRADDLES!$F299</f>
        <v>0</v>
      </c>
      <c r="K272" s="329" t="n">
        <f aca="false">[6]STRADDLES!$I299</f>
        <v>0</v>
      </c>
    </row>
    <row r="273" customFormat="false" ht="12.75" hidden="false" customHeight="false" outlineLevel="0" collapsed="false">
      <c r="B273" s="327" t="n">
        <v>45444</v>
      </c>
      <c r="E273" s="325" t="n">
        <v>45440</v>
      </c>
      <c r="F273" s="329" t="n">
        <f aca="false">curves!I276</f>
        <v>0.17</v>
      </c>
      <c r="G273" s="328" t="n">
        <f aca="false">VLOOKUP($B273,curvesettle,2,FALSE())</f>
        <v>4.8625</v>
      </c>
      <c r="H273" s="329" t="n">
        <f aca="false">VLOOKUP($B273,curvesettle,4,FALSE())</f>
        <v>0.0641910444372997</v>
      </c>
      <c r="I273" s="330" t="n">
        <v>45441</v>
      </c>
      <c r="J273" s="328" t="n">
        <f aca="false">[6]STRADDLES!$F300</f>
        <v>0</v>
      </c>
      <c r="K273" s="329" t="n">
        <f aca="false">[6]STRADDLES!$I300</f>
        <v>0</v>
      </c>
    </row>
    <row r="274" customFormat="false" ht="12.75" hidden="false" customHeight="false" outlineLevel="0" collapsed="false">
      <c r="B274" s="327" t="n">
        <v>45474</v>
      </c>
      <c r="E274" s="325" t="n">
        <v>45468</v>
      </c>
      <c r="F274" s="329" t="n">
        <f aca="false">curves!I277</f>
        <v>0.17</v>
      </c>
      <c r="G274" s="328" t="n">
        <f aca="false">VLOOKUP($B274,curvesettle,2,FALSE())</f>
        <v>4.9025</v>
      </c>
      <c r="H274" s="329" t="n">
        <f aca="false">VLOOKUP($B274,curvesettle,4,FALSE())</f>
        <v>0.0641844230686437</v>
      </c>
      <c r="I274" s="330" t="n">
        <v>45469</v>
      </c>
      <c r="J274" s="328" t="n">
        <f aca="false">[6]STRADDLES!$F301</f>
        <v>0</v>
      </c>
      <c r="K274" s="329" t="n">
        <f aca="false">[6]STRADDLES!$I301</f>
        <v>0</v>
      </c>
    </row>
    <row r="275" customFormat="false" ht="12.75" hidden="false" customHeight="false" outlineLevel="0" collapsed="false">
      <c r="B275" s="327" t="n">
        <v>45505</v>
      </c>
      <c r="E275" s="325" t="n">
        <v>45499</v>
      </c>
      <c r="F275" s="329" t="n">
        <f aca="false">curves!I278</f>
        <v>0.17</v>
      </c>
      <c r="G275" s="328" t="n">
        <f aca="false">VLOOKUP($B275,curvesettle,2,FALSE())</f>
        <v>4.9425</v>
      </c>
      <c r="H275" s="329" t="n">
        <f aca="false">VLOOKUP($B275,curvesettle,4,FALSE())</f>
        <v>0.0641775809877134</v>
      </c>
      <c r="I275" s="330" t="n">
        <v>45502</v>
      </c>
      <c r="J275" s="328" t="n">
        <f aca="false">[6]STRADDLES!$F302</f>
        <v>0</v>
      </c>
      <c r="K275" s="329" t="n">
        <f aca="false">[6]STRADDLES!$I302</f>
        <v>0</v>
      </c>
    </row>
    <row r="276" customFormat="false" ht="12.75" hidden="false" customHeight="false" outlineLevel="0" collapsed="false">
      <c r="B276" s="327" t="n">
        <v>45536</v>
      </c>
      <c r="E276" s="325" t="n">
        <v>45531</v>
      </c>
      <c r="F276" s="329" t="n">
        <f aca="false">curves!I279</f>
        <v>0.17</v>
      </c>
      <c r="G276" s="328" t="n">
        <f aca="false">VLOOKUP($B276,curvesettle,2,FALSE())</f>
        <v>4.9375</v>
      </c>
      <c r="H276" s="329" t="n">
        <f aca="false">VLOOKUP($B276,curvesettle,4,FALSE())</f>
        <v>0.0641707389067996</v>
      </c>
      <c r="I276" s="330" t="n">
        <v>45532</v>
      </c>
      <c r="J276" s="328" t="n">
        <f aca="false">[6]STRADDLES!$F303</f>
        <v>0</v>
      </c>
      <c r="K276" s="329" t="n">
        <f aca="false">[6]STRADDLES!$I303</f>
        <v>0</v>
      </c>
    </row>
    <row r="277" customFormat="false" ht="12.75" hidden="false" customHeight="false" outlineLevel="0" collapsed="false">
      <c r="B277" s="327" t="n">
        <v>45566</v>
      </c>
      <c r="E277" s="325" t="n">
        <v>45560</v>
      </c>
      <c r="F277" s="329" t="n">
        <f aca="false">curves!I280</f>
        <v>0.17</v>
      </c>
      <c r="G277" s="328" t="n">
        <f aca="false">VLOOKUP($B277,curvesettle,2,FALSE())</f>
        <v>4.9625</v>
      </c>
      <c r="H277" s="329" t="n">
        <f aca="false">VLOOKUP($B277,curvesettle,4,FALSE())</f>
        <v>0.064164117538188</v>
      </c>
      <c r="I277" s="330" t="n">
        <v>45561</v>
      </c>
      <c r="J277" s="328" t="n">
        <f aca="false">[6]STRADDLES!$F304</f>
        <v>0</v>
      </c>
      <c r="K277" s="329" t="n">
        <f aca="false">[6]STRADDLES!$I304</f>
        <v>0</v>
      </c>
    </row>
    <row r="278" customFormat="false" ht="12.75" hidden="false" customHeight="false" outlineLevel="0" collapsed="false">
      <c r="B278" s="327" t="n">
        <v>45597</v>
      </c>
      <c r="E278" s="325" t="n">
        <v>45593</v>
      </c>
      <c r="F278" s="329" t="n">
        <f aca="false">curves!I281</f>
        <v>0.17</v>
      </c>
      <c r="G278" s="328" t="n">
        <f aca="false">VLOOKUP($B278,curvesettle,2,FALSE())</f>
        <v>5.1145</v>
      </c>
      <c r="H278" s="329" t="n">
        <f aca="false">VLOOKUP($B278,curvesettle,4,FALSE())</f>
        <v>0.0641572754573048</v>
      </c>
      <c r="I278" s="330" t="n">
        <v>45594</v>
      </c>
      <c r="J278" s="328" t="n">
        <f aca="false">[6]STRADDLES!$F305</f>
        <v>0</v>
      </c>
      <c r="K278" s="329" t="n">
        <f aca="false">[6]STRADDLES!$I305</f>
        <v>0</v>
      </c>
    </row>
    <row r="279" customFormat="false" ht="12.75" hidden="false" customHeight="false" outlineLevel="0" collapsed="false">
      <c r="B279" s="327" t="n">
        <v>45627</v>
      </c>
      <c r="E279" s="325" t="n">
        <v>45621</v>
      </c>
      <c r="F279" s="329" t="n">
        <f aca="false">curves!I282</f>
        <v>0</v>
      </c>
      <c r="G279" s="328" t="n">
        <f aca="false">VLOOKUP($B279,curvesettle,2,FALSE())</f>
        <v>5.2575</v>
      </c>
      <c r="H279" s="329" t="n">
        <f aca="false">VLOOKUP($B279,curvesettle,4,FALSE())</f>
        <v>0.0641506540887224</v>
      </c>
      <c r="I279" s="330" t="n">
        <v>45622</v>
      </c>
      <c r="J279" s="328" t="n">
        <f aca="false">[6]STRADDLES!$F306</f>
        <v>0</v>
      </c>
      <c r="K279" s="329" t="n">
        <f aca="false">[6]STRADDLES!$I306</f>
        <v>0</v>
      </c>
    </row>
    <row r="280" customFormat="false" ht="12.75" hidden="false" customHeight="false" outlineLevel="0" collapsed="false">
      <c r="B280" s="327" t="n">
        <v>45658</v>
      </c>
      <c r="E280" s="325" t="n">
        <v>45652</v>
      </c>
      <c r="F280" s="329" t="n">
        <f aca="false">curves!I283</f>
        <v>0</v>
      </c>
      <c r="G280" s="328" t="n">
        <f aca="false">VLOOKUP($B280,curvesettle,2,FALSE())</f>
        <v>0</v>
      </c>
      <c r="H280" s="329" t="n">
        <f aca="false">VLOOKUP($B280,curvesettle,4,FALSE())</f>
        <v>0.0641438120078694</v>
      </c>
      <c r="I280" s="330" t="n">
        <v>45653</v>
      </c>
      <c r="J280" s="328" t="n">
        <f aca="false">[6]STRADDLES!$F307</f>
        <v>0</v>
      </c>
      <c r="K280" s="329" t="n">
        <f aca="false">[6]STRADDLES!$I307</f>
        <v>0</v>
      </c>
    </row>
    <row r="281" customFormat="false" ht="12.75" hidden="false" customHeight="false" outlineLevel="0" collapsed="false">
      <c r="B281" s="327" t="n">
        <v>45689</v>
      </c>
      <c r="E281" s="325" t="n">
        <v>45685</v>
      </c>
      <c r="F281" s="329" t="n">
        <f aca="false">curves!I284</f>
        <v>0</v>
      </c>
      <c r="G281" s="328" t="n">
        <f aca="false">VLOOKUP($B281,curvesettle,2,FALSE())</f>
        <v>0</v>
      </c>
      <c r="H281" s="329" t="n">
        <f aca="false">VLOOKUP($B281,curvesettle,4,FALSE())</f>
        <v>0.064136969927032</v>
      </c>
      <c r="I281" s="330" t="n">
        <v>45686</v>
      </c>
      <c r="J281" s="328" t="n">
        <f aca="false">[6]STRADDLES!$F308</f>
        <v>0</v>
      </c>
      <c r="K281" s="329" t="n">
        <f aca="false">[6]STRADDLES!$I308</f>
        <v>0</v>
      </c>
    </row>
    <row r="282" customFormat="false" ht="12.75" hidden="false" customHeight="false" outlineLevel="0" collapsed="false">
      <c r="B282" s="327" t="n">
        <v>45717</v>
      </c>
      <c r="E282" s="325" t="n">
        <v>45713</v>
      </c>
      <c r="F282" s="329" t="n">
        <f aca="false">curves!I285</f>
        <v>0</v>
      </c>
      <c r="G282" s="328" t="n">
        <f aca="false">VLOOKUP($B282,curvesettle,2,FALSE())</f>
        <v>0</v>
      </c>
      <c r="H282" s="329" t="n">
        <f aca="false">VLOOKUP($B282,curvesettle,4,FALSE())</f>
        <v>0.0641307899830634</v>
      </c>
      <c r="I282" s="330" t="n">
        <v>45714</v>
      </c>
      <c r="J282" s="328" t="n">
        <f aca="false">[6]STRADDLES!$F309</f>
        <v>0</v>
      </c>
      <c r="K282" s="329" t="n">
        <f aca="false">[6]STRADDLES!$I309</f>
        <v>0</v>
      </c>
    </row>
    <row r="283" customFormat="false" ht="12.75" hidden="false" customHeight="false" outlineLevel="0" collapsed="false">
      <c r="B283" s="327" t="n">
        <v>45748</v>
      </c>
      <c r="E283" s="325" t="n">
        <v>45742</v>
      </c>
      <c r="F283" s="329" t="n">
        <f aca="false">curves!I286</f>
        <v>0</v>
      </c>
      <c r="G283" s="328" t="n">
        <f aca="false">VLOOKUP($B283,curvesettle,2,FALSE())</f>
        <v>0</v>
      </c>
      <c r="H283" s="329" t="n">
        <f aca="false">VLOOKUP($B283,curvesettle,4,FALSE())</f>
        <v>0.0641239479022557</v>
      </c>
      <c r="I283" s="330" t="n">
        <v>45743</v>
      </c>
      <c r="J283" s="328" t="n">
        <f aca="false">[6]STRADDLES!$F310</f>
        <v>0</v>
      </c>
      <c r="K283" s="329" t="n">
        <f aca="false">[6]STRADDLES!$I310</f>
        <v>0</v>
      </c>
    </row>
    <row r="284" customFormat="false" ht="12.75" hidden="false" customHeight="false" outlineLevel="0" collapsed="false">
      <c r="B284" s="327" t="n">
        <v>45778</v>
      </c>
      <c r="E284" s="325" t="n">
        <v>45772</v>
      </c>
      <c r="F284" s="329" t="n">
        <f aca="false">curves!I287</f>
        <v>0</v>
      </c>
      <c r="G284" s="328" t="n">
        <f aca="false">VLOOKUP($B284,curvesettle,2,FALSE())</f>
        <v>0</v>
      </c>
      <c r="H284" s="329" t="n">
        <f aca="false">VLOOKUP($B284,curvesettle,4,FALSE())</f>
        <v>0.0641173265337462</v>
      </c>
      <c r="I284" s="330" t="n">
        <v>45775</v>
      </c>
      <c r="J284" s="328" t="n">
        <f aca="false">[6]STRADDLES!$F311</f>
        <v>0</v>
      </c>
      <c r="K284" s="329" t="n">
        <f aca="false">[6]STRADDLES!$I311</f>
        <v>0</v>
      </c>
    </row>
    <row r="285" customFormat="false" ht="12.75" hidden="false" customHeight="false" outlineLevel="0" collapsed="false">
      <c r="B285" s="327" t="n">
        <v>45809</v>
      </c>
      <c r="E285" s="325" t="n">
        <v>45804</v>
      </c>
      <c r="F285" s="329" t="n">
        <f aca="false">curves!I288</f>
        <v>0</v>
      </c>
      <c r="G285" s="328" t="n">
        <f aca="false">VLOOKUP($B285,curvesettle,2,FALSE())</f>
        <v>0</v>
      </c>
      <c r="H285" s="329" t="n">
        <f aca="false">VLOOKUP($B285,curvesettle,4,FALSE())</f>
        <v>0.0641104844529692</v>
      </c>
      <c r="I285" s="330" t="n">
        <v>45805</v>
      </c>
      <c r="J285" s="328" t="n">
        <f aca="false">[6]STRADDLES!$F312</f>
        <v>0</v>
      </c>
      <c r="K285" s="329" t="n">
        <f aca="false">[6]STRADDLES!$I312</f>
        <v>0</v>
      </c>
    </row>
    <row r="286" customFormat="false" ht="12.75" hidden="false" customHeight="false" outlineLevel="0" collapsed="false">
      <c r="B286" s="327" t="n">
        <v>45839</v>
      </c>
      <c r="E286" s="325" t="n">
        <v>45833</v>
      </c>
      <c r="F286" s="329" t="n">
        <f aca="false">curves!I289</f>
        <v>0</v>
      </c>
      <c r="G286" s="328" t="n">
        <f aca="false">VLOOKUP($B286,curvesettle,2,FALSE())</f>
        <v>0</v>
      </c>
      <c r="H286" s="329" t="n">
        <f aca="false">VLOOKUP($B286,curvesettle,4,FALSE())</f>
        <v>0.0641038630844899</v>
      </c>
      <c r="I286" s="330" t="n">
        <v>45834</v>
      </c>
      <c r="J286" s="328" t="n">
        <f aca="false">[6]STRADDLES!$F313</f>
        <v>0</v>
      </c>
      <c r="K286" s="329" t="n">
        <f aca="false">[6]STRADDLES!$I313</f>
        <v>0</v>
      </c>
    </row>
    <row r="287" customFormat="false" ht="12.75" hidden="false" customHeight="false" outlineLevel="0" collapsed="false">
      <c r="B287" s="327" t="n">
        <v>45870</v>
      </c>
      <c r="E287" s="325" t="n">
        <v>45866</v>
      </c>
      <c r="F287" s="329" t="n">
        <f aca="false">curves!I290</f>
        <v>0</v>
      </c>
      <c r="G287" s="328" t="n">
        <f aca="false">VLOOKUP($B287,curvesettle,2,FALSE())</f>
        <v>0</v>
      </c>
      <c r="H287" s="329" t="n">
        <f aca="false">VLOOKUP($B287,curvesettle,4,FALSE())</f>
        <v>0.064097021003743</v>
      </c>
      <c r="I287" s="330" t="n">
        <v>45867</v>
      </c>
      <c r="J287" s="328" t="n">
        <f aca="false">[6]STRADDLES!$F314</f>
        <v>0</v>
      </c>
      <c r="K287" s="329" t="n">
        <f aca="false">[6]STRADDLES!$I314</f>
        <v>0</v>
      </c>
    </row>
    <row r="288" customFormat="false" ht="12.75" hidden="false" customHeight="false" outlineLevel="0" collapsed="false">
      <c r="B288" s="327" t="n">
        <v>45901</v>
      </c>
      <c r="E288" s="325" t="n">
        <v>45895</v>
      </c>
      <c r="F288" s="329" t="n">
        <f aca="false">curves!I291</f>
        <v>0</v>
      </c>
      <c r="G288" s="328" t="n">
        <f aca="false">VLOOKUP($B288,curvesettle,2,FALSE())</f>
        <v>0</v>
      </c>
      <c r="H288" s="329" t="n">
        <f aca="false">VLOOKUP($B288,curvesettle,4,FALSE())</f>
        <v>0.0640901789230117</v>
      </c>
      <c r="I288" s="330" t="n">
        <v>45896</v>
      </c>
      <c r="J288" s="328" t="n">
        <f aca="false">[6]STRADDLES!$F315</f>
        <v>0</v>
      </c>
      <c r="K288" s="329" t="n">
        <f aca="false">[6]STRADDLES!$I315</f>
        <v>0</v>
      </c>
    </row>
    <row r="289" customFormat="false" ht="12.75" hidden="false" customHeight="false" outlineLevel="0" collapsed="false">
      <c r="B289" s="327" t="n">
        <v>45931</v>
      </c>
      <c r="E289" s="325" t="n">
        <v>45925</v>
      </c>
      <c r="F289" s="329" t="n">
        <f aca="false">curves!I292</f>
        <v>0</v>
      </c>
      <c r="G289" s="328" t="n">
        <f aca="false">VLOOKUP($B289,curvesettle,2,FALSE())</f>
        <v>0</v>
      </c>
      <c r="H289" s="329" t="n">
        <f aca="false">VLOOKUP($B289,curvesettle,4,FALSE())</f>
        <v>0.0640835575545768</v>
      </c>
      <c r="I289" s="330" t="n">
        <v>45926</v>
      </c>
      <c r="J289" s="328" t="n">
        <f aca="false">[6]STRADDLES!$F316</f>
        <v>0</v>
      </c>
      <c r="K289" s="329" t="n">
        <f aca="false">[6]STRADDLES!$I316</f>
        <v>0</v>
      </c>
    </row>
    <row r="290" customFormat="false" ht="12.75" hidden="false" customHeight="false" outlineLevel="0" collapsed="false">
      <c r="B290" s="327" t="n">
        <v>45962</v>
      </c>
      <c r="E290" s="325" t="n">
        <v>45958</v>
      </c>
      <c r="F290" s="329" t="n">
        <f aca="false">curves!I293</f>
        <v>0</v>
      </c>
      <c r="G290" s="328" t="n">
        <f aca="false">VLOOKUP($B290,curvesettle,2,FALSE())</f>
        <v>0</v>
      </c>
      <c r="H290" s="329" t="n">
        <f aca="false">VLOOKUP($B290,curvesettle,4,FALSE())</f>
        <v>0.0640767154738762</v>
      </c>
      <c r="I290" s="330" t="n">
        <v>45959</v>
      </c>
      <c r="J290" s="328" t="n">
        <f aca="false">[6]STRADDLES!$F317</f>
        <v>0</v>
      </c>
      <c r="K290" s="329" t="n">
        <f aca="false">[6]STRADDLES!$I317</f>
        <v>0</v>
      </c>
    </row>
    <row r="291" customFormat="false" ht="12.75" hidden="false" customHeight="false" outlineLevel="0" collapsed="false">
      <c r="B291" s="327" t="n">
        <v>45992</v>
      </c>
      <c r="E291" s="325" t="n">
        <v>45985</v>
      </c>
      <c r="F291" s="329" t="n">
        <f aca="false">curves!I294</f>
        <v>0</v>
      </c>
      <c r="G291" s="328" t="n">
        <f aca="false">VLOOKUP($B291,curvesettle,2,FALSE())</f>
        <v>0</v>
      </c>
      <c r="H291" s="329" t="n">
        <f aca="false">VLOOKUP($B291,curvesettle,4,FALSE())</f>
        <v>0.0640700941054706</v>
      </c>
      <c r="I291" s="330" t="n">
        <v>45986</v>
      </c>
      <c r="J291" s="328" t="n">
        <f aca="false">[6]STRADDLES!$F318</f>
        <v>0</v>
      </c>
      <c r="K291" s="329" t="n">
        <f aca="false">[6]STRADDLES!$I318</f>
        <v>0</v>
      </c>
    </row>
    <row r="292" customFormat="false" ht="12.75" hidden="false" customHeight="false" outlineLevel="0" collapsed="false">
      <c r="B292" s="327" t="n">
        <v>46023</v>
      </c>
      <c r="E292" s="325" t="n">
        <v>46017</v>
      </c>
      <c r="F292" s="329" t="n">
        <f aca="false">curves!I295</f>
        <v>0</v>
      </c>
      <c r="G292" s="328" t="n">
        <f aca="false">VLOOKUP($B292,curvesettle,2,FALSE())</f>
        <v>0</v>
      </c>
      <c r="H292" s="329" t="n">
        <f aca="false">VLOOKUP($B292,curvesettle,4,FALSE())</f>
        <v>0.0640632520248006</v>
      </c>
      <c r="I292" s="330" t="n">
        <v>46020</v>
      </c>
      <c r="J292" s="328" t="n">
        <f aca="false">[6]STRADDLES!$F319</f>
        <v>0</v>
      </c>
      <c r="K292" s="329" t="n">
        <f aca="false">[6]STRADDLES!$I319</f>
        <v>0</v>
      </c>
    </row>
    <row r="293" customFormat="false" ht="12.75" hidden="false" customHeight="false" outlineLevel="0" collapsed="false">
      <c r="B293" s="327" t="n">
        <v>46054</v>
      </c>
      <c r="E293" s="325" t="n">
        <v>46049</v>
      </c>
      <c r="F293" s="329" t="n">
        <f aca="false">curves!I296</f>
        <v>0</v>
      </c>
      <c r="G293" s="328" t="n">
        <f aca="false">VLOOKUP($B293,curvesettle,2,FALSE())</f>
        <v>0</v>
      </c>
      <c r="H293" s="329" t="n">
        <f aca="false">VLOOKUP($B293,curvesettle,4,FALSE())</f>
        <v>0.0640564099441461</v>
      </c>
      <c r="I293" s="330" t="n">
        <v>46050</v>
      </c>
      <c r="J293" s="328" t="n">
        <f aca="false">[6]STRADDLES!$F320</f>
        <v>0</v>
      </c>
      <c r="K293" s="329" t="n">
        <f aca="false">[6]STRADDLES!$I320</f>
        <v>0</v>
      </c>
    </row>
    <row r="294" customFormat="false" ht="12.75" hidden="false" customHeight="false" outlineLevel="0" collapsed="false">
      <c r="B294" s="327" t="n">
        <v>46082</v>
      </c>
      <c r="E294" s="325" t="n">
        <v>46077</v>
      </c>
      <c r="F294" s="329" t="n">
        <f aca="false">curves!I297</f>
        <v>0</v>
      </c>
      <c r="G294" s="328" t="n">
        <f aca="false">VLOOKUP($B294,curvesettle,2,FALSE())</f>
        <v>0</v>
      </c>
      <c r="H294" s="329" t="n">
        <f aca="false">VLOOKUP($B294,curvesettle,4,FALSE())</f>
        <v>0.0640502300003423</v>
      </c>
      <c r="I294" s="330" t="n">
        <v>46078</v>
      </c>
      <c r="J294" s="328" t="n">
        <f aca="false">[6]STRADDLES!$F321</f>
        <v>0</v>
      </c>
      <c r="K294" s="329" t="n">
        <f aca="false">[6]STRADDLES!$I321</f>
        <v>0</v>
      </c>
    </row>
    <row r="295" customFormat="false" ht="12.75" hidden="false" customHeight="false" outlineLevel="0" collapsed="false">
      <c r="B295" s="327" t="n">
        <v>46113</v>
      </c>
      <c r="E295" s="325" t="n">
        <v>46107</v>
      </c>
      <c r="F295" s="329" t="n">
        <f aca="false">curves!I298</f>
        <v>0</v>
      </c>
      <c r="G295" s="328" t="n">
        <f aca="false">VLOOKUP($B295,curvesettle,2,FALSE())</f>
        <v>0</v>
      </c>
      <c r="H295" s="329" t="n">
        <f aca="false">VLOOKUP($B295,curvesettle,4,FALSE())</f>
        <v>0.0640433879197175</v>
      </c>
      <c r="I295" s="330" t="n">
        <v>46108</v>
      </c>
      <c r="J295" s="328" t="n">
        <f aca="false">[6]STRADDLES!$F322</f>
        <v>0</v>
      </c>
      <c r="K295" s="329" t="n">
        <f aca="false">[6]STRADDLES!$I322</f>
        <v>0</v>
      </c>
    </row>
    <row r="296" customFormat="false" ht="12.75" hidden="false" customHeight="false" outlineLevel="0" collapsed="false">
      <c r="B296" s="327" t="n">
        <v>46143</v>
      </c>
      <c r="E296" s="325" t="n">
        <v>46139</v>
      </c>
      <c r="F296" s="329" t="n">
        <f aca="false">curves!I299</f>
        <v>0</v>
      </c>
      <c r="G296" s="328" t="n">
        <f aca="false">VLOOKUP($B296,curvesettle,2,FALSE())</f>
        <v>0</v>
      </c>
      <c r="H296" s="329" t="n">
        <f aca="false">VLOOKUP($B296,curvesettle,4,FALSE())</f>
        <v>0.0640367665513857</v>
      </c>
      <c r="I296" s="330" t="n">
        <v>46140</v>
      </c>
      <c r="J296" s="328" t="n">
        <f aca="false">[6]STRADDLES!$F323</f>
        <v>0</v>
      </c>
      <c r="K296" s="329" t="n">
        <f aca="false">[6]STRADDLES!$I323</f>
        <v>0</v>
      </c>
    </row>
    <row r="297" customFormat="false" ht="12.75" hidden="false" customHeight="false" outlineLevel="0" collapsed="false">
      <c r="B297" s="327" t="n">
        <v>46174</v>
      </c>
      <c r="E297" s="325" t="n">
        <v>46168</v>
      </c>
      <c r="F297" s="329" t="n">
        <f aca="false">curves!I300</f>
        <v>0</v>
      </c>
      <c r="G297" s="328" t="n">
        <f aca="false">VLOOKUP($B297,curvesettle,2,FALSE())</f>
        <v>0</v>
      </c>
      <c r="H297" s="329" t="n">
        <f aca="false">VLOOKUP($B297,curvesettle,4,FALSE())</f>
        <v>0.0640299244707907</v>
      </c>
      <c r="I297" s="330" t="n">
        <v>46169</v>
      </c>
      <c r="J297" s="328" t="n">
        <f aca="false">[6]STRADDLES!$F324</f>
        <v>0</v>
      </c>
      <c r="K297" s="329" t="n">
        <f aca="false">[6]STRADDLES!$I324</f>
        <v>0</v>
      </c>
    </row>
    <row r="298" customFormat="false" ht="12.75" hidden="false" customHeight="false" outlineLevel="0" collapsed="false">
      <c r="B298" s="327" t="n">
        <v>46204</v>
      </c>
      <c r="E298" s="325" t="n">
        <v>46198</v>
      </c>
      <c r="F298" s="329" t="n">
        <f aca="false">curves!I301</f>
        <v>0</v>
      </c>
      <c r="G298" s="328" t="n">
        <f aca="false">VLOOKUP($B298,curvesettle,2,FALSE())</f>
        <v>0</v>
      </c>
      <c r="H298" s="329" t="n">
        <f aca="false">VLOOKUP($B298,curvesettle,4,FALSE())</f>
        <v>0.0640233031024882</v>
      </c>
      <c r="I298" s="330" t="n">
        <v>46199</v>
      </c>
      <c r="J298" s="328" t="n">
        <f aca="false">[6]STRADDLES!$F325</f>
        <v>0</v>
      </c>
      <c r="K298" s="329" t="n">
        <f aca="false">[6]STRADDLES!$I325</f>
        <v>0</v>
      </c>
    </row>
    <row r="299" customFormat="false" ht="12.75" hidden="false" customHeight="false" outlineLevel="0" collapsed="false">
      <c r="B299" s="327" t="n">
        <v>46235</v>
      </c>
      <c r="E299" s="325" t="n">
        <v>46231</v>
      </c>
      <c r="F299" s="329" t="n">
        <f aca="false">curves!I302</f>
        <v>0</v>
      </c>
      <c r="G299" s="328" t="e">
        <f aca="false">VLOOKUP($B299,curvesettle,2,FALSE())</f>
        <v>#N/A</v>
      </c>
      <c r="H299" s="329" t="e">
        <f aca="false">VLOOKUP($B299,curvesettle,4,FALSE())</f>
        <v>#N/A</v>
      </c>
      <c r="I299" s="330" t="n">
        <v>46232</v>
      </c>
      <c r="J299" s="328" t="n">
        <f aca="false">[6]STRADDLES!$F326</f>
        <v>0</v>
      </c>
      <c r="K299" s="329" t="n">
        <f aca="false">[6]STRADDLES!$I326</f>
        <v>0</v>
      </c>
    </row>
    <row r="300" customFormat="false" ht="12.75" hidden="false" customHeight="false" outlineLevel="0" collapsed="false">
      <c r="B300" s="327" t="n">
        <v>46266</v>
      </c>
      <c r="E300" s="325" t="n">
        <v>46260</v>
      </c>
      <c r="F300" s="329" t="n">
        <f aca="false">curves!I303</f>
        <v>0</v>
      </c>
      <c r="G300" s="328" t="e">
        <f aca="false">VLOOKUP($B300,curvesettle,2,FALSE())</f>
        <v>#N/A</v>
      </c>
      <c r="H300" s="329" t="e">
        <f aca="false">VLOOKUP($B300,curvesettle,4,FALSE())</f>
        <v>#N/A</v>
      </c>
      <c r="I300" s="330" t="n">
        <v>46261</v>
      </c>
      <c r="J300" s="328" t="n">
        <f aca="false">[6]STRADDLES!$F327</f>
        <v>0</v>
      </c>
      <c r="K300" s="329" t="n">
        <f aca="false">[6]STRADDLES!$I327</f>
        <v>0</v>
      </c>
    </row>
    <row r="301" customFormat="false" ht="12.75" hidden="false" customHeight="false" outlineLevel="0" collapsed="false">
      <c r="B301" s="327" t="n">
        <v>46296</v>
      </c>
      <c r="E301" s="325" t="n">
        <v>46290</v>
      </c>
      <c r="F301" s="329" t="n">
        <f aca="false">curves!I304</f>
        <v>0</v>
      </c>
      <c r="G301" s="328" t="e">
        <f aca="false">VLOOKUP($B301,curvesettle,2,FALSE())</f>
        <v>#N/A</v>
      </c>
      <c r="H301" s="329" t="e">
        <f aca="false">VLOOKUP($B301,curvesettle,4,FALSE())</f>
        <v>#N/A</v>
      </c>
      <c r="I301" s="330" t="n">
        <v>46293</v>
      </c>
      <c r="J301" s="328" t="n">
        <f aca="false">[6]STRADDLES!$F328</f>
        <v>0</v>
      </c>
      <c r="K301" s="329" t="n">
        <f aca="false">[6]STRADDLES!$I328</f>
        <v>0</v>
      </c>
    </row>
    <row r="302" customFormat="false" ht="12.75" hidden="false" customHeight="false" outlineLevel="0" collapsed="false">
      <c r="B302" s="327" t="n">
        <v>46327</v>
      </c>
      <c r="E302" s="325" t="n">
        <v>46322</v>
      </c>
      <c r="F302" s="329" t="n">
        <f aca="false">curves!I305</f>
        <v>0</v>
      </c>
      <c r="G302" s="328" t="e">
        <f aca="false">VLOOKUP($B302,curvesettle,2,FALSE())</f>
        <v>#N/A</v>
      </c>
      <c r="H302" s="329" t="e">
        <f aca="false">VLOOKUP($B302,curvesettle,4,FALSE())</f>
        <v>#N/A</v>
      </c>
      <c r="I302" s="330" t="n">
        <v>46323</v>
      </c>
      <c r="J302" s="328" t="n">
        <f aca="false">[6]STRADDLES!$F329</f>
        <v>0</v>
      </c>
      <c r="K302" s="329" t="n">
        <f aca="false">[6]STRADDLES!$I329</f>
        <v>0</v>
      </c>
    </row>
    <row r="303" customFormat="false" ht="12.75" hidden="false" customHeight="false" outlineLevel="0" collapsed="false">
      <c r="B303" s="327" t="n">
        <v>46357</v>
      </c>
      <c r="E303" s="325" t="n">
        <v>46350</v>
      </c>
      <c r="F303" s="329" t="n">
        <f aca="false">curves!I306</f>
        <v>0</v>
      </c>
      <c r="G303" s="328" t="e">
        <f aca="false">VLOOKUP($B303,curvesettle,2,FALSE())</f>
        <v>#N/A</v>
      </c>
      <c r="H303" s="329" t="e">
        <f aca="false">VLOOKUP($B303,curvesettle,4,FALSE())</f>
        <v>#N/A</v>
      </c>
      <c r="I303" s="330" t="n">
        <v>46351</v>
      </c>
      <c r="J303" s="328" t="n">
        <f aca="false">[6]STRADDLES!$F330</f>
        <v>0</v>
      </c>
      <c r="K303" s="329" t="n">
        <f aca="false">[6]STRADDLES!$I330</f>
        <v>0</v>
      </c>
    </row>
    <row r="304" customFormat="false" ht="12.75" hidden="false" customHeight="false" outlineLevel="0" collapsed="false">
      <c r="B304" s="327" t="n">
        <v>46388</v>
      </c>
      <c r="E304" s="325" t="n">
        <v>46384</v>
      </c>
      <c r="F304" s="329" t="n">
        <f aca="false">curves!I307</f>
        <v>0</v>
      </c>
      <c r="G304" s="328" t="e">
        <f aca="false">VLOOKUP($B304,curvesettle,2,FALSE())</f>
        <v>#N/A</v>
      </c>
      <c r="H304" s="329" t="e">
        <f aca="false">VLOOKUP($B304,curvesettle,4,FALSE())</f>
        <v>#N/A</v>
      </c>
      <c r="I304" s="330" t="n">
        <v>46385</v>
      </c>
      <c r="J304" s="328" t="n">
        <f aca="false">[6]STRADDLES!$F331</f>
        <v>0</v>
      </c>
      <c r="K304" s="329" t="n">
        <f aca="false">[6]STRADDLES!$I331</f>
        <v>0</v>
      </c>
    </row>
    <row r="305" customFormat="false" ht="12.75" hidden="false" customHeight="false" outlineLevel="0" collapsed="false">
      <c r="B305" s="327" t="n">
        <v>46419</v>
      </c>
      <c r="E305" s="325" t="n">
        <v>46413</v>
      </c>
      <c r="F305" s="329" t="n">
        <f aca="false">curves!I308</f>
        <v>0</v>
      </c>
      <c r="G305" s="328" t="e">
        <f aca="false">VLOOKUP($B305,curvesettle,2,FALSE())</f>
        <v>#N/A</v>
      </c>
      <c r="H305" s="329" t="e">
        <f aca="false">VLOOKUP($B305,curvesettle,4,FALSE())</f>
        <v>#N/A</v>
      </c>
      <c r="I305" s="330" t="n">
        <v>46414</v>
      </c>
      <c r="J305" s="328" t="n">
        <f aca="false">[6]STRADDLES!$F332</f>
        <v>0</v>
      </c>
      <c r="K305" s="329" t="n">
        <f aca="false">[6]STRADDLES!$I332</f>
        <v>0</v>
      </c>
    </row>
    <row r="306" customFormat="false" ht="12.75" hidden="false" customHeight="false" outlineLevel="0" collapsed="false">
      <c r="B306" s="327" t="n">
        <v>46447</v>
      </c>
      <c r="E306" s="325" t="n">
        <v>46441</v>
      </c>
      <c r="F306" s="329" t="n">
        <f aca="false">curves!I309</f>
        <v>0</v>
      </c>
      <c r="G306" s="328" t="e">
        <f aca="false">VLOOKUP($B306,curvesettle,2,FALSE())</f>
        <v>#N/A</v>
      </c>
      <c r="H306" s="329" t="e">
        <f aca="false">VLOOKUP($B306,curvesettle,4,FALSE())</f>
        <v>#N/A</v>
      </c>
      <c r="I306" s="330" t="n">
        <v>46442</v>
      </c>
      <c r="J306" s="328" t="n">
        <f aca="false">[6]STRADDLES!$F333</f>
        <v>0</v>
      </c>
      <c r="K306" s="329" t="n">
        <f aca="false">[6]STRADDLES!$I333</f>
        <v>0</v>
      </c>
    </row>
    <row r="307" customFormat="false" ht="12.75" hidden="false" customHeight="false" outlineLevel="0" collapsed="false">
      <c r="B307" s="327" t="n">
        <v>46478</v>
      </c>
      <c r="E307" s="325" t="n">
        <v>46471</v>
      </c>
      <c r="F307" s="329" t="n">
        <f aca="false">curves!I310</f>
        <v>0</v>
      </c>
      <c r="G307" s="328" t="e">
        <f aca="false">VLOOKUP($B307,curvesettle,2,FALSE())</f>
        <v>#N/A</v>
      </c>
      <c r="H307" s="329" t="e">
        <f aca="false">VLOOKUP($B307,curvesettle,4,FALSE())</f>
        <v>#N/A</v>
      </c>
      <c r="I307" s="330" t="n">
        <v>46475</v>
      </c>
      <c r="J307" s="328" t="n">
        <f aca="false">[6]STRADDLES!$F334</f>
        <v>0</v>
      </c>
      <c r="K307" s="329" t="n">
        <f aca="false">[6]STRADDLES!$I334</f>
        <v>0</v>
      </c>
    </row>
    <row r="308" customFormat="false" ht="12.75" hidden="false" customHeight="false" outlineLevel="0" collapsed="false">
      <c r="B308" s="327" t="n">
        <v>46508</v>
      </c>
      <c r="E308" s="325" t="n">
        <v>46504</v>
      </c>
      <c r="F308" s="329" t="n">
        <f aca="false">curves!I311</f>
        <v>0</v>
      </c>
      <c r="G308" s="328" t="e">
        <f aca="false">VLOOKUP($B308,curvesettle,2,FALSE())</f>
        <v>#N/A</v>
      </c>
      <c r="H308" s="329" t="e">
        <f aca="false">VLOOKUP($B308,curvesettle,4,FALSE())</f>
        <v>#N/A</v>
      </c>
      <c r="I308" s="330" t="n">
        <v>46505</v>
      </c>
      <c r="J308" s="328" t="n">
        <f aca="false">[6]STRADDLES!$F335</f>
        <v>0</v>
      </c>
      <c r="K308" s="329" t="n">
        <f aca="false">[6]STRADDLES!$I335</f>
        <v>0</v>
      </c>
    </row>
    <row r="309" customFormat="false" ht="12.75" hidden="false" customHeight="false" outlineLevel="0" collapsed="false">
      <c r="B309" s="327" t="n">
        <v>46539</v>
      </c>
      <c r="E309" s="325" t="n">
        <v>46532</v>
      </c>
      <c r="F309" s="329" t="n">
        <f aca="false">curves!I312</f>
        <v>0</v>
      </c>
      <c r="G309" s="328" t="e">
        <f aca="false">VLOOKUP($B309,curvesettle,2,FALSE())</f>
        <v>#N/A</v>
      </c>
      <c r="H309" s="329" t="e">
        <f aca="false">VLOOKUP($B309,curvesettle,4,FALSE())</f>
        <v>#N/A</v>
      </c>
      <c r="I309" s="330" t="n">
        <v>46533</v>
      </c>
      <c r="J309" s="328" t="n">
        <f aca="false">[6]STRADDLES!$F336</f>
        <v>0</v>
      </c>
      <c r="K309" s="329" t="n">
        <f aca="false">[6]STRADDLES!$I336</f>
        <v>0</v>
      </c>
    </row>
    <row r="310" customFormat="false" ht="12.75" hidden="false" customHeight="false" outlineLevel="0" collapsed="false">
      <c r="B310" s="327" t="n">
        <v>46569</v>
      </c>
      <c r="E310" s="325" t="n">
        <v>46563</v>
      </c>
      <c r="F310" s="329" t="n">
        <f aca="false">curves!I313</f>
        <v>0</v>
      </c>
      <c r="G310" s="328" t="e">
        <f aca="false">VLOOKUP($B310,curvesettle,2,FALSE())</f>
        <v>#N/A</v>
      </c>
      <c r="H310" s="329" t="e">
        <f aca="false">VLOOKUP($B310,curvesettle,4,FALSE())</f>
        <v>#N/A</v>
      </c>
      <c r="I310" s="330" t="n">
        <v>46566</v>
      </c>
      <c r="J310" s="328" t="n">
        <f aca="false">[6]STRADDLES!$F337</f>
        <v>0</v>
      </c>
      <c r="K310" s="329" t="n">
        <f aca="false">[6]STRADDLES!$I337</f>
        <v>0</v>
      </c>
    </row>
    <row r="311" customFormat="false" ht="12.75" hidden="false" customHeight="false" outlineLevel="0" collapsed="false">
      <c r="B311" s="327" t="n">
        <v>46600</v>
      </c>
      <c r="E311" s="325" t="n">
        <v>46595</v>
      </c>
      <c r="F311" s="329" t="n">
        <f aca="false">curves!I314</f>
        <v>0</v>
      </c>
      <c r="G311" s="328" t="e">
        <f aca="false">VLOOKUP($B311,curvesettle,2,FALSE())</f>
        <v>#N/A</v>
      </c>
      <c r="H311" s="329" t="e">
        <f aca="false">VLOOKUP($B311,curvesettle,4,FALSE())</f>
        <v>#N/A</v>
      </c>
      <c r="I311" s="330" t="n">
        <v>46596</v>
      </c>
      <c r="J311" s="328" t="n">
        <f aca="false">[6]STRADDLES!$F338</f>
        <v>0</v>
      </c>
      <c r="K311" s="329" t="n">
        <f aca="false">[6]STRADDLES!$I338</f>
        <v>0</v>
      </c>
    </row>
    <row r="312" customFormat="false" ht="12.75" hidden="false" customHeight="false" outlineLevel="0" collapsed="false">
      <c r="B312" s="327" t="n">
        <v>46631</v>
      </c>
      <c r="E312" s="325" t="n">
        <v>46625</v>
      </c>
      <c r="F312" s="329" t="n">
        <f aca="false">curves!I315</f>
        <v>0</v>
      </c>
      <c r="G312" s="328" t="e">
        <f aca="false">VLOOKUP($B312,curvesettle,2,FALSE())</f>
        <v>#N/A</v>
      </c>
      <c r="H312" s="329" t="e">
        <f aca="false">VLOOKUP($B312,curvesettle,4,FALSE())</f>
        <v>#N/A</v>
      </c>
      <c r="I312" s="330" t="n">
        <v>46626</v>
      </c>
      <c r="J312" s="328" t="n">
        <f aca="false">[6]STRADDLES!$F339</f>
        <v>0</v>
      </c>
      <c r="K312" s="329" t="n">
        <f aca="false">[6]STRADDLES!$I339</f>
        <v>0</v>
      </c>
    </row>
    <row r="313" customFormat="false" ht="12.75" hidden="false" customHeight="false" outlineLevel="0" collapsed="false">
      <c r="B313" s="327" t="n">
        <v>46661</v>
      </c>
      <c r="E313" s="325" t="n">
        <v>46657</v>
      </c>
      <c r="F313" s="329" t="n">
        <f aca="false">curves!I316</f>
        <v>0</v>
      </c>
      <c r="G313" s="328" t="e">
        <f aca="false">VLOOKUP($B313,curvesettle,2,FALSE())</f>
        <v>#N/A</v>
      </c>
      <c r="H313" s="329" t="e">
        <f aca="false">VLOOKUP($B313,curvesettle,4,FALSE())</f>
        <v>#N/A</v>
      </c>
      <c r="I313" s="330" t="n">
        <v>46658</v>
      </c>
      <c r="J313" s="328" t="n">
        <f aca="false">[6]STRADDLES!$F340</f>
        <v>0</v>
      </c>
      <c r="K313" s="329" t="n">
        <f aca="false">[6]STRADDLES!$I340</f>
        <v>0</v>
      </c>
    </row>
    <row r="314" customFormat="false" ht="12.75" hidden="false" customHeight="false" outlineLevel="0" collapsed="false">
      <c r="B314" s="327" t="n">
        <v>46692</v>
      </c>
      <c r="E314" s="325" t="n">
        <v>46686</v>
      </c>
      <c r="F314" s="329" t="n">
        <f aca="false">curves!I317</f>
        <v>0</v>
      </c>
      <c r="G314" s="328" t="e">
        <f aca="false">VLOOKUP($B314,curvesettle,2,FALSE())</f>
        <v>#N/A</v>
      </c>
      <c r="H314" s="329" t="e">
        <f aca="false">VLOOKUP($B314,curvesettle,4,FALSE())</f>
        <v>#N/A</v>
      </c>
      <c r="I314" s="330" t="n">
        <v>46687</v>
      </c>
      <c r="J314" s="328" t="n">
        <f aca="false">[6]STRADDLES!$F341</f>
        <v>0</v>
      </c>
      <c r="K314" s="329" t="n">
        <f aca="false">[6]STRADDLES!$I341</f>
        <v>0</v>
      </c>
    </row>
    <row r="315" customFormat="false" ht="12.75" hidden="false" customHeight="false" outlineLevel="0" collapsed="false">
      <c r="B315" s="327" t="n">
        <v>46722</v>
      </c>
      <c r="E315" s="325" t="n">
        <v>46715</v>
      </c>
      <c r="F315" s="329" t="n">
        <f aca="false">curves!I318</f>
        <v>0</v>
      </c>
      <c r="G315" s="328" t="e">
        <f aca="false">VLOOKUP($B315,curvesettle,2,FALSE())</f>
        <v>#N/A</v>
      </c>
      <c r="H315" s="329" t="e">
        <f aca="false">VLOOKUP($B315,curvesettle,4,FALSE())</f>
        <v>#N/A</v>
      </c>
      <c r="I315" s="330" t="n">
        <v>46717</v>
      </c>
      <c r="J315" s="328" t="n">
        <f aca="false">[6]STRADDLES!$F342</f>
        <v>0</v>
      </c>
      <c r="K315" s="329" t="n">
        <f aca="false">[6]STRADDLES!$I342</f>
        <v>0</v>
      </c>
    </row>
    <row r="316" customFormat="false" ht="12.75" hidden="false" customHeight="false" outlineLevel="0" collapsed="false">
      <c r="B316" s="327" t="n">
        <v>46753</v>
      </c>
      <c r="E316" s="325" t="n">
        <v>46748</v>
      </c>
      <c r="F316" s="329" t="n">
        <f aca="false">curves!I319</f>
        <v>0</v>
      </c>
      <c r="G316" s="328" t="e">
        <f aca="false">VLOOKUP($B316,curvesettle,2,FALSE())</f>
        <v>#N/A</v>
      </c>
      <c r="H316" s="329" t="e">
        <f aca="false">VLOOKUP($B316,curvesettle,4,FALSE())</f>
        <v>#N/A</v>
      </c>
      <c r="I316" s="330" t="n">
        <v>46749</v>
      </c>
      <c r="J316" s="328" t="n">
        <f aca="false">[6]STRADDLES!$F343</f>
        <v>0</v>
      </c>
      <c r="K316" s="329" t="n">
        <f aca="false">[6]STRADDLES!$I343</f>
        <v>0</v>
      </c>
    </row>
    <row r="317" customFormat="false" ht="12.75" hidden="false" customHeight="false" outlineLevel="0" collapsed="false">
      <c r="B317" s="327" t="n">
        <v>46784</v>
      </c>
      <c r="E317" s="325" t="n">
        <v>46778</v>
      </c>
      <c r="F317" s="329" t="n">
        <f aca="false">curves!I320</f>
        <v>0</v>
      </c>
      <c r="G317" s="328" t="e">
        <f aca="false">VLOOKUP($B317,curvesettle,2,FALSE())</f>
        <v>#N/A</v>
      </c>
      <c r="H317" s="329" t="e">
        <f aca="false">VLOOKUP($B317,curvesettle,4,FALSE())</f>
        <v>#N/A</v>
      </c>
      <c r="I317" s="330" t="n">
        <v>46779</v>
      </c>
      <c r="J317" s="328" t="n">
        <f aca="false">[6]STRADDLES!$F344</f>
        <v>0</v>
      </c>
      <c r="K317" s="329" t="n">
        <f aca="false">[6]STRADDLES!$I344</f>
        <v>0</v>
      </c>
    </row>
    <row r="318" customFormat="false" ht="12.75" hidden="false" customHeight="false" outlineLevel="0" collapsed="false">
      <c r="B318" s="327" t="n">
        <v>46813</v>
      </c>
      <c r="E318" s="325" t="n">
        <v>46807</v>
      </c>
      <c r="F318" s="329" t="n">
        <f aca="false">curves!I321</f>
        <v>0</v>
      </c>
      <c r="G318" s="328" t="e">
        <f aca="false">VLOOKUP($B318,curvesettle,2,FALSE())</f>
        <v>#N/A</v>
      </c>
      <c r="H318" s="329" t="e">
        <f aca="false">VLOOKUP($B318,curvesettle,4,FALSE())</f>
        <v>#N/A</v>
      </c>
      <c r="I318" s="330" t="n">
        <v>46808</v>
      </c>
      <c r="J318" s="328" t="n">
        <f aca="false">[6]STRADDLES!$F345</f>
        <v>0</v>
      </c>
      <c r="K318" s="329" t="n">
        <f aca="false">[6]STRADDLES!$I345</f>
        <v>0</v>
      </c>
    </row>
    <row r="319" customFormat="false" ht="12.75" hidden="false" customHeight="false" outlineLevel="0" collapsed="false">
      <c r="B319" s="327" t="n">
        <v>46844</v>
      </c>
      <c r="E319" s="325" t="n">
        <v>46840</v>
      </c>
      <c r="F319" s="329" t="n">
        <f aca="false">curves!I322</f>
        <v>0</v>
      </c>
      <c r="G319" s="328" t="e">
        <f aca="false">VLOOKUP($B319,curvesettle,2,FALSE())</f>
        <v>#N/A</v>
      </c>
      <c r="H319" s="329" t="e">
        <f aca="false">VLOOKUP($B319,curvesettle,4,FALSE())</f>
        <v>#N/A</v>
      </c>
      <c r="I319" s="330" t="n">
        <v>46841</v>
      </c>
      <c r="J319" s="328" t="n">
        <f aca="false">[6]STRADDLES!$F346</f>
        <v>0</v>
      </c>
      <c r="K319" s="329" t="n">
        <f aca="false">[6]STRADDLES!$I346</f>
        <v>0</v>
      </c>
    </row>
    <row r="320" customFormat="false" ht="12.75" hidden="false" customHeight="false" outlineLevel="0" collapsed="false">
      <c r="B320" s="327" t="n">
        <v>46874</v>
      </c>
      <c r="E320" s="325" t="n">
        <v>46868</v>
      </c>
      <c r="F320" s="329" t="n">
        <f aca="false">curves!I323</f>
        <v>0</v>
      </c>
      <c r="G320" s="328" t="e">
        <f aca="false">VLOOKUP($B320,curvesettle,2,FALSE())</f>
        <v>#N/A</v>
      </c>
      <c r="H320" s="329" t="e">
        <f aca="false">VLOOKUP($B320,curvesettle,4,FALSE())</f>
        <v>#N/A</v>
      </c>
      <c r="I320" s="330" t="n">
        <v>46869</v>
      </c>
      <c r="J320" s="328" t="n">
        <f aca="false">[6]STRADDLES!$F347</f>
        <v>0</v>
      </c>
      <c r="K320" s="329" t="n">
        <f aca="false">[6]STRADDLES!$I347</f>
        <v>0</v>
      </c>
    </row>
    <row r="321" customFormat="false" ht="12.75" hidden="false" customHeight="false" outlineLevel="0" collapsed="false">
      <c r="B321" s="327" t="n">
        <v>46905</v>
      </c>
      <c r="E321" s="325" t="n">
        <v>46898</v>
      </c>
      <c r="F321" s="329" t="n">
        <f aca="false">curves!I324</f>
        <v>0</v>
      </c>
      <c r="G321" s="328" t="e">
        <f aca="false">VLOOKUP($B321,curvesettle,2,FALSE())</f>
        <v>#N/A</v>
      </c>
      <c r="H321" s="329" t="e">
        <f aca="false">VLOOKUP($B321,curvesettle,4,FALSE())</f>
        <v>#N/A</v>
      </c>
      <c r="I321" s="330" t="n">
        <v>46899</v>
      </c>
      <c r="J321" s="328" t="n">
        <f aca="false">[6]STRADDLES!$F348</f>
        <v>0</v>
      </c>
      <c r="K321" s="329" t="n">
        <f aca="false">[6]STRADDLES!$I348</f>
        <v>0</v>
      </c>
    </row>
    <row r="322" customFormat="false" ht="12.75" hidden="false" customHeight="false" outlineLevel="0" collapsed="false">
      <c r="B322" s="327" t="n">
        <v>46935</v>
      </c>
      <c r="E322" s="325" t="n">
        <v>46931</v>
      </c>
      <c r="F322" s="329" t="n">
        <f aca="false">curves!I325</f>
        <v>0</v>
      </c>
      <c r="G322" s="328" t="e">
        <f aca="false">VLOOKUP($B322,curvesettle,2,FALSE())</f>
        <v>#N/A</v>
      </c>
      <c r="H322" s="329" t="e">
        <f aca="false">VLOOKUP($B322,curvesettle,4,FALSE())</f>
        <v>#N/A</v>
      </c>
      <c r="I322" s="330" t="n">
        <v>46932</v>
      </c>
      <c r="J322" s="328" t="n">
        <f aca="false">[6]STRADDLES!$F349</f>
        <v>0</v>
      </c>
      <c r="K322" s="329" t="n">
        <f aca="false">[6]STRADDLES!$I349</f>
        <v>0</v>
      </c>
    </row>
    <row r="323" customFormat="false" ht="12.75" hidden="false" customHeight="false" outlineLevel="0" collapsed="false">
      <c r="B323" s="327" t="n">
        <v>46966</v>
      </c>
      <c r="E323" s="325" t="n">
        <v>46960</v>
      </c>
      <c r="F323" s="329" t="n">
        <f aca="false">curves!I326</f>
        <v>0</v>
      </c>
      <c r="G323" s="328" t="e">
        <f aca="false">VLOOKUP($B323,curvesettle,2,FALSE())</f>
        <v>#N/A</v>
      </c>
      <c r="H323" s="329" t="e">
        <f aca="false">VLOOKUP($B323,curvesettle,4,FALSE())</f>
        <v>#N/A</v>
      </c>
      <c r="I323" s="330" t="n">
        <v>46961</v>
      </c>
      <c r="J323" s="328" t="n">
        <f aca="false">[6]STRADDLES!$F350</f>
        <v>0</v>
      </c>
      <c r="K323" s="329" t="n">
        <f aca="false">[6]STRADDLES!$I350</f>
        <v>0</v>
      </c>
    </row>
    <row r="324" customFormat="false" ht="12.75" hidden="false" customHeight="false" outlineLevel="0" collapsed="false">
      <c r="B324" s="327" t="n">
        <v>46997</v>
      </c>
      <c r="E324" s="325" t="n">
        <v>46993</v>
      </c>
      <c r="F324" s="329" t="n">
        <f aca="false">curves!I327</f>
        <v>0</v>
      </c>
      <c r="G324" s="328" t="e">
        <f aca="false">VLOOKUP($B324,curvesettle,2,FALSE())</f>
        <v>#N/A</v>
      </c>
      <c r="H324" s="329" t="e">
        <f aca="false">VLOOKUP($B324,curvesettle,4,FALSE())</f>
        <v>#N/A</v>
      </c>
      <c r="I324" s="330" t="n">
        <v>46994</v>
      </c>
      <c r="J324" s="328" t="n">
        <f aca="false">[6]STRADDLES!$F351</f>
        <v>0</v>
      </c>
      <c r="K324" s="329" t="n">
        <f aca="false">[6]STRADDLES!$I351</f>
        <v>0</v>
      </c>
    </row>
    <row r="325" customFormat="false" ht="12.75" hidden="false" customHeight="false" outlineLevel="0" collapsed="false">
      <c r="B325" s="327" t="n">
        <v>47027</v>
      </c>
      <c r="E325" s="325" t="n">
        <v>47022</v>
      </c>
      <c r="F325" s="329" t="n">
        <f aca="false">curves!I328</f>
        <v>0</v>
      </c>
      <c r="G325" s="328" t="e">
        <f aca="false">VLOOKUP($B325,curvesettle,2,FALSE())</f>
        <v>#N/A</v>
      </c>
      <c r="H325" s="329" t="e">
        <f aca="false">VLOOKUP($B325,curvesettle,4,FALSE())</f>
        <v>#N/A</v>
      </c>
      <c r="I325" s="330" t="n">
        <v>47023</v>
      </c>
      <c r="J325" s="328" t="n">
        <f aca="false">[6]STRADDLES!$F352</f>
        <v>0</v>
      </c>
      <c r="K325" s="329" t="n">
        <f aca="false">[6]STRADDLES!$I352</f>
        <v>0</v>
      </c>
    </row>
    <row r="326" customFormat="false" ht="12.75" hidden="false" customHeight="false" outlineLevel="0" collapsed="false">
      <c r="B326" s="327" t="n">
        <v>47058</v>
      </c>
      <c r="E326" s="325" t="n">
        <v>47052</v>
      </c>
      <c r="F326" s="329" t="n">
        <f aca="false">curves!I329</f>
        <v>0</v>
      </c>
      <c r="G326" s="328" t="e">
        <f aca="false">VLOOKUP($B326,curvesettle,2,FALSE())</f>
        <v>#N/A</v>
      </c>
      <c r="H326" s="329" t="e">
        <f aca="false">VLOOKUP($B326,curvesettle,4,FALSE())</f>
        <v>#N/A</v>
      </c>
      <c r="I326" s="330" t="n">
        <v>47053</v>
      </c>
      <c r="J326" s="328" t="n">
        <f aca="false">[6]STRADDLES!$F353</f>
        <v>0</v>
      </c>
      <c r="K326" s="329" t="n">
        <f aca="false">[6]STRADDLES!$I353</f>
        <v>0</v>
      </c>
    </row>
    <row r="327" customFormat="false" ht="12.75" hidden="false" customHeight="false" outlineLevel="0" collapsed="false">
      <c r="B327" s="327" t="n">
        <v>47088</v>
      </c>
      <c r="E327" s="325" t="n">
        <v>47084</v>
      </c>
      <c r="F327" s="329" t="n">
        <f aca="false">curves!I330</f>
        <v>0</v>
      </c>
      <c r="G327" s="328" t="e">
        <f aca="false">VLOOKUP($B327,curvesettle,2,FALSE())</f>
        <v>#N/A</v>
      </c>
      <c r="H327" s="329" t="e">
        <f aca="false">VLOOKUP($B327,curvesettle,4,FALSE())</f>
        <v>#N/A</v>
      </c>
      <c r="I327" s="330" t="n">
        <v>47085</v>
      </c>
      <c r="J327" s="328" t="n">
        <f aca="false">[6]STRADDLES!$F354</f>
        <v>0</v>
      </c>
      <c r="K327" s="329" t="n">
        <f aca="false">[6]STRADDLES!$I354</f>
        <v>0</v>
      </c>
    </row>
    <row r="328" customFormat="false" ht="12.75" hidden="false" customHeight="false" outlineLevel="0" collapsed="false">
      <c r="B328" s="327" t="n">
        <v>47119</v>
      </c>
      <c r="E328" s="325" t="n">
        <v>47113</v>
      </c>
      <c r="F328" s="329" t="n">
        <f aca="false">curves!I331</f>
        <v>0</v>
      </c>
      <c r="G328" s="328" t="e">
        <f aca="false">VLOOKUP($B328,curvesettle,2,FALSE())</f>
        <v>#N/A</v>
      </c>
      <c r="H328" s="329" t="e">
        <f aca="false">VLOOKUP($B328,curvesettle,4,FALSE())</f>
        <v>#N/A</v>
      </c>
      <c r="I328" s="330" t="n">
        <v>47114</v>
      </c>
      <c r="J328" s="328" t="n">
        <f aca="false">[6]STRADDLES!$F355</f>
        <v>0</v>
      </c>
      <c r="K328" s="329" t="n">
        <f aca="false">[6]STRADDLES!$I355</f>
        <v>0</v>
      </c>
    </row>
    <row r="329" customFormat="false" ht="12.75" hidden="false" customHeight="false" outlineLevel="0" collapsed="false">
      <c r="B329" s="327" t="n">
        <v>47150</v>
      </c>
      <c r="E329" s="325" t="n">
        <v>47144</v>
      </c>
      <c r="F329" s="329" t="n">
        <f aca="false">curves!I332</f>
        <v>0</v>
      </c>
      <c r="G329" s="328" t="e">
        <f aca="false">VLOOKUP($B329,curvesettle,2,FALSE())</f>
        <v>#N/A</v>
      </c>
      <c r="H329" s="329" t="e">
        <f aca="false">VLOOKUP($B329,curvesettle,4,FALSE())</f>
        <v>#N/A</v>
      </c>
      <c r="I329" s="330" t="n">
        <v>47147</v>
      </c>
      <c r="J329" s="328" t="n">
        <f aca="false">[6]STRADDLES!$F356</f>
        <v>0</v>
      </c>
      <c r="K329" s="329" t="n">
        <f aca="false">[6]STRADDLES!$I356</f>
        <v>0</v>
      </c>
    </row>
    <row r="330" customFormat="false" ht="12.75" hidden="false" customHeight="false" outlineLevel="0" collapsed="false">
      <c r="B330" s="327" t="n">
        <v>47178</v>
      </c>
      <c r="E330" s="325" t="n">
        <v>47172</v>
      </c>
      <c r="F330" s="329" t="n">
        <f aca="false">curves!I333</f>
        <v>0</v>
      </c>
      <c r="G330" s="328" t="e">
        <f aca="false">VLOOKUP($B330,curvesettle,2,FALSE())</f>
        <v>#N/A</v>
      </c>
      <c r="H330" s="329" t="e">
        <f aca="false">VLOOKUP($B330,curvesettle,4,FALSE())</f>
        <v>#N/A</v>
      </c>
      <c r="I330" s="330" t="n">
        <v>47175</v>
      </c>
      <c r="J330" s="328" t="n">
        <f aca="false">[6]STRADDLES!$F357</f>
        <v>0</v>
      </c>
      <c r="K330" s="329" t="n">
        <f aca="false">[6]STRADDLES!$I357</f>
        <v>0</v>
      </c>
    </row>
    <row r="331" customFormat="false" ht="12.75" hidden="false" customHeight="false" outlineLevel="0" collapsed="false">
      <c r="B331" s="327" t="n">
        <v>47209</v>
      </c>
      <c r="E331" s="325" t="n">
        <v>47203</v>
      </c>
      <c r="F331" s="329" t="n">
        <f aca="false">curves!I334</f>
        <v>0</v>
      </c>
      <c r="G331" s="328" t="e">
        <f aca="false">VLOOKUP($B331,curvesettle,2,FALSE())</f>
        <v>#N/A</v>
      </c>
      <c r="H331" s="329" t="e">
        <f aca="false">VLOOKUP($B331,curvesettle,4,FALSE())</f>
        <v>#N/A</v>
      </c>
      <c r="I331" s="330" t="n">
        <v>47204</v>
      </c>
      <c r="J331" s="328" t="n">
        <f aca="false">[6]STRADDLES!$F358</f>
        <v>0</v>
      </c>
      <c r="K331" s="329" t="n">
        <f aca="false">[6]STRADDLES!$I358</f>
        <v>0</v>
      </c>
    </row>
    <row r="332" customFormat="false" ht="12.75" hidden="false" customHeight="false" outlineLevel="0" collapsed="false">
      <c r="B332" s="327" t="n">
        <v>47239</v>
      </c>
      <c r="E332" s="325" t="n">
        <v>47233</v>
      </c>
      <c r="F332" s="329" t="n">
        <f aca="false">curves!I335</f>
        <v>0</v>
      </c>
      <c r="G332" s="328" t="e">
        <f aca="false">VLOOKUP($B332,curvesettle,2,FALSE())</f>
        <v>#N/A</v>
      </c>
      <c r="H332" s="329" t="e">
        <f aca="false">VLOOKUP($B332,curvesettle,4,FALSE())</f>
        <v>#N/A</v>
      </c>
      <c r="I332" s="330" t="n">
        <v>47234</v>
      </c>
      <c r="J332" s="328" t="n">
        <f aca="false">[6]STRADDLES!$F359</f>
        <v>0</v>
      </c>
      <c r="K332" s="329" t="n">
        <f aca="false">[6]STRADDLES!$I359</f>
        <v>0</v>
      </c>
    </row>
    <row r="333" customFormat="false" ht="12.75" hidden="false" customHeight="false" outlineLevel="0" collapsed="false">
      <c r="B333" s="327" t="n">
        <v>47270</v>
      </c>
      <c r="E333" s="325" t="n">
        <v>47263</v>
      </c>
      <c r="F333" s="329" t="n">
        <f aca="false">curves!I336</f>
        <v>0</v>
      </c>
      <c r="G333" s="328" t="e">
        <f aca="false">VLOOKUP($B333,curvesettle,2,FALSE())</f>
        <v>#N/A</v>
      </c>
      <c r="H333" s="329" t="e">
        <f aca="false">VLOOKUP($B333,curvesettle,4,FALSE())</f>
        <v>#N/A</v>
      </c>
      <c r="I333" s="330" t="n">
        <v>47267</v>
      </c>
      <c r="J333" s="328" t="n">
        <f aca="false">[6]STRADDLES!$F360</f>
        <v>0</v>
      </c>
      <c r="K333" s="329" t="n">
        <f aca="false">[6]STRADDLES!$I360</f>
        <v>0</v>
      </c>
    </row>
    <row r="334" customFormat="false" ht="12.75" hidden="false" customHeight="false" outlineLevel="0" collapsed="false">
      <c r="B334" s="327" t="n">
        <v>47300</v>
      </c>
      <c r="E334" s="325" t="n">
        <v>47295</v>
      </c>
      <c r="F334" s="329" t="n">
        <f aca="false">curves!I337</f>
        <v>0</v>
      </c>
      <c r="G334" s="328" t="e">
        <f aca="false">VLOOKUP($B334,curvesettle,2,FALSE())</f>
        <v>#N/A</v>
      </c>
      <c r="H334" s="329" t="e">
        <f aca="false">VLOOKUP($B334,curvesettle,4,FALSE())</f>
        <v>#N/A</v>
      </c>
      <c r="I334" s="330" t="n">
        <v>47296</v>
      </c>
      <c r="J334" s="328" t="n">
        <f aca="false">[6]STRADDLES!$F361</f>
        <v>0</v>
      </c>
      <c r="K334" s="329" t="n">
        <f aca="false">[6]STRADDLES!$I361</f>
        <v>0</v>
      </c>
    </row>
    <row r="335" customFormat="false" ht="12.75" hidden="false" customHeight="false" outlineLevel="0" collapsed="false">
      <c r="B335" s="327" t="n">
        <v>47331</v>
      </c>
      <c r="E335" s="325" t="n">
        <v>47325</v>
      </c>
      <c r="F335" s="329" t="n">
        <f aca="false">curves!I338</f>
        <v>0</v>
      </c>
      <c r="G335" s="328" t="e">
        <f aca="false">VLOOKUP($B335,curvesettle,2,FALSE())</f>
        <v>#N/A</v>
      </c>
      <c r="H335" s="329" t="e">
        <f aca="false">VLOOKUP($B335,curvesettle,4,FALSE())</f>
        <v>#N/A</v>
      </c>
      <c r="I335" s="330" t="n">
        <v>47326</v>
      </c>
      <c r="J335" s="328" t="n">
        <f aca="false">[6]STRADDLES!$F362</f>
        <v>0</v>
      </c>
      <c r="K335" s="329" t="n">
        <f aca="false">[6]STRADDLES!$I362</f>
        <v>0</v>
      </c>
    </row>
    <row r="336" customFormat="false" ht="12.75" hidden="false" customHeight="false" outlineLevel="0" collapsed="false">
      <c r="B336" s="327" t="n">
        <v>47362</v>
      </c>
      <c r="E336" s="325" t="n">
        <v>47358</v>
      </c>
      <c r="F336" s="329" t="n">
        <f aca="false">curves!I339</f>
        <v>0</v>
      </c>
      <c r="G336" s="328" t="e">
        <f aca="false">VLOOKUP($B336,curvesettle,2,FALSE())</f>
        <v>#N/A</v>
      </c>
      <c r="H336" s="329" t="e">
        <f aca="false">VLOOKUP($B336,curvesettle,4,FALSE())</f>
        <v>#N/A</v>
      </c>
      <c r="I336" s="330" t="n">
        <v>47359</v>
      </c>
      <c r="J336" s="328" t="n">
        <f aca="false">[6]STRADDLES!$F363</f>
        <v>0</v>
      </c>
      <c r="K336" s="329" t="n">
        <f aca="false">[6]STRADDLES!$I363</f>
        <v>0</v>
      </c>
    </row>
    <row r="337" customFormat="false" ht="12.75" hidden="false" customHeight="false" outlineLevel="0" collapsed="false">
      <c r="B337" s="327" t="n">
        <v>47392</v>
      </c>
      <c r="E337" s="325" t="n">
        <v>47386</v>
      </c>
      <c r="F337" s="329" t="n">
        <f aca="false">curves!I340</f>
        <v>0</v>
      </c>
      <c r="G337" s="328" t="e">
        <f aca="false">VLOOKUP($B337,curvesettle,2,FALSE())</f>
        <v>#N/A</v>
      </c>
      <c r="H337" s="329" t="e">
        <f aca="false">VLOOKUP($B337,curvesettle,4,FALSE())</f>
        <v>#N/A</v>
      </c>
      <c r="I337" s="330" t="n">
        <v>47387</v>
      </c>
      <c r="J337" s="328" t="n">
        <f aca="false">[6]STRADDLES!$F364</f>
        <v>0</v>
      </c>
      <c r="K337" s="329" t="n">
        <f aca="false">[6]STRADDLES!$I364</f>
        <v>0</v>
      </c>
    </row>
    <row r="338" customFormat="false" ht="12.75" hidden="false" customHeight="false" outlineLevel="0" collapsed="false">
      <c r="B338" s="327" t="n">
        <v>47423</v>
      </c>
      <c r="E338" s="325" t="n">
        <v>47417</v>
      </c>
      <c r="F338" s="329" t="n">
        <f aca="false">curves!I341</f>
        <v>0</v>
      </c>
      <c r="G338" s="328" t="e">
        <f aca="false">VLOOKUP($B338,curvesettle,2,FALSE())</f>
        <v>#N/A</v>
      </c>
      <c r="H338" s="329" t="e">
        <f aca="false">VLOOKUP($B338,curvesettle,4,FALSE())</f>
        <v>#N/A</v>
      </c>
      <c r="I338" s="330" t="n">
        <v>47420</v>
      </c>
      <c r="J338" s="328" t="n">
        <f aca="false">[6]STRADDLES!$F365</f>
        <v>0</v>
      </c>
      <c r="K338" s="329" t="n">
        <f aca="false">[6]STRADDLES!$I365</f>
        <v>0</v>
      </c>
    </row>
    <row r="339" customFormat="false" ht="12.75" hidden="false" customHeight="false" outlineLevel="0" collapsed="false">
      <c r="B339" s="327" t="n">
        <v>47453</v>
      </c>
      <c r="E339" s="325" t="n">
        <v>47449</v>
      </c>
      <c r="F339" s="329" t="n">
        <f aca="false">curves!I342</f>
        <v>0</v>
      </c>
      <c r="G339" s="328" t="e">
        <f aca="false">VLOOKUP($B339,curvesettle,2,FALSE())</f>
        <v>#N/A</v>
      </c>
      <c r="H339" s="329" t="e">
        <f aca="false">VLOOKUP($B339,curvesettle,4,FALSE())</f>
        <v>#N/A</v>
      </c>
      <c r="I339" s="330" t="n">
        <v>47450</v>
      </c>
      <c r="J339" s="328" t="n">
        <f aca="false">[6]STRADDLES!$F366</f>
        <v>0</v>
      </c>
      <c r="K339" s="329" t="n">
        <f aca="false">[6]STRADDLES!$I366</f>
        <v>0</v>
      </c>
    </row>
    <row r="340" customFormat="false" ht="12.75" hidden="false" customHeight="false" outlineLevel="0" collapsed="false">
      <c r="B340" s="327" t="n">
        <v>47484</v>
      </c>
      <c r="E340" s="325" t="n">
        <v>47478</v>
      </c>
      <c r="F340" s="329" t="n">
        <f aca="false">curves!I343</f>
        <v>0</v>
      </c>
      <c r="G340" s="328" t="e">
        <f aca="false">VLOOKUP($B340,curvesettle,2,FALSE())</f>
        <v>#N/A</v>
      </c>
      <c r="H340" s="329" t="e">
        <f aca="false">VLOOKUP($B340,curvesettle,4,FALSE())</f>
        <v>#N/A</v>
      </c>
      <c r="I340" s="330" t="n">
        <v>47479</v>
      </c>
      <c r="J340" s="328" t="n">
        <f aca="false">[6]STRADDLES!$F367</f>
        <v>0</v>
      </c>
      <c r="K340" s="329" t="n">
        <f aca="false">[6]STRADDLES!$I367</f>
        <v>0</v>
      </c>
    </row>
    <row r="341" customFormat="false" ht="12.75" hidden="false" customHeight="false" outlineLevel="0" collapsed="false">
      <c r="B341" s="327" t="n">
        <v>47515</v>
      </c>
      <c r="E341" s="325" t="n">
        <v>47511</v>
      </c>
      <c r="F341" s="329" t="n">
        <f aca="false">curves!I344</f>
        <v>0</v>
      </c>
      <c r="G341" s="328" t="e">
        <f aca="false">VLOOKUP($B341,curvesettle,2,FALSE())</f>
        <v>#N/A</v>
      </c>
      <c r="H341" s="329" t="e">
        <f aca="false">VLOOKUP($B341,curvesettle,4,FALSE())</f>
        <v>#N/A</v>
      </c>
      <c r="I341" s="330" t="n">
        <v>47512</v>
      </c>
      <c r="J341" s="328" t="n">
        <f aca="false">[6]STRADDLES!$F368</f>
        <v>0</v>
      </c>
      <c r="K341" s="329" t="n">
        <f aca="false">[6]STRADDLES!$I368</f>
        <v>0</v>
      </c>
    </row>
    <row r="342" customFormat="false" ht="12.75" hidden="false" customHeight="false" outlineLevel="0" collapsed="false">
      <c r="B342" s="327" t="n">
        <v>47543</v>
      </c>
      <c r="E342" s="325" t="n">
        <v>47539</v>
      </c>
      <c r="F342" s="329" t="n">
        <f aca="false">curves!I345</f>
        <v>0</v>
      </c>
      <c r="G342" s="328" t="e">
        <f aca="false">VLOOKUP($B342,curvesettle,2,FALSE())</f>
        <v>#N/A</v>
      </c>
      <c r="H342" s="329" t="e">
        <f aca="false">VLOOKUP($B342,curvesettle,4,FALSE())</f>
        <v>#N/A</v>
      </c>
      <c r="I342" s="330" t="n">
        <v>47540</v>
      </c>
      <c r="J342" s="328" t="n">
        <f aca="false">[6]STRADDLES!$F369</f>
        <v>0</v>
      </c>
      <c r="K342" s="329" t="n">
        <f aca="false">[6]STRADDLES!$I369</f>
        <v>0</v>
      </c>
    </row>
    <row r="343" customFormat="false" ht="12.75" hidden="false" customHeight="false" outlineLevel="0" collapsed="false">
      <c r="B343" s="327" t="n">
        <f aca="false">curves!G345</f>
        <v>47574</v>
      </c>
      <c r="E343" s="325" t="n">
        <v>47568</v>
      </c>
      <c r="F343" s="329" t="n">
        <f aca="false">curves!I346</f>
        <v>0</v>
      </c>
      <c r="G343" s="328" t="e">
        <f aca="false">VLOOKUP($B343,curvesettle,2,FALSE())</f>
        <v>#N/A</v>
      </c>
      <c r="H343" s="329" t="e">
        <f aca="false">VLOOKUP($B343,curvesettle,4,FALSE())</f>
        <v>#N/A</v>
      </c>
      <c r="I343" s="330" t="n">
        <v>47569</v>
      </c>
      <c r="J343" s="328" t="n">
        <f aca="false">[6]STRADDLES!$F370</f>
        <v>0</v>
      </c>
      <c r="K343" s="329" t="n">
        <f aca="false">[6]STRADDLES!$I370</f>
        <v>0</v>
      </c>
    </row>
    <row r="344" customFormat="false" ht="12.75" hidden="false" customHeight="false" outlineLevel="0" collapsed="false">
      <c r="B344" s="327" t="n">
        <f aca="false">curves!G346</f>
        <v>47604</v>
      </c>
      <c r="E344" s="325" t="n">
        <v>47598</v>
      </c>
      <c r="F344" s="329" t="n">
        <f aca="false">curves!I347</f>
        <v>0</v>
      </c>
      <c r="G344" s="328" t="e">
        <f aca="false">VLOOKUP($B344,curvesettle,2,FALSE())</f>
        <v>#N/A</v>
      </c>
      <c r="H344" s="329" t="e">
        <f aca="false">VLOOKUP($B344,curvesettle,4,FALSE())</f>
        <v>#N/A</v>
      </c>
      <c r="I344" s="330" t="n">
        <v>47599</v>
      </c>
      <c r="J344" s="328" t="n">
        <f aca="false">[6]STRADDLES!$F371</f>
        <v>0</v>
      </c>
      <c r="K344" s="329" t="n">
        <f aca="false">[6]STRADDLES!$I371</f>
        <v>0</v>
      </c>
    </row>
    <row r="345" customFormat="false" ht="12.75" hidden="false" customHeight="false" outlineLevel="0" collapsed="false">
      <c r="B345" s="327" t="n">
        <f aca="false">curves!G347</f>
        <v>47635</v>
      </c>
      <c r="E345" s="325" t="n">
        <v>47631</v>
      </c>
      <c r="F345" s="329" t="n">
        <f aca="false">curves!I348</f>
        <v>0</v>
      </c>
      <c r="G345" s="328" t="e">
        <f aca="false">VLOOKUP($B345,curvesettle,2,FALSE())</f>
        <v>#N/A</v>
      </c>
      <c r="H345" s="329" t="e">
        <f aca="false">VLOOKUP($B345,curvesettle,4,FALSE())</f>
        <v>#N/A</v>
      </c>
      <c r="I345" s="330" t="n">
        <v>47632</v>
      </c>
      <c r="J345" s="328" t="n">
        <f aca="false">[6]STRADDLES!$F372</f>
        <v>0</v>
      </c>
      <c r="K345" s="329" t="n">
        <f aca="false">[6]STRADDLES!$I372</f>
        <v>0</v>
      </c>
    </row>
    <row r="346" customFormat="false" ht="12.75" hidden="false" customHeight="false" outlineLevel="0" collapsed="false">
      <c r="B346" s="327" t="n">
        <f aca="false">curves!G348</f>
        <v>47665</v>
      </c>
      <c r="E346" s="325" t="n">
        <v>47659</v>
      </c>
      <c r="F346" s="329" t="n">
        <f aca="false">curves!I349</f>
        <v>0</v>
      </c>
      <c r="G346" s="328" t="e">
        <f aca="false">VLOOKUP($B346,curvesettle,2,FALSE())</f>
        <v>#N/A</v>
      </c>
      <c r="H346" s="329" t="e">
        <f aca="false">VLOOKUP($B346,curvesettle,4,FALSE())</f>
        <v>#N/A</v>
      </c>
      <c r="I346" s="330" t="n">
        <v>47660</v>
      </c>
      <c r="J346" s="328" t="n">
        <f aca="false">[6]STRADDLES!$F373</f>
        <v>0</v>
      </c>
      <c r="K346" s="329" t="n">
        <f aca="false">[6]STRADDLES!$I373</f>
        <v>0</v>
      </c>
    </row>
    <row r="347" customFormat="false" ht="12.75" hidden="false" customHeight="false" outlineLevel="0" collapsed="false">
      <c r="B347" s="327" t="n">
        <f aca="false">curves!G349</f>
        <v>47696</v>
      </c>
      <c r="E347" s="325" t="n">
        <v>47690</v>
      </c>
      <c r="F347" s="329" t="n">
        <f aca="false">curves!I350</f>
        <v>0</v>
      </c>
      <c r="G347" s="328" t="e">
        <f aca="false">VLOOKUP($B347,curvesettle,2,FALSE())</f>
        <v>#N/A</v>
      </c>
      <c r="H347" s="329" t="e">
        <f aca="false">VLOOKUP($B347,curvesettle,4,FALSE())</f>
        <v>#N/A</v>
      </c>
      <c r="I347" s="330" t="n">
        <v>47693</v>
      </c>
      <c r="J347" s="328" t="n">
        <f aca="false">[6]STRADDLES!$F374</f>
        <v>0</v>
      </c>
      <c r="K347" s="329" t="n">
        <f aca="false">[6]STRADDLES!$I374</f>
        <v>0</v>
      </c>
    </row>
    <row r="348" customFormat="false" ht="12.75" hidden="false" customHeight="false" outlineLevel="0" collapsed="false">
      <c r="E348" s="325" t="n">
        <v>47722</v>
      </c>
      <c r="I348" s="330" t="n">
        <v>47723</v>
      </c>
      <c r="J348" s="328" t="n">
        <f aca="false">[6]STRADDLES!$F375</f>
        <v>0</v>
      </c>
      <c r="K348" s="329" t="n">
        <f aca="false">[6]STRADDLES!$I375</f>
        <v>0</v>
      </c>
    </row>
    <row r="349" customFormat="false" ht="12.75" hidden="false" customHeight="false" outlineLevel="0" collapsed="false">
      <c r="E349" s="325" t="n">
        <v>47751</v>
      </c>
      <c r="I349" s="330" t="n">
        <v>47752</v>
      </c>
      <c r="J349" s="328" t="n">
        <f aca="false">[6]STRADDLES!$F376</f>
        <v>0</v>
      </c>
      <c r="K349" s="329" t="n">
        <f aca="false">[6]STRADDLES!$I376</f>
        <v>0</v>
      </c>
    </row>
    <row r="350" customFormat="false" ht="12.75" hidden="false" customHeight="false" outlineLevel="0" collapsed="false">
      <c r="E350" s="325" t="n">
        <v>47784</v>
      </c>
      <c r="I350" s="330" t="n">
        <v>47785</v>
      </c>
      <c r="J350" s="328" t="n">
        <f aca="false">[6]STRADDLES!$F377</f>
        <v>0</v>
      </c>
      <c r="K350" s="329" t="n">
        <f aca="false">[6]STRADDLES!$I377</f>
        <v>0</v>
      </c>
    </row>
    <row r="351" customFormat="false" ht="12.75" hidden="false" customHeight="false" outlineLevel="0" collapsed="false">
      <c r="E351" s="325" t="n">
        <v>47812</v>
      </c>
      <c r="I351" s="330" t="n">
        <v>47813</v>
      </c>
      <c r="J351" s="328" t="n">
        <f aca="false">[6]STRADDLES!$F378</f>
        <v>0</v>
      </c>
      <c r="K351" s="329" t="n">
        <f aca="false">[6]STRADDLES!$I378</f>
        <v>0</v>
      </c>
    </row>
    <row r="352" customFormat="false" ht="12.75" hidden="false" customHeight="false" outlineLevel="0" collapsed="false">
      <c r="E352" s="325" t="n">
        <v>47812</v>
      </c>
      <c r="I352" s="330" t="n">
        <v>47512</v>
      </c>
      <c r="J352" s="328" t="n">
        <f aca="false">[6]STRADDLES!$F379</f>
        <v>0</v>
      </c>
      <c r="K352" s="329" t="n">
        <f aca="false">[6]STRADDLES!$I379</f>
        <v>0</v>
      </c>
    </row>
    <row r="353" customFormat="false" ht="12.75" hidden="false" customHeight="false" outlineLevel="0" collapsed="false">
      <c r="E353" s="325" t="n">
        <v>47812</v>
      </c>
      <c r="I353" s="330" t="n">
        <v>47540</v>
      </c>
      <c r="J353" s="328" t="n">
        <f aca="false">[6]STRADDLES!$F380</f>
        <v>0</v>
      </c>
      <c r="K353" s="329" t="n">
        <f aca="false">[6]STRADDLES!$I380</f>
        <v>0</v>
      </c>
    </row>
    <row r="354" customFormat="false" ht="12.75" hidden="false" customHeight="false" outlineLevel="0" collapsed="false">
      <c r="E354" s="325" t="n">
        <v>47812</v>
      </c>
      <c r="I354" s="330" t="n">
        <v>47569</v>
      </c>
      <c r="J354" s="328" t="n">
        <f aca="false">[6]STRADDLES!$F381</f>
        <v>0</v>
      </c>
      <c r="K354" s="329" t="n">
        <f aca="false">[6]STRADDLES!$I381</f>
        <v>0</v>
      </c>
    </row>
    <row r="355" customFormat="false" ht="12.75" hidden="false" customHeight="false" outlineLevel="0" collapsed="false">
      <c r="E355" s="325" t="n">
        <v>47812</v>
      </c>
      <c r="I355" s="330" t="n">
        <v>47599</v>
      </c>
      <c r="J355" s="328" t="n">
        <f aca="false">[6]STRADDLES!$F382</f>
        <v>0</v>
      </c>
      <c r="K355" s="329" t="n">
        <f aca="false">[6]STRADDLES!$I382</f>
        <v>0</v>
      </c>
    </row>
    <row r="356" customFormat="false" ht="12.75" hidden="false" customHeight="false" outlineLevel="0" collapsed="false">
      <c r="E356" s="325" t="n">
        <v>47812</v>
      </c>
      <c r="I356" s="330" t="n">
        <v>47632</v>
      </c>
      <c r="J356" s="328" t="n">
        <f aca="false">[6]STRADDLES!$F383</f>
        <v>0</v>
      </c>
      <c r="K356" s="329" t="n">
        <f aca="false">[6]STRADDLES!$I383</f>
        <v>0</v>
      </c>
    </row>
    <row r="357" customFormat="false" ht="12.75" hidden="false" customHeight="false" outlineLevel="0" collapsed="false">
      <c r="E357" s="325" t="n">
        <v>47812</v>
      </c>
      <c r="I357" s="330" t="n">
        <v>47660</v>
      </c>
      <c r="J357" s="328" t="n">
        <f aca="false">[6]STRADDLES!$F384</f>
        <v>0</v>
      </c>
      <c r="K357" s="329" t="n">
        <f aca="false">[6]STRADDLES!$I384</f>
        <v>0</v>
      </c>
    </row>
    <row r="358" customFormat="false" ht="12.75" hidden="false" customHeight="false" outlineLevel="0" collapsed="false">
      <c r="E358" s="325" t="n">
        <v>47812</v>
      </c>
      <c r="I358" s="330" t="n">
        <v>47693</v>
      </c>
      <c r="J358" s="328" t="n">
        <f aca="false">[6]STRADDLES!$F385</f>
        <v>0</v>
      </c>
      <c r="K358" s="329" t="n">
        <f aca="false">[6]STRADDLES!$I385</f>
        <v>0</v>
      </c>
    </row>
    <row r="359" customFormat="false" ht="12.75" hidden="false" customHeight="false" outlineLevel="0" collapsed="false">
      <c r="E359" s="325" t="n">
        <v>47812</v>
      </c>
      <c r="I359" s="330" t="n">
        <v>47723</v>
      </c>
      <c r="J359" s="328" t="n">
        <f aca="false">[6]STRADDLES!$F386</f>
        <v>0</v>
      </c>
      <c r="K359" s="329" t="n">
        <f aca="false">[6]STRADDLES!$I386</f>
        <v>0</v>
      </c>
    </row>
    <row r="360" customFormat="false" ht="12.75" hidden="false" customHeight="false" outlineLevel="0" collapsed="false">
      <c r="E360" s="325" t="n">
        <v>47812</v>
      </c>
      <c r="I360" s="330" t="n">
        <v>47752</v>
      </c>
      <c r="J360" s="328" t="n">
        <f aca="false">[6]STRADDLES!$F387</f>
        <v>0</v>
      </c>
      <c r="K360" s="329" t="n">
        <f aca="false">[6]STRADDLES!$I387</f>
        <v>0</v>
      </c>
    </row>
    <row r="361" customFormat="false" ht="12.75" hidden="false" customHeight="false" outlineLevel="0" collapsed="false">
      <c r="E361" s="325" t="n">
        <v>47812</v>
      </c>
      <c r="I361" s="330" t="n">
        <v>47785</v>
      </c>
      <c r="J361" s="328" t="n">
        <f aca="false">[6]STRADDLES!$F388</f>
        <v>0</v>
      </c>
      <c r="K361" s="329" t="n">
        <f aca="false">[6]STRADDLES!$I388</f>
        <v>0</v>
      </c>
    </row>
    <row r="362" customFormat="false" ht="12.75" hidden="false" customHeight="false" outlineLevel="0" collapsed="false">
      <c r="E362" s="325" t="n">
        <v>47812</v>
      </c>
      <c r="I362" s="330" t="n">
        <v>47813</v>
      </c>
      <c r="J362" s="328" t="n">
        <f aca="false">[6]STRADDLES!$F389</f>
        <v>0</v>
      </c>
      <c r="K362" s="329" t="n">
        <f aca="false">[6]STRADDLES!$I389</f>
        <v>0</v>
      </c>
    </row>
    <row r="363" customFormat="false" ht="12.75" hidden="false" customHeight="false" outlineLevel="0" collapsed="false">
      <c r="E363" s="325" t="n">
        <v>47812</v>
      </c>
      <c r="I363" s="330" t="n">
        <v>47813</v>
      </c>
      <c r="J363" s="328" t="n">
        <f aca="false">[6]STRADDLES!$F390</f>
        <v>0</v>
      </c>
      <c r="K363" s="329" t="n">
        <f aca="false">[6]STRADDLES!$I390</f>
        <v>0</v>
      </c>
    </row>
    <row r="364" customFormat="false" ht="12.75" hidden="false" customHeight="false" outlineLevel="0" collapsed="false">
      <c r="E364" s="325" t="n">
        <v>47812</v>
      </c>
      <c r="I364" s="330" t="n">
        <v>47813</v>
      </c>
      <c r="J364" s="328" t="n">
        <f aca="false">[6]STRADDLES!$F391</f>
        <v>0</v>
      </c>
      <c r="K364" s="329" t="n">
        <f aca="false">[6]STRADDLES!$I391</f>
        <v>0</v>
      </c>
    </row>
    <row r="365" customFormat="false" ht="12.75" hidden="false" customHeight="false" outlineLevel="0" collapsed="false">
      <c r="E365" s="325" t="n">
        <v>47812</v>
      </c>
      <c r="I365" s="330" t="n">
        <v>47813</v>
      </c>
      <c r="J365" s="328" t="n">
        <f aca="false">[6]STRADDLES!$F392</f>
        <v>0</v>
      </c>
      <c r="K365" s="329" t="n">
        <f aca="false">[6]STRADDLES!$I392</f>
        <v>0</v>
      </c>
    </row>
    <row r="366" customFormat="false" ht="12.75" hidden="false" customHeight="false" outlineLevel="0" collapsed="false">
      <c r="E366" s="325" t="n">
        <v>47812</v>
      </c>
      <c r="I366" s="330" t="n">
        <v>47813</v>
      </c>
      <c r="J366" s="328" t="n">
        <f aca="false">[6]STRADDLES!$F393</f>
        <v>0</v>
      </c>
      <c r="K366" s="329" t="n">
        <f aca="false">[6]STRADDLES!$I393</f>
        <v>0</v>
      </c>
    </row>
    <row r="367" customFormat="false" ht="12.75" hidden="false" customHeight="false" outlineLevel="0" collapsed="false">
      <c r="E367" s="325" t="n">
        <v>47812</v>
      </c>
      <c r="I367" s="330" t="n">
        <v>47813</v>
      </c>
      <c r="J367" s="328" t="n">
        <f aca="false">[6]STRADDLES!$F394</f>
        <v>0</v>
      </c>
      <c r="K367" s="329" t="n">
        <f aca="false">[6]STRADDLES!$I394</f>
        <v>0</v>
      </c>
    </row>
    <row r="368" customFormat="false" ht="12.75" hidden="false" customHeight="false" outlineLevel="0" collapsed="false">
      <c r="E368" s="325" t="n">
        <v>47812</v>
      </c>
      <c r="I368" s="330" t="n">
        <v>47813</v>
      </c>
      <c r="J368" s="328" t="n">
        <f aca="false">[6]STRADDLES!$F395</f>
        <v>0</v>
      </c>
      <c r="K368" s="329" t="n">
        <f aca="false">[6]STRADDLES!$I395</f>
        <v>0</v>
      </c>
    </row>
    <row r="369" customFormat="false" ht="12.75" hidden="false" customHeight="false" outlineLevel="0" collapsed="false">
      <c r="I369" s="330" t="n">
        <v>47813</v>
      </c>
      <c r="J369" s="328" t="n">
        <f aca="false">[6]STRADDLES!$F396</f>
        <v>0</v>
      </c>
      <c r="K369" s="329" t="n">
        <f aca="false">[6]STRADDLES!$I396</f>
        <v>0</v>
      </c>
    </row>
    <row r="370" customFormat="false" ht="12.75" hidden="false" customHeight="false" outlineLevel="0" collapsed="false">
      <c r="I370" s="330" t="n">
        <v>47813</v>
      </c>
      <c r="K370" s="329" t="n">
        <f aca="false">[7]STRADDLES!$I396</f>
        <v>0</v>
      </c>
    </row>
    <row r="371" customFormat="false" ht="12.75" hidden="false" customHeight="false" outlineLevel="0" collapsed="false">
      <c r="I371" s="330" t="n">
        <v>47813</v>
      </c>
      <c r="K371" s="329" t="n">
        <f aca="false">[7]STRADDLES!$I397</f>
        <v>0</v>
      </c>
    </row>
    <row r="372" customFormat="false" ht="12.75" hidden="false" customHeight="false" outlineLevel="0" collapsed="false">
      <c r="I372" s="330"/>
      <c r="K372" s="329" t="n">
        <f aca="false">[7]STRADDLES!$I398</f>
        <v>0</v>
      </c>
    </row>
    <row r="373" customFormat="false" ht="12.75" hidden="false" customHeight="false" outlineLevel="0" collapsed="false">
      <c r="I373" s="330"/>
      <c r="K373" s="329" t="n">
        <f aca="false">[7]STRADDLES!$I399</f>
        <v>0</v>
      </c>
    </row>
    <row r="374" customFormat="false" ht="12.75" hidden="false" customHeight="false" outlineLevel="0" collapsed="false">
      <c r="I374" s="330"/>
      <c r="K374" s="329" t="n">
        <f aca="false">[7]STRADDLES!$I400</f>
        <v>0</v>
      </c>
    </row>
    <row r="375" customFormat="false" ht="12.75" hidden="false" customHeight="false" outlineLevel="0" collapsed="false">
      <c r="I375" s="330"/>
      <c r="K375" s="329" t="n">
        <f aca="false">[7]STRADDLES!$I401</f>
        <v>0</v>
      </c>
    </row>
    <row r="376" customFormat="false" ht="12.75" hidden="false" customHeight="false" outlineLevel="0" collapsed="false">
      <c r="I376" s="330"/>
      <c r="K376" s="329" t="n">
        <f aca="false">[7]STRADDLES!$I402</f>
        <v>0</v>
      </c>
    </row>
    <row r="377" customFormat="false" ht="12.75" hidden="false" customHeight="false" outlineLevel="0" collapsed="false">
      <c r="I377" s="330"/>
      <c r="K377" s="329" t="n">
        <f aca="false">[7]STRADDLES!$I403</f>
        <v>0</v>
      </c>
    </row>
    <row r="378" customFormat="false" ht="12.75" hidden="false" customHeight="false" outlineLevel="0" collapsed="false">
      <c r="I378" s="330"/>
      <c r="K378" s="329" t="n">
        <f aca="false">[7]STRADDLES!$I404</f>
        <v>0</v>
      </c>
    </row>
    <row r="379" customFormat="false" ht="12.75" hidden="false" customHeight="false" outlineLevel="0" collapsed="false">
      <c r="I379" s="330"/>
      <c r="K379" s="329" t="n">
        <f aca="false">[7]STRADDLES!$I405</f>
        <v>0</v>
      </c>
    </row>
    <row r="380" customFormat="false" ht="12.75" hidden="false" customHeight="false" outlineLevel="0" collapsed="false">
      <c r="I380" s="330"/>
      <c r="K380" s="329" t="n">
        <f aca="false">[7]STRADDLES!$I406</f>
        <v>0</v>
      </c>
    </row>
    <row r="381" customFormat="false" ht="12.75" hidden="false" customHeight="false" outlineLevel="0" collapsed="false">
      <c r="I381" s="330"/>
      <c r="K381" s="329" t="n">
        <f aca="false">[7]STRADDLES!$I407</f>
        <v>0</v>
      </c>
    </row>
    <row r="382" customFormat="false" ht="12.75" hidden="false" customHeight="false" outlineLevel="0" collapsed="false">
      <c r="I382" s="330"/>
      <c r="K382" s="329" t="n">
        <f aca="false">[7]STRADDLES!$I408</f>
        <v>0</v>
      </c>
    </row>
    <row r="383" customFormat="false" ht="12.75" hidden="false" customHeight="false" outlineLevel="0" collapsed="false">
      <c r="I383" s="330"/>
      <c r="K383" s="329" t="n">
        <f aca="false">[7]STRADDLES!$I409</f>
        <v>0</v>
      </c>
    </row>
    <row r="384" customFormat="false" ht="12.75" hidden="false" customHeight="false" outlineLevel="0" collapsed="false">
      <c r="I384" s="330"/>
      <c r="K384" s="329" t="n">
        <f aca="false">[7]STRADDLES!$I410</f>
        <v>0</v>
      </c>
    </row>
    <row r="385" customFormat="false" ht="12.75" hidden="false" customHeight="false" outlineLevel="0" collapsed="false">
      <c r="I385" s="330"/>
      <c r="K385" s="329" t="n">
        <f aca="false">[7]STRADDLES!$I411</f>
        <v>0</v>
      </c>
    </row>
    <row r="386" customFormat="false" ht="12.75" hidden="false" customHeight="false" outlineLevel="0" collapsed="false">
      <c r="I386" s="330"/>
      <c r="K386" s="329" t="n">
        <f aca="false">[7]STRADDLES!$I412</f>
        <v>0</v>
      </c>
    </row>
    <row r="387" customFormat="false" ht="12.75" hidden="false" customHeight="false" outlineLevel="0" collapsed="false">
      <c r="I387" s="330"/>
      <c r="K387" s="329" t="n">
        <f aca="false">[7]STRADDLES!$I413</f>
        <v>0</v>
      </c>
    </row>
    <row r="388" customFormat="false" ht="12.75" hidden="false" customHeight="false" outlineLevel="0" collapsed="false">
      <c r="I388" s="330"/>
      <c r="K388" s="329" t="n">
        <f aca="false">[7]STRADDLES!$I414</f>
        <v>0</v>
      </c>
    </row>
    <row r="389" customFormat="false" ht="12.75" hidden="false" customHeight="false" outlineLevel="0" collapsed="false">
      <c r="I389" s="330"/>
      <c r="K389" s="329" t="n">
        <f aca="false">[7]STRADDLES!$I415</f>
        <v>0</v>
      </c>
    </row>
    <row r="390" customFormat="false" ht="12.75" hidden="false" customHeight="false" outlineLevel="0" collapsed="false">
      <c r="I390" s="330"/>
      <c r="K390" s="329" t="n">
        <f aca="false">[7]STRADDLES!$I416</f>
        <v>0</v>
      </c>
    </row>
    <row r="391" customFormat="false" ht="12.75" hidden="false" customHeight="false" outlineLevel="0" collapsed="false">
      <c r="I391" s="330"/>
      <c r="K391" s="329" t="n">
        <f aca="false">[7]STRADDLES!$I417</f>
        <v>0</v>
      </c>
    </row>
    <row r="392" customFormat="false" ht="12.75" hidden="false" customHeight="false" outlineLevel="0" collapsed="false">
      <c r="I392" s="330"/>
      <c r="K392" s="329" t="n">
        <f aca="false">[7]STRADDLES!$I418</f>
        <v>0</v>
      </c>
    </row>
    <row r="393" customFormat="false" ht="12.75" hidden="false" customHeight="false" outlineLevel="0" collapsed="false">
      <c r="I393" s="330"/>
      <c r="K393" s="329" t="n">
        <f aca="false">[7]STRADDLES!$I419</f>
        <v>0</v>
      </c>
    </row>
    <row r="394" customFormat="false" ht="12.75" hidden="false" customHeight="false" outlineLevel="0" collapsed="false">
      <c r="I394" s="330"/>
      <c r="K394" s="329" t="n">
        <f aca="false">[7]STRADDLES!$I420</f>
        <v>0</v>
      </c>
    </row>
    <row r="395" customFormat="false" ht="12.75" hidden="false" customHeight="false" outlineLevel="0" collapsed="false">
      <c r="I395" s="330"/>
      <c r="K395" s="329" t="n">
        <f aca="false">[7]STRADDLES!$I421</f>
        <v>0</v>
      </c>
    </row>
    <row r="396" customFormat="false" ht="12.75" hidden="false" customHeight="false" outlineLevel="0" collapsed="false">
      <c r="I396" s="330"/>
      <c r="K396" s="329" t="n">
        <f aca="false">[7]STRADDLES!$I422</f>
        <v>0</v>
      </c>
    </row>
    <row r="397" customFormat="false" ht="12.75" hidden="false" customHeight="false" outlineLevel="0" collapsed="false">
      <c r="I397" s="330"/>
      <c r="K397" s="329" t="n">
        <f aca="false">[7]STRADDLES!$I423</f>
        <v>0</v>
      </c>
    </row>
    <row r="398" customFormat="false" ht="12.75" hidden="false" customHeight="false" outlineLevel="0" collapsed="false">
      <c r="I398" s="330"/>
      <c r="K398" s="329" t="n">
        <f aca="false">[7]STRADDLES!$I424</f>
        <v>0</v>
      </c>
    </row>
    <row r="399" customFormat="false" ht="12.75" hidden="false" customHeight="false" outlineLevel="0" collapsed="false">
      <c r="I399" s="330"/>
      <c r="K399" s="329" t="n">
        <f aca="false">[7]STRADDLES!$I425</f>
        <v>0</v>
      </c>
    </row>
    <row r="400" customFormat="false" ht="12.75" hidden="false" customHeight="false" outlineLevel="0" collapsed="false">
      <c r="I400" s="330"/>
      <c r="K400" s="329" t="n">
        <f aca="false">[7]STRADDLES!$I426</f>
        <v>0</v>
      </c>
    </row>
    <row r="401" customFormat="false" ht="12.75" hidden="false" customHeight="false" outlineLevel="0" collapsed="false">
      <c r="I401" s="330"/>
      <c r="K401" s="329" t="n">
        <f aca="false">[7]STRADDLES!$I427</f>
        <v>0</v>
      </c>
    </row>
    <row r="402" customFormat="false" ht="12.75" hidden="false" customHeight="false" outlineLevel="0" collapsed="false">
      <c r="I402" s="330"/>
      <c r="K402" s="329" t="n">
        <f aca="false">[7]STRADDLES!$I428</f>
        <v>0</v>
      </c>
    </row>
    <row r="403" customFormat="false" ht="12.75" hidden="false" customHeight="false" outlineLevel="0" collapsed="false">
      <c r="I403" s="330"/>
      <c r="K403" s="329" t="n">
        <f aca="false">[7]STRADDLES!$I429</f>
        <v>0</v>
      </c>
    </row>
    <row r="404" customFormat="false" ht="12.75" hidden="false" customHeight="false" outlineLevel="0" collapsed="false">
      <c r="I404" s="330"/>
      <c r="K404" s="329" t="n">
        <f aca="false">[7]STRADDLES!$I430</f>
        <v>0</v>
      </c>
    </row>
    <row r="405" customFormat="false" ht="12.75" hidden="false" customHeight="false" outlineLevel="0" collapsed="false">
      <c r="I405" s="330"/>
      <c r="K405" s="329" t="n">
        <f aca="false">[7]STRADDLES!$I431</f>
        <v>0</v>
      </c>
    </row>
    <row r="406" customFormat="false" ht="12.75" hidden="false" customHeight="false" outlineLevel="0" collapsed="false">
      <c r="I406" s="330"/>
      <c r="K406" s="329" t="n">
        <f aca="false">[7]STRADDLES!$I432</f>
        <v>0</v>
      </c>
    </row>
    <row r="407" customFormat="false" ht="12.75" hidden="false" customHeight="false" outlineLevel="0" collapsed="false">
      <c r="I407" s="330"/>
      <c r="K407" s="329" t="n">
        <f aca="false">[7]STRADDLES!$I433</f>
        <v>0</v>
      </c>
    </row>
    <row r="408" customFormat="false" ht="12.75" hidden="false" customHeight="false" outlineLevel="0" collapsed="false">
      <c r="I408" s="330"/>
      <c r="K408" s="329" t="n">
        <f aca="false">[7]STRADDLES!$I434</f>
        <v>0</v>
      </c>
    </row>
    <row r="409" customFormat="false" ht="12.75" hidden="false" customHeight="false" outlineLevel="0" collapsed="false">
      <c r="I409" s="330"/>
      <c r="K409" s="329" t="n">
        <f aca="false">[7]STRADDLES!$I435</f>
        <v>0</v>
      </c>
    </row>
    <row r="410" customFormat="false" ht="12.75" hidden="false" customHeight="false" outlineLevel="0" collapsed="false">
      <c r="I410" s="330"/>
      <c r="K410" s="329" t="n">
        <f aca="false">[7]STRADDLES!$I436</f>
        <v>0</v>
      </c>
    </row>
    <row r="411" customFormat="false" ht="12.75" hidden="false" customHeight="false" outlineLevel="0" collapsed="false">
      <c r="I411" s="330"/>
      <c r="K411" s="329" t="n">
        <f aca="false">[7]STRADDLES!$I437</f>
        <v>0</v>
      </c>
    </row>
    <row r="412" customFormat="false" ht="12.75" hidden="false" customHeight="false" outlineLevel="0" collapsed="false">
      <c r="I412" s="330"/>
      <c r="K412" s="329" t="n">
        <f aca="false">[7]STRADDLES!$I438</f>
        <v>0</v>
      </c>
    </row>
    <row r="413" customFormat="false" ht="12.75" hidden="false" customHeight="false" outlineLevel="0" collapsed="false">
      <c r="I413" s="330"/>
      <c r="K413" s="329" t="n">
        <f aca="false">[7]STRADDLES!$I439</f>
        <v>0</v>
      </c>
    </row>
    <row r="414" customFormat="false" ht="12.75" hidden="false" customHeight="false" outlineLevel="0" collapsed="false">
      <c r="I414" s="330"/>
      <c r="K414" s="329" t="n">
        <f aca="false">[7]STRADDLES!$I440</f>
        <v>0</v>
      </c>
    </row>
    <row r="415" customFormat="false" ht="12.75" hidden="false" customHeight="false" outlineLevel="0" collapsed="false">
      <c r="I415" s="330"/>
      <c r="K415" s="329" t="n">
        <f aca="false">[7]STRADDLES!$I441</f>
        <v>0</v>
      </c>
    </row>
    <row r="416" customFormat="false" ht="12.75" hidden="false" customHeight="false" outlineLevel="0" collapsed="false">
      <c r="I416" s="330"/>
      <c r="K416" s="329" t="n">
        <f aca="false">[7]STRADDLES!$I442</f>
        <v>0</v>
      </c>
    </row>
    <row r="417" customFormat="false" ht="12.75" hidden="false" customHeight="false" outlineLevel="0" collapsed="false">
      <c r="I417" s="330"/>
      <c r="K417" s="329" t="n">
        <f aca="false">[7]STRADDLES!$I443</f>
        <v>0</v>
      </c>
    </row>
    <row r="418" customFormat="false" ht="12.75" hidden="false" customHeight="false" outlineLevel="0" collapsed="false">
      <c r="I418" s="330"/>
      <c r="K418" s="329" t="n">
        <f aca="false">[7]STRADDLES!$I444</f>
        <v>0</v>
      </c>
    </row>
    <row r="419" customFormat="false" ht="12.75" hidden="false" customHeight="false" outlineLevel="0" collapsed="false">
      <c r="I419" s="330"/>
      <c r="K419" s="329" t="n">
        <f aca="false">[7]STRADDLES!$I445</f>
        <v>0</v>
      </c>
    </row>
    <row r="420" customFormat="false" ht="12.75" hidden="false" customHeight="false" outlineLevel="0" collapsed="false">
      <c r="I420" s="330"/>
      <c r="K420" s="329" t="n">
        <f aca="false">[7]STRADDLES!$I446</f>
        <v>0</v>
      </c>
    </row>
    <row r="421" customFormat="false" ht="12.75" hidden="false" customHeight="false" outlineLevel="0" collapsed="false">
      <c r="I421" s="330"/>
      <c r="K421" s="329" t="n">
        <f aca="false">[7]STRADDLES!$I447</f>
        <v>0</v>
      </c>
    </row>
    <row r="422" customFormat="false" ht="12.75" hidden="false" customHeight="false" outlineLevel="0" collapsed="false">
      <c r="I422" s="330"/>
      <c r="K422" s="329" t="n">
        <f aca="false">[7]STRADDLES!$I448</f>
        <v>0</v>
      </c>
    </row>
    <row r="423" customFormat="false" ht="12.75" hidden="false" customHeight="false" outlineLevel="0" collapsed="false">
      <c r="I423" s="330"/>
      <c r="K423" s="329" t="n">
        <f aca="false">[7]STRADDLES!$I449</f>
        <v>0</v>
      </c>
    </row>
    <row r="424" customFormat="false" ht="12.75" hidden="false" customHeight="false" outlineLevel="0" collapsed="false">
      <c r="I424" s="330"/>
      <c r="K424" s="329" t="n">
        <f aca="false">[7]STRADDLES!$I450</f>
        <v>0</v>
      </c>
    </row>
    <row r="425" customFormat="false" ht="12.75" hidden="false" customHeight="false" outlineLevel="0" collapsed="false">
      <c r="I425" s="330"/>
      <c r="K425" s="329" t="n">
        <f aca="false">[7]STRADDLES!$I451</f>
        <v>0</v>
      </c>
    </row>
    <row r="426" customFormat="false" ht="12.75" hidden="false" customHeight="false" outlineLevel="0" collapsed="false">
      <c r="I426" s="330"/>
      <c r="K426" s="329" t="n">
        <f aca="false">[7]STRADDLES!$I452</f>
        <v>0</v>
      </c>
    </row>
    <row r="427" customFormat="false" ht="12.75" hidden="false" customHeight="false" outlineLevel="0" collapsed="false">
      <c r="I427" s="330"/>
      <c r="K427" s="329" t="n">
        <f aca="false">[7]STRADDLES!$I453</f>
        <v>0</v>
      </c>
    </row>
    <row r="428" customFormat="false" ht="12.75" hidden="false" customHeight="false" outlineLevel="0" collapsed="false">
      <c r="I428" s="330"/>
      <c r="K428" s="329" t="n">
        <f aca="false">[7]STRADDLES!$I454</f>
        <v>0</v>
      </c>
    </row>
    <row r="429" customFormat="false" ht="12.75" hidden="false" customHeight="false" outlineLevel="0" collapsed="false">
      <c r="I429" s="330"/>
      <c r="K429" s="329" t="n">
        <f aca="false">[7]STRADDLES!$I455</f>
        <v>0</v>
      </c>
    </row>
    <row r="430" customFormat="false" ht="12.75" hidden="false" customHeight="false" outlineLevel="0" collapsed="false">
      <c r="I430" s="330"/>
      <c r="K430" s="329" t="n">
        <f aca="false">[7]STRADDLES!$I456</f>
        <v>0</v>
      </c>
    </row>
    <row r="431" customFormat="false" ht="12.75" hidden="false" customHeight="false" outlineLevel="0" collapsed="false">
      <c r="I431" s="330"/>
      <c r="K431" s="329" t="n">
        <f aca="false">[7]STRADDLES!$I457</f>
        <v>0</v>
      </c>
    </row>
    <row r="432" customFormat="false" ht="12.75" hidden="false" customHeight="false" outlineLevel="0" collapsed="false">
      <c r="I432" s="330"/>
      <c r="K432" s="329" t="n">
        <f aca="false">[7]STRADDLES!$I458</f>
        <v>0</v>
      </c>
    </row>
    <row r="433" customFormat="false" ht="12.75" hidden="false" customHeight="false" outlineLevel="0" collapsed="false">
      <c r="I433" s="330"/>
      <c r="K433" s="329" t="n">
        <f aca="false">[7]STRADDLES!$I459</f>
        <v>0</v>
      </c>
    </row>
    <row r="434" customFormat="false" ht="12.75" hidden="false" customHeight="false" outlineLevel="0" collapsed="false">
      <c r="I434" s="330"/>
      <c r="K434" s="329" t="n">
        <f aca="false">[7]STRADDLES!$I460</f>
        <v>0</v>
      </c>
    </row>
    <row r="435" customFormat="false" ht="12.75" hidden="false" customHeight="false" outlineLevel="0" collapsed="false">
      <c r="I435" s="330"/>
      <c r="K435" s="329" t="n">
        <f aca="false">[7]STRADDLES!$I461</f>
        <v>0</v>
      </c>
    </row>
    <row r="436" customFormat="false" ht="12.75" hidden="false" customHeight="false" outlineLevel="0" collapsed="false">
      <c r="I436" s="330"/>
      <c r="K436" s="329" t="n">
        <f aca="false">[7]STRADDLES!$I462</f>
        <v>0</v>
      </c>
    </row>
    <row r="437" customFormat="false" ht="12.75" hidden="false" customHeight="false" outlineLevel="0" collapsed="false">
      <c r="I437" s="330"/>
      <c r="K437" s="329" t="n">
        <f aca="false">[7]STRADDLES!$I463</f>
        <v>0</v>
      </c>
    </row>
    <row r="438" customFormat="false" ht="12.75" hidden="false" customHeight="false" outlineLevel="0" collapsed="false">
      <c r="I438" s="330"/>
      <c r="K438" s="329" t="n">
        <f aca="false">[7]STRADDLES!$I464</f>
        <v>0</v>
      </c>
    </row>
    <row r="439" customFormat="false" ht="12.75" hidden="false" customHeight="false" outlineLevel="0" collapsed="false">
      <c r="I439" s="330"/>
      <c r="K439" s="329" t="n">
        <f aca="false">[7]STRADDLES!$I465</f>
        <v>0</v>
      </c>
    </row>
    <row r="440" customFormat="false" ht="12.75" hidden="false" customHeight="false" outlineLevel="0" collapsed="false">
      <c r="I440" s="330"/>
      <c r="K440" s="329" t="n">
        <f aca="false">[7]STRADDLES!$I466</f>
        <v>0</v>
      </c>
    </row>
    <row r="441" customFormat="false" ht="12.75" hidden="false" customHeight="false" outlineLevel="0" collapsed="false">
      <c r="I441" s="330"/>
      <c r="K441" s="329" t="n">
        <f aca="false">[7]STRADDLES!$I467</f>
        <v>0</v>
      </c>
    </row>
    <row r="442" customFormat="false" ht="12.75" hidden="false" customHeight="false" outlineLevel="0" collapsed="false">
      <c r="I442" s="330"/>
      <c r="K442" s="329" t="n">
        <f aca="false">[7]STRADDLES!$I468</f>
        <v>0</v>
      </c>
    </row>
    <row r="443" customFormat="false" ht="12.75" hidden="false" customHeight="false" outlineLevel="0" collapsed="false">
      <c r="I443" s="330"/>
      <c r="K443" s="329" t="n">
        <f aca="false">[7]STRADDLES!$I469</f>
        <v>0</v>
      </c>
    </row>
    <row r="444" customFormat="false" ht="12.75" hidden="false" customHeight="false" outlineLevel="0" collapsed="false">
      <c r="I444" s="330"/>
      <c r="K444" s="329" t="n">
        <f aca="false">[7]STRADDLES!$I470</f>
        <v>0</v>
      </c>
    </row>
    <row r="445" customFormat="false" ht="12.75" hidden="false" customHeight="false" outlineLevel="0" collapsed="false">
      <c r="I445" s="330"/>
      <c r="K445" s="329" t="n">
        <f aca="false">[7]STRADDLES!$I471</f>
        <v>0</v>
      </c>
    </row>
    <row r="446" customFormat="false" ht="12.75" hidden="false" customHeight="false" outlineLevel="0" collapsed="false">
      <c r="I446" s="330"/>
      <c r="K446" s="329" t="n">
        <f aca="false">[7]STRADDLES!$I472</f>
        <v>0</v>
      </c>
    </row>
    <row r="447" customFormat="false" ht="12.75" hidden="false" customHeight="false" outlineLevel="0" collapsed="false">
      <c r="I447" s="330"/>
      <c r="K447" s="329" t="n">
        <f aca="false">[7]STRADDLES!$I473</f>
        <v>0</v>
      </c>
    </row>
    <row r="448" customFormat="false" ht="12.75" hidden="false" customHeight="false" outlineLevel="0" collapsed="false">
      <c r="I448" s="330"/>
      <c r="K448" s="329" t="n">
        <f aca="false">[7]STRADDLES!$I474</f>
        <v>0</v>
      </c>
    </row>
    <row r="449" customFormat="false" ht="12.75" hidden="false" customHeight="false" outlineLevel="0" collapsed="false">
      <c r="I449" s="330"/>
      <c r="K449" s="329" t="n">
        <f aca="false">[7]STRADDLES!$I475</f>
        <v>0</v>
      </c>
    </row>
    <row r="450" customFormat="false" ht="12.75" hidden="false" customHeight="false" outlineLevel="0" collapsed="false">
      <c r="I450" s="330"/>
      <c r="K450" s="329" t="n">
        <f aca="false">[7]STRADDLES!$I476</f>
        <v>0</v>
      </c>
    </row>
    <row r="451" customFormat="false" ht="12.75" hidden="false" customHeight="false" outlineLevel="0" collapsed="false">
      <c r="I451" s="330"/>
      <c r="K451" s="329" t="n">
        <f aca="false">[7]STRADDLES!$I477</f>
        <v>0</v>
      </c>
    </row>
    <row r="452" customFormat="false" ht="12.75" hidden="false" customHeight="false" outlineLevel="0" collapsed="false">
      <c r="I452" s="330"/>
      <c r="K452" s="329" t="n">
        <f aca="false">[7]STRADDLES!$I478</f>
        <v>0</v>
      </c>
    </row>
    <row r="453" customFormat="false" ht="12.75" hidden="false" customHeight="false" outlineLevel="0" collapsed="false">
      <c r="I453" s="330"/>
      <c r="K453" s="329" t="n">
        <f aca="false">[7]STRADDLES!$I479</f>
        <v>0</v>
      </c>
    </row>
    <row r="454" customFormat="false" ht="12.75" hidden="false" customHeight="false" outlineLevel="0" collapsed="false">
      <c r="I454" s="330"/>
      <c r="K454" s="329" t="n">
        <f aca="false">[7]STRADDLES!$I480</f>
        <v>0</v>
      </c>
    </row>
    <row r="455" customFormat="false" ht="12.75" hidden="false" customHeight="false" outlineLevel="0" collapsed="false">
      <c r="I455" s="330"/>
      <c r="K455" s="329" t="n">
        <f aca="false">[7]STRADDLES!$I481</f>
        <v>0</v>
      </c>
    </row>
    <row r="456" customFormat="false" ht="12.75" hidden="false" customHeight="false" outlineLevel="0" collapsed="false">
      <c r="I456" s="330"/>
      <c r="K456" s="329" t="n">
        <f aca="false">[7]STRADDLES!$I482</f>
        <v>0</v>
      </c>
    </row>
    <row r="457" customFormat="false" ht="12.75" hidden="false" customHeight="false" outlineLevel="0" collapsed="false">
      <c r="I457" s="330"/>
      <c r="K457" s="329" t="n">
        <f aca="false">[7]STRADDLES!$I483</f>
        <v>0</v>
      </c>
    </row>
    <row r="458" customFormat="false" ht="12.75" hidden="false" customHeight="false" outlineLevel="0" collapsed="false">
      <c r="I458" s="330"/>
      <c r="K458" s="329" t="n">
        <f aca="false">[7]STRADDLES!$I484</f>
        <v>0</v>
      </c>
    </row>
    <row r="459" customFormat="false" ht="12.75" hidden="false" customHeight="false" outlineLevel="0" collapsed="false">
      <c r="I459" s="330"/>
      <c r="K459" s="329" t="n">
        <f aca="false">[7]STRADDLES!$I485</f>
        <v>0</v>
      </c>
    </row>
    <row r="460" customFormat="false" ht="12.75" hidden="false" customHeight="false" outlineLevel="0" collapsed="false">
      <c r="I460" s="330"/>
      <c r="K460" s="329" t="n">
        <f aca="false">[7]STRADDLES!$I486</f>
        <v>0</v>
      </c>
    </row>
    <row r="461" customFormat="false" ht="12.75" hidden="false" customHeight="false" outlineLevel="0" collapsed="false">
      <c r="I461" s="330"/>
      <c r="K461" s="329" t="n">
        <f aca="false">[7]STRADDLES!$I487</f>
        <v>0</v>
      </c>
    </row>
    <row r="462" customFormat="false" ht="12.75" hidden="false" customHeight="false" outlineLevel="0" collapsed="false">
      <c r="I462" s="330"/>
      <c r="K462" s="329" t="n">
        <f aca="false">[7]STRADDLES!$I488</f>
        <v>0</v>
      </c>
    </row>
    <row r="463" customFormat="false" ht="12.75" hidden="false" customHeight="false" outlineLevel="0" collapsed="false">
      <c r="I463" s="330"/>
      <c r="K463" s="329" t="n">
        <f aca="false">[7]STRADDLES!$I489</f>
        <v>0</v>
      </c>
    </row>
    <row r="464" customFormat="false" ht="12.75" hidden="false" customHeight="false" outlineLevel="0" collapsed="false">
      <c r="I464" s="330"/>
      <c r="K464" s="329" t="n">
        <f aca="false">[7]STRADDLES!$I490</f>
        <v>0</v>
      </c>
    </row>
    <row r="465" customFormat="false" ht="12.75" hidden="false" customHeight="false" outlineLevel="0" collapsed="false">
      <c r="I465" s="330"/>
      <c r="K465" s="329" t="n">
        <f aca="false">[7]STRADDLES!$I491</f>
        <v>0</v>
      </c>
    </row>
    <row r="466" customFormat="false" ht="12.75" hidden="false" customHeight="false" outlineLevel="0" collapsed="false">
      <c r="I466" s="330"/>
      <c r="K466" s="329" t="n">
        <f aca="false">[7]STRADDLES!$I492</f>
        <v>0</v>
      </c>
    </row>
    <row r="467" customFormat="false" ht="12.75" hidden="false" customHeight="false" outlineLevel="0" collapsed="false">
      <c r="I467" s="330"/>
      <c r="K467" s="329" t="n">
        <f aca="false">[7]STRADDLES!$I493</f>
        <v>0</v>
      </c>
    </row>
    <row r="468" customFormat="false" ht="12.75" hidden="false" customHeight="false" outlineLevel="0" collapsed="false">
      <c r="I468" s="330"/>
      <c r="K468" s="329" t="n">
        <f aca="false">[7]STRADDLES!$I494</f>
        <v>0</v>
      </c>
    </row>
    <row r="469" customFormat="false" ht="12.75" hidden="false" customHeight="false" outlineLevel="0" collapsed="false">
      <c r="I469" s="330"/>
      <c r="K469" s="329" t="n">
        <f aca="false">[7]STRADDLES!$I495</f>
        <v>0</v>
      </c>
    </row>
    <row r="470" customFormat="false" ht="12.75" hidden="false" customHeight="false" outlineLevel="0" collapsed="false">
      <c r="I470" s="330"/>
      <c r="K470" s="329" t="n">
        <f aca="false">[7]STRADDLES!$I496</f>
        <v>0</v>
      </c>
    </row>
    <row r="471" customFormat="false" ht="12.75" hidden="false" customHeight="false" outlineLevel="0" collapsed="false">
      <c r="I471" s="330"/>
      <c r="K471" s="329" t="n">
        <f aca="false">[7]STRADDLES!$I497</f>
        <v>0</v>
      </c>
    </row>
    <row r="472" customFormat="false" ht="12.75" hidden="false" customHeight="false" outlineLevel="0" collapsed="false">
      <c r="I472" s="330"/>
      <c r="K472" s="329" t="n">
        <f aca="false">[7]STRADDLES!$I498</f>
        <v>0</v>
      </c>
    </row>
    <row r="473" customFormat="false" ht="12.75" hidden="false" customHeight="false" outlineLevel="0" collapsed="false">
      <c r="I473" s="330"/>
      <c r="K473" s="329" t="n">
        <f aca="false">[7]STRADDLES!$I499</f>
        <v>0</v>
      </c>
    </row>
    <row r="474" customFormat="false" ht="12.75" hidden="false" customHeight="false" outlineLevel="0" collapsed="false">
      <c r="I474" s="330"/>
      <c r="K474" s="329" t="n">
        <f aca="false">[7]STRADDLES!$I500</f>
        <v>0</v>
      </c>
    </row>
    <row r="475" customFormat="false" ht="12.75" hidden="false" customHeight="false" outlineLevel="0" collapsed="false">
      <c r="I475" s="330"/>
      <c r="K475" s="329" t="n">
        <f aca="false">[7]STRADDLES!$I501</f>
        <v>0</v>
      </c>
    </row>
    <row r="476" customFormat="false" ht="12.75" hidden="false" customHeight="false" outlineLevel="0" collapsed="false">
      <c r="I476" s="330"/>
      <c r="K476" s="329" t="n">
        <f aca="false">[7]STRADDLES!$I502</f>
        <v>0</v>
      </c>
    </row>
    <row r="477" customFormat="false" ht="12.75" hidden="false" customHeight="false" outlineLevel="0" collapsed="false">
      <c r="I477" s="330"/>
      <c r="K477" s="329" t="n">
        <f aca="false">[7]STRADDLES!$I503</f>
        <v>0</v>
      </c>
    </row>
    <row r="478" customFormat="false" ht="12.75" hidden="false" customHeight="false" outlineLevel="0" collapsed="false">
      <c r="I478" s="330"/>
      <c r="K478" s="329" t="n">
        <f aca="false">[7]STRADDLES!$I504</f>
        <v>0</v>
      </c>
    </row>
    <row r="479" customFormat="false" ht="12.75" hidden="false" customHeight="false" outlineLevel="0" collapsed="false">
      <c r="I479" s="330"/>
      <c r="K479" s="329" t="n">
        <f aca="false">[7]STRADDLES!$I505</f>
        <v>0</v>
      </c>
    </row>
    <row r="480" customFormat="false" ht="12.75" hidden="false" customHeight="false" outlineLevel="0" collapsed="false">
      <c r="I480" s="330"/>
      <c r="K480" s="329" t="n">
        <f aca="false">[7]STRADDLES!$I506</f>
        <v>0</v>
      </c>
    </row>
    <row r="481" customFormat="false" ht="12.75" hidden="false" customHeight="false" outlineLevel="0" collapsed="false">
      <c r="I481" s="330"/>
      <c r="K481" s="329" t="n">
        <f aca="false">[7]STRADDLES!$I507</f>
        <v>0</v>
      </c>
    </row>
    <row r="482" customFormat="false" ht="12.75" hidden="false" customHeight="false" outlineLevel="0" collapsed="false">
      <c r="I482" s="330"/>
      <c r="K482" s="329" t="n">
        <f aca="false">[7]STRADDLES!$I508</f>
        <v>0</v>
      </c>
    </row>
    <row r="483" customFormat="false" ht="12.75" hidden="false" customHeight="false" outlineLevel="0" collapsed="false">
      <c r="K483" s="329" t="n">
        <f aca="false">[7]STRADDLES!$I509</f>
        <v>0</v>
      </c>
    </row>
    <row r="484" customFormat="false" ht="12.75" hidden="false" customHeight="false" outlineLevel="0" collapsed="false">
      <c r="K484" s="329" t="n">
        <f aca="false">[7]STRADDLES!$I510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4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7" activeCellId="0" sqref="B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1" style="76" width="9.14"/>
  </cols>
  <sheetData>
    <row r="1" customFormat="false" ht="13.5" hidden="false" customHeight="false" outlineLevel="0" collapsed="false">
      <c r="A1" s="331"/>
      <c r="B1" s="331"/>
      <c r="C1" s="331"/>
    </row>
    <row r="2" customFormat="false" ht="12.75" hidden="false" customHeight="false" outlineLevel="0" collapsed="false">
      <c r="A2" s="332" t="s">
        <v>337</v>
      </c>
      <c r="B2" s="332"/>
      <c r="C2" s="332"/>
    </row>
    <row r="3" customFormat="false" ht="12.75" hidden="false" customHeight="false" outlineLevel="0" collapsed="false">
      <c r="A3" s="333" t="s">
        <v>338</v>
      </c>
      <c r="B3" s="333"/>
      <c r="C3" s="333"/>
    </row>
    <row r="4" customFormat="false" ht="12.75" hidden="false" customHeight="false" outlineLevel="0" collapsed="false">
      <c r="A4" s="334"/>
      <c r="B4" s="335" t="s">
        <v>339</v>
      </c>
      <c r="C4" s="336" t="s">
        <v>340</v>
      </c>
    </row>
    <row r="5" customFormat="false" ht="12.75" hidden="false" customHeight="false" outlineLevel="0" collapsed="false">
      <c r="A5" s="337" t="s">
        <v>341</v>
      </c>
      <c r="B5" s="338" t="s">
        <v>342</v>
      </c>
      <c r="C5" s="339" t="s">
        <v>342</v>
      </c>
    </row>
    <row r="6" customFormat="false" ht="13.5" hidden="false" customHeight="false" outlineLevel="0" collapsed="false">
      <c r="A6" s="340" t="s">
        <v>343</v>
      </c>
      <c r="B6" s="341" t="s">
        <v>276</v>
      </c>
      <c r="C6" s="342" t="s">
        <v>276</v>
      </c>
    </row>
    <row r="7" customFormat="false" ht="12.75" hidden="false" customHeight="false" outlineLevel="0" collapsed="false">
      <c r="A7" s="343" t="n">
        <v>35431</v>
      </c>
      <c r="B7" s="344" t="n">
        <v>35423</v>
      </c>
      <c r="C7" s="345" t="n">
        <v>35422</v>
      </c>
    </row>
    <row r="8" customFormat="false" ht="12.75" hidden="false" customHeight="false" outlineLevel="0" collapsed="false">
      <c r="A8" s="346" t="n">
        <v>35462</v>
      </c>
      <c r="B8" s="347" t="n">
        <v>35457</v>
      </c>
      <c r="C8" s="348" t="n">
        <v>35454</v>
      </c>
    </row>
    <row r="9" customFormat="false" ht="12.75" hidden="false" customHeight="false" outlineLevel="0" collapsed="false">
      <c r="A9" s="346" t="n">
        <v>35490</v>
      </c>
      <c r="B9" s="347" t="n">
        <v>35485</v>
      </c>
      <c r="C9" s="348" t="n">
        <v>35482</v>
      </c>
    </row>
    <row r="10" customFormat="false" ht="12.75" hidden="false" customHeight="false" outlineLevel="0" collapsed="false">
      <c r="A10" s="346" t="n">
        <v>35521</v>
      </c>
      <c r="B10" s="347" t="n">
        <v>35513</v>
      </c>
      <c r="C10" s="348" t="n">
        <v>35510</v>
      </c>
    </row>
    <row r="11" customFormat="false" ht="12.75" hidden="false" customHeight="false" outlineLevel="0" collapsed="false">
      <c r="A11" s="346" t="n">
        <v>35551</v>
      </c>
      <c r="B11" s="347" t="n">
        <v>35544</v>
      </c>
      <c r="C11" s="348" t="n">
        <v>35543</v>
      </c>
    </row>
    <row r="12" customFormat="false" ht="12.75" hidden="false" customHeight="false" outlineLevel="0" collapsed="false">
      <c r="A12" s="346" t="n">
        <v>35582</v>
      </c>
      <c r="B12" s="347" t="n">
        <v>35578</v>
      </c>
      <c r="C12" s="348" t="n">
        <v>35577</v>
      </c>
    </row>
    <row r="13" customFormat="false" ht="12.75" hidden="false" customHeight="false" outlineLevel="0" collapsed="false">
      <c r="A13" s="346" t="n">
        <v>35612</v>
      </c>
      <c r="B13" s="347" t="n">
        <v>35607</v>
      </c>
      <c r="C13" s="348" t="n">
        <v>35606</v>
      </c>
    </row>
    <row r="14" customFormat="false" ht="12.75" hidden="false" customHeight="false" outlineLevel="0" collapsed="false">
      <c r="A14" s="346" t="n">
        <v>35643</v>
      </c>
      <c r="B14" s="347" t="n">
        <v>35640</v>
      </c>
      <c r="C14" s="348" t="n">
        <v>35639</v>
      </c>
    </row>
    <row r="15" customFormat="false" ht="12.75" hidden="false" customHeight="false" outlineLevel="0" collapsed="false">
      <c r="A15" s="346" t="n">
        <v>35674</v>
      </c>
      <c r="B15" s="347" t="n">
        <v>35669</v>
      </c>
      <c r="C15" s="348" t="n">
        <v>35668</v>
      </c>
    </row>
    <row r="16" customFormat="false" ht="12.75" hidden="false" customHeight="false" outlineLevel="0" collapsed="false">
      <c r="A16" s="346" t="n">
        <v>35704</v>
      </c>
      <c r="B16" s="347" t="n">
        <v>35699</v>
      </c>
      <c r="C16" s="348" t="n">
        <v>35698</v>
      </c>
    </row>
    <row r="17" customFormat="false" ht="12.75" hidden="false" customHeight="false" outlineLevel="0" collapsed="false">
      <c r="A17" s="346" t="n">
        <v>35735</v>
      </c>
      <c r="B17" s="347" t="n">
        <v>35732</v>
      </c>
      <c r="C17" s="348" t="n">
        <v>35731</v>
      </c>
    </row>
    <row r="18" customFormat="false" ht="12.75" hidden="false" customHeight="false" outlineLevel="0" collapsed="false">
      <c r="A18" s="346" t="n">
        <v>35765</v>
      </c>
      <c r="B18" s="347" t="n">
        <v>35758</v>
      </c>
      <c r="C18" s="348" t="n">
        <v>35755</v>
      </c>
    </row>
    <row r="19" customFormat="false" ht="12.75" hidden="false" customHeight="false" outlineLevel="0" collapsed="false">
      <c r="A19" s="346" t="n">
        <v>35796</v>
      </c>
      <c r="B19" s="347" t="n">
        <v>35793</v>
      </c>
      <c r="C19" s="348" t="n">
        <v>35790</v>
      </c>
    </row>
    <row r="20" customFormat="false" ht="12.75" hidden="false" customHeight="false" outlineLevel="0" collapsed="false">
      <c r="A20" s="346" t="n">
        <v>35827</v>
      </c>
      <c r="B20" s="347" t="n">
        <v>35823</v>
      </c>
      <c r="C20" s="348" t="n">
        <v>35822</v>
      </c>
    </row>
    <row r="21" customFormat="false" ht="12.75" hidden="false" customHeight="false" outlineLevel="0" collapsed="false">
      <c r="A21" s="346" t="n">
        <v>35855</v>
      </c>
      <c r="B21" s="347" t="n">
        <v>35851</v>
      </c>
      <c r="C21" s="348" t="n">
        <v>35850</v>
      </c>
    </row>
    <row r="22" customFormat="false" ht="12.75" hidden="false" customHeight="false" outlineLevel="0" collapsed="false">
      <c r="A22" s="346" t="n">
        <v>35886</v>
      </c>
      <c r="B22" s="347" t="n">
        <v>35881</v>
      </c>
      <c r="C22" s="348" t="n">
        <v>35880</v>
      </c>
    </row>
    <row r="23" customFormat="false" ht="12.75" hidden="false" customHeight="false" outlineLevel="0" collapsed="false">
      <c r="A23" s="346" t="n">
        <v>35916</v>
      </c>
      <c r="B23" s="347" t="n">
        <v>35913</v>
      </c>
      <c r="C23" s="348" t="n">
        <v>35912</v>
      </c>
    </row>
    <row r="24" customFormat="false" ht="12.75" hidden="false" customHeight="false" outlineLevel="0" collapsed="false">
      <c r="A24" s="346" t="n">
        <v>35947</v>
      </c>
      <c r="B24" s="347" t="n">
        <v>35942</v>
      </c>
      <c r="C24" s="348" t="n">
        <v>35941</v>
      </c>
    </row>
    <row r="25" customFormat="false" ht="12.75" hidden="false" customHeight="false" outlineLevel="0" collapsed="false">
      <c r="A25" s="346" t="n">
        <v>35977</v>
      </c>
      <c r="B25" s="347" t="n">
        <v>35972</v>
      </c>
      <c r="C25" s="348" t="n">
        <v>35971</v>
      </c>
    </row>
    <row r="26" customFormat="false" ht="12.75" hidden="false" customHeight="false" outlineLevel="0" collapsed="false">
      <c r="A26" s="346" t="n">
        <v>36008</v>
      </c>
      <c r="B26" s="347" t="n">
        <v>36005</v>
      </c>
      <c r="C26" s="348" t="n">
        <v>36004</v>
      </c>
    </row>
    <row r="27" customFormat="false" ht="12.75" hidden="false" customHeight="false" outlineLevel="0" collapsed="false">
      <c r="A27" s="346" t="n">
        <v>36039</v>
      </c>
      <c r="B27" s="347" t="n">
        <v>36034</v>
      </c>
      <c r="C27" s="348" t="n">
        <v>36033</v>
      </c>
    </row>
    <row r="28" customFormat="false" ht="12.75" hidden="false" customHeight="false" outlineLevel="0" collapsed="false">
      <c r="A28" s="346" t="n">
        <v>36069</v>
      </c>
      <c r="B28" s="347" t="n">
        <v>36066</v>
      </c>
      <c r="C28" s="348" t="n">
        <v>36063</v>
      </c>
    </row>
    <row r="29" customFormat="false" ht="12.75" hidden="false" customHeight="false" outlineLevel="0" collapsed="false">
      <c r="A29" s="346" t="n">
        <v>36100</v>
      </c>
      <c r="B29" s="347" t="n">
        <v>36096</v>
      </c>
      <c r="C29" s="348" t="n">
        <v>36095</v>
      </c>
    </row>
    <row r="30" customFormat="false" ht="12.75" hidden="false" customHeight="false" outlineLevel="0" collapsed="false">
      <c r="A30" s="346" t="n">
        <v>36130</v>
      </c>
      <c r="B30" s="347" t="n">
        <v>36124</v>
      </c>
      <c r="C30" s="348" t="n">
        <v>36123</v>
      </c>
    </row>
    <row r="31" customFormat="false" ht="12.75" hidden="false" customHeight="false" outlineLevel="0" collapsed="false">
      <c r="A31" s="346" t="n">
        <v>36161</v>
      </c>
      <c r="B31" s="347" t="n">
        <v>36158</v>
      </c>
      <c r="C31" s="348" t="n">
        <v>36157</v>
      </c>
    </row>
    <row r="32" customFormat="false" ht="12.75" hidden="false" customHeight="false" outlineLevel="0" collapsed="false">
      <c r="A32" s="346" t="n">
        <v>36192</v>
      </c>
      <c r="B32" s="347" t="n">
        <v>36187</v>
      </c>
      <c r="C32" s="348" t="n">
        <v>36186</v>
      </c>
    </row>
    <row r="33" customFormat="false" ht="12.75" hidden="false" customHeight="false" outlineLevel="0" collapsed="false">
      <c r="A33" s="346" t="n">
        <v>36220</v>
      </c>
      <c r="B33" s="347" t="n">
        <v>36215</v>
      </c>
      <c r="C33" s="348" t="n">
        <v>36214</v>
      </c>
    </row>
    <row r="34" customFormat="false" ht="12.75" hidden="false" customHeight="false" outlineLevel="0" collapsed="false">
      <c r="A34" s="346" t="n">
        <v>36251</v>
      </c>
      <c r="B34" s="347" t="n">
        <v>36248</v>
      </c>
      <c r="C34" s="348" t="n">
        <v>36245</v>
      </c>
    </row>
    <row r="35" customFormat="false" ht="12.75" hidden="false" customHeight="false" outlineLevel="0" collapsed="false">
      <c r="A35" s="346" t="n">
        <v>36281</v>
      </c>
      <c r="B35" s="347" t="n">
        <v>36278</v>
      </c>
      <c r="C35" s="348" t="n">
        <v>36277</v>
      </c>
    </row>
    <row r="36" customFormat="false" ht="12.75" hidden="false" customHeight="false" outlineLevel="0" collapsed="false">
      <c r="A36" s="346" t="n">
        <v>36312</v>
      </c>
      <c r="B36" s="347" t="n">
        <v>36306</v>
      </c>
      <c r="C36" s="348" t="n">
        <v>36305</v>
      </c>
    </row>
    <row r="37" customFormat="false" ht="12.75" hidden="false" customHeight="false" outlineLevel="0" collapsed="false">
      <c r="A37" s="346" t="n">
        <v>36342</v>
      </c>
      <c r="B37" s="347" t="n">
        <v>36339</v>
      </c>
      <c r="C37" s="348" t="n">
        <v>36336</v>
      </c>
    </row>
    <row r="38" customFormat="false" ht="12.75" hidden="false" customHeight="false" outlineLevel="0" collapsed="false">
      <c r="A38" s="346" t="n">
        <v>36373</v>
      </c>
      <c r="B38" s="347" t="n">
        <v>36369</v>
      </c>
      <c r="C38" s="348" t="n">
        <v>36368</v>
      </c>
    </row>
    <row r="39" customFormat="false" ht="12.75" hidden="false" customHeight="false" outlineLevel="0" collapsed="false">
      <c r="A39" s="346" t="n">
        <v>36404</v>
      </c>
      <c r="B39" s="347" t="n">
        <v>36399</v>
      </c>
      <c r="C39" s="348" t="n">
        <v>36398</v>
      </c>
    </row>
    <row r="40" customFormat="false" ht="12.75" hidden="false" customHeight="false" outlineLevel="0" collapsed="false">
      <c r="A40" s="346" t="n">
        <v>36434</v>
      </c>
      <c r="B40" s="347" t="n">
        <v>36431</v>
      </c>
      <c r="C40" s="348" t="n">
        <v>36430</v>
      </c>
    </row>
    <row r="41" customFormat="false" ht="12.75" hidden="false" customHeight="false" outlineLevel="0" collapsed="false">
      <c r="A41" s="346" t="n">
        <v>36465</v>
      </c>
      <c r="B41" s="347" t="n">
        <v>36460</v>
      </c>
      <c r="C41" s="348" t="n">
        <v>36459</v>
      </c>
    </row>
    <row r="42" customFormat="false" ht="12.75" hidden="false" customHeight="false" outlineLevel="0" collapsed="false">
      <c r="A42" s="346" t="n">
        <v>36495</v>
      </c>
      <c r="B42" s="347" t="n">
        <v>36488</v>
      </c>
      <c r="C42" s="348" t="n">
        <v>36487</v>
      </c>
    </row>
    <row r="43" customFormat="false" ht="12.75" hidden="false" customHeight="false" outlineLevel="0" collapsed="false">
      <c r="A43" s="346" t="n">
        <v>36526</v>
      </c>
      <c r="B43" s="347" t="n">
        <v>36522</v>
      </c>
      <c r="C43" s="348" t="n">
        <v>36522</v>
      </c>
    </row>
    <row r="44" customFormat="false" ht="12.75" hidden="false" customHeight="false" outlineLevel="0" collapsed="false">
      <c r="A44" s="346" t="n">
        <v>36557</v>
      </c>
      <c r="B44" s="347" t="n">
        <v>36552</v>
      </c>
      <c r="C44" s="348" t="n">
        <v>36551</v>
      </c>
    </row>
    <row r="45" customFormat="false" ht="12.75" hidden="false" customHeight="false" outlineLevel="0" collapsed="false">
      <c r="A45" s="346" t="n">
        <v>36586</v>
      </c>
      <c r="B45" s="347" t="n">
        <v>36581</v>
      </c>
      <c r="C45" s="348" t="n">
        <v>36580</v>
      </c>
    </row>
    <row r="46" customFormat="false" ht="12.75" hidden="false" customHeight="false" outlineLevel="0" collapsed="false">
      <c r="A46" s="346" t="n">
        <v>36617</v>
      </c>
      <c r="B46" s="347" t="n">
        <v>36614</v>
      </c>
      <c r="C46" s="348" t="n">
        <v>36613</v>
      </c>
    </row>
    <row r="47" customFormat="false" ht="12.75" hidden="false" customHeight="false" outlineLevel="0" collapsed="false">
      <c r="A47" s="346" t="n">
        <v>36647</v>
      </c>
      <c r="B47" s="347" t="n">
        <v>36642</v>
      </c>
      <c r="C47" s="348" t="n">
        <v>36641</v>
      </c>
    </row>
    <row r="48" customFormat="false" ht="12.75" hidden="false" customHeight="false" outlineLevel="0" collapsed="false">
      <c r="A48" s="346" t="n">
        <v>36678</v>
      </c>
      <c r="B48" s="347" t="n">
        <v>36672</v>
      </c>
      <c r="C48" s="348" t="n">
        <v>36671</v>
      </c>
    </row>
    <row r="49" customFormat="false" ht="12.75" hidden="false" customHeight="false" outlineLevel="0" collapsed="false">
      <c r="A49" s="346" t="n">
        <v>36708</v>
      </c>
      <c r="B49" s="347" t="n">
        <v>36705</v>
      </c>
      <c r="C49" s="348" t="n">
        <v>36704</v>
      </c>
    </row>
    <row r="50" customFormat="false" ht="12.75" hidden="false" customHeight="false" outlineLevel="0" collapsed="false">
      <c r="A50" s="346" t="n">
        <v>36739</v>
      </c>
      <c r="B50" s="347" t="n">
        <v>36734</v>
      </c>
      <c r="C50" s="348" t="n">
        <v>36733</v>
      </c>
    </row>
    <row r="51" customFormat="false" ht="12.75" hidden="false" customHeight="false" outlineLevel="0" collapsed="false">
      <c r="A51" s="346" t="n">
        <v>36770</v>
      </c>
      <c r="B51" s="347" t="n">
        <v>36767</v>
      </c>
      <c r="C51" s="348" t="n">
        <v>36766</v>
      </c>
    </row>
    <row r="52" customFormat="false" ht="12.75" hidden="false" customHeight="false" outlineLevel="0" collapsed="false">
      <c r="A52" s="346" t="n">
        <v>36800</v>
      </c>
      <c r="B52" s="347" t="n">
        <v>36796</v>
      </c>
      <c r="C52" s="348" t="n">
        <v>36795</v>
      </c>
    </row>
    <row r="53" customFormat="false" ht="12.75" hidden="false" customHeight="false" outlineLevel="0" collapsed="false">
      <c r="A53" s="346" t="n">
        <v>36831</v>
      </c>
      <c r="B53" s="347" t="n">
        <v>36826</v>
      </c>
      <c r="C53" s="348" t="n">
        <v>36826</v>
      </c>
    </row>
    <row r="54" customFormat="false" ht="12.75" hidden="false" customHeight="false" outlineLevel="0" collapsed="false">
      <c r="A54" s="346" t="n">
        <v>36861</v>
      </c>
      <c r="B54" s="347" t="n">
        <v>36858</v>
      </c>
      <c r="C54" s="348" t="n">
        <v>36857</v>
      </c>
    </row>
    <row r="55" customFormat="false" ht="12.75" hidden="false" customHeight="false" outlineLevel="0" collapsed="false">
      <c r="A55" s="346" t="n">
        <v>36892</v>
      </c>
      <c r="B55" s="347" t="n">
        <v>36887</v>
      </c>
      <c r="C55" s="348" t="n">
        <v>36886</v>
      </c>
    </row>
    <row r="56" customFormat="false" ht="12.75" hidden="false" customHeight="false" outlineLevel="0" collapsed="false">
      <c r="A56" s="346" t="n">
        <v>36923</v>
      </c>
      <c r="B56" s="347" t="n">
        <v>36920</v>
      </c>
      <c r="C56" s="348" t="n">
        <v>36917</v>
      </c>
    </row>
    <row r="57" customFormat="false" ht="12.75" hidden="false" customHeight="false" outlineLevel="0" collapsed="false">
      <c r="A57" s="346" t="n">
        <v>36951</v>
      </c>
      <c r="B57" s="347" t="n">
        <v>36948</v>
      </c>
      <c r="C57" s="348" t="n">
        <v>36945</v>
      </c>
    </row>
    <row r="58" customFormat="false" ht="12.75" hidden="false" customHeight="false" outlineLevel="0" collapsed="false">
      <c r="A58" s="346" t="n">
        <v>36982</v>
      </c>
      <c r="B58" s="347" t="n">
        <v>36978</v>
      </c>
      <c r="C58" s="348" t="n">
        <v>36977</v>
      </c>
    </row>
    <row r="59" customFormat="false" ht="12.75" hidden="false" customHeight="false" outlineLevel="0" collapsed="false">
      <c r="A59" s="346" t="n">
        <v>37012</v>
      </c>
      <c r="B59" s="347" t="n">
        <v>37007</v>
      </c>
      <c r="C59" s="348" t="n">
        <v>37006</v>
      </c>
    </row>
    <row r="60" customFormat="false" ht="12.75" hidden="false" customHeight="false" outlineLevel="0" collapsed="false">
      <c r="A60" s="346" t="n">
        <v>37043</v>
      </c>
      <c r="B60" s="347" t="n">
        <v>37040</v>
      </c>
      <c r="C60" s="348" t="n">
        <v>37036</v>
      </c>
    </row>
    <row r="61" customFormat="false" ht="12.75" hidden="false" customHeight="false" outlineLevel="0" collapsed="false">
      <c r="A61" s="346" t="n">
        <v>37073</v>
      </c>
      <c r="B61" s="347" t="n">
        <v>37069</v>
      </c>
      <c r="C61" s="348" t="n">
        <v>37068</v>
      </c>
    </row>
    <row r="62" customFormat="false" ht="12.75" hidden="false" customHeight="false" outlineLevel="0" collapsed="false">
      <c r="A62" s="346" t="n">
        <v>37104</v>
      </c>
      <c r="B62" s="347" t="n">
        <v>37099</v>
      </c>
      <c r="C62" s="348" t="n">
        <v>37098</v>
      </c>
    </row>
    <row r="63" customFormat="false" ht="12.75" hidden="false" customHeight="false" outlineLevel="0" collapsed="false">
      <c r="A63" s="346" t="n">
        <v>37135</v>
      </c>
      <c r="B63" s="347" t="n">
        <v>37132</v>
      </c>
      <c r="C63" s="348" t="n">
        <v>37131</v>
      </c>
    </row>
    <row r="64" customFormat="false" ht="12.75" hidden="false" customHeight="false" outlineLevel="0" collapsed="false">
      <c r="A64" s="346" t="n">
        <v>37165</v>
      </c>
      <c r="B64" s="347" t="n">
        <v>37160</v>
      </c>
      <c r="C64" s="348" t="n">
        <v>37159</v>
      </c>
    </row>
    <row r="65" customFormat="false" ht="12.75" hidden="false" customHeight="false" outlineLevel="0" collapsed="false">
      <c r="A65" s="346" t="n">
        <v>37196</v>
      </c>
      <c r="B65" s="347" t="n">
        <v>37193</v>
      </c>
      <c r="C65" s="348" t="n">
        <v>37190</v>
      </c>
    </row>
    <row r="66" customFormat="false" ht="12.75" hidden="false" customHeight="false" outlineLevel="0" collapsed="false">
      <c r="A66" s="346" t="n">
        <v>37226</v>
      </c>
      <c r="B66" s="347" t="n">
        <v>37223</v>
      </c>
      <c r="C66" s="348" t="n">
        <v>37222</v>
      </c>
    </row>
    <row r="67" customFormat="false" ht="12.75" hidden="false" customHeight="false" outlineLevel="0" collapsed="false">
      <c r="A67" s="346" t="n">
        <v>37257</v>
      </c>
      <c r="B67" s="347" t="n">
        <v>37252</v>
      </c>
      <c r="C67" s="348" t="n">
        <v>37251</v>
      </c>
    </row>
    <row r="68" customFormat="false" ht="12.75" hidden="false" customHeight="false" outlineLevel="0" collapsed="false">
      <c r="A68" s="346" t="n">
        <v>37288</v>
      </c>
      <c r="B68" s="347" t="n">
        <v>37285</v>
      </c>
      <c r="C68" s="348" t="n">
        <v>37284</v>
      </c>
    </row>
    <row r="69" customFormat="false" ht="12.75" hidden="false" customHeight="false" outlineLevel="0" collapsed="false">
      <c r="A69" s="346" t="n">
        <v>37316</v>
      </c>
      <c r="B69" s="347" t="n">
        <v>37313</v>
      </c>
      <c r="C69" s="348" t="n">
        <v>37312</v>
      </c>
    </row>
    <row r="70" customFormat="false" ht="12.75" hidden="false" customHeight="false" outlineLevel="0" collapsed="false">
      <c r="A70" s="346" t="n">
        <v>37347</v>
      </c>
      <c r="B70" s="347" t="n">
        <v>37341</v>
      </c>
      <c r="C70" s="348" t="n">
        <v>37340</v>
      </c>
    </row>
    <row r="71" customFormat="false" ht="12.75" hidden="false" customHeight="false" outlineLevel="0" collapsed="false">
      <c r="A71" s="346" t="n">
        <v>37377</v>
      </c>
      <c r="B71" s="347" t="n">
        <v>37372</v>
      </c>
      <c r="C71" s="348" t="n">
        <v>37371</v>
      </c>
    </row>
    <row r="72" customFormat="false" ht="12.75" hidden="false" customHeight="false" outlineLevel="0" collapsed="false">
      <c r="A72" s="346" t="n">
        <v>37408</v>
      </c>
      <c r="B72" s="347" t="n">
        <v>37405</v>
      </c>
      <c r="C72" s="348" t="n">
        <v>37404</v>
      </c>
    </row>
    <row r="73" customFormat="false" ht="12.75" hidden="false" customHeight="false" outlineLevel="0" collapsed="false">
      <c r="A73" s="346" t="n">
        <v>37438</v>
      </c>
      <c r="B73" s="347" t="n">
        <v>37433</v>
      </c>
      <c r="C73" s="348" t="n">
        <v>37432</v>
      </c>
    </row>
    <row r="74" customFormat="false" ht="12.75" hidden="false" customHeight="false" outlineLevel="0" collapsed="false">
      <c r="A74" s="346" t="n">
        <v>37469</v>
      </c>
      <c r="B74" s="347" t="n">
        <v>37466</v>
      </c>
      <c r="C74" s="348" t="n">
        <v>37463</v>
      </c>
    </row>
    <row r="75" customFormat="false" ht="12.75" hidden="false" customHeight="false" outlineLevel="0" collapsed="false">
      <c r="A75" s="346" t="n">
        <v>37500</v>
      </c>
      <c r="B75" s="347" t="n">
        <v>37496</v>
      </c>
      <c r="C75" s="348" t="n">
        <v>37495</v>
      </c>
    </row>
    <row r="76" customFormat="false" ht="12.75" hidden="false" customHeight="false" outlineLevel="0" collapsed="false">
      <c r="A76" s="346" t="n">
        <v>37530</v>
      </c>
      <c r="B76" s="347" t="n">
        <v>37525</v>
      </c>
      <c r="C76" s="348" t="n">
        <v>37524</v>
      </c>
    </row>
    <row r="77" customFormat="false" ht="12.75" hidden="false" customHeight="false" outlineLevel="0" collapsed="false">
      <c r="A77" s="346" t="n">
        <v>37561</v>
      </c>
      <c r="B77" s="347" t="n">
        <v>37558</v>
      </c>
      <c r="C77" s="348" t="n">
        <v>37557</v>
      </c>
    </row>
    <row r="78" customFormat="false" ht="12.75" hidden="false" customHeight="false" outlineLevel="0" collapsed="false">
      <c r="A78" s="346" t="n">
        <v>37591</v>
      </c>
      <c r="B78" s="347" t="n">
        <v>37586</v>
      </c>
      <c r="C78" s="348" t="n">
        <v>37585</v>
      </c>
    </row>
    <row r="79" customFormat="false" ht="12.75" hidden="false" customHeight="false" outlineLevel="0" collapsed="false">
      <c r="A79" s="346" t="n">
        <v>37622</v>
      </c>
      <c r="B79" s="347" t="n">
        <v>37617</v>
      </c>
      <c r="C79" s="348" t="n">
        <v>37616</v>
      </c>
    </row>
    <row r="80" customFormat="false" ht="12.75" hidden="false" customHeight="false" outlineLevel="0" collapsed="false">
      <c r="A80" s="346" t="n">
        <v>37653</v>
      </c>
      <c r="B80" s="347" t="n">
        <v>37650</v>
      </c>
      <c r="C80" s="348" t="n">
        <v>37649</v>
      </c>
    </row>
    <row r="81" customFormat="false" ht="12.75" hidden="false" customHeight="false" outlineLevel="0" collapsed="false">
      <c r="A81" s="346" t="n">
        <v>37681</v>
      </c>
      <c r="B81" s="347" t="n">
        <v>37678</v>
      </c>
      <c r="C81" s="348" t="n">
        <v>37677</v>
      </c>
    </row>
    <row r="82" customFormat="false" ht="12.75" hidden="false" customHeight="false" outlineLevel="0" collapsed="false">
      <c r="A82" s="346" t="n">
        <v>37712</v>
      </c>
      <c r="B82" s="347" t="n">
        <v>37707</v>
      </c>
      <c r="C82" s="348" t="n">
        <v>37706</v>
      </c>
    </row>
    <row r="83" customFormat="false" ht="12.75" hidden="false" customHeight="false" outlineLevel="0" collapsed="false">
      <c r="A83" s="346" t="n">
        <v>37742</v>
      </c>
      <c r="B83" s="347" t="n">
        <v>37739</v>
      </c>
      <c r="C83" s="348" t="n">
        <v>37736</v>
      </c>
    </row>
    <row r="84" customFormat="false" ht="12.75" hidden="false" customHeight="false" outlineLevel="0" collapsed="false">
      <c r="A84" s="346" t="n">
        <v>37773</v>
      </c>
      <c r="B84" s="347" t="n">
        <v>37769</v>
      </c>
      <c r="C84" s="348" t="n">
        <v>37768</v>
      </c>
    </row>
    <row r="85" customFormat="false" ht="12.75" hidden="false" customHeight="false" outlineLevel="0" collapsed="false">
      <c r="A85" s="346" t="n">
        <v>37803</v>
      </c>
      <c r="B85" s="347" t="n">
        <v>37798</v>
      </c>
      <c r="C85" s="348" t="n">
        <v>37797</v>
      </c>
    </row>
    <row r="86" customFormat="false" ht="12.75" hidden="false" customHeight="false" outlineLevel="0" collapsed="false">
      <c r="A86" s="346" t="n">
        <v>37834</v>
      </c>
      <c r="B86" s="347" t="n">
        <v>37831</v>
      </c>
      <c r="C86" s="348" t="n">
        <v>37830</v>
      </c>
    </row>
    <row r="87" customFormat="false" ht="12.75" hidden="false" customHeight="false" outlineLevel="0" collapsed="false">
      <c r="A87" s="346" t="n">
        <v>37865</v>
      </c>
      <c r="B87" s="347" t="n">
        <v>37860</v>
      </c>
      <c r="C87" s="348" t="n">
        <v>37859</v>
      </c>
    </row>
    <row r="88" customFormat="false" ht="12.75" hidden="false" customHeight="false" outlineLevel="0" collapsed="false">
      <c r="A88" s="346" t="n">
        <v>37895</v>
      </c>
      <c r="B88" s="347" t="n">
        <v>37890</v>
      </c>
      <c r="C88" s="348" t="n">
        <v>37889</v>
      </c>
    </row>
    <row r="89" customFormat="false" ht="12.75" hidden="false" customHeight="false" outlineLevel="0" collapsed="false">
      <c r="A89" s="346" t="n">
        <v>37926</v>
      </c>
      <c r="B89" s="347" t="n">
        <v>37923</v>
      </c>
      <c r="C89" s="348" t="n">
        <v>37922</v>
      </c>
    </row>
    <row r="90" customFormat="false" ht="12.75" hidden="false" customHeight="false" outlineLevel="0" collapsed="false">
      <c r="A90" s="346" t="n">
        <v>37956</v>
      </c>
      <c r="B90" s="347" t="n">
        <v>37950</v>
      </c>
      <c r="C90" s="348" t="n">
        <v>37949</v>
      </c>
    </row>
    <row r="91" customFormat="false" ht="12.75" hidden="false" customHeight="false" outlineLevel="0" collapsed="false">
      <c r="A91" s="346" t="n">
        <v>37987</v>
      </c>
      <c r="B91" s="347" t="n">
        <v>37984</v>
      </c>
      <c r="C91" s="348" t="n">
        <v>37981</v>
      </c>
    </row>
    <row r="92" customFormat="false" ht="12.75" hidden="false" customHeight="false" outlineLevel="0" collapsed="false">
      <c r="A92" s="346" t="n">
        <v>38018</v>
      </c>
      <c r="B92" s="347" t="n">
        <v>38014</v>
      </c>
      <c r="C92" s="348" t="n">
        <v>38013</v>
      </c>
    </row>
    <row r="93" customFormat="false" ht="12.75" hidden="false" customHeight="false" outlineLevel="0" collapsed="false">
      <c r="A93" s="346" t="n">
        <v>38047</v>
      </c>
      <c r="B93" s="347" t="n">
        <v>38042</v>
      </c>
      <c r="C93" s="348" t="n">
        <v>38041</v>
      </c>
    </row>
    <row r="94" customFormat="false" ht="12.75" hidden="false" customHeight="false" outlineLevel="0" collapsed="false">
      <c r="A94" s="346" t="n">
        <v>38078</v>
      </c>
      <c r="B94" s="347" t="n">
        <v>38075</v>
      </c>
      <c r="C94" s="348" t="n">
        <v>38072</v>
      </c>
    </row>
    <row r="95" customFormat="false" ht="12.75" hidden="false" customHeight="false" outlineLevel="0" collapsed="false">
      <c r="A95" s="346" t="n">
        <v>38108</v>
      </c>
      <c r="B95" s="347" t="n">
        <v>38105</v>
      </c>
      <c r="C95" s="348" t="n">
        <v>38104</v>
      </c>
    </row>
    <row r="96" customFormat="false" ht="12.75" hidden="false" customHeight="false" outlineLevel="0" collapsed="false">
      <c r="A96" s="346" t="n">
        <v>38139</v>
      </c>
      <c r="B96" s="347" t="n">
        <v>38133</v>
      </c>
      <c r="C96" s="348" t="n">
        <v>38132</v>
      </c>
    </row>
    <row r="97" customFormat="false" ht="12.75" hidden="false" customHeight="false" outlineLevel="0" collapsed="false">
      <c r="A97" s="346" t="n">
        <v>38169</v>
      </c>
      <c r="B97" s="347" t="n">
        <v>38166</v>
      </c>
      <c r="C97" s="348" t="n">
        <v>38163</v>
      </c>
    </row>
    <row r="98" customFormat="false" ht="12.75" hidden="false" customHeight="false" outlineLevel="0" collapsed="false">
      <c r="A98" s="346" t="n">
        <v>38200</v>
      </c>
      <c r="B98" s="347" t="n">
        <v>38196</v>
      </c>
      <c r="C98" s="348" t="n">
        <v>38195</v>
      </c>
    </row>
    <row r="99" customFormat="false" ht="12.75" hidden="false" customHeight="false" outlineLevel="0" collapsed="false">
      <c r="A99" s="346" t="n">
        <v>38231</v>
      </c>
      <c r="B99" s="347" t="n">
        <v>38226</v>
      </c>
      <c r="C99" s="348" t="n">
        <v>38225</v>
      </c>
    </row>
    <row r="100" customFormat="false" ht="12.75" hidden="false" customHeight="false" outlineLevel="0" collapsed="false">
      <c r="A100" s="346" t="n">
        <v>38261</v>
      </c>
      <c r="B100" s="347" t="n">
        <v>38258</v>
      </c>
      <c r="C100" s="348" t="n">
        <v>38257</v>
      </c>
    </row>
    <row r="101" customFormat="false" ht="12.75" hidden="false" customHeight="false" outlineLevel="0" collapsed="false">
      <c r="A101" s="346" t="n">
        <v>38292</v>
      </c>
      <c r="B101" s="347" t="n">
        <v>38287</v>
      </c>
      <c r="C101" s="348" t="n">
        <v>38286</v>
      </c>
    </row>
    <row r="102" customFormat="false" ht="12.75" hidden="false" customHeight="false" outlineLevel="0" collapsed="false">
      <c r="A102" s="346" t="n">
        <v>38322</v>
      </c>
      <c r="B102" s="347" t="n">
        <v>38317</v>
      </c>
      <c r="C102" s="348" t="n">
        <v>38315</v>
      </c>
    </row>
    <row r="103" customFormat="false" ht="12.75" hidden="false" customHeight="false" outlineLevel="0" collapsed="false">
      <c r="A103" s="346" t="n">
        <v>38353</v>
      </c>
      <c r="B103" s="347" t="n">
        <v>38349</v>
      </c>
      <c r="C103" s="348" t="n">
        <v>38348</v>
      </c>
    </row>
    <row r="104" customFormat="false" ht="12.75" hidden="false" customHeight="false" outlineLevel="0" collapsed="false">
      <c r="A104" s="346" t="n">
        <v>38384</v>
      </c>
      <c r="B104" s="347" t="n">
        <v>38379</v>
      </c>
      <c r="C104" s="348" t="n">
        <v>38378</v>
      </c>
    </row>
    <row r="105" customFormat="false" ht="12.75" hidden="false" customHeight="false" outlineLevel="0" collapsed="false">
      <c r="A105" s="346" t="n">
        <v>38412</v>
      </c>
      <c r="B105" s="347" t="n">
        <v>38407</v>
      </c>
      <c r="C105" s="348" t="n">
        <v>38406</v>
      </c>
    </row>
    <row r="106" customFormat="false" ht="12.75" hidden="false" customHeight="false" outlineLevel="0" collapsed="false">
      <c r="A106" s="346" t="n">
        <v>38443</v>
      </c>
      <c r="B106" s="347" t="n">
        <v>38440</v>
      </c>
      <c r="C106" s="348" t="n">
        <v>38439</v>
      </c>
    </row>
    <row r="107" customFormat="false" ht="12.75" hidden="false" customHeight="false" outlineLevel="0" collapsed="false">
      <c r="A107" s="346" t="n">
        <v>38473</v>
      </c>
      <c r="B107" s="347" t="n">
        <v>38469</v>
      </c>
      <c r="C107" s="348" t="n">
        <v>38468</v>
      </c>
    </row>
    <row r="108" customFormat="false" ht="12.75" hidden="false" customHeight="false" outlineLevel="0" collapsed="false">
      <c r="A108" s="346" t="n">
        <v>38504</v>
      </c>
      <c r="B108" s="347" t="n">
        <v>38498</v>
      </c>
      <c r="C108" s="348" t="n">
        <v>38497</v>
      </c>
    </row>
    <row r="109" customFormat="false" ht="12.75" hidden="false" customHeight="false" outlineLevel="0" collapsed="false">
      <c r="A109" s="346" t="n">
        <v>38534</v>
      </c>
      <c r="B109" s="347" t="n">
        <v>38531</v>
      </c>
      <c r="C109" s="348" t="n">
        <v>38530</v>
      </c>
    </row>
    <row r="110" customFormat="false" ht="12.75" hidden="false" customHeight="false" outlineLevel="0" collapsed="false">
      <c r="A110" s="346" t="n">
        <v>38565</v>
      </c>
      <c r="B110" s="347" t="n">
        <v>38560</v>
      </c>
      <c r="C110" s="348" t="n">
        <v>38559</v>
      </c>
    </row>
    <row r="111" customFormat="false" ht="12.75" hidden="false" customHeight="false" outlineLevel="0" collapsed="false">
      <c r="A111" s="346" t="n">
        <v>38596</v>
      </c>
      <c r="B111" s="347" t="n">
        <v>38593</v>
      </c>
      <c r="C111" s="348" t="n">
        <v>38590</v>
      </c>
    </row>
    <row r="112" customFormat="false" ht="12.75" hidden="false" customHeight="false" outlineLevel="0" collapsed="false">
      <c r="A112" s="346" t="n">
        <v>38626</v>
      </c>
      <c r="B112" s="347" t="n">
        <v>38623</v>
      </c>
      <c r="C112" s="348" t="n">
        <v>38622</v>
      </c>
    </row>
    <row r="113" customFormat="false" ht="12.75" hidden="false" customHeight="false" outlineLevel="0" collapsed="false">
      <c r="A113" s="346" t="n">
        <v>38657</v>
      </c>
      <c r="B113" s="347" t="n">
        <v>38652</v>
      </c>
      <c r="C113" s="348" t="n">
        <v>38651</v>
      </c>
    </row>
    <row r="114" customFormat="false" ht="12.75" hidden="false" customHeight="false" outlineLevel="0" collapsed="false">
      <c r="A114" s="346" t="n">
        <v>38687</v>
      </c>
      <c r="B114" s="347" t="n">
        <v>38684</v>
      </c>
      <c r="C114" s="348" t="n">
        <v>38681</v>
      </c>
    </row>
    <row r="115" customFormat="false" ht="12.75" hidden="false" customHeight="false" outlineLevel="0" collapsed="false">
      <c r="A115" s="346" t="n">
        <v>38718</v>
      </c>
      <c r="B115" s="347" t="n">
        <v>38714</v>
      </c>
      <c r="C115" s="348" t="n">
        <v>38713</v>
      </c>
    </row>
    <row r="116" customFormat="false" ht="12.75" hidden="false" customHeight="false" outlineLevel="0" collapsed="false">
      <c r="A116" s="346" t="n">
        <v>38749</v>
      </c>
      <c r="B116" s="347" t="n">
        <v>38744</v>
      </c>
      <c r="C116" s="348" t="n">
        <v>38743</v>
      </c>
    </row>
    <row r="117" customFormat="false" ht="12.75" hidden="false" customHeight="false" outlineLevel="0" collapsed="false">
      <c r="A117" s="346" t="n">
        <v>38777</v>
      </c>
      <c r="B117" s="347" t="n">
        <v>38772</v>
      </c>
      <c r="C117" s="348" t="n">
        <v>38771</v>
      </c>
    </row>
    <row r="118" customFormat="false" ht="12.75" hidden="false" customHeight="false" outlineLevel="0" collapsed="false">
      <c r="A118" s="346" t="n">
        <v>38808</v>
      </c>
      <c r="B118" s="347" t="n">
        <v>38805</v>
      </c>
      <c r="C118" s="348" t="n">
        <v>38804</v>
      </c>
    </row>
    <row r="119" customFormat="false" ht="12.75" hidden="false" customHeight="false" outlineLevel="0" collapsed="false">
      <c r="A119" s="346" t="n">
        <v>38838</v>
      </c>
      <c r="B119" s="347" t="n">
        <v>38833</v>
      </c>
      <c r="C119" s="348" t="n">
        <v>38832</v>
      </c>
    </row>
    <row r="120" customFormat="false" ht="12.75" hidden="false" customHeight="false" outlineLevel="0" collapsed="false">
      <c r="A120" s="346" t="n">
        <v>38869</v>
      </c>
      <c r="B120" s="347" t="n">
        <v>38863</v>
      </c>
      <c r="C120" s="348" t="n">
        <v>38862</v>
      </c>
    </row>
    <row r="121" customFormat="false" ht="12.75" hidden="false" customHeight="false" outlineLevel="0" collapsed="false">
      <c r="A121" s="346" t="n">
        <v>38899</v>
      </c>
      <c r="B121" s="347" t="n">
        <v>38896</v>
      </c>
      <c r="C121" s="348" t="n">
        <v>38895</v>
      </c>
    </row>
    <row r="122" customFormat="false" ht="12.75" hidden="false" customHeight="false" outlineLevel="0" collapsed="false">
      <c r="A122" s="346" t="n">
        <v>38930</v>
      </c>
      <c r="B122" s="347" t="n">
        <v>38925</v>
      </c>
      <c r="C122" s="348" t="n">
        <v>38924</v>
      </c>
    </row>
    <row r="123" customFormat="false" ht="12.75" hidden="false" customHeight="false" outlineLevel="0" collapsed="false">
      <c r="A123" s="346" t="n">
        <v>38961</v>
      </c>
      <c r="B123" s="347" t="n">
        <v>38958</v>
      </c>
      <c r="C123" s="348" t="n">
        <v>38957</v>
      </c>
    </row>
    <row r="124" customFormat="false" ht="12.75" hidden="false" customHeight="false" outlineLevel="0" collapsed="false">
      <c r="A124" s="346" t="n">
        <v>38991</v>
      </c>
      <c r="B124" s="347" t="n">
        <v>38987</v>
      </c>
      <c r="C124" s="348" t="n">
        <v>38986</v>
      </c>
    </row>
    <row r="125" customFormat="false" ht="12.75" hidden="false" customHeight="false" outlineLevel="0" collapsed="false">
      <c r="A125" s="346" t="n">
        <v>39022</v>
      </c>
      <c r="B125" s="347" t="n">
        <v>39017</v>
      </c>
      <c r="C125" s="348" t="n">
        <v>39016</v>
      </c>
    </row>
    <row r="126" customFormat="false" ht="12.75" hidden="false" customHeight="false" outlineLevel="0" collapsed="false">
      <c r="A126" s="346" t="n">
        <v>39052</v>
      </c>
      <c r="B126" s="347" t="n">
        <v>39049</v>
      </c>
      <c r="C126" s="348" t="n">
        <v>39048</v>
      </c>
    </row>
    <row r="127" customFormat="false" ht="12.75" hidden="false" customHeight="false" outlineLevel="0" collapsed="false">
      <c r="A127" s="346" t="n">
        <v>39083</v>
      </c>
      <c r="B127" s="347" t="n">
        <v>39078</v>
      </c>
      <c r="C127" s="348" t="n">
        <v>39077</v>
      </c>
    </row>
    <row r="128" customFormat="false" ht="12.75" hidden="false" customHeight="false" outlineLevel="0" collapsed="false">
      <c r="A128" s="346" t="n">
        <v>39114</v>
      </c>
      <c r="B128" s="347" t="n">
        <v>39111</v>
      </c>
      <c r="C128" s="348" t="n">
        <v>39108</v>
      </c>
    </row>
    <row r="129" customFormat="false" ht="12.75" hidden="false" customHeight="false" outlineLevel="0" collapsed="false">
      <c r="A129" s="346" t="n">
        <v>39142</v>
      </c>
      <c r="B129" s="347" t="n">
        <v>39139</v>
      </c>
      <c r="C129" s="348" t="n">
        <v>39136</v>
      </c>
    </row>
    <row r="130" customFormat="false" ht="12.75" hidden="false" customHeight="false" outlineLevel="0" collapsed="false">
      <c r="A130" s="346" t="n">
        <v>39173</v>
      </c>
      <c r="B130" s="347" t="n">
        <v>39169</v>
      </c>
      <c r="C130" s="348" t="n">
        <v>39168</v>
      </c>
    </row>
    <row r="131" customFormat="false" ht="12.75" hidden="false" customHeight="false" outlineLevel="0" collapsed="false">
      <c r="A131" s="346" t="n">
        <v>39203</v>
      </c>
      <c r="B131" s="347" t="n">
        <v>39198</v>
      </c>
      <c r="C131" s="348" t="n">
        <v>39197</v>
      </c>
    </row>
    <row r="132" customFormat="false" ht="12.75" hidden="false" customHeight="false" outlineLevel="0" collapsed="false">
      <c r="A132" s="346" t="n">
        <v>39234</v>
      </c>
      <c r="B132" s="347" t="n">
        <v>39231</v>
      </c>
      <c r="C132" s="348" t="n">
        <v>39227</v>
      </c>
    </row>
    <row r="133" customFormat="false" ht="12.75" hidden="false" customHeight="false" outlineLevel="0" collapsed="false">
      <c r="A133" s="346" t="n">
        <v>39264</v>
      </c>
      <c r="B133" s="347" t="n">
        <v>39260</v>
      </c>
      <c r="C133" s="348" t="n">
        <v>39259</v>
      </c>
    </row>
    <row r="134" customFormat="false" ht="12.75" hidden="false" customHeight="false" outlineLevel="0" collapsed="false">
      <c r="A134" s="346" t="n">
        <v>39295</v>
      </c>
      <c r="B134" s="347" t="n">
        <v>39290</v>
      </c>
      <c r="C134" s="348" t="n">
        <v>39289</v>
      </c>
    </row>
    <row r="135" customFormat="false" ht="12.75" hidden="false" customHeight="false" outlineLevel="0" collapsed="false">
      <c r="A135" s="346" t="n">
        <v>39326</v>
      </c>
      <c r="B135" s="347" t="n">
        <v>39323</v>
      </c>
      <c r="C135" s="348" t="n">
        <v>39322</v>
      </c>
    </row>
    <row r="136" customFormat="false" ht="12.75" hidden="false" customHeight="false" outlineLevel="0" collapsed="false">
      <c r="A136" s="346" t="n">
        <v>39356</v>
      </c>
      <c r="B136" s="347" t="n">
        <v>39351</v>
      </c>
      <c r="C136" s="348" t="n">
        <v>39350</v>
      </c>
    </row>
    <row r="137" customFormat="false" ht="12.75" hidden="false" customHeight="false" outlineLevel="0" collapsed="false">
      <c r="A137" s="346" t="n">
        <v>39387</v>
      </c>
      <c r="B137" s="347" t="n">
        <v>39384</v>
      </c>
      <c r="C137" s="348" t="n">
        <v>39381</v>
      </c>
    </row>
    <row r="138" customFormat="false" ht="12.75" hidden="false" customHeight="false" outlineLevel="0" collapsed="false">
      <c r="A138" s="346" t="n">
        <v>39417</v>
      </c>
      <c r="B138" s="347" t="n">
        <v>39414</v>
      </c>
      <c r="C138" s="348" t="n">
        <v>39413</v>
      </c>
    </row>
    <row r="139" customFormat="false" ht="12.75" hidden="false" customHeight="false" outlineLevel="0" collapsed="false">
      <c r="A139" s="346" t="n">
        <v>39448</v>
      </c>
      <c r="B139" s="347" t="n">
        <v>39443</v>
      </c>
      <c r="C139" s="348" t="n">
        <v>39442</v>
      </c>
    </row>
    <row r="140" customFormat="false" ht="12.75" hidden="false" customHeight="false" outlineLevel="0" collapsed="false">
      <c r="A140" s="346" t="n">
        <v>39479</v>
      </c>
      <c r="B140" s="347" t="n">
        <v>39476</v>
      </c>
      <c r="C140" s="348" t="n">
        <v>39475</v>
      </c>
    </row>
    <row r="141" customFormat="false" ht="12.75" hidden="false" customHeight="false" outlineLevel="0" collapsed="false">
      <c r="A141" s="346" t="n">
        <v>39508</v>
      </c>
      <c r="B141" s="347" t="n">
        <v>39505</v>
      </c>
      <c r="C141" s="348" t="n">
        <v>39504</v>
      </c>
    </row>
    <row r="142" customFormat="false" ht="12.75" hidden="false" customHeight="false" outlineLevel="0" collapsed="false">
      <c r="A142" s="346" t="n">
        <v>39539</v>
      </c>
      <c r="B142" s="347" t="n">
        <v>39534</v>
      </c>
      <c r="C142" s="348" t="n">
        <v>39533</v>
      </c>
    </row>
    <row r="143" customFormat="false" ht="12.75" hidden="false" customHeight="false" outlineLevel="0" collapsed="false">
      <c r="A143" s="346" t="n">
        <v>39569</v>
      </c>
      <c r="B143" s="347" t="n">
        <v>39566</v>
      </c>
      <c r="C143" s="348" t="n">
        <v>39563</v>
      </c>
    </row>
    <row r="144" customFormat="false" ht="12.75" hidden="false" customHeight="false" outlineLevel="0" collapsed="false">
      <c r="A144" s="346" t="n">
        <v>39600</v>
      </c>
      <c r="B144" s="347" t="n">
        <v>39596</v>
      </c>
      <c r="C144" s="348" t="n">
        <v>39595</v>
      </c>
    </row>
    <row r="145" customFormat="false" ht="12.75" hidden="false" customHeight="false" outlineLevel="0" collapsed="false">
      <c r="A145" s="346" t="n">
        <v>39630</v>
      </c>
      <c r="B145" s="347" t="n">
        <v>39625</v>
      </c>
      <c r="C145" s="348" t="n">
        <v>39624</v>
      </c>
    </row>
    <row r="146" customFormat="false" ht="12.75" hidden="false" customHeight="false" outlineLevel="0" collapsed="false">
      <c r="A146" s="346" t="n">
        <v>39661</v>
      </c>
      <c r="B146" s="347" t="n">
        <v>39658</v>
      </c>
      <c r="C146" s="348" t="n">
        <v>39657</v>
      </c>
    </row>
    <row r="147" customFormat="false" ht="12.75" hidden="false" customHeight="false" outlineLevel="0" collapsed="false">
      <c r="A147" s="346" t="n">
        <v>39692</v>
      </c>
      <c r="B147" s="347" t="n">
        <v>39687</v>
      </c>
      <c r="C147" s="348" t="n">
        <v>39686</v>
      </c>
    </row>
    <row r="148" customFormat="false" ht="12.75" hidden="false" customHeight="false" outlineLevel="0" collapsed="false">
      <c r="A148" s="346" t="n">
        <v>39722</v>
      </c>
      <c r="B148" s="347" t="n">
        <v>39717</v>
      </c>
      <c r="C148" s="348" t="n">
        <v>39716</v>
      </c>
    </row>
    <row r="149" customFormat="false" ht="12.75" hidden="false" customHeight="false" outlineLevel="0" collapsed="false">
      <c r="A149" s="346" t="n">
        <v>39753</v>
      </c>
      <c r="B149" s="347" t="n">
        <v>39750</v>
      </c>
      <c r="C149" s="348" t="n">
        <v>39749</v>
      </c>
    </row>
    <row r="150" customFormat="false" ht="12.75" hidden="false" customHeight="false" outlineLevel="0" collapsed="false">
      <c r="A150" s="346" t="n">
        <v>39783</v>
      </c>
      <c r="B150" s="347" t="n">
        <v>39777</v>
      </c>
      <c r="C150" s="348" t="n">
        <v>39776</v>
      </c>
    </row>
    <row r="151" customFormat="false" ht="12.75" hidden="false" customHeight="false" outlineLevel="0" collapsed="false">
      <c r="A151" s="346" t="n">
        <v>39814</v>
      </c>
      <c r="B151" s="347" t="n">
        <v>39811</v>
      </c>
      <c r="C151" s="348" t="n">
        <v>39808</v>
      </c>
    </row>
    <row r="152" customFormat="false" ht="12.75" hidden="false" customHeight="false" outlineLevel="0" collapsed="false">
      <c r="A152" s="346" t="n">
        <v>39845</v>
      </c>
      <c r="B152" s="347" t="n">
        <v>39841</v>
      </c>
      <c r="C152" s="348" t="n">
        <v>39840</v>
      </c>
    </row>
    <row r="153" customFormat="false" ht="12.75" hidden="false" customHeight="false" outlineLevel="0" collapsed="false">
      <c r="A153" s="346" t="n">
        <v>39873</v>
      </c>
      <c r="B153" s="347" t="n">
        <v>39869</v>
      </c>
      <c r="C153" s="348" t="n">
        <v>39868</v>
      </c>
    </row>
    <row r="154" customFormat="false" ht="12.75" hidden="false" customHeight="false" outlineLevel="0" collapsed="false">
      <c r="A154" s="346" t="n">
        <v>39904</v>
      </c>
      <c r="B154" s="347" t="n">
        <v>39899</v>
      </c>
      <c r="C154" s="348" t="n">
        <v>39898</v>
      </c>
    </row>
    <row r="155" customFormat="false" ht="12.75" hidden="false" customHeight="false" outlineLevel="0" collapsed="false">
      <c r="A155" s="346" t="n">
        <v>39934</v>
      </c>
      <c r="B155" s="347" t="n">
        <v>39931</v>
      </c>
      <c r="C155" s="348" t="n">
        <v>39930</v>
      </c>
    </row>
    <row r="156" customFormat="false" ht="12.75" hidden="false" customHeight="false" outlineLevel="0" collapsed="false">
      <c r="A156" s="346" t="n">
        <v>39965</v>
      </c>
      <c r="B156" s="347" t="n">
        <v>39960</v>
      </c>
      <c r="C156" s="348" t="n">
        <v>39959</v>
      </c>
    </row>
    <row r="157" customFormat="false" ht="12.75" hidden="false" customHeight="false" outlineLevel="0" collapsed="false">
      <c r="A157" s="346" t="n">
        <v>39995</v>
      </c>
      <c r="B157" s="347" t="n">
        <v>39990</v>
      </c>
      <c r="C157" s="348" t="n">
        <v>39989</v>
      </c>
    </row>
    <row r="158" customFormat="false" ht="12.75" hidden="false" customHeight="false" outlineLevel="0" collapsed="false">
      <c r="A158" s="346" t="n">
        <v>40026</v>
      </c>
      <c r="B158" s="347" t="n">
        <v>40023</v>
      </c>
      <c r="C158" s="348" t="n">
        <v>40022</v>
      </c>
    </row>
    <row r="159" customFormat="false" ht="12.75" hidden="false" customHeight="false" outlineLevel="0" collapsed="false">
      <c r="A159" s="346" t="n">
        <v>40057</v>
      </c>
      <c r="B159" s="347" t="n">
        <v>40052</v>
      </c>
      <c r="C159" s="348" t="n">
        <v>40051</v>
      </c>
    </row>
    <row r="160" customFormat="false" ht="12.75" hidden="false" customHeight="false" outlineLevel="0" collapsed="false">
      <c r="A160" s="346" t="n">
        <v>40087</v>
      </c>
      <c r="B160" s="347" t="n">
        <v>40084</v>
      </c>
      <c r="C160" s="348" t="n">
        <v>40081</v>
      </c>
    </row>
    <row r="161" customFormat="false" ht="12.75" hidden="false" customHeight="false" outlineLevel="0" collapsed="false">
      <c r="A161" s="346" t="n">
        <v>40118</v>
      </c>
      <c r="B161" s="347" t="n">
        <v>40114</v>
      </c>
      <c r="C161" s="348" t="n">
        <v>40113</v>
      </c>
    </row>
    <row r="162" customFormat="false" ht="12.75" hidden="false" customHeight="false" outlineLevel="0" collapsed="false">
      <c r="A162" s="346" t="n">
        <v>40148</v>
      </c>
      <c r="B162" s="347" t="n">
        <v>40142</v>
      </c>
      <c r="C162" s="348" t="n">
        <v>40141</v>
      </c>
    </row>
    <row r="163" customFormat="false" ht="12.75" hidden="false" customHeight="false" outlineLevel="0" collapsed="false">
      <c r="A163" s="346" t="n">
        <v>40179</v>
      </c>
      <c r="B163" s="347" t="n">
        <v>40176</v>
      </c>
      <c r="C163" s="348" t="n">
        <v>40175</v>
      </c>
    </row>
    <row r="164" customFormat="false" ht="12.75" hidden="false" customHeight="false" outlineLevel="0" collapsed="false">
      <c r="A164" s="346" t="n">
        <v>40210</v>
      </c>
      <c r="B164" s="347" t="n">
        <v>40205</v>
      </c>
      <c r="C164" s="348" t="n">
        <v>40204</v>
      </c>
    </row>
    <row r="165" customFormat="false" ht="12.75" hidden="false" customHeight="false" outlineLevel="0" collapsed="false">
      <c r="A165" s="346" t="n">
        <v>40238</v>
      </c>
      <c r="B165" s="347" t="n">
        <v>40233</v>
      </c>
      <c r="C165" s="348" t="n">
        <v>40232</v>
      </c>
    </row>
    <row r="166" customFormat="false" ht="12.75" hidden="false" customHeight="false" outlineLevel="0" collapsed="false">
      <c r="A166" s="346" t="n">
        <v>40269</v>
      </c>
      <c r="B166" s="347" t="n">
        <v>40266</v>
      </c>
      <c r="C166" s="348" t="n">
        <v>40263</v>
      </c>
    </row>
    <row r="167" customFormat="false" ht="12.75" hidden="false" customHeight="false" outlineLevel="0" collapsed="false">
      <c r="A167" s="346" t="n">
        <v>40299</v>
      </c>
      <c r="B167" s="347" t="n">
        <v>40296</v>
      </c>
      <c r="C167" s="348" t="n">
        <v>40295</v>
      </c>
    </row>
    <row r="168" customFormat="false" ht="12.75" hidden="false" customHeight="false" outlineLevel="0" collapsed="false">
      <c r="A168" s="346" t="n">
        <v>40330</v>
      </c>
      <c r="B168" s="347" t="n">
        <v>40324</v>
      </c>
      <c r="C168" s="348" t="n">
        <v>40323</v>
      </c>
    </row>
    <row r="169" customFormat="false" ht="12.75" hidden="false" customHeight="false" outlineLevel="0" collapsed="false">
      <c r="A169" s="346" t="n">
        <v>40360</v>
      </c>
      <c r="B169" s="347" t="n">
        <v>40357</v>
      </c>
      <c r="C169" s="348" t="n">
        <v>40354</v>
      </c>
    </row>
    <row r="170" customFormat="false" ht="12.75" hidden="false" customHeight="false" outlineLevel="0" collapsed="false">
      <c r="A170" s="346" t="n">
        <v>40391</v>
      </c>
      <c r="B170" s="347" t="n">
        <v>40387</v>
      </c>
      <c r="C170" s="348" t="n">
        <v>40386</v>
      </c>
    </row>
    <row r="171" customFormat="false" ht="12.75" hidden="false" customHeight="false" outlineLevel="0" collapsed="false">
      <c r="A171" s="346" t="n">
        <v>40422</v>
      </c>
      <c r="B171" s="347" t="n">
        <v>40417</v>
      </c>
      <c r="C171" s="348" t="n">
        <v>40416</v>
      </c>
    </row>
    <row r="172" customFormat="false" ht="12.75" hidden="false" customHeight="false" outlineLevel="0" collapsed="false">
      <c r="A172" s="346" t="n">
        <v>40452</v>
      </c>
      <c r="B172" s="347" t="n">
        <v>40449</v>
      </c>
      <c r="C172" s="348" t="n">
        <v>40448</v>
      </c>
    </row>
    <row r="173" customFormat="false" ht="12.75" hidden="false" customHeight="false" outlineLevel="0" collapsed="false">
      <c r="A173" s="346" t="n">
        <v>40483</v>
      </c>
      <c r="B173" s="347" t="n">
        <v>40478</v>
      </c>
      <c r="C173" s="348" t="n">
        <v>40477</v>
      </c>
    </row>
    <row r="174" customFormat="false" ht="12.75" hidden="false" customHeight="false" outlineLevel="0" collapsed="false">
      <c r="A174" s="346" t="n">
        <v>40513</v>
      </c>
      <c r="B174" s="347" t="n">
        <v>40508</v>
      </c>
      <c r="C174" s="348" t="n">
        <v>40506</v>
      </c>
    </row>
    <row r="175" customFormat="false" ht="12.75" hidden="false" customHeight="false" outlineLevel="0" collapsed="false">
      <c r="A175" s="346" t="n">
        <v>40544</v>
      </c>
      <c r="B175" s="347" t="n">
        <v>40540</v>
      </c>
      <c r="C175" s="348" t="n">
        <v>40539</v>
      </c>
    </row>
    <row r="176" customFormat="false" ht="12.75" hidden="false" customHeight="false" outlineLevel="0" collapsed="false">
      <c r="A176" s="346" t="n">
        <v>40575</v>
      </c>
      <c r="B176" s="347" t="n">
        <v>40570</v>
      </c>
      <c r="C176" s="348" t="n">
        <v>40569</v>
      </c>
    </row>
    <row r="177" customFormat="false" ht="12.75" hidden="false" customHeight="false" outlineLevel="0" collapsed="false">
      <c r="A177" s="346" t="n">
        <v>40603</v>
      </c>
      <c r="B177" s="347" t="n">
        <v>40598</v>
      </c>
      <c r="C177" s="348" t="n">
        <v>40597</v>
      </c>
    </row>
    <row r="178" customFormat="false" ht="12.75" hidden="false" customHeight="false" outlineLevel="0" collapsed="false">
      <c r="A178" s="346" t="n">
        <v>40634</v>
      </c>
      <c r="B178" s="347" t="n">
        <v>40631</v>
      </c>
      <c r="C178" s="348" t="n">
        <v>40630</v>
      </c>
    </row>
    <row r="179" customFormat="false" ht="12.75" hidden="false" customHeight="false" outlineLevel="0" collapsed="false">
      <c r="A179" s="346" t="n">
        <v>40664</v>
      </c>
      <c r="B179" s="347" t="n">
        <v>40660</v>
      </c>
      <c r="C179" s="348" t="n">
        <v>40659</v>
      </c>
    </row>
    <row r="180" customFormat="false" ht="12.75" hidden="false" customHeight="false" outlineLevel="0" collapsed="false">
      <c r="A180" s="346" t="n">
        <v>40695</v>
      </c>
      <c r="B180" s="347" t="n">
        <v>40689</v>
      </c>
      <c r="C180" s="348" t="n">
        <v>40688</v>
      </c>
    </row>
    <row r="181" customFormat="false" ht="12.75" hidden="false" customHeight="false" outlineLevel="0" collapsed="false">
      <c r="A181" s="346" t="n">
        <v>40725</v>
      </c>
      <c r="B181" s="347" t="n">
        <v>40722</v>
      </c>
      <c r="C181" s="348" t="n">
        <v>40721</v>
      </c>
    </row>
    <row r="182" customFormat="false" ht="12.75" hidden="false" customHeight="false" outlineLevel="0" collapsed="false">
      <c r="A182" s="346" t="n">
        <v>40756</v>
      </c>
      <c r="B182" s="347" t="n">
        <v>40751</v>
      </c>
      <c r="C182" s="348" t="n">
        <v>40750</v>
      </c>
    </row>
    <row r="183" customFormat="false" ht="12.75" hidden="false" customHeight="false" outlineLevel="0" collapsed="false">
      <c r="A183" s="346" t="n">
        <v>40787</v>
      </c>
      <c r="B183" s="347" t="n">
        <v>40784</v>
      </c>
      <c r="C183" s="348" t="n">
        <v>40781</v>
      </c>
    </row>
    <row r="184" customFormat="false" ht="12.75" hidden="false" customHeight="false" outlineLevel="0" collapsed="false">
      <c r="A184" s="346" t="n">
        <v>40817</v>
      </c>
      <c r="B184" s="347" t="n">
        <v>40814</v>
      </c>
      <c r="C184" s="348" t="n">
        <v>40813</v>
      </c>
    </row>
    <row r="185" customFormat="false" ht="12.75" hidden="false" customHeight="false" outlineLevel="0" collapsed="false">
      <c r="A185" s="346" t="n">
        <v>40848</v>
      </c>
      <c r="B185" s="347" t="n">
        <v>40843</v>
      </c>
      <c r="C185" s="348" t="n">
        <v>40842</v>
      </c>
    </row>
    <row r="186" customFormat="false" ht="12.75" hidden="false" customHeight="false" outlineLevel="0" collapsed="false">
      <c r="A186" s="346" t="n">
        <v>40878</v>
      </c>
      <c r="B186" s="347" t="n">
        <v>40875</v>
      </c>
      <c r="C186" s="348" t="n">
        <v>40872</v>
      </c>
    </row>
    <row r="187" customFormat="false" ht="12.75" hidden="false" customHeight="false" outlineLevel="0" collapsed="false">
      <c r="A187" s="346" t="n">
        <v>40909</v>
      </c>
      <c r="B187" s="347" t="n">
        <v>40905</v>
      </c>
      <c r="C187" s="348" t="n">
        <v>40904</v>
      </c>
    </row>
    <row r="188" customFormat="false" ht="12.75" hidden="false" customHeight="false" outlineLevel="0" collapsed="false">
      <c r="A188" s="346" t="n">
        <v>40940</v>
      </c>
      <c r="B188" s="347" t="n">
        <v>40935</v>
      </c>
      <c r="C188" s="348" t="n">
        <v>40934</v>
      </c>
    </row>
    <row r="189" customFormat="false" ht="12.75" hidden="false" customHeight="false" outlineLevel="0" collapsed="false">
      <c r="A189" s="346" t="n">
        <v>40969</v>
      </c>
      <c r="B189" s="347" t="n">
        <v>40966</v>
      </c>
      <c r="C189" s="348" t="n">
        <v>40963</v>
      </c>
    </row>
    <row r="190" customFormat="false" ht="12.75" hidden="false" customHeight="false" outlineLevel="0" collapsed="false">
      <c r="A190" s="346" t="n">
        <v>41000</v>
      </c>
      <c r="B190" s="347" t="n">
        <v>40996</v>
      </c>
      <c r="C190" s="348" t="n">
        <v>40995</v>
      </c>
    </row>
    <row r="191" customFormat="false" ht="12.75" hidden="false" customHeight="false" outlineLevel="0" collapsed="false">
      <c r="A191" s="346" t="n">
        <v>41030</v>
      </c>
      <c r="B191" s="347" t="n">
        <v>41025</v>
      </c>
      <c r="C191" s="348" t="n">
        <v>41024</v>
      </c>
    </row>
    <row r="192" customFormat="false" ht="12.75" hidden="false" customHeight="false" outlineLevel="0" collapsed="false">
      <c r="A192" s="346" t="n">
        <v>41061</v>
      </c>
      <c r="B192" s="347" t="n">
        <v>41058</v>
      </c>
      <c r="C192" s="348" t="n">
        <v>41054</v>
      </c>
    </row>
    <row r="193" customFormat="false" ht="12.75" hidden="false" customHeight="false" outlineLevel="0" collapsed="false">
      <c r="A193" s="346" t="n">
        <v>41091</v>
      </c>
      <c r="B193" s="347" t="n">
        <v>41087</v>
      </c>
      <c r="C193" s="348" t="n">
        <v>41086</v>
      </c>
    </row>
    <row r="194" customFormat="false" ht="12.75" hidden="false" customHeight="false" outlineLevel="0" collapsed="false">
      <c r="A194" s="346" t="n">
        <v>41122</v>
      </c>
      <c r="B194" s="347" t="n">
        <v>41117</v>
      </c>
      <c r="C194" s="348" t="n">
        <v>41116</v>
      </c>
    </row>
    <row r="195" customFormat="false" ht="12.75" hidden="false" customHeight="false" outlineLevel="0" collapsed="false">
      <c r="A195" s="346" t="n">
        <v>41153</v>
      </c>
      <c r="B195" s="347" t="n">
        <v>41150</v>
      </c>
      <c r="C195" s="348" t="n">
        <v>41149</v>
      </c>
    </row>
    <row r="196" customFormat="false" ht="12.75" hidden="false" customHeight="false" outlineLevel="0" collapsed="false">
      <c r="A196" s="346" t="n">
        <v>41183</v>
      </c>
      <c r="B196" s="347" t="n">
        <v>41178</v>
      </c>
      <c r="C196" s="348" t="n">
        <v>41177</v>
      </c>
    </row>
    <row r="197" customFormat="false" ht="12.75" hidden="false" customHeight="false" outlineLevel="0" collapsed="false">
      <c r="A197" s="346" t="n">
        <v>41214</v>
      </c>
      <c r="B197" s="347" t="n">
        <v>41211</v>
      </c>
      <c r="C197" s="348" t="n">
        <v>41208</v>
      </c>
    </row>
    <row r="198" customFormat="false" ht="12.75" hidden="false" customHeight="false" outlineLevel="0" collapsed="false">
      <c r="A198" s="346" t="n">
        <v>41244</v>
      </c>
      <c r="B198" s="347" t="n">
        <v>41241</v>
      </c>
      <c r="C198" s="348" t="n">
        <v>41240</v>
      </c>
    </row>
    <row r="199" customFormat="false" ht="12.75" hidden="false" customHeight="false" outlineLevel="0" collapsed="false">
      <c r="A199" s="346" t="n">
        <v>41275</v>
      </c>
      <c r="B199" s="347" t="n">
        <v>41270</v>
      </c>
      <c r="C199" s="348" t="n">
        <v>41269</v>
      </c>
    </row>
    <row r="200" customFormat="false" ht="12.75" hidden="false" customHeight="false" outlineLevel="0" collapsed="false">
      <c r="A200" s="346" t="n">
        <v>41306</v>
      </c>
      <c r="B200" s="347" t="n">
        <v>41303</v>
      </c>
      <c r="C200" s="348" t="n">
        <v>41302</v>
      </c>
    </row>
    <row r="201" customFormat="false" ht="12.75" hidden="false" customHeight="false" outlineLevel="0" collapsed="false">
      <c r="A201" s="346" t="n">
        <v>41334</v>
      </c>
      <c r="B201" s="347" t="n">
        <v>41331</v>
      </c>
      <c r="C201" s="348" t="n">
        <v>41330</v>
      </c>
    </row>
    <row r="202" customFormat="false" ht="12.75" hidden="false" customHeight="false" outlineLevel="0" collapsed="false">
      <c r="A202" s="346" t="n">
        <v>41365</v>
      </c>
      <c r="B202" s="347" t="n">
        <v>41359</v>
      </c>
      <c r="C202" s="348" t="n">
        <v>41358</v>
      </c>
    </row>
    <row r="203" customFormat="false" ht="12.75" hidden="false" customHeight="false" outlineLevel="0" collapsed="false">
      <c r="A203" s="346" t="n">
        <v>41395</v>
      </c>
      <c r="B203" s="347" t="n">
        <v>41390</v>
      </c>
      <c r="C203" s="348" t="n">
        <v>41389</v>
      </c>
    </row>
    <row r="204" customFormat="false" ht="12.75" hidden="false" customHeight="false" outlineLevel="0" collapsed="false">
      <c r="A204" s="346" t="n">
        <v>41426</v>
      </c>
      <c r="B204" s="347" t="n">
        <v>41423</v>
      </c>
      <c r="C204" s="348" t="n">
        <v>41422</v>
      </c>
    </row>
    <row r="205" customFormat="false" ht="12.75" hidden="false" customHeight="false" outlineLevel="0" collapsed="false">
      <c r="A205" s="346" t="n">
        <v>41456</v>
      </c>
      <c r="B205" s="347" t="n">
        <v>41451</v>
      </c>
      <c r="C205" s="348" t="n">
        <v>41450</v>
      </c>
    </row>
    <row r="206" customFormat="false" ht="12.75" hidden="false" customHeight="false" outlineLevel="0" collapsed="false">
      <c r="A206" s="346" t="n">
        <v>41487</v>
      </c>
      <c r="B206" s="347" t="n">
        <v>41484</v>
      </c>
      <c r="C206" s="348" t="n">
        <v>41481</v>
      </c>
    </row>
    <row r="207" customFormat="false" ht="12.75" hidden="false" customHeight="false" outlineLevel="0" collapsed="false">
      <c r="A207" s="346" t="n">
        <v>41518</v>
      </c>
      <c r="B207" s="347" t="n">
        <v>41514</v>
      </c>
      <c r="C207" s="348" t="n">
        <v>41513</v>
      </c>
    </row>
    <row r="208" customFormat="false" ht="12.75" hidden="false" customHeight="false" outlineLevel="0" collapsed="false">
      <c r="A208" s="346" t="n">
        <v>41548</v>
      </c>
      <c r="B208" s="347" t="n">
        <v>41543</v>
      </c>
      <c r="C208" s="348" t="n">
        <v>41542</v>
      </c>
    </row>
    <row r="209" customFormat="false" ht="12.75" hidden="false" customHeight="false" outlineLevel="0" collapsed="false">
      <c r="A209" s="346" t="n">
        <v>41579</v>
      </c>
      <c r="B209" s="347" t="n">
        <v>41576</v>
      </c>
      <c r="C209" s="348" t="n">
        <v>41575</v>
      </c>
    </row>
    <row r="210" customFormat="false" ht="12.75" hidden="false" customHeight="false" outlineLevel="0" collapsed="false">
      <c r="A210" s="346" t="n">
        <v>41609</v>
      </c>
      <c r="B210" s="347" t="n">
        <v>41604</v>
      </c>
      <c r="C210" s="348" t="n">
        <v>41603</v>
      </c>
    </row>
    <row r="211" customFormat="false" ht="12.75" hidden="false" customHeight="false" outlineLevel="0" collapsed="false">
      <c r="A211" s="346" t="n">
        <v>41640</v>
      </c>
      <c r="B211" s="347" t="n">
        <v>41635</v>
      </c>
      <c r="C211" s="348" t="n">
        <v>41634</v>
      </c>
    </row>
    <row r="212" customFormat="false" ht="12.75" hidden="false" customHeight="false" outlineLevel="0" collapsed="false">
      <c r="A212" s="346" t="n">
        <v>41671</v>
      </c>
      <c r="B212" s="347" t="n">
        <v>41668</v>
      </c>
      <c r="C212" s="348" t="n">
        <v>41667</v>
      </c>
    </row>
    <row r="213" customFormat="false" ht="12.75" hidden="false" customHeight="false" outlineLevel="0" collapsed="false">
      <c r="A213" s="346" t="n">
        <v>41699</v>
      </c>
      <c r="B213" s="347" t="n">
        <v>41696</v>
      </c>
      <c r="C213" s="348" t="n">
        <v>41695</v>
      </c>
    </row>
    <row r="214" customFormat="false" ht="12.75" hidden="false" customHeight="false" outlineLevel="0" collapsed="false">
      <c r="A214" s="346" t="n">
        <v>41730</v>
      </c>
      <c r="B214" s="347" t="n">
        <v>41725</v>
      </c>
      <c r="C214" s="348" t="n">
        <v>41724</v>
      </c>
    </row>
    <row r="215" customFormat="false" ht="12.75" hidden="false" customHeight="false" outlineLevel="0" collapsed="false">
      <c r="A215" s="346" t="n">
        <v>41760</v>
      </c>
      <c r="B215" s="347" t="n">
        <v>41757</v>
      </c>
      <c r="C215" s="348" t="n">
        <v>41754</v>
      </c>
    </row>
    <row r="216" customFormat="false" ht="12.75" hidden="false" customHeight="false" outlineLevel="0" collapsed="false">
      <c r="A216" s="346" t="n">
        <v>41791</v>
      </c>
      <c r="B216" s="347" t="n">
        <v>41787</v>
      </c>
      <c r="C216" s="348" t="n">
        <v>41786</v>
      </c>
    </row>
    <row r="217" customFormat="false" ht="12.75" hidden="false" customHeight="false" outlineLevel="0" collapsed="false">
      <c r="A217" s="346" t="n">
        <v>41821</v>
      </c>
      <c r="B217" s="347" t="n">
        <v>41816</v>
      </c>
      <c r="C217" s="348" t="n">
        <v>41815</v>
      </c>
    </row>
    <row r="218" customFormat="false" ht="12.75" hidden="false" customHeight="false" outlineLevel="0" collapsed="false">
      <c r="A218" s="346" t="n">
        <v>41852</v>
      </c>
      <c r="B218" s="347" t="n">
        <v>41849</v>
      </c>
      <c r="C218" s="348" t="n">
        <v>41848</v>
      </c>
    </row>
    <row r="219" customFormat="false" ht="12.75" hidden="false" customHeight="false" outlineLevel="0" collapsed="false">
      <c r="A219" s="346" t="n">
        <v>41883</v>
      </c>
      <c r="B219" s="347" t="n">
        <v>41878</v>
      </c>
      <c r="C219" s="348" t="n">
        <v>41877</v>
      </c>
    </row>
    <row r="220" customFormat="false" ht="12.75" hidden="false" customHeight="false" outlineLevel="0" collapsed="false">
      <c r="A220" s="346" t="n">
        <v>41913</v>
      </c>
      <c r="B220" s="347" t="n">
        <v>41908</v>
      </c>
      <c r="C220" s="348" t="n">
        <v>41907</v>
      </c>
    </row>
    <row r="221" customFormat="false" ht="12.75" hidden="false" customHeight="false" outlineLevel="0" collapsed="false">
      <c r="A221" s="346" t="n">
        <v>41944</v>
      </c>
      <c r="B221" s="347" t="n">
        <v>41941</v>
      </c>
      <c r="C221" s="348" t="n">
        <v>41940</v>
      </c>
    </row>
    <row r="222" customFormat="false" ht="12.75" hidden="false" customHeight="false" outlineLevel="0" collapsed="false">
      <c r="A222" s="346" t="n">
        <v>41974</v>
      </c>
      <c r="B222" s="347" t="n">
        <v>41968</v>
      </c>
      <c r="C222" s="348" t="n">
        <v>41967</v>
      </c>
    </row>
    <row r="223" customFormat="false" ht="12.75" hidden="false" customHeight="false" outlineLevel="0" collapsed="false">
      <c r="A223" s="346" t="n">
        <v>42005</v>
      </c>
      <c r="B223" s="347" t="n">
        <v>42002</v>
      </c>
      <c r="C223" s="348" t="n">
        <v>41999</v>
      </c>
    </row>
    <row r="224" customFormat="false" ht="12.75" hidden="false" customHeight="false" outlineLevel="0" collapsed="false">
      <c r="A224" s="346" t="n">
        <v>42036</v>
      </c>
      <c r="B224" s="347" t="n">
        <v>42032</v>
      </c>
      <c r="C224" s="348" t="n">
        <v>42031</v>
      </c>
    </row>
    <row r="225" customFormat="false" ht="12.75" hidden="false" customHeight="false" outlineLevel="0" collapsed="false">
      <c r="A225" s="346" t="n">
        <v>42064</v>
      </c>
      <c r="B225" s="347" t="n">
        <v>42060</v>
      </c>
      <c r="C225" s="348" t="n">
        <v>42059</v>
      </c>
    </row>
    <row r="226" customFormat="false" ht="12.75" hidden="false" customHeight="false" outlineLevel="0" collapsed="false">
      <c r="A226" s="346" t="n">
        <v>42095</v>
      </c>
      <c r="B226" s="347" t="n">
        <v>42090</v>
      </c>
      <c r="C226" s="348" t="n">
        <v>42089</v>
      </c>
    </row>
    <row r="227" customFormat="false" ht="12.75" hidden="false" customHeight="false" outlineLevel="0" collapsed="false">
      <c r="A227" s="346" t="n">
        <v>42125</v>
      </c>
      <c r="B227" s="347" t="n">
        <v>42122</v>
      </c>
      <c r="C227" s="348" t="n">
        <v>42121</v>
      </c>
    </row>
    <row r="228" customFormat="false" ht="12.75" hidden="false" customHeight="false" outlineLevel="0" collapsed="false">
      <c r="A228" s="346" t="n">
        <v>42156</v>
      </c>
      <c r="B228" s="347" t="n">
        <v>42151</v>
      </c>
      <c r="C228" s="348" t="n">
        <v>42150</v>
      </c>
    </row>
    <row r="229" customFormat="false" ht="12.75" hidden="false" customHeight="false" outlineLevel="0" collapsed="false">
      <c r="A229" s="346" t="n">
        <v>42186</v>
      </c>
      <c r="B229" s="347" t="n">
        <v>42181</v>
      </c>
      <c r="C229" s="348" t="n">
        <v>42180</v>
      </c>
    </row>
    <row r="230" customFormat="false" ht="12.75" hidden="false" customHeight="false" outlineLevel="0" collapsed="false">
      <c r="A230" s="346" t="n">
        <v>42217</v>
      </c>
      <c r="B230" s="347" t="n">
        <v>42214</v>
      </c>
      <c r="C230" s="348" t="n">
        <v>42213</v>
      </c>
    </row>
    <row r="231" customFormat="false" ht="12.75" hidden="false" customHeight="false" outlineLevel="0" collapsed="false">
      <c r="A231" s="346" t="n">
        <v>42248</v>
      </c>
      <c r="B231" s="347" t="n">
        <v>42243</v>
      </c>
      <c r="C231" s="348" t="n">
        <v>42242</v>
      </c>
    </row>
    <row r="232" customFormat="false" ht="12.75" hidden="false" customHeight="false" outlineLevel="0" collapsed="false">
      <c r="A232" s="346" t="n">
        <v>42278</v>
      </c>
      <c r="B232" s="347" t="n">
        <v>42275</v>
      </c>
      <c r="C232" s="348" t="n">
        <v>42272</v>
      </c>
    </row>
    <row r="233" customFormat="false" ht="12.75" hidden="false" customHeight="false" outlineLevel="0" collapsed="false">
      <c r="A233" s="346" t="n">
        <v>42309</v>
      </c>
      <c r="B233" s="347" t="n">
        <v>42305</v>
      </c>
      <c r="C233" s="348" t="n">
        <v>42304</v>
      </c>
    </row>
    <row r="234" customFormat="false" ht="12.75" hidden="false" customHeight="false" outlineLevel="0" collapsed="false">
      <c r="A234" s="349" t="n">
        <v>42339</v>
      </c>
      <c r="B234" s="347" t="n">
        <v>42333</v>
      </c>
      <c r="C234" s="348" t="n">
        <v>42332</v>
      </c>
    </row>
    <row r="235" customFormat="false" ht="12.75" hidden="false" customHeight="false" outlineLevel="0" collapsed="false">
      <c r="A235" s="349" t="n">
        <v>42370</v>
      </c>
      <c r="B235" s="347" t="n">
        <v>42367</v>
      </c>
      <c r="C235" s="348" t="n">
        <v>42366</v>
      </c>
    </row>
    <row r="236" customFormat="false" ht="12.75" hidden="false" customHeight="false" outlineLevel="0" collapsed="false">
      <c r="A236" s="349" t="n">
        <v>42401</v>
      </c>
      <c r="B236" s="347" t="n">
        <v>42396</v>
      </c>
      <c r="C236" s="348" t="n">
        <v>42395</v>
      </c>
    </row>
    <row r="237" customFormat="false" ht="12.75" hidden="false" customHeight="false" outlineLevel="0" collapsed="false">
      <c r="A237" s="349" t="n">
        <v>42430</v>
      </c>
      <c r="B237" s="347" t="n">
        <v>42425</v>
      </c>
      <c r="C237" s="348" t="n">
        <v>42424</v>
      </c>
    </row>
    <row r="238" customFormat="false" ht="12.75" hidden="false" customHeight="false" outlineLevel="0" collapsed="false">
      <c r="A238" s="349" t="n">
        <v>42461</v>
      </c>
      <c r="B238" s="347" t="n">
        <v>42458</v>
      </c>
      <c r="C238" s="348" t="n">
        <v>42457</v>
      </c>
    </row>
    <row r="239" customFormat="false" ht="12.75" hidden="false" customHeight="false" outlineLevel="0" collapsed="false">
      <c r="A239" s="349" t="n">
        <v>42491</v>
      </c>
      <c r="B239" s="347" t="n">
        <v>42487</v>
      </c>
      <c r="C239" s="348" t="n">
        <v>42486</v>
      </c>
    </row>
    <row r="240" customFormat="false" ht="12.75" hidden="false" customHeight="false" outlineLevel="0" collapsed="false">
      <c r="A240" s="349" t="n">
        <v>42522</v>
      </c>
      <c r="B240" s="347" t="n">
        <v>42516</v>
      </c>
      <c r="C240" s="348" t="n">
        <v>42515</v>
      </c>
    </row>
    <row r="241" customFormat="false" ht="12.75" hidden="false" customHeight="false" outlineLevel="0" collapsed="false">
      <c r="A241" s="349" t="n">
        <v>42552</v>
      </c>
      <c r="B241" s="347" t="n">
        <v>42549</v>
      </c>
      <c r="C241" s="348" t="n">
        <v>42548</v>
      </c>
    </row>
    <row r="242" customFormat="false" ht="12.75" hidden="false" customHeight="false" outlineLevel="0" collapsed="false">
      <c r="A242" s="349" t="n">
        <v>42583</v>
      </c>
      <c r="B242" s="347" t="n">
        <v>42578</v>
      </c>
      <c r="C242" s="348" t="n">
        <v>42577</v>
      </c>
    </row>
    <row r="243" customFormat="false" ht="12.75" hidden="false" customHeight="false" outlineLevel="0" collapsed="false">
      <c r="A243" s="349" t="n">
        <v>42614</v>
      </c>
      <c r="B243" s="347" t="n">
        <v>42611</v>
      </c>
      <c r="C243" s="348" t="n">
        <v>42608</v>
      </c>
    </row>
    <row r="244" customFormat="false" ht="12.75" hidden="false" customHeight="false" outlineLevel="0" collapsed="false">
      <c r="A244" s="349" t="n">
        <v>42644</v>
      </c>
      <c r="B244" s="347" t="n">
        <v>42641</v>
      </c>
      <c r="C244" s="348" t="n">
        <v>42640</v>
      </c>
    </row>
    <row r="245" customFormat="false" ht="12.75" hidden="false" customHeight="false" outlineLevel="0" collapsed="false">
      <c r="A245" s="349" t="n">
        <v>42675</v>
      </c>
      <c r="B245" s="347" t="n">
        <v>42670</v>
      </c>
      <c r="C245" s="348" t="n">
        <v>42669</v>
      </c>
    </row>
    <row r="246" customFormat="false" ht="12.75" hidden="false" customHeight="false" outlineLevel="0" collapsed="false">
      <c r="A246" s="349" t="n">
        <v>42705</v>
      </c>
      <c r="B246" s="347" t="n">
        <v>42702</v>
      </c>
      <c r="C246" s="348" t="n">
        <v>42699</v>
      </c>
    </row>
    <row r="247" customFormat="false" ht="12.75" hidden="false" customHeight="false" outlineLevel="0" collapsed="false">
      <c r="A247" s="349" t="n">
        <v>42736</v>
      </c>
      <c r="B247" s="347" t="n">
        <v>42732</v>
      </c>
      <c r="C247" s="348" t="n">
        <v>42731</v>
      </c>
    </row>
    <row r="248" customFormat="false" ht="12.75" hidden="false" customHeight="false" outlineLevel="0" collapsed="false">
      <c r="A248" s="349" t="n">
        <v>42767</v>
      </c>
      <c r="B248" s="347" t="n">
        <v>42762</v>
      </c>
      <c r="C248" s="348" t="n">
        <v>42761</v>
      </c>
    </row>
    <row r="249" customFormat="false" ht="12.75" hidden="false" customHeight="false" outlineLevel="0" collapsed="false">
      <c r="A249" s="349" t="n">
        <v>42795</v>
      </c>
      <c r="B249" s="347" t="n">
        <v>42790</v>
      </c>
      <c r="C249" s="348" t="n">
        <v>42789</v>
      </c>
    </row>
    <row r="250" customFormat="false" ht="12.75" hidden="false" customHeight="false" outlineLevel="0" collapsed="false">
      <c r="A250" s="349" t="n">
        <v>42826</v>
      </c>
      <c r="B250" s="347" t="n">
        <v>42823</v>
      </c>
      <c r="C250" s="348" t="n">
        <v>42822</v>
      </c>
    </row>
    <row r="251" customFormat="false" ht="12.75" hidden="false" customHeight="false" outlineLevel="0" collapsed="false">
      <c r="A251" s="349" t="n">
        <v>42856</v>
      </c>
      <c r="B251" s="347" t="n">
        <v>42851</v>
      </c>
      <c r="C251" s="348" t="n">
        <v>42850</v>
      </c>
    </row>
    <row r="252" customFormat="false" ht="12.75" hidden="false" customHeight="false" outlineLevel="0" collapsed="false">
      <c r="A252" s="349" t="n">
        <v>42887</v>
      </c>
      <c r="B252" s="347" t="n">
        <v>42881</v>
      </c>
      <c r="C252" s="348" t="n">
        <v>42880</v>
      </c>
    </row>
    <row r="253" customFormat="false" ht="12.75" hidden="false" customHeight="false" outlineLevel="0" collapsed="false">
      <c r="A253" s="349" t="n">
        <v>42917</v>
      </c>
      <c r="B253" s="347" t="n">
        <v>42914</v>
      </c>
      <c r="C253" s="348" t="n">
        <v>42913</v>
      </c>
    </row>
    <row r="254" customFormat="false" ht="12.75" hidden="false" customHeight="false" outlineLevel="0" collapsed="false">
      <c r="A254" s="349" t="n">
        <v>42948</v>
      </c>
      <c r="B254" s="347" t="n">
        <v>42943</v>
      </c>
      <c r="C254" s="348" t="n">
        <v>42942</v>
      </c>
    </row>
    <row r="255" customFormat="false" ht="12.75" hidden="false" customHeight="false" outlineLevel="0" collapsed="false">
      <c r="A255" s="349" t="n">
        <v>42979</v>
      </c>
      <c r="B255" s="347" t="n">
        <v>42976</v>
      </c>
      <c r="C255" s="348" t="n">
        <v>42975</v>
      </c>
    </row>
    <row r="256" customFormat="false" ht="12.75" hidden="false" customHeight="false" outlineLevel="0" collapsed="false">
      <c r="A256" s="349" t="n">
        <v>43009</v>
      </c>
      <c r="B256" s="347" t="n">
        <v>43005</v>
      </c>
      <c r="C256" s="348" t="n">
        <v>43004</v>
      </c>
    </row>
    <row r="257" customFormat="false" ht="12.75" hidden="false" customHeight="false" outlineLevel="0" collapsed="false">
      <c r="A257" s="349" t="n">
        <v>43040</v>
      </c>
      <c r="B257" s="347" t="n">
        <v>43035</v>
      </c>
      <c r="C257" s="348" t="n">
        <v>43034</v>
      </c>
    </row>
    <row r="258" customFormat="false" ht="12.75" hidden="false" customHeight="false" outlineLevel="0" collapsed="false">
      <c r="A258" s="349" t="n">
        <v>43070</v>
      </c>
      <c r="B258" s="347" t="n">
        <v>43067</v>
      </c>
      <c r="C258" s="348" t="n">
        <v>43066</v>
      </c>
    </row>
    <row r="259" customFormat="false" ht="12.75" hidden="false" customHeight="false" outlineLevel="0" collapsed="false">
      <c r="A259" s="349" t="n">
        <v>43101</v>
      </c>
      <c r="B259" s="347" t="n">
        <v>43096</v>
      </c>
      <c r="C259" s="348" t="n">
        <v>43095</v>
      </c>
    </row>
    <row r="260" customFormat="false" ht="12.75" hidden="false" customHeight="false" outlineLevel="0" collapsed="false">
      <c r="A260" s="349" t="n">
        <v>43132</v>
      </c>
      <c r="B260" s="347" t="n">
        <v>43129</v>
      </c>
      <c r="C260" s="348" t="n">
        <v>43126</v>
      </c>
    </row>
    <row r="261" customFormat="false" ht="12.75" hidden="false" customHeight="false" outlineLevel="0" collapsed="false">
      <c r="A261" s="349" t="n">
        <v>43160</v>
      </c>
      <c r="B261" s="347" t="n">
        <v>43157</v>
      </c>
      <c r="C261" s="348" t="n">
        <v>43154</v>
      </c>
    </row>
    <row r="262" customFormat="false" ht="12.75" hidden="false" customHeight="false" outlineLevel="0" collapsed="false">
      <c r="A262" s="349" t="n">
        <v>43191</v>
      </c>
      <c r="B262" s="347" t="n">
        <v>43186</v>
      </c>
      <c r="C262" s="348" t="n">
        <v>43185</v>
      </c>
    </row>
    <row r="263" customFormat="false" ht="12.75" hidden="false" customHeight="false" outlineLevel="0" collapsed="false">
      <c r="A263" s="349" t="n">
        <v>43221</v>
      </c>
      <c r="B263" s="347" t="n">
        <v>43216</v>
      </c>
      <c r="C263" s="348" t="n">
        <v>43215</v>
      </c>
    </row>
    <row r="264" customFormat="false" ht="12.75" hidden="false" customHeight="false" outlineLevel="0" collapsed="false">
      <c r="A264" s="349" t="n">
        <v>43252</v>
      </c>
      <c r="B264" s="347" t="n">
        <v>43249</v>
      </c>
      <c r="C264" s="348" t="n">
        <v>43245</v>
      </c>
    </row>
    <row r="265" customFormat="false" ht="12.75" hidden="false" customHeight="false" outlineLevel="0" collapsed="false">
      <c r="A265" s="349" t="n">
        <v>43282</v>
      </c>
      <c r="B265" s="347" t="n">
        <v>43278</v>
      </c>
      <c r="C265" s="348" t="n">
        <v>43277</v>
      </c>
    </row>
    <row r="266" customFormat="false" ht="12.75" hidden="false" customHeight="false" outlineLevel="0" collapsed="false">
      <c r="A266" s="349" t="n">
        <v>43313</v>
      </c>
      <c r="B266" s="347" t="n">
        <v>43308</v>
      </c>
      <c r="C266" s="348" t="n">
        <v>43307</v>
      </c>
    </row>
    <row r="267" customFormat="false" ht="12.75" hidden="false" customHeight="false" outlineLevel="0" collapsed="false">
      <c r="A267" s="349" t="n">
        <v>43344</v>
      </c>
      <c r="B267" s="347" t="n">
        <v>43341</v>
      </c>
      <c r="C267" s="348" t="n">
        <v>43340</v>
      </c>
    </row>
    <row r="268" customFormat="false" ht="12.75" hidden="false" customHeight="false" outlineLevel="0" collapsed="false">
      <c r="A268" s="349" t="n">
        <v>43374</v>
      </c>
      <c r="B268" s="347" t="n">
        <v>43369</v>
      </c>
      <c r="C268" s="348" t="n">
        <v>43368</v>
      </c>
    </row>
    <row r="269" customFormat="false" ht="12.75" hidden="false" customHeight="false" outlineLevel="0" collapsed="false">
      <c r="A269" s="349" t="n">
        <v>43405</v>
      </c>
      <c r="B269" s="347" t="n">
        <v>43402</v>
      </c>
      <c r="C269" s="348" t="n">
        <v>43399</v>
      </c>
    </row>
    <row r="270" customFormat="false" ht="12.75" hidden="false" customHeight="false" outlineLevel="0" collapsed="false">
      <c r="A270" s="349" t="n">
        <v>43435</v>
      </c>
      <c r="B270" s="347" t="n">
        <v>43432</v>
      </c>
      <c r="C270" s="348" t="n">
        <v>43431</v>
      </c>
    </row>
    <row r="271" customFormat="false" ht="12.75" hidden="false" customHeight="false" outlineLevel="0" collapsed="false">
      <c r="A271" s="349" t="n">
        <v>43466</v>
      </c>
      <c r="B271" s="347" t="n">
        <v>43461</v>
      </c>
      <c r="C271" s="348" t="n">
        <v>43460</v>
      </c>
    </row>
    <row r="272" customFormat="false" ht="12.75" hidden="false" customHeight="false" outlineLevel="0" collapsed="false">
      <c r="A272" s="349" t="n">
        <v>43497</v>
      </c>
      <c r="B272" s="347" t="n">
        <v>43494</v>
      </c>
      <c r="C272" s="348" t="n">
        <v>43493</v>
      </c>
    </row>
    <row r="273" customFormat="false" ht="12.75" hidden="false" customHeight="false" outlineLevel="0" collapsed="false">
      <c r="A273" s="349" t="n">
        <v>43525</v>
      </c>
      <c r="B273" s="347" t="n">
        <v>43522</v>
      </c>
      <c r="C273" s="348" t="n">
        <v>43521</v>
      </c>
    </row>
    <row r="274" customFormat="false" ht="12.75" hidden="false" customHeight="false" outlineLevel="0" collapsed="false">
      <c r="A274" s="349" t="n">
        <v>43556</v>
      </c>
      <c r="B274" s="347" t="n">
        <v>43551</v>
      </c>
      <c r="C274" s="348" t="n">
        <v>43550</v>
      </c>
    </row>
    <row r="275" customFormat="false" ht="12.75" hidden="false" customHeight="false" outlineLevel="0" collapsed="false">
      <c r="A275" s="349" t="n">
        <v>43586</v>
      </c>
      <c r="B275" s="347" t="n">
        <v>43581</v>
      </c>
      <c r="C275" s="348" t="n">
        <v>43580</v>
      </c>
    </row>
    <row r="276" customFormat="false" ht="12.75" hidden="false" customHeight="false" outlineLevel="0" collapsed="false">
      <c r="A276" s="349" t="n">
        <v>43617</v>
      </c>
      <c r="B276" s="347" t="n">
        <v>43614</v>
      </c>
      <c r="C276" s="348" t="n">
        <v>43613</v>
      </c>
    </row>
    <row r="277" customFormat="false" ht="12.75" hidden="false" customHeight="false" outlineLevel="0" collapsed="false">
      <c r="A277" s="349" t="n">
        <v>43647</v>
      </c>
      <c r="B277" s="347" t="n">
        <v>43642</v>
      </c>
      <c r="C277" s="348" t="n">
        <v>43641</v>
      </c>
    </row>
    <row r="278" customFormat="false" ht="12.75" hidden="false" customHeight="false" outlineLevel="0" collapsed="false">
      <c r="A278" s="349" t="n">
        <v>43678</v>
      </c>
      <c r="B278" s="347" t="n">
        <v>43675</v>
      </c>
      <c r="C278" s="348" t="n">
        <v>43672</v>
      </c>
    </row>
    <row r="279" customFormat="false" ht="12.75" hidden="false" customHeight="false" outlineLevel="0" collapsed="false">
      <c r="A279" s="349" t="n">
        <v>43709</v>
      </c>
      <c r="B279" s="347" t="n">
        <v>43705</v>
      </c>
      <c r="C279" s="348" t="n">
        <v>43704</v>
      </c>
    </row>
    <row r="280" customFormat="false" ht="12.75" hidden="false" customHeight="false" outlineLevel="0" collapsed="false">
      <c r="A280" s="349" t="n">
        <v>43739</v>
      </c>
      <c r="B280" s="347" t="n">
        <v>43734</v>
      </c>
      <c r="C280" s="348" t="n">
        <v>43733</v>
      </c>
    </row>
    <row r="281" customFormat="false" ht="12.75" hidden="false" customHeight="false" outlineLevel="0" collapsed="false">
      <c r="A281" s="349" t="n">
        <v>43770</v>
      </c>
      <c r="B281" s="347" t="n">
        <v>43767</v>
      </c>
      <c r="C281" s="348" t="n">
        <v>43766</v>
      </c>
    </row>
    <row r="282" customFormat="false" ht="12.75" hidden="false" customHeight="false" outlineLevel="0" collapsed="false">
      <c r="A282" s="349" t="n">
        <v>43800</v>
      </c>
      <c r="B282" s="347" t="n">
        <v>43795</v>
      </c>
      <c r="C282" s="348" t="n">
        <v>43794</v>
      </c>
    </row>
    <row r="283" customFormat="false" ht="12.75" hidden="false" customHeight="false" outlineLevel="0" collapsed="false">
      <c r="A283" s="349" t="n">
        <v>43831</v>
      </c>
      <c r="B283" s="347" t="n">
        <v>43826</v>
      </c>
      <c r="C283" s="348" t="n">
        <v>43825</v>
      </c>
    </row>
    <row r="284" customFormat="false" ht="12.75" hidden="false" customHeight="false" outlineLevel="0" collapsed="false">
      <c r="A284" s="349" t="n">
        <v>43862</v>
      </c>
      <c r="B284" s="347" t="n">
        <v>43859</v>
      </c>
      <c r="C284" s="348" t="n">
        <v>43858</v>
      </c>
    </row>
    <row r="285" customFormat="false" ht="12.75" hidden="false" customHeight="false" outlineLevel="0" collapsed="false">
      <c r="A285" s="349" t="n">
        <v>43891</v>
      </c>
      <c r="B285" s="347" t="n">
        <v>43887</v>
      </c>
      <c r="C285" s="348" t="n">
        <v>43886</v>
      </c>
    </row>
    <row r="286" customFormat="false" ht="12.75" hidden="false" customHeight="false" outlineLevel="0" collapsed="false">
      <c r="A286" s="349" t="n">
        <v>43922</v>
      </c>
      <c r="B286" s="347" t="n">
        <v>43917</v>
      </c>
      <c r="C286" s="348" t="n">
        <v>43916</v>
      </c>
    </row>
    <row r="287" customFormat="false" ht="12.75" hidden="false" customHeight="false" outlineLevel="0" collapsed="false">
      <c r="A287" s="349" t="n">
        <v>43952</v>
      </c>
      <c r="B287" s="347" t="n">
        <v>43949</v>
      </c>
      <c r="C287" s="348" t="n">
        <v>43948</v>
      </c>
    </row>
    <row r="288" customFormat="false" ht="12.75" hidden="false" customHeight="false" outlineLevel="0" collapsed="false">
      <c r="A288" s="349" t="n">
        <v>43983</v>
      </c>
      <c r="B288" s="347" t="n">
        <v>43978</v>
      </c>
      <c r="C288" s="348" t="n">
        <v>43977</v>
      </c>
    </row>
    <row r="289" customFormat="false" ht="12.75" hidden="false" customHeight="false" outlineLevel="0" collapsed="false">
      <c r="A289" s="349" t="n">
        <v>44013</v>
      </c>
      <c r="B289" s="347" t="n">
        <v>44008</v>
      </c>
      <c r="C289" s="348" t="n">
        <v>44007</v>
      </c>
    </row>
    <row r="290" customFormat="false" ht="12.75" hidden="false" customHeight="false" outlineLevel="0" collapsed="false">
      <c r="A290" s="349" t="n">
        <v>44044</v>
      </c>
      <c r="B290" s="347" t="n">
        <v>44041</v>
      </c>
      <c r="C290" s="348" t="n">
        <v>44040</v>
      </c>
    </row>
    <row r="291" customFormat="false" ht="12.75" hidden="false" customHeight="false" outlineLevel="0" collapsed="false">
      <c r="A291" s="349" t="n">
        <v>44075</v>
      </c>
      <c r="B291" s="347" t="n">
        <v>44070</v>
      </c>
      <c r="C291" s="348" t="n">
        <v>44069</v>
      </c>
    </row>
    <row r="292" customFormat="false" ht="12.75" hidden="false" customHeight="false" outlineLevel="0" collapsed="false">
      <c r="A292" s="349" t="n">
        <v>44105</v>
      </c>
      <c r="B292" s="347" t="n">
        <v>44102</v>
      </c>
      <c r="C292" s="348" t="n">
        <v>44099</v>
      </c>
    </row>
    <row r="293" customFormat="false" ht="12.75" hidden="false" customHeight="false" outlineLevel="0" collapsed="false">
      <c r="A293" s="349" t="n">
        <v>44136</v>
      </c>
      <c r="B293" s="347" t="n">
        <v>44132</v>
      </c>
      <c r="C293" s="348" t="n">
        <v>44131</v>
      </c>
    </row>
    <row r="294" customFormat="false" ht="12.75" hidden="false" customHeight="false" outlineLevel="0" collapsed="false">
      <c r="A294" s="349" t="n">
        <v>44166</v>
      </c>
      <c r="B294" s="347" t="n">
        <v>44160</v>
      </c>
      <c r="C294" s="348" t="n">
        <v>44159</v>
      </c>
    </row>
    <row r="295" customFormat="false" ht="12.75" hidden="false" customHeight="false" outlineLevel="0" collapsed="false">
      <c r="A295" s="349" t="n">
        <v>44197</v>
      </c>
      <c r="B295" s="347" t="n">
        <v>44194</v>
      </c>
      <c r="C295" s="348" t="n">
        <v>44193</v>
      </c>
    </row>
    <row r="296" customFormat="false" ht="12.75" hidden="false" customHeight="false" outlineLevel="0" collapsed="false">
      <c r="A296" s="349" t="n">
        <v>44228</v>
      </c>
      <c r="B296" s="347" t="n">
        <v>44223</v>
      </c>
      <c r="C296" s="348" t="n">
        <v>44222</v>
      </c>
    </row>
    <row r="297" customFormat="false" ht="12.75" hidden="false" customHeight="false" outlineLevel="0" collapsed="false">
      <c r="A297" s="349" t="n">
        <v>44256</v>
      </c>
      <c r="B297" s="347" t="n">
        <v>44251</v>
      </c>
      <c r="C297" s="348" t="n">
        <v>44250</v>
      </c>
    </row>
    <row r="298" customFormat="false" ht="12.75" hidden="false" customHeight="false" outlineLevel="0" collapsed="false">
      <c r="A298" s="349" t="n">
        <v>44287</v>
      </c>
      <c r="B298" s="347" t="n">
        <v>44284</v>
      </c>
      <c r="C298" s="348" t="n">
        <v>44281</v>
      </c>
    </row>
    <row r="299" customFormat="false" ht="12.75" hidden="false" customHeight="false" outlineLevel="0" collapsed="false">
      <c r="A299" s="349" t="n">
        <v>44317</v>
      </c>
      <c r="B299" s="347" t="n">
        <v>44314</v>
      </c>
      <c r="C299" s="348" t="n">
        <v>44313</v>
      </c>
    </row>
    <row r="300" customFormat="false" ht="12.75" hidden="false" customHeight="false" outlineLevel="0" collapsed="false">
      <c r="A300" s="349" t="n">
        <v>44348</v>
      </c>
      <c r="B300" s="347" t="n">
        <v>44342</v>
      </c>
      <c r="C300" s="348" t="n">
        <v>44341</v>
      </c>
    </row>
    <row r="301" customFormat="false" ht="12.75" hidden="false" customHeight="false" outlineLevel="0" collapsed="false">
      <c r="A301" s="349" t="n">
        <v>44378</v>
      </c>
      <c r="B301" s="347" t="n">
        <v>44375</v>
      </c>
      <c r="C301" s="348" t="n">
        <v>44372</v>
      </c>
    </row>
    <row r="302" customFormat="false" ht="12.75" hidden="false" customHeight="false" outlineLevel="0" collapsed="false">
      <c r="A302" s="349" t="n">
        <v>44409</v>
      </c>
      <c r="B302" s="347" t="n">
        <v>44405</v>
      </c>
      <c r="C302" s="348" t="n">
        <v>44404</v>
      </c>
    </row>
    <row r="303" customFormat="false" ht="12.75" hidden="false" customHeight="false" outlineLevel="0" collapsed="false">
      <c r="A303" s="349" t="n">
        <v>44440</v>
      </c>
      <c r="B303" s="347" t="n">
        <v>44435</v>
      </c>
      <c r="C303" s="348" t="n">
        <v>44434</v>
      </c>
    </row>
    <row r="304" customFormat="false" ht="12.75" hidden="false" customHeight="false" outlineLevel="0" collapsed="false">
      <c r="A304" s="349" t="n">
        <v>44470</v>
      </c>
      <c r="B304" s="347" t="n">
        <v>44467</v>
      </c>
      <c r="C304" s="348" t="n">
        <v>44466</v>
      </c>
    </row>
    <row r="305" customFormat="false" ht="12.75" hidden="false" customHeight="false" outlineLevel="0" collapsed="false">
      <c r="A305" s="349" t="n">
        <v>44501</v>
      </c>
      <c r="B305" s="347" t="n">
        <v>44496</v>
      </c>
      <c r="C305" s="348" t="n">
        <v>44495</v>
      </c>
    </row>
    <row r="306" customFormat="false" ht="12.75" hidden="false" customHeight="false" outlineLevel="0" collapsed="false">
      <c r="A306" s="349" t="n">
        <v>44531</v>
      </c>
      <c r="B306" s="347" t="n">
        <v>44526</v>
      </c>
      <c r="C306" s="348" t="n">
        <v>44524</v>
      </c>
    </row>
    <row r="307" customFormat="false" ht="12.75" hidden="false" customHeight="false" outlineLevel="0" collapsed="false">
      <c r="A307" s="349" t="n">
        <v>44562</v>
      </c>
      <c r="B307" s="347" t="n">
        <v>44558</v>
      </c>
      <c r="C307" s="348" t="n">
        <v>44557</v>
      </c>
    </row>
    <row r="308" customFormat="false" ht="12.75" hidden="false" customHeight="false" outlineLevel="0" collapsed="false">
      <c r="A308" s="349" t="n">
        <v>44593</v>
      </c>
      <c r="B308" s="347" t="n">
        <v>44588</v>
      </c>
      <c r="C308" s="348" t="n">
        <v>44587</v>
      </c>
    </row>
    <row r="309" customFormat="false" ht="12.75" hidden="false" customHeight="false" outlineLevel="0" collapsed="false">
      <c r="A309" s="349" t="n">
        <v>44621</v>
      </c>
      <c r="B309" s="347" t="n">
        <v>44616</v>
      </c>
      <c r="C309" s="348" t="n">
        <v>44615</v>
      </c>
    </row>
    <row r="310" customFormat="false" ht="12.75" hidden="false" customHeight="false" outlineLevel="0" collapsed="false">
      <c r="A310" s="349" t="n">
        <v>44652</v>
      </c>
      <c r="B310" s="347" t="n">
        <v>44649</v>
      </c>
      <c r="C310" s="348" t="n">
        <v>44648</v>
      </c>
    </row>
    <row r="311" customFormat="false" ht="12.75" hidden="false" customHeight="false" outlineLevel="0" collapsed="false">
      <c r="A311" s="349" t="n">
        <v>44682</v>
      </c>
      <c r="B311" s="347" t="n">
        <v>44678</v>
      </c>
      <c r="C311" s="348" t="n">
        <v>44677</v>
      </c>
    </row>
    <row r="312" customFormat="false" ht="12.75" hidden="false" customHeight="false" outlineLevel="0" collapsed="false">
      <c r="A312" s="349" t="n">
        <v>44713</v>
      </c>
      <c r="B312" s="347" t="n">
        <v>44707</v>
      </c>
      <c r="C312" s="348" t="n">
        <v>44706</v>
      </c>
    </row>
    <row r="313" customFormat="false" ht="12.75" hidden="false" customHeight="false" outlineLevel="0" collapsed="false">
      <c r="A313" s="349" t="n">
        <v>44743</v>
      </c>
      <c r="B313" s="347" t="n">
        <v>44740</v>
      </c>
      <c r="C313" s="348" t="n">
        <v>44739</v>
      </c>
    </row>
    <row r="314" customFormat="false" ht="12.75" hidden="false" customHeight="false" outlineLevel="0" collapsed="false">
      <c r="A314" s="349" t="n">
        <v>44774</v>
      </c>
      <c r="B314" s="347" t="n">
        <v>44769</v>
      </c>
      <c r="C314" s="348" t="n">
        <v>44768</v>
      </c>
    </row>
    <row r="315" customFormat="false" ht="12.75" hidden="false" customHeight="false" outlineLevel="0" collapsed="false">
      <c r="A315" s="349" t="n">
        <v>44805</v>
      </c>
      <c r="B315" s="347" t="n">
        <v>44802</v>
      </c>
      <c r="C315" s="348" t="n">
        <v>44799</v>
      </c>
    </row>
    <row r="316" customFormat="false" ht="12.75" hidden="false" customHeight="false" outlineLevel="0" collapsed="false">
      <c r="A316" s="349" t="n">
        <v>44835</v>
      </c>
      <c r="B316" s="347" t="n">
        <v>44832</v>
      </c>
      <c r="C316" s="348" t="n">
        <v>44831</v>
      </c>
    </row>
    <row r="317" customFormat="false" ht="12.75" hidden="false" customHeight="false" outlineLevel="0" collapsed="false">
      <c r="A317" s="349" t="n">
        <v>44866</v>
      </c>
      <c r="B317" s="347" t="n">
        <v>44861</v>
      </c>
      <c r="C317" s="348" t="n">
        <v>44860</v>
      </c>
    </row>
    <row r="318" customFormat="false" ht="12.75" hidden="false" customHeight="false" outlineLevel="0" collapsed="false">
      <c r="A318" s="349" t="n">
        <v>44896</v>
      </c>
      <c r="B318" s="347" t="n">
        <v>44893</v>
      </c>
      <c r="C318" s="348" t="n">
        <v>44890</v>
      </c>
    </row>
    <row r="319" customFormat="false" ht="12.75" hidden="false" customHeight="false" outlineLevel="0" collapsed="false">
      <c r="A319" s="349" t="n">
        <v>44927</v>
      </c>
      <c r="B319" s="347" t="n">
        <v>44923</v>
      </c>
      <c r="C319" s="348" t="n">
        <v>44922</v>
      </c>
    </row>
    <row r="320" customFormat="false" ht="12.75" hidden="false" customHeight="false" outlineLevel="0" collapsed="false">
      <c r="A320" s="349" t="n">
        <v>44958</v>
      </c>
      <c r="B320" s="347" t="n">
        <v>44953</v>
      </c>
      <c r="C320" s="348" t="n">
        <v>44952</v>
      </c>
    </row>
    <row r="321" customFormat="false" ht="12.75" hidden="false" customHeight="false" outlineLevel="0" collapsed="false">
      <c r="A321" s="349" t="n">
        <v>44986</v>
      </c>
      <c r="B321" s="347" t="n">
        <v>44981</v>
      </c>
      <c r="C321" s="348" t="n">
        <v>44980</v>
      </c>
    </row>
    <row r="322" customFormat="false" ht="12.75" hidden="false" customHeight="false" outlineLevel="0" collapsed="false">
      <c r="A322" s="349" t="n">
        <v>45017</v>
      </c>
      <c r="B322" s="347" t="n">
        <v>45014</v>
      </c>
      <c r="C322" s="348" t="n">
        <v>45013</v>
      </c>
    </row>
    <row r="323" customFormat="false" ht="12.75" hidden="false" customHeight="false" outlineLevel="0" collapsed="false">
      <c r="A323" s="349" t="n">
        <v>45047</v>
      </c>
      <c r="B323" s="347" t="n">
        <v>45042</v>
      </c>
      <c r="C323" s="348" t="n">
        <v>45041</v>
      </c>
    </row>
    <row r="324" customFormat="false" ht="12.75" hidden="false" customHeight="false" outlineLevel="0" collapsed="false">
      <c r="A324" s="349" t="n">
        <v>45078</v>
      </c>
      <c r="B324" s="347" t="n">
        <v>45072</v>
      </c>
      <c r="C324" s="348" t="n">
        <v>45071</v>
      </c>
    </row>
    <row r="325" customFormat="false" ht="12.75" hidden="false" customHeight="false" outlineLevel="0" collapsed="false">
      <c r="A325" s="349" t="n">
        <v>45108</v>
      </c>
      <c r="B325" s="347" t="n">
        <v>45105</v>
      </c>
      <c r="C325" s="348" t="n">
        <v>45104</v>
      </c>
    </row>
    <row r="326" customFormat="false" ht="12.75" hidden="false" customHeight="false" outlineLevel="0" collapsed="false">
      <c r="A326" s="349" t="n">
        <v>45139</v>
      </c>
      <c r="B326" s="347" t="n">
        <v>45134</v>
      </c>
      <c r="C326" s="348" t="n">
        <v>45133</v>
      </c>
    </row>
    <row r="327" customFormat="false" ht="12.75" hidden="false" customHeight="false" outlineLevel="0" collapsed="false">
      <c r="A327" s="349" t="n">
        <v>45170</v>
      </c>
      <c r="B327" s="347" t="n">
        <v>45167</v>
      </c>
      <c r="C327" s="348" t="n">
        <v>45166</v>
      </c>
    </row>
    <row r="328" customFormat="false" ht="12.75" hidden="false" customHeight="false" outlineLevel="0" collapsed="false">
      <c r="A328" s="349" t="n">
        <v>45200</v>
      </c>
      <c r="B328" s="347" t="n">
        <v>45196</v>
      </c>
      <c r="C328" s="348" t="n">
        <v>45195</v>
      </c>
    </row>
    <row r="329" customFormat="false" ht="12.75" hidden="false" customHeight="false" outlineLevel="0" collapsed="false">
      <c r="A329" s="349" t="n">
        <v>45231</v>
      </c>
      <c r="B329" s="347" t="n">
        <v>45226</v>
      </c>
      <c r="C329" s="348" t="n">
        <v>45225</v>
      </c>
    </row>
    <row r="330" customFormat="false" ht="12.75" hidden="false" customHeight="false" outlineLevel="0" collapsed="false">
      <c r="A330" s="349" t="n">
        <v>45261</v>
      </c>
      <c r="B330" s="347" t="n">
        <v>45258</v>
      </c>
      <c r="C330" s="348" t="n">
        <v>45257</v>
      </c>
    </row>
    <row r="331" customFormat="false" ht="12.75" hidden="false" customHeight="false" outlineLevel="0" collapsed="false">
      <c r="A331" s="349" t="n">
        <v>45292</v>
      </c>
      <c r="B331" s="347" t="n">
        <v>45287</v>
      </c>
      <c r="C331" s="348" t="n">
        <v>45286</v>
      </c>
    </row>
    <row r="332" customFormat="false" ht="12.75" hidden="false" customHeight="false" outlineLevel="0" collapsed="false">
      <c r="A332" s="349" t="n">
        <v>45323</v>
      </c>
      <c r="B332" s="347" t="n">
        <v>45320</v>
      </c>
      <c r="C332" s="348" t="n">
        <v>45317</v>
      </c>
    </row>
    <row r="333" customFormat="false" ht="12.75" hidden="false" customHeight="false" outlineLevel="0" collapsed="false">
      <c r="A333" s="349" t="n">
        <v>45352</v>
      </c>
      <c r="B333" s="347" t="n">
        <v>45349</v>
      </c>
      <c r="C333" s="348" t="n">
        <v>45348</v>
      </c>
    </row>
    <row r="334" customFormat="false" ht="12.75" hidden="false" customHeight="false" outlineLevel="0" collapsed="false">
      <c r="A334" s="349" t="n">
        <v>45383</v>
      </c>
      <c r="B334" s="347" t="n">
        <v>45377</v>
      </c>
      <c r="C334" s="348" t="n">
        <v>45376</v>
      </c>
    </row>
    <row r="335" customFormat="false" ht="12.75" hidden="false" customHeight="false" outlineLevel="0" collapsed="false">
      <c r="A335" s="349" t="n">
        <v>45413</v>
      </c>
      <c r="B335" s="347" t="n">
        <v>45408</v>
      </c>
      <c r="C335" s="348" t="n">
        <v>45407</v>
      </c>
    </row>
    <row r="336" customFormat="false" ht="12.75" hidden="false" customHeight="false" outlineLevel="0" collapsed="false">
      <c r="A336" s="349" t="n">
        <v>45444</v>
      </c>
      <c r="B336" s="347" t="n">
        <v>45441</v>
      </c>
      <c r="C336" s="348" t="n">
        <v>45440</v>
      </c>
    </row>
    <row r="337" customFormat="false" ht="12.75" hidden="false" customHeight="false" outlineLevel="0" collapsed="false">
      <c r="A337" s="349" t="n">
        <v>45474</v>
      </c>
      <c r="B337" s="347" t="n">
        <v>45469</v>
      </c>
      <c r="C337" s="348" t="n">
        <v>45468</v>
      </c>
    </row>
    <row r="338" customFormat="false" ht="12.75" hidden="false" customHeight="false" outlineLevel="0" collapsed="false">
      <c r="A338" s="349" t="n">
        <v>45505</v>
      </c>
      <c r="B338" s="347" t="n">
        <v>45502</v>
      </c>
      <c r="C338" s="348" t="n">
        <v>45499</v>
      </c>
    </row>
    <row r="339" customFormat="false" ht="12.75" hidden="false" customHeight="false" outlineLevel="0" collapsed="false">
      <c r="A339" s="349" t="n">
        <v>45536</v>
      </c>
      <c r="B339" s="347" t="n">
        <v>45532</v>
      </c>
      <c r="C339" s="348" t="n">
        <v>45531</v>
      </c>
    </row>
    <row r="340" customFormat="false" ht="12.75" hidden="false" customHeight="false" outlineLevel="0" collapsed="false">
      <c r="A340" s="349" t="n">
        <v>45566</v>
      </c>
      <c r="B340" s="347" t="n">
        <v>45561</v>
      </c>
      <c r="C340" s="348" t="n">
        <v>45560</v>
      </c>
    </row>
    <row r="341" customFormat="false" ht="12.75" hidden="false" customHeight="false" outlineLevel="0" collapsed="false">
      <c r="A341" s="349" t="n">
        <v>45597</v>
      </c>
      <c r="B341" s="347" t="n">
        <v>45594</v>
      </c>
      <c r="C341" s="348" t="n">
        <v>45593</v>
      </c>
    </row>
    <row r="342" customFormat="false" ht="12.75" hidden="false" customHeight="false" outlineLevel="0" collapsed="false">
      <c r="A342" s="349" t="n">
        <v>45627</v>
      </c>
      <c r="B342" s="347" t="n">
        <v>45622</v>
      </c>
      <c r="C342" s="348" t="n">
        <v>45621</v>
      </c>
    </row>
    <row r="343" customFormat="false" ht="12.75" hidden="false" customHeight="false" outlineLevel="0" collapsed="false">
      <c r="A343" s="349" t="n">
        <v>45658</v>
      </c>
      <c r="B343" s="347" t="n">
        <v>45653</v>
      </c>
      <c r="C343" s="348" t="n">
        <v>45652</v>
      </c>
    </row>
    <row r="344" customFormat="false" ht="12.75" hidden="false" customHeight="false" outlineLevel="0" collapsed="false">
      <c r="A344" s="349" t="n">
        <v>45689</v>
      </c>
      <c r="B344" s="347" t="n">
        <v>45686</v>
      </c>
      <c r="C344" s="348" t="n">
        <v>45685</v>
      </c>
    </row>
    <row r="345" customFormat="false" ht="12.75" hidden="false" customHeight="false" outlineLevel="0" collapsed="false">
      <c r="A345" s="349" t="n">
        <v>45717</v>
      </c>
      <c r="B345" s="347" t="n">
        <v>45714</v>
      </c>
      <c r="C345" s="348" t="n">
        <v>45713</v>
      </c>
    </row>
    <row r="346" customFormat="false" ht="12.75" hidden="false" customHeight="false" outlineLevel="0" collapsed="false">
      <c r="A346" s="349" t="n">
        <v>45748</v>
      </c>
      <c r="B346" s="347" t="n">
        <v>45743</v>
      </c>
      <c r="C346" s="348" t="n">
        <v>45742</v>
      </c>
    </row>
    <row r="347" customFormat="false" ht="12.75" hidden="false" customHeight="false" outlineLevel="0" collapsed="false">
      <c r="A347" s="349" t="n">
        <v>45778</v>
      </c>
      <c r="B347" s="347" t="n">
        <v>45775</v>
      </c>
      <c r="C347" s="348" t="n">
        <v>45772</v>
      </c>
    </row>
    <row r="348" customFormat="false" ht="12.75" hidden="false" customHeight="false" outlineLevel="0" collapsed="false">
      <c r="A348" s="349" t="n">
        <v>45809</v>
      </c>
      <c r="B348" s="347" t="n">
        <v>45805</v>
      </c>
      <c r="C348" s="348" t="n">
        <v>45804</v>
      </c>
    </row>
    <row r="349" customFormat="false" ht="12.75" hidden="false" customHeight="false" outlineLevel="0" collapsed="false">
      <c r="A349" s="349" t="n">
        <v>45839</v>
      </c>
      <c r="B349" s="347" t="n">
        <v>45834</v>
      </c>
      <c r="C349" s="348" t="n">
        <v>45833</v>
      </c>
    </row>
    <row r="350" customFormat="false" ht="12.75" hidden="false" customHeight="false" outlineLevel="0" collapsed="false">
      <c r="A350" s="349" t="n">
        <v>45870</v>
      </c>
      <c r="B350" s="347" t="n">
        <v>45867</v>
      </c>
      <c r="C350" s="348" t="n">
        <v>45866</v>
      </c>
    </row>
    <row r="351" customFormat="false" ht="12.75" hidden="false" customHeight="false" outlineLevel="0" collapsed="false">
      <c r="A351" s="349" t="n">
        <v>45901</v>
      </c>
      <c r="B351" s="347" t="n">
        <v>45896</v>
      </c>
      <c r="C351" s="348" t="n">
        <v>45895</v>
      </c>
    </row>
    <row r="352" customFormat="false" ht="12.75" hidden="false" customHeight="false" outlineLevel="0" collapsed="false">
      <c r="A352" s="349" t="n">
        <v>45931</v>
      </c>
      <c r="B352" s="347" t="n">
        <v>45926</v>
      </c>
      <c r="C352" s="348" t="n">
        <v>45925</v>
      </c>
    </row>
    <row r="353" customFormat="false" ht="12.75" hidden="false" customHeight="false" outlineLevel="0" collapsed="false">
      <c r="A353" s="349" t="n">
        <v>45962</v>
      </c>
      <c r="B353" s="347" t="n">
        <v>45959</v>
      </c>
      <c r="C353" s="348" t="n">
        <v>45958</v>
      </c>
    </row>
    <row r="354" customFormat="false" ht="12.75" hidden="false" customHeight="false" outlineLevel="0" collapsed="false">
      <c r="A354" s="349" t="n">
        <v>45992</v>
      </c>
      <c r="B354" s="347" t="n">
        <v>45986</v>
      </c>
      <c r="C354" s="348" t="n">
        <v>45985</v>
      </c>
    </row>
    <row r="355" customFormat="false" ht="12.75" hidden="false" customHeight="false" outlineLevel="0" collapsed="false">
      <c r="A355" s="349" t="n">
        <v>46023</v>
      </c>
      <c r="B355" s="347" t="n">
        <v>46020</v>
      </c>
      <c r="C355" s="348" t="n">
        <v>46017</v>
      </c>
    </row>
    <row r="356" customFormat="false" ht="12.75" hidden="false" customHeight="false" outlineLevel="0" collapsed="false">
      <c r="A356" s="349" t="n">
        <v>46054</v>
      </c>
      <c r="B356" s="347" t="n">
        <v>46050</v>
      </c>
      <c r="C356" s="348" t="n">
        <v>46049</v>
      </c>
    </row>
    <row r="357" customFormat="false" ht="12.75" hidden="false" customHeight="false" outlineLevel="0" collapsed="false">
      <c r="A357" s="349" t="n">
        <v>46082</v>
      </c>
      <c r="B357" s="347" t="n">
        <v>46078</v>
      </c>
      <c r="C357" s="348" t="n">
        <v>46077</v>
      </c>
    </row>
    <row r="358" customFormat="false" ht="12.75" hidden="false" customHeight="false" outlineLevel="0" collapsed="false">
      <c r="A358" s="349" t="n">
        <v>46113</v>
      </c>
      <c r="B358" s="347" t="n">
        <v>46108</v>
      </c>
      <c r="C358" s="348" t="n">
        <v>46107</v>
      </c>
    </row>
    <row r="359" customFormat="false" ht="12.75" hidden="false" customHeight="false" outlineLevel="0" collapsed="false">
      <c r="A359" s="349" t="n">
        <v>46143</v>
      </c>
      <c r="B359" s="347" t="n">
        <v>46140</v>
      </c>
      <c r="C359" s="348" t="n">
        <v>46139</v>
      </c>
    </row>
    <row r="360" customFormat="false" ht="12.75" hidden="false" customHeight="false" outlineLevel="0" collapsed="false">
      <c r="A360" s="349" t="n">
        <v>46174</v>
      </c>
      <c r="B360" s="347" t="n">
        <v>46169</v>
      </c>
      <c r="C360" s="348" t="n">
        <v>46168</v>
      </c>
    </row>
    <row r="361" customFormat="false" ht="12.75" hidden="false" customHeight="false" outlineLevel="0" collapsed="false">
      <c r="A361" s="349" t="n">
        <v>46204</v>
      </c>
      <c r="B361" s="347" t="n">
        <v>46199</v>
      </c>
      <c r="C361" s="348" t="n">
        <v>46198</v>
      </c>
    </row>
    <row r="362" customFormat="false" ht="12.75" hidden="false" customHeight="false" outlineLevel="0" collapsed="false">
      <c r="A362" s="349" t="n">
        <v>46235</v>
      </c>
      <c r="B362" s="347" t="n">
        <v>46232</v>
      </c>
      <c r="C362" s="348" t="n">
        <v>46231</v>
      </c>
    </row>
    <row r="363" customFormat="false" ht="12.75" hidden="false" customHeight="false" outlineLevel="0" collapsed="false">
      <c r="A363" s="349" t="n">
        <v>46266</v>
      </c>
      <c r="B363" s="347" t="n">
        <v>46261</v>
      </c>
      <c r="C363" s="348" t="n">
        <v>46260</v>
      </c>
    </row>
    <row r="364" customFormat="false" ht="12.75" hidden="false" customHeight="false" outlineLevel="0" collapsed="false">
      <c r="A364" s="349" t="n">
        <v>46296</v>
      </c>
      <c r="B364" s="347" t="n">
        <v>46293</v>
      </c>
      <c r="C364" s="348" t="n">
        <v>46290</v>
      </c>
    </row>
    <row r="365" customFormat="false" ht="12.75" hidden="false" customHeight="false" outlineLevel="0" collapsed="false">
      <c r="A365" s="349" t="n">
        <v>46327</v>
      </c>
      <c r="B365" s="347" t="n">
        <v>46323</v>
      </c>
      <c r="C365" s="348" t="n">
        <v>46322</v>
      </c>
    </row>
    <row r="366" customFormat="false" ht="12.75" hidden="false" customHeight="false" outlineLevel="0" collapsed="false">
      <c r="A366" s="349" t="n">
        <v>46357</v>
      </c>
      <c r="B366" s="347" t="n">
        <v>46351</v>
      </c>
      <c r="C366" s="348" t="n">
        <v>46350</v>
      </c>
    </row>
    <row r="367" customFormat="false" ht="12.75" hidden="false" customHeight="false" outlineLevel="0" collapsed="false">
      <c r="A367" s="349" t="n">
        <v>46388</v>
      </c>
      <c r="B367" s="347" t="n">
        <v>46385</v>
      </c>
      <c r="C367" s="348" t="n">
        <v>46384</v>
      </c>
    </row>
    <row r="368" customFormat="false" ht="12.75" hidden="false" customHeight="false" outlineLevel="0" collapsed="false">
      <c r="A368" s="349" t="n">
        <v>46419</v>
      </c>
      <c r="B368" s="347" t="n">
        <v>46414</v>
      </c>
      <c r="C368" s="348" t="n">
        <v>46413</v>
      </c>
    </row>
    <row r="369" customFormat="false" ht="12.75" hidden="false" customHeight="false" outlineLevel="0" collapsed="false">
      <c r="A369" s="349" t="n">
        <v>46447</v>
      </c>
      <c r="B369" s="347" t="n">
        <v>46442</v>
      </c>
      <c r="C369" s="348" t="n">
        <v>46441</v>
      </c>
    </row>
    <row r="370" customFormat="false" ht="12.75" hidden="false" customHeight="false" outlineLevel="0" collapsed="false">
      <c r="A370" s="349" t="n">
        <v>46478</v>
      </c>
      <c r="B370" s="347" t="n">
        <v>46475</v>
      </c>
      <c r="C370" s="348" t="n">
        <v>46471</v>
      </c>
    </row>
    <row r="371" customFormat="false" ht="12.75" hidden="false" customHeight="false" outlineLevel="0" collapsed="false">
      <c r="A371" s="349" t="n">
        <v>46508</v>
      </c>
      <c r="B371" s="347" t="n">
        <v>46505</v>
      </c>
      <c r="C371" s="348" t="n">
        <v>46504</v>
      </c>
    </row>
    <row r="372" customFormat="false" ht="12.75" hidden="false" customHeight="false" outlineLevel="0" collapsed="false">
      <c r="A372" s="349" t="n">
        <v>46539</v>
      </c>
      <c r="B372" s="347" t="n">
        <v>46533</v>
      </c>
      <c r="C372" s="348" t="n">
        <v>46532</v>
      </c>
    </row>
    <row r="373" customFormat="false" ht="12.75" hidden="false" customHeight="false" outlineLevel="0" collapsed="false">
      <c r="A373" s="349" t="n">
        <v>46569</v>
      </c>
      <c r="B373" s="347" t="n">
        <v>46566</v>
      </c>
      <c r="C373" s="348" t="n">
        <v>46563</v>
      </c>
    </row>
    <row r="374" customFormat="false" ht="12.75" hidden="false" customHeight="false" outlineLevel="0" collapsed="false">
      <c r="A374" s="349" t="n">
        <v>46600</v>
      </c>
      <c r="B374" s="347" t="n">
        <v>46596</v>
      </c>
      <c r="C374" s="348" t="n">
        <v>46595</v>
      </c>
    </row>
    <row r="375" customFormat="false" ht="12.75" hidden="false" customHeight="false" outlineLevel="0" collapsed="false">
      <c r="A375" s="349" t="n">
        <v>46631</v>
      </c>
      <c r="B375" s="347" t="n">
        <v>46626</v>
      </c>
      <c r="C375" s="348" t="n">
        <v>46625</v>
      </c>
    </row>
    <row r="376" customFormat="false" ht="12.75" hidden="false" customHeight="false" outlineLevel="0" collapsed="false">
      <c r="A376" s="349" t="n">
        <v>46661</v>
      </c>
      <c r="B376" s="347" t="n">
        <v>46658</v>
      </c>
      <c r="C376" s="348" t="n">
        <v>46657</v>
      </c>
    </row>
    <row r="377" customFormat="false" ht="12.75" hidden="false" customHeight="false" outlineLevel="0" collapsed="false">
      <c r="A377" s="349" t="n">
        <v>46692</v>
      </c>
      <c r="B377" s="347" t="n">
        <v>46687</v>
      </c>
      <c r="C377" s="348" t="n">
        <v>46686</v>
      </c>
    </row>
    <row r="378" customFormat="false" ht="12.75" hidden="false" customHeight="false" outlineLevel="0" collapsed="false">
      <c r="A378" s="349" t="n">
        <v>46722</v>
      </c>
      <c r="B378" s="347" t="n">
        <v>46717</v>
      </c>
      <c r="C378" s="348" t="n">
        <v>46715</v>
      </c>
    </row>
    <row r="379" customFormat="false" ht="12.75" hidden="false" customHeight="false" outlineLevel="0" collapsed="false">
      <c r="A379" s="349" t="n">
        <v>46753</v>
      </c>
      <c r="B379" s="347" t="n">
        <v>46749</v>
      </c>
      <c r="C379" s="348" t="n">
        <v>46748</v>
      </c>
    </row>
    <row r="380" customFormat="false" ht="12.75" hidden="false" customHeight="false" outlineLevel="0" collapsed="false">
      <c r="A380" s="349" t="n">
        <v>46784</v>
      </c>
      <c r="B380" s="347" t="n">
        <v>46779</v>
      </c>
      <c r="C380" s="348" t="n">
        <v>46778</v>
      </c>
    </row>
    <row r="381" customFormat="false" ht="12.75" hidden="false" customHeight="false" outlineLevel="0" collapsed="false">
      <c r="A381" s="349" t="n">
        <v>46813</v>
      </c>
      <c r="B381" s="347" t="n">
        <v>46808</v>
      </c>
      <c r="C381" s="348" t="n">
        <v>46807</v>
      </c>
    </row>
    <row r="382" customFormat="false" ht="12.75" hidden="false" customHeight="false" outlineLevel="0" collapsed="false">
      <c r="A382" s="349" t="n">
        <v>46844</v>
      </c>
      <c r="B382" s="347" t="n">
        <v>46841</v>
      </c>
      <c r="C382" s="348" t="n">
        <v>46840</v>
      </c>
    </row>
    <row r="383" customFormat="false" ht="12.75" hidden="false" customHeight="false" outlineLevel="0" collapsed="false">
      <c r="A383" s="349" t="n">
        <v>46874</v>
      </c>
      <c r="B383" s="347" t="n">
        <v>46869</v>
      </c>
      <c r="C383" s="348" t="n">
        <v>46868</v>
      </c>
    </row>
    <row r="384" customFormat="false" ht="12.75" hidden="false" customHeight="false" outlineLevel="0" collapsed="false">
      <c r="A384" s="349" t="n">
        <v>46905</v>
      </c>
      <c r="B384" s="347" t="n">
        <v>46899</v>
      </c>
      <c r="C384" s="348" t="n">
        <v>46898</v>
      </c>
    </row>
    <row r="385" customFormat="false" ht="12.75" hidden="false" customHeight="false" outlineLevel="0" collapsed="false">
      <c r="A385" s="349" t="n">
        <v>46935</v>
      </c>
      <c r="B385" s="347" t="n">
        <v>46932</v>
      </c>
      <c r="C385" s="348" t="n">
        <v>46931</v>
      </c>
    </row>
    <row r="386" customFormat="false" ht="12.75" hidden="false" customHeight="false" outlineLevel="0" collapsed="false">
      <c r="A386" s="349" t="n">
        <v>46966</v>
      </c>
      <c r="B386" s="347" t="n">
        <v>46961</v>
      </c>
      <c r="C386" s="348" t="n">
        <v>46960</v>
      </c>
    </row>
    <row r="387" customFormat="false" ht="12.75" hidden="false" customHeight="false" outlineLevel="0" collapsed="false">
      <c r="A387" s="349" t="n">
        <v>46997</v>
      </c>
      <c r="B387" s="347" t="n">
        <v>46994</v>
      </c>
      <c r="C387" s="348" t="n">
        <v>46993</v>
      </c>
    </row>
    <row r="388" customFormat="false" ht="12.75" hidden="false" customHeight="false" outlineLevel="0" collapsed="false">
      <c r="A388" s="349" t="n">
        <v>47027</v>
      </c>
      <c r="B388" s="347" t="n">
        <v>47023</v>
      </c>
      <c r="C388" s="348" t="n">
        <v>47022</v>
      </c>
    </row>
    <row r="389" customFormat="false" ht="12.75" hidden="false" customHeight="false" outlineLevel="0" collapsed="false">
      <c r="A389" s="349" t="n">
        <v>47058</v>
      </c>
      <c r="B389" s="347" t="n">
        <v>47053</v>
      </c>
      <c r="C389" s="348" t="n">
        <v>47052</v>
      </c>
    </row>
    <row r="390" customFormat="false" ht="12.75" hidden="false" customHeight="false" outlineLevel="0" collapsed="false">
      <c r="A390" s="349" t="n">
        <v>47088</v>
      </c>
      <c r="B390" s="347" t="n">
        <v>47085</v>
      </c>
      <c r="C390" s="348" t="n">
        <v>47084</v>
      </c>
    </row>
    <row r="391" customFormat="false" ht="12.75" hidden="false" customHeight="false" outlineLevel="0" collapsed="false">
      <c r="A391" s="349" t="n">
        <v>47119</v>
      </c>
      <c r="B391" s="347" t="n">
        <v>47114</v>
      </c>
      <c r="C391" s="348" t="n">
        <v>47113</v>
      </c>
    </row>
    <row r="392" customFormat="false" ht="12.75" hidden="false" customHeight="false" outlineLevel="0" collapsed="false">
      <c r="A392" s="349" t="n">
        <v>47150</v>
      </c>
      <c r="B392" s="347" t="n">
        <v>47147</v>
      </c>
      <c r="C392" s="348" t="n">
        <v>47144</v>
      </c>
    </row>
    <row r="393" customFormat="false" ht="12.75" hidden="false" customHeight="false" outlineLevel="0" collapsed="false">
      <c r="A393" s="349" t="n">
        <v>47178</v>
      </c>
      <c r="B393" s="347" t="n">
        <v>47175</v>
      </c>
      <c r="C393" s="348" t="n">
        <v>47172</v>
      </c>
    </row>
    <row r="394" customFormat="false" ht="12.75" hidden="false" customHeight="false" outlineLevel="0" collapsed="false">
      <c r="A394" s="349" t="n">
        <v>47209</v>
      </c>
      <c r="B394" s="347" t="n">
        <v>47204</v>
      </c>
      <c r="C394" s="348" t="n">
        <v>47203</v>
      </c>
    </row>
    <row r="395" customFormat="false" ht="12.75" hidden="false" customHeight="false" outlineLevel="0" collapsed="false">
      <c r="A395" s="349" t="n">
        <v>47239</v>
      </c>
      <c r="B395" s="347" t="n">
        <v>47234</v>
      </c>
      <c r="C395" s="348" t="n">
        <v>47233</v>
      </c>
    </row>
    <row r="396" customFormat="false" ht="12.75" hidden="false" customHeight="false" outlineLevel="0" collapsed="false">
      <c r="A396" s="349" t="n">
        <v>47270</v>
      </c>
      <c r="B396" s="347" t="n">
        <v>47267</v>
      </c>
      <c r="C396" s="348" t="n">
        <v>47263</v>
      </c>
    </row>
    <row r="397" customFormat="false" ht="12.75" hidden="false" customHeight="false" outlineLevel="0" collapsed="false">
      <c r="A397" s="349" t="n">
        <v>47300</v>
      </c>
      <c r="B397" s="347" t="n">
        <v>47296</v>
      </c>
      <c r="C397" s="348" t="n">
        <v>47295</v>
      </c>
    </row>
    <row r="398" customFormat="false" ht="12.75" hidden="false" customHeight="false" outlineLevel="0" collapsed="false">
      <c r="A398" s="349" t="n">
        <v>47331</v>
      </c>
      <c r="B398" s="347" t="n">
        <v>47326</v>
      </c>
      <c r="C398" s="348" t="n">
        <v>47325</v>
      </c>
    </row>
    <row r="399" customFormat="false" ht="12.75" hidden="false" customHeight="false" outlineLevel="0" collapsed="false">
      <c r="A399" s="349" t="n">
        <v>47362</v>
      </c>
      <c r="B399" s="347" t="n">
        <v>47359</v>
      </c>
      <c r="C399" s="348" t="n">
        <v>47358</v>
      </c>
    </row>
    <row r="400" customFormat="false" ht="12.75" hidden="false" customHeight="false" outlineLevel="0" collapsed="false">
      <c r="A400" s="349" t="n">
        <v>47392</v>
      </c>
      <c r="B400" s="347" t="n">
        <v>47387</v>
      </c>
      <c r="C400" s="348" t="n">
        <v>47386</v>
      </c>
    </row>
    <row r="401" customFormat="false" ht="12.75" hidden="false" customHeight="false" outlineLevel="0" collapsed="false">
      <c r="A401" s="349" t="n">
        <v>47423</v>
      </c>
      <c r="B401" s="347" t="n">
        <v>47420</v>
      </c>
      <c r="C401" s="348" t="n">
        <v>47417</v>
      </c>
    </row>
    <row r="402" customFormat="false" ht="12.75" hidden="false" customHeight="false" outlineLevel="0" collapsed="false">
      <c r="A402" s="349" t="n">
        <v>47453</v>
      </c>
      <c r="B402" s="347" t="n">
        <v>47450</v>
      </c>
      <c r="C402" s="348" t="n">
        <v>47449</v>
      </c>
    </row>
    <row r="403" customFormat="false" ht="12.75" hidden="false" customHeight="false" outlineLevel="0" collapsed="false">
      <c r="A403" s="349" t="n">
        <v>47484</v>
      </c>
      <c r="B403" s="347" t="n">
        <v>47479</v>
      </c>
      <c r="C403" s="348" t="n">
        <v>47478</v>
      </c>
    </row>
    <row r="404" customFormat="false" ht="12.75" hidden="false" customHeight="false" outlineLevel="0" collapsed="false">
      <c r="A404" s="349" t="n">
        <v>47515</v>
      </c>
      <c r="B404" s="347" t="n">
        <v>47512</v>
      </c>
      <c r="C404" s="348" t="n">
        <v>47511</v>
      </c>
    </row>
    <row r="405" customFormat="false" ht="12.75" hidden="false" customHeight="false" outlineLevel="0" collapsed="false">
      <c r="A405" s="349" t="n">
        <v>47543</v>
      </c>
      <c r="B405" s="347" t="n">
        <v>47540</v>
      </c>
      <c r="C405" s="348" t="n">
        <v>47539</v>
      </c>
    </row>
    <row r="406" customFormat="false" ht="12.75" hidden="false" customHeight="false" outlineLevel="0" collapsed="false">
      <c r="A406" s="349" t="n">
        <v>47574</v>
      </c>
      <c r="B406" s="347" t="n">
        <v>47569</v>
      </c>
      <c r="C406" s="348" t="n">
        <v>47568</v>
      </c>
    </row>
    <row r="407" customFormat="false" ht="12.75" hidden="false" customHeight="false" outlineLevel="0" collapsed="false">
      <c r="A407" s="349" t="n">
        <v>47604</v>
      </c>
      <c r="B407" s="347" t="n">
        <v>47599</v>
      </c>
      <c r="C407" s="348" t="n">
        <v>47598</v>
      </c>
    </row>
    <row r="408" customFormat="false" ht="12.75" hidden="false" customHeight="false" outlineLevel="0" collapsed="false">
      <c r="A408" s="349" t="n">
        <v>47635</v>
      </c>
      <c r="B408" s="347" t="n">
        <v>47632</v>
      </c>
      <c r="C408" s="348" t="n">
        <v>47631</v>
      </c>
    </row>
    <row r="409" customFormat="false" ht="12.75" hidden="false" customHeight="false" outlineLevel="0" collapsed="false">
      <c r="A409" s="349" t="n">
        <v>47665</v>
      </c>
      <c r="B409" s="347" t="n">
        <v>47660</v>
      </c>
      <c r="C409" s="348" t="n">
        <v>47659</v>
      </c>
    </row>
    <row r="410" customFormat="false" ht="12.75" hidden="false" customHeight="false" outlineLevel="0" collapsed="false">
      <c r="A410" s="349" t="n">
        <v>47696</v>
      </c>
      <c r="B410" s="347" t="n">
        <v>47693</v>
      </c>
      <c r="C410" s="348" t="n">
        <v>47690</v>
      </c>
    </row>
    <row r="411" customFormat="false" ht="12.75" hidden="false" customHeight="false" outlineLevel="0" collapsed="false">
      <c r="A411" s="349" t="n">
        <v>47727</v>
      </c>
      <c r="B411" s="347" t="n">
        <v>47723</v>
      </c>
      <c r="C411" s="348" t="n">
        <v>47722</v>
      </c>
    </row>
    <row r="412" customFormat="false" ht="12.75" hidden="false" customHeight="false" outlineLevel="0" collapsed="false">
      <c r="A412" s="349" t="n">
        <v>47757</v>
      </c>
      <c r="B412" s="347" t="n">
        <v>47752</v>
      </c>
      <c r="C412" s="348" t="n">
        <v>47751</v>
      </c>
    </row>
    <row r="413" customFormat="false" ht="12.75" hidden="false" customHeight="false" outlineLevel="0" collapsed="false">
      <c r="A413" s="349" t="n">
        <v>47788</v>
      </c>
      <c r="B413" s="347" t="n">
        <v>47785</v>
      </c>
      <c r="C413" s="348" t="n">
        <v>47784</v>
      </c>
    </row>
    <row r="414" customFormat="false" ht="13.5" hidden="false" customHeight="false" outlineLevel="0" collapsed="false">
      <c r="A414" s="350" t="n">
        <v>47818</v>
      </c>
      <c r="B414" s="351" t="n">
        <v>47813</v>
      </c>
      <c r="C414" s="352" t="n">
        <v>47812</v>
      </c>
    </row>
  </sheetData>
  <mergeCells count="2">
    <mergeCell ref="A2:C2"/>
    <mergeCell ref="A3:C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BZ36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3" activeCellId="0" sqref="H3:BZ36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7" min="7" style="324" width="11.56"/>
    <col collapsed="false" customWidth="true" hidden="false" outlineLevel="0" max="9" min="8" style="326" width="9.14"/>
    <col collapsed="false" customWidth="true" hidden="false" outlineLevel="0" max="10" min="10" style="326" width="11.42"/>
    <col collapsed="false" customWidth="true" hidden="false" outlineLevel="0" max="11" min="11" style="326" width="10.56"/>
    <col collapsed="false" customWidth="true" hidden="false" outlineLevel="0" max="13" min="12" style="326" width="9.14"/>
    <col collapsed="false" customWidth="true" hidden="false" outlineLevel="0" max="14" min="14" style="326" width="13.14"/>
    <col collapsed="false" customWidth="true" hidden="false" outlineLevel="0" max="15" min="15" style="326" width="12.99"/>
    <col collapsed="false" customWidth="true" hidden="false" outlineLevel="0" max="16" min="16" style="326" width="10.28"/>
    <col collapsed="false" customWidth="true" hidden="false" outlineLevel="0" max="17" min="17" style="326" width="9.7"/>
    <col collapsed="false" customWidth="true" hidden="false" outlineLevel="0" max="18" min="18" style="326" width="11.85"/>
    <col collapsed="false" customWidth="true" hidden="false" outlineLevel="0" max="19" min="19" style="326" width="10.13"/>
    <col collapsed="false" customWidth="true" hidden="false" outlineLevel="0" max="20" min="20" style="323" width="11.28"/>
    <col collapsed="false" customWidth="true" hidden="false" outlineLevel="0" max="21" min="21" style="323" width="11.13"/>
    <col collapsed="false" customWidth="true" hidden="false" outlineLevel="0" max="22" min="22" style="323" width="8.99"/>
    <col collapsed="false" customWidth="true" hidden="false" outlineLevel="0" max="23" min="23" style="323" width="11.28"/>
    <col collapsed="false" customWidth="true" hidden="false" outlineLevel="0" max="24" min="24" style="323" width="9.41"/>
    <col collapsed="false" customWidth="true" hidden="false" outlineLevel="0" max="25" min="25" style="323" width="14.28"/>
    <col collapsed="false" customWidth="true" hidden="false" outlineLevel="0" max="26" min="26" style="323" width="10.85"/>
    <col collapsed="false" customWidth="true" hidden="false" outlineLevel="0" max="27" min="27" style="323" width="9.14"/>
    <col collapsed="false" customWidth="true" hidden="false" outlineLevel="0" max="28" min="28" style="323" width="13.14"/>
    <col collapsed="false" customWidth="true" hidden="false" outlineLevel="0" max="48" min="29" style="323" width="9.14"/>
    <col collapsed="false" customWidth="true" hidden="false" outlineLevel="0" max="49" min="49" style="323" width="15.7"/>
    <col collapsed="false" customWidth="true" hidden="false" outlineLevel="0" max="74" min="50" style="323" width="9.14"/>
  </cols>
  <sheetData>
    <row r="1" customFormat="false" ht="12.75" hidden="false" customHeight="false" outlineLevel="0" collapsed="false">
      <c r="H1" s="326" t="str">
        <f aca="false">H3</f>
        <v>NG</v>
      </c>
      <c r="I1" s="326" t="str">
        <f aca="false">I3</f>
        <v>NG</v>
      </c>
      <c r="J1" s="326" t="str">
        <f aca="false">J3</f>
        <v>INTNS</v>
      </c>
      <c r="K1" s="326" t="str">
        <f aca="false">K3</f>
        <v>IF-ANR/OK</v>
      </c>
      <c r="L1" s="326" t="str">
        <f aca="false">L3</f>
        <v>IF-NGPL/MIDCON</v>
      </c>
      <c r="M1" s="326" t="str">
        <f aca="false">M3</f>
        <v>IF-NNG/DEMARCAT</v>
      </c>
      <c r="N1" s="326" t="str">
        <f aca="false">N3</f>
        <v>IF-NNG/TOK</v>
      </c>
      <c r="O1" s="326" t="str">
        <f aca="false">O3</f>
        <v>IF-NNG/VENT</v>
      </c>
      <c r="P1" s="326" t="str">
        <f aca="false">P3</f>
        <v>IF-NGPL/LA</v>
      </c>
      <c r="Q1" s="326" t="str">
        <f aca="false">Q3</f>
        <v>IF-NORAM/EAST</v>
      </c>
      <c r="R1" s="326" t="str">
        <f aca="false">R3</f>
        <v>IF-ONG/OKLAHOMA</v>
      </c>
      <c r="S1" s="326" t="str">
        <f aca="false">S3</f>
        <v>IF-PAN/TX/OK</v>
      </c>
      <c r="T1" s="326" t="str">
        <f aca="false">T3</f>
        <v>IF-WNG/TOK</v>
      </c>
      <c r="U1" s="326" t="str">
        <f aca="false">U3</f>
        <v>IF-TRUNKL/FLDZN</v>
      </c>
      <c r="V1" s="326" t="str">
        <f aca="false">V3</f>
        <v>IF-TRUNKL/LA</v>
      </c>
      <c r="W1" s="326" t="str">
        <f aca="false">W3</f>
        <v>MICH_CG-GD</v>
      </c>
      <c r="X1" s="326" t="str">
        <f aca="false">X3</f>
        <v>ML7/CG</v>
      </c>
      <c r="Y1" s="326" t="str">
        <f aca="false">Y3</f>
        <v>NGI/CHI. GATE</v>
      </c>
      <c r="Z1" s="326" t="str">
        <f aca="false">Z3</f>
        <v>NGI-PGE/CG</v>
      </c>
      <c r="AA1" s="326" t="str">
        <f aca="false">AA3</f>
        <v>IF-CGT/APPALAC</v>
      </c>
      <c r="AB1" s="326" t="str">
        <f aca="false">AB3</f>
        <v>IF-CNG/APPALACH</v>
      </c>
      <c r="AC1" s="326" t="str">
        <f aca="false">AC3</f>
        <v>IF-COLGULF/LA</v>
      </c>
      <c r="AD1" s="326" t="str">
        <f aca="false">AD3</f>
        <v>IF-FGT/Z1</v>
      </c>
      <c r="AE1" s="326" t="str">
        <f aca="false">AE3</f>
        <v>IF-FGT/Z2</v>
      </c>
      <c r="AF1" s="326" t="str">
        <f aca="false">AF3</f>
        <v>IF-FGT/Z3</v>
      </c>
      <c r="AG1" s="326" t="str">
        <f aca="false">AG3</f>
        <v>IF-HEHUB</v>
      </c>
      <c r="AH1" s="326" t="str">
        <f aca="false">AH3</f>
        <v>IF-SONAT/LA</v>
      </c>
      <c r="AI1" s="326" t="str">
        <f aca="false">AI3</f>
        <v>IF-TENN/LA</v>
      </c>
      <c r="AJ1" s="326" t="str">
        <f aca="false">AJ3</f>
        <v>IF-TETCO/ELA</v>
      </c>
      <c r="AK1" s="326" t="str">
        <f aca="false">AK3</f>
        <v>IF-TETCO/WLA</v>
      </c>
      <c r="AL1" s="326" t="str">
        <f aca="false">AL3</f>
        <v>IF-TGT/Z1</v>
      </c>
      <c r="AM1" s="326" t="str">
        <f aca="false">AM3</f>
        <v>IF-TRANSCO/Z1</v>
      </c>
      <c r="AN1" s="326" t="str">
        <f aca="false">AN3</f>
        <v>IF-TRUNKL/TX</v>
      </c>
      <c r="AO1" s="326" t="str">
        <f aca="false">AO3</f>
        <v>IF-TRANSCO/Z2</v>
      </c>
      <c r="AP1" s="326" t="str">
        <f aca="false">AP3</f>
        <v>IF-TRANSCO/Z3</v>
      </c>
      <c r="AQ1" s="326" t="str">
        <f aca="false">AQ3</f>
        <v>IF-TRANSCO/Z6</v>
      </c>
      <c r="AR1" s="326" t="str">
        <f aca="false">AR3</f>
        <v>IF-HPL/SHPCHAN</v>
      </c>
      <c r="AS1" s="326" t="str">
        <f aca="false">AS3</f>
        <v>IF-CIG/RKYMTN</v>
      </c>
      <c r="AT1" s="326" t="str">
        <f aca="false">AT3</f>
        <v>IF-ELPO/PERMIAN</v>
      </c>
      <c r="AU1" s="326" t="str">
        <f aca="false">AU3</f>
        <v>IF-ELPO/SJ</v>
      </c>
      <c r="AV1" s="326" t="str">
        <f aca="false">AV3</f>
        <v>IF-NTHWST/CANBR</v>
      </c>
      <c r="AW1" s="326" t="str">
        <f aca="false">AW3</f>
        <v>IF-NWPL_ROCKY_M</v>
      </c>
      <c r="AX1" s="326" t="str">
        <f aca="false">AX3</f>
        <v>IF-QUESTAR</v>
      </c>
      <c r="AY1" s="326" t="str">
        <f aca="false">AY3</f>
        <v>NGI-SOCAL</v>
      </c>
      <c r="AZ1" s="326" t="str">
        <f aca="false">AZ3</f>
        <v>DJ/BASIN/CIG</v>
      </c>
      <c r="BA1" s="326" t="str">
        <f aca="false">BA3</f>
        <v>IF-VALERO/TX</v>
      </c>
      <c r="BB1" s="326" t="str">
        <f aca="false">BB3</f>
        <v>IF-WAHA-TX</v>
      </c>
      <c r="BC1" s="326" t="str">
        <f aca="false">BC3</f>
        <v>IF-TETCO/STX</v>
      </c>
      <c r="BD1" s="326" t="str">
        <f aca="false">BD3</f>
        <v>IF-ANR/LA</v>
      </c>
      <c r="BE1" s="326" t="str">
        <f aca="false">BE3</f>
        <v>IF-TENN/TX</v>
      </c>
      <c r="BF1" s="326" t="str">
        <f aca="false">BF3</f>
        <v>IF-TGT/ZSL</v>
      </c>
      <c r="BG1" s="326" t="str">
        <f aca="false">BG3</f>
        <v>IF-NGPLTXOK</v>
      </c>
      <c r="BH1" s="326" t="str">
        <f aca="false">BH3</f>
        <v>IF-KATY</v>
      </c>
      <c r="BI1" s="326" t="str">
        <f aca="false">BI3</f>
        <v>IF-TENN/LA_OFF</v>
      </c>
      <c r="BJ1" s="326" t="str">
        <f aca="false">BJ3</f>
        <v>NGI-MALIN</v>
      </c>
      <c r="BK1" s="326" t="str">
        <f aca="false">BK3</f>
        <v>GDM-DAWN</v>
      </c>
      <c r="BL1" s="326" t="str">
        <f aca="false">BL3</f>
        <v>ANR/ML7-GDM</v>
      </c>
      <c r="BM1" s="326" t="str">
        <f aca="false">BM3</f>
        <v>MICH/CONS</v>
      </c>
      <c r="BN1" s="326" t="str">
        <f aca="false">BN3</f>
        <v>IF-TETCO/M3</v>
      </c>
    </row>
    <row r="2" customFormat="false" ht="12.75" hidden="false" customHeight="false" outlineLevel="0" collapsed="false">
      <c r="H2" s="326" t="n">
        <v>2</v>
      </c>
      <c r="I2" s="326" t="n">
        <f aca="false">H2+1</f>
        <v>3</v>
      </c>
      <c r="J2" s="326" t="n">
        <f aca="false">I2+1</f>
        <v>4</v>
      </c>
      <c r="K2" s="326" t="n">
        <f aca="false">J2+1</f>
        <v>5</v>
      </c>
      <c r="L2" s="326" t="n">
        <f aca="false">K2+1</f>
        <v>6</v>
      </c>
      <c r="M2" s="326" t="n">
        <f aca="false">L2+1</f>
        <v>7</v>
      </c>
      <c r="N2" s="326" t="n">
        <f aca="false">M2+1</f>
        <v>8</v>
      </c>
      <c r="O2" s="326" t="n">
        <f aca="false">N2+1</f>
        <v>9</v>
      </c>
      <c r="P2" s="326" t="n">
        <f aca="false">O2+1</f>
        <v>10</v>
      </c>
      <c r="Q2" s="326" t="n">
        <f aca="false">P2+1</f>
        <v>11</v>
      </c>
      <c r="R2" s="326" t="n">
        <f aca="false">Q2+1</f>
        <v>12</v>
      </c>
      <c r="S2" s="326" t="n">
        <f aca="false">R2+1</f>
        <v>13</v>
      </c>
      <c r="T2" s="326" t="n">
        <f aca="false">S2+1</f>
        <v>14</v>
      </c>
      <c r="U2" s="326" t="n">
        <f aca="false">T2+1</f>
        <v>15</v>
      </c>
      <c r="V2" s="326" t="n">
        <f aca="false">U2+1</f>
        <v>16</v>
      </c>
      <c r="W2" s="326" t="n">
        <f aca="false">V2+1</f>
        <v>17</v>
      </c>
      <c r="X2" s="326" t="n">
        <f aca="false">W2+1</f>
        <v>18</v>
      </c>
      <c r="Y2" s="326" t="n">
        <f aca="false">X2+1</f>
        <v>19</v>
      </c>
      <c r="Z2" s="326" t="n">
        <f aca="false">Y2+1</f>
        <v>20</v>
      </c>
      <c r="AA2" s="326" t="n">
        <f aca="false">Z2+1</f>
        <v>21</v>
      </c>
      <c r="AB2" s="326" t="n">
        <f aca="false">AA2+1</f>
        <v>22</v>
      </c>
      <c r="AC2" s="326" t="n">
        <f aca="false">AB2+1</f>
        <v>23</v>
      </c>
      <c r="AD2" s="326" t="n">
        <f aca="false">AC2+1</f>
        <v>24</v>
      </c>
      <c r="AE2" s="326" t="n">
        <f aca="false">AD2+1</f>
        <v>25</v>
      </c>
      <c r="AF2" s="326" t="n">
        <f aca="false">AE2+1</f>
        <v>26</v>
      </c>
      <c r="AG2" s="326" t="n">
        <f aca="false">AF2+1</f>
        <v>27</v>
      </c>
      <c r="AH2" s="326" t="n">
        <f aca="false">AG2+1</f>
        <v>28</v>
      </c>
      <c r="AI2" s="326" t="n">
        <f aca="false">AH2+1</f>
        <v>29</v>
      </c>
      <c r="AJ2" s="326" t="n">
        <f aca="false">AI2+1</f>
        <v>30</v>
      </c>
      <c r="AK2" s="326" t="n">
        <f aca="false">AJ2+1</f>
        <v>31</v>
      </c>
      <c r="AL2" s="326" t="n">
        <f aca="false">AK2+1</f>
        <v>32</v>
      </c>
      <c r="AM2" s="326" t="n">
        <f aca="false">AL2+1</f>
        <v>33</v>
      </c>
      <c r="AN2" s="326" t="n">
        <f aca="false">AM2+1</f>
        <v>34</v>
      </c>
      <c r="AO2" s="326" t="n">
        <f aca="false">AN2+1</f>
        <v>35</v>
      </c>
      <c r="AP2" s="326" t="n">
        <f aca="false">AO2+1</f>
        <v>36</v>
      </c>
      <c r="AQ2" s="326" t="n">
        <f aca="false">AP2+1</f>
        <v>37</v>
      </c>
      <c r="AR2" s="326" t="n">
        <f aca="false">AQ2+1</f>
        <v>38</v>
      </c>
      <c r="AS2" s="326" t="n">
        <f aca="false">AR2+1</f>
        <v>39</v>
      </c>
      <c r="AT2" s="326" t="n">
        <f aca="false">AS2+1</f>
        <v>40</v>
      </c>
      <c r="AU2" s="326" t="n">
        <f aca="false">AT2+1</f>
        <v>41</v>
      </c>
      <c r="AV2" s="326" t="n">
        <f aca="false">AU2+1</f>
        <v>42</v>
      </c>
      <c r="AW2" s="326" t="n">
        <f aca="false">AV2+1</f>
        <v>43</v>
      </c>
      <c r="AX2" s="326" t="n">
        <f aca="false">AW2+1</f>
        <v>44</v>
      </c>
      <c r="AY2" s="326" t="n">
        <f aca="false">AX2+1</f>
        <v>45</v>
      </c>
      <c r="AZ2" s="326" t="n">
        <f aca="false">AY2+1</f>
        <v>46</v>
      </c>
      <c r="BA2" s="326" t="n">
        <f aca="false">AZ2+1</f>
        <v>47</v>
      </c>
      <c r="BB2" s="326" t="n">
        <f aca="false">BA2+1</f>
        <v>48</v>
      </c>
      <c r="BC2" s="326" t="n">
        <f aca="false">BB2+1</f>
        <v>49</v>
      </c>
      <c r="BD2" s="326" t="n">
        <f aca="false">BC2+1</f>
        <v>50</v>
      </c>
      <c r="BE2" s="326" t="n">
        <f aca="false">BD2+1</f>
        <v>51</v>
      </c>
      <c r="BF2" s="326" t="n">
        <f aca="false">BE2+1</f>
        <v>52</v>
      </c>
      <c r="BG2" s="326" t="n">
        <f aca="false">BF2+1</f>
        <v>53</v>
      </c>
      <c r="BH2" s="326" t="n">
        <f aca="false">BG2+1</f>
        <v>54</v>
      </c>
      <c r="BI2" s="326" t="n">
        <f aca="false">BH2+1</f>
        <v>55</v>
      </c>
      <c r="BJ2" s="326" t="n">
        <f aca="false">BI2+1</f>
        <v>56</v>
      </c>
      <c r="BK2" s="326" t="n">
        <f aca="false">BJ2+1</f>
        <v>57</v>
      </c>
      <c r="BL2" s="326" t="n">
        <f aca="false">BK2+1</f>
        <v>58</v>
      </c>
      <c r="BM2" s="326" t="n">
        <f aca="false">BL2+1</f>
        <v>59</v>
      </c>
      <c r="BN2" s="326" t="n">
        <f aca="false">BM2+1</f>
        <v>60</v>
      </c>
    </row>
    <row r="3" customFormat="false" ht="12.75" hidden="false" customHeight="false" outlineLevel="0" collapsed="false">
      <c r="B3" s="353"/>
      <c r="C3" s="353"/>
      <c r="G3" s="354" t="s">
        <v>344</v>
      </c>
      <c r="H3" s="326" t="s">
        <v>345</v>
      </c>
      <c r="I3" s="355" t="s">
        <v>345</v>
      </c>
      <c r="J3" s="355" t="s">
        <v>346</v>
      </c>
      <c r="K3" s="355" t="s">
        <v>150</v>
      </c>
      <c r="L3" s="355" t="s">
        <v>23</v>
      </c>
      <c r="M3" s="355" t="s">
        <v>21</v>
      </c>
      <c r="N3" s="355" t="s">
        <v>152</v>
      </c>
      <c r="O3" s="355" t="s">
        <v>12</v>
      </c>
      <c r="P3" s="355" t="s">
        <v>153</v>
      </c>
      <c r="Q3" s="355" t="s">
        <v>154</v>
      </c>
      <c r="R3" s="356" t="s">
        <v>155</v>
      </c>
      <c r="S3" s="355" t="s">
        <v>15</v>
      </c>
      <c r="T3" s="355" t="s">
        <v>158</v>
      </c>
      <c r="U3" s="355" t="s">
        <v>156</v>
      </c>
      <c r="V3" s="355" t="s">
        <v>157</v>
      </c>
      <c r="W3" s="355" t="s">
        <v>16</v>
      </c>
      <c r="X3" s="355" t="s">
        <v>347</v>
      </c>
      <c r="Y3" s="355" t="s">
        <v>9</v>
      </c>
      <c r="Z3" s="355" t="s">
        <v>182</v>
      </c>
      <c r="AA3" s="355" t="s">
        <v>7</v>
      </c>
      <c r="AB3" s="355" t="s">
        <v>17</v>
      </c>
      <c r="AC3" s="357" t="s">
        <v>161</v>
      </c>
      <c r="AD3" s="358" t="s">
        <v>162</v>
      </c>
      <c r="AE3" s="323" t="s">
        <v>163</v>
      </c>
      <c r="AF3" s="323" t="s">
        <v>164</v>
      </c>
      <c r="AG3" s="323" t="s">
        <v>13</v>
      </c>
      <c r="AH3" s="323" t="s">
        <v>165</v>
      </c>
      <c r="AI3" s="323" t="s">
        <v>166</v>
      </c>
      <c r="AJ3" s="323" t="s">
        <v>169</v>
      </c>
      <c r="AK3" s="323" t="s">
        <v>172</v>
      </c>
      <c r="AL3" s="323" t="s">
        <v>348</v>
      </c>
      <c r="AM3" s="323" t="s">
        <v>173</v>
      </c>
      <c r="AN3" s="323" t="s">
        <v>174</v>
      </c>
      <c r="AO3" s="323" t="s">
        <v>175</v>
      </c>
      <c r="AP3" s="323" t="s">
        <v>176</v>
      </c>
      <c r="AQ3" s="323" t="s">
        <v>6</v>
      </c>
      <c r="AR3" s="323" t="s">
        <v>10</v>
      </c>
      <c r="AS3" s="323" t="s">
        <v>19</v>
      </c>
      <c r="AT3" s="323" t="s">
        <v>22</v>
      </c>
      <c r="AU3" s="323" t="s">
        <v>20</v>
      </c>
      <c r="AV3" s="323" t="s">
        <v>18</v>
      </c>
      <c r="AW3" s="323" t="s">
        <v>8</v>
      </c>
      <c r="AX3" s="323" t="s">
        <v>179</v>
      </c>
      <c r="AY3" s="323" t="s">
        <v>11</v>
      </c>
      <c r="AZ3" s="323" t="s">
        <v>180</v>
      </c>
      <c r="BA3" s="323" t="s">
        <v>349</v>
      </c>
      <c r="BB3" s="323" t="s">
        <v>178</v>
      </c>
      <c r="BC3" s="359" t="s">
        <v>25</v>
      </c>
      <c r="BD3" s="359" t="s">
        <v>350</v>
      </c>
      <c r="BE3" s="359" t="s">
        <v>168</v>
      </c>
      <c r="BF3" s="359" t="s">
        <v>171</v>
      </c>
      <c r="BG3" s="359" t="s">
        <v>151</v>
      </c>
      <c r="BH3" s="359" t="s">
        <v>351</v>
      </c>
      <c r="BI3" s="359" t="s">
        <v>167</v>
      </c>
      <c r="BJ3" s="359" t="s">
        <v>24</v>
      </c>
      <c r="BK3" s="323" t="s">
        <v>148</v>
      </c>
      <c r="BL3" s="323" t="s">
        <v>149</v>
      </c>
      <c r="BM3" s="323" t="s">
        <v>159</v>
      </c>
      <c r="BN3" s="323" t="s">
        <v>14</v>
      </c>
      <c r="BO3" s="323" t="s">
        <v>13</v>
      </c>
      <c r="BP3" s="323" t="s">
        <v>10</v>
      </c>
      <c r="BQ3" s="323" t="s">
        <v>7</v>
      </c>
      <c r="BR3" s="323" t="s">
        <v>15</v>
      </c>
      <c r="BS3" s="323" t="s">
        <v>8</v>
      </c>
      <c r="BT3" s="323" t="s">
        <v>22</v>
      </c>
      <c r="BU3" s="323" t="s">
        <v>20</v>
      </c>
      <c r="BV3" s="323" t="s">
        <v>6</v>
      </c>
      <c r="BW3" s="0" t="s">
        <v>9</v>
      </c>
      <c r="BX3" s="0" t="s">
        <v>182</v>
      </c>
      <c r="BY3" s="0" t="s">
        <v>11</v>
      </c>
      <c r="BZ3" s="0" t="s">
        <v>24</v>
      </c>
    </row>
    <row r="4" customFormat="false" ht="12.75" hidden="false" customHeight="false" outlineLevel="0" collapsed="false">
      <c r="G4" s="354" t="s">
        <v>352</v>
      </c>
      <c r="H4" s="326" t="s">
        <v>353</v>
      </c>
      <c r="I4" s="326" t="s">
        <v>354</v>
      </c>
      <c r="J4" s="326" t="s">
        <v>355</v>
      </c>
      <c r="K4" s="326" t="s">
        <v>353</v>
      </c>
      <c r="L4" s="326" t="s">
        <v>353</v>
      </c>
      <c r="M4" s="326" t="s">
        <v>353</v>
      </c>
      <c r="N4" s="326" t="s">
        <v>353</v>
      </c>
      <c r="O4" s="326" t="s">
        <v>353</v>
      </c>
      <c r="P4" s="326" t="s">
        <v>353</v>
      </c>
      <c r="Q4" s="326" t="s">
        <v>353</v>
      </c>
      <c r="R4" s="326" t="s">
        <v>353</v>
      </c>
      <c r="S4" s="326" t="s">
        <v>353</v>
      </c>
      <c r="T4" s="326" t="s">
        <v>353</v>
      </c>
      <c r="U4" s="326" t="s">
        <v>353</v>
      </c>
      <c r="V4" s="326" t="s">
        <v>353</v>
      </c>
      <c r="W4" s="326" t="s">
        <v>353</v>
      </c>
      <c r="X4" s="326" t="s">
        <v>353</v>
      </c>
      <c r="Y4" s="326" t="s">
        <v>353</v>
      </c>
      <c r="Z4" s="326" t="s">
        <v>353</v>
      </c>
      <c r="AA4" s="326" t="s">
        <v>353</v>
      </c>
      <c r="AB4" s="326" t="s">
        <v>353</v>
      </c>
      <c r="AC4" s="326" t="s">
        <v>353</v>
      </c>
      <c r="AD4" s="326" t="s">
        <v>353</v>
      </c>
      <c r="AE4" s="326" t="s">
        <v>353</v>
      </c>
      <c r="AF4" s="326" t="s">
        <v>353</v>
      </c>
      <c r="AG4" s="326" t="s">
        <v>353</v>
      </c>
      <c r="AH4" s="326" t="s">
        <v>353</v>
      </c>
      <c r="AI4" s="326" t="s">
        <v>353</v>
      </c>
      <c r="AJ4" s="326" t="s">
        <v>353</v>
      </c>
      <c r="AK4" s="326" t="s">
        <v>353</v>
      </c>
      <c r="AL4" s="326" t="s">
        <v>353</v>
      </c>
      <c r="AM4" s="326" t="s">
        <v>353</v>
      </c>
      <c r="AN4" s="326" t="s">
        <v>353</v>
      </c>
      <c r="AO4" s="326" t="s">
        <v>353</v>
      </c>
      <c r="AP4" s="326" t="s">
        <v>353</v>
      </c>
      <c r="AQ4" s="326" t="s">
        <v>353</v>
      </c>
      <c r="AR4" s="326" t="s">
        <v>353</v>
      </c>
      <c r="AS4" s="326" t="s">
        <v>353</v>
      </c>
      <c r="AT4" s="326" t="s">
        <v>353</v>
      </c>
      <c r="AU4" s="326" t="s">
        <v>353</v>
      </c>
      <c r="AV4" s="326" t="s">
        <v>353</v>
      </c>
      <c r="AW4" s="326" t="s">
        <v>353</v>
      </c>
      <c r="AX4" s="326" t="s">
        <v>353</v>
      </c>
      <c r="AY4" s="326" t="s">
        <v>353</v>
      </c>
      <c r="AZ4" s="326" t="s">
        <v>353</v>
      </c>
      <c r="BA4" s="326" t="s">
        <v>353</v>
      </c>
      <c r="BB4" s="326" t="s">
        <v>353</v>
      </c>
      <c r="BC4" s="326" t="s">
        <v>353</v>
      </c>
      <c r="BD4" s="326" t="s">
        <v>353</v>
      </c>
      <c r="BE4" s="326" t="s">
        <v>353</v>
      </c>
      <c r="BF4" s="326" t="s">
        <v>353</v>
      </c>
      <c r="BG4" s="326" t="s">
        <v>353</v>
      </c>
      <c r="BH4" s="326" t="s">
        <v>353</v>
      </c>
      <c r="BI4" s="326" t="s">
        <v>353</v>
      </c>
      <c r="BJ4" s="326" t="s">
        <v>353</v>
      </c>
      <c r="BK4" s="323" t="s">
        <v>353</v>
      </c>
      <c r="BL4" s="323" t="s">
        <v>353</v>
      </c>
      <c r="BM4" s="323" t="s">
        <v>353</v>
      </c>
      <c r="BN4" s="323" t="s">
        <v>353</v>
      </c>
      <c r="BO4" s="323" t="s">
        <v>353</v>
      </c>
      <c r="BP4" s="323" t="s">
        <v>353</v>
      </c>
      <c r="BQ4" s="323" t="s">
        <v>353</v>
      </c>
      <c r="BR4" s="323" t="s">
        <v>353</v>
      </c>
      <c r="BS4" s="323" t="s">
        <v>353</v>
      </c>
      <c r="BT4" s="323" t="s">
        <v>353</v>
      </c>
      <c r="BU4" s="323" t="s">
        <v>353</v>
      </c>
      <c r="BV4" s="323" t="s">
        <v>353</v>
      </c>
      <c r="BW4" s="0" t="s">
        <v>353</v>
      </c>
      <c r="BX4" s="0" t="s">
        <v>353</v>
      </c>
      <c r="BY4" s="0" t="s">
        <v>353</v>
      </c>
      <c r="BZ4" s="0" t="s">
        <v>353</v>
      </c>
    </row>
    <row r="5" customFormat="false" ht="12.75" hidden="false" customHeight="false" outlineLevel="0" collapsed="false">
      <c r="G5" s="354" t="s">
        <v>356</v>
      </c>
      <c r="H5" s="326" t="s">
        <v>357</v>
      </c>
      <c r="I5" s="326" t="s">
        <v>357</v>
      </c>
      <c r="J5" s="326" t="s">
        <v>236</v>
      </c>
      <c r="K5" s="326" t="s">
        <v>358</v>
      </c>
      <c r="L5" s="326" t="s">
        <v>358</v>
      </c>
      <c r="M5" s="326" t="s">
        <v>358</v>
      </c>
      <c r="N5" s="326" t="s">
        <v>358</v>
      </c>
      <c r="O5" s="326" t="s">
        <v>358</v>
      </c>
      <c r="P5" s="326" t="s">
        <v>358</v>
      </c>
      <c r="Q5" s="326" t="s">
        <v>358</v>
      </c>
      <c r="R5" s="326" t="s">
        <v>358</v>
      </c>
      <c r="S5" s="326" t="s">
        <v>358</v>
      </c>
      <c r="T5" s="326" t="s">
        <v>358</v>
      </c>
      <c r="U5" s="326" t="s">
        <v>358</v>
      </c>
      <c r="V5" s="326" t="s">
        <v>358</v>
      </c>
      <c r="W5" s="326" t="s">
        <v>358</v>
      </c>
      <c r="X5" s="326" t="s">
        <v>358</v>
      </c>
      <c r="Y5" s="326" t="s">
        <v>358</v>
      </c>
      <c r="Z5" s="326" t="s">
        <v>358</v>
      </c>
      <c r="AA5" s="326" t="s">
        <v>358</v>
      </c>
      <c r="AB5" s="326" t="s">
        <v>358</v>
      </c>
      <c r="AC5" s="326" t="s">
        <v>358</v>
      </c>
      <c r="AD5" s="326" t="s">
        <v>358</v>
      </c>
      <c r="AE5" s="326" t="s">
        <v>358</v>
      </c>
      <c r="AF5" s="326" t="s">
        <v>358</v>
      </c>
      <c r="AG5" s="326" t="s">
        <v>358</v>
      </c>
      <c r="AH5" s="326" t="s">
        <v>358</v>
      </c>
      <c r="AI5" s="326" t="s">
        <v>358</v>
      </c>
      <c r="AJ5" s="326" t="s">
        <v>358</v>
      </c>
      <c r="AK5" s="326" t="s">
        <v>358</v>
      </c>
      <c r="AL5" s="326" t="s">
        <v>358</v>
      </c>
      <c r="AM5" s="326" t="s">
        <v>358</v>
      </c>
      <c r="AN5" s="326" t="s">
        <v>358</v>
      </c>
      <c r="AO5" s="326" t="s">
        <v>358</v>
      </c>
      <c r="AP5" s="326" t="s">
        <v>358</v>
      </c>
      <c r="AQ5" s="326" t="s">
        <v>358</v>
      </c>
      <c r="AR5" s="326" t="s">
        <v>358</v>
      </c>
      <c r="AS5" s="326" t="s">
        <v>358</v>
      </c>
      <c r="AT5" s="326" t="s">
        <v>358</v>
      </c>
      <c r="AU5" s="326" t="s">
        <v>358</v>
      </c>
      <c r="AV5" s="326" t="s">
        <v>358</v>
      </c>
      <c r="AW5" s="326" t="s">
        <v>358</v>
      </c>
      <c r="AX5" s="326" t="s">
        <v>358</v>
      </c>
      <c r="AY5" s="326" t="s">
        <v>358</v>
      </c>
      <c r="AZ5" s="326" t="s">
        <v>358</v>
      </c>
      <c r="BA5" s="326" t="s">
        <v>358</v>
      </c>
      <c r="BB5" s="326" t="s">
        <v>358</v>
      </c>
      <c r="BC5" s="326" t="s">
        <v>358</v>
      </c>
      <c r="BD5" s="326" t="s">
        <v>358</v>
      </c>
      <c r="BE5" s="326" t="s">
        <v>358</v>
      </c>
      <c r="BF5" s="326" t="s">
        <v>358</v>
      </c>
      <c r="BG5" s="326" t="s">
        <v>358</v>
      </c>
      <c r="BH5" s="326" t="s">
        <v>358</v>
      </c>
      <c r="BI5" s="326" t="s">
        <v>358</v>
      </c>
      <c r="BJ5" s="326" t="s">
        <v>358</v>
      </c>
      <c r="BK5" s="323" t="s">
        <v>358</v>
      </c>
      <c r="BL5" s="323" t="s">
        <v>358</v>
      </c>
      <c r="BM5" s="323" t="s">
        <v>358</v>
      </c>
      <c r="BN5" s="323" t="s">
        <v>358</v>
      </c>
      <c r="BO5" s="323" t="s">
        <v>359</v>
      </c>
      <c r="BP5" s="323" t="s">
        <v>359</v>
      </c>
      <c r="BQ5" s="323" t="s">
        <v>359</v>
      </c>
      <c r="BR5" s="323" t="s">
        <v>359</v>
      </c>
      <c r="BS5" s="323" t="s">
        <v>359</v>
      </c>
      <c r="BT5" s="323" t="s">
        <v>359</v>
      </c>
      <c r="BU5" s="323" t="s">
        <v>359</v>
      </c>
      <c r="BV5" s="323" t="s">
        <v>359</v>
      </c>
      <c r="BW5" s="0" t="s">
        <v>359</v>
      </c>
      <c r="BX5" s="0" t="s">
        <v>359</v>
      </c>
      <c r="BY5" s="0" t="s">
        <v>359</v>
      </c>
      <c r="BZ5" s="0" t="s">
        <v>359</v>
      </c>
    </row>
    <row r="6" customFormat="false" ht="12.75" hidden="false" customHeight="false" outlineLevel="0" collapsed="false">
      <c r="C6" s="353"/>
      <c r="G6" s="310" t="n">
        <v>37257</v>
      </c>
      <c r="H6" s="360" t="n">
        <v>2.719</v>
      </c>
      <c r="I6" s="361" t="n">
        <v>0.87</v>
      </c>
      <c r="J6" s="323" t="n">
        <v>0.018936902743822</v>
      </c>
      <c r="K6" s="323" t="n">
        <v>-0.12</v>
      </c>
      <c r="L6" s="323" t="n">
        <v>-0.14</v>
      </c>
      <c r="M6" s="362" t="n">
        <v>-0.015</v>
      </c>
      <c r="N6" s="362" t="n">
        <v>-0.115</v>
      </c>
      <c r="O6" s="323" t="n">
        <v>-0.015</v>
      </c>
      <c r="P6" s="323" t="n">
        <v>-0.08</v>
      </c>
      <c r="Q6" s="323" t="n">
        <v>-0.11</v>
      </c>
      <c r="R6" s="323" t="n">
        <v>-0.11</v>
      </c>
      <c r="S6" s="323" t="n">
        <v>-0.11</v>
      </c>
      <c r="T6" s="323" t="n">
        <v>-0.12</v>
      </c>
      <c r="U6" s="323" t="n">
        <v>-0.1</v>
      </c>
      <c r="V6" s="323" t="n">
        <v>-0.08</v>
      </c>
      <c r="W6" s="323" t="n">
        <v>0.105</v>
      </c>
      <c r="X6" s="323" t="n">
        <v>0.125</v>
      </c>
      <c r="Y6" s="323" t="n">
        <v>0.12</v>
      </c>
      <c r="Z6" s="323" t="n">
        <v>0.2</v>
      </c>
      <c r="AA6" s="323" t="n">
        <v>0.1325</v>
      </c>
      <c r="AB6" s="323" t="n">
        <v>0.2025</v>
      </c>
      <c r="AC6" s="323" t="n">
        <v>-0.025</v>
      </c>
      <c r="AD6" s="323" t="n">
        <v>-0.06</v>
      </c>
      <c r="AE6" s="323" t="n">
        <v>-0.01</v>
      </c>
      <c r="AF6" s="323" t="n">
        <v>-0.035</v>
      </c>
      <c r="AG6" s="323" t="n">
        <v>0.0025</v>
      </c>
      <c r="AH6" s="323" t="n">
        <v>-0.0425</v>
      </c>
      <c r="AI6" s="323" t="n">
        <v>-0.0825</v>
      </c>
      <c r="AJ6" s="323" t="n">
        <v>-0.0675</v>
      </c>
      <c r="AK6" s="323" t="n">
        <v>-0.0925</v>
      </c>
      <c r="AL6" s="323" t="n">
        <v>-0.02</v>
      </c>
      <c r="AM6" s="323" t="n">
        <v>-0.08</v>
      </c>
      <c r="AN6" s="323" t="n">
        <v>-0.12</v>
      </c>
      <c r="AO6" s="323" t="n">
        <v>-0.025</v>
      </c>
      <c r="AP6" s="323" t="n">
        <v>0.015</v>
      </c>
      <c r="AQ6" s="323" t="n">
        <v>1.72</v>
      </c>
      <c r="AR6" s="323" t="n">
        <v>-0.0225</v>
      </c>
      <c r="AS6" s="323" t="n">
        <v>-0.365</v>
      </c>
      <c r="AT6" s="323" t="n">
        <v>-0.15</v>
      </c>
      <c r="AU6" s="323" t="n">
        <v>-0.27</v>
      </c>
      <c r="AV6" s="323" t="n">
        <v>0.06</v>
      </c>
      <c r="AW6" s="323" t="n">
        <v>-0.31</v>
      </c>
      <c r="AX6" s="323" t="n">
        <v>-0.465</v>
      </c>
      <c r="AY6" s="323" t="n">
        <v>-0.015</v>
      </c>
      <c r="AZ6" s="323" t="n">
        <v>-0.365</v>
      </c>
      <c r="BA6" s="323" t="n">
        <v>-0.21</v>
      </c>
      <c r="BB6" s="323" t="n">
        <v>-0.12</v>
      </c>
      <c r="BC6" s="323" t="n">
        <v>-0.14</v>
      </c>
      <c r="BD6" s="323" t="n">
        <v>-0.0875</v>
      </c>
      <c r="BE6" s="323" t="n">
        <v>-0.1275</v>
      </c>
      <c r="BF6" s="323" t="n">
        <v>-0.025</v>
      </c>
      <c r="BG6" s="323" t="n">
        <v>-0.085</v>
      </c>
      <c r="BH6" s="323" t="n">
        <v>-0.0525</v>
      </c>
      <c r="BI6" s="323" t="n">
        <v>-0.0825</v>
      </c>
      <c r="BJ6" s="323" t="n">
        <v>-0.015</v>
      </c>
      <c r="BK6" s="323" t="n">
        <v>0.21</v>
      </c>
      <c r="BL6" s="323" t="n">
        <v>0.125</v>
      </c>
      <c r="BM6" s="323" t="n">
        <v>0.135</v>
      </c>
      <c r="BN6" s="323" t="n">
        <v>0.78</v>
      </c>
      <c r="BO6" s="323" t="n">
        <v>-0.005</v>
      </c>
      <c r="BP6" s="323" t="n">
        <v>-0.025</v>
      </c>
      <c r="BQ6" s="323" t="n">
        <v>0.005</v>
      </c>
      <c r="BR6" s="323" t="n">
        <v>-0.015</v>
      </c>
      <c r="BS6" s="323" t="n">
        <v>0.015</v>
      </c>
      <c r="BT6" s="323" t="n">
        <v>-0.0275</v>
      </c>
      <c r="BU6" s="323" t="n">
        <v>-0.01</v>
      </c>
      <c r="BV6" s="323" t="n">
        <v>0.43</v>
      </c>
      <c r="BW6" s="0" t="n">
        <v>0</v>
      </c>
      <c r="BX6" s="0" t="n">
        <v>0.01</v>
      </c>
      <c r="BY6" s="0" t="n">
        <v>-0.01</v>
      </c>
      <c r="BZ6" s="0" t="n">
        <v>0.02</v>
      </c>
    </row>
    <row r="7" customFormat="false" ht="12.75" hidden="false" customHeight="false" outlineLevel="0" collapsed="false">
      <c r="C7" s="353"/>
      <c r="G7" s="310" t="n">
        <f aca="false">EOMONTH(G6,0)+1</f>
        <v>37288</v>
      </c>
      <c r="H7" s="360" t="n">
        <v>2.793</v>
      </c>
      <c r="I7" s="326" t="n">
        <v>0.865</v>
      </c>
      <c r="J7" s="323" t="n">
        <v>0.0191878596638237</v>
      </c>
      <c r="K7" s="323" t="n">
        <v>-0.115</v>
      </c>
      <c r="L7" s="323" t="n">
        <v>-0.135</v>
      </c>
      <c r="M7" s="362" t="n">
        <v>-0.005</v>
      </c>
      <c r="N7" s="362" t="n">
        <v>-0.105</v>
      </c>
      <c r="O7" s="323" t="n">
        <v>-0.005</v>
      </c>
      <c r="P7" s="323" t="n">
        <v>-0.08</v>
      </c>
      <c r="Q7" s="323" t="n">
        <v>-0.11</v>
      </c>
      <c r="R7" s="323" t="n">
        <v>-0.105</v>
      </c>
      <c r="S7" s="323" t="n">
        <v>-0.105</v>
      </c>
      <c r="T7" s="323" t="n">
        <v>-0.115</v>
      </c>
      <c r="U7" s="323" t="n">
        <v>-0.1</v>
      </c>
      <c r="V7" s="323" t="n">
        <v>-0.08</v>
      </c>
      <c r="W7" s="323" t="n">
        <v>0.1</v>
      </c>
      <c r="X7" s="323" t="n">
        <v>0.12</v>
      </c>
      <c r="Y7" s="323" t="n">
        <v>0.095</v>
      </c>
      <c r="Z7" s="323" t="n">
        <v>0.11</v>
      </c>
      <c r="AA7" s="323" t="n">
        <v>0.1325</v>
      </c>
      <c r="AB7" s="323" t="n">
        <v>0.2</v>
      </c>
      <c r="AC7" s="323" t="n">
        <v>-0.025</v>
      </c>
      <c r="AD7" s="323" t="n">
        <v>-0.06</v>
      </c>
      <c r="AE7" s="323" t="n">
        <v>-0.01</v>
      </c>
      <c r="AF7" s="323" t="n">
        <v>-0.035</v>
      </c>
      <c r="AG7" s="323" t="n">
        <v>0.0025</v>
      </c>
      <c r="AH7" s="323" t="n">
        <v>-0.0425</v>
      </c>
      <c r="AI7" s="323" t="n">
        <v>-0.0825</v>
      </c>
      <c r="AJ7" s="323" t="n">
        <v>-0.0675</v>
      </c>
      <c r="AK7" s="323" t="n">
        <v>-0.0925</v>
      </c>
      <c r="AL7" s="323" t="n">
        <v>-0.02</v>
      </c>
      <c r="AM7" s="323" t="n">
        <v>-0.0775</v>
      </c>
      <c r="AN7" s="323" t="n">
        <v>-0.12</v>
      </c>
      <c r="AO7" s="323" t="n">
        <v>-0.025</v>
      </c>
      <c r="AP7" s="323" t="n">
        <v>0.015</v>
      </c>
      <c r="AQ7" s="323" t="n">
        <v>1.7</v>
      </c>
      <c r="AR7" s="323" t="n">
        <v>-0.0175</v>
      </c>
      <c r="AS7" s="323" t="n">
        <v>-0.395</v>
      </c>
      <c r="AT7" s="323" t="n">
        <v>-0.155</v>
      </c>
      <c r="AU7" s="323" t="n">
        <v>-0.3</v>
      </c>
      <c r="AV7" s="323" t="n">
        <v>-0.08</v>
      </c>
      <c r="AW7" s="323" t="n">
        <v>-0.34</v>
      </c>
      <c r="AX7" s="323" t="n">
        <v>-0.495</v>
      </c>
      <c r="AY7" s="323" t="n">
        <v>-0.09</v>
      </c>
      <c r="AZ7" s="323" t="n">
        <v>-0.395</v>
      </c>
      <c r="BA7" s="323" t="n">
        <v>-0.21</v>
      </c>
      <c r="BB7" s="323" t="n">
        <v>-0.125</v>
      </c>
      <c r="BC7" s="323" t="n">
        <v>-0.14</v>
      </c>
      <c r="BD7" s="323" t="n">
        <v>-0.0875</v>
      </c>
      <c r="BE7" s="323" t="n">
        <v>-0.1275</v>
      </c>
      <c r="BF7" s="323" t="n">
        <v>-0.025</v>
      </c>
      <c r="BG7" s="323" t="n">
        <v>-0.085</v>
      </c>
      <c r="BH7" s="323" t="n">
        <v>-0.0475</v>
      </c>
      <c r="BI7" s="323" t="n">
        <v>-0.0825</v>
      </c>
      <c r="BJ7" s="323" t="n">
        <v>-0.05</v>
      </c>
      <c r="BK7" s="323" t="n">
        <v>0.155</v>
      </c>
      <c r="BL7" s="323" t="n">
        <v>0.12</v>
      </c>
      <c r="BM7" s="323" t="n">
        <v>0.13</v>
      </c>
      <c r="BN7" s="323" t="n">
        <v>0.78</v>
      </c>
      <c r="BO7" s="323" t="n">
        <v>-0.005</v>
      </c>
      <c r="BP7" s="323" t="n">
        <v>-0.025</v>
      </c>
      <c r="BQ7" s="323" t="n">
        <v>0.005</v>
      </c>
      <c r="BR7" s="323" t="n">
        <v>-0.015</v>
      </c>
      <c r="BS7" s="323" t="n">
        <v>0.015</v>
      </c>
      <c r="BT7" s="323" t="n">
        <v>-0.0275</v>
      </c>
      <c r="BU7" s="323" t="n">
        <v>-0.01</v>
      </c>
      <c r="BV7" s="323" t="n">
        <v>0.43</v>
      </c>
      <c r="BW7" s="0" t="n">
        <v>0</v>
      </c>
      <c r="BX7" s="0" t="n">
        <v>0.01</v>
      </c>
      <c r="BY7" s="0" t="n">
        <v>-0.01</v>
      </c>
      <c r="BZ7" s="0" t="n">
        <v>0.02</v>
      </c>
    </row>
    <row r="8" customFormat="false" ht="12.75" hidden="false" customHeight="false" outlineLevel="0" collapsed="false">
      <c r="C8" s="353"/>
      <c r="G8" s="310" t="n">
        <f aca="false">EOMONTH(G7,0)+1</f>
        <v>37316</v>
      </c>
      <c r="H8" s="360" t="n">
        <v>2.795</v>
      </c>
      <c r="I8" s="326" t="n">
        <v>0.78</v>
      </c>
      <c r="J8" s="323" t="n">
        <v>0.0190229841898146</v>
      </c>
      <c r="K8" s="323" t="n">
        <v>-0.115</v>
      </c>
      <c r="L8" s="323" t="n">
        <v>-0.135</v>
      </c>
      <c r="M8" s="362" t="n">
        <v>-0.005</v>
      </c>
      <c r="N8" s="362" t="n">
        <v>-0.105</v>
      </c>
      <c r="O8" s="323" t="n">
        <v>-0.005</v>
      </c>
      <c r="P8" s="323" t="n">
        <v>-0.08</v>
      </c>
      <c r="Q8" s="323" t="n">
        <v>-0.11</v>
      </c>
      <c r="R8" s="323" t="n">
        <v>-0.105</v>
      </c>
      <c r="S8" s="323" t="n">
        <v>-0.105</v>
      </c>
      <c r="T8" s="323" t="n">
        <v>-0.115</v>
      </c>
      <c r="U8" s="323" t="n">
        <v>-0.1</v>
      </c>
      <c r="V8" s="323" t="n">
        <v>-0.08</v>
      </c>
      <c r="W8" s="323" t="n">
        <v>0.095</v>
      </c>
      <c r="X8" s="323" t="n">
        <v>0.115</v>
      </c>
      <c r="Y8" s="323" t="n">
        <v>0.085</v>
      </c>
      <c r="Z8" s="323" t="n">
        <v>0.09</v>
      </c>
      <c r="AA8" s="323" t="n">
        <v>0.12</v>
      </c>
      <c r="AB8" s="323" t="n">
        <v>0.17</v>
      </c>
      <c r="AC8" s="323" t="n">
        <v>-0.025</v>
      </c>
      <c r="AD8" s="323" t="n">
        <v>-0.06</v>
      </c>
      <c r="AE8" s="323" t="n">
        <v>-0.01</v>
      </c>
      <c r="AF8" s="323" t="n">
        <v>-0.035</v>
      </c>
      <c r="AG8" s="323" t="n">
        <v>0.0025</v>
      </c>
      <c r="AH8" s="323" t="n">
        <v>-0.0425</v>
      </c>
      <c r="AI8" s="323" t="n">
        <v>-0.0825</v>
      </c>
      <c r="AJ8" s="323" t="n">
        <v>-0.0675</v>
      </c>
      <c r="AK8" s="323" t="n">
        <v>-0.0925</v>
      </c>
      <c r="AL8" s="323" t="n">
        <v>-0.02</v>
      </c>
      <c r="AM8" s="323" t="n">
        <v>-0.0775</v>
      </c>
      <c r="AN8" s="323" t="n">
        <v>-0.12</v>
      </c>
      <c r="AO8" s="323" t="n">
        <v>-0.025</v>
      </c>
      <c r="AP8" s="323" t="n">
        <v>0.015</v>
      </c>
      <c r="AQ8" s="323" t="n">
        <v>0.64</v>
      </c>
      <c r="AR8" s="323" t="n">
        <v>-0.0125</v>
      </c>
      <c r="AS8" s="323" t="n">
        <v>-0.495</v>
      </c>
      <c r="AT8" s="323" t="n">
        <v>-0.16</v>
      </c>
      <c r="AU8" s="323" t="n">
        <v>-0.34</v>
      </c>
      <c r="AV8" s="323" t="n">
        <v>-0.25</v>
      </c>
      <c r="AW8" s="323" t="n">
        <v>-0.43</v>
      </c>
      <c r="AX8" s="323" t="n">
        <v>-0.595</v>
      </c>
      <c r="AY8" s="323" t="n">
        <v>-0.01</v>
      </c>
      <c r="AZ8" s="323" t="n">
        <v>-0.495</v>
      </c>
      <c r="BA8" s="323" t="n">
        <v>-0.21</v>
      </c>
      <c r="BB8" s="323" t="n">
        <v>-0.13</v>
      </c>
      <c r="BC8" s="323" t="n">
        <v>-0.14</v>
      </c>
      <c r="BD8" s="323" t="n">
        <v>-0.0875</v>
      </c>
      <c r="BE8" s="323" t="n">
        <v>-0.1275</v>
      </c>
      <c r="BF8" s="323" t="n">
        <v>-0.025</v>
      </c>
      <c r="BG8" s="323" t="n">
        <v>-0.085</v>
      </c>
      <c r="BH8" s="323" t="n">
        <v>-0.0425</v>
      </c>
      <c r="BI8" s="323" t="n">
        <v>-0.0825</v>
      </c>
      <c r="BJ8" s="323" t="n">
        <v>-0.1</v>
      </c>
      <c r="BK8" s="323" t="n">
        <v>0.16</v>
      </c>
      <c r="BL8" s="323" t="n">
        <v>0.115</v>
      </c>
      <c r="BM8" s="323" t="n">
        <v>0.125</v>
      </c>
      <c r="BN8" s="323" t="n">
        <v>0.48</v>
      </c>
      <c r="BO8" s="323" t="n">
        <v>-0.005</v>
      </c>
      <c r="BP8" s="323" t="n">
        <v>-0.02</v>
      </c>
      <c r="BQ8" s="323" t="n">
        <v>0.005</v>
      </c>
      <c r="BR8" s="323" t="n">
        <v>-0.015</v>
      </c>
      <c r="BS8" s="323" t="n">
        <v>0.015</v>
      </c>
      <c r="BT8" s="323" t="n">
        <v>-0.0275</v>
      </c>
      <c r="BU8" s="323" t="n">
        <v>-0.01</v>
      </c>
      <c r="BV8" s="323" t="n">
        <v>0.05</v>
      </c>
      <c r="BW8" s="0" t="n">
        <v>0</v>
      </c>
      <c r="BX8" s="0" t="n">
        <v>0.01</v>
      </c>
      <c r="BY8" s="0" t="n">
        <v>-0.01</v>
      </c>
      <c r="BZ8" s="0" t="n">
        <v>0.02</v>
      </c>
    </row>
    <row r="9" customFormat="false" ht="12.75" hidden="false" customHeight="false" outlineLevel="0" collapsed="false">
      <c r="C9" s="353"/>
      <c r="G9" s="310" t="n">
        <f aca="false">EOMONTH(G8,0)+1</f>
        <v>37347</v>
      </c>
      <c r="H9" s="0" t="n">
        <v>2.765</v>
      </c>
      <c r="I9" s="326" t="n">
        <v>0.6</v>
      </c>
      <c r="J9" s="323" t="n">
        <v>0.0189361632757947</v>
      </c>
      <c r="K9" s="323" t="n">
        <v>-0.13</v>
      </c>
      <c r="L9" s="323" t="n">
        <v>-0.15</v>
      </c>
      <c r="M9" s="362" t="n">
        <v>-0.09</v>
      </c>
      <c r="N9" s="362" t="n">
        <v>-0.205</v>
      </c>
      <c r="O9" s="323" t="n">
        <v>-0.09</v>
      </c>
      <c r="P9" s="323" t="n">
        <v>-0.07</v>
      </c>
      <c r="Q9" s="323" t="n">
        <v>-0.095</v>
      </c>
      <c r="R9" s="323" t="n">
        <v>-0.12</v>
      </c>
      <c r="S9" s="323" t="n">
        <v>-0.12</v>
      </c>
      <c r="T9" s="323" t="n">
        <v>-0.13</v>
      </c>
      <c r="U9" s="323" t="n">
        <v>-0.1125</v>
      </c>
      <c r="V9" s="323" t="n">
        <v>-0.0875</v>
      </c>
      <c r="W9" s="323" t="n">
        <v>0.085</v>
      </c>
      <c r="X9" s="323" t="n">
        <v>0.135</v>
      </c>
      <c r="Y9" s="323" t="n">
        <v>0.03</v>
      </c>
      <c r="Z9" s="323" t="n">
        <v>0.07</v>
      </c>
      <c r="AA9" s="323" t="n">
        <v>0.15</v>
      </c>
      <c r="AB9" s="323" t="n">
        <v>0.195</v>
      </c>
      <c r="AC9" s="323" t="n">
        <v>-0.025</v>
      </c>
      <c r="AD9" s="323" t="n">
        <v>-0.055</v>
      </c>
      <c r="AE9" s="323" t="n">
        <v>0.01</v>
      </c>
      <c r="AF9" s="323" t="n">
        <v>-0.0225</v>
      </c>
      <c r="AG9" s="323" t="n">
        <v>0.0025</v>
      </c>
      <c r="AH9" s="323" t="n">
        <v>-0.0275</v>
      </c>
      <c r="AI9" s="323" t="n">
        <v>-0.0775</v>
      </c>
      <c r="AJ9" s="323" t="n">
        <v>-0.065</v>
      </c>
      <c r="AK9" s="323" t="n">
        <v>-0.09</v>
      </c>
      <c r="AL9" s="323" t="n">
        <v>-0.02</v>
      </c>
      <c r="AM9" s="323" t="n">
        <v>-0.0775</v>
      </c>
      <c r="AN9" s="323" t="n">
        <v>-0.1375</v>
      </c>
      <c r="AO9" s="323" t="n">
        <v>-0.0225</v>
      </c>
      <c r="AP9" s="323" t="n">
        <v>0.0175</v>
      </c>
      <c r="AQ9" s="323" t="n">
        <v>0.41</v>
      </c>
      <c r="AR9" s="323" t="n">
        <v>0.015</v>
      </c>
      <c r="AS9" s="323" t="n">
        <v>-0.64</v>
      </c>
      <c r="AT9" s="323" t="n">
        <v>-0.175</v>
      </c>
      <c r="AU9" s="323" t="n">
        <v>-0.36</v>
      </c>
      <c r="AV9" s="323" t="n">
        <v>-0.275</v>
      </c>
      <c r="AW9" s="323" t="n">
        <v>-0.53</v>
      </c>
      <c r="AX9" s="323" t="n">
        <v>-0.64</v>
      </c>
      <c r="AY9" s="323" t="n">
        <v>-0.09</v>
      </c>
      <c r="AZ9" s="323" t="n">
        <v>-0.64</v>
      </c>
      <c r="BA9" s="323" t="n">
        <v>-0.235</v>
      </c>
      <c r="BB9" s="323" t="n">
        <v>-0.135</v>
      </c>
      <c r="BC9" s="323" t="n">
        <v>-0.165</v>
      </c>
      <c r="BD9" s="323" t="n">
        <v>-0.085</v>
      </c>
      <c r="BE9" s="323" t="n">
        <v>-0.1425</v>
      </c>
      <c r="BF9" s="323" t="n">
        <v>-0.025</v>
      </c>
      <c r="BG9" s="323" t="n">
        <v>-0.0825</v>
      </c>
      <c r="BH9" s="323" t="n">
        <v>-0.015</v>
      </c>
      <c r="BI9" s="323" t="n">
        <v>-0.0775</v>
      </c>
      <c r="BJ9" s="323" t="n">
        <v>-0.12</v>
      </c>
      <c r="BK9" s="323" t="n">
        <v>0.085</v>
      </c>
      <c r="BL9" s="323" t="n">
        <v>0.135</v>
      </c>
      <c r="BM9" s="323" t="n">
        <v>0.09</v>
      </c>
      <c r="BN9" s="323" t="n">
        <v>0.34</v>
      </c>
      <c r="BO9" s="323" t="n">
        <v>-0.0025</v>
      </c>
      <c r="BP9" s="323" t="n">
        <v>-0.015</v>
      </c>
      <c r="BQ9" s="323" t="n">
        <v>0.005</v>
      </c>
      <c r="BR9" s="323" t="n">
        <v>-0.01</v>
      </c>
      <c r="BS9" s="323" t="n">
        <v>0.02</v>
      </c>
      <c r="BT9" s="323" t="n">
        <v>-0.01</v>
      </c>
      <c r="BU9" s="323" t="n">
        <v>0</v>
      </c>
      <c r="BV9" s="323" t="n">
        <v>0.02</v>
      </c>
      <c r="BW9" s="0" t="n">
        <v>-0.005</v>
      </c>
      <c r="BX9" s="0" t="n">
        <v>0.03</v>
      </c>
      <c r="BY9" s="0" t="n">
        <v>-0.01</v>
      </c>
      <c r="BZ9" s="0" t="n">
        <v>0.02</v>
      </c>
    </row>
    <row r="10" customFormat="false" ht="12.75" hidden="false" customHeight="false" outlineLevel="0" collapsed="false">
      <c r="C10" s="353"/>
      <c r="G10" s="310" t="n">
        <f aca="false">EOMONTH(G9,0)+1</f>
        <v>37377</v>
      </c>
      <c r="H10" s="0" t="n">
        <v>2.818</v>
      </c>
      <c r="I10" s="326" t="n">
        <v>0.5425</v>
      </c>
      <c r="J10" s="323" t="n">
        <v>0.0191064797925966</v>
      </c>
      <c r="K10" s="323" t="n">
        <v>-0.13</v>
      </c>
      <c r="L10" s="323" t="n">
        <v>-0.15</v>
      </c>
      <c r="M10" s="362" t="n">
        <v>-0.09</v>
      </c>
      <c r="N10" s="362" t="n">
        <v>-0.1975</v>
      </c>
      <c r="O10" s="323" t="n">
        <v>-0.09</v>
      </c>
      <c r="P10" s="323" t="n">
        <v>-0.07</v>
      </c>
      <c r="Q10" s="323" t="n">
        <v>-0.095</v>
      </c>
      <c r="R10" s="323" t="n">
        <v>-0.12</v>
      </c>
      <c r="S10" s="323" t="n">
        <v>-0.12</v>
      </c>
      <c r="T10" s="323" t="n">
        <v>-0.13</v>
      </c>
      <c r="U10" s="323" t="n">
        <v>-0.1125</v>
      </c>
      <c r="V10" s="323" t="n">
        <v>-0.0875</v>
      </c>
      <c r="W10" s="323" t="n">
        <v>0.085</v>
      </c>
      <c r="X10" s="323" t="n">
        <v>0.135</v>
      </c>
      <c r="Y10" s="323" t="n">
        <v>0.03</v>
      </c>
      <c r="Z10" s="323" t="n">
        <v>0.07</v>
      </c>
      <c r="AA10" s="323" t="n">
        <v>0.13</v>
      </c>
      <c r="AB10" s="323" t="n">
        <v>0.135</v>
      </c>
      <c r="AC10" s="323" t="n">
        <v>-0.025</v>
      </c>
      <c r="AD10" s="323" t="n">
        <v>-0.055</v>
      </c>
      <c r="AE10" s="323" t="n">
        <v>0.01</v>
      </c>
      <c r="AF10" s="323" t="n">
        <v>-0.0225</v>
      </c>
      <c r="AG10" s="323" t="n">
        <v>0.0025</v>
      </c>
      <c r="AH10" s="323" t="n">
        <v>-0.0275</v>
      </c>
      <c r="AI10" s="323" t="n">
        <v>-0.0775</v>
      </c>
      <c r="AJ10" s="323" t="n">
        <v>-0.065</v>
      </c>
      <c r="AK10" s="323" t="n">
        <v>-0.09</v>
      </c>
      <c r="AL10" s="323" t="n">
        <v>-0.02</v>
      </c>
      <c r="AM10" s="323" t="n">
        <v>-0.0775</v>
      </c>
      <c r="AN10" s="323" t="n">
        <v>-0.1375</v>
      </c>
      <c r="AO10" s="323" t="n">
        <v>-0.0225</v>
      </c>
      <c r="AP10" s="323" t="n">
        <v>0.0175</v>
      </c>
      <c r="AQ10" s="323" t="n">
        <v>0.38</v>
      </c>
      <c r="AR10" s="323" t="n">
        <v>0.02</v>
      </c>
      <c r="AS10" s="323" t="n">
        <v>-0.64</v>
      </c>
      <c r="AT10" s="323" t="n">
        <v>-0.17</v>
      </c>
      <c r="AU10" s="323" t="n">
        <v>-0.36</v>
      </c>
      <c r="AV10" s="323" t="n">
        <v>-0.275</v>
      </c>
      <c r="AW10" s="323" t="n">
        <v>-0.53</v>
      </c>
      <c r="AX10" s="323" t="n">
        <v>-0.64</v>
      </c>
      <c r="AY10" s="323" t="n">
        <v>-0.07</v>
      </c>
      <c r="AZ10" s="323" t="n">
        <v>-0.64</v>
      </c>
      <c r="BA10" s="323" t="n">
        <v>-0.2025</v>
      </c>
      <c r="BB10" s="323" t="n">
        <v>-0.1275</v>
      </c>
      <c r="BC10" s="323" t="n">
        <v>-0.1425</v>
      </c>
      <c r="BD10" s="323" t="n">
        <v>-0.085</v>
      </c>
      <c r="BE10" s="323" t="n">
        <v>-0.135</v>
      </c>
      <c r="BF10" s="323" t="n">
        <v>-0.025</v>
      </c>
      <c r="BG10" s="323" t="n">
        <v>-0.0825</v>
      </c>
      <c r="BH10" s="323" t="n">
        <v>-0.01</v>
      </c>
      <c r="BI10" s="323" t="n">
        <v>-0.0775</v>
      </c>
      <c r="BJ10" s="323" t="n">
        <v>-0.12</v>
      </c>
      <c r="BK10" s="323" t="n">
        <v>0.085</v>
      </c>
      <c r="BL10" s="323" t="n">
        <v>0.135</v>
      </c>
      <c r="BM10" s="323" t="n">
        <v>0.09</v>
      </c>
      <c r="BN10" s="323" t="n">
        <v>0.3125</v>
      </c>
      <c r="BO10" s="323" t="n">
        <v>-0.0025</v>
      </c>
      <c r="BP10" s="323" t="n">
        <v>-0.015</v>
      </c>
      <c r="BQ10" s="323" t="n">
        <v>0.005</v>
      </c>
      <c r="BR10" s="323" t="n">
        <v>-0.01</v>
      </c>
      <c r="BS10" s="323" t="n">
        <v>0.02</v>
      </c>
      <c r="BT10" s="323" t="n">
        <v>-0.01</v>
      </c>
      <c r="BU10" s="323" t="n">
        <v>0</v>
      </c>
      <c r="BV10" s="323" t="n">
        <v>0.02</v>
      </c>
      <c r="BW10" s="0" t="n">
        <v>-0.005</v>
      </c>
      <c r="BX10" s="0" t="n">
        <v>0.03</v>
      </c>
      <c r="BY10" s="0" t="n">
        <v>-0.01</v>
      </c>
      <c r="BZ10" s="0" t="n">
        <v>0.02</v>
      </c>
    </row>
    <row r="11" customFormat="false" ht="11.25" hidden="false" customHeight="true" outlineLevel="0" collapsed="false">
      <c r="C11" s="353"/>
      <c r="G11" s="310" t="n">
        <f aca="false">EOMONTH(G10,0)+1</f>
        <v>37408</v>
      </c>
      <c r="H11" s="0" t="n">
        <v>2.872</v>
      </c>
      <c r="I11" s="326" t="n">
        <v>0.5275</v>
      </c>
      <c r="J11" s="323" t="n">
        <v>0.0192824735369563</v>
      </c>
      <c r="K11" s="323" t="n">
        <v>-0.13</v>
      </c>
      <c r="L11" s="323" t="n">
        <v>-0.15</v>
      </c>
      <c r="M11" s="362" t="n">
        <v>-0.09</v>
      </c>
      <c r="N11" s="362" t="n">
        <v>-0.1925</v>
      </c>
      <c r="O11" s="323" t="n">
        <v>-0.09</v>
      </c>
      <c r="P11" s="323" t="n">
        <v>-0.07</v>
      </c>
      <c r="Q11" s="323" t="n">
        <v>-0.095</v>
      </c>
      <c r="R11" s="323" t="n">
        <v>-0.12</v>
      </c>
      <c r="S11" s="323" t="n">
        <v>-0.12</v>
      </c>
      <c r="T11" s="323" t="n">
        <v>-0.13</v>
      </c>
      <c r="U11" s="323" t="n">
        <v>-0.1125</v>
      </c>
      <c r="V11" s="323" t="n">
        <v>-0.0875</v>
      </c>
      <c r="W11" s="323" t="n">
        <v>0.085</v>
      </c>
      <c r="X11" s="323" t="n">
        <v>0.135</v>
      </c>
      <c r="Y11" s="323" t="n">
        <v>0.03</v>
      </c>
      <c r="Z11" s="323" t="n">
        <v>0.07</v>
      </c>
      <c r="AA11" s="323" t="n">
        <v>0.15</v>
      </c>
      <c r="AB11" s="323" t="n">
        <v>0.165</v>
      </c>
      <c r="AC11" s="323" t="n">
        <v>-0.025</v>
      </c>
      <c r="AD11" s="323" t="n">
        <v>-0.0525</v>
      </c>
      <c r="AE11" s="323" t="n">
        <v>0.0125</v>
      </c>
      <c r="AF11" s="323" t="n">
        <v>-0.02</v>
      </c>
      <c r="AG11" s="323" t="n">
        <v>0.0025</v>
      </c>
      <c r="AH11" s="323" t="n">
        <v>-0.0275</v>
      </c>
      <c r="AI11" s="323" t="n">
        <v>-0.0775</v>
      </c>
      <c r="AJ11" s="323" t="n">
        <v>-0.065</v>
      </c>
      <c r="AK11" s="323" t="n">
        <v>-0.09</v>
      </c>
      <c r="AL11" s="323" t="n">
        <v>-0.02</v>
      </c>
      <c r="AM11" s="323" t="n">
        <v>-0.0775</v>
      </c>
      <c r="AN11" s="323" t="n">
        <v>-0.1375</v>
      </c>
      <c r="AO11" s="323" t="n">
        <v>-0.0225</v>
      </c>
      <c r="AP11" s="323" t="n">
        <v>0.0175</v>
      </c>
      <c r="AQ11" s="323" t="n">
        <v>0.365</v>
      </c>
      <c r="AR11" s="323" t="n">
        <v>0.0325</v>
      </c>
      <c r="AS11" s="323" t="n">
        <v>-0.64</v>
      </c>
      <c r="AT11" s="323" t="n">
        <v>-0.165</v>
      </c>
      <c r="AU11" s="323" t="n">
        <v>-0.36</v>
      </c>
      <c r="AV11" s="323" t="n">
        <v>-0.275</v>
      </c>
      <c r="AW11" s="323" t="n">
        <v>-0.53</v>
      </c>
      <c r="AX11" s="323" t="n">
        <v>-0.64</v>
      </c>
      <c r="AY11" s="323" t="n">
        <v>-0.05</v>
      </c>
      <c r="AZ11" s="323" t="n">
        <v>-0.64</v>
      </c>
      <c r="BA11" s="323" t="n">
        <v>-0.15</v>
      </c>
      <c r="BB11" s="323" t="n">
        <v>-0.1225</v>
      </c>
      <c r="BC11" s="323" t="n">
        <v>-0.09</v>
      </c>
      <c r="BD11" s="323" t="n">
        <v>-0.085</v>
      </c>
      <c r="BE11" s="323" t="n">
        <v>-0.0925</v>
      </c>
      <c r="BF11" s="323" t="n">
        <v>-0.025</v>
      </c>
      <c r="BG11" s="323" t="n">
        <v>-0.0825</v>
      </c>
      <c r="BH11" s="323" t="n">
        <v>0.0025</v>
      </c>
      <c r="BI11" s="323" t="n">
        <v>-0.0775</v>
      </c>
      <c r="BJ11" s="323" t="n">
        <v>-0.12</v>
      </c>
      <c r="BK11" s="323" t="n">
        <v>0.085</v>
      </c>
      <c r="BL11" s="323" t="n">
        <v>0.135</v>
      </c>
      <c r="BM11" s="323" t="n">
        <v>0.09</v>
      </c>
      <c r="BN11" s="323" t="n">
        <v>0.31</v>
      </c>
      <c r="BO11" s="323" t="n">
        <v>-0.0025</v>
      </c>
      <c r="BP11" s="323" t="n">
        <v>-0.015</v>
      </c>
      <c r="BQ11" s="323" t="n">
        <v>0.005</v>
      </c>
      <c r="BR11" s="323" t="n">
        <v>-0.01</v>
      </c>
      <c r="BS11" s="323" t="n">
        <v>0.02</v>
      </c>
      <c r="BT11" s="323" t="n">
        <v>-0.01</v>
      </c>
      <c r="BU11" s="323" t="n">
        <v>0</v>
      </c>
      <c r="BV11" s="323" t="n">
        <v>0.035</v>
      </c>
      <c r="BW11" s="0" t="n">
        <v>-0.005</v>
      </c>
      <c r="BX11" s="0" t="n">
        <v>0.03</v>
      </c>
      <c r="BY11" s="0" t="n">
        <v>-0.01</v>
      </c>
      <c r="BZ11" s="0" t="n">
        <v>0.02</v>
      </c>
    </row>
    <row r="12" customFormat="false" ht="12.75" hidden="false" customHeight="false" outlineLevel="0" collapsed="false">
      <c r="C12" s="353"/>
      <c r="G12" s="310" t="n">
        <f aca="false">EOMONTH(G11,0)+1</f>
        <v>37438</v>
      </c>
      <c r="H12" s="0" t="n">
        <v>2.917</v>
      </c>
      <c r="I12" s="326" t="n">
        <v>0.5275</v>
      </c>
      <c r="J12" s="323" t="n">
        <v>0.0195950648415604</v>
      </c>
      <c r="K12" s="323" t="n">
        <v>-0.13</v>
      </c>
      <c r="L12" s="323" t="n">
        <v>-0.15</v>
      </c>
      <c r="M12" s="362" t="n">
        <v>-0.09</v>
      </c>
      <c r="N12" s="362" t="n">
        <v>-0.155</v>
      </c>
      <c r="O12" s="323" t="n">
        <v>-0.09</v>
      </c>
      <c r="P12" s="323" t="n">
        <v>-0.07</v>
      </c>
      <c r="Q12" s="323" t="n">
        <v>-0.095</v>
      </c>
      <c r="R12" s="323" t="n">
        <v>-0.12</v>
      </c>
      <c r="S12" s="323" t="n">
        <v>-0.12</v>
      </c>
      <c r="T12" s="323" t="n">
        <v>-0.13</v>
      </c>
      <c r="U12" s="323" t="n">
        <v>-0.1125</v>
      </c>
      <c r="V12" s="323" t="n">
        <v>-0.0875</v>
      </c>
      <c r="W12" s="323" t="n">
        <v>0.085</v>
      </c>
      <c r="X12" s="323" t="n">
        <v>0.135</v>
      </c>
      <c r="Y12" s="323" t="n">
        <v>0.03</v>
      </c>
      <c r="Z12" s="323" t="n">
        <v>0.28</v>
      </c>
      <c r="AA12" s="323" t="n">
        <v>0.165</v>
      </c>
      <c r="AB12" s="323" t="n">
        <v>0.205</v>
      </c>
      <c r="AC12" s="323" t="n">
        <v>-0.025</v>
      </c>
      <c r="AD12" s="323" t="n">
        <v>-0.0525</v>
      </c>
      <c r="AE12" s="323" t="n">
        <v>0.0125</v>
      </c>
      <c r="AF12" s="323" t="n">
        <v>-0.02</v>
      </c>
      <c r="AG12" s="323" t="n">
        <v>0.0025</v>
      </c>
      <c r="AH12" s="323" t="n">
        <v>-0.0275</v>
      </c>
      <c r="AI12" s="323" t="n">
        <v>-0.0775</v>
      </c>
      <c r="AJ12" s="323" t="n">
        <v>-0.065</v>
      </c>
      <c r="AK12" s="323" t="n">
        <v>-0.09</v>
      </c>
      <c r="AL12" s="323" t="n">
        <v>-0.02</v>
      </c>
      <c r="AM12" s="323" t="n">
        <v>-0.0775</v>
      </c>
      <c r="AN12" s="323" t="n">
        <v>-0.1375</v>
      </c>
      <c r="AO12" s="323" t="n">
        <v>-0.0225</v>
      </c>
      <c r="AP12" s="323" t="n">
        <v>0.0175</v>
      </c>
      <c r="AQ12" s="323" t="n">
        <v>0.42</v>
      </c>
      <c r="AR12" s="323" t="n">
        <v>0.045</v>
      </c>
      <c r="AS12" s="323" t="n">
        <v>-0.65</v>
      </c>
      <c r="AT12" s="323" t="n">
        <v>-0.125</v>
      </c>
      <c r="AU12" s="323" t="n">
        <v>-0.33</v>
      </c>
      <c r="AV12" s="323" t="n">
        <v>-0.39</v>
      </c>
      <c r="AW12" s="323" t="n">
        <v>-0.54</v>
      </c>
      <c r="AX12" s="323" t="n">
        <v>-0.65</v>
      </c>
      <c r="AY12" s="323" t="n">
        <v>0.115</v>
      </c>
      <c r="AZ12" s="323" t="n">
        <v>-0.65</v>
      </c>
      <c r="BA12" s="323" t="n">
        <v>-0.16</v>
      </c>
      <c r="BB12" s="323" t="n">
        <v>-0.085</v>
      </c>
      <c r="BC12" s="323" t="n">
        <v>-0.1</v>
      </c>
      <c r="BD12" s="323" t="n">
        <v>-0.085</v>
      </c>
      <c r="BE12" s="323" t="n">
        <v>-0.09</v>
      </c>
      <c r="BF12" s="323" t="n">
        <v>-0.025</v>
      </c>
      <c r="BG12" s="323" t="n">
        <v>-0.0825</v>
      </c>
      <c r="BH12" s="323" t="n">
        <v>0.015</v>
      </c>
      <c r="BI12" s="323" t="n">
        <v>-0.0775</v>
      </c>
      <c r="BJ12" s="323" t="n">
        <v>-0.02</v>
      </c>
      <c r="BK12" s="323" t="n">
        <v>0.085</v>
      </c>
      <c r="BL12" s="323" t="n">
        <v>0.135</v>
      </c>
      <c r="BM12" s="323" t="n">
        <v>0.09</v>
      </c>
      <c r="BN12" s="323" t="n">
        <v>0.33</v>
      </c>
      <c r="BO12" s="323" t="n">
        <v>-0.0025</v>
      </c>
      <c r="BP12" s="323" t="n">
        <v>-0.01</v>
      </c>
      <c r="BQ12" s="323" t="n">
        <v>0.005</v>
      </c>
      <c r="BR12" s="323" t="n">
        <v>-0.01</v>
      </c>
      <c r="BS12" s="323" t="n">
        <v>0.02</v>
      </c>
      <c r="BT12" s="323" t="n">
        <v>-0.01</v>
      </c>
      <c r="BU12" s="323" t="n">
        <v>0</v>
      </c>
      <c r="BV12" s="323" t="n">
        <v>0.035</v>
      </c>
      <c r="BW12" s="0" t="n">
        <v>-0.005</v>
      </c>
      <c r="BX12" s="0" t="n">
        <v>0.03</v>
      </c>
      <c r="BY12" s="0" t="n">
        <v>-0.01</v>
      </c>
      <c r="BZ12" s="0" t="n">
        <v>0.02</v>
      </c>
    </row>
    <row r="13" customFormat="false" ht="12.75" hidden="false" customHeight="false" outlineLevel="0" collapsed="false">
      <c r="C13" s="353"/>
      <c r="G13" s="310" t="n">
        <f aca="false">EOMONTH(G12,0)+1</f>
        <v>37469</v>
      </c>
      <c r="H13" s="360" t="n">
        <v>2.962</v>
      </c>
      <c r="I13" s="363" t="n">
        <v>0.53</v>
      </c>
      <c r="J13" s="323" t="n">
        <v>0.0201466105621213</v>
      </c>
      <c r="K13" s="323" t="n">
        <v>-0.13</v>
      </c>
      <c r="L13" s="323" t="n">
        <v>-0.15</v>
      </c>
      <c r="M13" s="362" t="n">
        <v>-0.09</v>
      </c>
      <c r="N13" s="362" t="n">
        <v>-0.14</v>
      </c>
      <c r="O13" s="323" t="n">
        <v>-0.09</v>
      </c>
      <c r="P13" s="323" t="n">
        <v>-0.07</v>
      </c>
      <c r="Q13" s="323" t="n">
        <v>-0.095</v>
      </c>
      <c r="R13" s="323" t="n">
        <v>-0.12</v>
      </c>
      <c r="S13" s="323" t="n">
        <v>-0.12</v>
      </c>
      <c r="T13" s="323" t="n">
        <v>-0.13</v>
      </c>
      <c r="U13" s="323" t="n">
        <v>-0.1125</v>
      </c>
      <c r="V13" s="323" t="n">
        <v>-0.0875</v>
      </c>
      <c r="W13" s="323" t="n">
        <v>0.085</v>
      </c>
      <c r="X13" s="323" t="n">
        <v>0.135</v>
      </c>
      <c r="Y13" s="323" t="n">
        <v>0.03</v>
      </c>
      <c r="Z13" s="323" t="n">
        <v>0.28</v>
      </c>
      <c r="AA13" s="323" t="n">
        <v>0.165</v>
      </c>
      <c r="AB13" s="323" t="n">
        <v>0.205</v>
      </c>
      <c r="AC13" s="323" t="n">
        <v>-0.025</v>
      </c>
      <c r="AD13" s="323" t="n">
        <v>-0.0525</v>
      </c>
      <c r="AE13" s="323" t="n">
        <v>0.0125</v>
      </c>
      <c r="AF13" s="323" t="n">
        <v>-0.02</v>
      </c>
      <c r="AG13" s="323" t="n">
        <v>0.0025</v>
      </c>
      <c r="AH13" s="323" t="n">
        <v>-0.0275</v>
      </c>
      <c r="AI13" s="323" t="n">
        <v>-0.0775</v>
      </c>
      <c r="AJ13" s="323" t="n">
        <v>-0.065</v>
      </c>
      <c r="AK13" s="323" t="n">
        <v>-0.09</v>
      </c>
      <c r="AL13" s="323" t="n">
        <v>-0.02</v>
      </c>
      <c r="AM13" s="323" t="n">
        <v>-0.0775</v>
      </c>
      <c r="AN13" s="323" t="n">
        <v>-0.1375</v>
      </c>
      <c r="AO13" s="323" t="n">
        <v>-0.0225</v>
      </c>
      <c r="AP13" s="323" t="n">
        <v>0.0175</v>
      </c>
      <c r="AQ13" s="323" t="n">
        <v>0.42</v>
      </c>
      <c r="AR13" s="323" t="n">
        <v>0.05</v>
      </c>
      <c r="AS13" s="323" t="n">
        <v>-0.65</v>
      </c>
      <c r="AT13" s="323" t="n">
        <v>-0.11</v>
      </c>
      <c r="AU13" s="323" t="n">
        <v>-0.33</v>
      </c>
      <c r="AV13" s="323" t="n">
        <v>-0.39</v>
      </c>
      <c r="AW13" s="323" t="n">
        <v>-0.54</v>
      </c>
      <c r="AX13" s="323" t="n">
        <v>-0.65</v>
      </c>
      <c r="AY13" s="323" t="n">
        <v>0.125</v>
      </c>
      <c r="AZ13" s="323" t="n">
        <v>-0.65</v>
      </c>
      <c r="BA13" s="323" t="n">
        <v>-0.155</v>
      </c>
      <c r="BB13" s="323" t="n">
        <v>-0.07</v>
      </c>
      <c r="BC13" s="323" t="n">
        <v>-0.095</v>
      </c>
      <c r="BD13" s="323" t="n">
        <v>-0.085</v>
      </c>
      <c r="BE13" s="323" t="n">
        <v>-0.0875</v>
      </c>
      <c r="BF13" s="323" t="n">
        <v>-0.025</v>
      </c>
      <c r="BG13" s="323" t="n">
        <v>-0.0825</v>
      </c>
      <c r="BH13" s="323" t="n">
        <v>0.02</v>
      </c>
      <c r="BI13" s="323" t="n">
        <v>-0.0775</v>
      </c>
      <c r="BJ13" s="323" t="n">
        <v>0.01</v>
      </c>
      <c r="BK13" s="323" t="n">
        <v>0.085</v>
      </c>
      <c r="BL13" s="323" t="n">
        <v>0.135</v>
      </c>
      <c r="BM13" s="323" t="n">
        <v>0.09</v>
      </c>
      <c r="BN13" s="323" t="n">
        <v>0.33</v>
      </c>
      <c r="BO13" s="323" t="n">
        <v>-0.0025</v>
      </c>
      <c r="BP13" s="323" t="n">
        <v>-0.01</v>
      </c>
      <c r="BQ13" s="323" t="n">
        <v>0.005</v>
      </c>
      <c r="BR13" s="323" t="n">
        <v>-0.01</v>
      </c>
      <c r="BS13" s="323" t="n">
        <v>0.02</v>
      </c>
      <c r="BT13" s="323" t="n">
        <v>-0.01</v>
      </c>
      <c r="BU13" s="323" t="n">
        <v>0</v>
      </c>
      <c r="BV13" s="323" t="n">
        <v>0.01</v>
      </c>
      <c r="BW13" s="0" t="n">
        <v>-0.005</v>
      </c>
      <c r="BX13" s="0" t="n">
        <v>0.03</v>
      </c>
      <c r="BY13" s="0" t="n">
        <v>-0.01</v>
      </c>
      <c r="BZ13" s="0" t="n">
        <v>0.02</v>
      </c>
    </row>
    <row r="14" customFormat="false" ht="12.75" hidden="false" customHeight="false" outlineLevel="0" collapsed="false">
      <c r="C14" s="353"/>
      <c r="G14" s="310" t="n">
        <f aca="false">EOMONTH(G13,0)+1</f>
        <v>37500</v>
      </c>
      <c r="H14" s="0" t="n">
        <v>2.959</v>
      </c>
      <c r="I14" s="326" t="n">
        <v>0.53</v>
      </c>
      <c r="J14" s="323" t="n">
        <v>0.0206981563857513</v>
      </c>
      <c r="K14" s="323" t="n">
        <v>-0.13</v>
      </c>
      <c r="L14" s="323" t="n">
        <v>-0.15</v>
      </c>
      <c r="M14" s="362" t="n">
        <v>-0.09</v>
      </c>
      <c r="N14" s="362" t="n">
        <v>-0.1675</v>
      </c>
      <c r="O14" s="323" t="n">
        <v>-0.09</v>
      </c>
      <c r="P14" s="323" t="n">
        <v>-0.07</v>
      </c>
      <c r="Q14" s="323" t="n">
        <v>-0.095</v>
      </c>
      <c r="R14" s="323" t="n">
        <v>-0.12</v>
      </c>
      <c r="S14" s="323" t="n">
        <v>-0.12</v>
      </c>
      <c r="T14" s="323" t="n">
        <v>-0.13</v>
      </c>
      <c r="U14" s="323" t="n">
        <v>-0.1125</v>
      </c>
      <c r="V14" s="323" t="n">
        <v>-0.0875</v>
      </c>
      <c r="W14" s="323" t="n">
        <v>0.085</v>
      </c>
      <c r="X14" s="323" t="n">
        <v>0.135</v>
      </c>
      <c r="Y14" s="323" t="n">
        <v>0.03</v>
      </c>
      <c r="Z14" s="323" t="n">
        <v>0.28</v>
      </c>
      <c r="AA14" s="323" t="n">
        <v>0.13</v>
      </c>
      <c r="AB14" s="323" t="n">
        <v>0.145</v>
      </c>
      <c r="AC14" s="323" t="n">
        <v>-0.025</v>
      </c>
      <c r="AD14" s="323" t="n">
        <v>-0.0575</v>
      </c>
      <c r="AE14" s="323" t="n">
        <v>0.0075</v>
      </c>
      <c r="AF14" s="323" t="n">
        <v>-0.025</v>
      </c>
      <c r="AG14" s="323" t="n">
        <v>0.0025</v>
      </c>
      <c r="AH14" s="323" t="n">
        <v>-0.0275</v>
      </c>
      <c r="AI14" s="323" t="n">
        <v>-0.0775</v>
      </c>
      <c r="AJ14" s="323" t="n">
        <v>-0.065</v>
      </c>
      <c r="AK14" s="323" t="n">
        <v>-0.09</v>
      </c>
      <c r="AL14" s="323" t="n">
        <v>-0.02</v>
      </c>
      <c r="AM14" s="323" t="n">
        <v>-0.0775</v>
      </c>
      <c r="AN14" s="323" t="n">
        <v>-0.1375</v>
      </c>
      <c r="AO14" s="323" t="n">
        <v>-0.0225</v>
      </c>
      <c r="AP14" s="323" t="n">
        <v>0.0175</v>
      </c>
      <c r="AQ14" s="323" t="n">
        <v>0.34</v>
      </c>
      <c r="AR14" s="323" t="n">
        <v>0.04</v>
      </c>
      <c r="AS14" s="323" t="n">
        <v>-0.65</v>
      </c>
      <c r="AT14" s="323" t="n">
        <v>-0.1375</v>
      </c>
      <c r="AU14" s="323" t="n">
        <v>-0.33</v>
      </c>
      <c r="AV14" s="323" t="n">
        <v>-0.39</v>
      </c>
      <c r="AW14" s="323" t="n">
        <v>-0.54</v>
      </c>
      <c r="AX14" s="323" t="n">
        <v>-0.65</v>
      </c>
      <c r="AY14" s="323" t="n">
        <v>0.115</v>
      </c>
      <c r="AZ14" s="323" t="n">
        <v>-0.65</v>
      </c>
      <c r="BA14" s="323" t="n">
        <v>-0.165</v>
      </c>
      <c r="BB14" s="323" t="n">
        <v>-0.0975</v>
      </c>
      <c r="BC14" s="323" t="n">
        <v>-0.105</v>
      </c>
      <c r="BD14" s="323" t="n">
        <v>-0.085</v>
      </c>
      <c r="BE14" s="323" t="n">
        <v>-0.0925</v>
      </c>
      <c r="BF14" s="323" t="n">
        <v>-0.025</v>
      </c>
      <c r="BG14" s="323" t="n">
        <v>-0.0825</v>
      </c>
      <c r="BH14" s="323" t="n">
        <v>0.01</v>
      </c>
      <c r="BI14" s="323" t="n">
        <v>-0.0775</v>
      </c>
      <c r="BJ14" s="323" t="n">
        <v>0.01</v>
      </c>
      <c r="BK14" s="323" t="n">
        <v>0.085</v>
      </c>
      <c r="BL14" s="323" t="n">
        <v>0.135</v>
      </c>
      <c r="BM14" s="323" t="n">
        <v>0.09</v>
      </c>
      <c r="BN14" s="323" t="n">
        <v>0.32</v>
      </c>
      <c r="BO14" s="323" t="n">
        <v>-0.0025</v>
      </c>
      <c r="BP14" s="323" t="n">
        <v>-0.01</v>
      </c>
      <c r="BQ14" s="323" t="n">
        <v>0.005</v>
      </c>
      <c r="BR14" s="323" t="n">
        <v>-0.01</v>
      </c>
      <c r="BS14" s="323" t="n">
        <v>0</v>
      </c>
      <c r="BT14" s="323" t="n">
        <v>-0.01</v>
      </c>
      <c r="BU14" s="323" t="n">
        <v>0</v>
      </c>
      <c r="BV14" s="323" t="n">
        <v>0.01</v>
      </c>
      <c r="BW14" s="0" t="n">
        <v>-0.005</v>
      </c>
      <c r="BX14" s="0" t="n">
        <v>0.03</v>
      </c>
      <c r="BY14" s="0" t="n">
        <v>-0.01</v>
      </c>
      <c r="BZ14" s="0" t="n">
        <v>0.02</v>
      </c>
    </row>
    <row r="15" customFormat="false" ht="12.75" hidden="false" customHeight="false" outlineLevel="0" collapsed="false">
      <c r="C15" s="353"/>
      <c r="G15" s="310" t="n">
        <f aca="false">EOMONTH(G14,0)+1</f>
        <v>37530</v>
      </c>
      <c r="H15" s="0" t="n">
        <v>2.976</v>
      </c>
      <c r="I15" s="326" t="n">
        <v>0.53</v>
      </c>
      <c r="J15" s="323" t="n">
        <v>0.0213202408866033</v>
      </c>
      <c r="K15" s="323" t="n">
        <v>-0.13</v>
      </c>
      <c r="L15" s="323" t="n">
        <v>-0.15</v>
      </c>
      <c r="M15" s="362" t="n">
        <v>-0.09</v>
      </c>
      <c r="N15" s="362" t="n">
        <v>-0.2025</v>
      </c>
      <c r="O15" s="323" t="n">
        <v>-0.09</v>
      </c>
      <c r="P15" s="323" t="n">
        <v>-0.07</v>
      </c>
      <c r="Q15" s="323" t="n">
        <v>-0.1275</v>
      </c>
      <c r="R15" s="323" t="n">
        <v>-0.12</v>
      </c>
      <c r="S15" s="323" t="n">
        <v>-0.12</v>
      </c>
      <c r="T15" s="323" t="n">
        <v>-0.13</v>
      </c>
      <c r="U15" s="323" t="n">
        <v>-0.1125</v>
      </c>
      <c r="V15" s="323" t="n">
        <v>-0.0875</v>
      </c>
      <c r="W15" s="323" t="n">
        <v>0.085</v>
      </c>
      <c r="X15" s="323" t="n">
        <v>0.135</v>
      </c>
      <c r="Y15" s="323" t="n">
        <v>0.03</v>
      </c>
      <c r="Z15" s="323" t="n">
        <v>0.16</v>
      </c>
      <c r="AA15" s="323" t="n">
        <v>0.15</v>
      </c>
      <c r="AB15" s="323" t="n">
        <v>0.175</v>
      </c>
      <c r="AC15" s="323" t="n">
        <v>-0.025</v>
      </c>
      <c r="AD15" s="323" t="n">
        <v>-0.0575</v>
      </c>
      <c r="AE15" s="323" t="n">
        <v>0.0075</v>
      </c>
      <c r="AF15" s="323" t="n">
        <v>-0.025</v>
      </c>
      <c r="AG15" s="323" t="n">
        <v>0.0025</v>
      </c>
      <c r="AH15" s="323" t="n">
        <v>-0.0275</v>
      </c>
      <c r="AI15" s="323" t="n">
        <v>-0.0775</v>
      </c>
      <c r="AJ15" s="323" t="n">
        <v>-0.065</v>
      </c>
      <c r="AK15" s="323" t="n">
        <v>-0.09</v>
      </c>
      <c r="AL15" s="323" t="n">
        <v>-0.02</v>
      </c>
      <c r="AM15" s="323" t="n">
        <v>-0.0775</v>
      </c>
      <c r="AN15" s="323" t="n">
        <v>-0.1375</v>
      </c>
      <c r="AO15" s="323" t="n">
        <v>-0.0225</v>
      </c>
      <c r="AP15" s="323" t="n">
        <v>0.0175</v>
      </c>
      <c r="AQ15" s="323" t="n">
        <v>0.36</v>
      </c>
      <c r="AR15" s="323" t="n">
        <v>0.0075</v>
      </c>
      <c r="AS15" s="323" t="n">
        <v>-0.69</v>
      </c>
      <c r="AT15" s="323" t="n">
        <v>-0.1725</v>
      </c>
      <c r="AU15" s="323" t="n">
        <v>-0.36</v>
      </c>
      <c r="AV15" s="323" t="n">
        <v>-0.24</v>
      </c>
      <c r="AW15" s="323" t="n">
        <v>-0.58</v>
      </c>
      <c r="AX15" s="323" t="n">
        <v>-0.69</v>
      </c>
      <c r="AY15" s="323" t="n">
        <v>0.03</v>
      </c>
      <c r="AZ15" s="323" t="n">
        <v>-0.69</v>
      </c>
      <c r="BA15" s="323" t="n">
        <v>-0.1525</v>
      </c>
      <c r="BB15" s="323" t="n">
        <v>-0.1325</v>
      </c>
      <c r="BC15" s="323" t="n">
        <v>-0.0925</v>
      </c>
      <c r="BD15" s="323" t="n">
        <v>-0.085</v>
      </c>
      <c r="BE15" s="323" t="n">
        <v>-0.095</v>
      </c>
      <c r="BF15" s="323" t="n">
        <v>-0.025</v>
      </c>
      <c r="BG15" s="323" t="n">
        <v>-0.0825</v>
      </c>
      <c r="BH15" s="323" t="n">
        <v>-0.0225</v>
      </c>
      <c r="BI15" s="323" t="n">
        <v>-0.0775</v>
      </c>
      <c r="BJ15" s="323" t="n">
        <v>0.035</v>
      </c>
      <c r="BK15" s="323" t="n">
        <v>0.085</v>
      </c>
      <c r="BL15" s="323" t="n">
        <v>0.135</v>
      </c>
      <c r="BM15" s="323" t="n">
        <v>0.09</v>
      </c>
      <c r="BN15" s="323" t="n">
        <v>0.38</v>
      </c>
      <c r="BO15" s="323" t="n">
        <v>0</v>
      </c>
      <c r="BP15" s="323" t="n">
        <v>-0.015</v>
      </c>
      <c r="BQ15" s="323" t="n">
        <v>0.005</v>
      </c>
      <c r="BR15" s="323" t="n">
        <v>-0.01</v>
      </c>
      <c r="BS15" s="323" t="n">
        <v>0.02</v>
      </c>
      <c r="BT15" s="323" t="n">
        <v>-0.01</v>
      </c>
      <c r="BU15" s="323" t="n">
        <v>0</v>
      </c>
      <c r="BV15" s="323" t="n">
        <v>0.01</v>
      </c>
      <c r="BW15" s="0" t="n">
        <v>-0.005</v>
      </c>
      <c r="BX15" s="0" t="n">
        <v>0.03</v>
      </c>
      <c r="BY15" s="0" t="n">
        <v>-0.01</v>
      </c>
      <c r="BZ15" s="0" t="n">
        <v>0.02</v>
      </c>
    </row>
    <row r="16" customFormat="false" ht="12.75" hidden="false" customHeight="false" outlineLevel="0" collapsed="false">
      <c r="C16" s="353"/>
      <c r="G16" s="310" t="n">
        <f aca="false">EOMONTH(G15,0)+1</f>
        <v>37561</v>
      </c>
      <c r="H16" s="0" t="n">
        <v>3.156</v>
      </c>
      <c r="I16" s="326" t="n">
        <v>0.53</v>
      </c>
      <c r="J16" s="323" t="n">
        <v>0.0220880716500842</v>
      </c>
      <c r="K16" s="323" t="n">
        <v>-0.13</v>
      </c>
      <c r="L16" s="323" t="n">
        <v>-0.15</v>
      </c>
      <c r="M16" s="362" t="n">
        <v>-0.01</v>
      </c>
      <c r="N16" s="362" t="n">
        <v>-0.2</v>
      </c>
      <c r="O16" s="323" t="n">
        <v>0</v>
      </c>
      <c r="P16" s="323" t="n">
        <v>-0.08</v>
      </c>
      <c r="Q16" s="323" t="n">
        <v>-0.11</v>
      </c>
      <c r="R16" s="323" t="n">
        <v>-0.12</v>
      </c>
      <c r="S16" s="323" t="n">
        <v>-0.12</v>
      </c>
      <c r="T16" s="323" t="n">
        <v>-0.13</v>
      </c>
      <c r="U16" s="323" t="n">
        <v>-0.115</v>
      </c>
      <c r="V16" s="323" t="n">
        <v>-0.095</v>
      </c>
      <c r="W16" s="323" t="n">
        <v>0.105</v>
      </c>
      <c r="X16" s="323" t="n">
        <v>0.155</v>
      </c>
      <c r="Y16" s="323" t="n">
        <v>0.09</v>
      </c>
      <c r="Z16" s="323" t="n">
        <v>0.22</v>
      </c>
      <c r="AA16" s="323" t="n">
        <v>0.195</v>
      </c>
      <c r="AB16" s="323" t="n">
        <v>0.26</v>
      </c>
      <c r="AC16" s="323" t="n">
        <v>-0.0225</v>
      </c>
      <c r="AD16" s="323" t="n">
        <v>-0.0425</v>
      </c>
      <c r="AE16" s="323" t="n">
        <v>0.0025</v>
      </c>
      <c r="AF16" s="323" t="n">
        <v>-0.025</v>
      </c>
      <c r="AG16" s="323" t="n">
        <v>0.0025</v>
      </c>
      <c r="AH16" s="323" t="n">
        <v>-0.025</v>
      </c>
      <c r="AI16" s="323" t="n">
        <v>-0.075</v>
      </c>
      <c r="AJ16" s="323" t="n">
        <v>-0.0675</v>
      </c>
      <c r="AK16" s="323" t="n">
        <v>-0.0925</v>
      </c>
      <c r="AL16" s="323" t="n">
        <v>-0.02</v>
      </c>
      <c r="AM16" s="323" t="n">
        <v>-0.0725</v>
      </c>
      <c r="AN16" s="323" t="n">
        <v>-0.135</v>
      </c>
      <c r="AO16" s="323" t="n">
        <v>-0.0175</v>
      </c>
      <c r="AP16" s="323" t="n">
        <v>0.0225</v>
      </c>
      <c r="AQ16" s="323" t="n">
        <v>0.6</v>
      </c>
      <c r="AR16" s="323" t="n">
        <v>-0.0225</v>
      </c>
      <c r="AS16" s="323" t="n">
        <v>-0.34</v>
      </c>
      <c r="AT16" s="323" t="n">
        <v>-0.155</v>
      </c>
      <c r="AU16" s="323" t="n">
        <v>-0.22</v>
      </c>
      <c r="AV16" s="323" t="n">
        <v>0.02</v>
      </c>
      <c r="AW16" s="323" t="n">
        <v>-0.295</v>
      </c>
      <c r="AX16" s="323" t="n">
        <v>-0.34</v>
      </c>
      <c r="AY16" s="323" t="n">
        <v>0.03</v>
      </c>
      <c r="AZ16" s="323" t="n">
        <v>-0.34</v>
      </c>
      <c r="BA16" s="323" t="n">
        <v>-0.17</v>
      </c>
      <c r="BB16" s="323" t="n">
        <v>-0.13</v>
      </c>
      <c r="BC16" s="323" t="n">
        <v>-0.11</v>
      </c>
      <c r="BD16" s="323" t="n">
        <v>-0.075</v>
      </c>
      <c r="BE16" s="323" t="n">
        <v>-0.09</v>
      </c>
      <c r="BF16" s="323" t="n">
        <v>-0.025</v>
      </c>
      <c r="BG16" s="323" t="n">
        <v>-0.1</v>
      </c>
      <c r="BH16" s="323" t="n">
        <v>-0.0525</v>
      </c>
      <c r="BI16" s="323" t="n">
        <v>-0.075</v>
      </c>
      <c r="BJ16" s="323" t="n">
        <v>0.05</v>
      </c>
      <c r="BK16" s="323" t="n">
        <v>0.185</v>
      </c>
      <c r="BL16" s="323" t="n">
        <v>0.155</v>
      </c>
      <c r="BM16" s="323" t="n">
        <v>0.165</v>
      </c>
      <c r="BN16" s="323" t="n">
        <v>0.445</v>
      </c>
      <c r="BO16" s="323" t="n">
        <v>0</v>
      </c>
      <c r="BP16" s="323" t="n">
        <v>-0.02</v>
      </c>
      <c r="BQ16" s="323" t="n">
        <v>0.005</v>
      </c>
      <c r="BR16" s="323" t="n">
        <v>0</v>
      </c>
      <c r="BS16" s="323" t="n">
        <v>0.0275</v>
      </c>
      <c r="BT16" s="323" t="n">
        <v>0</v>
      </c>
      <c r="BU16" s="323" t="n">
        <v>0</v>
      </c>
      <c r="BV16" s="323" t="n">
        <v>0.055</v>
      </c>
      <c r="BW16" s="0" t="n">
        <v>0.025</v>
      </c>
      <c r="BX16" s="0" t="n">
        <v>0.04</v>
      </c>
      <c r="BY16" s="0" t="n">
        <v>0.02</v>
      </c>
      <c r="BZ16" s="0" t="n">
        <v>0.04</v>
      </c>
    </row>
    <row r="17" customFormat="false" ht="12.75" hidden="false" customHeight="false" outlineLevel="0" collapsed="false">
      <c r="C17" s="353"/>
      <c r="G17" s="310" t="n">
        <f aca="false">EOMONTH(G16,0)+1</f>
        <v>37591</v>
      </c>
      <c r="H17" s="0" t="n">
        <v>3.329</v>
      </c>
      <c r="I17" s="326" t="n">
        <v>0.525</v>
      </c>
      <c r="J17" s="323" t="n">
        <v>0.0228311338692704</v>
      </c>
      <c r="K17" s="323" t="n">
        <v>-0.1325</v>
      </c>
      <c r="L17" s="323" t="n">
        <v>-0.1525</v>
      </c>
      <c r="M17" s="362" t="n">
        <v>-0.005</v>
      </c>
      <c r="N17" s="362" t="n">
        <v>-0.2</v>
      </c>
      <c r="O17" s="323" t="n">
        <v>0.005</v>
      </c>
      <c r="P17" s="323" t="n">
        <v>-0.08</v>
      </c>
      <c r="Q17" s="323" t="n">
        <v>-0.1125</v>
      </c>
      <c r="R17" s="323" t="n">
        <v>-0.1225</v>
      </c>
      <c r="S17" s="323" t="n">
        <v>-0.1225</v>
      </c>
      <c r="T17" s="323" t="n">
        <v>-0.1325</v>
      </c>
      <c r="U17" s="323" t="n">
        <v>-0.115</v>
      </c>
      <c r="V17" s="323" t="n">
        <v>-0.095</v>
      </c>
      <c r="W17" s="323" t="n">
        <v>0.135</v>
      </c>
      <c r="X17" s="323" t="n">
        <v>0.185</v>
      </c>
      <c r="Y17" s="323" t="n">
        <v>0.12</v>
      </c>
      <c r="Z17" s="323" t="n">
        <v>0.33</v>
      </c>
      <c r="AA17" s="323" t="n">
        <v>0.215</v>
      </c>
      <c r="AB17" s="323" t="n">
        <v>0.33</v>
      </c>
      <c r="AC17" s="323" t="n">
        <v>-0.0225</v>
      </c>
      <c r="AD17" s="323" t="n">
        <v>-0.0425</v>
      </c>
      <c r="AE17" s="323" t="n">
        <v>0.0025</v>
      </c>
      <c r="AF17" s="323" t="n">
        <v>-0.025</v>
      </c>
      <c r="AG17" s="323" t="n">
        <v>0.0025</v>
      </c>
      <c r="AH17" s="323" t="n">
        <v>-0.025</v>
      </c>
      <c r="AI17" s="323" t="n">
        <v>-0.075</v>
      </c>
      <c r="AJ17" s="323" t="n">
        <v>-0.0675</v>
      </c>
      <c r="AK17" s="323" t="n">
        <v>-0.0925</v>
      </c>
      <c r="AL17" s="323" t="n">
        <v>-0.0175</v>
      </c>
      <c r="AM17" s="323" t="n">
        <v>-0.0725</v>
      </c>
      <c r="AN17" s="323" t="n">
        <v>-0.135</v>
      </c>
      <c r="AO17" s="323" t="n">
        <v>-0.0175</v>
      </c>
      <c r="AP17" s="323" t="n">
        <v>0.0225</v>
      </c>
      <c r="AQ17" s="323" t="n">
        <v>0.94</v>
      </c>
      <c r="AR17" s="323" t="n">
        <v>-0.045</v>
      </c>
      <c r="AS17" s="323" t="n">
        <v>-0.34</v>
      </c>
      <c r="AT17" s="323" t="n">
        <v>-0.1555</v>
      </c>
      <c r="AU17" s="323" t="n">
        <v>-0.22</v>
      </c>
      <c r="AV17" s="323" t="n">
        <v>0.27</v>
      </c>
      <c r="AW17" s="323" t="n">
        <v>-0.295</v>
      </c>
      <c r="AX17" s="323" t="n">
        <v>-0.34</v>
      </c>
      <c r="AY17" s="323" t="n">
        <v>0.03</v>
      </c>
      <c r="AZ17" s="323" t="n">
        <v>-0.34</v>
      </c>
      <c r="BA17" s="323" t="n">
        <v>-0.1975</v>
      </c>
      <c r="BB17" s="323" t="n">
        <v>-0.13</v>
      </c>
      <c r="BC17" s="323" t="n">
        <v>-0.1375</v>
      </c>
      <c r="BD17" s="323" t="n">
        <v>-0.075</v>
      </c>
      <c r="BE17" s="323" t="n">
        <v>-0.1175</v>
      </c>
      <c r="BF17" s="323" t="n">
        <v>-0.0225</v>
      </c>
      <c r="BG17" s="323" t="n">
        <v>-0.1</v>
      </c>
      <c r="BH17" s="323" t="n">
        <v>-0.075</v>
      </c>
      <c r="BI17" s="323" t="n">
        <v>-0.075</v>
      </c>
      <c r="BJ17" s="323" t="n">
        <v>0.07</v>
      </c>
      <c r="BK17" s="323" t="n">
        <v>0.215</v>
      </c>
      <c r="BL17" s="323" t="n">
        <v>0.185</v>
      </c>
      <c r="BM17" s="323" t="n">
        <v>0.195</v>
      </c>
      <c r="BN17" s="323" t="n">
        <v>0.78</v>
      </c>
      <c r="BO17" s="323" t="n">
        <v>0</v>
      </c>
      <c r="BP17" s="323" t="n">
        <v>-0.025</v>
      </c>
      <c r="BQ17" s="323" t="n">
        <v>0.005</v>
      </c>
      <c r="BR17" s="323" t="n">
        <v>0</v>
      </c>
      <c r="BS17" s="323" t="n">
        <v>0.0275</v>
      </c>
      <c r="BT17" s="323" t="n">
        <v>0</v>
      </c>
      <c r="BU17" s="323" t="n">
        <v>0</v>
      </c>
      <c r="BV17" s="323" t="n">
        <v>0.25</v>
      </c>
      <c r="BW17" s="0" t="n">
        <v>0.025</v>
      </c>
      <c r="BX17" s="0" t="n">
        <v>0.04</v>
      </c>
      <c r="BY17" s="0" t="n">
        <v>0.02</v>
      </c>
      <c r="BZ17" s="0" t="n">
        <v>0.04</v>
      </c>
    </row>
    <row r="18" customFormat="false" ht="12.75" hidden="false" customHeight="false" outlineLevel="0" collapsed="false">
      <c r="C18" s="353"/>
      <c r="G18" s="310" t="n">
        <f aca="false">EOMONTH(G17,0)+1</f>
        <v>37622</v>
      </c>
      <c r="H18" s="0" t="n">
        <v>3.408</v>
      </c>
      <c r="I18" s="326" t="n">
        <v>0.5225</v>
      </c>
      <c r="J18" s="323" t="n">
        <v>0.0236676828051907</v>
      </c>
      <c r="K18" s="323" t="n">
        <v>-0.135</v>
      </c>
      <c r="L18" s="323" t="n">
        <v>-0.155</v>
      </c>
      <c r="M18" s="362" t="n">
        <v>0.015</v>
      </c>
      <c r="N18" s="362" t="n">
        <v>-0.1975</v>
      </c>
      <c r="O18" s="323" t="n">
        <v>0.025</v>
      </c>
      <c r="P18" s="323" t="n">
        <v>-0.07</v>
      </c>
      <c r="Q18" s="323" t="n">
        <v>-0.115</v>
      </c>
      <c r="R18" s="323" t="n">
        <v>-0.125</v>
      </c>
      <c r="S18" s="323" t="n">
        <v>-0.125</v>
      </c>
      <c r="T18" s="323" t="n">
        <v>-0.135</v>
      </c>
      <c r="U18" s="323" t="n">
        <v>-0.11</v>
      </c>
      <c r="V18" s="323" t="n">
        <v>-0.095</v>
      </c>
      <c r="W18" s="323" t="n">
        <v>0.155</v>
      </c>
      <c r="X18" s="323" t="n">
        <v>0.205</v>
      </c>
      <c r="Y18" s="323" t="n">
        <v>0.14</v>
      </c>
      <c r="Z18" s="323" t="n">
        <v>0.38</v>
      </c>
      <c r="AA18" s="323" t="n">
        <v>0.235</v>
      </c>
      <c r="AB18" s="323" t="n">
        <v>0.38</v>
      </c>
      <c r="AC18" s="323" t="n">
        <v>-0.0225</v>
      </c>
      <c r="AD18" s="323" t="n">
        <v>-0.0425</v>
      </c>
      <c r="AE18" s="323" t="n">
        <v>0.0025</v>
      </c>
      <c r="AF18" s="323" t="n">
        <v>-0.025</v>
      </c>
      <c r="AG18" s="323" t="n">
        <v>0.0025</v>
      </c>
      <c r="AH18" s="323" t="n">
        <v>-0.025</v>
      </c>
      <c r="AI18" s="323" t="n">
        <v>-0.075</v>
      </c>
      <c r="AJ18" s="323" t="n">
        <v>-0.0675</v>
      </c>
      <c r="AK18" s="323" t="n">
        <v>-0.0925</v>
      </c>
      <c r="AL18" s="323" t="n">
        <v>-0.0175</v>
      </c>
      <c r="AM18" s="323" t="n">
        <v>-0.0725</v>
      </c>
      <c r="AN18" s="323" t="n">
        <v>-0.125</v>
      </c>
      <c r="AO18" s="323" t="n">
        <v>-0.0175</v>
      </c>
      <c r="AP18" s="323" t="n">
        <v>0.0225</v>
      </c>
      <c r="AQ18" s="323" t="n">
        <v>1.88</v>
      </c>
      <c r="AR18" s="323" t="n">
        <v>-0.05</v>
      </c>
      <c r="AS18" s="323" t="n">
        <v>-0.315</v>
      </c>
      <c r="AT18" s="323" t="n">
        <v>-0.1475</v>
      </c>
      <c r="AU18" s="323" t="n">
        <v>-0.22</v>
      </c>
      <c r="AV18" s="323" t="n">
        <v>0.32</v>
      </c>
      <c r="AW18" s="323" t="n">
        <v>-0.27</v>
      </c>
      <c r="AX18" s="323" t="n">
        <v>-0.315</v>
      </c>
      <c r="AY18" s="323" t="n">
        <v>0.02</v>
      </c>
      <c r="AZ18" s="323" t="n">
        <v>-0.315</v>
      </c>
      <c r="BA18" s="323" t="n">
        <v>-0.2125</v>
      </c>
      <c r="BB18" s="323" t="n">
        <v>-0.1275</v>
      </c>
      <c r="BC18" s="323" t="n">
        <v>-0.1525</v>
      </c>
      <c r="BD18" s="323" t="n">
        <v>-0.075</v>
      </c>
      <c r="BE18" s="323" t="n">
        <v>-0.1175</v>
      </c>
      <c r="BF18" s="323" t="n">
        <v>-0.0225</v>
      </c>
      <c r="BG18" s="323" t="n">
        <v>-0.09</v>
      </c>
      <c r="BH18" s="323" t="n">
        <v>-0.08</v>
      </c>
      <c r="BI18" s="323" t="n">
        <v>-0.075</v>
      </c>
      <c r="BJ18" s="323" t="n">
        <v>0.145</v>
      </c>
      <c r="BK18" s="323" t="n">
        <v>0.235</v>
      </c>
      <c r="BL18" s="323" t="n">
        <v>0.205</v>
      </c>
      <c r="BM18" s="323" t="n">
        <v>0.215</v>
      </c>
      <c r="BN18" s="323" t="n">
        <v>1.07</v>
      </c>
      <c r="BO18" s="323" t="n">
        <v>0</v>
      </c>
      <c r="BP18" s="323" t="n">
        <v>-0.025</v>
      </c>
      <c r="BQ18" s="323" t="n">
        <v>0.005</v>
      </c>
      <c r="BR18" s="323" t="n">
        <v>0</v>
      </c>
      <c r="BS18" s="323" t="n">
        <v>0.0275</v>
      </c>
      <c r="BT18" s="323" t="n">
        <v>0</v>
      </c>
      <c r="BU18" s="323" t="n">
        <v>0</v>
      </c>
      <c r="BV18" s="323" t="n">
        <v>0.45</v>
      </c>
      <c r="BW18" s="0" t="n">
        <v>0.025</v>
      </c>
      <c r="BX18" s="0" t="n">
        <v>0.04</v>
      </c>
      <c r="BY18" s="0" t="n">
        <v>0.02</v>
      </c>
      <c r="BZ18" s="0" t="n">
        <v>0.04</v>
      </c>
    </row>
    <row r="19" customFormat="false" ht="12.75" hidden="false" customHeight="false" outlineLevel="0" collapsed="false">
      <c r="C19" s="353"/>
      <c r="G19" s="310" t="n">
        <f aca="false">EOMONTH(G18,0)+1</f>
        <v>37653</v>
      </c>
      <c r="H19" s="0" t="n">
        <v>3.337</v>
      </c>
      <c r="I19" s="326" t="n">
        <v>0.5125</v>
      </c>
      <c r="J19" s="323" t="n">
        <v>0.0245876750219147</v>
      </c>
      <c r="K19" s="323" t="n">
        <v>-0.1275</v>
      </c>
      <c r="L19" s="323" t="n">
        <v>-0.1475</v>
      </c>
      <c r="M19" s="362" t="n">
        <v>0.01</v>
      </c>
      <c r="N19" s="362" t="n">
        <v>-0.1975</v>
      </c>
      <c r="O19" s="323" t="n">
        <v>0.02</v>
      </c>
      <c r="P19" s="323" t="n">
        <v>-0.07</v>
      </c>
      <c r="Q19" s="323" t="n">
        <v>-0.1075</v>
      </c>
      <c r="R19" s="323" t="n">
        <v>-0.1175</v>
      </c>
      <c r="S19" s="323" t="n">
        <v>-0.1175</v>
      </c>
      <c r="T19" s="323" t="n">
        <v>-0.1275</v>
      </c>
      <c r="U19" s="323" t="n">
        <v>-0.11</v>
      </c>
      <c r="V19" s="323" t="n">
        <v>-0.095</v>
      </c>
      <c r="W19" s="323" t="n">
        <v>0.145</v>
      </c>
      <c r="X19" s="323" t="n">
        <v>0.195</v>
      </c>
      <c r="Y19" s="323" t="n">
        <v>0.13</v>
      </c>
      <c r="Z19" s="323" t="n">
        <v>0.37</v>
      </c>
      <c r="AA19" s="323" t="n">
        <v>0.235</v>
      </c>
      <c r="AB19" s="323" t="n">
        <v>0.38</v>
      </c>
      <c r="AC19" s="323" t="n">
        <v>-0.0225</v>
      </c>
      <c r="AD19" s="323" t="n">
        <v>-0.0425</v>
      </c>
      <c r="AE19" s="323" t="n">
        <v>0.0025</v>
      </c>
      <c r="AF19" s="323" t="n">
        <v>-0.025</v>
      </c>
      <c r="AG19" s="323" t="n">
        <v>0.0025</v>
      </c>
      <c r="AH19" s="323" t="n">
        <v>-0.025</v>
      </c>
      <c r="AI19" s="323" t="n">
        <v>-0.075</v>
      </c>
      <c r="AJ19" s="323" t="n">
        <v>-0.0675</v>
      </c>
      <c r="AK19" s="323" t="n">
        <v>-0.0925</v>
      </c>
      <c r="AL19" s="323" t="n">
        <v>-0.0175</v>
      </c>
      <c r="AM19" s="323" t="n">
        <v>-0.0725</v>
      </c>
      <c r="AN19" s="323" t="n">
        <v>-0.125</v>
      </c>
      <c r="AO19" s="323" t="n">
        <v>-0.0175</v>
      </c>
      <c r="AP19" s="323" t="n">
        <v>0.0225</v>
      </c>
      <c r="AQ19" s="323" t="n">
        <v>1.88</v>
      </c>
      <c r="AR19" s="323" t="n">
        <v>-0.035</v>
      </c>
      <c r="AS19" s="323" t="n">
        <v>-0.305</v>
      </c>
      <c r="AT19" s="323" t="n">
        <v>-0.1475</v>
      </c>
      <c r="AU19" s="323" t="n">
        <v>-0.22</v>
      </c>
      <c r="AV19" s="323" t="n">
        <v>0.02</v>
      </c>
      <c r="AW19" s="323" t="n">
        <v>-0.26</v>
      </c>
      <c r="AX19" s="323" t="n">
        <v>-0.305</v>
      </c>
      <c r="AY19" s="323" t="n">
        <v>0.02</v>
      </c>
      <c r="AZ19" s="323" t="n">
        <v>-0.305</v>
      </c>
      <c r="BA19" s="323" t="n">
        <v>-0.2025</v>
      </c>
      <c r="BB19" s="323" t="n">
        <v>-0.1275</v>
      </c>
      <c r="BC19" s="323" t="n">
        <v>-0.1425</v>
      </c>
      <c r="BD19" s="323" t="n">
        <v>-0.075</v>
      </c>
      <c r="BE19" s="323" t="n">
        <v>-0.1175</v>
      </c>
      <c r="BF19" s="323" t="n">
        <v>-0.0225</v>
      </c>
      <c r="BG19" s="323" t="n">
        <v>-0.09</v>
      </c>
      <c r="BH19" s="323" t="n">
        <v>-0.065</v>
      </c>
      <c r="BI19" s="323" t="n">
        <v>-0.075</v>
      </c>
      <c r="BJ19" s="323" t="n">
        <v>0.125</v>
      </c>
      <c r="BK19" s="323" t="n">
        <v>0.225</v>
      </c>
      <c r="BL19" s="323" t="n">
        <v>0.195</v>
      </c>
      <c r="BM19" s="323" t="n">
        <v>0.205</v>
      </c>
      <c r="BN19" s="323" t="n">
        <v>1.06</v>
      </c>
      <c r="BO19" s="323" t="n">
        <v>0</v>
      </c>
      <c r="BP19" s="323" t="n">
        <v>-0.025</v>
      </c>
      <c r="BQ19" s="323" t="n">
        <v>0.005</v>
      </c>
      <c r="BR19" s="323" t="n">
        <v>0</v>
      </c>
      <c r="BS19" s="323" t="n">
        <v>0.0275</v>
      </c>
      <c r="BT19" s="323" t="n">
        <v>0</v>
      </c>
      <c r="BU19" s="323" t="n">
        <v>0</v>
      </c>
      <c r="BV19" s="323" t="n">
        <v>0.45</v>
      </c>
      <c r="BW19" s="0" t="n">
        <v>0.025</v>
      </c>
      <c r="BX19" s="0" t="n">
        <v>0.04</v>
      </c>
      <c r="BY19" s="0" t="n">
        <v>0.02</v>
      </c>
      <c r="BZ19" s="0" t="n">
        <v>0.04</v>
      </c>
    </row>
    <row r="20" customFormat="false" ht="12.75" hidden="false" customHeight="false" outlineLevel="0" collapsed="false">
      <c r="C20" s="353"/>
      <c r="G20" s="310" t="n">
        <f aca="false">EOMONTH(G19,0)+1</f>
        <v>37681</v>
      </c>
      <c r="H20" s="0" t="n">
        <v>3.247</v>
      </c>
      <c r="I20" s="326" t="n">
        <v>0.4775</v>
      </c>
      <c r="J20" s="323" t="n">
        <v>0.0254186359797437</v>
      </c>
      <c r="K20" s="323" t="n">
        <v>-0.125</v>
      </c>
      <c r="L20" s="323" t="n">
        <v>-0.145</v>
      </c>
      <c r="M20" s="362" t="n">
        <v>-0.01</v>
      </c>
      <c r="N20" s="362" t="n">
        <v>-0.1975</v>
      </c>
      <c r="O20" s="323" t="n">
        <v>0</v>
      </c>
      <c r="P20" s="323" t="n">
        <v>-0.07</v>
      </c>
      <c r="Q20" s="323" t="n">
        <v>-0.105</v>
      </c>
      <c r="R20" s="323" t="n">
        <v>-0.115</v>
      </c>
      <c r="S20" s="323" t="n">
        <v>-0.115</v>
      </c>
      <c r="T20" s="323" t="n">
        <v>-0.125</v>
      </c>
      <c r="U20" s="323" t="n">
        <v>-0.11</v>
      </c>
      <c r="V20" s="323" t="n">
        <v>-0.095</v>
      </c>
      <c r="W20" s="323" t="n">
        <v>0.14</v>
      </c>
      <c r="X20" s="323" t="n">
        <v>0.19</v>
      </c>
      <c r="Y20" s="323" t="n">
        <v>0.125</v>
      </c>
      <c r="Z20" s="323" t="n">
        <v>0.2</v>
      </c>
      <c r="AA20" s="323" t="n">
        <v>0.195</v>
      </c>
      <c r="AB20" s="323" t="n">
        <v>0.33</v>
      </c>
      <c r="AC20" s="323" t="n">
        <v>-0.0225</v>
      </c>
      <c r="AD20" s="323" t="n">
        <v>-0.0425</v>
      </c>
      <c r="AE20" s="323" t="n">
        <v>0.0025</v>
      </c>
      <c r="AF20" s="323" t="n">
        <v>-0.025</v>
      </c>
      <c r="AG20" s="323" t="n">
        <v>0.0025</v>
      </c>
      <c r="AH20" s="323" t="n">
        <v>-0.025</v>
      </c>
      <c r="AI20" s="323" t="n">
        <v>-0.075</v>
      </c>
      <c r="AJ20" s="323" t="n">
        <v>-0.0675</v>
      </c>
      <c r="AK20" s="323" t="n">
        <v>-0.0925</v>
      </c>
      <c r="AL20" s="323" t="n">
        <v>-0.0175</v>
      </c>
      <c r="AM20" s="323" t="n">
        <v>-0.0725</v>
      </c>
      <c r="AN20" s="323" t="n">
        <v>-0.125</v>
      </c>
      <c r="AO20" s="323" t="n">
        <v>-0.0175</v>
      </c>
      <c r="AP20" s="323" t="n">
        <v>0.0225</v>
      </c>
      <c r="AQ20" s="323" t="n">
        <v>0.65</v>
      </c>
      <c r="AR20" s="323" t="n">
        <v>-0.0225</v>
      </c>
      <c r="AS20" s="323" t="n">
        <v>-0.355</v>
      </c>
      <c r="AT20" s="323" t="n">
        <v>-0.1475</v>
      </c>
      <c r="AU20" s="323" t="n">
        <v>-0.22</v>
      </c>
      <c r="AV20" s="323" t="n">
        <v>-0.28</v>
      </c>
      <c r="AW20" s="323" t="n">
        <v>-0.31</v>
      </c>
      <c r="AX20" s="323" t="n">
        <v>-0.355</v>
      </c>
      <c r="AY20" s="323" t="n">
        <v>0.02</v>
      </c>
      <c r="AZ20" s="323" t="n">
        <v>-0.355</v>
      </c>
      <c r="BA20" s="323" t="n">
        <v>-0.1925</v>
      </c>
      <c r="BB20" s="323" t="n">
        <v>-0.1275</v>
      </c>
      <c r="BC20" s="323" t="n">
        <v>-0.1325</v>
      </c>
      <c r="BD20" s="323" t="n">
        <v>-0.075</v>
      </c>
      <c r="BE20" s="323" t="n">
        <v>-0.1175</v>
      </c>
      <c r="BF20" s="323" t="n">
        <v>-0.0225</v>
      </c>
      <c r="BG20" s="323" t="n">
        <v>-0.09</v>
      </c>
      <c r="BH20" s="323" t="n">
        <v>-0.0525</v>
      </c>
      <c r="BI20" s="323" t="n">
        <v>-0.075</v>
      </c>
      <c r="BJ20" s="323" t="n">
        <v>0.045</v>
      </c>
      <c r="BK20" s="323" t="n">
        <v>0.22</v>
      </c>
      <c r="BL20" s="323" t="n">
        <v>0.19</v>
      </c>
      <c r="BM20" s="323" t="n">
        <v>0.2</v>
      </c>
      <c r="BN20" s="323" t="n">
        <v>0.545</v>
      </c>
      <c r="BO20" s="323" t="n">
        <v>0</v>
      </c>
      <c r="BP20" s="323" t="n">
        <v>-0.02</v>
      </c>
      <c r="BQ20" s="323" t="n">
        <v>0.005</v>
      </c>
      <c r="BR20" s="323" t="n">
        <v>0</v>
      </c>
      <c r="BS20" s="323" t="n">
        <v>0.0275</v>
      </c>
      <c r="BT20" s="323" t="n">
        <v>0</v>
      </c>
      <c r="BU20" s="323" t="n">
        <v>0</v>
      </c>
      <c r="BV20" s="323" t="n">
        <v>0.1</v>
      </c>
      <c r="BW20" s="0" t="n">
        <v>0.025</v>
      </c>
      <c r="BX20" s="0" t="n">
        <v>0.04</v>
      </c>
      <c r="BY20" s="0" t="n">
        <v>0.02</v>
      </c>
      <c r="BZ20" s="0" t="n">
        <v>0.04</v>
      </c>
    </row>
    <row r="21" customFormat="false" ht="12.75" hidden="false" customHeight="false" outlineLevel="0" collapsed="false">
      <c r="C21" s="353"/>
      <c r="G21" s="310" t="n">
        <f aca="false">EOMONTH(G20,0)+1</f>
        <v>37712</v>
      </c>
      <c r="H21" s="0" t="n">
        <v>3.092</v>
      </c>
      <c r="I21" s="326" t="n">
        <v>0.3875</v>
      </c>
      <c r="J21" s="323" t="n">
        <v>0.0263622508614558</v>
      </c>
      <c r="K21" s="323" t="n">
        <v>-0.13</v>
      </c>
      <c r="L21" s="323" t="n">
        <v>-0.15</v>
      </c>
      <c r="M21" s="362" t="n">
        <v>-0.09</v>
      </c>
      <c r="N21" s="362" t="n">
        <v>-0.1525</v>
      </c>
      <c r="O21" s="323" t="n">
        <v>-0.09</v>
      </c>
      <c r="P21" s="323" t="n">
        <v>-0.0675</v>
      </c>
      <c r="Q21" s="323" t="n">
        <v>-0.1</v>
      </c>
      <c r="R21" s="323" t="n">
        <v>-0.12</v>
      </c>
      <c r="S21" s="323" t="n">
        <v>-0.12</v>
      </c>
      <c r="T21" s="323" t="n">
        <v>-0.13</v>
      </c>
      <c r="U21" s="323" t="n">
        <v>-0.09875</v>
      </c>
      <c r="V21" s="323" t="n">
        <v>-0.09</v>
      </c>
      <c r="W21" s="323" t="n">
        <v>0.125</v>
      </c>
      <c r="X21" s="323" t="n">
        <v>0.155</v>
      </c>
      <c r="Y21" s="323" t="n">
        <v>0.035</v>
      </c>
      <c r="Z21" s="323" t="n">
        <v>0.4</v>
      </c>
      <c r="AA21" s="323" t="n">
        <v>0.145</v>
      </c>
      <c r="AB21" s="323" t="n">
        <v>0.195</v>
      </c>
      <c r="AC21" s="323" t="n">
        <v>-0.025</v>
      </c>
      <c r="AD21" s="323" t="n">
        <v>-0.0525</v>
      </c>
      <c r="AE21" s="323" t="n">
        <v>0.01</v>
      </c>
      <c r="AF21" s="323" t="n">
        <v>-0.0175</v>
      </c>
      <c r="AG21" s="323" t="n">
        <v>0.0025</v>
      </c>
      <c r="AH21" s="323" t="n">
        <v>-0.025</v>
      </c>
      <c r="AI21" s="323" t="n">
        <v>-0.0725</v>
      </c>
      <c r="AJ21" s="323" t="n">
        <v>-0.065</v>
      </c>
      <c r="AK21" s="323" t="n">
        <v>-0.085</v>
      </c>
      <c r="AL21" s="323" t="n">
        <v>-0.0175</v>
      </c>
      <c r="AM21" s="323" t="n">
        <v>-0.0725</v>
      </c>
      <c r="AN21" s="323" t="n">
        <v>-0.1075</v>
      </c>
      <c r="AO21" s="323" t="n">
        <v>-0.0175</v>
      </c>
      <c r="AP21" s="323" t="n">
        <v>0.0225</v>
      </c>
      <c r="AQ21" s="323" t="n">
        <v>0.38</v>
      </c>
      <c r="AR21" s="323" t="n">
        <v>0.03</v>
      </c>
      <c r="AS21" s="323" t="n">
        <v>-0.525</v>
      </c>
      <c r="AT21" s="323" t="n">
        <v>-0.105</v>
      </c>
      <c r="AU21" s="323" t="n">
        <v>-0.26</v>
      </c>
      <c r="AV21" s="323" t="n">
        <v>-0.24</v>
      </c>
      <c r="AW21" s="323" t="n">
        <v>-0.435</v>
      </c>
      <c r="AX21" s="323" t="n">
        <v>-0.525</v>
      </c>
      <c r="AY21" s="323" t="n">
        <v>0.14</v>
      </c>
      <c r="AZ21" s="323" t="n">
        <v>-0.525</v>
      </c>
      <c r="BA21" s="323" t="n">
        <v>-0.22</v>
      </c>
      <c r="BB21" s="323" t="n">
        <v>-0.0825</v>
      </c>
      <c r="BC21" s="323" t="n">
        <v>-0.16</v>
      </c>
      <c r="BD21" s="323" t="n">
        <v>-0.07</v>
      </c>
      <c r="BE21" s="323" t="n">
        <v>-0.14</v>
      </c>
      <c r="BF21" s="323" t="n">
        <v>-0.0225</v>
      </c>
      <c r="BG21" s="323" t="n">
        <v>-0.0725</v>
      </c>
      <c r="BH21" s="323" t="n">
        <v>0</v>
      </c>
      <c r="BI21" s="323" t="n">
        <v>-0.0725</v>
      </c>
      <c r="BJ21" s="323" t="n">
        <v>0.08</v>
      </c>
      <c r="BK21" s="323" t="n">
        <v>0.135</v>
      </c>
      <c r="BL21" s="323" t="n">
        <v>0.155</v>
      </c>
      <c r="BM21" s="323" t="n">
        <v>0.125</v>
      </c>
      <c r="BN21" s="323" t="n">
        <v>0.36</v>
      </c>
      <c r="BO21" s="323" t="n">
        <v>0</v>
      </c>
      <c r="BP21" s="323" t="n">
        <v>-0.015</v>
      </c>
      <c r="BQ21" s="323" t="n">
        <v>0.005</v>
      </c>
      <c r="BR21" s="323" t="n">
        <v>-0.01</v>
      </c>
      <c r="BS21" s="323" t="n">
        <v>0.02</v>
      </c>
      <c r="BT21" s="323" t="n">
        <v>0.005</v>
      </c>
      <c r="BU21" s="323" t="n">
        <v>0.0025</v>
      </c>
      <c r="BV21" s="323" t="n">
        <v>0.02</v>
      </c>
      <c r="BW21" s="0" t="n">
        <v>0.005</v>
      </c>
      <c r="BX21" s="0" t="n">
        <v>0.02</v>
      </c>
      <c r="BY21" s="0" t="n">
        <v>0.02</v>
      </c>
      <c r="BZ21" s="0" t="n">
        <v>0.03</v>
      </c>
    </row>
    <row r="22" customFormat="false" ht="12.75" hidden="false" customHeight="false" outlineLevel="0" collapsed="false">
      <c r="C22" s="353"/>
      <c r="G22" s="310" t="n">
        <f aca="false">EOMONTH(G21,0)+1</f>
        <v>37742</v>
      </c>
      <c r="H22" s="0" t="n">
        <v>3.1</v>
      </c>
      <c r="I22" s="326" t="n">
        <v>0.3725</v>
      </c>
      <c r="J22" s="323" t="n">
        <v>0.0272889724476766</v>
      </c>
      <c r="K22" s="323" t="n">
        <v>-0.13</v>
      </c>
      <c r="L22" s="323" t="n">
        <v>-0.15</v>
      </c>
      <c r="M22" s="362" t="n">
        <v>-0.09</v>
      </c>
      <c r="N22" s="362" t="n">
        <v>-0.1525</v>
      </c>
      <c r="O22" s="323" t="n">
        <v>-0.09</v>
      </c>
      <c r="P22" s="323" t="n">
        <v>-0.0675</v>
      </c>
      <c r="Q22" s="323" t="n">
        <v>-0.1</v>
      </c>
      <c r="R22" s="323" t="n">
        <v>-0.12</v>
      </c>
      <c r="S22" s="323" t="n">
        <v>-0.12</v>
      </c>
      <c r="T22" s="323" t="n">
        <v>-0.13</v>
      </c>
      <c r="U22" s="323" t="n">
        <v>-0.09875</v>
      </c>
      <c r="V22" s="323" t="n">
        <v>-0.09</v>
      </c>
      <c r="W22" s="323" t="n">
        <v>0.125</v>
      </c>
      <c r="X22" s="323" t="n">
        <v>0.155</v>
      </c>
      <c r="Y22" s="323" t="n">
        <v>0.035</v>
      </c>
      <c r="Z22" s="323" t="n">
        <v>0.4</v>
      </c>
      <c r="AA22" s="323" t="n">
        <v>0.125</v>
      </c>
      <c r="AB22" s="323" t="n">
        <v>0.135</v>
      </c>
      <c r="AC22" s="323" t="n">
        <v>-0.025</v>
      </c>
      <c r="AD22" s="323" t="n">
        <v>-0.0525</v>
      </c>
      <c r="AE22" s="323" t="n">
        <v>0.01</v>
      </c>
      <c r="AF22" s="323" t="n">
        <v>-0.0175</v>
      </c>
      <c r="AG22" s="323" t="n">
        <v>0.0025</v>
      </c>
      <c r="AH22" s="323" t="n">
        <v>-0.025</v>
      </c>
      <c r="AI22" s="323" t="n">
        <v>-0.0725</v>
      </c>
      <c r="AJ22" s="323" t="n">
        <v>-0.065</v>
      </c>
      <c r="AK22" s="323" t="n">
        <v>-0.085</v>
      </c>
      <c r="AL22" s="323" t="n">
        <v>-0.0175</v>
      </c>
      <c r="AM22" s="323" t="n">
        <v>-0.0725</v>
      </c>
      <c r="AN22" s="323" t="n">
        <v>-0.1075</v>
      </c>
      <c r="AO22" s="323" t="n">
        <v>-0.0175</v>
      </c>
      <c r="AP22" s="323" t="n">
        <v>0.0225</v>
      </c>
      <c r="AQ22" s="323" t="n">
        <v>0.33</v>
      </c>
      <c r="AR22" s="323" t="n">
        <v>0.03</v>
      </c>
      <c r="AS22" s="323" t="n">
        <v>-0.525</v>
      </c>
      <c r="AT22" s="323" t="n">
        <v>-0.105</v>
      </c>
      <c r="AU22" s="323" t="n">
        <v>-0.26</v>
      </c>
      <c r="AV22" s="323" t="n">
        <v>-0.24</v>
      </c>
      <c r="AW22" s="323" t="n">
        <v>-0.435</v>
      </c>
      <c r="AX22" s="323" t="n">
        <v>-0.525</v>
      </c>
      <c r="AY22" s="323" t="n">
        <v>0.14</v>
      </c>
      <c r="AZ22" s="323" t="n">
        <v>-0.525</v>
      </c>
      <c r="BA22" s="323" t="n">
        <v>-0.1975</v>
      </c>
      <c r="BB22" s="323" t="n">
        <v>-0.0825</v>
      </c>
      <c r="BC22" s="323" t="n">
        <v>-0.1375</v>
      </c>
      <c r="BD22" s="323" t="n">
        <v>-0.07</v>
      </c>
      <c r="BE22" s="323" t="n">
        <v>-0.1325</v>
      </c>
      <c r="BF22" s="323" t="n">
        <v>-0.0225</v>
      </c>
      <c r="BG22" s="323" t="n">
        <v>-0.0725</v>
      </c>
      <c r="BH22" s="323" t="n">
        <v>0</v>
      </c>
      <c r="BI22" s="323" t="n">
        <v>-0.0725</v>
      </c>
      <c r="BJ22" s="323" t="n">
        <v>0.08</v>
      </c>
      <c r="BK22" s="323" t="n">
        <v>0.135</v>
      </c>
      <c r="BL22" s="323" t="n">
        <v>0.155</v>
      </c>
      <c r="BM22" s="323" t="n">
        <v>0.125</v>
      </c>
      <c r="BN22" s="323" t="n">
        <v>0.325</v>
      </c>
      <c r="BO22" s="323" t="n">
        <v>0</v>
      </c>
      <c r="BP22" s="323" t="n">
        <v>-0.015</v>
      </c>
      <c r="BQ22" s="323" t="n">
        <v>0.005</v>
      </c>
      <c r="BR22" s="323" t="n">
        <v>-0.01</v>
      </c>
      <c r="BS22" s="323" t="n">
        <v>0.02</v>
      </c>
      <c r="BT22" s="323" t="n">
        <v>0.005</v>
      </c>
      <c r="BU22" s="323" t="n">
        <v>0.0025</v>
      </c>
      <c r="BV22" s="323" t="n">
        <v>0.02</v>
      </c>
      <c r="BW22" s="0" t="n">
        <v>0.005</v>
      </c>
      <c r="BX22" s="0" t="n">
        <v>0.02</v>
      </c>
      <c r="BY22" s="0" t="n">
        <v>0.02</v>
      </c>
      <c r="BZ22" s="0" t="n">
        <v>0.03</v>
      </c>
    </row>
    <row r="23" customFormat="false" ht="12.75" hidden="false" customHeight="false" outlineLevel="0" collapsed="false">
      <c r="C23" s="353"/>
      <c r="G23" s="310" t="n">
        <f aca="false">EOMONTH(G22,0)+1</f>
        <v>37773</v>
      </c>
      <c r="H23" s="0" t="n">
        <v>3.135</v>
      </c>
      <c r="I23" s="326" t="n">
        <v>0.3675</v>
      </c>
      <c r="J23" s="323" t="n">
        <v>0.0282465850580524</v>
      </c>
      <c r="K23" s="323" t="n">
        <v>-0.13</v>
      </c>
      <c r="L23" s="323" t="n">
        <v>-0.15</v>
      </c>
      <c r="M23" s="362" t="n">
        <v>-0.09</v>
      </c>
      <c r="N23" s="362" t="n">
        <v>-0.1525</v>
      </c>
      <c r="O23" s="323" t="n">
        <v>-0.09</v>
      </c>
      <c r="P23" s="323" t="n">
        <v>-0.0675</v>
      </c>
      <c r="Q23" s="323" t="n">
        <v>-0.1</v>
      </c>
      <c r="R23" s="323" t="n">
        <v>-0.12</v>
      </c>
      <c r="S23" s="323" t="n">
        <v>-0.12</v>
      </c>
      <c r="T23" s="323" t="n">
        <v>-0.13</v>
      </c>
      <c r="U23" s="323" t="n">
        <v>-0.09875</v>
      </c>
      <c r="V23" s="323" t="n">
        <v>-0.09</v>
      </c>
      <c r="W23" s="323" t="n">
        <v>0.125</v>
      </c>
      <c r="X23" s="323" t="n">
        <v>0.155</v>
      </c>
      <c r="Y23" s="323" t="n">
        <v>0.035</v>
      </c>
      <c r="Z23" s="323" t="n">
        <v>0.4</v>
      </c>
      <c r="AA23" s="323" t="n">
        <v>0.145</v>
      </c>
      <c r="AB23" s="323" t="n">
        <v>0.165</v>
      </c>
      <c r="AC23" s="323" t="n">
        <v>-0.025</v>
      </c>
      <c r="AD23" s="323" t="n">
        <v>-0.05</v>
      </c>
      <c r="AE23" s="323" t="n">
        <v>0.0125</v>
      </c>
      <c r="AF23" s="323" t="n">
        <v>-0.015</v>
      </c>
      <c r="AG23" s="323" t="n">
        <v>0.0025</v>
      </c>
      <c r="AH23" s="323" t="n">
        <v>-0.025</v>
      </c>
      <c r="AI23" s="323" t="n">
        <v>-0.0725</v>
      </c>
      <c r="AJ23" s="323" t="n">
        <v>-0.065</v>
      </c>
      <c r="AK23" s="323" t="n">
        <v>-0.085</v>
      </c>
      <c r="AL23" s="323" t="n">
        <v>-0.0175</v>
      </c>
      <c r="AM23" s="323" t="n">
        <v>-0.0725</v>
      </c>
      <c r="AN23" s="323" t="n">
        <v>-0.1075</v>
      </c>
      <c r="AO23" s="323" t="n">
        <v>-0.0175</v>
      </c>
      <c r="AP23" s="323" t="n">
        <v>0.0225</v>
      </c>
      <c r="AQ23" s="323" t="n">
        <v>0.37</v>
      </c>
      <c r="AR23" s="323" t="n">
        <v>0.035</v>
      </c>
      <c r="AS23" s="323" t="n">
        <v>-0.525</v>
      </c>
      <c r="AT23" s="323" t="n">
        <v>-0.105</v>
      </c>
      <c r="AU23" s="323" t="n">
        <v>-0.26</v>
      </c>
      <c r="AV23" s="323" t="n">
        <v>-0.24</v>
      </c>
      <c r="AW23" s="323" t="n">
        <v>-0.435</v>
      </c>
      <c r="AX23" s="323" t="n">
        <v>-0.525</v>
      </c>
      <c r="AY23" s="323" t="n">
        <v>0.14</v>
      </c>
      <c r="AZ23" s="323" t="n">
        <v>-0.525</v>
      </c>
      <c r="BA23" s="323" t="n">
        <v>-0.145</v>
      </c>
      <c r="BB23" s="323" t="n">
        <v>-0.0825</v>
      </c>
      <c r="BC23" s="323" t="n">
        <v>-0.085</v>
      </c>
      <c r="BD23" s="323" t="n">
        <v>-0.07</v>
      </c>
      <c r="BE23" s="323" t="n">
        <v>-0.09</v>
      </c>
      <c r="BF23" s="323" t="n">
        <v>-0.0225</v>
      </c>
      <c r="BG23" s="323" t="n">
        <v>-0.0725</v>
      </c>
      <c r="BH23" s="323" t="n">
        <v>0.005</v>
      </c>
      <c r="BI23" s="323" t="n">
        <v>-0.0725</v>
      </c>
      <c r="BJ23" s="323" t="n">
        <v>0.08</v>
      </c>
      <c r="BK23" s="323" t="n">
        <v>0.135</v>
      </c>
      <c r="BL23" s="323" t="n">
        <v>0.155</v>
      </c>
      <c r="BM23" s="323" t="n">
        <v>0.125</v>
      </c>
      <c r="BN23" s="323" t="n">
        <v>0.335</v>
      </c>
      <c r="BO23" s="323" t="n">
        <v>0</v>
      </c>
      <c r="BP23" s="323" t="n">
        <v>-0.015</v>
      </c>
      <c r="BQ23" s="323" t="n">
        <v>0.005</v>
      </c>
      <c r="BR23" s="323" t="n">
        <v>-0.01</v>
      </c>
      <c r="BS23" s="323" t="n">
        <v>0.02</v>
      </c>
      <c r="BT23" s="323" t="n">
        <v>0.005</v>
      </c>
      <c r="BU23" s="323" t="n">
        <v>0.0025</v>
      </c>
      <c r="BV23" s="323" t="n">
        <v>0.035</v>
      </c>
      <c r="BW23" s="0" t="n">
        <v>0.005</v>
      </c>
      <c r="BX23" s="0" t="n">
        <v>0.02</v>
      </c>
      <c r="BY23" s="0" t="n">
        <v>0.02</v>
      </c>
      <c r="BZ23" s="0" t="n">
        <v>0.03</v>
      </c>
    </row>
    <row r="24" customFormat="false" ht="12.75" hidden="false" customHeight="false" outlineLevel="0" collapsed="false">
      <c r="C24" s="353"/>
      <c r="G24" s="310" t="n">
        <f aca="false">EOMONTH(G23,0)+1</f>
        <v>37803</v>
      </c>
      <c r="H24" s="0" t="n">
        <v>3.177</v>
      </c>
      <c r="I24" s="326" t="n">
        <v>0.3675</v>
      </c>
      <c r="J24" s="323" t="n">
        <v>0.0291756224166892</v>
      </c>
      <c r="K24" s="323" t="n">
        <v>-0.13</v>
      </c>
      <c r="L24" s="323" t="n">
        <v>-0.15</v>
      </c>
      <c r="M24" s="362" t="n">
        <v>-0.09</v>
      </c>
      <c r="N24" s="362" t="n">
        <v>-0.1525</v>
      </c>
      <c r="O24" s="323" t="n">
        <v>-0.09</v>
      </c>
      <c r="P24" s="323" t="n">
        <v>-0.0675</v>
      </c>
      <c r="Q24" s="323" t="n">
        <v>-0.1</v>
      </c>
      <c r="R24" s="323" t="n">
        <v>-0.12</v>
      </c>
      <c r="S24" s="323" t="n">
        <v>-0.12</v>
      </c>
      <c r="T24" s="323" t="n">
        <v>-0.13</v>
      </c>
      <c r="U24" s="323" t="n">
        <v>-0.09875</v>
      </c>
      <c r="V24" s="323" t="n">
        <v>-0.09</v>
      </c>
      <c r="W24" s="323" t="n">
        <v>0.125</v>
      </c>
      <c r="X24" s="323" t="n">
        <v>0.155</v>
      </c>
      <c r="Y24" s="323" t="n">
        <v>0.035</v>
      </c>
      <c r="Z24" s="323" t="n">
        <v>0.4</v>
      </c>
      <c r="AA24" s="323" t="n">
        <v>0.15</v>
      </c>
      <c r="AB24" s="323" t="n">
        <v>0.205</v>
      </c>
      <c r="AC24" s="323" t="n">
        <v>-0.025</v>
      </c>
      <c r="AD24" s="323" t="n">
        <v>-0.05</v>
      </c>
      <c r="AE24" s="323" t="n">
        <v>0.0125</v>
      </c>
      <c r="AF24" s="323" t="n">
        <v>-0.015</v>
      </c>
      <c r="AG24" s="323" t="n">
        <v>0.0025</v>
      </c>
      <c r="AH24" s="323" t="n">
        <v>-0.025</v>
      </c>
      <c r="AI24" s="323" t="n">
        <v>-0.0725</v>
      </c>
      <c r="AJ24" s="323" t="n">
        <v>-0.065</v>
      </c>
      <c r="AK24" s="323" t="n">
        <v>-0.085</v>
      </c>
      <c r="AL24" s="323" t="n">
        <v>-0.0175</v>
      </c>
      <c r="AM24" s="323" t="n">
        <v>-0.0725</v>
      </c>
      <c r="AN24" s="323" t="n">
        <v>-0.1075</v>
      </c>
      <c r="AO24" s="323" t="n">
        <v>-0.0175</v>
      </c>
      <c r="AP24" s="323" t="n">
        <v>0.0225</v>
      </c>
      <c r="AQ24" s="323" t="n">
        <v>0.41</v>
      </c>
      <c r="AR24" s="323" t="n">
        <v>0.0375</v>
      </c>
      <c r="AS24" s="323" t="n">
        <v>-0.525</v>
      </c>
      <c r="AT24" s="323" t="n">
        <v>-0.105</v>
      </c>
      <c r="AU24" s="323" t="n">
        <v>-0.26</v>
      </c>
      <c r="AV24" s="323" t="n">
        <v>-0.24</v>
      </c>
      <c r="AW24" s="323" t="n">
        <v>-0.435</v>
      </c>
      <c r="AX24" s="323" t="n">
        <v>-0.525</v>
      </c>
      <c r="AY24" s="323" t="n">
        <v>0.14</v>
      </c>
      <c r="AZ24" s="323" t="n">
        <v>-0.525</v>
      </c>
      <c r="BA24" s="323" t="n">
        <v>-0.155</v>
      </c>
      <c r="BB24" s="323" t="n">
        <v>-0.0825</v>
      </c>
      <c r="BC24" s="323" t="n">
        <v>-0.095</v>
      </c>
      <c r="BD24" s="323" t="n">
        <v>-0.07</v>
      </c>
      <c r="BE24" s="323" t="n">
        <v>-0.0875</v>
      </c>
      <c r="BF24" s="323" t="n">
        <v>-0.0225</v>
      </c>
      <c r="BG24" s="323" t="n">
        <v>-0.0725</v>
      </c>
      <c r="BH24" s="323" t="n">
        <v>0.0075</v>
      </c>
      <c r="BI24" s="323" t="n">
        <v>-0.0725</v>
      </c>
      <c r="BJ24" s="323" t="n">
        <v>0.08</v>
      </c>
      <c r="BK24" s="323" t="n">
        <v>0.135</v>
      </c>
      <c r="BL24" s="323" t="n">
        <v>0.155</v>
      </c>
      <c r="BM24" s="323" t="n">
        <v>0.125</v>
      </c>
      <c r="BN24" s="323" t="n">
        <v>0.35</v>
      </c>
      <c r="BO24" s="323" t="n">
        <v>0</v>
      </c>
      <c r="BP24" s="323" t="n">
        <v>-0.01</v>
      </c>
      <c r="BQ24" s="323" t="n">
        <v>0.005</v>
      </c>
      <c r="BR24" s="323" t="n">
        <v>-0.01</v>
      </c>
      <c r="BS24" s="323" t="n">
        <v>0.02</v>
      </c>
      <c r="BT24" s="323" t="n">
        <v>0.005</v>
      </c>
      <c r="BU24" s="323" t="n">
        <v>0.0025</v>
      </c>
      <c r="BV24" s="323" t="n">
        <v>0.035</v>
      </c>
      <c r="BW24" s="0" t="n">
        <v>0.005</v>
      </c>
      <c r="BX24" s="0" t="n">
        <v>0.02</v>
      </c>
      <c r="BY24" s="0" t="n">
        <v>0.02</v>
      </c>
      <c r="BZ24" s="0" t="n">
        <v>0.03</v>
      </c>
    </row>
    <row r="25" customFormat="false" ht="12.75" hidden="false" customHeight="false" outlineLevel="0" collapsed="false">
      <c r="C25" s="353"/>
      <c r="G25" s="310" t="n">
        <f aca="false">EOMONTH(G24,0)+1</f>
        <v>37834</v>
      </c>
      <c r="H25" s="0" t="n">
        <v>3.225</v>
      </c>
      <c r="I25" s="326" t="n">
        <v>0.3675</v>
      </c>
      <c r="J25" s="323" t="n">
        <v>0.0301389675554917</v>
      </c>
      <c r="K25" s="323" t="n">
        <v>-0.13</v>
      </c>
      <c r="L25" s="323" t="n">
        <v>-0.15</v>
      </c>
      <c r="M25" s="362" t="n">
        <v>-0.09</v>
      </c>
      <c r="N25" s="362" t="n">
        <v>-0.1525</v>
      </c>
      <c r="O25" s="323" t="n">
        <v>-0.09</v>
      </c>
      <c r="P25" s="323" t="n">
        <v>-0.0675</v>
      </c>
      <c r="Q25" s="323" t="n">
        <v>-0.1</v>
      </c>
      <c r="R25" s="323" t="n">
        <v>-0.12</v>
      </c>
      <c r="S25" s="323" t="n">
        <v>-0.12</v>
      </c>
      <c r="T25" s="323" t="n">
        <v>-0.13</v>
      </c>
      <c r="U25" s="323" t="n">
        <v>-0.09875</v>
      </c>
      <c r="V25" s="323" t="n">
        <v>-0.09</v>
      </c>
      <c r="W25" s="323" t="n">
        <v>0.125</v>
      </c>
      <c r="X25" s="323" t="n">
        <v>0.155</v>
      </c>
      <c r="Y25" s="323" t="n">
        <v>0.035</v>
      </c>
      <c r="Z25" s="323" t="n">
        <v>0.4</v>
      </c>
      <c r="AA25" s="323" t="n">
        <v>0.15</v>
      </c>
      <c r="AB25" s="323" t="n">
        <v>0.205</v>
      </c>
      <c r="AC25" s="323" t="n">
        <v>-0.025</v>
      </c>
      <c r="AD25" s="323" t="n">
        <v>-0.05</v>
      </c>
      <c r="AE25" s="323" t="n">
        <v>0.0125</v>
      </c>
      <c r="AF25" s="323" t="n">
        <v>-0.015</v>
      </c>
      <c r="AG25" s="323" t="n">
        <v>0.0025</v>
      </c>
      <c r="AH25" s="323" t="n">
        <v>-0.025</v>
      </c>
      <c r="AI25" s="323" t="n">
        <v>-0.0725</v>
      </c>
      <c r="AJ25" s="323" t="n">
        <v>-0.065</v>
      </c>
      <c r="AK25" s="323" t="n">
        <v>-0.085</v>
      </c>
      <c r="AL25" s="323" t="n">
        <v>-0.0175</v>
      </c>
      <c r="AM25" s="323" t="n">
        <v>-0.0725</v>
      </c>
      <c r="AN25" s="323" t="n">
        <v>-0.1075</v>
      </c>
      <c r="AO25" s="323" t="n">
        <v>-0.0175</v>
      </c>
      <c r="AP25" s="323" t="n">
        <v>0.0225</v>
      </c>
      <c r="AQ25" s="323" t="n">
        <v>0.41</v>
      </c>
      <c r="AR25" s="323" t="n">
        <v>0.04</v>
      </c>
      <c r="AS25" s="323" t="n">
        <v>-0.525</v>
      </c>
      <c r="AT25" s="323" t="n">
        <v>-0.105</v>
      </c>
      <c r="AU25" s="323" t="n">
        <v>-0.26</v>
      </c>
      <c r="AV25" s="323" t="n">
        <v>-0.24</v>
      </c>
      <c r="AW25" s="323" t="n">
        <v>-0.435</v>
      </c>
      <c r="AX25" s="323" t="n">
        <v>-0.525</v>
      </c>
      <c r="AY25" s="323" t="n">
        <v>0.14</v>
      </c>
      <c r="AZ25" s="323" t="n">
        <v>-0.525</v>
      </c>
      <c r="BA25" s="323" t="n">
        <v>-0.15</v>
      </c>
      <c r="BB25" s="323" t="n">
        <v>-0.0825</v>
      </c>
      <c r="BC25" s="323" t="n">
        <v>-0.09</v>
      </c>
      <c r="BD25" s="323" t="n">
        <v>-0.07</v>
      </c>
      <c r="BE25" s="323" t="n">
        <v>-0.085</v>
      </c>
      <c r="BF25" s="323" t="n">
        <v>-0.0225</v>
      </c>
      <c r="BG25" s="323" t="n">
        <v>-0.0725</v>
      </c>
      <c r="BH25" s="323" t="n">
        <v>0.01</v>
      </c>
      <c r="BI25" s="323" t="n">
        <v>-0.0725</v>
      </c>
      <c r="BJ25" s="323" t="n">
        <v>0.08</v>
      </c>
      <c r="BK25" s="323" t="n">
        <v>0.135</v>
      </c>
      <c r="BL25" s="323" t="n">
        <v>0.155</v>
      </c>
      <c r="BM25" s="323" t="n">
        <v>0.125</v>
      </c>
      <c r="BN25" s="323" t="n">
        <v>0.35</v>
      </c>
      <c r="BO25" s="323" t="n">
        <v>0</v>
      </c>
      <c r="BP25" s="323" t="n">
        <v>-0.01</v>
      </c>
      <c r="BQ25" s="323" t="n">
        <v>0.005</v>
      </c>
      <c r="BR25" s="323" t="n">
        <v>-0.01</v>
      </c>
      <c r="BS25" s="323" t="n">
        <v>0.02</v>
      </c>
      <c r="BT25" s="323" t="n">
        <v>0.005</v>
      </c>
      <c r="BU25" s="323" t="n">
        <v>0.0025</v>
      </c>
      <c r="BV25" s="323" t="n">
        <v>0.01</v>
      </c>
      <c r="BW25" s="0" t="n">
        <v>0.005</v>
      </c>
      <c r="BX25" s="0" t="n">
        <v>0.02</v>
      </c>
      <c r="BY25" s="0" t="n">
        <v>0.02</v>
      </c>
      <c r="BZ25" s="0" t="n">
        <v>0.03</v>
      </c>
    </row>
    <row r="26" customFormat="false" ht="12.75" hidden="false" customHeight="false" outlineLevel="0" collapsed="false">
      <c r="C26" s="353"/>
      <c r="G26" s="310" t="n">
        <f aca="false">EOMONTH(G25,0)+1</f>
        <v>37865</v>
      </c>
      <c r="H26" s="0" t="n">
        <v>3.22</v>
      </c>
      <c r="I26" s="326" t="n">
        <v>0.365</v>
      </c>
      <c r="J26" s="323" t="n">
        <v>0.0311023130071817</v>
      </c>
      <c r="K26" s="323" t="n">
        <v>-0.13</v>
      </c>
      <c r="L26" s="323" t="n">
        <v>-0.15</v>
      </c>
      <c r="M26" s="362" t="n">
        <v>-0.09</v>
      </c>
      <c r="N26" s="362" t="n">
        <v>-0.1525</v>
      </c>
      <c r="O26" s="323" t="n">
        <v>-0.09</v>
      </c>
      <c r="P26" s="323" t="n">
        <v>-0.0675</v>
      </c>
      <c r="Q26" s="323" t="n">
        <v>-0.1</v>
      </c>
      <c r="R26" s="323" t="n">
        <v>-0.12</v>
      </c>
      <c r="S26" s="323" t="n">
        <v>-0.12</v>
      </c>
      <c r="T26" s="323" t="n">
        <v>-0.13</v>
      </c>
      <c r="U26" s="323" t="n">
        <v>-0.09875</v>
      </c>
      <c r="V26" s="323" t="n">
        <v>-0.09</v>
      </c>
      <c r="W26" s="323" t="n">
        <v>0.125</v>
      </c>
      <c r="X26" s="323" t="n">
        <v>0.155</v>
      </c>
      <c r="Y26" s="323" t="n">
        <v>0.035</v>
      </c>
      <c r="Z26" s="323" t="n">
        <v>0.4</v>
      </c>
      <c r="AA26" s="323" t="n">
        <v>0.125</v>
      </c>
      <c r="AB26" s="323" t="n">
        <v>0.145</v>
      </c>
      <c r="AC26" s="323" t="n">
        <v>-0.025</v>
      </c>
      <c r="AD26" s="323" t="n">
        <v>-0.055</v>
      </c>
      <c r="AE26" s="323" t="n">
        <v>0.0075</v>
      </c>
      <c r="AF26" s="323" t="n">
        <v>-0.02</v>
      </c>
      <c r="AG26" s="323" t="n">
        <v>0.0025</v>
      </c>
      <c r="AH26" s="323" t="n">
        <v>-0.025</v>
      </c>
      <c r="AI26" s="323" t="n">
        <v>-0.0725</v>
      </c>
      <c r="AJ26" s="323" t="n">
        <v>-0.065</v>
      </c>
      <c r="AK26" s="323" t="n">
        <v>-0.085</v>
      </c>
      <c r="AL26" s="323" t="n">
        <v>-0.0175</v>
      </c>
      <c r="AM26" s="323" t="n">
        <v>-0.0725</v>
      </c>
      <c r="AN26" s="323" t="n">
        <v>-0.1075</v>
      </c>
      <c r="AO26" s="323" t="n">
        <v>-0.0175</v>
      </c>
      <c r="AP26" s="323" t="n">
        <v>0.0225</v>
      </c>
      <c r="AQ26" s="323" t="n">
        <v>0.36</v>
      </c>
      <c r="AR26" s="323" t="n">
        <v>0.0325</v>
      </c>
      <c r="AS26" s="323" t="n">
        <v>-0.525</v>
      </c>
      <c r="AT26" s="323" t="n">
        <v>-0.105</v>
      </c>
      <c r="AU26" s="323" t="n">
        <v>-0.26</v>
      </c>
      <c r="AV26" s="323" t="n">
        <v>-0.24</v>
      </c>
      <c r="AW26" s="323" t="n">
        <v>-0.435</v>
      </c>
      <c r="AX26" s="323" t="n">
        <v>-0.525</v>
      </c>
      <c r="AY26" s="323" t="n">
        <v>0.14</v>
      </c>
      <c r="AZ26" s="323" t="n">
        <v>-0.525</v>
      </c>
      <c r="BA26" s="323" t="n">
        <v>-0.16</v>
      </c>
      <c r="BB26" s="323" t="n">
        <v>-0.0825</v>
      </c>
      <c r="BC26" s="323" t="n">
        <v>-0.1</v>
      </c>
      <c r="BD26" s="323" t="n">
        <v>-0.07</v>
      </c>
      <c r="BE26" s="323" t="n">
        <v>-0.09</v>
      </c>
      <c r="BF26" s="323" t="n">
        <v>-0.0225</v>
      </c>
      <c r="BG26" s="323" t="n">
        <v>-0.0725</v>
      </c>
      <c r="BH26" s="323" t="n">
        <v>0.0025</v>
      </c>
      <c r="BI26" s="323" t="n">
        <v>-0.0725</v>
      </c>
      <c r="BJ26" s="323" t="n">
        <v>0.08</v>
      </c>
      <c r="BK26" s="323" t="n">
        <v>0.135</v>
      </c>
      <c r="BL26" s="323" t="n">
        <v>0.155</v>
      </c>
      <c r="BM26" s="323" t="n">
        <v>0.125</v>
      </c>
      <c r="BN26" s="323" t="n">
        <v>0.315</v>
      </c>
      <c r="BO26" s="323" t="n">
        <v>0</v>
      </c>
      <c r="BP26" s="323" t="n">
        <v>-0.01</v>
      </c>
      <c r="BQ26" s="323" t="n">
        <v>0.005</v>
      </c>
      <c r="BR26" s="323" t="n">
        <v>-0.01</v>
      </c>
      <c r="BS26" s="323" t="n">
        <v>0.02</v>
      </c>
      <c r="BT26" s="323" t="n">
        <v>0.005</v>
      </c>
      <c r="BU26" s="323" t="n">
        <v>0.0025</v>
      </c>
      <c r="BV26" s="323" t="n">
        <v>0.01</v>
      </c>
      <c r="BW26" s="0" t="n">
        <v>0.005</v>
      </c>
      <c r="BX26" s="0" t="n">
        <v>0.02</v>
      </c>
      <c r="BY26" s="0" t="n">
        <v>0.02</v>
      </c>
      <c r="BZ26" s="0" t="n">
        <v>0.03</v>
      </c>
    </row>
    <row r="27" customFormat="false" ht="12.75" hidden="false" customHeight="false" outlineLevel="0" collapsed="false">
      <c r="C27" s="353"/>
      <c r="G27" s="310" t="n">
        <f aca="false">EOMONTH(G26,0)+1</f>
        <v>37895</v>
      </c>
      <c r="H27" s="0" t="n">
        <v>3.24</v>
      </c>
      <c r="I27" s="326" t="n">
        <v>0.3675</v>
      </c>
      <c r="J27" s="323" t="n">
        <v>0.0320061320910012</v>
      </c>
      <c r="K27" s="323" t="n">
        <v>-0.13</v>
      </c>
      <c r="L27" s="323" t="n">
        <v>-0.15</v>
      </c>
      <c r="M27" s="362" t="n">
        <v>-0.09</v>
      </c>
      <c r="N27" s="362" t="n">
        <v>-0.1525</v>
      </c>
      <c r="O27" s="323" t="n">
        <v>-0.09</v>
      </c>
      <c r="P27" s="323" t="n">
        <v>-0.0675</v>
      </c>
      <c r="Q27" s="323" t="n">
        <v>-0.1</v>
      </c>
      <c r="R27" s="323" t="n">
        <v>-0.12</v>
      </c>
      <c r="S27" s="323" t="n">
        <v>-0.12</v>
      </c>
      <c r="T27" s="323" t="n">
        <v>-0.13</v>
      </c>
      <c r="U27" s="323" t="n">
        <v>-0.09875</v>
      </c>
      <c r="V27" s="323" t="n">
        <v>-0.09</v>
      </c>
      <c r="W27" s="323" t="n">
        <v>0.125</v>
      </c>
      <c r="X27" s="323" t="n">
        <v>0.155</v>
      </c>
      <c r="Y27" s="323" t="n">
        <v>0.035</v>
      </c>
      <c r="Z27" s="323" t="n">
        <v>0.4</v>
      </c>
      <c r="AA27" s="323" t="n">
        <v>0.145</v>
      </c>
      <c r="AB27" s="323" t="n">
        <v>0.175</v>
      </c>
      <c r="AC27" s="323" t="n">
        <v>-0.025</v>
      </c>
      <c r="AD27" s="323" t="n">
        <v>-0.055</v>
      </c>
      <c r="AE27" s="323" t="n">
        <v>0.0075</v>
      </c>
      <c r="AF27" s="323" t="n">
        <v>-0.02</v>
      </c>
      <c r="AG27" s="323" t="n">
        <v>0.0025</v>
      </c>
      <c r="AH27" s="323" t="n">
        <v>-0.025</v>
      </c>
      <c r="AI27" s="323" t="n">
        <v>-0.0725</v>
      </c>
      <c r="AJ27" s="323" t="n">
        <v>-0.065</v>
      </c>
      <c r="AK27" s="323" t="n">
        <v>-0.085</v>
      </c>
      <c r="AL27" s="323" t="n">
        <v>-0.0175</v>
      </c>
      <c r="AM27" s="323" t="n">
        <v>-0.0725</v>
      </c>
      <c r="AN27" s="323" t="n">
        <v>-0.1075</v>
      </c>
      <c r="AO27" s="323" t="n">
        <v>-0.0175</v>
      </c>
      <c r="AP27" s="323" t="n">
        <v>0.0225</v>
      </c>
      <c r="AQ27" s="323" t="n">
        <v>0.4</v>
      </c>
      <c r="AR27" s="323" t="n">
        <v>0.0225</v>
      </c>
      <c r="AS27" s="323" t="n">
        <v>-0.525</v>
      </c>
      <c r="AT27" s="323" t="n">
        <v>-0.105</v>
      </c>
      <c r="AU27" s="323" t="n">
        <v>-0.26</v>
      </c>
      <c r="AV27" s="323" t="n">
        <v>-0.24</v>
      </c>
      <c r="AW27" s="323" t="n">
        <v>-0.435</v>
      </c>
      <c r="AX27" s="323" t="n">
        <v>-0.525</v>
      </c>
      <c r="AY27" s="323" t="n">
        <v>0.14</v>
      </c>
      <c r="AZ27" s="323" t="n">
        <v>-0.525</v>
      </c>
      <c r="BA27" s="323" t="n">
        <v>-0.1475</v>
      </c>
      <c r="BB27" s="323" t="n">
        <v>-0.0825</v>
      </c>
      <c r="BC27" s="323" t="n">
        <v>-0.0875</v>
      </c>
      <c r="BD27" s="323" t="n">
        <v>-0.07</v>
      </c>
      <c r="BE27" s="323" t="n">
        <v>-0.0925</v>
      </c>
      <c r="BF27" s="323" t="n">
        <v>-0.0225</v>
      </c>
      <c r="BG27" s="323" t="n">
        <v>-0.0725</v>
      </c>
      <c r="BH27" s="323" t="n">
        <v>-0.0075</v>
      </c>
      <c r="BI27" s="323" t="n">
        <v>-0.0725</v>
      </c>
      <c r="BJ27" s="323" t="n">
        <v>0.08</v>
      </c>
      <c r="BK27" s="323" t="n">
        <v>0.135</v>
      </c>
      <c r="BL27" s="323" t="n">
        <v>0.155</v>
      </c>
      <c r="BM27" s="323" t="n">
        <v>0.125</v>
      </c>
      <c r="BN27" s="323" t="n">
        <v>0.36</v>
      </c>
      <c r="BO27" s="323" t="n">
        <v>0</v>
      </c>
      <c r="BP27" s="323" t="n">
        <v>-0.015</v>
      </c>
      <c r="BQ27" s="323" t="n">
        <v>0.005</v>
      </c>
      <c r="BR27" s="323" t="n">
        <v>-0.01</v>
      </c>
      <c r="BS27" s="323" t="n">
        <v>0.02</v>
      </c>
      <c r="BT27" s="323" t="n">
        <v>0.005</v>
      </c>
      <c r="BU27" s="323" t="n">
        <v>0.0025</v>
      </c>
      <c r="BV27" s="323" t="n">
        <v>0.01</v>
      </c>
      <c r="BW27" s="0" t="n">
        <v>0.005</v>
      </c>
      <c r="BX27" s="0" t="n">
        <v>0.02</v>
      </c>
      <c r="BY27" s="0" t="n">
        <v>0.02</v>
      </c>
      <c r="BZ27" s="0" t="n">
        <v>0.03</v>
      </c>
    </row>
    <row r="28" customFormat="false" ht="12.75" hidden="false" customHeight="false" outlineLevel="0" collapsed="false">
      <c r="C28" s="353"/>
      <c r="G28" s="310" t="n">
        <f aca="false">EOMONTH(G27,0)+1</f>
        <v>37926</v>
      </c>
      <c r="H28" s="0" t="n">
        <v>3.375</v>
      </c>
      <c r="I28" s="326" t="n">
        <v>0.37</v>
      </c>
      <c r="J28" s="323" t="n">
        <v>0.032904487442281</v>
      </c>
      <c r="K28" s="323" t="n">
        <v>-0.13</v>
      </c>
      <c r="L28" s="323" t="n">
        <v>-0.15</v>
      </c>
      <c r="M28" s="362" t="n">
        <v>-0.01</v>
      </c>
      <c r="N28" s="362" t="n">
        <v>-0.1525</v>
      </c>
      <c r="O28" s="323" t="n">
        <v>0</v>
      </c>
      <c r="P28" s="323" t="n">
        <v>-0.0725</v>
      </c>
      <c r="Q28" s="323" t="n">
        <v>-0.1</v>
      </c>
      <c r="R28" s="323" t="n">
        <v>-0.12</v>
      </c>
      <c r="S28" s="323" t="n">
        <v>-0.12</v>
      </c>
      <c r="T28" s="323" t="n">
        <v>-0.13</v>
      </c>
      <c r="U28" s="323" t="n">
        <v>-0.11125</v>
      </c>
      <c r="V28" s="323" t="n">
        <v>-0.095</v>
      </c>
      <c r="W28" s="323" t="n">
        <v>0.145</v>
      </c>
      <c r="X28" s="323" t="n">
        <v>0.195</v>
      </c>
      <c r="Y28" s="323" t="n">
        <v>0.125</v>
      </c>
      <c r="Z28" s="323" t="n">
        <v>0.46</v>
      </c>
      <c r="AA28" s="323" t="n">
        <v>0.195</v>
      </c>
      <c r="AB28" s="323" t="n">
        <v>0.25</v>
      </c>
      <c r="AC28" s="323" t="n">
        <v>-0.0225</v>
      </c>
      <c r="AD28" s="323" t="n">
        <v>-0.04</v>
      </c>
      <c r="AE28" s="323" t="n">
        <v>0.0025</v>
      </c>
      <c r="AF28" s="323" t="n">
        <v>-0.0225</v>
      </c>
      <c r="AG28" s="323" t="n">
        <v>0.0025</v>
      </c>
      <c r="AH28" s="323" t="n">
        <v>-0.0225</v>
      </c>
      <c r="AI28" s="323" t="n">
        <v>-0.075</v>
      </c>
      <c r="AJ28" s="323" t="n">
        <v>-0.0675</v>
      </c>
      <c r="AK28" s="323" t="n">
        <v>-0.09</v>
      </c>
      <c r="AL28" s="323" t="n">
        <v>-0.019</v>
      </c>
      <c r="AM28" s="323" t="n">
        <v>-0.0675</v>
      </c>
      <c r="AN28" s="323" t="n">
        <v>-0.1275</v>
      </c>
      <c r="AO28" s="323" t="n">
        <v>-0.0125</v>
      </c>
      <c r="AP28" s="323" t="n">
        <v>0.0275</v>
      </c>
      <c r="AQ28" s="323" t="n">
        <v>0.64</v>
      </c>
      <c r="AR28" s="323" t="n">
        <v>-0.025</v>
      </c>
      <c r="AS28" s="323" t="n">
        <v>-0.33</v>
      </c>
      <c r="AT28" s="323" t="n">
        <v>-0.1025</v>
      </c>
      <c r="AU28" s="323" t="n">
        <v>-0.18</v>
      </c>
      <c r="AV28" s="323" t="n">
        <v>0.1</v>
      </c>
      <c r="AW28" s="323" t="n">
        <v>-0.25</v>
      </c>
      <c r="AX28" s="323" t="n">
        <v>-0.33</v>
      </c>
      <c r="AY28" s="323" t="n">
        <v>0.17</v>
      </c>
      <c r="AZ28" s="323" t="n">
        <v>-0.33</v>
      </c>
      <c r="BA28" s="323" t="n">
        <v>-0.17</v>
      </c>
      <c r="BB28" s="323" t="n">
        <v>-0.0825</v>
      </c>
      <c r="BC28" s="323" t="n">
        <v>-0.11</v>
      </c>
      <c r="BD28" s="323" t="n">
        <v>-0.075</v>
      </c>
      <c r="BE28" s="323" t="n">
        <v>-0.0875</v>
      </c>
      <c r="BF28" s="323" t="n">
        <v>-0.024</v>
      </c>
      <c r="BG28" s="323" t="n">
        <v>-0.0925</v>
      </c>
      <c r="BH28" s="323" t="n">
        <v>-0.055</v>
      </c>
      <c r="BI28" s="323" t="n">
        <v>-0.075</v>
      </c>
      <c r="BJ28" s="323" t="n">
        <v>0.1</v>
      </c>
      <c r="BK28" s="323" t="n">
        <v>0.23</v>
      </c>
      <c r="BL28" s="323" t="n">
        <v>0.195</v>
      </c>
      <c r="BM28" s="323" t="n">
        <v>0.145</v>
      </c>
      <c r="BN28" s="323" t="n">
        <v>0.46</v>
      </c>
      <c r="BO28" s="323" t="n">
        <v>0</v>
      </c>
      <c r="BP28" s="323" t="n">
        <v>-0.02</v>
      </c>
      <c r="BQ28" s="323" t="n">
        <v>0.005</v>
      </c>
      <c r="BR28" s="323" t="n">
        <v>0</v>
      </c>
      <c r="BS28" s="323" t="n">
        <v>0.03</v>
      </c>
      <c r="BT28" s="323" t="n">
        <v>0.005</v>
      </c>
      <c r="BU28" s="323" t="n">
        <v>0.005</v>
      </c>
      <c r="BV28" s="323" t="n">
        <v>0.055</v>
      </c>
      <c r="BW28" s="0" t="n">
        <v>0.02</v>
      </c>
      <c r="BX28" s="0" t="n">
        <v>0.03</v>
      </c>
      <c r="BY28" s="0" t="n">
        <v>0.03</v>
      </c>
      <c r="BZ28" s="0" t="n">
        <v>0.04</v>
      </c>
    </row>
    <row r="29" customFormat="false" ht="12.75" hidden="false" customHeight="false" outlineLevel="0" collapsed="false">
      <c r="C29" s="353"/>
      <c r="G29" s="310" t="n">
        <f aca="false">EOMONTH(G28,0)+1</f>
        <v>37956</v>
      </c>
      <c r="H29" s="0" t="n">
        <v>3.51</v>
      </c>
      <c r="I29" s="326" t="n">
        <v>0.37</v>
      </c>
      <c r="J29" s="323" t="n">
        <v>0.0337738638474003</v>
      </c>
      <c r="K29" s="323" t="n">
        <v>-0.1325</v>
      </c>
      <c r="L29" s="323" t="n">
        <v>-0.1525</v>
      </c>
      <c r="M29" s="362" t="n">
        <v>-0.005</v>
      </c>
      <c r="N29" s="362" t="n">
        <v>-0.1525</v>
      </c>
      <c r="O29" s="323" t="n">
        <v>0.005</v>
      </c>
      <c r="P29" s="323" t="n">
        <v>-0.075</v>
      </c>
      <c r="Q29" s="323" t="n">
        <v>-0.1025</v>
      </c>
      <c r="R29" s="323" t="n">
        <v>-0.1225</v>
      </c>
      <c r="S29" s="323" t="n">
        <v>-0.1225</v>
      </c>
      <c r="T29" s="323" t="n">
        <v>-0.1325</v>
      </c>
      <c r="U29" s="323" t="n">
        <v>-0.1125</v>
      </c>
      <c r="V29" s="323" t="n">
        <v>-0.095</v>
      </c>
      <c r="W29" s="323" t="n">
        <v>0.145</v>
      </c>
      <c r="X29" s="323" t="n">
        <v>0.195</v>
      </c>
      <c r="Y29" s="323" t="n">
        <v>0.125</v>
      </c>
      <c r="Z29" s="323" t="n">
        <v>0.47</v>
      </c>
      <c r="AA29" s="323" t="n">
        <v>0.215</v>
      </c>
      <c r="AB29" s="323" t="n">
        <v>0.33</v>
      </c>
      <c r="AC29" s="323" t="n">
        <v>-0.0225</v>
      </c>
      <c r="AD29" s="323" t="n">
        <v>-0.04</v>
      </c>
      <c r="AE29" s="323" t="n">
        <v>0.0025</v>
      </c>
      <c r="AF29" s="323" t="n">
        <v>-0.0225</v>
      </c>
      <c r="AG29" s="323" t="n">
        <v>0.0025</v>
      </c>
      <c r="AH29" s="323" t="n">
        <v>-0.0225</v>
      </c>
      <c r="AI29" s="323" t="n">
        <v>-0.075</v>
      </c>
      <c r="AJ29" s="323" t="n">
        <v>-0.0675</v>
      </c>
      <c r="AK29" s="323" t="n">
        <v>-0.0875</v>
      </c>
      <c r="AL29" s="323" t="n">
        <v>-0.0165</v>
      </c>
      <c r="AM29" s="323" t="n">
        <v>-0.0675</v>
      </c>
      <c r="AN29" s="323" t="n">
        <v>-0.13</v>
      </c>
      <c r="AO29" s="323" t="n">
        <v>-0.0125</v>
      </c>
      <c r="AP29" s="323" t="n">
        <v>0.0275</v>
      </c>
      <c r="AQ29" s="323" t="n">
        <v>0.89</v>
      </c>
      <c r="AR29" s="323" t="n">
        <v>-0.0475</v>
      </c>
      <c r="AS29" s="323" t="n">
        <v>-0.33</v>
      </c>
      <c r="AT29" s="323" t="n">
        <v>-0.1025</v>
      </c>
      <c r="AU29" s="323" t="n">
        <v>-0.18</v>
      </c>
      <c r="AV29" s="323" t="n">
        <v>0.44</v>
      </c>
      <c r="AW29" s="323" t="n">
        <v>-0.25</v>
      </c>
      <c r="AX29" s="323" t="n">
        <v>-0.33</v>
      </c>
      <c r="AY29" s="323" t="n">
        <v>0.17</v>
      </c>
      <c r="AZ29" s="323" t="n">
        <v>-0.33</v>
      </c>
      <c r="BA29" s="323" t="n">
        <v>-0.1975</v>
      </c>
      <c r="BB29" s="323" t="n">
        <v>-0.0825</v>
      </c>
      <c r="BC29" s="323" t="n">
        <v>-0.1375</v>
      </c>
      <c r="BD29" s="323" t="n">
        <v>-0.075</v>
      </c>
      <c r="BE29" s="323" t="n">
        <v>-0.115</v>
      </c>
      <c r="BF29" s="323" t="n">
        <v>-0.0215</v>
      </c>
      <c r="BG29" s="323" t="n">
        <v>-0.095</v>
      </c>
      <c r="BH29" s="323" t="n">
        <v>-0.0775</v>
      </c>
      <c r="BI29" s="323" t="n">
        <v>-0.075</v>
      </c>
      <c r="BJ29" s="323" t="n">
        <v>0.1</v>
      </c>
      <c r="BK29" s="323" t="n">
        <v>0.23</v>
      </c>
      <c r="BL29" s="323" t="n">
        <v>0.195</v>
      </c>
      <c r="BM29" s="323" t="n">
        <v>0.145</v>
      </c>
      <c r="BN29" s="323" t="n">
        <v>0.78</v>
      </c>
      <c r="BO29" s="323" t="n">
        <v>0</v>
      </c>
      <c r="BP29" s="323" t="n">
        <v>-0.025</v>
      </c>
      <c r="BQ29" s="323" t="n">
        <v>0.005</v>
      </c>
      <c r="BR29" s="323" t="n">
        <v>0</v>
      </c>
      <c r="BS29" s="323" t="n">
        <v>0.03</v>
      </c>
      <c r="BT29" s="323" t="n">
        <v>0.005</v>
      </c>
      <c r="BU29" s="323" t="n">
        <v>0.005</v>
      </c>
      <c r="BV29" s="323" t="n">
        <v>0.25</v>
      </c>
      <c r="BW29" s="0" t="n">
        <v>0.02</v>
      </c>
      <c r="BX29" s="0" t="n">
        <v>0.03</v>
      </c>
      <c r="BY29" s="0" t="n">
        <v>0.03</v>
      </c>
      <c r="BZ29" s="0" t="n">
        <v>0.04</v>
      </c>
    </row>
    <row r="30" customFormat="false" ht="12.75" hidden="false" customHeight="false" outlineLevel="0" collapsed="false">
      <c r="C30" s="353"/>
      <c r="G30" s="310" t="n">
        <f aca="false">EOMONTH(G29,0)+1</f>
        <v>37987</v>
      </c>
      <c r="H30" s="0" t="n">
        <v>3.57</v>
      </c>
      <c r="I30" s="326" t="n">
        <v>0.37</v>
      </c>
      <c r="J30" s="323" t="n">
        <v>0.0346389566727829</v>
      </c>
      <c r="K30" s="323" t="n">
        <v>-0.135</v>
      </c>
      <c r="L30" s="323" t="n">
        <v>-0.155</v>
      </c>
      <c r="M30" s="362" t="n">
        <v>0.015</v>
      </c>
      <c r="N30" s="362" t="n">
        <v>-0.14</v>
      </c>
      <c r="O30" s="323" t="n">
        <v>0.025</v>
      </c>
      <c r="P30" s="323" t="n">
        <v>-0.075</v>
      </c>
      <c r="Q30" s="323" t="n">
        <v>-0.105</v>
      </c>
      <c r="R30" s="323" t="n">
        <v>-0.125</v>
      </c>
      <c r="S30" s="323" t="n">
        <v>-0.125</v>
      </c>
      <c r="T30" s="323" t="n">
        <v>-0.135</v>
      </c>
      <c r="U30" s="323" t="n">
        <v>-0.1125</v>
      </c>
      <c r="V30" s="323" t="n">
        <v>-0.095</v>
      </c>
      <c r="W30" s="323" t="n">
        <v>0.145</v>
      </c>
      <c r="X30" s="323" t="n">
        <v>0.195</v>
      </c>
      <c r="Y30" s="323" t="n">
        <v>0.125</v>
      </c>
      <c r="Z30" s="323" t="n">
        <v>0.5</v>
      </c>
      <c r="AA30" s="323" t="n">
        <v>0.235</v>
      </c>
      <c r="AB30" s="323" t="n">
        <v>0.38</v>
      </c>
      <c r="AC30" s="323" t="n">
        <v>-0.025</v>
      </c>
      <c r="AD30" s="323" t="n">
        <v>-0.04</v>
      </c>
      <c r="AE30" s="323" t="n">
        <v>0.0025</v>
      </c>
      <c r="AF30" s="323" t="n">
        <v>-0.0225</v>
      </c>
      <c r="AG30" s="323" t="n">
        <v>0.0025</v>
      </c>
      <c r="AH30" s="323" t="n">
        <v>-0.0225</v>
      </c>
      <c r="AI30" s="323" t="n">
        <v>-0.075</v>
      </c>
      <c r="AJ30" s="323" t="n">
        <v>-0.0675</v>
      </c>
      <c r="AK30" s="323" t="n">
        <v>-0.09</v>
      </c>
      <c r="AL30" s="323" t="n">
        <v>-0.0165</v>
      </c>
      <c r="AM30" s="323" t="n">
        <v>-0.0675</v>
      </c>
      <c r="AN30" s="323" t="n">
        <v>-0.13</v>
      </c>
      <c r="AO30" s="323" t="n">
        <v>-0.0125</v>
      </c>
      <c r="AP30" s="323" t="n">
        <v>0.0275</v>
      </c>
      <c r="AQ30" s="323" t="n">
        <v>1.52</v>
      </c>
      <c r="AR30" s="323" t="n">
        <v>-0.05</v>
      </c>
      <c r="AS30" s="323" t="n">
        <v>-0.33</v>
      </c>
      <c r="AT30" s="323" t="n">
        <v>-0.0875</v>
      </c>
      <c r="AU30" s="323" t="n">
        <v>-0.18</v>
      </c>
      <c r="AV30" s="323" t="n">
        <v>0.47</v>
      </c>
      <c r="AW30" s="323" t="n">
        <v>-0.25</v>
      </c>
      <c r="AX30" s="323" t="n">
        <v>-0.33</v>
      </c>
      <c r="AY30" s="323" t="n">
        <v>0.17</v>
      </c>
      <c r="AZ30" s="323" t="n">
        <v>-0.33</v>
      </c>
      <c r="BA30" s="323" t="n">
        <v>-0.2125</v>
      </c>
      <c r="BB30" s="323" t="n">
        <v>-0.07</v>
      </c>
      <c r="BC30" s="323" t="n">
        <v>-0.1525</v>
      </c>
      <c r="BD30" s="323" t="n">
        <v>-0.075</v>
      </c>
      <c r="BE30" s="323" t="n">
        <v>-0.115</v>
      </c>
      <c r="BF30" s="323" t="n">
        <v>-0.0215</v>
      </c>
      <c r="BG30" s="323" t="n">
        <v>-0.095</v>
      </c>
      <c r="BH30" s="323" t="n">
        <v>-0.08</v>
      </c>
      <c r="BI30" s="323" t="n">
        <v>-0.075</v>
      </c>
      <c r="BJ30" s="323" t="n">
        <v>0.1</v>
      </c>
      <c r="BK30" s="323" t="n">
        <v>0.23</v>
      </c>
      <c r="BL30" s="323" t="n">
        <v>0.195</v>
      </c>
      <c r="BM30" s="323" t="n">
        <v>0.145</v>
      </c>
      <c r="BN30" s="323" t="n">
        <v>1.04</v>
      </c>
      <c r="BO30" s="323" t="n">
        <v>0</v>
      </c>
      <c r="BP30" s="323" t="n">
        <v>-0.025</v>
      </c>
      <c r="BQ30" s="323" t="n">
        <v>0.005</v>
      </c>
      <c r="BR30" s="323" t="n">
        <v>0</v>
      </c>
      <c r="BS30" s="323" t="n">
        <v>0.03</v>
      </c>
      <c r="BT30" s="323" t="n">
        <v>0.005</v>
      </c>
      <c r="BU30" s="323" t="n">
        <v>0.005</v>
      </c>
      <c r="BV30" s="323" t="n">
        <v>0.45</v>
      </c>
      <c r="BW30" s="0" t="n">
        <v>0.02</v>
      </c>
      <c r="BX30" s="0" t="n">
        <v>0.03</v>
      </c>
      <c r="BY30" s="0" t="n">
        <v>0.03</v>
      </c>
      <c r="BZ30" s="0" t="n">
        <v>0.04</v>
      </c>
    </row>
    <row r="31" customFormat="false" ht="12.75" hidden="false" customHeight="false" outlineLevel="0" collapsed="false">
      <c r="C31" s="353"/>
      <c r="G31" s="310" t="n">
        <f aca="false">EOMONTH(G30,0)+1</f>
        <v>38018</v>
      </c>
      <c r="H31" s="0" t="n">
        <v>3.485</v>
      </c>
      <c r="I31" s="326" t="n">
        <v>0.365</v>
      </c>
      <c r="J31" s="323" t="n">
        <v>0.0354685691421812</v>
      </c>
      <c r="K31" s="323" t="n">
        <v>-0.1275</v>
      </c>
      <c r="L31" s="323" t="n">
        <v>-0.1475</v>
      </c>
      <c r="M31" s="362" t="n">
        <v>0.01</v>
      </c>
      <c r="N31" s="362" t="n">
        <v>-0.14</v>
      </c>
      <c r="O31" s="323" t="n">
        <v>0.02</v>
      </c>
      <c r="P31" s="323" t="n">
        <v>-0.075</v>
      </c>
      <c r="Q31" s="323" t="n">
        <v>-0.0975</v>
      </c>
      <c r="R31" s="323" t="n">
        <v>-0.1175</v>
      </c>
      <c r="S31" s="323" t="n">
        <v>-0.1175</v>
      </c>
      <c r="T31" s="323" t="n">
        <v>-0.1275</v>
      </c>
      <c r="U31" s="323" t="n">
        <v>-0.1125</v>
      </c>
      <c r="V31" s="323" t="n">
        <v>-0.095</v>
      </c>
      <c r="W31" s="323" t="n">
        <v>0.145</v>
      </c>
      <c r="X31" s="323" t="n">
        <v>0.195</v>
      </c>
      <c r="Y31" s="323" t="n">
        <v>0.125</v>
      </c>
      <c r="Z31" s="323" t="n">
        <v>0.46</v>
      </c>
      <c r="AA31" s="323" t="n">
        <v>0.235</v>
      </c>
      <c r="AB31" s="323" t="n">
        <v>0.38</v>
      </c>
      <c r="AC31" s="323" t="n">
        <v>-0.025</v>
      </c>
      <c r="AD31" s="323" t="n">
        <v>-0.04</v>
      </c>
      <c r="AE31" s="323" t="n">
        <v>0.0025</v>
      </c>
      <c r="AF31" s="323" t="n">
        <v>-0.0225</v>
      </c>
      <c r="AG31" s="323" t="n">
        <v>0.0025</v>
      </c>
      <c r="AH31" s="323" t="n">
        <v>-0.0225</v>
      </c>
      <c r="AI31" s="323" t="n">
        <v>-0.075</v>
      </c>
      <c r="AJ31" s="323" t="n">
        <v>-0.0675</v>
      </c>
      <c r="AK31" s="323" t="n">
        <v>-0.09</v>
      </c>
      <c r="AL31" s="323" t="n">
        <v>-0.0165</v>
      </c>
      <c r="AM31" s="323" t="n">
        <v>-0.0675</v>
      </c>
      <c r="AN31" s="323" t="n">
        <v>-0.13</v>
      </c>
      <c r="AO31" s="323" t="n">
        <v>-0.0125</v>
      </c>
      <c r="AP31" s="323" t="n">
        <v>0.0275</v>
      </c>
      <c r="AQ31" s="323" t="n">
        <v>1.52</v>
      </c>
      <c r="AR31" s="323" t="n">
        <v>-0.0325</v>
      </c>
      <c r="AS31" s="323" t="n">
        <v>-0.33</v>
      </c>
      <c r="AT31" s="323" t="n">
        <v>-0.0875</v>
      </c>
      <c r="AU31" s="323" t="n">
        <v>-0.18</v>
      </c>
      <c r="AV31" s="323" t="n">
        <v>0.15</v>
      </c>
      <c r="AW31" s="323" t="n">
        <v>-0.25</v>
      </c>
      <c r="AX31" s="323" t="n">
        <v>-0.33</v>
      </c>
      <c r="AY31" s="323" t="n">
        <v>0.17</v>
      </c>
      <c r="AZ31" s="323" t="n">
        <v>-0.33</v>
      </c>
      <c r="BA31" s="323" t="n">
        <v>-0.2025</v>
      </c>
      <c r="BB31" s="323" t="n">
        <v>-0.07</v>
      </c>
      <c r="BC31" s="323" t="n">
        <v>-0.1425</v>
      </c>
      <c r="BD31" s="323" t="n">
        <v>-0.075</v>
      </c>
      <c r="BE31" s="323" t="n">
        <v>-0.115</v>
      </c>
      <c r="BF31" s="323" t="n">
        <v>-0.0215</v>
      </c>
      <c r="BG31" s="323" t="n">
        <v>-0.095</v>
      </c>
      <c r="BH31" s="323" t="n">
        <v>-0.0625</v>
      </c>
      <c r="BI31" s="323" t="n">
        <v>-0.075</v>
      </c>
      <c r="BJ31" s="323" t="n">
        <v>0.1</v>
      </c>
      <c r="BK31" s="323" t="n">
        <v>0.23</v>
      </c>
      <c r="BL31" s="323" t="n">
        <v>0.195</v>
      </c>
      <c r="BM31" s="323" t="n">
        <v>0.145</v>
      </c>
      <c r="BN31" s="323" t="n">
        <v>1.04</v>
      </c>
      <c r="BO31" s="323" t="n">
        <v>0</v>
      </c>
      <c r="BP31" s="323" t="n">
        <v>-0.025</v>
      </c>
      <c r="BQ31" s="323" t="n">
        <v>0.005</v>
      </c>
      <c r="BR31" s="323" t="n">
        <v>0</v>
      </c>
      <c r="BS31" s="323" t="n">
        <v>0.03</v>
      </c>
      <c r="BT31" s="323" t="n">
        <v>0.005</v>
      </c>
      <c r="BU31" s="323" t="n">
        <v>0.005</v>
      </c>
      <c r="BV31" s="323" t="n">
        <v>0.45</v>
      </c>
      <c r="BW31" s="0" t="n">
        <v>0.02</v>
      </c>
      <c r="BX31" s="0" t="n">
        <v>0.03</v>
      </c>
      <c r="BY31" s="0" t="n">
        <v>0.03</v>
      </c>
      <c r="BZ31" s="0" t="n">
        <v>0.04</v>
      </c>
    </row>
    <row r="32" customFormat="false" ht="12.75" hidden="false" customHeight="false" outlineLevel="0" collapsed="false">
      <c r="C32" s="353"/>
      <c r="G32" s="310" t="n">
        <f aca="false">EOMONTH(G31,0)+1</f>
        <v>38047</v>
      </c>
      <c r="H32" s="0" t="n">
        <v>3.355</v>
      </c>
      <c r="I32" s="326" t="n">
        <v>0.35</v>
      </c>
      <c r="J32" s="323" t="n">
        <v>0.0362446584359817</v>
      </c>
      <c r="K32" s="323" t="n">
        <v>-0.125</v>
      </c>
      <c r="L32" s="323" t="n">
        <v>-0.145</v>
      </c>
      <c r="M32" s="362" t="n">
        <v>-0.01</v>
      </c>
      <c r="N32" s="362" t="n">
        <v>-0.14</v>
      </c>
      <c r="O32" s="323" t="n">
        <v>0</v>
      </c>
      <c r="P32" s="323" t="n">
        <v>-0.075</v>
      </c>
      <c r="Q32" s="323" t="n">
        <v>-0.095</v>
      </c>
      <c r="R32" s="323" t="n">
        <v>-0.115</v>
      </c>
      <c r="S32" s="323" t="n">
        <v>-0.115</v>
      </c>
      <c r="T32" s="323" t="n">
        <v>-0.125</v>
      </c>
      <c r="U32" s="323" t="n">
        <v>-0.1125</v>
      </c>
      <c r="V32" s="323" t="n">
        <v>-0.095</v>
      </c>
      <c r="W32" s="323" t="n">
        <v>0.145</v>
      </c>
      <c r="X32" s="323" t="n">
        <v>0.195</v>
      </c>
      <c r="Y32" s="323" t="n">
        <v>0.125</v>
      </c>
      <c r="Z32" s="323" t="n">
        <v>0.34</v>
      </c>
      <c r="AA32" s="323" t="n">
        <v>0.195</v>
      </c>
      <c r="AB32" s="323" t="n">
        <v>0.33</v>
      </c>
      <c r="AC32" s="323" t="n">
        <v>-0.025</v>
      </c>
      <c r="AD32" s="323" t="n">
        <v>-0.04</v>
      </c>
      <c r="AE32" s="323" t="n">
        <v>0.0025</v>
      </c>
      <c r="AF32" s="323" t="n">
        <v>-0.0225</v>
      </c>
      <c r="AG32" s="323" t="n">
        <v>0.0025</v>
      </c>
      <c r="AH32" s="323" t="n">
        <v>-0.0225</v>
      </c>
      <c r="AI32" s="323" t="n">
        <v>-0.075</v>
      </c>
      <c r="AJ32" s="323" t="n">
        <v>-0.0675</v>
      </c>
      <c r="AK32" s="323" t="n">
        <v>-0.09</v>
      </c>
      <c r="AL32" s="323" t="n">
        <v>-0.0165</v>
      </c>
      <c r="AM32" s="323" t="n">
        <v>-0.0675</v>
      </c>
      <c r="AN32" s="323" t="n">
        <v>-0.13</v>
      </c>
      <c r="AO32" s="323" t="n">
        <v>-0.0125</v>
      </c>
      <c r="AP32" s="323" t="n">
        <v>0.0275</v>
      </c>
      <c r="AQ32" s="323" t="n">
        <v>0.63</v>
      </c>
      <c r="AR32" s="323" t="n">
        <v>-0.02</v>
      </c>
      <c r="AS32" s="323" t="n">
        <v>-0.33</v>
      </c>
      <c r="AT32" s="323" t="n">
        <v>-0.0875</v>
      </c>
      <c r="AU32" s="323" t="n">
        <v>-0.18</v>
      </c>
      <c r="AV32" s="323" t="n">
        <v>-0.16</v>
      </c>
      <c r="AW32" s="323" t="n">
        <v>-0.25</v>
      </c>
      <c r="AX32" s="323" t="n">
        <v>-0.33</v>
      </c>
      <c r="AY32" s="323" t="n">
        <v>0.17</v>
      </c>
      <c r="AZ32" s="323" t="n">
        <v>-0.33</v>
      </c>
      <c r="BA32" s="323" t="n">
        <v>-0.1925</v>
      </c>
      <c r="BB32" s="323" t="n">
        <v>-0.07</v>
      </c>
      <c r="BC32" s="323" t="n">
        <v>-0.1325</v>
      </c>
      <c r="BD32" s="323" t="n">
        <v>-0.075</v>
      </c>
      <c r="BE32" s="323" t="n">
        <v>-0.115</v>
      </c>
      <c r="BF32" s="323" t="n">
        <v>-0.0215</v>
      </c>
      <c r="BG32" s="323" t="n">
        <v>-0.095</v>
      </c>
      <c r="BH32" s="323" t="n">
        <v>-0.05</v>
      </c>
      <c r="BI32" s="323" t="n">
        <v>-0.075</v>
      </c>
      <c r="BJ32" s="323" t="n">
        <v>0.1</v>
      </c>
      <c r="BK32" s="323" t="n">
        <v>0.23</v>
      </c>
      <c r="BL32" s="323" t="n">
        <v>0.195</v>
      </c>
      <c r="BM32" s="323" t="n">
        <v>0.145</v>
      </c>
      <c r="BN32" s="323" t="n">
        <v>0.54</v>
      </c>
      <c r="BO32" s="323" t="n">
        <v>0</v>
      </c>
      <c r="BP32" s="323" t="n">
        <v>-0.02</v>
      </c>
      <c r="BQ32" s="323" t="n">
        <v>0.005</v>
      </c>
      <c r="BR32" s="323" t="n">
        <v>0</v>
      </c>
      <c r="BS32" s="323" t="n">
        <v>0.03</v>
      </c>
      <c r="BT32" s="323" t="n">
        <v>0.005</v>
      </c>
      <c r="BU32" s="323" t="n">
        <v>0.005</v>
      </c>
      <c r="BV32" s="323" t="n">
        <v>0.1</v>
      </c>
      <c r="BW32" s="0" t="n">
        <v>0.02</v>
      </c>
      <c r="BX32" s="0" t="n">
        <v>0.03</v>
      </c>
      <c r="BY32" s="0" t="n">
        <v>0.03</v>
      </c>
      <c r="BZ32" s="0" t="n">
        <v>0.04</v>
      </c>
    </row>
    <row r="33" customFormat="false" ht="12.75" hidden="false" customHeight="false" outlineLevel="0" collapsed="false">
      <c r="C33" s="353"/>
      <c r="G33" s="310" t="n">
        <f aca="false">EOMONTH(G32,0)+1</f>
        <v>38078</v>
      </c>
      <c r="H33" s="0" t="n">
        <v>3.17</v>
      </c>
      <c r="I33" s="326" t="n">
        <v>0.32</v>
      </c>
      <c r="J33" s="323" t="n">
        <v>0.0370210690335231</v>
      </c>
      <c r="K33" s="323" t="n">
        <v>-0.13</v>
      </c>
      <c r="L33" s="323" t="n">
        <v>-0.15</v>
      </c>
      <c r="M33" s="362" t="n">
        <v>-0.09</v>
      </c>
      <c r="N33" s="362" t="n">
        <v>-0.14</v>
      </c>
      <c r="O33" s="323" t="n">
        <v>-0.09</v>
      </c>
      <c r="P33" s="323" t="n">
        <v>-0.065</v>
      </c>
      <c r="Q33" s="323" t="n">
        <v>-0.1</v>
      </c>
      <c r="R33" s="323" t="n">
        <v>-0.12</v>
      </c>
      <c r="S33" s="323" t="n">
        <v>-0.12</v>
      </c>
      <c r="T33" s="323" t="n">
        <v>-0.13</v>
      </c>
      <c r="U33" s="323" t="n">
        <v>-0.095</v>
      </c>
      <c r="V33" s="323" t="n">
        <v>-0.085</v>
      </c>
      <c r="W33" s="323" t="n">
        <v>0.125</v>
      </c>
      <c r="X33" s="323" t="n">
        <v>0.155</v>
      </c>
      <c r="Y33" s="323" t="n">
        <v>0.04</v>
      </c>
      <c r="Z33" s="323" t="n">
        <v>0.5</v>
      </c>
      <c r="AA33" s="323" t="n">
        <v>0.145</v>
      </c>
      <c r="AB33" s="323" t="n">
        <v>0.195</v>
      </c>
      <c r="AC33" s="323" t="n">
        <v>-0.0275</v>
      </c>
      <c r="AD33" s="323" t="n">
        <v>-0.05</v>
      </c>
      <c r="AE33" s="323" t="n">
        <v>0.01</v>
      </c>
      <c r="AF33" s="323" t="n">
        <v>-0.015</v>
      </c>
      <c r="AG33" s="323" t="n">
        <v>0.0025</v>
      </c>
      <c r="AH33" s="323" t="n">
        <v>-0.0225</v>
      </c>
      <c r="AI33" s="323" t="n">
        <v>-0.0725</v>
      </c>
      <c r="AJ33" s="323" t="n">
        <v>-0.065</v>
      </c>
      <c r="AK33" s="323" t="n">
        <v>-0.0875</v>
      </c>
      <c r="AL33" s="323" t="n">
        <v>-0.0165</v>
      </c>
      <c r="AM33" s="323" t="n">
        <v>-0.0725</v>
      </c>
      <c r="AN33" s="323" t="n">
        <v>-0.105</v>
      </c>
      <c r="AO33" s="323" t="n">
        <v>-0.0175</v>
      </c>
      <c r="AP33" s="323" t="n">
        <v>0.0225</v>
      </c>
      <c r="AQ33" s="323" t="n">
        <v>0.38</v>
      </c>
      <c r="AR33" s="323" t="n">
        <v>0.025</v>
      </c>
      <c r="AS33" s="323" t="n">
        <v>-0.51</v>
      </c>
      <c r="AT33" s="323" t="n">
        <v>-0.0875</v>
      </c>
      <c r="AU33" s="323" t="n">
        <v>-0.22</v>
      </c>
      <c r="AV33" s="323" t="n">
        <v>-0.3</v>
      </c>
      <c r="AW33" s="323" t="n">
        <v>-0.42</v>
      </c>
      <c r="AX33" s="323" t="n">
        <v>-0.51</v>
      </c>
      <c r="AY33" s="323" t="n">
        <v>0.21</v>
      </c>
      <c r="AZ33" s="323" t="n">
        <v>-0.51</v>
      </c>
      <c r="BA33" s="323" t="n">
        <v>-0.22</v>
      </c>
      <c r="BB33" s="323" t="n">
        <v>-0.07</v>
      </c>
      <c r="BC33" s="323" t="n">
        <v>-0.16</v>
      </c>
      <c r="BD33" s="323" t="n">
        <v>-0.065</v>
      </c>
      <c r="BE33" s="323" t="n">
        <v>-0.1375</v>
      </c>
      <c r="BF33" s="323" t="n">
        <v>-0.0215</v>
      </c>
      <c r="BG33" s="323" t="n">
        <v>-0.07</v>
      </c>
      <c r="BH33" s="323" t="n">
        <v>-0.005</v>
      </c>
      <c r="BI33" s="323" t="n">
        <v>-0.0725</v>
      </c>
      <c r="BJ33" s="323" t="n">
        <v>0.075</v>
      </c>
      <c r="BK33" s="323" t="n">
        <v>0.145</v>
      </c>
      <c r="BL33" s="323" t="n">
        <v>0.155</v>
      </c>
      <c r="BM33" s="323" t="n">
        <v>0.125</v>
      </c>
      <c r="BN33" s="323" t="n">
        <v>0.36</v>
      </c>
      <c r="BO33" s="323" t="n">
        <v>0</v>
      </c>
      <c r="BP33" s="323" t="n">
        <v>-0.015</v>
      </c>
      <c r="BQ33" s="323" t="n">
        <v>0.005</v>
      </c>
      <c r="BR33" s="323" t="n">
        <v>-0.01</v>
      </c>
      <c r="BS33" s="323" t="n">
        <v>0.02</v>
      </c>
      <c r="BT33" s="323" t="n">
        <v>0.005</v>
      </c>
      <c r="BU33" s="323" t="n">
        <v>0.0025</v>
      </c>
      <c r="BV33" s="323" t="n">
        <v>0.02</v>
      </c>
      <c r="BW33" s="0" t="n">
        <v>0.005</v>
      </c>
      <c r="BX33" s="0" t="n">
        <v>0.03</v>
      </c>
      <c r="BY33" s="0" t="n">
        <v>0.03</v>
      </c>
      <c r="BZ33" s="0" t="n">
        <v>0.03</v>
      </c>
    </row>
    <row r="34" customFormat="false" ht="12.75" hidden="false" customHeight="false" outlineLevel="0" collapsed="false">
      <c r="C34" s="353"/>
      <c r="G34" s="310" t="n">
        <f aca="false">EOMONTH(G33,0)+1</f>
        <v>38108</v>
      </c>
      <c r="H34" s="0" t="n">
        <v>3.165</v>
      </c>
      <c r="I34" s="326" t="n">
        <v>0.315</v>
      </c>
      <c r="J34" s="323" t="n">
        <v>0.037717515784331</v>
      </c>
      <c r="K34" s="323" t="n">
        <v>-0.13</v>
      </c>
      <c r="L34" s="323" t="n">
        <v>-0.15</v>
      </c>
      <c r="M34" s="362" t="n">
        <v>-0.09</v>
      </c>
      <c r="N34" s="362" t="n">
        <v>-0.14</v>
      </c>
      <c r="O34" s="323" t="n">
        <v>-0.09</v>
      </c>
      <c r="P34" s="323" t="n">
        <v>-0.065</v>
      </c>
      <c r="Q34" s="323" t="n">
        <v>-0.1</v>
      </c>
      <c r="R34" s="323" t="n">
        <v>-0.12</v>
      </c>
      <c r="S34" s="323" t="n">
        <v>-0.12</v>
      </c>
      <c r="T34" s="323" t="n">
        <v>-0.13</v>
      </c>
      <c r="U34" s="323" t="n">
        <v>-0.095</v>
      </c>
      <c r="V34" s="323" t="n">
        <v>-0.085</v>
      </c>
      <c r="W34" s="323" t="n">
        <v>0.125</v>
      </c>
      <c r="X34" s="323" t="n">
        <v>0.155</v>
      </c>
      <c r="Y34" s="323" t="n">
        <v>0.04</v>
      </c>
      <c r="Z34" s="323" t="n">
        <v>0.5</v>
      </c>
      <c r="AA34" s="323" t="n">
        <v>0.125</v>
      </c>
      <c r="AB34" s="323" t="n">
        <v>0.135</v>
      </c>
      <c r="AC34" s="323" t="n">
        <v>-0.0275</v>
      </c>
      <c r="AD34" s="323" t="n">
        <v>-0.05</v>
      </c>
      <c r="AE34" s="323" t="n">
        <v>0.01</v>
      </c>
      <c r="AF34" s="323" t="n">
        <v>-0.015</v>
      </c>
      <c r="AG34" s="323" t="n">
        <v>0.0025</v>
      </c>
      <c r="AH34" s="323" t="n">
        <v>-0.0225</v>
      </c>
      <c r="AI34" s="323" t="n">
        <v>-0.0725</v>
      </c>
      <c r="AJ34" s="323" t="n">
        <v>-0.065</v>
      </c>
      <c r="AK34" s="323" t="n">
        <v>-0.0875</v>
      </c>
      <c r="AL34" s="323" t="n">
        <v>-0.0165</v>
      </c>
      <c r="AM34" s="323" t="n">
        <v>-0.0725</v>
      </c>
      <c r="AN34" s="323" t="n">
        <v>-0.105</v>
      </c>
      <c r="AO34" s="323" t="n">
        <v>-0.0175</v>
      </c>
      <c r="AP34" s="323" t="n">
        <v>0.0225</v>
      </c>
      <c r="AQ34" s="323" t="n">
        <v>0.33</v>
      </c>
      <c r="AR34" s="323" t="n">
        <v>0.025</v>
      </c>
      <c r="AS34" s="323" t="n">
        <v>-0.51</v>
      </c>
      <c r="AT34" s="323" t="n">
        <v>-0.0875</v>
      </c>
      <c r="AU34" s="323" t="n">
        <v>-0.22</v>
      </c>
      <c r="AV34" s="323" t="n">
        <v>-0.3</v>
      </c>
      <c r="AW34" s="323" t="n">
        <v>-0.42</v>
      </c>
      <c r="AX34" s="323" t="n">
        <v>-0.51</v>
      </c>
      <c r="AY34" s="323" t="n">
        <v>0.21</v>
      </c>
      <c r="AZ34" s="323" t="n">
        <v>-0.51</v>
      </c>
      <c r="BA34" s="323" t="n">
        <v>-0.1975</v>
      </c>
      <c r="BB34" s="323" t="n">
        <v>-0.07</v>
      </c>
      <c r="BC34" s="323" t="n">
        <v>-0.1375</v>
      </c>
      <c r="BD34" s="323" t="n">
        <v>-0.065</v>
      </c>
      <c r="BE34" s="323" t="n">
        <v>-0.13</v>
      </c>
      <c r="BF34" s="323" t="n">
        <v>-0.0215</v>
      </c>
      <c r="BG34" s="323" t="n">
        <v>-0.07</v>
      </c>
      <c r="BH34" s="323" t="n">
        <v>-0.005</v>
      </c>
      <c r="BI34" s="323" t="n">
        <v>-0.0725</v>
      </c>
      <c r="BJ34" s="323" t="n">
        <v>0.075</v>
      </c>
      <c r="BK34" s="323" t="n">
        <v>0.145</v>
      </c>
      <c r="BL34" s="323" t="n">
        <v>0.155</v>
      </c>
      <c r="BM34" s="323" t="n">
        <v>0.125</v>
      </c>
      <c r="BN34" s="323" t="n">
        <v>0.325</v>
      </c>
      <c r="BO34" s="323" t="n">
        <v>0</v>
      </c>
      <c r="BP34" s="323" t="n">
        <v>-0.015</v>
      </c>
      <c r="BQ34" s="323" t="n">
        <v>0.005</v>
      </c>
      <c r="BR34" s="323" t="n">
        <v>-0.01</v>
      </c>
      <c r="BS34" s="323" t="n">
        <v>0.02</v>
      </c>
      <c r="BT34" s="323" t="n">
        <v>0.005</v>
      </c>
      <c r="BU34" s="323" t="n">
        <v>0.0025</v>
      </c>
      <c r="BV34" s="323" t="n">
        <v>0.02</v>
      </c>
      <c r="BW34" s="0" t="n">
        <v>0.005</v>
      </c>
      <c r="BX34" s="0" t="n">
        <v>0.03</v>
      </c>
      <c r="BY34" s="0" t="n">
        <v>0.03</v>
      </c>
      <c r="BZ34" s="0" t="n">
        <v>0.03</v>
      </c>
    </row>
    <row r="35" customFormat="false" ht="12.75" hidden="false" customHeight="false" outlineLevel="0" collapsed="false">
      <c r="C35" s="353"/>
      <c r="G35" s="310" t="n">
        <f aca="false">EOMONTH(G34,0)+1</f>
        <v>38139</v>
      </c>
      <c r="H35" s="0" t="n">
        <v>3.2</v>
      </c>
      <c r="I35" s="326" t="n">
        <v>0.315</v>
      </c>
      <c r="J35" s="323" t="n">
        <v>0.038437177597991</v>
      </c>
      <c r="K35" s="323" t="n">
        <v>-0.13</v>
      </c>
      <c r="L35" s="323" t="n">
        <v>-0.15</v>
      </c>
      <c r="M35" s="362" t="n">
        <v>-0.09</v>
      </c>
      <c r="N35" s="362" t="n">
        <v>-0.14</v>
      </c>
      <c r="O35" s="323" t="n">
        <v>-0.09</v>
      </c>
      <c r="P35" s="323" t="n">
        <v>-0.065</v>
      </c>
      <c r="Q35" s="323" t="n">
        <v>-0.1</v>
      </c>
      <c r="R35" s="323" t="n">
        <v>-0.12</v>
      </c>
      <c r="S35" s="323" t="n">
        <v>-0.12</v>
      </c>
      <c r="T35" s="323" t="n">
        <v>-0.13</v>
      </c>
      <c r="U35" s="323" t="n">
        <v>-0.095</v>
      </c>
      <c r="V35" s="323" t="n">
        <v>-0.085</v>
      </c>
      <c r="W35" s="323" t="n">
        <v>0.125</v>
      </c>
      <c r="X35" s="323" t="n">
        <v>0.155</v>
      </c>
      <c r="Y35" s="323" t="n">
        <v>0.04</v>
      </c>
      <c r="Z35" s="323" t="n">
        <v>0.5</v>
      </c>
      <c r="AA35" s="323" t="n">
        <v>0.145</v>
      </c>
      <c r="AB35" s="323" t="n">
        <v>0.165</v>
      </c>
      <c r="AC35" s="323" t="n">
        <v>-0.0275</v>
      </c>
      <c r="AD35" s="323" t="n">
        <v>-0.0475</v>
      </c>
      <c r="AE35" s="323" t="n">
        <v>0.0125</v>
      </c>
      <c r="AF35" s="323" t="n">
        <v>-0.0125</v>
      </c>
      <c r="AG35" s="323" t="n">
        <v>0.0025</v>
      </c>
      <c r="AH35" s="323" t="n">
        <v>-0.0225</v>
      </c>
      <c r="AI35" s="323" t="n">
        <v>-0.0725</v>
      </c>
      <c r="AJ35" s="323" t="n">
        <v>-0.065</v>
      </c>
      <c r="AK35" s="323" t="n">
        <v>-0.0875</v>
      </c>
      <c r="AL35" s="323" t="n">
        <v>-0.0165</v>
      </c>
      <c r="AM35" s="323" t="n">
        <v>-0.0725</v>
      </c>
      <c r="AN35" s="323" t="n">
        <v>-0.105</v>
      </c>
      <c r="AO35" s="323" t="n">
        <v>-0.0175</v>
      </c>
      <c r="AP35" s="323" t="n">
        <v>0.0225</v>
      </c>
      <c r="AQ35" s="323" t="n">
        <v>0.37</v>
      </c>
      <c r="AR35" s="323" t="n">
        <v>0.03</v>
      </c>
      <c r="AS35" s="323" t="n">
        <v>-0.51</v>
      </c>
      <c r="AT35" s="323" t="n">
        <v>-0.0875</v>
      </c>
      <c r="AU35" s="323" t="n">
        <v>-0.22</v>
      </c>
      <c r="AV35" s="323" t="n">
        <v>-0.3</v>
      </c>
      <c r="AW35" s="323" t="n">
        <v>-0.42</v>
      </c>
      <c r="AX35" s="323" t="n">
        <v>-0.51</v>
      </c>
      <c r="AY35" s="323" t="n">
        <v>0.21</v>
      </c>
      <c r="AZ35" s="323" t="n">
        <v>-0.51</v>
      </c>
      <c r="BA35" s="323" t="n">
        <v>-0.145</v>
      </c>
      <c r="BB35" s="323" t="n">
        <v>-0.07</v>
      </c>
      <c r="BC35" s="323" t="n">
        <v>-0.085</v>
      </c>
      <c r="BD35" s="323" t="n">
        <v>-0.065</v>
      </c>
      <c r="BE35" s="323" t="n">
        <v>-0.0875</v>
      </c>
      <c r="BF35" s="323" t="n">
        <v>-0.0215</v>
      </c>
      <c r="BG35" s="323" t="n">
        <v>-0.07</v>
      </c>
      <c r="BH35" s="323" t="n">
        <v>0</v>
      </c>
      <c r="BI35" s="323" t="n">
        <v>-0.0725</v>
      </c>
      <c r="BJ35" s="323" t="n">
        <v>0.075</v>
      </c>
      <c r="BK35" s="323" t="n">
        <v>0.145</v>
      </c>
      <c r="BL35" s="323" t="n">
        <v>0.155</v>
      </c>
      <c r="BM35" s="323" t="n">
        <v>0.125</v>
      </c>
      <c r="BN35" s="323" t="n">
        <v>0.335</v>
      </c>
      <c r="BO35" s="323" t="n">
        <v>0</v>
      </c>
      <c r="BP35" s="323" t="n">
        <v>-0.015</v>
      </c>
      <c r="BQ35" s="323" t="n">
        <v>0.005</v>
      </c>
      <c r="BR35" s="323" t="n">
        <v>-0.01</v>
      </c>
      <c r="BS35" s="323" t="n">
        <v>0.02</v>
      </c>
      <c r="BT35" s="323" t="n">
        <v>0.005</v>
      </c>
      <c r="BU35" s="323" t="n">
        <v>0.0025</v>
      </c>
      <c r="BV35" s="323" t="n">
        <v>0.035</v>
      </c>
      <c r="BW35" s="0" t="n">
        <v>0.005</v>
      </c>
      <c r="BX35" s="0" t="n">
        <v>0.03</v>
      </c>
      <c r="BY35" s="0" t="n">
        <v>0.03</v>
      </c>
      <c r="BZ35" s="0" t="n">
        <v>0.03</v>
      </c>
    </row>
    <row r="36" customFormat="false" ht="12.75" hidden="false" customHeight="false" outlineLevel="0" collapsed="false">
      <c r="C36" s="353"/>
      <c r="G36" s="310" t="n">
        <f aca="false">EOMONTH(G35,0)+1</f>
        <v>38169</v>
      </c>
      <c r="H36" s="0" t="n">
        <v>3.24</v>
      </c>
      <c r="I36" s="326" t="n">
        <v>0.315</v>
      </c>
      <c r="J36" s="323" t="n">
        <v>0.0390982280263858</v>
      </c>
      <c r="K36" s="323" t="n">
        <v>-0.13</v>
      </c>
      <c r="L36" s="323" t="n">
        <v>-0.15</v>
      </c>
      <c r="M36" s="362" t="n">
        <v>-0.09</v>
      </c>
      <c r="N36" s="362" t="n">
        <v>-0.14</v>
      </c>
      <c r="O36" s="323" t="n">
        <v>-0.09</v>
      </c>
      <c r="P36" s="323" t="n">
        <v>-0.065</v>
      </c>
      <c r="Q36" s="323" t="n">
        <v>-0.1</v>
      </c>
      <c r="R36" s="323" t="n">
        <v>-0.12</v>
      </c>
      <c r="S36" s="323" t="n">
        <v>-0.12</v>
      </c>
      <c r="T36" s="323" t="n">
        <v>-0.13</v>
      </c>
      <c r="U36" s="323" t="n">
        <v>-0.095</v>
      </c>
      <c r="V36" s="323" t="n">
        <v>-0.085</v>
      </c>
      <c r="W36" s="323" t="n">
        <v>0.125</v>
      </c>
      <c r="X36" s="323" t="n">
        <v>0.155</v>
      </c>
      <c r="Y36" s="323" t="n">
        <v>0.04</v>
      </c>
      <c r="Z36" s="323" t="n">
        <v>0.5</v>
      </c>
      <c r="AA36" s="323" t="n">
        <v>0.15</v>
      </c>
      <c r="AB36" s="323" t="n">
        <v>0.205</v>
      </c>
      <c r="AC36" s="323" t="n">
        <v>-0.0275</v>
      </c>
      <c r="AD36" s="323" t="n">
        <v>-0.0475</v>
      </c>
      <c r="AE36" s="323" t="n">
        <v>0.0125</v>
      </c>
      <c r="AF36" s="323" t="n">
        <v>-0.0125</v>
      </c>
      <c r="AG36" s="323" t="n">
        <v>0.0025</v>
      </c>
      <c r="AH36" s="323" t="n">
        <v>-0.0225</v>
      </c>
      <c r="AI36" s="323" t="n">
        <v>-0.0725</v>
      </c>
      <c r="AJ36" s="323" t="n">
        <v>-0.065</v>
      </c>
      <c r="AK36" s="323" t="n">
        <v>-0.0875</v>
      </c>
      <c r="AL36" s="323" t="n">
        <v>-0.0165</v>
      </c>
      <c r="AM36" s="323" t="n">
        <v>-0.0725</v>
      </c>
      <c r="AN36" s="323" t="n">
        <v>-0.105</v>
      </c>
      <c r="AO36" s="323" t="n">
        <v>-0.0175</v>
      </c>
      <c r="AP36" s="323" t="n">
        <v>0.0225</v>
      </c>
      <c r="AQ36" s="323" t="n">
        <v>0.41</v>
      </c>
      <c r="AR36" s="323" t="n">
        <v>0.0325</v>
      </c>
      <c r="AS36" s="323" t="n">
        <v>-0.51</v>
      </c>
      <c r="AT36" s="323" t="n">
        <v>-0.0875</v>
      </c>
      <c r="AU36" s="323" t="n">
        <v>-0.22</v>
      </c>
      <c r="AV36" s="323" t="n">
        <v>-0.3</v>
      </c>
      <c r="AW36" s="323" t="n">
        <v>-0.42</v>
      </c>
      <c r="AX36" s="323" t="n">
        <v>-0.51</v>
      </c>
      <c r="AY36" s="323" t="n">
        <v>0.21</v>
      </c>
      <c r="AZ36" s="323" t="n">
        <v>-0.51</v>
      </c>
      <c r="BA36" s="323" t="n">
        <v>-0.155</v>
      </c>
      <c r="BB36" s="323" t="n">
        <v>-0.07</v>
      </c>
      <c r="BC36" s="323" t="n">
        <v>-0.095</v>
      </c>
      <c r="BD36" s="323" t="n">
        <v>-0.065</v>
      </c>
      <c r="BE36" s="323" t="n">
        <v>-0.085</v>
      </c>
      <c r="BF36" s="323" t="n">
        <v>-0.0215</v>
      </c>
      <c r="BG36" s="323" t="n">
        <v>-0.07</v>
      </c>
      <c r="BH36" s="323" t="n">
        <v>0.0025</v>
      </c>
      <c r="BI36" s="323" t="n">
        <v>-0.0725</v>
      </c>
      <c r="BJ36" s="323" t="n">
        <v>0.075</v>
      </c>
      <c r="BK36" s="323" t="n">
        <v>0.145</v>
      </c>
      <c r="BL36" s="323" t="n">
        <v>0.155</v>
      </c>
      <c r="BM36" s="323" t="n">
        <v>0.125</v>
      </c>
      <c r="BN36" s="323" t="n">
        <v>0.35</v>
      </c>
      <c r="BO36" s="323" t="n">
        <v>0</v>
      </c>
      <c r="BP36" s="323" t="n">
        <v>-0.01</v>
      </c>
      <c r="BQ36" s="323" t="n">
        <v>0.005</v>
      </c>
      <c r="BR36" s="323" t="n">
        <v>-0.01</v>
      </c>
      <c r="BS36" s="323" t="n">
        <v>0.02</v>
      </c>
      <c r="BT36" s="323" t="n">
        <v>0.005</v>
      </c>
      <c r="BU36" s="323" t="n">
        <v>0.0025</v>
      </c>
      <c r="BV36" s="323" t="n">
        <v>0.035</v>
      </c>
      <c r="BW36" s="0" t="n">
        <v>0.005</v>
      </c>
      <c r="BX36" s="0" t="n">
        <v>0.03</v>
      </c>
      <c r="BY36" s="0" t="n">
        <v>0.03</v>
      </c>
      <c r="BZ36" s="0" t="n">
        <v>0.03</v>
      </c>
    </row>
    <row r="37" customFormat="false" ht="12.75" hidden="false" customHeight="false" outlineLevel="0" collapsed="false">
      <c r="C37" s="353"/>
      <c r="G37" s="310" t="n">
        <f aca="false">EOMONTH(G36,0)+1</f>
        <v>38200</v>
      </c>
      <c r="H37" s="0" t="n">
        <v>3.28</v>
      </c>
      <c r="I37" s="326" t="n">
        <v>0.315</v>
      </c>
      <c r="J37" s="323" t="n">
        <v>0.0397424893326637</v>
      </c>
      <c r="K37" s="323" t="n">
        <v>-0.13</v>
      </c>
      <c r="L37" s="323" t="n">
        <v>-0.15</v>
      </c>
      <c r="M37" s="362" t="n">
        <v>-0.09</v>
      </c>
      <c r="N37" s="362" t="n">
        <v>-0.14</v>
      </c>
      <c r="O37" s="323" t="n">
        <v>-0.09</v>
      </c>
      <c r="P37" s="323" t="n">
        <v>-0.065</v>
      </c>
      <c r="Q37" s="323" t="n">
        <v>-0.1</v>
      </c>
      <c r="R37" s="323" t="n">
        <v>-0.12</v>
      </c>
      <c r="S37" s="323" t="n">
        <v>-0.12</v>
      </c>
      <c r="T37" s="323" t="n">
        <v>-0.13</v>
      </c>
      <c r="U37" s="323" t="n">
        <v>-0.095</v>
      </c>
      <c r="V37" s="323" t="n">
        <v>-0.085</v>
      </c>
      <c r="W37" s="323" t="n">
        <v>0.125</v>
      </c>
      <c r="X37" s="323" t="n">
        <v>0.155</v>
      </c>
      <c r="Y37" s="323" t="n">
        <v>0.04</v>
      </c>
      <c r="Z37" s="323" t="n">
        <v>0.5</v>
      </c>
      <c r="AA37" s="323" t="n">
        <v>0.15</v>
      </c>
      <c r="AB37" s="323" t="n">
        <v>0.205</v>
      </c>
      <c r="AC37" s="323" t="n">
        <v>-0.0275</v>
      </c>
      <c r="AD37" s="323" t="n">
        <v>-0.0475</v>
      </c>
      <c r="AE37" s="323" t="n">
        <v>0.0125</v>
      </c>
      <c r="AF37" s="323" t="n">
        <v>-0.0125</v>
      </c>
      <c r="AG37" s="323" t="n">
        <v>0.0025</v>
      </c>
      <c r="AH37" s="323" t="n">
        <v>-0.0225</v>
      </c>
      <c r="AI37" s="323" t="n">
        <v>-0.0725</v>
      </c>
      <c r="AJ37" s="323" t="n">
        <v>-0.065</v>
      </c>
      <c r="AK37" s="323" t="n">
        <v>-0.0875</v>
      </c>
      <c r="AL37" s="323" t="n">
        <v>-0.0165</v>
      </c>
      <c r="AM37" s="323" t="n">
        <v>-0.0725</v>
      </c>
      <c r="AN37" s="323" t="n">
        <v>-0.105</v>
      </c>
      <c r="AO37" s="323" t="n">
        <v>-0.0175</v>
      </c>
      <c r="AP37" s="323" t="n">
        <v>0.0225</v>
      </c>
      <c r="AQ37" s="323" t="n">
        <v>0.41</v>
      </c>
      <c r="AR37" s="323" t="n">
        <v>0.035</v>
      </c>
      <c r="AS37" s="323" t="n">
        <v>-0.51</v>
      </c>
      <c r="AT37" s="323" t="n">
        <v>-0.0875</v>
      </c>
      <c r="AU37" s="323" t="n">
        <v>-0.22</v>
      </c>
      <c r="AV37" s="323" t="n">
        <v>-0.3</v>
      </c>
      <c r="AW37" s="323" t="n">
        <v>-0.42</v>
      </c>
      <c r="AX37" s="323" t="n">
        <v>-0.51</v>
      </c>
      <c r="AY37" s="323" t="n">
        <v>0.21</v>
      </c>
      <c r="AZ37" s="323" t="n">
        <v>-0.51</v>
      </c>
      <c r="BA37" s="323" t="n">
        <v>-0.15</v>
      </c>
      <c r="BB37" s="323" t="n">
        <v>-0.07</v>
      </c>
      <c r="BC37" s="323" t="n">
        <v>-0.09</v>
      </c>
      <c r="BD37" s="323" t="n">
        <v>-0.065</v>
      </c>
      <c r="BE37" s="323" t="n">
        <v>-0.0825</v>
      </c>
      <c r="BF37" s="323" t="n">
        <v>-0.0215</v>
      </c>
      <c r="BG37" s="323" t="n">
        <v>-0.07</v>
      </c>
      <c r="BH37" s="323" t="n">
        <v>0.005</v>
      </c>
      <c r="BI37" s="323" t="n">
        <v>-0.0725</v>
      </c>
      <c r="BJ37" s="323" t="n">
        <v>0.075</v>
      </c>
      <c r="BK37" s="323" t="n">
        <v>0.145</v>
      </c>
      <c r="BL37" s="323" t="n">
        <v>0.155</v>
      </c>
      <c r="BM37" s="323" t="n">
        <v>0.125</v>
      </c>
      <c r="BN37" s="323" t="n">
        <v>0.35</v>
      </c>
      <c r="BO37" s="323" t="n">
        <v>0</v>
      </c>
      <c r="BP37" s="323" t="n">
        <v>-0.01</v>
      </c>
      <c r="BQ37" s="323" t="n">
        <v>0.005</v>
      </c>
      <c r="BR37" s="323" t="n">
        <v>-0.01</v>
      </c>
      <c r="BS37" s="323" t="n">
        <v>0.02</v>
      </c>
      <c r="BT37" s="323" t="n">
        <v>0.005</v>
      </c>
      <c r="BU37" s="323" t="n">
        <v>0.0025</v>
      </c>
      <c r="BV37" s="323" t="n">
        <v>0.01</v>
      </c>
      <c r="BW37" s="0" t="n">
        <v>0.005</v>
      </c>
      <c r="BX37" s="0" t="n">
        <v>0.03</v>
      </c>
      <c r="BY37" s="0" t="n">
        <v>0.03</v>
      </c>
      <c r="BZ37" s="0" t="n">
        <v>0.03</v>
      </c>
    </row>
    <row r="38" customFormat="false" ht="12.75" hidden="false" customHeight="false" outlineLevel="0" collapsed="false">
      <c r="C38" s="353"/>
      <c r="G38" s="310" t="n">
        <f aca="false">EOMONTH(G37,0)+1</f>
        <v>38231</v>
      </c>
      <c r="H38" s="0" t="n">
        <v>3.275</v>
      </c>
      <c r="I38" s="326" t="n">
        <v>0.315</v>
      </c>
      <c r="J38" s="323" t="n">
        <v>0.0403867507782238</v>
      </c>
      <c r="K38" s="323" t="n">
        <v>-0.13</v>
      </c>
      <c r="L38" s="323" t="n">
        <v>-0.15</v>
      </c>
      <c r="M38" s="362" t="n">
        <v>-0.09</v>
      </c>
      <c r="N38" s="362" t="n">
        <v>-0.14</v>
      </c>
      <c r="O38" s="323" t="n">
        <v>-0.09</v>
      </c>
      <c r="P38" s="323" t="n">
        <v>-0.065</v>
      </c>
      <c r="Q38" s="323" t="n">
        <v>-0.1</v>
      </c>
      <c r="R38" s="323" t="n">
        <v>-0.12</v>
      </c>
      <c r="S38" s="323" t="n">
        <v>-0.12</v>
      </c>
      <c r="T38" s="323" t="n">
        <v>-0.13</v>
      </c>
      <c r="U38" s="323" t="n">
        <v>-0.095</v>
      </c>
      <c r="V38" s="323" t="n">
        <v>-0.085</v>
      </c>
      <c r="W38" s="323" t="n">
        <v>0.125</v>
      </c>
      <c r="X38" s="323" t="n">
        <v>0.155</v>
      </c>
      <c r="Y38" s="323" t="n">
        <v>0.04</v>
      </c>
      <c r="Z38" s="323" t="n">
        <v>0.5</v>
      </c>
      <c r="AA38" s="323" t="n">
        <v>0.125</v>
      </c>
      <c r="AB38" s="323" t="n">
        <v>0.145</v>
      </c>
      <c r="AC38" s="323" t="n">
        <v>-0.0275</v>
      </c>
      <c r="AD38" s="323" t="n">
        <v>-0.0525</v>
      </c>
      <c r="AE38" s="323" t="n">
        <v>0.0075</v>
      </c>
      <c r="AF38" s="323" t="n">
        <v>-0.0175</v>
      </c>
      <c r="AG38" s="323" t="n">
        <v>0.0025</v>
      </c>
      <c r="AH38" s="323" t="n">
        <v>-0.0225</v>
      </c>
      <c r="AI38" s="323" t="n">
        <v>-0.0725</v>
      </c>
      <c r="AJ38" s="323" t="n">
        <v>-0.065</v>
      </c>
      <c r="AK38" s="323" t="n">
        <v>-0.0875</v>
      </c>
      <c r="AL38" s="323" t="n">
        <v>-0.0165</v>
      </c>
      <c r="AM38" s="323" t="n">
        <v>-0.0725</v>
      </c>
      <c r="AN38" s="323" t="n">
        <v>-0.105</v>
      </c>
      <c r="AO38" s="323" t="n">
        <v>-0.0175</v>
      </c>
      <c r="AP38" s="323" t="n">
        <v>0.0225</v>
      </c>
      <c r="AQ38" s="323" t="n">
        <v>0.36</v>
      </c>
      <c r="AR38" s="323" t="n">
        <v>0.0275</v>
      </c>
      <c r="AS38" s="323" t="n">
        <v>-0.51</v>
      </c>
      <c r="AT38" s="323" t="n">
        <v>-0.0875</v>
      </c>
      <c r="AU38" s="323" t="n">
        <v>-0.22</v>
      </c>
      <c r="AV38" s="323" t="n">
        <v>-0.3</v>
      </c>
      <c r="AW38" s="323" t="n">
        <v>-0.42</v>
      </c>
      <c r="AX38" s="323" t="n">
        <v>-0.51</v>
      </c>
      <c r="AY38" s="323" t="n">
        <v>0.21</v>
      </c>
      <c r="AZ38" s="323" t="n">
        <v>-0.51</v>
      </c>
      <c r="BA38" s="323" t="n">
        <v>-0.16</v>
      </c>
      <c r="BB38" s="323" t="n">
        <v>-0.07</v>
      </c>
      <c r="BC38" s="323" t="n">
        <v>-0.1</v>
      </c>
      <c r="BD38" s="323" t="n">
        <v>-0.065</v>
      </c>
      <c r="BE38" s="323" t="n">
        <v>-0.0875</v>
      </c>
      <c r="BF38" s="323" t="n">
        <v>-0.0215</v>
      </c>
      <c r="BG38" s="323" t="n">
        <v>-0.07</v>
      </c>
      <c r="BH38" s="323" t="n">
        <v>-0.0025</v>
      </c>
      <c r="BI38" s="323" t="n">
        <v>-0.0725</v>
      </c>
      <c r="BJ38" s="323" t="n">
        <v>0.075</v>
      </c>
      <c r="BK38" s="323" t="n">
        <v>0.145</v>
      </c>
      <c r="BL38" s="323" t="n">
        <v>0.155</v>
      </c>
      <c r="BM38" s="323" t="n">
        <v>0.125</v>
      </c>
      <c r="BN38" s="323" t="n">
        <v>0.315</v>
      </c>
      <c r="BO38" s="323" t="n">
        <v>0</v>
      </c>
      <c r="BP38" s="323" t="n">
        <v>-0.01</v>
      </c>
      <c r="BQ38" s="323" t="n">
        <v>0.005</v>
      </c>
      <c r="BR38" s="323" t="n">
        <v>-0.01</v>
      </c>
      <c r="BS38" s="323" t="n">
        <v>0.02</v>
      </c>
      <c r="BT38" s="323" t="n">
        <v>0.005</v>
      </c>
      <c r="BU38" s="323" t="n">
        <v>0.0025</v>
      </c>
      <c r="BV38" s="323" t="n">
        <v>0.01</v>
      </c>
      <c r="BW38" s="0" t="n">
        <v>0.005</v>
      </c>
      <c r="BX38" s="0" t="n">
        <v>0.03</v>
      </c>
      <c r="BY38" s="0" t="n">
        <v>0.03</v>
      </c>
      <c r="BZ38" s="0" t="n">
        <v>0.03</v>
      </c>
    </row>
    <row r="39" customFormat="false" ht="12.75" hidden="false" customHeight="false" outlineLevel="0" collapsed="false">
      <c r="C39" s="353"/>
      <c r="G39" s="310" t="n">
        <f aca="false">EOMONTH(G38,0)+1</f>
        <v>38261</v>
      </c>
      <c r="H39" s="0" t="n">
        <v>3.3</v>
      </c>
      <c r="I39" s="326" t="n">
        <v>0.315</v>
      </c>
      <c r="J39" s="323" t="n">
        <v>0.0409754465349472</v>
      </c>
      <c r="K39" s="323" t="n">
        <v>-0.13</v>
      </c>
      <c r="L39" s="323" t="n">
        <v>-0.15</v>
      </c>
      <c r="M39" s="362" t="n">
        <v>-0.09</v>
      </c>
      <c r="N39" s="362" t="n">
        <v>-0.14</v>
      </c>
      <c r="O39" s="323" t="n">
        <v>-0.09</v>
      </c>
      <c r="P39" s="323" t="n">
        <v>-0.065</v>
      </c>
      <c r="Q39" s="323" t="n">
        <v>-0.1</v>
      </c>
      <c r="R39" s="323" t="n">
        <v>-0.12</v>
      </c>
      <c r="S39" s="323" t="n">
        <v>-0.12</v>
      </c>
      <c r="T39" s="323" t="n">
        <v>-0.13</v>
      </c>
      <c r="U39" s="323" t="n">
        <v>-0.095</v>
      </c>
      <c r="V39" s="323" t="n">
        <v>-0.085</v>
      </c>
      <c r="W39" s="323" t="n">
        <v>0.125</v>
      </c>
      <c r="X39" s="323" t="n">
        <v>0.155</v>
      </c>
      <c r="Y39" s="323" t="n">
        <v>0.04</v>
      </c>
      <c r="Z39" s="323" t="n">
        <v>0.5</v>
      </c>
      <c r="AA39" s="323" t="n">
        <v>0.145</v>
      </c>
      <c r="AB39" s="323" t="n">
        <v>0.175</v>
      </c>
      <c r="AC39" s="323" t="n">
        <v>-0.0275</v>
      </c>
      <c r="AD39" s="323" t="n">
        <v>-0.0525</v>
      </c>
      <c r="AE39" s="323" t="n">
        <v>0.0075</v>
      </c>
      <c r="AF39" s="323" t="n">
        <v>-0.0175</v>
      </c>
      <c r="AG39" s="323" t="n">
        <v>0.0025</v>
      </c>
      <c r="AH39" s="323" t="n">
        <v>-0.0225</v>
      </c>
      <c r="AI39" s="323" t="n">
        <v>-0.0725</v>
      </c>
      <c r="AJ39" s="323" t="n">
        <v>-0.065</v>
      </c>
      <c r="AK39" s="323" t="n">
        <v>-0.0875</v>
      </c>
      <c r="AL39" s="323" t="n">
        <v>-0.0165</v>
      </c>
      <c r="AM39" s="323" t="n">
        <v>-0.0725</v>
      </c>
      <c r="AN39" s="323" t="n">
        <v>-0.105</v>
      </c>
      <c r="AO39" s="323" t="n">
        <v>-0.0175</v>
      </c>
      <c r="AP39" s="323" t="n">
        <v>0.0225</v>
      </c>
      <c r="AQ39" s="323" t="n">
        <v>0.4</v>
      </c>
      <c r="AR39" s="323" t="n">
        <v>0.0175</v>
      </c>
      <c r="AS39" s="323" t="n">
        <v>-0.51</v>
      </c>
      <c r="AT39" s="323" t="n">
        <v>-0.0875</v>
      </c>
      <c r="AU39" s="323" t="n">
        <v>-0.22</v>
      </c>
      <c r="AV39" s="323" t="n">
        <v>-0.3</v>
      </c>
      <c r="AW39" s="323" t="n">
        <v>-0.42</v>
      </c>
      <c r="AX39" s="323" t="n">
        <v>-0.51</v>
      </c>
      <c r="AY39" s="323" t="n">
        <v>0.21</v>
      </c>
      <c r="AZ39" s="323" t="n">
        <v>-0.51</v>
      </c>
      <c r="BA39" s="323" t="n">
        <v>-0.1475</v>
      </c>
      <c r="BB39" s="323" t="n">
        <v>-0.07</v>
      </c>
      <c r="BC39" s="323" t="n">
        <v>-0.0875</v>
      </c>
      <c r="BD39" s="323" t="n">
        <v>-0.065</v>
      </c>
      <c r="BE39" s="323" t="n">
        <v>-0.09</v>
      </c>
      <c r="BF39" s="323" t="n">
        <v>-0.0215</v>
      </c>
      <c r="BG39" s="323" t="n">
        <v>-0.07</v>
      </c>
      <c r="BH39" s="323" t="n">
        <v>-0.0125</v>
      </c>
      <c r="BI39" s="323" t="n">
        <v>-0.0725</v>
      </c>
      <c r="BJ39" s="323" t="n">
        <v>0.075</v>
      </c>
      <c r="BK39" s="323" t="n">
        <v>0.145</v>
      </c>
      <c r="BL39" s="323" t="n">
        <v>0.155</v>
      </c>
      <c r="BM39" s="323" t="n">
        <v>0.125</v>
      </c>
      <c r="BN39" s="323" t="n">
        <v>0.36</v>
      </c>
      <c r="BO39" s="323" t="n">
        <v>0</v>
      </c>
      <c r="BP39" s="323" t="n">
        <v>-0.015</v>
      </c>
      <c r="BQ39" s="323" t="n">
        <v>0.005</v>
      </c>
      <c r="BR39" s="323" t="n">
        <v>-0.01</v>
      </c>
      <c r="BS39" s="323" t="n">
        <v>0.02</v>
      </c>
      <c r="BT39" s="323" t="n">
        <v>0.005</v>
      </c>
      <c r="BU39" s="323" t="n">
        <v>0.0025</v>
      </c>
      <c r="BV39" s="323" t="n">
        <v>0.01</v>
      </c>
      <c r="BW39" s="0" t="n">
        <v>0.005</v>
      </c>
      <c r="BX39" s="0" t="n">
        <v>0.03</v>
      </c>
      <c r="BY39" s="0" t="n">
        <v>0.03</v>
      </c>
      <c r="BZ39" s="0" t="n">
        <v>0.03</v>
      </c>
    </row>
    <row r="40" customFormat="false" ht="12.75" hidden="false" customHeight="false" outlineLevel="0" collapsed="false">
      <c r="C40" s="353"/>
      <c r="G40" s="310" t="n">
        <f aca="false">EOMONTH(G39,0)+1</f>
        <v>38292</v>
      </c>
      <c r="H40" s="0" t="n">
        <v>3.452</v>
      </c>
      <c r="I40" s="326" t="n">
        <v>0.315</v>
      </c>
      <c r="J40" s="323" t="n">
        <v>0.0415503422333172</v>
      </c>
      <c r="K40" s="323" t="n">
        <v>-0.13</v>
      </c>
      <c r="L40" s="323" t="n">
        <v>-0.15</v>
      </c>
      <c r="M40" s="362" t="n">
        <v>-0.01</v>
      </c>
      <c r="N40" s="362" t="n">
        <v>-0.1375</v>
      </c>
      <c r="O40" s="323" t="n">
        <v>0</v>
      </c>
      <c r="P40" s="323" t="n">
        <v>-0.0525</v>
      </c>
      <c r="Q40" s="323" t="n">
        <v>-0.1</v>
      </c>
      <c r="R40" s="323" t="n">
        <v>-0.12</v>
      </c>
      <c r="S40" s="323" t="n">
        <v>-0.12</v>
      </c>
      <c r="T40" s="323" t="n">
        <v>-0.13</v>
      </c>
      <c r="U40" s="323" t="n">
        <v>-0.085</v>
      </c>
      <c r="V40" s="323" t="n">
        <v>-0.0625</v>
      </c>
      <c r="W40" s="323" t="n">
        <v>0.145</v>
      </c>
      <c r="X40" s="323" t="n">
        <v>0.195</v>
      </c>
      <c r="Y40" s="323" t="n">
        <v>0.125</v>
      </c>
      <c r="Z40" s="323" t="n">
        <v>0.5</v>
      </c>
      <c r="AA40" s="323" t="n">
        <v>0.195</v>
      </c>
      <c r="AB40" s="323" t="n">
        <v>0.21</v>
      </c>
      <c r="AC40" s="323" t="n">
        <v>-0.025</v>
      </c>
      <c r="AD40" s="323" t="n">
        <v>-0.0375</v>
      </c>
      <c r="AE40" s="323" t="n">
        <v>0.0035</v>
      </c>
      <c r="AF40" s="323" t="n">
        <v>-0.019</v>
      </c>
      <c r="AG40" s="323" t="n">
        <v>0.0025</v>
      </c>
      <c r="AH40" s="323" t="n">
        <v>-0.0225</v>
      </c>
      <c r="AI40" s="323" t="n">
        <v>-0.075</v>
      </c>
      <c r="AJ40" s="323" t="n">
        <v>-0.0675</v>
      </c>
      <c r="AK40" s="323" t="n">
        <v>-0.09</v>
      </c>
      <c r="AL40" s="323" t="n">
        <v>-0.018</v>
      </c>
      <c r="AM40" s="323" t="n">
        <v>-0.0675</v>
      </c>
      <c r="AN40" s="323" t="n">
        <v>-0.1075</v>
      </c>
      <c r="AO40" s="323" t="n">
        <v>-0.0125</v>
      </c>
      <c r="AP40" s="323" t="n">
        <v>0.0275</v>
      </c>
      <c r="AQ40" s="323" t="n">
        <v>0.645</v>
      </c>
      <c r="AR40" s="323" t="n">
        <v>-0.025</v>
      </c>
      <c r="AS40" s="323" t="n">
        <v>-0.35</v>
      </c>
      <c r="AT40" s="323" t="n">
        <v>-0.085</v>
      </c>
      <c r="AU40" s="323" t="n">
        <v>-0.135</v>
      </c>
      <c r="AV40" s="323" t="n">
        <v>0.248</v>
      </c>
      <c r="AW40" s="323" t="n">
        <v>-0.27</v>
      </c>
      <c r="AX40" s="323" t="n">
        <v>-0.35</v>
      </c>
      <c r="AY40" s="323" t="n">
        <v>0.2</v>
      </c>
      <c r="AZ40" s="323" t="n">
        <v>-0.35</v>
      </c>
      <c r="BA40" s="323" t="n">
        <v>-0.155</v>
      </c>
      <c r="BB40" s="323" t="n">
        <v>-0.0675</v>
      </c>
      <c r="BC40" s="323" t="n">
        <v>-0.095</v>
      </c>
      <c r="BD40" s="323" t="n">
        <v>-0.0525</v>
      </c>
      <c r="BE40" s="323" t="n">
        <v>-0.085</v>
      </c>
      <c r="BF40" s="323" t="n">
        <v>-0.023</v>
      </c>
      <c r="BG40" s="323" t="n">
        <v>-0.0725</v>
      </c>
      <c r="BH40" s="323" t="n">
        <v>-0.055</v>
      </c>
      <c r="BI40" s="323" t="n">
        <v>-0.075</v>
      </c>
      <c r="BJ40" s="323" t="n">
        <v>0.15</v>
      </c>
      <c r="BK40" s="323" t="n">
        <v>0.23</v>
      </c>
      <c r="BL40" s="323" t="n">
        <v>0.195</v>
      </c>
      <c r="BM40" s="323" t="n">
        <v>0.145</v>
      </c>
      <c r="BN40" s="323" t="n">
        <v>0.46</v>
      </c>
      <c r="BO40" s="323" t="n">
        <v>0</v>
      </c>
      <c r="BP40" s="323" t="n">
        <v>-0.02</v>
      </c>
      <c r="BQ40" s="323" t="n">
        <v>0.005</v>
      </c>
      <c r="BR40" s="323" t="n">
        <v>0</v>
      </c>
      <c r="BS40" s="323" t="n">
        <v>0.035</v>
      </c>
      <c r="BT40" s="323" t="n">
        <v>0.005</v>
      </c>
      <c r="BU40" s="323" t="n">
        <v>0.005</v>
      </c>
      <c r="BV40" s="323" t="n">
        <v>0.055</v>
      </c>
      <c r="BW40" s="0" t="n">
        <v>0.02</v>
      </c>
      <c r="BX40" s="0" t="n">
        <v>0.03</v>
      </c>
      <c r="BY40" s="0" t="n">
        <v>0.03</v>
      </c>
      <c r="BZ40" s="0" t="n">
        <v>0.04</v>
      </c>
    </row>
    <row r="41" customFormat="false" ht="12.75" hidden="false" customHeight="false" outlineLevel="0" collapsed="false">
      <c r="C41" s="353"/>
      <c r="G41" s="310" t="n">
        <f aca="false">EOMONTH(G40,0)+1</f>
        <v>38322</v>
      </c>
      <c r="H41" s="0" t="n">
        <v>3.595</v>
      </c>
      <c r="I41" s="326" t="n">
        <v>0.315</v>
      </c>
      <c r="J41" s="323" t="n">
        <v>0.0421066930146625</v>
      </c>
      <c r="K41" s="323" t="n">
        <v>-0.1325</v>
      </c>
      <c r="L41" s="323" t="n">
        <v>-0.1525</v>
      </c>
      <c r="M41" s="362" t="n">
        <v>-0.005</v>
      </c>
      <c r="N41" s="362" t="n">
        <v>-0.1375</v>
      </c>
      <c r="O41" s="323" t="n">
        <v>0.005</v>
      </c>
      <c r="P41" s="323" t="n">
        <v>-0.0525</v>
      </c>
      <c r="Q41" s="323" t="n">
        <v>-0.1025</v>
      </c>
      <c r="R41" s="323" t="n">
        <v>-0.1225</v>
      </c>
      <c r="S41" s="323" t="n">
        <v>-0.1225</v>
      </c>
      <c r="T41" s="323" t="n">
        <v>-0.1325</v>
      </c>
      <c r="U41" s="323" t="n">
        <v>-0.085</v>
      </c>
      <c r="V41" s="323" t="n">
        <v>-0.0625</v>
      </c>
      <c r="W41" s="323" t="n">
        <v>0.145</v>
      </c>
      <c r="X41" s="323" t="n">
        <v>0.195</v>
      </c>
      <c r="Y41" s="323" t="n">
        <v>0.125</v>
      </c>
      <c r="Z41" s="323" t="n">
        <v>0.5</v>
      </c>
      <c r="AA41" s="323" t="n">
        <v>0.215</v>
      </c>
      <c r="AB41" s="323" t="n">
        <v>0.29</v>
      </c>
      <c r="AC41" s="323" t="n">
        <v>-0.025</v>
      </c>
      <c r="AD41" s="323" t="n">
        <v>-0.0375</v>
      </c>
      <c r="AE41" s="323" t="n">
        <v>0.0035</v>
      </c>
      <c r="AF41" s="323" t="n">
        <v>-0.019</v>
      </c>
      <c r="AG41" s="323" t="n">
        <v>0.0025</v>
      </c>
      <c r="AH41" s="323" t="n">
        <v>-0.0225</v>
      </c>
      <c r="AI41" s="323" t="n">
        <v>-0.075</v>
      </c>
      <c r="AJ41" s="323" t="n">
        <v>-0.0675</v>
      </c>
      <c r="AK41" s="323" t="n">
        <v>-0.09</v>
      </c>
      <c r="AL41" s="323" t="n">
        <v>-0.0155</v>
      </c>
      <c r="AM41" s="323" t="n">
        <v>-0.0675</v>
      </c>
      <c r="AN41" s="323" t="n">
        <v>-0.1075</v>
      </c>
      <c r="AO41" s="323" t="n">
        <v>-0.0125</v>
      </c>
      <c r="AP41" s="323" t="n">
        <v>0.0275</v>
      </c>
      <c r="AQ41" s="323" t="n">
        <v>0.9</v>
      </c>
      <c r="AR41" s="323" t="n">
        <v>-0.0475</v>
      </c>
      <c r="AS41" s="323" t="n">
        <v>-0.35</v>
      </c>
      <c r="AT41" s="323" t="n">
        <v>-0.085</v>
      </c>
      <c r="AU41" s="323" t="n">
        <v>-0.135</v>
      </c>
      <c r="AV41" s="323" t="n">
        <v>0.308</v>
      </c>
      <c r="AW41" s="323" t="n">
        <v>-0.27</v>
      </c>
      <c r="AX41" s="323" t="n">
        <v>-0.35</v>
      </c>
      <c r="AY41" s="323" t="n">
        <v>0.2</v>
      </c>
      <c r="AZ41" s="323" t="n">
        <v>-0.35</v>
      </c>
      <c r="BA41" s="323" t="n">
        <v>-0.1825</v>
      </c>
      <c r="BB41" s="323" t="n">
        <v>-0.0675</v>
      </c>
      <c r="BC41" s="323" t="n">
        <v>-0.1225</v>
      </c>
      <c r="BD41" s="323" t="n">
        <v>-0.0525</v>
      </c>
      <c r="BE41" s="323" t="n">
        <v>-0.1125</v>
      </c>
      <c r="BF41" s="323" t="n">
        <v>-0.0205</v>
      </c>
      <c r="BG41" s="323" t="n">
        <v>-0.0725</v>
      </c>
      <c r="BH41" s="323" t="n">
        <v>-0.0775</v>
      </c>
      <c r="BI41" s="323" t="n">
        <v>-0.075</v>
      </c>
      <c r="BJ41" s="323" t="n">
        <v>0.15</v>
      </c>
      <c r="BK41" s="323" t="n">
        <v>0.23</v>
      </c>
      <c r="BL41" s="323" t="n">
        <v>0.195</v>
      </c>
      <c r="BM41" s="323" t="n">
        <v>0.145</v>
      </c>
      <c r="BN41" s="323" t="n">
        <v>0.77</v>
      </c>
      <c r="BO41" s="323" t="n">
        <v>0</v>
      </c>
      <c r="BP41" s="323" t="n">
        <v>-0.025</v>
      </c>
      <c r="BQ41" s="323" t="n">
        <v>0.005</v>
      </c>
      <c r="BR41" s="323" t="n">
        <v>0</v>
      </c>
      <c r="BS41" s="323" t="n">
        <v>0.035</v>
      </c>
      <c r="BT41" s="323" t="n">
        <v>0.005</v>
      </c>
      <c r="BU41" s="323" t="n">
        <v>0.005</v>
      </c>
      <c r="BV41" s="323" t="n">
        <v>0.25</v>
      </c>
      <c r="BW41" s="0" t="n">
        <v>0.02</v>
      </c>
      <c r="BX41" s="0" t="n">
        <v>0.03</v>
      </c>
      <c r="BY41" s="0" t="n">
        <v>0.03</v>
      </c>
      <c r="BZ41" s="0" t="n">
        <v>0.04</v>
      </c>
    </row>
    <row r="42" customFormat="false" ht="12.75" hidden="false" customHeight="false" outlineLevel="0" collapsed="false">
      <c r="C42" s="353"/>
      <c r="G42" s="310" t="n">
        <f aca="false">EOMONTH(G41,0)+1</f>
        <v>38353</v>
      </c>
      <c r="H42" s="0" t="n">
        <v>3.655</v>
      </c>
      <c r="I42" s="326" t="n">
        <v>0.315</v>
      </c>
      <c r="J42" s="323" t="n">
        <v>0.0426576899474638</v>
      </c>
      <c r="K42" s="323" t="n">
        <v>-0.135</v>
      </c>
      <c r="L42" s="323" t="n">
        <v>-0.155</v>
      </c>
      <c r="M42" s="362" t="n">
        <v>0.015</v>
      </c>
      <c r="N42" s="362" t="n">
        <v>-0.1375</v>
      </c>
      <c r="O42" s="323" t="n">
        <v>0.025</v>
      </c>
      <c r="P42" s="323" t="n">
        <v>-0.0525</v>
      </c>
      <c r="Q42" s="323" t="n">
        <v>-0.105</v>
      </c>
      <c r="R42" s="323" t="n">
        <v>-0.125</v>
      </c>
      <c r="S42" s="323" t="n">
        <v>-0.125</v>
      </c>
      <c r="T42" s="323" t="n">
        <v>-0.135</v>
      </c>
      <c r="U42" s="323" t="n">
        <v>-0.085</v>
      </c>
      <c r="V42" s="323" t="n">
        <v>-0.0625</v>
      </c>
      <c r="W42" s="323" t="n">
        <v>0.145</v>
      </c>
      <c r="X42" s="323" t="n">
        <v>0.195</v>
      </c>
      <c r="Y42" s="323" t="n">
        <v>0.125</v>
      </c>
      <c r="Z42" s="323" t="n">
        <v>0.5</v>
      </c>
      <c r="AA42" s="323" t="n">
        <v>0.235</v>
      </c>
      <c r="AB42" s="323" t="n">
        <v>0.34</v>
      </c>
      <c r="AC42" s="323" t="n">
        <v>-0.025</v>
      </c>
      <c r="AD42" s="323" t="n">
        <v>-0.0375</v>
      </c>
      <c r="AE42" s="323" t="n">
        <v>0.0035</v>
      </c>
      <c r="AF42" s="323" t="n">
        <v>-0.019</v>
      </c>
      <c r="AG42" s="323" t="n">
        <v>0.0025</v>
      </c>
      <c r="AH42" s="323" t="n">
        <v>-0.0225</v>
      </c>
      <c r="AI42" s="323" t="n">
        <v>-0.075</v>
      </c>
      <c r="AJ42" s="323" t="n">
        <v>-0.0675</v>
      </c>
      <c r="AK42" s="323" t="n">
        <v>-0.09</v>
      </c>
      <c r="AL42" s="323" t="n">
        <v>-0.0155</v>
      </c>
      <c r="AM42" s="323" t="n">
        <v>-0.0675</v>
      </c>
      <c r="AN42" s="323" t="n">
        <v>-0.1075</v>
      </c>
      <c r="AO42" s="323" t="n">
        <v>-0.0125</v>
      </c>
      <c r="AP42" s="323" t="n">
        <v>0.0275</v>
      </c>
      <c r="AQ42" s="323" t="n">
        <v>1.535</v>
      </c>
      <c r="AR42" s="323" t="n">
        <v>-0.05</v>
      </c>
      <c r="AS42" s="323" t="n">
        <v>-0.35</v>
      </c>
      <c r="AT42" s="323" t="n">
        <v>-0.085</v>
      </c>
      <c r="AU42" s="323" t="n">
        <v>-0.135</v>
      </c>
      <c r="AV42" s="323" t="n">
        <v>0.378</v>
      </c>
      <c r="AW42" s="323" t="n">
        <v>-0.27</v>
      </c>
      <c r="AX42" s="323" t="n">
        <v>-0.35</v>
      </c>
      <c r="AY42" s="323" t="n">
        <v>0.2</v>
      </c>
      <c r="AZ42" s="323" t="n">
        <v>-0.35</v>
      </c>
      <c r="BA42" s="323" t="n">
        <v>-0.1975</v>
      </c>
      <c r="BB42" s="323" t="n">
        <v>-0.0675</v>
      </c>
      <c r="BC42" s="323" t="n">
        <v>-0.1375</v>
      </c>
      <c r="BD42" s="323" t="n">
        <v>-0.0525</v>
      </c>
      <c r="BE42" s="323" t="n">
        <v>-0.113</v>
      </c>
      <c r="BF42" s="323" t="n">
        <v>-0.0205</v>
      </c>
      <c r="BG42" s="323" t="n">
        <v>-0.0725</v>
      </c>
      <c r="BH42" s="323" t="n">
        <v>-0.08</v>
      </c>
      <c r="BI42" s="323" t="n">
        <v>-0.075</v>
      </c>
      <c r="BJ42" s="323" t="n">
        <v>0.15</v>
      </c>
      <c r="BK42" s="323" t="n">
        <v>0.23</v>
      </c>
      <c r="BL42" s="323" t="n">
        <v>0.195</v>
      </c>
      <c r="BM42" s="323" t="n">
        <v>0.145</v>
      </c>
      <c r="BN42" s="323" t="n">
        <v>1.04</v>
      </c>
      <c r="BO42" s="323" t="n">
        <v>0</v>
      </c>
      <c r="BP42" s="323" t="n">
        <v>-0.025</v>
      </c>
      <c r="BQ42" s="323" t="n">
        <v>0.005</v>
      </c>
      <c r="BR42" s="323" t="n">
        <v>0</v>
      </c>
      <c r="BS42" s="323" t="n">
        <v>0.035</v>
      </c>
      <c r="BT42" s="323" t="n">
        <v>0.005</v>
      </c>
      <c r="BU42" s="323" t="n">
        <v>0.005</v>
      </c>
      <c r="BV42" s="323" t="n">
        <v>0.45</v>
      </c>
      <c r="BW42" s="0" t="n">
        <v>0.02</v>
      </c>
      <c r="BX42" s="0" t="n">
        <v>0.03</v>
      </c>
      <c r="BY42" s="0" t="n">
        <v>0.03</v>
      </c>
      <c r="BZ42" s="0" t="n">
        <v>0.04</v>
      </c>
    </row>
    <row r="43" customFormat="false" ht="12.75" hidden="false" customHeight="false" outlineLevel="0" collapsed="false">
      <c r="C43" s="353"/>
      <c r="G43" s="310" t="n">
        <f aca="false">EOMONTH(G42,0)+1</f>
        <v>38384</v>
      </c>
      <c r="H43" s="0" t="n">
        <v>3.57</v>
      </c>
      <c r="I43" s="326" t="n">
        <v>0.3125</v>
      </c>
      <c r="J43" s="323" t="n">
        <v>0.0431890054626174</v>
      </c>
      <c r="K43" s="323" t="n">
        <v>-0.1275</v>
      </c>
      <c r="L43" s="323" t="n">
        <v>-0.1475</v>
      </c>
      <c r="M43" s="362" t="n">
        <v>0.01</v>
      </c>
      <c r="N43" s="362" t="n">
        <v>-0.1375</v>
      </c>
      <c r="O43" s="323" t="n">
        <v>0.02</v>
      </c>
      <c r="P43" s="323" t="n">
        <v>-0.0525</v>
      </c>
      <c r="Q43" s="323" t="n">
        <v>-0.0975</v>
      </c>
      <c r="R43" s="323" t="n">
        <v>-0.1175</v>
      </c>
      <c r="S43" s="323" t="n">
        <v>-0.1175</v>
      </c>
      <c r="T43" s="323" t="n">
        <v>-0.1275</v>
      </c>
      <c r="U43" s="323" t="n">
        <v>-0.085</v>
      </c>
      <c r="V43" s="323" t="n">
        <v>-0.0625</v>
      </c>
      <c r="W43" s="323" t="n">
        <v>0.145</v>
      </c>
      <c r="X43" s="323" t="n">
        <v>0.195</v>
      </c>
      <c r="Y43" s="323" t="n">
        <v>0.125</v>
      </c>
      <c r="Z43" s="323" t="n">
        <v>0.5</v>
      </c>
      <c r="AA43" s="323" t="n">
        <v>0.235</v>
      </c>
      <c r="AB43" s="323" t="n">
        <v>0.34</v>
      </c>
      <c r="AC43" s="323" t="n">
        <v>-0.025</v>
      </c>
      <c r="AD43" s="323" t="n">
        <v>-0.0375</v>
      </c>
      <c r="AE43" s="323" t="n">
        <v>0.0035</v>
      </c>
      <c r="AF43" s="323" t="n">
        <v>-0.019</v>
      </c>
      <c r="AG43" s="323" t="n">
        <v>0.0025</v>
      </c>
      <c r="AH43" s="323" t="n">
        <v>-0.0225</v>
      </c>
      <c r="AI43" s="323" t="n">
        <v>-0.075</v>
      </c>
      <c r="AJ43" s="323" t="n">
        <v>-0.0675</v>
      </c>
      <c r="AK43" s="323" t="n">
        <v>-0.09</v>
      </c>
      <c r="AL43" s="323" t="n">
        <v>-0.0155</v>
      </c>
      <c r="AM43" s="323" t="n">
        <v>-0.0675</v>
      </c>
      <c r="AN43" s="323" t="n">
        <v>-0.1075</v>
      </c>
      <c r="AO43" s="323" t="n">
        <v>-0.0125</v>
      </c>
      <c r="AP43" s="323" t="n">
        <v>0.0275</v>
      </c>
      <c r="AQ43" s="323" t="n">
        <v>1.535</v>
      </c>
      <c r="AR43" s="323" t="n">
        <v>-0.0325</v>
      </c>
      <c r="AS43" s="323" t="n">
        <v>-0.35</v>
      </c>
      <c r="AT43" s="323" t="n">
        <v>-0.085</v>
      </c>
      <c r="AU43" s="323" t="n">
        <v>-0.135</v>
      </c>
      <c r="AV43" s="323" t="n">
        <v>0.248</v>
      </c>
      <c r="AW43" s="323" t="n">
        <v>-0.27</v>
      </c>
      <c r="AX43" s="323" t="n">
        <v>-0.35</v>
      </c>
      <c r="AY43" s="323" t="n">
        <v>0.2</v>
      </c>
      <c r="AZ43" s="323" t="n">
        <v>-0.35</v>
      </c>
      <c r="BA43" s="323" t="n">
        <v>-0.1875</v>
      </c>
      <c r="BB43" s="323" t="n">
        <v>-0.0675</v>
      </c>
      <c r="BC43" s="323" t="n">
        <v>-0.1275</v>
      </c>
      <c r="BD43" s="323" t="n">
        <v>-0.0525</v>
      </c>
      <c r="BE43" s="323" t="n">
        <v>-0.113</v>
      </c>
      <c r="BF43" s="323" t="n">
        <v>-0.0205</v>
      </c>
      <c r="BG43" s="323" t="n">
        <v>-0.0725</v>
      </c>
      <c r="BH43" s="323" t="n">
        <v>-0.0625</v>
      </c>
      <c r="BI43" s="323" t="n">
        <v>-0.075</v>
      </c>
      <c r="BJ43" s="323" t="n">
        <v>0.15</v>
      </c>
      <c r="BK43" s="323" t="n">
        <v>0.23</v>
      </c>
      <c r="BL43" s="323" t="n">
        <v>0.195</v>
      </c>
      <c r="BM43" s="323" t="n">
        <v>0.145</v>
      </c>
      <c r="BN43" s="323" t="n">
        <v>1.04</v>
      </c>
      <c r="BO43" s="323" t="n">
        <v>0</v>
      </c>
      <c r="BP43" s="323" t="n">
        <v>-0.025</v>
      </c>
      <c r="BQ43" s="323" t="n">
        <v>0.005</v>
      </c>
      <c r="BR43" s="323" t="n">
        <v>0</v>
      </c>
      <c r="BS43" s="323" t="n">
        <v>0.035</v>
      </c>
      <c r="BT43" s="323" t="n">
        <v>0.005</v>
      </c>
      <c r="BU43" s="323" t="n">
        <v>0.005</v>
      </c>
      <c r="BV43" s="323" t="n">
        <v>0.45</v>
      </c>
      <c r="BW43" s="0" t="n">
        <v>0.02</v>
      </c>
      <c r="BX43" s="0" t="n">
        <v>0.03</v>
      </c>
      <c r="BY43" s="0" t="n">
        <v>0.03</v>
      </c>
      <c r="BZ43" s="0" t="n">
        <v>0.04</v>
      </c>
    </row>
    <row r="44" customFormat="false" ht="12.75" hidden="false" customHeight="false" outlineLevel="0" collapsed="false">
      <c r="C44" s="353"/>
      <c r="G44" s="310" t="n">
        <f aca="false">EOMONTH(G43,0)+1</f>
        <v>38412</v>
      </c>
      <c r="H44" s="0" t="n">
        <v>3.44</v>
      </c>
      <c r="I44" s="326" t="n">
        <v>0.3025</v>
      </c>
      <c r="J44" s="323" t="n">
        <v>0.0436689034285567</v>
      </c>
      <c r="K44" s="323" t="n">
        <v>-0.125</v>
      </c>
      <c r="L44" s="323" t="n">
        <v>-0.145</v>
      </c>
      <c r="M44" s="362" t="n">
        <v>-0.01</v>
      </c>
      <c r="N44" s="362" t="n">
        <v>-0.1375</v>
      </c>
      <c r="O44" s="323" t="n">
        <v>0</v>
      </c>
      <c r="P44" s="323" t="n">
        <v>-0.0525</v>
      </c>
      <c r="Q44" s="323" t="n">
        <v>-0.095</v>
      </c>
      <c r="R44" s="323" t="n">
        <v>-0.115</v>
      </c>
      <c r="S44" s="323" t="n">
        <v>-0.115</v>
      </c>
      <c r="T44" s="323" t="n">
        <v>-0.125</v>
      </c>
      <c r="U44" s="323" t="n">
        <v>-0.085</v>
      </c>
      <c r="V44" s="323" t="n">
        <v>-0.0625</v>
      </c>
      <c r="W44" s="323" t="n">
        <v>0.145</v>
      </c>
      <c r="X44" s="323" t="n">
        <v>0.195</v>
      </c>
      <c r="Y44" s="323" t="n">
        <v>0.125</v>
      </c>
      <c r="Z44" s="323" t="n">
        <v>0.5</v>
      </c>
      <c r="AA44" s="323" t="n">
        <v>0.195</v>
      </c>
      <c r="AB44" s="323" t="n">
        <v>0.29</v>
      </c>
      <c r="AC44" s="323" t="n">
        <v>-0.025</v>
      </c>
      <c r="AD44" s="323" t="n">
        <v>-0.0375</v>
      </c>
      <c r="AE44" s="323" t="n">
        <v>0.0035</v>
      </c>
      <c r="AF44" s="323" t="n">
        <v>-0.019</v>
      </c>
      <c r="AG44" s="323" t="n">
        <v>0.0025</v>
      </c>
      <c r="AH44" s="323" t="n">
        <v>-0.0225</v>
      </c>
      <c r="AI44" s="323" t="n">
        <v>-0.075</v>
      </c>
      <c r="AJ44" s="323" t="n">
        <v>-0.0675</v>
      </c>
      <c r="AK44" s="323" t="n">
        <v>-0.09</v>
      </c>
      <c r="AL44" s="323" t="n">
        <v>-0.0155</v>
      </c>
      <c r="AM44" s="323" t="n">
        <v>-0.0675</v>
      </c>
      <c r="AN44" s="323" t="n">
        <v>-0.1075</v>
      </c>
      <c r="AO44" s="323" t="n">
        <v>-0.0125</v>
      </c>
      <c r="AP44" s="323" t="n">
        <v>0.0275</v>
      </c>
      <c r="AQ44" s="323" t="n">
        <v>0.635</v>
      </c>
      <c r="AR44" s="323" t="n">
        <v>-0.02</v>
      </c>
      <c r="AS44" s="323" t="n">
        <v>-0.35</v>
      </c>
      <c r="AT44" s="323" t="n">
        <v>-0.085</v>
      </c>
      <c r="AU44" s="323" t="n">
        <v>-0.135</v>
      </c>
      <c r="AV44" s="323" t="n">
        <v>0.068</v>
      </c>
      <c r="AW44" s="323" t="n">
        <v>-0.27</v>
      </c>
      <c r="AX44" s="323" t="n">
        <v>-0.35</v>
      </c>
      <c r="AY44" s="323" t="n">
        <v>0.2</v>
      </c>
      <c r="AZ44" s="323" t="n">
        <v>-0.35</v>
      </c>
      <c r="BA44" s="323" t="n">
        <v>-0.1775</v>
      </c>
      <c r="BB44" s="323" t="n">
        <v>-0.0675</v>
      </c>
      <c r="BC44" s="323" t="n">
        <v>-0.1175</v>
      </c>
      <c r="BD44" s="323" t="n">
        <v>-0.0525</v>
      </c>
      <c r="BE44" s="323" t="n">
        <v>-0.113</v>
      </c>
      <c r="BF44" s="323" t="n">
        <v>-0.0205</v>
      </c>
      <c r="BG44" s="323" t="n">
        <v>-0.0725</v>
      </c>
      <c r="BH44" s="323" t="n">
        <v>-0.05</v>
      </c>
      <c r="BI44" s="323" t="n">
        <v>-0.075</v>
      </c>
      <c r="BJ44" s="323" t="n">
        <v>0.15</v>
      </c>
      <c r="BK44" s="323" t="n">
        <v>0.23</v>
      </c>
      <c r="BL44" s="323" t="n">
        <v>0.195</v>
      </c>
      <c r="BM44" s="323" t="n">
        <v>0.145</v>
      </c>
      <c r="BN44" s="323" t="n">
        <v>0.54</v>
      </c>
      <c r="BO44" s="323" t="n">
        <v>0</v>
      </c>
      <c r="BP44" s="323" t="n">
        <v>-0.02</v>
      </c>
      <c r="BQ44" s="323" t="n">
        <v>0.005</v>
      </c>
      <c r="BR44" s="323" t="n">
        <v>0</v>
      </c>
      <c r="BS44" s="323" t="n">
        <v>0.035</v>
      </c>
      <c r="BT44" s="323" t="n">
        <v>0.005</v>
      </c>
      <c r="BU44" s="323" t="n">
        <v>0.005</v>
      </c>
      <c r="BV44" s="323" t="n">
        <v>0.1</v>
      </c>
      <c r="BW44" s="0" t="n">
        <v>0.02</v>
      </c>
      <c r="BX44" s="0" t="n">
        <v>0.03</v>
      </c>
      <c r="BY44" s="0" t="n">
        <v>0.03</v>
      </c>
      <c r="BZ44" s="0" t="n">
        <v>0.04</v>
      </c>
    </row>
    <row r="45" customFormat="false" ht="12.75" hidden="false" customHeight="false" outlineLevel="0" collapsed="false">
      <c r="C45" s="353"/>
      <c r="G45" s="310" t="n">
        <f aca="false">EOMONTH(G44,0)+1</f>
        <v>38443</v>
      </c>
      <c r="H45" s="0" t="n">
        <v>3.255</v>
      </c>
      <c r="I45" s="326" t="n">
        <v>0.2925</v>
      </c>
      <c r="J45" s="323" t="n">
        <v>0.0441629859154538</v>
      </c>
      <c r="K45" s="323" t="n">
        <v>-0.13</v>
      </c>
      <c r="L45" s="323" t="n">
        <v>-0.15</v>
      </c>
      <c r="M45" s="362" t="n">
        <v>-0.09</v>
      </c>
      <c r="N45" s="362" t="n">
        <v>-0.1375</v>
      </c>
      <c r="O45" s="323" t="n">
        <v>-0.09</v>
      </c>
      <c r="P45" s="323" t="n">
        <v>-0.0625</v>
      </c>
      <c r="Q45" s="323" t="n">
        <v>-0.1</v>
      </c>
      <c r="R45" s="323" t="n">
        <v>-0.12</v>
      </c>
      <c r="S45" s="323" t="n">
        <v>-0.12</v>
      </c>
      <c r="T45" s="323" t="n">
        <v>-0.13</v>
      </c>
      <c r="U45" s="323" t="n">
        <v>-0.0875</v>
      </c>
      <c r="V45" s="323" t="n">
        <v>-0.0725</v>
      </c>
      <c r="W45" s="323" t="n">
        <v>0.115</v>
      </c>
      <c r="X45" s="323" t="n">
        <v>0.145</v>
      </c>
      <c r="Y45" s="323" t="n">
        <v>0.04</v>
      </c>
      <c r="Z45" s="323" t="n">
        <v>0.5</v>
      </c>
      <c r="AA45" s="323" t="n">
        <v>0.145</v>
      </c>
      <c r="AB45" s="323" t="n">
        <v>0.195</v>
      </c>
      <c r="AC45" s="323" t="n">
        <v>-0.0275</v>
      </c>
      <c r="AD45" s="323" t="n">
        <v>-0.05</v>
      </c>
      <c r="AE45" s="323" t="n">
        <v>0.011</v>
      </c>
      <c r="AF45" s="323" t="n">
        <v>-0.0115</v>
      </c>
      <c r="AG45" s="323" t="n">
        <v>0.0025</v>
      </c>
      <c r="AH45" s="323" t="n">
        <v>-0.0225</v>
      </c>
      <c r="AI45" s="323" t="n">
        <v>-0.0725</v>
      </c>
      <c r="AJ45" s="323" t="n">
        <v>-0.065</v>
      </c>
      <c r="AK45" s="323" t="n">
        <v>-0.0875</v>
      </c>
      <c r="AL45" s="323" t="n">
        <v>-0.0155</v>
      </c>
      <c r="AM45" s="323" t="n">
        <v>-0.0725</v>
      </c>
      <c r="AN45" s="323" t="n">
        <v>-0.1025</v>
      </c>
      <c r="AO45" s="323" t="n">
        <v>-0.0175</v>
      </c>
      <c r="AP45" s="323" t="n">
        <v>0.0225</v>
      </c>
      <c r="AQ45" s="323" t="n">
        <v>0.38</v>
      </c>
      <c r="AR45" s="323" t="n">
        <v>0.0175</v>
      </c>
      <c r="AS45" s="323" t="n">
        <v>-0.5</v>
      </c>
      <c r="AT45" s="323" t="n">
        <v>-0.085</v>
      </c>
      <c r="AU45" s="323" t="n">
        <v>-0.2</v>
      </c>
      <c r="AV45" s="323" t="n">
        <v>-0.25</v>
      </c>
      <c r="AW45" s="323" t="n">
        <v>-0.42</v>
      </c>
      <c r="AX45" s="323" t="n">
        <v>-0.5</v>
      </c>
      <c r="AY45" s="323" t="n">
        <v>0.23</v>
      </c>
      <c r="AZ45" s="323" t="n">
        <v>-0.5</v>
      </c>
      <c r="BA45" s="323" t="n">
        <v>-0.218</v>
      </c>
      <c r="BB45" s="323" t="n">
        <v>-0.0675</v>
      </c>
      <c r="BC45" s="323" t="n">
        <v>-0.158</v>
      </c>
      <c r="BD45" s="323" t="n">
        <v>-0.0625</v>
      </c>
      <c r="BE45" s="323" t="n">
        <v>-0.1355</v>
      </c>
      <c r="BF45" s="323" t="n">
        <v>-0.0205</v>
      </c>
      <c r="BG45" s="323" t="n">
        <v>-0.0675</v>
      </c>
      <c r="BH45" s="323" t="n">
        <v>-0.0125</v>
      </c>
      <c r="BI45" s="323" t="n">
        <v>-0.0725</v>
      </c>
      <c r="BJ45" s="323" t="n">
        <v>0.06</v>
      </c>
      <c r="BK45" s="323" t="n">
        <v>0.14</v>
      </c>
      <c r="BL45" s="323" t="n">
        <v>0.145</v>
      </c>
      <c r="BM45" s="323" t="n">
        <v>0.115</v>
      </c>
      <c r="BN45" s="323" t="n">
        <v>0.36</v>
      </c>
      <c r="BO45" s="323" t="n">
        <v>0</v>
      </c>
      <c r="BP45" s="323" t="n">
        <v>-0.015</v>
      </c>
      <c r="BQ45" s="323" t="n">
        <v>0.005</v>
      </c>
      <c r="BR45" s="323" t="n">
        <v>-0.01</v>
      </c>
      <c r="BS45" s="323" t="n">
        <v>0.02</v>
      </c>
      <c r="BT45" s="323" t="n">
        <v>0.005</v>
      </c>
      <c r="BU45" s="323" t="n">
        <v>0.0025</v>
      </c>
      <c r="BV45" s="323" t="n">
        <v>0.02</v>
      </c>
      <c r="BW45" s="0" t="n">
        <v>0.005</v>
      </c>
      <c r="BX45" s="0" t="n">
        <v>0.03</v>
      </c>
      <c r="BY45" s="0" t="n">
        <v>0.03</v>
      </c>
      <c r="BZ45" s="0" t="n">
        <v>0.03</v>
      </c>
    </row>
    <row r="46" customFormat="false" ht="12.75" hidden="false" customHeight="false" outlineLevel="0" collapsed="false">
      <c r="C46" s="353"/>
      <c r="G46" s="310" t="n">
        <f aca="false">EOMONTH(G45,0)+1</f>
        <v>38473</v>
      </c>
      <c r="H46" s="0" t="n">
        <v>3.25</v>
      </c>
      <c r="I46" s="326" t="n">
        <v>0.285</v>
      </c>
      <c r="J46" s="323" t="n">
        <v>0.0446087139677753</v>
      </c>
      <c r="K46" s="323" t="n">
        <v>-0.13</v>
      </c>
      <c r="L46" s="323" t="n">
        <v>-0.15</v>
      </c>
      <c r="M46" s="362" t="n">
        <v>-0.09</v>
      </c>
      <c r="N46" s="362" t="n">
        <v>-0.1375</v>
      </c>
      <c r="O46" s="323" t="n">
        <v>-0.09</v>
      </c>
      <c r="P46" s="323" t="n">
        <v>-0.0625</v>
      </c>
      <c r="Q46" s="323" t="n">
        <v>-0.1</v>
      </c>
      <c r="R46" s="323" t="n">
        <v>-0.12</v>
      </c>
      <c r="S46" s="323" t="n">
        <v>-0.12</v>
      </c>
      <c r="T46" s="323" t="n">
        <v>-0.13</v>
      </c>
      <c r="U46" s="323" t="n">
        <v>-0.0875</v>
      </c>
      <c r="V46" s="323" t="n">
        <v>-0.0725</v>
      </c>
      <c r="W46" s="323" t="n">
        <v>0.115</v>
      </c>
      <c r="X46" s="323" t="n">
        <v>0.145</v>
      </c>
      <c r="Y46" s="323" t="n">
        <v>0.04</v>
      </c>
      <c r="Z46" s="323" t="n">
        <v>0.5</v>
      </c>
      <c r="AA46" s="323" t="n">
        <v>0.125</v>
      </c>
      <c r="AB46" s="323" t="n">
        <v>0.135</v>
      </c>
      <c r="AC46" s="323" t="n">
        <v>-0.0275</v>
      </c>
      <c r="AD46" s="323" t="n">
        <v>-0.05</v>
      </c>
      <c r="AE46" s="323" t="n">
        <v>0.011</v>
      </c>
      <c r="AF46" s="323" t="n">
        <v>-0.0115</v>
      </c>
      <c r="AG46" s="323" t="n">
        <v>0.0025</v>
      </c>
      <c r="AH46" s="323" t="n">
        <v>-0.0225</v>
      </c>
      <c r="AI46" s="323" t="n">
        <v>-0.0725</v>
      </c>
      <c r="AJ46" s="323" t="n">
        <v>-0.065</v>
      </c>
      <c r="AK46" s="323" t="n">
        <v>-0.0875</v>
      </c>
      <c r="AL46" s="323" t="n">
        <v>-0.0155</v>
      </c>
      <c r="AM46" s="323" t="n">
        <v>-0.0725</v>
      </c>
      <c r="AN46" s="323" t="n">
        <v>-0.1025</v>
      </c>
      <c r="AO46" s="323" t="n">
        <v>-0.0175</v>
      </c>
      <c r="AP46" s="323" t="n">
        <v>0.0225</v>
      </c>
      <c r="AQ46" s="323" t="n">
        <v>0.33</v>
      </c>
      <c r="AR46" s="323" t="n">
        <v>0.0175</v>
      </c>
      <c r="AS46" s="323" t="n">
        <v>-0.5</v>
      </c>
      <c r="AT46" s="323" t="n">
        <v>-0.085</v>
      </c>
      <c r="AU46" s="323" t="n">
        <v>-0.2</v>
      </c>
      <c r="AV46" s="323" t="n">
        <v>-0.25</v>
      </c>
      <c r="AW46" s="323" t="n">
        <v>-0.42</v>
      </c>
      <c r="AX46" s="323" t="n">
        <v>-0.5</v>
      </c>
      <c r="AY46" s="323" t="n">
        <v>0.23</v>
      </c>
      <c r="AZ46" s="323" t="n">
        <v>-0.5</v>
      </c>
      <c r="BA46" s="323" t="n">
        <v>-0.1955</v>
      </c>
      <c r="BB46" s="323" t="n">
        <v>-0.0675</v>
      </c>
      <c r="BC46" s="323" t="n">
        <v>-0.1355</v>
      </c>
      <c r="BD46" s="323" t="n">
        <v>-0.0625</v>
      </c>
      <c r="BE46" s="323" t="n">
        <v>-0.128</v>
      </c>
      <c r="BF46" s="323" t="n">
        <v>-0.0205</v>
      </c>
      <c r="BG46" s="323" t="n">
        <v>-0.0675</v>
      </c>
      <c r="BH46" s="323" t="n">
        <v>-0.0125</v>
      </c>
      <c r="BI46" s="323" t="n">
        <v>-0.0725</v>
      </c>
      <c r="BJ46" s="323" t="n">
        <v>0.06</v>
      </c>
      <c r="BK46" s="323" t="n">
        <v>0.14</v>
      </c>
      <c r="BL46" s="323" t="n">
        <v>0.145</v>
      </c>
      <c r="BM46" s="323" t="n">
        <v>0.115</v>
      </c>
      <c r="BN46" s="323" t="n">
        <v>0.325</v>
      </c>
      <c r="BO46" s="323" t="n">
        <v>0</v>
      </c>
      <c r="BP46" s="323" t="n">
        <v>-0.015</v>
      </c>
      <c r="BQ46" s="323" t="n">
        <v>0.005</v>
      </c>
      <c r="BR46" s="323" t="n">
        <v>-0.01</v>
      </c>
      <c r="BS46" s="323" t="n">
        <v>0.02</v>
      </c>
      <c r="BT46" s="323" t="n">
        <v>0.005</v>
      </c>
      <c r="BU46" s="323" t="n">
        <v>0.0025</v>
      </c>
      <c r="BV46" s="323" t="n">
        <v>0.02</v>
      </c>
      <c r="BW46" s="0" t="n">
        <v>0.005</v>
      </c>
      <c r="BX46" s="0" t="n">
        <v>0.03</v>
      </c>
      <c r="BY46" s="0" t="n">
        <v>0.03</v>
      </c>
      <c r="BZ46" s="0" t="n">
        <v>0.03</v>
      </c>
    </row>
    <row r="47" customFormat="false" ht="12.75" hidden="false" customHeight="false" outlineLevel="0" collapsed="false">
      <c r="C47" s="353"/>
      <c r="G47" s="310" t="n">
        <f aca="false">EOMONTH(G46,0)+1</f>
        <v>38504</v>
      </c>
      <c r="H47" s="0" t="n">
        <v>3.285</v>
      </c>
      <c r="I47" s="326" t="n">
        <v>0.285</v>
      </c>
      <c r="J47" s="323" t="n">
        <v>0.0450692996917126</v>
      </c>
      <c r="K47" s="323" t="n">
        <v>-0.13</v>
      </c>
      <c r="L47" s="323" t="n">
        <v>-0.15</v>
      </c>
      <c r="M47" s="362" t="n">
        <v>-0.09</v>
      </c>
      <c r="N47" s="362" t="n">
        <v>-0.1375</v>
      </c>
      <c r="O47" s="323" t="n">
        <v>-0.09</v>
      </c>
      <c r="P47" s="323" t="n">
        <v>-0.0625</v>
      </c>
      <c r="Q47" s="323" t="n">
        <v>-0.1</v>
      </c>
      <c r="R47" s="323" t="n">
        <v>-0.12</v>
      </c>
      <c r="S47" s="323" t="n">
        <v>-0.12</v>
      </c>
      <c r="T47" s="323" t="n">
        <v>-0.13</v>
      </c>
      <c r="U47" s="323" t="n">
        <v>-0.0875</v>
      </c>
      <c r="V47" s="323" t="n">
        <v>-0.0725</v>
      </c>
      <c r="W47" s="323" t="n">
        <v>0.115</v>
      </c>
      <c r="X47" s="323" t="n">
        <v>0.145</v>
      </c>
      <c r="Y47" s="323" t="n">
        <v>0.04</v>
      </c>
      <c r="Z47" s="323" t="n">
        <v>0.5</v>
      </c>
      <c r="AA47" s="323" t="n">
        <v>0.145</v>
      </c>
      <c r="AB47" s="323" t="n">
        <v>0.165</v>
      </c>
      <c r="AC47" s="323" t="n">
        <v>-0.0275</v>
      </c>
      <c r="AD47" s="323" t="n">
        <v>-0.0475</v>
      </c>
      <c r="AE47" s="323" t="n">
        <v>0.0135</v>
      </c>
      <c r="AF47" s="323" t="n">
        <v>-0.009</v>
      </c>
      <c r="AG47" s="323" t="n">
        <v>0.0025</v>
      </c>
      <c r="AH47" s="323" t="n">
        <v>-0.0225</v>
      </c>
      <c r="AI47" s="323" t="n">
        <v>-0.0725</v>
      </c>
      <c r="AJ47" s="323" t="n">
        <v>-0.065</v>
      </c>
      <c r="AK47" s="323" t="n">
        <v>-0.0875</v>
      </c>
      <c r="AL47" s="323" t="n">
        <v>-0.0155</v>
      </c>
      <c r="AM47" s="323" t="n">
        <v>-0.0725</v>
      </c>
      <c r="AN47" s="323" t="n">
        <v>-0.1025</v>
      </c>
      <c r="AO47" s="323" t="n">
        <v>-0.0175</v>
      </c>
      <c r="AP47" s="323" t="n">
        <v>0.0225</v>
      </c>
      <c r="AQ47" s="323" t="n">
        <v>0.37</v>
      </c>
      <c r="AR47" s="323" t="n">
        <v>0.0225</v>
      </c>
      <c r="AS47" s="323" t="n">
        <v>-0.5</v>
      </c>
      <c r="AT47" s="323" t="n">
        <v>-0.085</v>
      </c>
      <c r="AU47" s="323" t="n">
        <v>-0.2</v>
      </c>
      <c r="AV47" s="323" t="n">
        <v>-0.25</v>
      </c>
      <c r="AW47" s="323" t="n">
        <v>-0.42</v>
      </c>
      <c r="AX47" s="323" t="n">
        <v>-0.5</v>
      </c>
      <c r="AY47" s="323" t="n">
        <v>0.23</v>
      </c>
      <c r="AZ47" s="323" t="n">
        <v>-0.5</v>
      </c>
      <c r="BA47" s="323" t="n">
        <v>-0.143</v>
      </c>
      <c r="BB47" s="323" t="n">
        <v>-0.0675</v>
      </c>
      <c r="BC47" s="323" t="n">
        <v>-0.083</v>
      </c>
      <c r="BD47" s="323" t="n">
        <v>-0.0625</v>
      </c>
      <c r="BE47" s="323" t="n">
        <v>-0.0855</v>
      </c>
      <c r="BF47" s="323" t="n">
        <v>-0.0205</v>
      </c>
      <c r="BG47" s="323" t="n">
        <v>-0.0675</v>
      </c>
      <c r="BH47" s="323" t="n">
        <v>-0.0075</v>
      </c>
      <c r="BI47" s="323" t="n">
        <v>-0.0725</v>
      </c>
      <c r="BJ47" s="323" t="n">
        <v>0.06</v>
      </c>
      <c r="BK47" s="323" t="n">
        <v>0.14</v>
      </c>
      <c r="BL47" s="323" t="n">
        <v>0.145</v>
      </c>
      <c r="BM47" s="323" t="n">
        <v>0.115</v>
      </c>
      <c r="BN47" s="323" t="n">
        <v>0.335</v>
      </c>
      <c r="BO47" s="323" t="n">
        <v>0</v>
      </c>
      <c r="BP47" s="323" t="n">
        <v>-0.015</v>
      </c>
      <c r="BQ47" s="323" t="n">
        <v>0.005</v>
      </c>
      <c r="BR47" s="323" t="n">
        <v>-0.01</v>
      </c>
      <c r="BS47" s="323" t="n">
        <v>0.02</v>
      </c>
      <c r="BT47" s="323" t="n">
        <v>0.005</v>
      </c>
      <c r="BU47" s="323" t="n">
        <v>0.0025</v>
      </c>
      <c r="BV47" s="323" t="n">
        <v>0.035</v>
      </c>
      <c r="BW47" s="0" t="n">
        <v>0.005</v>
      </c>
      <c r="BX47" s="0" t="n">
        <v>0.03</v>
      </c>
      <c r="BY47" s="0" t="n">
        <v>0.03</v>
      </c>
      <c r="BZ47" s="0" t="n">
        <v>0.03</v>
      </c>
    </row>
    <row r="48" customFormat="false" ht="12.75" hidden="false" customHeight="false" outlineLevel="0" collapsed="false">
      <c r="C48" s="353"/>
      <c r="G48" s="310" t="n">
        <f aca="false">EOMONTH(G47,0)+1</f>
        <v>38534</v>
      </c>
      <c r="H48" s="0" t="n">
        <v>3.325</v>
      </c>
      <c r="I48" s="326" t="n">
        <v>0.28</v>
      </c>
      <c r="J48" s="323" t="n">
        <v>0.0454931128840683</v>
      </c>
      <c r="K48" s="323" t="n">
        <v>-0.13</v>
      </c>
      <c r="L48" s="323" t="n">
        <v>-0.15</v>
      </c>
      <c r="M48" s="362" t="n">
        <v>-0.09</v>
      </c>
      <c r="N48" s="362" t="n">
        <v>-0.1375</v>
      </c>
      <c r="O48" s="323" t="n">
        <v>-0.09</v>
      </c>
      <c r="P48" s="323" t="n">
        <v>-0.0625</v>
      </c>
      <c r="Q48" s="323" t="n">
        <v>-0.1</v>
      </c>
      <c r="R48" s="323" t="n">
        <v>-0.12</v>
      </c>
      <c r="S48" s="323" t="n">
        <v>-0.12</v>
      </c>
      <c r="T48" s="323" t="n">
        <v>-0.13</v>
      </c>
      <c r="U48" s="323" t="n">
        <v>-0.0875</v>
      </c>
      <c r="V48" s="323" t="n">
        <v>-0.0725</v>
      </c>
      <c r="W48" s="323" t="n">
        <v>0.115</v>
      </c>
      <c r="X48" s="323" t="n">
        <v>0.145</v>
      </c>
      <c r="Y48" s="323" t="n">
        <v>0.04</v>
      </c>
      <c r="Z48" s="323" t="n">
        <v>0.5</v>
      </c>
      <c r="AA48" s="323" t="n">
        <v>0.15</v>
      </c>
      <c r="AB48" s="323" t="n">
        <v>0.205</v>
      </c>
      <c r="AC48" s="323" t="n">
        <v>-0.0275</v>
      </c>
      <c r="AD48" s="323" t="n">
        <v>-0.0475</v>
      </c>
      <c r="AE48" s="323" t="n">
        <v>0.0135</v>
      </c>
      <c r="AF48" s="323" t="n">
        <v>-0.009</v>
      </c>
      <c r="AG48" s="323" t="n">
        <v>0.0025</v>
      </c>
      <c r="AH48" s="323" t="n">
        <v>-0.0225</v>
      </c>
      <c r="AI48" s="323" t="n">
        <v>-0.0725</v>
      </c>
      <c r="AJ48" s="323" t="n">
        <v>-0.065</v>
      </c>
      <c r="AK48" s="323" t="n">
        <v>-0.0875</v>
      </c>
      <c r="AL48" s="323" t="n">
        <v>-0.0155</v>
      </c>
      <c r="AM48" s="323" t="n">
        <v>-0.0725</v>
      </c>
      <c r="AN48" s="323" t="n">
        <v>-0.1025</v>
      </c>
      <c r="AO48" s="323" t="n">
        <v>-0.0175</v>
      </c>
      <c r="AP48" s="323" t="n">
        <v>0.0225</v>
      </c>
      <c r="AQ48" s="323" t="n">
        <v>0.41</v>
      </c>
      <c r="AR48" s="323" t="n">
        <v>0.025</v>
      </c>
      <c r="AS48" s="323" t="n">
        <v>-0.5</v>
      </c>
      <c r="AT48" s="323" t="n">
        <v>-0.085</v>
      </c>
      <c r="AU48" s="323" t="n">
        <v>-0.2</v>
      </c>
      <c r="AV48" s="323" t="n">
        <v>-0.25</v>
      </c>
      <c r="AW48" s="323" t="n">
        <v>-0.42</v>
      </c>
      <c r="AX48" s="323" t="n">
        <v>-0.5</v>
      </c>
      <c r="AY48" s="323" t="n">
        <v>0.23</v>
      </c>
      <c r="AZ48" s="323" t="n">
        <v>-0.5</v>
      </c>
      <c r="BA48" s="323" t="n">
        <v>-0.153</v>
      </c>
      <c r="BB48" s="323" t="n">
        <v>-0.0675</v>
      </c>
      <c r="BC48" s="323" t="n">
        <v>-0.093</v>
      </c>
      <c r="BD48" s="323" t="n">
        <v>-0.0625</v>
      </c>
      <c r="BE48" s="323" t="n">
        <v>-0.083</v>
      </c>
      <c r="BF48" s="323" t="n">
        <v>-0.0205</v>
      </c>
      <c r="BG48" s="323" t="n">
        <v>-0.0675</v>
      </c>
      <c r="BH48" s="323" t="n">
        <v>-0.005</v>
      </c>
      <c r="BI48" s="323" t="n">
        <v>-0.0725</v>
      </c>
      <c r="BJ48" s="323" t="n">
        <v>0.06</v>
      </c>
      <c r="BK48" s="323" t="n">
        <v>0.14</v>
      </c>
      <c r="BL48" s="323" t="n">
        <v>0.145</v>
      </c>
      <c r="BM48" s="323" t="n">
        <v>0.115</v>
      </c>
      <c r="BN48" s="323" t="n">
        <v>0.35</v>
      </c>
      <c r="BO48" s="323" t="n">
        <v>0</v>
      </c>
      <c r="BP48" s="323" t="n">
        <v>-0.01</v>
      </c>
      <c r="BQ48" s="323" t="n">
        <v>0.005</v>
      </c>
      <c r="BR48" s="323" t="n">
        <v>-0.01</v>
      </c>
      <c r="BS48" s="323" t="n">
        <v>0.02</v>
      </c>
      <c r="BT48" s="323" t="n">
        <v>0.005</v>
      </c>
      <c r="BU48" s="323" t="n">
        <v>0.0025</v>
      </c>
      <c r="BV48" s="323" t="n">
        <v>0.035</v>
      </c>
      <c r="BW48" s="0" t="n">
        <v>0.005</v>
      </c>
      <c r="BX48" s="0" t="n">
        <v>0.03</v>
      </c>
      <c r="BY48" s="0" t="n">
        <v>0.03</v>
      </c>
      <c r="BZ48" s="0" t="n">
        <v>0.03</v>
      </c>
    </row>
    <row r="49" customFormat="false" ht="12.75" hidden="false" customHeight="false" outlineLevel="0" collapsed="false">
      <c r="C49" s="353"/>
      <c r="G49" s="310" t="n">
        <f aca="false">EOMONTH(G48,0)+1</f>
        <v>38565</v>
      </c>
      <c r="H49" s="0" t="n">
        <v>3.365</v>
      </c>
      <c r="I49" s="326" t="n">
        <v>0.28</v>
      </c>
      <c r="J49" s="323" t="n">
        <v>0.045909969215757</v>
      </c>
      <c r="K49" s="323" t="n">
        <v>-0.13</v>
      </c>
      <c r="L49" s="323" t="n">
        <v>-0.15</v>
      </c>
      <c r="M49" s="362" t="n">
        <v>-0.09</v>
      </c>
      <c r="N49" s="362" t="n">
        <v>-0.1375</v>
      </c>
      <c r="O49" s="323" t="n">
        <v>-0.09</v>
      </c>
      <c r="P49" s="323" t="n">
        <v>-0.0625</v>
      </c>
      <c r="Q49" s="323" t="n">
        <v>-0.1</v>
      </c>
      <c r="R49" s="323" t="n">
        <v>-0.12</v>
      </c>
      <c r="S49" s="323" t="n">
        <v>-0.12</v>
      </c>
      <c r="T49" s="323" t="n">
        <v>-0.13</v>
      </c>
      <c r="U49" s="323" t="n">
        <v>-0.0875</v>
      </c>
      <c r="V49" s="323" t="n">
        <v>-0.0725</v>
      </c>
      <c r="W49" s="323" t="n">
        <v>0.115</v>
      </c>
      <c r="X49" s="323" t="n">
        <v>0.145</v>
      </c>
      <c r="Y49" s="323" t="n">
        <v>0.04</v>
      </c>
      <c r="Z49" s="323" t="n">
        <v>0.5</v>
      </c>
      <c r="AA49" s="323" t="n">
        <v>0.15</v>
      </c>
      <c r="AB49" s="323" t="n">
        <v>0.205</v>
      </c>
      <c r="AC49" s="323" t="n">
        <v>-0.0275</v>
      </c>
      <c r="AD49" s="323" t="n">
        <v>-0.0475</v>
      </c>
      <c r="AE49" s="323" t="n">
        <v>0.0135</v>
      </c>
      <c r="AF49" s="323" t="n">
        <v>-0.009</v>
      </c>
      <c r="AG49" s="323" t="n">
        <v>0.0025</v>
      </c>
      <c r="AH49" s="323" t="n">
        <v>-0.0225</v>
      </c>
      <c r="AI49" s="323" t="n">
        <v>-0.0725</v>
      </c>
      <c r="AJ49" s="323" t="n">
        <v>-0.065</v>
      </c>
      <c r="AK49" s="323" t="n">
        <v>-0.0875</v>
      </c>
      <c r="AL49" s="323" t="n">
        <v>-0.0155</v>
      </c>
      <c r="AM49" s="323" t="n">
        <v>-0.0725</v>
      </c>
      <c r="AN49" s="323" t="n">
        <v>-0.1025</v>
      </c>
      <c r="AO49" s="323" t="n">
        <v>-0.0175</v>
      </c>
      <c r="AP49" s="323" t="n">
        <v>0.0225</v>
      </c>
      <c r="AQ49" s="323" t="n">
        <v>0.41</v>
      </c>
      <c r="AR49" s="323" t="n">
        <v>0.0275</v>
      </c>
      <c r="AS49" s="323" t="n">
        <v>-0.5</v>
      </c>
      <c r="AT49" s="323" t="n">
        <v>-0.085</v>
      </c>
      <c r="AU49" s="323" t="n">
        <v>-0.2</v>
      </c>
      <c r="AV49" s="323" t="n">
        <v>-0.25</v>
      </c>
      <c r="AW49" s="323" t="n">
        <v>-0.42</v>
      </c>
      <c r="AX49" s="323" t="n">
        <v>-0.5</v>
      </c>
      <c r="AY49" s="323" t="n">
        <v>0.23</v>
      </c>
      <c r="AZ49" s="323" t="n">
        <v>-0.5</v>
      </c>
      <c r="BA49" s="323" t="n">
        <v>-0.148</v>
      </c>
      <c r="BB49" s="323" t="n">
        <v>-0.0675</v>
      </c>
      <c r="BC49" s="323" t="n">
        <v>-0.088</v>
      </c>
      <c r="BD49" s="323" t="n">
        <v>-0.0625</v>
      </c>
      <c r="BE49" s="323" t="n">
        <v>-0.0805</v>
      </c>
      <c r="BF49" s="323" t="n">
        <v>-0.0205</v>
      </c>
      <c r="BG49" s="323" t="n">
        <v>-0.0675</v>
      </c>
      <c r="BH49" s="323" t="n">
        <v>-0.0025</v>
      </c>
      <c r="BI49" s="323" t="n">
        <v>-0.0725</v>
      </c>
      <c r="BJ49" s="323" t="n">
        <v>0.06</v>
      </c>
      <c r="BK49" s="323" t="n">
        <v>0.14</v>
      </c>
      <c r="BL49" s="323" t="n">
        <v>0.145</v>
      </c>
      <c r="BM49" s="323" t="n">
        <v>0.115</v>
      </c>
      <c r="BN49" s="323" t="n">
        <v>0.35</v>
      </c>
      <c r="BO49" s="323" t="n">
        <v>0</v>
      </c>
      <c r="BP49" s="323" t="n">
        <v>-0.01</v>
      </c>
      <c r="BQ49" s="323" t="n">
        <v>0.005</v>
      </c>
      <c r="BR49" s="323" t="n">
        <v>-0.01</v>
      </c>
      <c r="BS49" s="323" t="n">
        <v>0.02</v>
      </c>
      <c r="BT49" s="323" t="n">
        <v>0.005</v>
      </c>
      <c r="BU49" s="323" t="n">
        <v>0.0025</v>
      </c>
      <c r="BV49" s="323" t="n">
        <v>0.01</v>
      </c>
      <c r="BW49" s="0" t="n">
        <v>0.005</v>
      </c>
      <c r="BX49" s="0" t="n">
        <v>0.03</v>
      </c>
      <c r="BY49" s="0" t="n">
        <v>0.03</v>
      </c>
      <c r="BZ49" s="0" t="n">
        <v>0.03</v>
      </c>
    </row>
    <row r="50" customFormat="false" ht="12.75" hidden="false" customHeight="false" outlineLevel="0" collapsed="false">
      <c r="C50" s="353"/>
      <c r="G50" s="310" t="n">
        <f aca="false">EOMONTH(G49,0)+1</f>
        <v>38596</v>
      </c>
      <c r="H50" s="0" t="n">
        <v>3.36</v>
      </c>
      <c r="I50" s="326" t="n">
        <v>0.28</v>
      </c>
      <c r="J50" s="323" t="n">
        <v>0.04632682560558</v>
      </c>
      <c r="K50" s="323" t="n">
        <v>-0.13</v>
      </c>
      <c r="L50" s="323" t="n">
        <v>-0.15</v>
      </c>
      <c r="M50" s="362" t="n">
        <v>-0.09</v>
      </c>
      <c r="N50" s="362" t="n">
        <v>-0.1375</v>
      </c>
      <c r="O50" s="323" t="n">
        <v>-0.09</v>
      </c>
      <c r="P50" s="323" t="n">
        <v>-0.0625</v>
      </c>
      <c r="Q50" s="323" t="n">
        <v>-0.1</v>
      </c>
      <c r="R50" s="323" t="n">
        <v>-0.12</v>
      </c>
      <c r="S50" s="323" t="n">
        <v>-0.12</v>
      </c>
      <c r="T50" s="323" t="n">
        <v>-0.13</v>
      </c>
      <c r="U50" s="323" t="n">
        <v>-0.0875</v>
      </c>
      <c r="V50" s="323" t="n">
        <v>-0.0725</v>
      </c>
      <c r="W50" s="323" t="n">
        <v>0.115</v>
      </c>
      <c r="X50" s="323" t="n">
        <v>0.145</v>
      </c>
      <c r="Y50" s="323" t="n">
        <v>0.04</v>
      </c>
      <c r="Z50" s="323" t="n">
        <v>0.5</v>
      </c>
      <c r="AA50" s="323" t="n">
        <v>0.125</v>
      </c>
      <c r="AB50" s="323" t="n">
        <v>0.145</v>
      </c>
      <c r="AC50" s="323" t="n">
        <v>-0.0275</v>
      </c>
      <c r="AD50" s="323" t="n">
        <v>-0.0525</v>
      </c>
      <c r="AE50" s="323" t="n">
        <v>0.0085</v>
      </c>
      <c r="AF50" s="323" t="n">
        <v>-0.014</v>
      </c>
      <c r="AG50" s="323" t="n">
        <v>0.0025</v>
      </c>
      <c r="AH50" s="323" t="n">
        <v>-0.0225</v>
      </c>
      <c r="AI50" s="323" t="n">
        <v>-0.0725</v>
      </c>
      <c r="AJ50" s="323" t="n">
        <v>-0.065</v>
      </c>
      <c r="AK50" s="323" t="n">
        <v>-0.0875</v>
      </c>
      <c r="AL50" s="323" t="n">
        <v>-0.0155</v>
      </c>
      <c r="AM50" s="323" t="n">
        <v>-0.0725</v>
      </c>
      <c r="AN50" s="323" t="n">
        <v>-0.1025</v>
      </c>
      <c r="AO50" s="323" t="n">
        <v>-0.0175</v>
      </c>
      <c r="AP50" s="323" t="n">
        <v>0.0225</v>
      </c>
      <c r="AQ50" s="323" t="n">
        <v>0.36</v>
      </c>
      <c r="AR50" s="323" t="n">
        <v>0.02</v>
      </c>
      <c r="AS50" s="323" t="n">
        <v>-0.5</v>
      </c>
      <c r="AT50" s="323" t="n">
        <v>-0.085</v>
      </c>
      <c r="AU50" s="323" t="n">
        <v>-0.2</v>
      </c>
      <c r="AV50" s="323" t="n">
        <v>-0.25</v>
      </c>
      <c r="AW50" s="323" t="n">
        <v>-0.42</v>
      </c>
      <c r="AX50" s="323" t="n">
        <v>-0.5</v>
      </c>
      <c r="AY50" s="323" t="n">
        <v>0.23</v>
      </c>
      <c r="AZ50" s="323" t="n">
        <v>-0.5</v>
      </c>
      <c r="BA50" s="323" t="n">
        <v>-0.158</v>
      </c>
      <c r="BB50" s="323" t="n">
        <v>-0.0675</v>
      </c>
      <c r="BC50" s="323" t="n">
        <v>-0.098</v>
      </c>
      <c r="BD50" s="323" t="n">
        <v>-0.0625</v>
      </c>
      <c r="BE50" s="323" t="n">
        <v>-0.0855</v>
      </c>
      <c r="BF50" s="323" t="n">
        <v>-0.0205</v>
      </c>
      <c r="BG50" s="323" t="n">
        <v>-0.0675</v>
      </c>
      <c r="BH50" s="323" t="n">
        <v>-0.01</v>
      </c>
      <c r="BI50" s="323" t="n">
        <v>-0.0725</v>
      </c>
      <c r="BJ50" s="323" t="n">
        <v>0.06</v>
      </c>
      <c r="BK50" s="323" t="n">
        <v>0.14</v>
      </c>
      <c r="BL50" s="323" t="n">
        <v>0.145</v>
      </c>
      <c r="BM50" s="323" t="n">
        <v>0.115</v>
      </c>
      <c r="BN50" s="323" t="n">
        <v>0.315</v>
      </c>
      <c r="BO50" s="323" t="n">
        <v>0</v>
      </c>
      <c r="BP50" s="323" t="n">
        <v>-0.01</v>
      </c>
      <c r="BQ50" s="323" t="n">
        <v>0.005</v>
      </c>
      <c r="BR50" s="323" t="n">
        <v>-0.01</v>
      </c>
      <c r="BS50" s="323" t="n">
        <v>0.02</v>
      </c>
      <c r="BT50" s="323" t="n">
        <v>0.005</v>
      </c>
      <c r="BU50" s="323" t="n">
        <v>0.0025</v>
      </c>
      <c r="BV50" s="323" t="n">
        <v>0.01</v>
      </c>
      <c r="BW50" s="0" t="n">
        <v>0.005</v>
      </c>
      <c r="BX50" s="0" t="n">
        <v>0.03</v>
      </c>
      <c r="BY50" s="0" t="n">
        <v>0.03</v>
      </c>
      <c r="BZ50" s="0" t="n">
        <v>0.03</v>
      </c>
    </row>
    <row r="51" customFormat="false" ht="12.75" hidden="false" customHeight="false" outlineLevel="0" collapsed="false">
      <c r="C51" s="353"/>
      <c r="G51" s="310" t="n">
        <f aca="false">EOMONTH(G50,0)+1</f>
        <v>38626</v>
      </c>
      <c r="H51" s="0" t="n">
        <v>3.385</v>
      </c>
      <c r="I51" s="326" t="n">
        <v>0.28</v>
      </c>
      <c r="J51" s="323" t="n">
        <v>0.0467165492653465</v>
      </c>
      <c r="K51" s="323" t="n">
        <v>-0.13</v>
      </c>
      <c r="L51" s="323" t="n">
        <v>-0.15</v>
      </c>
      <c r="M51" s="362" t="n">
        <v>-0.09</v>
      </c>
      <c r="N51" s="362" t="n">
        <v>-0.1375</v>
      </c>
      <c r="O51" s="323" t="n">
        <v>-0.09</v>
      </c>
      <c r="P51" s="323" t="n">
        <v>-0.0625</v>
      </c>
      <c r="Q51" s="323" t="n">
        <v>-0.1</v>
      </c>
      <c r="R51" s="323" t="n">
        <v>-0.12</v>
      </c>
      <c r="S51" s="323" t="n">
        <v>-0.12</v>
      </c>
      <c r="T51" s="323" t="n">
        <v>-0.13</v>
      </c>
      <c r="U51" s="323" t="n">
        <v>-0.0875</v>
      </c>
      <c r="V51" s="323" t="n">
        <v>-0.0725</v>
      </c>
      <c r="W51" s="323" t="n">
        <v>0.115</v>
      </c>
      <c r="X51" s="323" t="n">
        <v>0.145</v>
      </c>
      <c r="Y51" s="323" t="n">
        <v>0.04</v>
      </c>
      <c r="Z51" s="323" t="n">
        <v>0.5</v>
      </c>
      <c r="AA51" s="323" t="n">
        <v>0.145</v>
      </c>
      <c r="AB51" s="323" t="n">
        <v>0.175</v>
      </c>
      <c r="AC51" s="323" t="n">
        <v>-0.0275</v>
      </c>
      <c r="AD51" s="323" t="n">
        <v>-0.0525</v>
      </c>
      <c r="AE51" s="323" t="n">
        <v>0.0085</v>
      </c>
      <c r="AF51" s="323" t="n">
        <v>-0.014</v>
      </c>
      <c r="AG51" s="323" t="n">
        <v>0.0025</v>
      </c>
      <c r="AH51" s="323" t="n">
        <v>-0.0225</v>
      </c>
      <c r="AI51" s="323" t="n">
        <v>-0.0725</v>
      </c>
      <c r="AJ51" s="323" t="n">
        <v>-0.065</v>
      </c>
      <c r="AK51" s="323" t="n">
        <v>-0.0875</v>
      </c>
      <c r="AL51" s="323" t="n">
        <v>-0.0155</v>
      </c>
      <c r="AM51" s="323" t="n">
        <v>-0.0725</v>
      </c>
      <c r="AN51" s="323" t="n">
        <v>-0.1025</v>
      </c>
      <c r="AO51" s="323" t="n">
        <v>-0.0175</v>
      </c>
      <c r="AP51" s="323" t="n">
        <v>0.0225</v>
      </c>
      <c r="AQ51" s="323" t="n">
        <v>0.4</v>
      </c>
      <c r="AR51" s="323" t="n">
        <v>0.01</v>
      </c>
      <c r="AS51" s="323" t="n">
        <v>-0.5</v>
      </c>
      <c r="AT51" s="323" t="n">
        <v>-0.085</v>
      </c>
      <c r="AU51" s="323" t="n">
        <v>-0.2</v>
      </c>
      <c r="AV51" s="323" t="n">
        <v>-0.25</v>
      </c>
      <c r="AW51" s="323" t="n">
        <v>-0.42</v>
      </c>
      <c r="AX51" s="323" t="n">
        <v>-0.5</v>
      </c>
      <c r="AY51" s="323" t="n">
        <v>0.23</v>
      </c>
      <c r="AZ51" s="323" t="n">
        <v>-0.5</v>
      </c>
      <c r="BA51" s="323" t="n">
        <v>-0.1455</v>
      </c>
      <c r="BB51" s="323" t="n">
        <v>-0.0675</v>
      </c>
      <c r="BC51" s="323" t="n">
        <v>-0.0855</v>
      </c>
      <c r="BD51" s="323" t="n">
        <v>-0.0625</v>
      </c>
      <c r="BE51" s="323" t="n">
        <v>-0.088</v>
      </c>
      <c r="BF51" s="323" t="n">
        <v>-0.0205</v>
      </c>
      <c r="BG51" s="323" t="n">
        <v>-0.0675</v>
      </c>
      <c r="BH51" s="323" t="n">
        <v>-0.02</v>
      </c>
      <c r="BI51" s="323" t="n">
        <v>-0.0725</v>
      </c>
      <c r="BJ51" s="323" t="n">
        <v>0.06</v>
      </c>
      <c r="BK51" s="323" t="n">
        <v>0.14</v>
      </c>
      <c r="BL51" s="323" t="n">
        <v>0.145</v>
      </c>
      <c r="BM51" s="323" t="n">
        <v>0.115</v>
      </c>
      <c r="BN51" s="323" t="n">
        <v>0.36</v>
      </c>
      <c r="BO51" s="323" t="n">
        <v>0</v>
      </c>
      <c r="BP51" s="323" t="n">
        <v>-0.015</v>
      </c>
      <c r="BQ51" s="323" t="n">
        <v>0.005</v>
      </c>
      <c r="BR51" s="323" t="n">
        <v>-0.01</v>
      </c>
      <c r="BS51" s="323" t="n">
        <v>0.02</v>
      </c>
      <c r="BT51" s="323" t="n">
        <v>0.005</v>
      </c>
      <c r="BU51" s="323" t="n">
        <v>0.0025</v>
      </c>
      <c r="BV51" s="323" t="n">
        <v>0.01</v>
      </c>
      <c r="BW51" s="0" t="n">
        <v>0.005</v>
      </c>
      <c r="BX51" s="0" t="n">
        <v>0.03</v>
      </c>
      <c r="BY51" s="0" t="n">
        <v>0.03</v>
      </c>
      <c r="BZ51" s="0" t="n">
        <v>0.03</v>
      </c>
    </row>
    <row r="52" customFormat="false" ht="12.75" hidden="false" customHeight="false" outlineLevel="0" collapsed="false">
      <c r="C52" s="353"/>
      <c r="G52" s="310" t="n">
        <f aca="false">EOMONTH(G51,0)+1</f>
        <v>38657</v>
      </c>
      <c r="H52" s="0" t="n">
        <v>3.537</v>
      </c>
      <c r="I52" s="326" t="n">
        <v>0.28</v>
      </c>
      <c r="J52" s="323" t="n">
        <v>0.0470928800068173</v>
      </c>
      <c r="K52" s="323" t="n">
        <v>-0.13</v>
      </c>
      <c r="L52" s="323" t="n">
        <v>-0.15</v>
      </c>
      <c r="M52" s="362" t="n">
        <v>-0.01</v>
      </c>
      <c r="N52" s="362" t="n">
        <v>-0.1375</v>
      </c>
      <c r="O52" s="323" t="n">
        <v>0</v>
      </c>
      <c r="P52" s="323" t="n">
        <v>-0.06</v>
      </c>
      <c r="Q52" s="323" t="n">
        <v>-0.1</v>
      </c>
      <c r="R52" s="323" t="n">
        <v>-0.12</v>
      </c>
      <c r="S52" s="323" t="n">
        <v>-0.12</v>
      </c>
      <c r="T52" s="323" t="n">
        <v>-0.13</v>
      </c>
      <c r="U52" s="323" t="n">
        <v>-0.0925</v>
      </c>
      <c r="V52" s="323" t="n">
        <v>-0.07</v>
      </c>
      <c r="W52" s="323" t="n">
        <v>0.155</v>
      </c>
      <c r="X52" s="323" t="n">
        <v>0.205</v>
      </c>
      <c r="Y52" s="323" t="n">
        <v>0.125</v>
      </c>
      <c r="Z52" s="323" t="n">
        <v>0.5</v>
      </c>
      <c r="AA52" s="323" t="n">
        <v>0.195</v>
      </c>
      <c r="AB52" s="323" t="n">
        <v>0.21</v>
      </c>
      <c r="AC52" s="323" t="n">
        <v>-0.025</v>
      </c>
      <c r="AD52" s="323" t="n">
        <v>-0.0375</v>
      </c>
      <c r="AE52" s="323" t="n">
        <v>0.0035</v>
      </c>
      <c r="AF52" s="323" t="n">
        <v>-0.019</v>
      </c>
      <c r="AG52" s="323" t="n">
        <v>0.0025</v>
      </c>
      <c r="AH52" s="323" t="n">
        <v>-0.0225</v>
      </c>
      <c r="AI52" s="323" t="n">
        <v>-0.075</v>
      </c>
      <c r="AJ52" s="323" t="n">
        <v>-0.0675</v>
      </c>
      <c r="AK52" s="323" t="n">
        <v>-0.09</v>
      </c>
      <c r="AL52" s="323" t="n">
        <v>-0.017</v>
      </c>
      <c r="AM52" s="323" t="n">
        <v>-0.0665</v>
      </c>
      <c r="AN52" s="323" t="n">
        <v>-0.115</v>
      </c>
      <c r="AO52" s="323" t="n">
        <v>-0.0115</v>
      </c>
      <c r="AP52" s="323" t="n">
        <v>0.0285</v>
      </c>
      <c r="AQ52" s="323" t="n">
        <v>0.65</v>
      </c>
      <c r="AR52" s="323" t="n">
        <v>-0.0225</v>
      </c>
      <c r="AS52" s="323" t="n">
        <v>-0.34</v>
      </c>
      <c r="AT52" s="323" t="n">
        <v>-0.085</v>
      </c>
      <c r="AU52" s="323" t="n">
        <v>-0.13</v>
      </c>
      <c r="AV52" s="323" t="n">
        <v>0.248</v>
      </c>
      <c r="AW52" s="323" t="n">
        <v>-0.26</v>
      </c>
      <c r="AX52" s="323" t="n">
        <v>-0.34</v>
      </c>
      <c r="AY52" s="323" t="n">
        <v>0.24</v>
      </c>
      <c r="AZ52" s="323" t="n">
        <v>-0.34</v>
      </c>
      <c r="BA52" s="323" t="n">
        <v>-0.153</v>
      </c>
      <c r="BB52" s="323" t="n">
        <v>-0.0675</v>
      </c>
      <c r="BC52" s="323" t="n">
        <v>-0.093</v>
      </c>
      <c r="BD52" s="323" t="n">
        <v>-0.06</v>
      </c>
      <c r="BE52" s="323" t="n">
        <v>-0.083</v>
      </c>
      <c r="BF52" s="323" t="n">
        <v>-0.022</v>
      </c>
      <c r="BG52" s="323" t="n">
        <v>-0.08</v>
      </c>
      <c r="BH52" s="323" t="n">
        <v>-0.0525</v>
      </c>
      <c r="BI52" s="323" t="n">
        <v>-0.075</v>
      </c>
      <c r="BJ52" s="323" t="n">
        <v>0.15</v>
      </c>
      <c r="BK52" s="323" t="n">
        <v>0.23</v>
      </c>
      <c r="BL52" s="323" t="n">
        <v>0.205</v>
      </c>
      <c r="BM52" s="323" t="n">
        <v>0.155</v>
      </c>
      <c r="BN52" s="323" t="n">
        <v>0.46</v>
      </c>
      <c r="BO52" s="323" t="n">
        <v>0</v>
      </c>
      <c r="BP52" s="323" t="n">
        <v>-0.02</v>
      </c>
      <c r="BQ52" s="323" t="n">
        <v>0.005</v>
      </c>
      <c r="BR52" s="323" t="n">
        <v>0</v>
      </c>
      <c r="BS52" s="323" t="n">
        <v>0.035</v>
      </c>
      <c r="BT52" s="323" t="n">
        <v>0.005</v>
      </c>
      <c r="BU52" s="323" t="n">
        <v>0.005</v>
      </c>
      <c r="BV52" s="323" t="n">
        <v>0.055</v>
      </c>
      <c r="BW52" s="0" t="n">
        <v>0.02</v>
      </c>
      <c r="BX52" s="0" t="n">
        <v>0.032</v>
      </c>
      <c r="BY52" s="0" t="n">
        <v>0.032</v>
      </c>
      <c r="BZ52" s="0" t="n">
        <v>0.03</v>
      </c>
    </row>
    <row r="53" customFormat="false" ht="12.75" hidden="false" customHeight="false" outlineLevel="0" collapsed="false">
      <c r="C53" s="353"/>
      <c r="G53" s="310" t="n">
        <f aca="false">EOMONTH(G52,0)+1</f>
        <v>38687</v>
      </c>
      <c r="H53" s="0" t="n">
        <v>3.68</v>
      </c>
      <c r="I53" s="326" t="n">
        <v>0.28</v>
      </c>
      <c r="J53" s="323" t="n">
        <v>0.0474570710920372</v>
      </c>
      <c r="K53" s="323" t="n">
        <v>-0.1325</v>
      </c>
      <c r="L53" s="323" t="n">
        <v>-0.1525</v>
      </c>
      <c r="M53" s="362" t="n">
        <v>-0.005</v>
      </c>
      <c r="N53" s="362" t="n">
        <v>-0.1375</v>
      </c>
      <c r="O53" s="323" t="n">
        <v>0.005</v>
      </c>
      <c r="P53" s="323" t="n">
        <v>-0.06</v>
      </c>
      <c r="Q53" s="323" t="n">
        <v>-0.1025</v>
      </c>
      <c r="R53" s="323" t="n">
        <v>-0.1225</v>
      </c>
      <c r="S53" s="323" t="n">
        <v>-0.1225</v>
      </c>
      <c r="T53" s="323" t="n">
        <v>-0.1325</v>
      </c>
      <c r="U53" s="323" t="n">
        <v>-0.0925</v>
      </c>
      <c r="V53" s="323" t="n">
        <v>-0.07</v>
      </c>
      <c r="W53" s="323" t="n">
        <v>0.155</v>
      </c>
      <c r="X53" s="323" t="n">
        <v>0.205</v>
      </c>
      <c r="Y53" s="323" t="n">
        <v>0.125</v>
      </c>
      <c r="Z53" s="323" t="n">
        <v>0.5</v>
      </c>
      <c r="AA53" s="323" t="n">
        <v>0.215</v>
      </c>
      <c r="AB53" s="323" t="n">
        <v>0.29</v>
      </c>
      <c r="AC53" s="323" t="n">
        <v>-0.025</v>
      </c>
      <c r="AD53" s="323" t="n">
        <v>-0.0375</v>
      </c>
      <c r="AE53" s="323" t="n">
        <v>0.0035</v>
      </c>
      <c r="AF53" s="323" t="n">
        <v>-0.019</v>
      </c>
      <c r="AG53" s="323" t="n">
        <v>0.0025</v>
      </c>
      <c r="AH53" s="323" t="n">
        <v>-0.0225</v>
      </c>
      <c r="AI53" s="323" t="n">
        <v>-0.075</v>
      </c>
      <c r="AJ53" s="323" t="n">
        <v>-0.0675</v>
      </c>
      <c r="AK53" s="323" t="n">
        <v>-0.09</v>
      </c>
      <c r="AL53" s="323" t="n">
        <v>-0.0145</v>
      </c>
      <c r="AM53" s="323" t="n">
        <v>-0.0665</v>
      </c>
      <c r="AN53" s="323" t="n">
        <v>-0.115</v>
      </c>
      <c r="AO53" s="323" t="n">
        <v>-0.0115</v>
      </c>
      <c r="AP53" s="323" t="n">
        <v>0.0285</v>
      </c>
      <c r="AQ53" s="323" t="n">
        <v>0.98</v>
      </c>
      <c r="AR53" s="323" t="n">
        <v>-0.045</v>
      </c>
      <c r="AS53" s="323" t="n">
        <v>-0.34</v>
      </c>
      <c r="AT53" s="323" t="n">
        <v>-0.085</v>
      </c>
      <c r="AU53" s="323" t="n">
        <v>-0.13</v>
      </c>
      <c r="AV53" s="323" t="n">
        <v>0.308</v>
      </c>
      <c r="AW53" s="323" t="n">
        <v>-0.26</v>
      </c>
      <c r="AX53" s="323" t="n">
        <v>-0.34</v>
      </c>
      <c r="AY53" s="323" t="n">
        <v>0.24</v>
      </c>
      <c r="AZ53" s="323" t="n">
        <v>-0.34</v>
      </c>
      <c r="BA53" s="323" t="n">
        <v>-0.1805</v>
      </c>
      <c r="BB53" s="323" t="n">
        <v>-0.0675</v>
      </c>
      <c r="BC53" s="323" t="n">
        <v>-0.1205</v>
      </c>
      <c r="BD53" s="323" t="n">
        <v>-0.06</v>
      </c>
      <c r="BE53" s="323" t="n">
        <v>-0.1105</v>
      </c>
      <c r="BF53" s="323" t="n">
        <v>-0.0195</v>
      </c>
      <c r="BG53" s="323" t="n">
        <v>-0.08</v>
      </c>
      <c r="BH53" s="323" t="n">
        <v>-0.075</v>
      </c>
      <c r="BI53" s="323" t="n">
        <v>-0.075</v>
      </c>
      <c r="BJ53" s="323" t="n">
        <v>0.15</v>
      </c>
      <c r="BK53" s="323" t="n">
        <v>0.23</v>
      </c>
      <c r="BL53" s="323" t="n">
        <v>0.205</v>
      </c>
      <c r="BM53" s="323" t="n">
        <v>0.155</v>
      </c>
      <c r="BN53" s="323" t="n">
        <v>0.77</v>
      </c>
      <c r="BO53" s="323" t="n">
        <v>0</v>
      </c>
      <c r="BP53" s="323" t="n">
        <v>-0.025</v>
      </c>
      <c r="BQ53" s="323" t="n">
        <v>0.005</v>
      </c>
      <c r="BR53" s="323" t="n">
        <v>0</v>
      </c>
      <c r="BS53" s="323" t="n">
        <v>0.035</v>
      </c>
      <c r="BT53" s="323" t="n">
        <v>0.005</v>
      </c>
      <c r="BU53" s="323" t="n">
        <v>0.005</v>
      </c>
      <c r="BV53" s="323" t="n">
        <v>0.25</v>
      </c>
      <c r="BW53" s="0" t="n">
        <v>0.02</v>
      </c>
      <c r="BX53" s="0" t="n">
        <v>0.032</v>
      </c>
      <c r="BY53" s="0" t="n">
        <v>0.032</v>
      </c>
      <c r="BZ53" s="0" t="n">
        <v>0.03</v>
      </c>
    </row>
    <row r="54" customFormat="false" ht="12.75" hidden="false" customHeight="false" outlineLevel="0" collapsed="false">
      <c r="C54" s="353"/>
      <c r="G54" s="310" t="n">
        <f aca="false">EOMONTH(G53,0)+1</f>
        <v>38718</v>
      </c>
      <c r="H54" s="0" t="n">
        <v>3.735</v>
      </c>
      <c r="I54" s="326" t="n">
        <v>0.285</v>
      </c>
      <c r="J54" s="323" t="n">
        <v>0.0478100678250022</v>
      </c>
      <c r="K54" s="323" t="n">
        <v>-0.135</v>
      </c>
      <c r="L54" s="323" t="n">
        <v>-0.155</v>
      </c>
      <c r="M54" s="362" t="n">
        <v>0.015</v>
      </c>
      <c r="N54" s="362" t="n">
        <v>-0.135</v>
      </c>
      <c r="O54" s="323" t="n">
        <v>0.025</v>
      </c>
      <c r="P54" s="323" t="n">
        <v>-0.06</v>
      </c>
      <c r="Q54" s="323" t="n">
        <v>-0.105</v>
      </c>
      <c r="R54" s="323" t="n">
        <v>-0.125</v>
      </c>
      <c r="S54" s="323" t="n">
        <v>-0.125</v>
      </c>
      <c r="T54" s="323" t="n">
        <v>-0.135</v>
      </c>
      <c r="U54" s="323" t="n">
        <v>-0.0925</v>
      </c>
      <c r="V54" s="323" t="n">
        <v>-0.07</v>
      </c>
      <c r="W54" s="323" t="n">
        <v>0.155</v>
      </c>
      <c r="X54" s="323" t="n">
        <v>0.205</v>
      </c>
      <c r="Y54" s="323" t="n">
        <v>0.125</v>
      </c>
      <c r="Z54" s="323" t="n">
        <v>0.5</v>
      </c>
      <c r="AA54" s="323" t="n">
        <v>0.235</v>
      </c>
      <c r="AB54" s="323" t="n">
        <v>0.34</v>
      </c>
      <c r="AC54" s="323" t="n">
        <v>-0.023</v>
      </c>
      <c r="AD54" s="323" t="n">
        <v>-0.0375</v>
      </c>
      <c r="AE54" s="323" t="n">
        <v>0.0035</v>
      </c>
      <c r="AF54" s="323" t="n">
        <v>-0.019</v>
      </c>
      <c r="AG54" s="323" t="n">
        <v>0.0025</v>
      </c>
      <c r="AH54" s="323" t="n">
        <v>-0.0225</v>
      </c>
      <c r="AI54" s="323" t="n">
        <v>-0.075</v>
      </c>
      <c r="AJ54" s="323" t="n">
        <v>-0.0675</v>
      </c>
      <c r="AK54" s="323" t="n">
        <v>-0.09</v>
      </c>
      <c r="AL54" s="323" t="n">
        <v>-0.0145</v>
      </c>
      <c r="AM54" s="323" t="n">
        <v>-0.0665</v>
      </c>
      <c r="AN54" s="323" t="n">
        <v>-0.115</v>
      </c>
      <c r="AO54" s="323" t="n">
        <v>-0.0115</v>
      </c>
      <c r="AP54" s="323" t="n">
        <v>0.0285</v>
      </c>
      <c r="AQ54" s="323" t="n">
        <v>1.6</v>
      </c>
      <c r="AR54" s="323" t="n">
        <v>-0.0475</v>
      </c>
      <c r="AS54" s="323" t="n">
        <v>-0.34</v>
      </c>
      <c r="AT54" s="323" t="n">
        <v>-0.075</v>
      </c>
      <c r="AU54" s="323" t="n">
        <v>-0.13</v>
      </c>
      <c r="AV54" s="323" t="n">
        <v>0.378</v>
      </c>
      <c r="AW54" s="323" t="n">
        <v>-0.26</v>
      </c>
      <c r="AX54" s="323" t="n">
        <v>-0.34</v>
      </c>
      <c r="AY54" s="323" t="n">
        <v>0.24</v>
      </c>
      <c r="AZ54" s="323" t="n">
        <v>-0.34</v>
      </c>
      <c r="BA54" s="323" t="n">
        <v>-0.1955</v>
      </c>
      <c r="BB54" s="323" t="n">
        <v>-0.065</v>
      </c>
      <c r="BC54" s="323" t="n">
        <v>-0.1355</v>
      </c>
      <c r="BD54" s="323" t="n">
        <v>-0.06</v>
      </c>
      <c r="BE54" s="323" t="n">
        <v>-0.111</v>
      </c>
      <c r="BF54" s="323" t="n">
        <v>-0.0195</v>
      </c>
      <c r="BG54" s="323" t="n">
        <v>-0.08</v>
      </c>
      <c r="BH54" s="323" t="n">
        <v>-0.0775</v>
      </c>
      <c r="BI54" s="323" t="n">
        <v>-0.075</v>
      </c>
      <c r="BJ54" s="323" t="n">
        <v>0.15</v>
      </c>
      <c r="BK54" s="323" t="n">
        <v>0.23</v>
      </c>
      <c r="BL54" s="323" t="n">
        <v>0.205</v>
      </c>
      <c r="BM54" s="323" t="n">
        <v>0.155</v>
      </c>
      <c r="BN54" s="323" t="n">
        <v>1.04</v>
      </c>
      <c r="BO54" s="323" t="n">
        <v>0</v>
      </c>
      <c r="BP54" s="323" t="n">
        <v>-0.025</v>
      </c>
      <c r="BQ54" s="323" t="n">
        <v>0.005</v>
      </c>
      <c r="BR54" s="323" t="n">
        <v>0</v>
      </c>
      <c r="BS54" s="323" t="n">
        <v>0.035</v>
      </c>
      <c r="BT54" s="323" t="n">
        <v>0.005</v>
      </c>
      <c r="BU54" s="323" t="n">
        <v>0.005</v>
      </c>
      <c r="BV54" s="323" t="n">
        <v>0.45</v>
      </c>
      <c r="BW54" s="0" t="n">
        <v>0.02</v>
      </c>
      <c r="BX54" s="0" t="n">
        <v>0.032</v>
      </c>
      <c r="BY54" s="0" t="n">
        <v>0.032</v>
      </c>
      <c r="BZ54" s="0" t="n">
        <v>0.03</v>
      </c>
    </row>
    <row r="55" customFormat="false" ht="12.75" hidden="false" customHeight="false" outlineLevel="0" collapsed="false">
      <c r="C55" s="353"/>
      <c r="G55" s="310" t="n">
        <f aca="false">EOMONTH(G54,0)+1</f>
        <v>38749</v>
      </c>
      <c r="H55" s="0" t="n">
        <v>3.65</v>
      </c>
      <c r="I55" s="326" t="n">
        <v>0.28</v>
      </c>
      <c r="J55" s="323" t="n">
        <v>0.0481206389556634</v>
      </c>
      <c r="K55" s="323" t="n">
        <v>-0.1275</v>
      </c>
      <c r="L55" s="323" t="n">
        <v>-0.1475</v>
      </c>
      <c r="M55" s="362" t="n">
        <v>0.01</v>
      </c>
      <c r="N55" s="362" t="n">
        <v>-0.135</v>
      </c>
      <c r="O55" s="323" t="n">
        <v>0.02</v>
      </c>
      <c r="P55" s="323" t="n">
        <v>-0.06</v>
      </c>
      <c r="Q55" s="323" t="n">
        <v>-0.0975</v>
      </c>
      <c r="R55" s="323" t="n">
        <v>-0.1175</v>
      </c>
      <c r="S55" s="323" t="n">
        <v>-0.1175</v>
      </c>
      <c r="T55" s="323" t="n">
        <v>-0.1275</v>
      </c>
      <c r="U55" s="323" t="n">
        <v>-0.0925</v>
      </c>
      <c r="V55" s="323" t="n">
        <v>-0.07</v>
      </c>
      <c r="W55" s="323" t="n">
        <v>0.155</v>
      </c>
      <c r="X55" s="323" t="n">
        <v>0.205</v>
      </c>
      <c r="Y55" s="323" t="n">
        <v>0.125</v>
      </c>
      <c r="Z55" s="323" t="n">
        <v>0.5</v>
      </c>
      <c r="AA55" s="323" t="n">
        <v>0.235</v>
      </c>
      <c r="AB55" s="323" t="n">
        <v>0.34</v>
      </c>
      <c r="AC55" s="323" t="n">
        <v>-0.023</v>
      </c>
      <c r="AD55" s="323" t="n">
        <v>-0.0375</v>
      </c>
      <c r="AE55" s="323" t="n">
        <v>0.0035</v>
      </c>
      <c r="AF55" s="323" t="n">
        <v>-0.019</v>
      </c>
      <c r="AG55" s="323" t="n">
        <v>0.0025</v>
      </c>
      <c r="AH55" s="323" t="n">
        <v>-0.0225</v>
      </c>
      <c r="AI55" s="323" t="n">
        <v>-0.075</v>
      </c>
      <c r="AJ55" s="323" t="n">
        <v>-0.0675</v>
      </c>
      <c r="AK55" s="323" t="n">
        <v>-0.09</v>
      </c>
      <c r="AL55" s="323" t="n">
        <v>-0.0145</v>
      </c>
      <c r="AM55" s="323" t="n">
        <v>-0.0665</v>
      </c>
      <c r="AN55" s="323" t="n">
        <v>-0.115</v>
      </c>
      <c r="AO55" s="323" t="n">
        <v>-0.0115</v>
      </c>
      <c r="AP55" s="323" t="n">
        <v>0.0285</v>
      </c>
      <c r="AQ55" s="323" t="n">
        <v>1.6</v>
      </c>
      <c r="AR55" s="323" t="n">
        <v>-0.03</v>
      </c>
      <c r="AS55" s="323" t="n">
        <v>-0.34</v>
      </c>
      <c r="AT55" s="323" t="n">
        <v>-0.075</v>
      </c>
      <c r="AU55" s="323" t="n">
        <v>-0.13</v>
      </c>
      <c r="AV55" s="323" t="n">
        <v>0.248</v>
      </c>
      <c r="AW55" s="323" t="n">
        <v>-0.26</v>
      </c>
      <c r="AX55" s="323" t="n">
        <v>-0.34</v>
      </c>
      <c r="AY55" s="323" t="n">
        <v>0.24</v>
      </c>
      <c r="AZ55" s="323" t="n">
        <v>-0.34</v>
      </c>
      <c r="BA55" s="323" t="n">
        <v>-0.1855</v>
      </c>
      <c r="BB55" s="323" t="n">
        <v>-0.065</v>
      </c>
      <c r="BC55" s="323" t="n">
        <v>-0.1255</v>
      </c>
      <c r="BD55" s="323" t="n">
        <v>-0.06</v>
      </c>
      <c r="BE55" s="323" t="n">
        <v>-0.111</v>
      </c>
      <c r="BF55" s="323" t="n">
        <v>-0.0195</v>
      </c>
      <c r="BG55" s="323" t="n">
        <v>-0.08</v>
      </c>
      <c r="BH55" s="323" t="n">
        <v>-0.06</v>
      </c>
      <c r="BI55" s="323" t="n">
        <v>-0.075</v>
      </c>
      <c r="BJ55" s="323" t="n">
        <v>0.15</v>
      </c>
      <c r="BK55" s="323" t="n">
        <v>0.23</v>
      </c>
      <c r="BL55" s="323" t="n">
        <v>0.205</v>
      </c>
      <c r="BM55" s="323" t="n">
        <v>0.155</v>
      </c>
      <c r="BN55" s="323" t="n">
        <v>1.04</v>
      </c>
      <c r="BO55" s="323" t="n">
        <v>0</v>
      </c>
      <c r="BP55" s="323" t="n">
        <v>-0.025</v>
      </c>
      <c r="BQ55" s="323" t="n">
        <v>0.005</v>
      </c>
      <c r="BR55" s="323" t="n">
        <v>0</v>
      </c>
      <c r="BS55" s="323" t="n">
        <v>0.035</v>
      </c>
      <c r="BT55" s="323" t="n">
        <v>0.005</v>
      </c>
      <c r="BU55" s="323" t="n">
        <v>0.005</v>
      </c>
      <c r="BV55" s="323" t="n">
        <v>0.45</v>
      </c>
      <c r="BW55" s="0" t="n">
        <v>0.02</v>
      </c>
      <c r="BX55" s="0" t="n">
        <v>0.032</v>
      </c>
      <c r="BY55" s="0" t="n">
        <v>0.032</v>
      </c>
      <c r="BZ55" s="0" t="n">
        <v>0.03</v>
      </c>
    </row>
    <row r="56" customFormat="false" ht="12.75" hidden="false" customHeight="false" outlineLevel="0" collapsed="false">
      <c r="C56" s="353"/>
      <c r="G56" s="310" t="n">
        <f aca="false">EOMONTH(G55,0)+1</f>
        <v>38777</v>
      </c>
      <c r="H56" s="0" t="n">
        <v>3.52</v>
      </c>
      <c r="I56" s="326" t="n">
        <v>0.27</v>
      </c>
      <c r="J56" s="323" t="n">
        <v>0.0484011548433219</v>
      </c>
      <c r="K56" s="323" t="n">
        <v>-0.125</v>
      </c>
      <c r="L56" s="323" t="n">
        <v>-0.145</v>
      </c>
      <c r="M56" s="362" t="n">
        <v>-0.01</v>
      </c>
      <c r="N56" s="362" t="n">
        <v>-0.135</v>
      </c>
      <c r="O56" s="323" t="n">
        <v>0</v>
      </c>
      <c r="P56" s="323" t="n">
        <v>-0.06</v>
      </c>
      <c r="Q56" s="323" t="n">
        <v>-0.095</v>
      </c>
      <c r="R56" s="323" t="n">
        <v>-0.115</v>
      </c>
      <c r="S56" s="323" t="n">
        <v>-0.115</v>
      </c>
      <c r="T56" s="323" t="n">
        <v>-0.125</v>
      </c>
      <c r="U56" s="323" t="n">
        <v>-0.0925</v>
      </c>
      <c r="V56" s="323" t="n">
        <v>-0.07</v>
      </c>
      <c r="W56" s="323" t="n">
        <v>0.155</v>
      </c>
      <c r="X56" s="323" t="n">
        <v>0.205</v>
      </c>
      <c r="Y56" s="323" t="n">
        <v>0.125</v>
      </c>
      <c r="Z56" s="323" t="n">
        <v>0.5</v>
      </c>
      <c r="AA56" s="323" t="n">
        <v>0.195</v>
      </c>
      <c r="AB56" s="323" t="n">
        <v>0.29</v>
      </c>
      <c r="AC56" s="323" t="n">
        <v>-0.023</v>
      </c>
      <c r="AD56" s="323" t="n">
        <v>-0.0375</v>
      </c>
      <c r="AE56" s="323" t="n">
        <v>0.011</v>
      </c>
      <c r="AF56" s="323" t="n">
        <v>-0.0115</v>
      </c>
      <c r="AG56" s="323" t="n">
        <v>0.0025</v>
      </c>
      <c r="AH56" s="323" t="n">
        <v>-0.0225</v>
      </c>
      <c r="AI56" s="323" t="n">
        <v>-0.075</v>
      </c>
      <c r="AJ56" s="323" t="n">
        <v>-0.0675</v>
      </c>
      <c r="AK56" s="323" t="n">
        <v>-0.09</v>
      </c>
      <c r="AL56" s="323" t="n">
        <v>-0.0145</v>
      </c>
      <c r="AM56" s="323" t="n">
        <v>-0.0665</v>
      </c>
      <c r="AN56" s="323" t="n">
        <v>-0.115</v>
      </c>
      <c r="AO56" s="323" t="n">
        <v>-0.0115</v>
      </c>
      <c r="AP56" s="323" t="n">
        <v>0.0285</v>
      </c>
      <c r="AQ56" s="323" t="n">
        <v>0.64</v>
      </c>
      <c r="AR56" s="323" t="n">
        <v>-0.0175</v>
      </c>
      <c r="AS56" s="323" t="n">
        <v>-0.34</v>
      </c>
      <c r="AT56" s="323" t="n">
        <v>-0.075</v>
      </c>
      <c r="AU56" s="323" t="n">
        <v>-0.13</v>
      </c>
      <c r="AV56" s="323" t="n">
        <v>0.068</v>
      </c>
      <c r="AW56" s="323" t="n">
        <v>-0.26</v>
      </c>
      <c r="AX56" s="323" t="n">
        <v>-0.34</v>
      </c>
      <c r="AY56" s="323" t="n">
        <v>0.24</v>
      </c>
      <c r="AZ56" s="323" t="n">
        <v>-0.34</v>
      </c>
      <c r="BA56" s="323" t="n">
        <v>-0.1755</v>
      </c>
      <c r="BB56" s="323" t="n">
        <v>-0.065</v>
      </c>
      <c r="BC56" s="323" t="n">
        <v>-0.1155</v>
      </c>
      <c r="BD56" s="323" t="n">
        <v>-0.06</v>
      </c>
      <c r="BE56" s="323" t="n">
        <v>-0.111</v>
      </c>
      <c r="BF56" s="323" t="n">
        <v>-0.0195</v>
      </c>
      <c r="BG56" s="323" t="n">
        <v>-0.08</v>
      </c>
      <c r="BH56" s="323" t="n">
        <v>-0.0475</v>
      </c>
      <c r="BI56" s="323" t="n">
        <v>-0.075</v>
      </c>
      <c r="BJ56" s="323" t="n">
        <v>0.15</v>
      </c>
      <c r="BK56" s="323" t="n">
        <v>0.23</v>
      </c>
      <c r="BL56" s="323" t="n">
        <v>0.205</v>
      </c>
      <c r="BM56" s="323" t="n">
        <v>0.155</v>
      </c>
      <c r="BN56" s="323" t="n">
        <v>0.54</v>
      </c>
      <c r="BO56" s="323" t="n">
        <v>0</v>
      </c>
      <c r="BP56" s="323" t="n">
        <v>-0.02</v>
      </c>
      <c r="BQ56" s="323" t="n">
        <v>0.005</v>
      </c>
      <c r="BR56" s="323" t="n">
        <v>0</v>
      </c>
      <c r="BS56" s="323" t="n">
        <v>0.035</v>
      </c>
      <c r="BT56" s="323" t="n">
        <v>0.005</v>
      </c>
      <c r="BU56" s="323" t="n">
        <v>0.005</v>
      </c>
      <c r="BV56" s="323" t="n">
        <v>0.1</v>
      </c>
      <c r="BW56" s="0" t="n">
        <v>0.02</v>
      </c>
      <c r="BX56" s="0" t="n">
        <v>0.032</v>
      </c>
      <c r="BY56" s="0" t="n">
        <v>0.032</v>
      </c>
      <c r="BZ56" s="0" t="n">
        <v>0.03</v>
      </c>
    </row>
    <row r="57" customFormat="false" ht="12.75" hidden="false" customHeight="false" outlineLevel="0" collapsed="false">
      <c r="C57" s="353"/>
      <c r="G57" s="310" t="n">
        <f aca="false">EOMONTH(G56,0)+1</f>
        <v>38808</v>
      </c>
      <c r="H57" s="0" t="n">
        <v>3.335</v>
      </c>
      <c r="I57" s="326" t="n">
        <v>0.25</v>
      </c>
      <c r="J57" s="323" t="n">
        <v>0.0487117260353274</v>
      </c>
      <c r="K57" s="323" t="n">
        <v>-0.13</v>
      </c>
      <c r="L57" s="323" t="n">
        <v>-0.15</v>
      </c>
      <c r="M57" s="362" t="n">
        <v>-0.09</v>
      </c>
      <c r="N57" s="362" t="n">
        <v>-0.135</v>
      </c>
      <c r="O57" s="323" t="n">
        <v>-0.09</v>
      </c>
      <c r="P57" s="323" t="n">
        <v>-0.0575</v>
      </c>
      <c r="Q57" s="323" t="n">
        <v>-0.1</v>
      </c>
      <c r="R57" s="323" t="n">
        <v>-0.12</v>
      </c>
      <c r="S57" s="323" t="n">
        <v>-0.12</v>
      </c>
      <c r="T57" s="323" t="n">
        <v>-0.13</v>
      </c>
      <c r="U57" s="323" t="n">
        <v>-0.0825</v>
      </c>
      <c r="V57" s="323" t="n">
        <v>-0.0675</v>
      </c>
      <c r="W57" s="323" t="n">
        <v>0.125</v>
      </c>
      <c r="X57" s="323" t="n">
        <v>0.155</v>
      </c>
      <c r="Y57" s="323" t="n">
        <v>0.04</v>
      </c>
      <c r="Z57" s="323" t="n">
        <v>0.5</v>
      </c>
      <c r="AA57" s="323" t="n">
        <v>0.145</v>
      </c>
      <c r="AB57" s="323" t="n">
        <v>0.195</v>
      </c>
      <c r="AC57" s="323" t="n">
        <v>-0.0255</v>
      </c>
      <c r="AD57" s="323" t="n">
        <v>-0.05</v>
      </c>
      <c r="AE57" s="323" t="n">
        <v>0.011</v>
      </c>
      <c r="AF57" s="323" t="n">
        <v>-0.0115</v>
      </c>
      <c r="AG57" s="323" t="n">
        <v>0.0025</v>
      </c>
      <c r="AH57" s="323" t="n">
        <v>-0.0225</v>
      </c>
      <c r="AI57" s="323" t="n">
        <v>-0.0725</v>
      </c>
      <c r="AJ57" s="323" t="n">
        <v>-0.065</v>
      </c>
      <c r="AK57" s="323" t="n">
        <v>-0.0875</v>
      </c>
      <c r="AL57" s="323" t="n">
        <v>-0.0195</v>
      </c>
      <c r="AM57" s="323" t="n">
        <v>-0.072</v>
      </c>
      <c r="AN57" s="323" t="n">
        <v>-0.0975</v>
      </c>
      <c r="AO57" s="323" t="n">
        <v>-0.017</v>
      </c>
      <c r="AP57" s="323" t="n">
        <v>0.023</v>
      </c>
      <c r="AQ57" s="323" t="n">
        <v>0.38</v>
      </c>
      <c r="AR57" s="323" t="n">
        <v>0.02</v>
      </c>
      <c r="AS57" s="323" t="n">
        <v>-0.47</v>
      </c>
      <c r="AT57" s="323" t="n">
        <v>-0.075</v>
      </c>
      <c r="AU57" s="323" t="n">
        <v>-0.195</v>
      </c>
      <c r="AV57" s="323" t="n">
        <v>-0.25</v>
      </c>
      <c r="AW57" s="323" t="n">
        <v>-0.39</v>
      </c>
      <c r="AX57" s="323" t="n">
        <v>-0.47</v>
      </c>
      <c r="AY57" s="323" t="n">
        <v>0.26</v>
      </c>
      <c r="AZ57" s="323" t="n">
        <v>-0.47</v>
      </c>
      <c r="BA57" s="323" t="n">
        <v>-0.216</v>
      </c>
      <c r="BB57" s="323" t="n">
        <v>-0.065</v>
      </c>
      <c r="BC57" s="323" t="n">
        <v>-0.156</v>
      </c>
      <c r="BD57" s="323" t="n">
        <v>-0.0575</v>
      </c>
      <c r="BE57" s="323" t="n">
        <v>-0.1335</v>
      </c>
      <c r="BF57" s="323" t="n">
        <v>-0.0195</v>
      </c>
      <c r="BG57" s="323" t="n">
        <v>-0.0625</v>
      </c>
      <c r="BH57" s="323" t="n">
        <v>-0.01</v>
      </c>
      <c r="BI57" s="323" t="n">
        <v>-0.0725</v>
      </c>
      <c r="BJ57" s="323" t="n">
        <v>0.06</v>
      </c>
      <c r="BK57" s="323" t="n">
        <v>0.145</v>
      </c>
      <c r="BL57" s="323" t="n">
        <v>0.155</v>
      </c>
      <c r="BM57" s="323" t="n">
        <v>0.125</v>
      </c>
      <c r="BN57" s="323" t="n">
        <v>0.36</v>
      </c>
      <c r="BO57" s="323" t="n">
        <v>0</v>
      </c>
      <c r="BP57" s="323" t="n">
        <v>-0.015</v>
      </c>
      <c r="BQ57" s="323" t="n">
        <v>0.005</v>
      </c>
      <c r="BR57" s="323" t="n">
        <v>-0.01</v>
      </c>
      <c r="BS57" s="323" t="n">
        <v>0.02</v>
      </c>
      <c r="BT57" s="323" t="n">
        <v>0.005</v>
      </c>
      <c r="BU57" s="323" t="n">
        <v>0.0025</v>
      </c>
      <c r="BV57" s="323" t="n">
        <v>0.02</v>
      </c>
      <c r="BW57" s="0" t="n">
        <v>0.005</v>
      </c>
      <c r="BX57" s="0" t="n">
        <v>0.032</v>
      </c>
      <c r="BY57" s="0" t="n">
        <v>0.032</v>
      </c>
      <c r="BZ57" s="0" t="n">
        <v>0.03</v>
      </c>
    </row>
    <row r="58" customFormat="false" ht="12.75" hidden="false" customHeight="false" outlineLevel="0" collapsed="false">
      <c r="C58" s="353"/>
      <c r="G58" s="310" t="n">
        <f aca="false">EOMONTH(G57,0)+1</f>
        <v>38838</v>
      </c>
      <c r="H58" s="0" t="n">
        <v>3.33</v>
      </c>
      <c r="I58" s="326" t="n">
        <v>0.245</v>
      </c>
      <c r="J58" s="323" t="n">
        <v>0.0490122788324676</v>
      </c>
      <c r="K58" s="323" t="n">
        <v>-0.13</v>
      </c>
      <c r="L58" s="323" t="n">
        <v>-0.15</v>
      </c>
      <c r="M58" s="362" t="n">
        <v>-0.09</v>
      </c>
      <c r="N58" s="362" t="n">
        <v>-0.135</v>
      </c>
      <c r="O58" s="323" t="n">
        <v>-0.09</v>
      </c>
      <c r="P58" s="323" t="n">
        <v>-0.0575</v>
      </c>
      <c r="Q58" s="323" t="n">
        <v>-0.1</v>
      </c>
      <c r="R58" s="323" t="n">
        <v>-0.12</v>
      </c>
      <c r="S58" s="323" t="n">
        <v>-0.12</v>
      </c>
      <c r="T58" s="323" t="n">
        <v>-0.13</v>
      </c>
      <c r="U58" s="323" t="n">
        <v>-0.0825</v>
      </c>
      <c r="V58" s="323" t="n">
        <v>-0.0675</v>
      </c>
      <c r="W58" s="323" t="n">
        <v>0.125</v>
      </c>
      <c r="X58" s="323" t="n">
        <v>0.155</v>
      </c>
      <c r="Y58" s="323" t="n">
        <v>0.04</v>
      </c>
      <c r="Z58" s="323" t="n">
        <v>0.5</v>
      </c>
      <c r="AA58" s="323" t="n">
        <v>0.125</v>
      </c>
      <c r="AB58" s="323" t="n">
        <v>0.135</v>
      </c>
      <c r="AC58" s="323" t="n">
        <v>-0.0255</v>
      </c>
      <c r="AD58" s="323" t="n">
        <v>-0.05</v>
      </c>
      <c r="AE58" s="323" t="n">
        <v>0.0135</v>
      </c>
      <c r="AF58" s="323" t="n">
        <v>-0.009</v>
      </c>
      <c r="AG58" s="323" t="n">
        <v>0.0025</v>
      </c>
      <c r="AH58" s="323" t="n">
        <v>-0.0225</v>
      </c>
      <c r="AI58" s="323" t="n">
        <v>-0.0725</v>
      </c>
      <c r="AJ58" s="323" t="n">
        <v>-0.065</v>
      </c>
      <c r="AK58" s="323" t="n">
        <v>-0.0875</v>
      </c>
      <c r="AL58" s="323" t="n">
        <v>-0.0195</v>
      </c>
      <c r="AM58" s="323" t="n">
        <v>-0.072</v>
      </c>
      <c r="AN58" s="323" t="n">
        <v>-0.0975</v>
      </c>
      <c r="AO58" s="323" t="n">
        <v>-0.017</v>
      </c>
      <c r="AP58" s="323" t="n">
        <v>0.023</v>
      </c>
      <c r="AQ58" s="323" t="n">
        <v>0.33</v>
      </c>
      <c r="AR58" s="323" t="n">
        <v>0.02</v>
      </c>
      <c r="AS58" s="323" t="n">
        <v>-0.47</v>
      </c>
      <c r="AT58" s="323" t="n">
        <v>-0.075</v>
      </c>
      <c r="AU58" s="323" t="n">
        <v>-0.195</v>
      </c>
      <c r="AV58" s="323" t="n">
        <v>-0.25</v>
      </c>
      <c r="AW58" s="323" t="n">
        <v>-0.39</v>
      </c>
      <c r="AX58" s="323" t="n">
        <v>-0.47</v>
      </c>
      <c r="AY58" s="323" t="n">
        <v>0.26</v>
      </c>
      <c r="AZ58" s="323" t="n">
        <v>-0.47</v>
      </c>
      <c r="BA58" s="323" t="n">
        <v>-0.1935</v>
      </c>
      <c r="BB58" s="323" t="n">
        <v>-0.065</v>
      </c>
      <c r="BC58" s="323" t="n">
        <v>-0.1335</v>
      </c>
      <c r="BD58" s="323" t="n">
        <v>-0.0575</v>
      </c>
      <c r="BE58" s="323" t="n">
        <v>-0.126</v>
      </c>
      <c r="BF58" s="323" t="n">
        <v>-0.0195</v>
      </c>
      <c r="BG58" s="323" t="n">
        <v>-0.0625</v>
      </c>
      <c r="BH58" s="323" t="n">
        <v>-0.01</v>
      </c>
      <c r="BI58" s="323" t="n">
        <v>-0.0725</v>
      </c>
      <c r="BJ58" s="323" t="n">
        <v>0.06</v>
      </c>
      <c r="BK58" s="323" t="n">
        <v>0.145</v>
      </c>
      <c r="BL58" s="323" t="n">
        <v>0.155</v>
      </c>
      <c r="BM58" s="323" t="n">
        <v>0.125</v>
      </c>
      <c r="BN58" s="323" t="n">
        <v>0.325</v>
      </c>
      <c r="BO58" s="323" t="n">
        <v>0</v>
      </c>
      <c r="BP58" s="323" t="n">
        <v>-0.015</v>
      </c>
      <c r="BQ58" s="323" t="n">
        <v>0.005</v>
      </c>
      <c r="BR58" s="323" t="n">
        <v>-0.01</v>
      </c>
      <c r="BS58" s="323" t="n">
        <v>0.02</v>
      </c>
      <c r="BT58" s="323" t="n">
        <v>0.005</v>
      </c>
      <c r="BU58" s="323" t="n">
        <v>0.0025</v>
      </c>
      <c r="BV58" s="323" t="n">
        <v>0.02</v>
      </c>
      <c r="BW58" s="0" t="n">
        <v>0.005</v>
      </c>
      <c r="BX58" s="0" t="n">
        <v>0.032</v>
      </c>
      <c r="BY58" s="0" t="n">
        <v>0.032</v>
      </c>
      <c r="BZ58" s="0" t="n">
        <v>0.03</v>
      </c>
    </row>
    <row r="59" customFormat="false" ht="12.75" hidden="false" customHeight="false" outlineLevel="0" collapsed="false">
      <c r="C59" s="353"/>
      <c r="G59" s="310" t="n">
        <f aca="false">EOMONTH(G58,0)+1</f>
        <v>38869</v>
      </c>
      <c r="H59" s="0" t="n">
        <v>3.365</v>
      </c>
      <c r="I59" s="326" t="n">
        <v>0.2475</v>
      </c>
      <c r="J59" s="323" t="n">
        <v>0.0493228500878793</v>
      </c>
      <c r="K59" s="323" t="n">
        <v>-0.13</v>
      </c>
      <c r="L59" s="323" t="n">
        <v>-0.15</v>
      </c>
      <c r="M59" s="362" t="n">
        <v>-0.09</v>
      </c>
      <c r="N59" s="362" t="n">
        <v>-0.135</v>
      </c>
      <c r="O59" s="323" t="n">
        <v>-0.09</v>
      </c>
      <c r="P59" s="323" t="n">
        <v>-0.0575</v>
      </c>
      <c r="Q59" s="323" t="n">
        <v>-0.1</v>
      </c>
      <c r="R59" s="323" t="n">
        <v>-0.12</v>
      </c>
      <c r="S59" s="323" t="n">
        <v>-0.12</v>
      </c>
      <c r="T59" s="323" t="n">
        <v>-0.13</v>
      </c>
      <c r="U59" s="323" t="n">
        <v>-0.0825</v>
      </c>
      <c r="V59" s="323" t="n">
        <v>-0.0675</v>
      </c>
      <c r="W59" s="323" t="n">
        <v>0.125</v>
      </c>
      <c r="X59" s="323" t="n">
        <v>0.155</v>
      </c>
      <c r="Y59" s="323" t="n">
        <v>0.04</v>
      </c>
      <c r="Z59" s="323" t="n">
        <v>0.5</v>
      </c>
      <c r="AA59" s="323" t="n">
        <v>0.145</v>
      </c>
      <c r="AB59" s="323" t="n">
        <v>0.165</v>
      </c>
      <c r="AC59" s="323" t="n">
        <v>-0.0255</v>
      </c>
      <c r="AD59" s="323" t="n">
        <v>-0.0475</v>
      </c>
      <c r="AE59" s="323" t="n">
        <v>0.0135</v>
      </c>
      <c r="AF59" s="323" t="n">
        <v>-0.009</v>
      </c>
      <c r="AG59" s="323" t="n">
        <v>0.0025</v>
      </c>
      <c r="AH59" s="323" t="n">
        <v>-0.0225</v>
      </c>
      <c r="AI59" s="323" t="n">
        <v>-0.0725</v>
      </c>
      <c r="AJ59" s="323" t="n">
        <v>-0.065</v>
      </c>
      <c r="AK59" s="323" t="n">
        <v>-0.0875</v>
      </c>
      <c r="AL59" s="323" t="n">
        <v>-0.0195</v>
      </c>
      <c r="AM59" s="323" t="n">
        <v>-0.072</v>
      </c>
      <c r="AN59" s="323" t="n">
        <v>-0.0975</v>
      </c>
      <c r="AO59" s="323" t="n">
        <v>-0.017</v>
      </c>
      <c r="AP59" s="323" t="n">
        <v>0.023</v>
      </c>
      <c r="AQ59" s="323" t="n">
        <v>0.37</v>
      </c>
      <c r="AR59" s="323" t="n">
        <v>0.025</v>
      </c>
      <c r="AS59" s="323" t="n">
        <v>-0.47</v>
      </c>
      <c r="AT59" s="323" t="n">
        <v>-0.075</v>
      </c>
      <c r="AU59" s="323" t="n">
        <v>-0.195</v>
      </c>
      <c r="AV59" s="323" t="n">
        <v>-0.25</v>
      </c>
      <c r="AW59" s="323" t="n">
        <v>-0.39</v>
      </c>
      <c r="AX59" s="323" t="n">
        <v>-0.47</v>
      </c>
      <c r="AY59" s="323" t="n">
        <v>0.26</v>
      </c>
      <c r="AZ59" s="323" t="n">
        <v>-0.47</v>
      </c>
      <c r="BA59" s="323" t="n">
        <v>-0.141</v>
      </c>
      <c r="BB59" s="323" t="n">
        <v>-0.065</v>
      </c>
      <c r="BC59" s="323" t="n">
        <v>-0.081</v>
      </c>
      <c r="BD59" s="323" t="n">
        <v>-0.0575</v>
      </c>
      <c r="BE59" s="323" t="n">
        <v>-0.0835</v>
      </c>
      <c r="BF59" s="323" t="n">
        <v>-0.0195</v>
      </c>
      <c r="BG59" s="323" t="n">
        <v>-0.0625</v>
      </c>
      <c r="BH59" s="323" t="n">
        <v>-0.005</v>
      </c>
      <c r="BI59" s="323" t="n">
        <v>-0.0725</v>
      </c>
      <c r="BJ59" s="323" t="n">
        <v>0.06</v>
      </c>
      <c r="BK59" s="323" t="n">
        <v>0.145</v>
      </c>
      <c r="BL59" s="323" t="n">
        <v>0.155</v>
      </c>
      <c r="BM59" s="323" t="n">
        <v>0.125</v>
      </c>
      <c r="BN59" s="323" t="n">
        <v>0.335</v>
      </c>
      <c r="BO59" s="323" t="n">
        <v>0</v>
      </c>
      <c r="BP59" s="323" t="n">
        <v>-0.015</v>
      </c>
      <c r="BQ59" s="323" t="n">
        <v>0.005</v>
      </c>
      <c r="BR59" s="323" t="n">
        <v>-0.01</v>
      </c>
      <c r="BS59" s="323" t="n">
        <v>0.02</v>
      </c>
      <c r="BT59" s="323" t="n">
        <v>0.005</v>
      </c>
      <c r="BU59" s="323" t="n">
        <v>0.0025</v>
      </c>
      <c r="BV59" s="323" t="n">
        <v>0.035</v>
      </c>
      <c r="BW59" s="0" t="n">
        <v>0.005</v>
      </c>
      <c r="BX59" s="0" t="n">
        <v>0.032</v>
      </c>
      <c r="BY59" s="0" t="n">
        <v>0.032</v>
      </c>
      <c r="BZ59" s="0" t="n">
        <v>0.03</v>
      </c>
    </row>
    <row r="60" customFormat="false" ht="12.75" hidden="false" customHeight="false" outlineLevel="0" collapsed="false">
      <c r="C60" s="353"/>
      <c r="G60" s="310" t="n">
        <f aca="false">EOMONTH(G59,0)+1</f>
        <v>38899</v>
      </c>
      <c r="H60" s="0" t="n">
        <v>3.405</v>
      </c>
      <c r="I60" s="326" t="n">
        <v>0.2475</v>
      </c>
      <c r="J60" s="323" t="n">
        <v>0.04962340294637</v>
      </c>
      <c r="K60" s="323" t="n">
        <v>-0.13</v>
      </c>
      <c r="L60" s="323" t="n">
        <v>-0.15</v>
      </c>
      <c r="M60" s="362" t="n">
        <v>-0.09</v>
      </c>
      <c r="N60" s="362" t="n">
        <v>-0.135</v>
      </c>
      <c r="O60" s="323" t="n">
        <v>-0.09</v>
      </c>
      <c r="P60" s="323" t="n">
        <v>-0.0575</v>
      </c>
      <c r="Q60" s="323" t="n">
        <v>-0.1</v>
      </c>
      <c r="R60" s="323" t="n">
        <v>-0.12</v>
      </c>
      <c r="S60" s="323" t="n">
        <v>-0.12</v>
      </c>
      <c r="T60" s="323" t="n">
        <v>-0.13</v>
      </c>
      <c r="U60" s="323" t="n">
        <v>-0.0825</v>
      </c>
      <c r="V60" s="323" t="n">
        <v>-0.0675</v>
      </c>
      <c r="W60" s="323" t="n">
        <v>0.125</v>
      </c>
      <c r="X60" s="323" t="n">
        <v>0.155</v>
      </c>
      <c r="Y60" s="323" t="n">
        <v>0.04</v>
      </c>
      <c r="Z60" s="323" t="n">
        <v>0.5</v>
      </c>
      <c r="AA60" s="323" t="n">
        <v>0.15</v>
      </c>
      <c r="AB60" s="323" t="n">
        <v>0.205</v>
      </c>
      <c r="AC60" s="323" t="n">
        <v>-0.0255</v>
      </c>
      <c r="AD60" s="323" t="n">
        <v>-0.0475</v>
      </c>
      <c r="AE60" s="323" t="n">
        <v>0.0135</v>
      </c>
      <c r="AF60" s="323" t="n">
        <v>-0.009</v>
      </c>
      <c r="AG60" s="323" t="n">
        <v>0.0025</v>
      </c>
      <c r="AH60" s="323" t="n">
        <v>-0.0225</v>
      </c>
      <c r="AI60" s="323" t="n">
        <v>-0.0725</v>
      </c>
      <c r="AJ60" s="323" t="n">
        <v>-0.065</v>
      </c>
      <c r="AK60" s="323" t="n">
        <v>-0.0875</v>
      </c>
      <c r="AL60" s="323" t="n">
        <v>-0.0195</v>
      </c>
      <c r="AM60" s="323" t="n">
        <v>-0.072</v>
      </c>
      <c r="AN60" s="323" t="n">
        <v>-0.0975</v>
      </c>
      <c r="AO60" s="323" t="n">
        <v>-0.017</v>
      </c>
      <c r="AP60" s="323" t="n">
        <v>0.023</v>
      </c>
      <c r="AQ60" s="323" t="n">
        <v>0.41</v>
      </c>
      <c r="AR60" s="323" t="n">
        <v>0.0275</v>
      </c>
      <c r="AS60" s="323" t="n">
        <v>-0.47</v>
      </c>
      <c r="AT60" s="323" t="n">
        <v>-0.075</v>
      </c>
      <c r="AU60" s="323" t="n">
        <v>-0.195</v>
      </c>
      <c r="AV60" s="323" t="n">
        <v>-0.25</v>
      </c>
      <c r="AW60" s="323" t="n">
        <v>-0.39</v>
      </c>
      <c r="AX60" s="323" t="n">
        <v>-0.47</v>
      </c>
      <c r="AY60" s="323" t="n">
        <v>0.26</v>
      </c>
      <c r="AZ60" s="323" t="n">
        <v>-0.47</v>
      </c>
      <c r="BA60" s="323" t="n">
        <v>-0.151</v>
      </c>
      <c r="BB60" s="323" t="n">
        <v>-0.065</v>
      </c>
      <c r="BC60" s="323" t="n">
        <v>-0.091</v>
      </c>
      <c r="BD60" s="323" t="n">
        <v>-0.0575</v>
      </c>
      <c r="BE60" s="323" t="n">
        <v>-0.081</v>
      </c>
      <c r="BF60" s="323" t="n">
        <v>-0.0195</v>
      </c>
      <c r="BG60" s="323" t="n">
        <v>-0.0625</v>
      </c>
      <c r="BH60" s="323" t="n">
        <v>-0.0025</v>
      </c>
      <c r="BI60" s="323" t="n">
        <v>-0.0725</v>
      </c>
      <c r="BJ60" s="323" t="n">
        <v>0.06</v>
      </c>
      <c r="BK60" s="323" t="n">
        <v>0.145</v>
      </c>
      <c r="BL60" s="323" t="n">
        <v>0.155</v>
      </c>
      <c r="BM60" s="323" t="n">
        <v>0.125</v>
      </c>
      <c r="BN60" s="323" t="n">
        <v>0.35</v>
      </c>
      <c r="BO60" s="323" t="n">
        <v>0</v>
      </c>
      <c r="BP60" s="323" t="n">
        <v>-0.01</v>
      </c>
      <c r="BQ60" s="323" t="n">
        <v>0.005</v>
      </c>
      <c r="BR60" s="323" t="n">
        <v>-0.01</v>
      </c>
      <c r="BS60" s="323" t="n">
        <v>0.02</v>
      </c>
      <c r="BT60" s="323" t="n">
        <v>0.005</v>
      </c>
      <c r="BU60" s="323" t="n">
        <v>0.0025</v>
      </c>
      <c r="BV60" s="323" t="n">
        <v>0.035</v>
      </c>
      <c r="BW60" s="0" t="n">
        <v>0.005</v>
      </c>
      <c r="BX60" s="0" t="n">
        <v>0.032</v>
      </c>
      <c r="BY60" s="0" t="n">
        <v>0.032</v>
      </c>
      <c r="BZ60" s="0" t="n">
        <v>0.03</v>
      </c>
    </row>
    <row r="61" customFormat="false" ht="12.75" hidden="false" customHeight="false" outlineLevel="0" collapsed="false">
      <c r="C61" s="353"/>
      <c r="G61" s="310" t="n">
        <f aca="false">EOMONTH(G60,0)+1</f>
        <v>38930</v>
      </c>
      <c r="H61" s="0" t="n">
        <v>3.445</v>
      </c>
      <c r="I61" s="326" t="n">
        <v>0.2475</v>
      </c>
      <c r="J61" s="323" t="n">
        <v>0.0499339742651683</v>
      </c>
      <c r="K61" s="323" t="n">
        <v>-0.13</v>
      </c>
      <c r="L61" s="323" t="n">
        <v>-0.15</v>
      </c>
      <c r="M61" s="362" t="n">
        <v>-0.09</v>
      </c>
      <c r="N61" s="362" t="n">
        <v>-0.135</v>
      </c>
      <c r="O61" s="323" t="n">
        <v>-0.09</v>
      </c>
      <c r="P61" s="323" t="n">
        <v>-0.0575</v>
      </c>
      <c r="Q61" s="323" t="n">
        <v>-0.1</v>
      </c>
      <c r="R61" s="323" t="n">
        <v>-0.12</v>
      </c>
      <c r="S61" s="323" t="n">
        <v>-0.12</v>
      </c>
      <c r="T61" s="323" t="n">
        <v>-0.13</v>
      </c>
      <c r="U61" s="323" t="n">
        <v>-0.0825</v>
      </c>
      <c r="V61" s="323" t="n">
        <v>-0.0675</v>
      </c>
      <c r="W61" s="323" t="n">
        <v>0.125</v>
      </c>
      <c r="X61" s="323" t="n">
        <v>0.155</v>
      </c>
      <c r="Y61" s="323" t="n">
        <v>0.04</v>
      </c>
      <c r="Z61" s="323" t="n">
        <v>0.5</v>
      </c>
      <c r="AA61" s="323" t="n">
        <v>0.15</v>
      </c>
      <c r="AB61" s="323" t="n">
        <v>0.205</v>
      </c>
      <c r="AC61" s="323" t="n">
        <v>-0.0255</v>
      </c>
      <c r="AD61" s="323" t="n">
        <v>-0.0475</v>
      </c>
      <c r="AE61" s="323" t="n">
        <v>0.0085</v>
      </c>
      <c r="AF61" s="323" t="n">
        <v>-0.014</v>
      </c>
      <c r="AG61" s="323" t="n">
        <v>0.0025</v>
      </c>
      <c r="AH61" s="323" t="n">
        <v>-0.0225</v>
      </c>
      <c r="AI61" s="323" t="n">
        <v>-0.0725</v>
      </c>
      <c r="AJ61" s="323" t="n">
        <v>-0.065</v>
      </c>
      <c r="AK61" s="323" t="n">
        <v>-0.0875</v>
      </c>
      <c r="AL61" s="323" t="n">
        <v>-0.0195</v>
      </c>
      <c r="AM61" s="323" t="n">
        <v>-0.072</v>
      </c>
      <c r="AN61" s="323" t="n">
        <v>-0.0975</v>
      </c>
      <c r="AO61" s="323" t="n">
        <v>-0.017</v>
      </c>
      <c r="AP61" s="323" t="n">
        <v>0.023</v>
      </c>
      <c r="AQ61" s="323" t="n">
        <v>0.41</v>
      </c>
      <c r="AR61" s="323" t="n">
        <v>0.03</v>
      </c>
      <c r="AS61" s="323" t="n">
        <v>-0.47</v>
      </c>
      <c r="AT61" s="323" t="n">
        <v>-0.075</v>
      </c>
      <c r="AU61" s="323" t="n">
        <v>-0.195</v>
      </c>
      <c r="AV61" s="323" t="n">
        <v>-0.25</v>
      </c>
      <c r="AW61" s="323" t="n">
        <v>-0.39</v>
      </c>
      <c r="AX61" s="323" t="n">
        <v>-0.47</v>
      </c>
      <c r="AY61" s="323" t="n">
        <v>0.26</v>
      </c>
      <c r="AZ61" s="323" t="n">
        <v>-0.47</v>
      </c>
      <c r="BA61" s="323" t="n">
        <v>-0.146</v>
      </c>
      <c r="BB61" s="323" t="n">
        <v>-0.065</v>
      </c>
      <c r="BC61" s="323" t="n">
        <v>-0.086</v>
      </c>
      <c r="BD61" s="323" t="n">
        <v>-0.0575</v>
      </c>
      <c r="BE61" s="323" t="n">
        <v>-0.0785</v>
      </c>
      <c r="BF61" s="323" t="n">
        <v>-0.0195</v>
      </c>
      <c r="BG61" s="323" t="n">
        <v>-0.0625</v>
      </c>
      <c r="BH61" s="323" t="n">
        <v>0</v>
      </c>
      <c r="BI61" s="323" t="n">
        <v>-0.0725</v>
      </c>
      <c r="BJ61" s="323" t="n">
        <v>0.06</v>
      </c>
      <c r="BK61" s="323" t="n">
        <v>0.145</v>
      </c>
      <c r="BL61" s="323" t="n">
        <v>0.155</v>
      </c>
      <c r="BM61" s="323" t="n">
        <v>0.125</v>
      </c>
      <c r="BN61" s="323" t="n">
        <v>0.35</v>
      </c>
      <c r="BO61" s="323" t="n">
        <v>0</v>
      </c>
      <c r="BP61" s="323" t="n">
        <v>-0.01</v>
      </c>
      <c r="BQ61" s="323" t="n">
        <v>0.005</v>
      </c>
      <c r="BR61" s="323" t="n">
        <v>-0.01</v>
      </c>
      <c r="BS61" s="323" t="n">
        <v>0.02</v>
      </c>
      <c r="BT61" s="323" t="n">
        <v>0.005</v>
      </c>
      <c r="BU61" s="323" t="n">
        <v>0.0025</v>
      </c>
      <c r="BV61" s="323" t="n">
        <v>0.01</v>
      </c>
      <c r="BW61" s="0" t="n">
        <v>0.005</v>
      </c>
      <c r="BX61" s="0" t="n">
        <v>0.032</v>
      </c>
      <c r="BY61" s="0" t="n">
        <v>0.032</v>
      </c>
      <c r="BZ61" s="0" t="n">
        <v>0.03</v>
      </c>
    </row>
    <row r="62" customFormat="false" ht="12.75" hidden="false" customHeight="false" outlineLevel="0" collapsed="false">
      <c r="C62" s="353"/>
      <c r="G62" s="310" t="n">
        <f aca="false">EOMONTH(G61,0)+1</f>
        <v>38961</v>
      </c>
      <c r="H62" s="0" t="n">
        <v>3.44</v>
      </c>
      <c r="I62" s="326" t="n">
        <v>0.2475</v>
      </c>
      <c r="J62" s="323" t="n">
        <v>0.0502445456161724</v>
      </c>
      <c r="K62" s="323" t="n">
        <v>-0.13</v>
      </c>
      <c r="L62" s="323" t="n">
        <v>-0.15</v>
      </c>
      <c r="M62" s="362" t="n">
        <v>-0.09</v>
      </c>
      <c r="N62" s="362" t="n">
        <v>-0.135</v>
      </c>
      <c r="O62" s="323" t="n">
        <v>-0.09</v>
      </c>
      <c r="P62" s="323" t="n">
        <v>-0.0575</v>
      </c>
      <c r="Q62" s="323" t="n">
        <v>-0.1</v>
      </c>
      <c r="R62" s="323" t="n">
        <v>-0.12</v>
      </c>
      <c r="S62" s="323" t="n">
        <v>-0.12</v>
      </c>
      <c r="T62" s="323" t="n">
        <v>-0.13</v>
      </c>
      <c r="U62" s="323" t="n">
        <v>-0.0825</v>
      </c>
      <c r="V62" s="323" t="n">
        <v>-0.0675</v>
      </c>
      <c r="W62" s="323" t="n">
        <v>0.125</v>
      </c>
      <c r="X62" s="323" t="n">
        <v>0.155</v>
      </c>
      <c r="Y62" s="323" t="n">
        <v>0.04</v>
      </c>
      <c r="Z62" s="323" t="n">
        <v>0.5</v>
      </c>
      <c r="AA62" s="323" t="n">
        <v>0.125</v>
      </c>
      <c r="AB62" s="323" t="n">
        <v>0.145</v>
      </c>
      <c r="AC62" s="323" t="n">
        <v>-0.0255</v>
      </c>
      <c r="AD62" s="323" t="n">
        <v>-0.0525</v>
      </c>
      <c r="AE62" s="323" t="n">
        <v>0.0085</v>
      </c>
      <c r="AF62" s="323" t="n">
        <v>-0.014</v>
      </c>
      <c r="AG62" s="323" t="n">
        <v>0.0025</v>
      </c>
      <c r="AH62" s="323" t="n">
        <v>-0.0225</v>
      </c>
      <c r="AI62" s="323" t="n">
        <v>-0.0725</v>
      </c>
      <c r="AJ62" s="323" t="n">
        <v>-0.065</v>
      </c>
      <c r="AK62" s="323" t="n">
        <v>-0.0875</v>
      </c>
      <c r="AL62" s="323" t="n">
        <v>-0.0195</v>
      </c>
      <c r="AM62" s="323" t="n">
        <v>-0.072</v>
      </c>
      <c r="AN62" s="323" t="n">
        <v>-0.0975</v>
      </c>
      <c r="AO62" s="323" t="n">
        <v>-0.017</v>
      </c>
      <c r="AP62" s="323" t="n">
        <v>0.023</v>
      </c>
      <c r="AQ62" s="323" t="n">
        <v>0.36</v>
      </c>
      <c r="AR62" s="323" t="n">
        <v>0.0225</v>
      </c>
      <c r="AS62" s="323" t="n">
        <v>-0.47</v>
      </c>
      <c r="AT62" s="323" t="n">
        <v>-0.075</v>
      </c>
      <c r="AU62" s="323" t="n">
        <v>-0.195</v>
      </c>
      <c r="AV62" s="323" t="n">
        <v>-0.25</v>
      </c>
      <c r="AW62" s="323" t="n">
        <v>-0.39</v>
      </c>
      <c r="AX62" s="323" t="n">
        <v>-0.47</v>
      </c>
      <c r="AY62" s="323" t="n">
        <v>0.26</v>
      </c>
      <c r="AZ62" s="323" t="n">
        <v>-0.47</v>
      </c>
      <c r="BA62" s="323" t="n">
        <v>-0.156</v>
      </c>
      <c r="BB62" s="323" t="n">
        <v>-0.065</v>
      </c>
      <c r="BC62" s="323" t="n">
        <v>-0.096</v>
      </c>
      <c r="BD62" s="323" t="n">
        <v>-0.0575</v>
      </c>
      <c r="BE62" s="323" t="n">
        <v>-0.0835</v>
      </c>
      <c r="BF62" s="323" t="n">
        <v>-0.0195</v>
      </c>
      <c r="BG62" s="323" t="n">
        <v>-0.0625</v>
      </c>
      <c r="BH62" s="323" t="n">
        <v>-0.0075</v>
      </c>
      <c r="BI62" s="323" t="n">
        <v>-0.0725</v>
      </c>
      <c r="BJ62" s="323" t="n">
        <v>0.06</v>
      </c>
      <c r="BK62" s="323" t="n">
        <v>0.145</v>
      </c>
      <c r="BL62" s="323" t="n">
        <v>0.155</v>
      </c>
      <c r="BM62" s="323" t="n">
        <v>0.125</v>
      </c>
      <c r="BN62" s="323" t="n">
        <v>0.315</v>
      </c>
      <c r="BO62" s="323" t="n">
        <v>0</v>
      </c>
      <c r="BP62" s="323" t="n">
        <v>-0.01</v>
      </c>
      <c r="BQ62" s="323" t="n">
        <v>0.005</v>
      </c>
      <c r="BR62" s="323" t="n">
        <v>-0.01</v>
      </c>
      <c r="BS62" s="323" t="n">
        <v>0.02</v>
      </c>
      <c r="BT62" s="323" t="n">
        <v>0.005</v>
      </c>
      <c r="BU62" s="323" t="n">
        <v>0.0025</v>
      </c>
      <c r="BV62" s="323" t="n">
        <v>0.01</v>
      </c>
      <c r="BW62" s="0" t="n">
        <v>0.005</v>
      </c>
      <c r="BX62" s="0" t="n">
        <v>0.032</v>
      </c>
      <c r="BY62" s="0" t="n">
        <v>0.032</v>
      </c>
      <c r="BZ62" s="0" t="n">
        <v>0.03</v>
      </c>
    </row>
    <row r="63" customFormat="false" ht="12.75" hidden="false" customHeight="false" outlineLevel="0" collapsed="false">
      <c r="C63" s="353"/>
      <c r="G63" s="310" t="n">
        <f aca="false">EOMONTH(G62,0)+1</f>
        <v>38991</v>
      </c>
      <c r="H63" s="0" t="n">
        <v>3.465</v>
      </c>
      <c r="I63" s="326" t="n">
        <v>0.2475</v>
      </c>
      <c r="J63" s="323" t="n">
        <v>0.0505450985671585</v>
      </c>
      <c r="K63" s="323" t="n">
        <v>-0.13</v>
      </c>
      <c r="L63" s="323" t="n">
        <v>-0.15</v>
      </c>
      <c r="M63" s="362" t="n">
        <v>-0.09</v>
      </c>
      <c r="N63" s="362" t="n">
        <v>-0.135</v>
      </c>
      <c r="O63" s="323" t="n">
        <v>-0.09</v>
      </c>
      <c r="P63" s="323" t="n">
        <v>-0.0575</v>
      </c>
      <c r="Q63" s="323" t="n">
        <v>-0.1</v>
      </c>
      <c r="R63" s="323" t="n">
        <v>-0.12</v>
      </c>
      <c r="S63" s="323" t="n">
        <v>-0.12</v>
      </c>
      <c r="T63" s="323" t="n">
        <v>-0.13</v>
      </c>
      <c r="U63" s="323" t="n">
        <v>-0.0825</v>
      </c>
      <c r="V63" s="323" t="n">
        <v>-0.0675</v>
      </c>
      <c r="W63" s="323" t="n">
        <v>0.125</v>
      </c>
      <c r="X63" s="323" t="n">
        <v>0.155</v>
      </c>
      <c r="Y63" s="323" t="n">
        <v>0.04</v>
      </c>
      <c r="Z63" s="323" t="n">
        <v>0.5</v>
      </c>
      <c r="AA63" s="323" t="n">
        <v>0.145</v>
      </c>
      <c r="AB63" s="323" t="n">
        <v>0.175</v>
      </c>
      <c r="AC63" s="323" t="n">
        <v>-0.0255</v>
      </c>
      <c r="AD63" s="323" t="n">
        <v>-0.0525</v>
      </c>
      <c r="AE63" s="323" t="n">
        <v>0.0035</v>
      </c>
      <c r="AF63" s="323" t="n">
        <v>-0.019</v>
      </c>
      <c r="AG63" s="323" t="n">
        <v>0.0025</v>
      </c>
      <c r="AH63" s="323" t="n">
        <v>-0.0225</v>
      </c>
      <c r="AI63" s="323" t="n">
        <v>-0.0725</v>
      </c>
      <c r="AJ63" s="323" t="n">
        <v>-0.065</v>
      </c>
      <c r="AK63" s="323" t="n">
        <v>-0.0875</v>
      </c>
      <c r="AL63" s="323" t="n">
        <v>-0.0195</v>
      </c>
      <c r="AM63" s="323" t="n">
        <v>-0.072</v>
      </c>
      <c r="AN63" s="323" t="n">
        <v>-0.0975</v>
      </c>
      <c r="AO63" s="323" t="n">
        <v>-0.017</v>
      </c>
      <c r="AP63" s="323" t="n">
        <v>0.023</v>
      </c>
      <c r="AQ63" s="323" t="n">
        <v>0.4</v>
      </c>
      <c r="AR63" s="323" t="n">
        <v>0.0125</v>
      </c>
      <c r="AS63" s="323" t="n">
        <v>-0.47</v>
      </c>
      <c r="AT63" s="323" t="n">
        <v>-0.075</v>
      </c>
      <c r="AU63" s="323" t="n">
        <v>-0.195</v>
      </c>
      <c r="AV63" s="323" t="n">
        <v>-0.25</v>
      </c>
      <c r="AW63" s="323" t="n">
        <v>-0.39</v>
      </c>
      <c r="AX63" s="323" t="n">
        <v>-0.47</v>
      </c>
      <c r="AY63" s="323" t="n">
        <v>0.26</v>
      </c>
      <c r="AZ63" s="323" t="n">
        <v>-0.47</v>
      </c>
      <c r="BA63" s="323" t="n">
        <v>-0.1435</v>
      </c>
      <c r="BB63" s="323" t="n">
        <v>-0.065</v>
      </c>
      <c r="BC63" s="323" t="n">
        <v>-0.0835</v>
      </c>
      <c r="BD63" s="323" t="n">
        <v>-0.0575</v>
      </c>
      <c r="BE63" s="323" t="n">
        <v>-0.086</v>
      </c>
      <c r="BF63" s="323" t="n">
        <v>-0.0195</v>
      </c>
      <c r="BG63" s="323" t="n">
        <v>-0.0625</v>
      </c>
      <c r="BH63" s="323" t="n">
        <v>-0.0175</v>
      </c>
      <c r="BI63" s="323" t="n">
        <v>-0.0725</v>
      </c>
      <c r="BJ63" s="323" t="n">
        <v>0.06</v>
      </c>
      <c r="BK63" s="323" t="n">
        <v>0.145</v>
      </c>
      <c r="BL63" s="323" t="n">
        <v>0.155</v>
      </c>
      <c r="BM63" s="323" t="n">
        <v>0.125</v>
      </c>
      <c r="BN63" s="323" t="n">
        <v>0.36</v>
      </c>
      <c r="BO63" s="323" t="n">
        <v>0</v>
      </c>
      <c r="BP63" s="323" t="n">
        <v>-0.015</v>
      </c>
      <c r="BQ63" s="323" t="n">
        <v>0.005</v>
      </c>
      <c r="BR63" s="323" t="n">
        <v>-0.01</v>
      </c>
      <c r="BS63" s="323" t="n">
        <v>0.02</v>
      </c>
      <c r="BT63" s="323" t="n">
        <v>0.005</v>
      </c>
      <c r="BU63" s="323" t="n">
        <v>0.0025</v>
      </c>
      <c r="BV63" s="323" t="n">
        <v>0.01</v>
      </c>
      <c r="BW63" s="0" t="n">
        <v>0.005</v>
      </c>
      <c r="BX63" s="0" t="n">
        <v>0.032</v>
      </c>
      <c r="BY63" s="0" t="n">
        <v>0.032</v>
      </c>
      <c r="BZ63" s="0" t="n">
        <v>0.03</v>
      </c>
    </row>
    <row r="64" customFormat="false" ht="12.75" hidden="false" customHeight="false" outlineLevel="0" collapsed="false">
      <c r="C64" s="353"/>
      <c r="G64" s="310" t="n">
        <f aca="false">EOMONTH(G63,0)+1</f>
        <v>39022</v>
      </c>
      <c r="H64" s="0" t="n">
        <v>3.617</v>
      </c>
      <c r="I64" s="326" t="n">
        <v>0.2475</v>
      </c>
      <c r="J64" s="323" t="n">
        <v>0.0508556699815208</v>
      </c>
      <c r="K64" s="323" t="n">
        <v>-0.13</v>
      </c>
      <c r="L64" s="323" t="n">
        <v>-0.15</v>
      </c>
      <c r="M64" s="362" t="n">
        <v>-0.01</v>
      </c>
      <c r="N64" s="362" t="n">
        <v>-0.135</v>
      </c>
      <c r="O64" s="323" t="n">
        <v>0</v>
      </c>
      <c r="P64" s="323" t="n">
        <v>-0.0575</v>
      </c>
      <c r="Q64" s="323" t="n">
        <v>-0.1</v>
      </c>
      <c r="R64" s="323" t="n">
        <v>-0.12</v>
      </c>
      <c r="S64" s="323" t="n">
        <v>-0.12</v>
      </c>
      <c r="T64" s="323" t="n">
        <v>-0.13</v>
      </c>
      <c r="U64" s="323" t="n">
        <v>-0.09</v>
      </c>
      <c r="V64" s="323" t="n">
        <v>-0.0675</v>
      </c>
      <c r="W64" s="323" t="n">
        <v>0.155</v>
      </c>
      <c r="X64" s="323" t="n">
        <v>0.205</v>
      </c>
      <c r="Y64" s="323" t="n">
        <v>0.13</v>
      </c>
      <c r="Z64" s="323" t="n">
        <v>0.5</v>
      </c>
      <c r="AA64" s="323" t="n">
        <v>0.195</v>
      </c>
      <c r="AB64" s="323" t="n">
        <v>0.21</v>
      </c>
      <c r="AC64" s="323" t="n">
        <v>-0.023</v>
      </c>
      <c r="AD64" s="323" t="n">
        <v>-0.035</v>
      </c>
      <c r="AE64" s="323" t="n">
        <v>0.0045</v>
      </c>
      <c r="AF64" s="323" t="n">
        <v>-0.0155</v>
      </c>
      <c r="AG64" s="323" t="n">
        <v>0.0025</v>
      </c>
      <c r="AH64" s="323" t="n">
        <v>-0.0225</v>
      </c>
      <c r="AI64" s="323" t="n">
        <v>-0.075</v>
      </c>
      <c r="AJ64" s="323" t="n">
        <v>-0.0675</v>
      </c>
      <c r="AK64" s="323" t="n">
        <v>-0.09</v>
      </c>
      <c r="AL64" s="323" t="n">
        <v>-0.016</v>
      </c>
      <c r="AM64" s="323" t="n">
        <v>-0.066</v>
      </c>
      <c r="AN64" s="323" t="n">
        <v>-0.1125</v>
      </c>
      <c r="AO64" s="323" t="n">
        <v>-0.011</v>
      </c>
      <c r="AP64" s="323" t="n">
        <v>0.029</v>
      </c>
      <c r="AQ64" s="323" t="n">
        <v>0.65</v>
      </c>
      <c r="AR64" s="323" t="n">
        <v>-0.0225</v>
      </c>
      <c r="AS64" s="323" t="n">
        <v>-0.34</v>
      </c>
      <c r="AT64" s="323" t="n">
        <v>-0.075</v>
      </c>
      <c r="AU64" s="323" t="n">
        <v>-0.13</v>
      </c>
      <c r="AV64" s="323" t="n">
        <v>0.248</v>
      </c>
      <c r="AW64" s="323" t="n">
        <v>-0.26</v>
      </c>
      <c r="AX64" s="323" t="n">
        <v>-0.34</v>
      </c>
      <c r="AY64" s="323" t="n">
        <v>0.24</v>
      </c>
      <c r="AZ64" s="323" t="n">
        <v>-0.34</v>
      </c>
      <c r="BA64" s="323" t="n">
        <v>-0.151</v>
      </c>
      <c r="BB64" s="323" t="n">
        <v>-0.065</v>
      </c>
      <c r="BC64" s="323" t="n">
        <v>-0.091</v>
      </c>
      <c r="BD64" s="323" t="n">
        <v>-0.0575</v>
      </c>
      <c r="BE64" s="323" t="n">
        <v>-0.081</v>
      </c>
      <c r="BF64" s="323" t="n">
        <v>-0.021</v>
      </c>
      <c r="BG64" s="323" t="n">
        <v>-0.0775</v>
      </c>
      <c r="BH64" s="323" t="n">
        <v>-0.0525</v>
      </c>
      <c r="BI64" s="323" t="n">
        <v>-0.075</v>
      </c>
      <c r="BJ64" s="323" t="n">
        <v>0.15</v>
      </c>
      <c r="BK64" s="323" t="n">
        <v>0.235</v>
      </c>
      <c r="BL64" s="323" t="n">
        <v>0.205</v>
      </c>
      <c r="BM64" s="323" t="n">
        <v>0.155</v>
      </c>
      <c r="BN64" s="323" t="n">
        <v>0.46</v>
      </c>
      <c r="BO64" s="323" t="n">
        <v>0</v>
      </c>
      <c r="BP64" s="323" t="n">
        <v>-0.02</v>
      </c>
      <c r="BQ64" s="323" t="n">
        <v>0.005</v>
      </c>
      <c r="BR64" s="323" t="n">
        <v>0</v>
      </c>
      <c r="BS64" s="323" t="n">
        <v>0.035</v>
      </c>
      <c r="BT64" s="323" t="n">
        <v>0.005</v>
      </c>
      <c r="BU64" s="323" t="n">
        <v>0.005</v>
      </c>
      <c r="BV64" s="323" t="n">
        <v>0.055</v>
      </c>
      <c r="BW64" s="0" t="n">
        <v>0.02</v>
      </c>
      <c r="BX64" s="0" t="n">
        <v>0.034</v>
      </c>
      <c r="BY64" s="0" t="n">
        <v>0.034</v>
      </c>
      <c r="BZ64" s="0" t="n">
        <v>0.03</v>
      </c>
    </row>
    <row r="65" customFormat="false" ht="12.75" hidden="false" customHeight="false" outlineLevel="0" collapsed="false">
      <c r="C65" s="353"/>
      <c r="G65" s="310" t="n">
        <f aca="false">EOMONTH(G64,0)+1</f>
        <v>39052</v>
      </c>
      <c r="H65" s="0" t="n">
        <v>3.76</v>
      </c>
      <c r="I65" s="326" t="n">
        <v>0.2475</v>
      </c>
      <c r="J65" s="323" t="n">
        <v>0.0511562229938121</v>
      </c>
      <c r="K65" s="323" t="n">
        <v>-0.1325</v>
      </c>
      <c r="L65" s="323" t="n">
        <v>-0.1525</v>
      </c>
      <c r="M65" s="362" t="n">
        <v>-0.005</v>
      </c>
      <c r="N65" s="362" t="n">
        <v>-0.135</v>
      </c>
      <c r="O65" s="323" t="n">
        <v>0.005</v>
      </c>
      <c r="P65" s="323" t="n">
        <v>-0.0575</v>
      </c>
      <c r="Q65" s="323" t="n">
        <v>-0.1025</v>
      </c>
      <c r="R65" s="323" t="n">
        <v>-0.1225</v>
      </c>
      <c r="S65" s="323" t="n">
        <v>-0.1225</v>
      </c>
      <c r="T65" s="323" t="n">
        <v>-0.1325</v>
      </c>
      <c r="U65" s="323" t="n">
        <v>-0.09</v>
      </c>
      <c r="V65" s="323" t="n">
        <v>-0.0675</v>
      </c>
      <c r="W65" s="323" t="n">
        <v>0.155</v>
      </c>
      <c r="X65" s="323" t="n">
        <v>0.205</v>
      </c>
      <c r="Y65" s="323" t="n">
        <v>0.13</v>
      </c>
      <c r="Z65" s="323" t="n">
        <v>0.5</v>
      </c>
      <c r="AA65" s="323" t="n">
        <v>0.215</v>
      </c>
      <c r="AB65" s="323" t="n">
        <v>0.29</v>
      </c>
      <c r="AC65" s="323" t="n">
        <v>-0.023</v>
      </c>
      <c r="AD65" s="323" t="n">
        <v>-0.035</v>
      </c>
      <c r="AE65" s="323" t="n">
        <v>0.0045</v>
      </c>
      <c r="AF65" s="323" t="n">
        <v>-0.0155</v>
      </c>
      <c r="AG65" s="323" t="n">
        <v>0.0025</v>
      </c>
      <c r="AH65" s="323" t="n">
        <v>-0.0225</v>
      </c>
      <c r="AI65" s="323" t="n">
        <v>-0.075</v>
      </c>
      <c r="AJ65" s="323" t="n">
        <v>-0.0655</v>
      </c>
      <c r="AK65" s="323" t="n">
        <v>-0.088</v>
      </c>
      <c r="AL65" s="323" t="n">
        <v>-0.0135</v>
      </c>
      <c r="AM65" s="323" t="n">
        <v>-0.066</v>
      </c>
      <c r="AN65" s="323" t="n">
        <v>-0.1125</v>
      </c>
      <c r="AO65" s="323" t="n">
        <v>-0.011</v>
      </c>
      <c r="AP65" s="323" t="n">
        <v>0.029</v>
      </c>
      <c r="AQ65" s="323" t="n">
        <v>0.98</v>
      </c>
      <c r="AR65" s="323" t="n">
        <v>-0.045</v>
      </c>
      <c r="AS65" s="323" t="n">
        <v>-0.34</v>
      </c>
      <c r="AT65" s="323" t="n">
        <v>-0.075</v>
      </c>
      <c r="AU65" s="323" t="n">
        <v>-0.13</v>
      </c>
      <c r="AV65" s="323" t="n">
        <v>0.308</v>
      </c>
      <c r="AW65" s="323" t="n">
        <v>-0.26</v>
      </c>
      <c r="AX65" s="323" t="n">
        <v>-0.34</v>
      </c>
      <c r="AY65" s="323" t="n">
        <v>0.24</v>
      </c>
      <c r="AZ65" s="323" t="n">
        <v>-0.34</v>
      </c>
      <c r="BA65" s="323" t="n">
        <v>-0.1785</v>
      </c>
      <c r="BB65" s="323" t="n">
        <v>-0.065</v>
      </c>
      <c r="BC65" s="323" t="n">
        <v>-0.1185</v>
      </c>
      <c r="BD65" s="323" t="n">
        <v>-0.0575</v>
      </c>
      <c r="BE65" s="323" t="n">
        <v>-0.1085</v>
      </c>
      <c r="BF65" s="323" t="n">
        <v>-0.0185</v>
      </c>
      <c r="BG65" s="323" t="n">
        <v>-0.0775</v>
      </c>
      <c r="BH65" s="323" t="n">
        <v>-0.075</v>
      </c>
      <c r="BI65" s="323" t="n">
        <v>-0.075</v>
      </c>
      <c r="BJ65" s="323" t="n">
        <v>0.15</v>
      </c>
      <c r="BK65" s="323" t="n">
        <v>0.235</v>
      </c>
      <c r="BL65" s="323" t="n">
        <v>0.205</v>
      </c>
      <c r="BM65" s="323" t="n">
        <v>0.155</v>
      </c>
      <c r="BN65" s="323" t="n">
        <v>0.77</v>
      </c>
      <c r="BO65" s="323" t="n">
        <v>0</v>
      </c>
      <c r="BP65" s="323" t="n">
        <v>-0.025</v>
      </c>
      <c r="BQ65" s="323" t="n">
        <v>0.005</v>
      </c>
      <c r="BR65" s="323" t="n">
        <v>0</v>
      </c>
      <c r="BS65" s="323" t="n">
        <v>0.035</v>
      </c>
      <c r="BT65" s="323" t="n">
        <v>0.005</v>
      </c>
      <c r="BU65" s="323" t="n">
        <v>0.005</v>
      </c>
      <c r="BV65" s="323" t="n">
        <v>0.25</v>
      </c>
      <c r="BW65" s="0" t="n">
        <v>0.02</v>
      </c>
      <c r="BX65" s="0" t="n">
        <v>0.034</v>
      </c>
      <c r="BY65" s="0" t="n">
        <v>0.034</v>
      </c>
      <c r="BZ65" s="0" t="n">
        <v>0.03</v>
      </c>
    </row>
    <row r="66" customFormat="false" ht="12.75" hidden="false" customHeight="false" outlineLevel="0" collapsed="false">
      <c r="C66" s="353"/>
      <c r="G66" s="310" t="n">
        <f aca="false">EOMONTH(G65,0)+1</f>
        <v>39083</v>
      </c>
      <c r="H66" s="0" t="n">
        <v>3.8125</v>
      </c>
      <c r="I66" s="326" t="n">
        <v>0.2475</v>
      </c>
      <c r="J66" s="323" t="n">
        <v>0.051391857633718</v>
      </c>
      <c r="K66" s="323" t="n">
        <v>-0.135</v>
      </c>
      <c r="L66" s="323" t="n">
        <v>-0.155</v>
      </c>
      <c r="M66" s="362" t="n">
        <v>0.015</v>
      </c>
      <c r="N66" s="362" t="n">
        <v>-0.13</v>
      </c>
      <c r="O66" s="323" t="n">
        <v>0.025</v>
      </c>
      <c r="P66" s="323" t="n">
        <v>-0.0575</v>
      </c>
      <c r="Q66" s="323" t="n">
        <v>-0.105</v>
      </c>
      <c r="R66" s="323" t="n">
        <v>-0.125</v>
      </c>
      <c r="S66" s="323" t="n">
        <v>-0.125</v>
      </c>
      <c r="T66" s="323" t="n">
        <v>-0.135</v>
      </c>
      <c r="U66" s="323" t="n">
        <v>-0.09</v>
      </c>
      <c r="V66" s="323" t="n">
        <v>-0.0675</v>
      </c>
      <c r="W66" s="323" t="n">
        <v>0.155</v>
      </c>
      <c r="X66" s="323" t="n">
        <v>0.205</v>
      </c>
      <c r="Y66" s="323" t="n">
        <v>0.13</v>
      </c>
      <c r="Z66" s="323" t="n">
        <v>0.5</v>
      </c>
      <c r="AA66" s="323" t="n">
        <v>0.235</v>
      </c>
      <c r="AB66" s="323" t="n">
        <v>0.34</v>
      </c>
      <c r="AC66" s="323" t="n">
        <v>-0.021</v>
      </c>
      <c r="AD66" s="323" t="n">
        <v>-0.035</v>
      </c>
      <c r="AE66" s="323" t="n">
        <v>0.0045</v>
      </c>
      <c r="AF66" s="323" t="n">
        <v>-0.0155</v>
      </c>
      <c r="AG66" s="323" t="n">
        <v>0.0025</v>
      </c>
      <c r="AH66" s="323" t="n">
        <v>-0.0225</v>
      </c>
      <c r="AI66" s="323" t="n">
        <v>-0.075</v>
      </c>
      <c r="AJ66" s="323" t="n">
        <v>-0.0655</v>
      </c>
      <c r="AK66" s="323" t="n">
        <v>-0.088</v>
      </c>
      <c r="AL66" s="323" t="n">
        <v>-0.0135</v>
      </c>
      <c r="AM66" s="323" t="n">
        <v>-0.066</v>
      </c>
      <c r="AN66" s="323" t="n">
        <v>-0.1125</v>
      </c>
      <c r="AO66" s="323" t="n">
        <v>-0.011</v>
      </c>
      <c r="AP66" s="323" t="n">
        <v>0.029</v>
      </c>
      <c r="AQ66" s="323" t="n">
        <v>1.6</v>
      </c>
      <c r="AR66" s="323" t="n">
        <v>-0.0475</v>
      </c>
      <c r="AS66" s="323" t="n">
        <v>-0.34</v>
      </c>
      <c r="AT66" s="323" t="n">
        <v>-0.07</v>
      </c>
      <c r="AU66" s="323" t="n">
        <v>-0.13</v>
      </c>
      <c r="AV66" s="323" t="n">
        <v>0.378</v>
      </c>
      <c r="AW66" s="323" t="n">
        <v>-0.26</v>
      </c>
      <c r="AX66" s="323" t="n">
        <v>-0.34</v>
      </c>
      <c r="AY66" s="323" t="n">
        <v>0.24</v>
      </c>
      <c r="AZ66" s="323" t="n">
        <v>-0.34</v>
      </c>
      <c r="BA66" s="323" t="n">
        <v>-0.1935</v>
      </c>
      <c r="BB66" s="323" t="n">
        <v>-0.06</v>
      </c>
      <c r="BC66" s="323" t="n">
        <v>-0.1335</v>
      </c>
      <c r="BD66" s="323" t="n">
        <v>-0.0575</v>
      </c>
      <c r="BE66" s="323" t="n">
        <v>-0.109</v>
      </c>
      <c r="BF66" s="323" t="n">
        <v>-0.0185</v>
      </c>
      <c r="BG66" s="323" t="n">
        <v>-0.0775</v>
      </c>
      <c r="BH66" s="323" t="n">
        <v>-0.0775</v>
      </c>
      <c r="BI66" s="323" t="n">
        <v>-0.075</v>
      </c>
      <c r="BJ66" s="323" t="n">
        <v>0.15</v>
      </c>
      <c r="BK66" s="323" t="n">
        <v>0.235</v>
      </c>
      <c r="BL66" s="323" t="n">
        <v>0.205</v>
      </c>
      <c r="BM66" s="323" t="n">
        <v>0.155</v>
      </c>
      <c r="BN66" s="323" t="n">
        <v>1.04</v>
      </c>
      <c r="BO66" s="323" t="n">
        <v>0.0025</v>
      </c>
      <c r="BP66" s="323" t="n">
        <v>-0.025</v>
      </c>
      <c r="BQ66" s="323" t="n">
        <v>0.005</v>
      </c>
      <c r="BR66" s="323" t="n">
        <v>0</v>
      </c>
      <c r="BS66" s="323" t="n">
        <v>0.035</v>
      </c>
      <c r="BT66" s="323" t="n">
        <v>0.005</v>
      </c>
      <c r="BU66" s="323" t="n">
        <v>0.005</v>
      </c>
      <c r="BV66" s="323" t="n">
        <v>0.45</v>
      </c>
      <c r="BW66" s="0" t="n">
        <v>0.02</v>
      </c>
      <c r="BX66" s="0" t="n">
        <v>0.034</v>
      </c>
      <c r="BY66" s="0" t="n">
        <v>0.034</v>
      </c>
      <c r="BZ66" s="0" t="n">
        <v>0.03</v>
      </c>
    </row>
    <row r="67" customFormat="false" ht="12.75" hidden="false" customHeight="false" outlineLevel="0" collapsed="false">
      <c r="C67" s="353"/>
      <c r="G67" s="310" t="n">
        <f aca="false">EOMONTH(G66,0)+1</f>
        <v>39114</v>
      </c>
      <c r="H67" s="0" t="n">
        <v>3.7275</v>
      </c>
      <c r="I67" s="326" t="n">
        <v>0.2425</v>
      </c>
      <c r="J67" s="323" t="n">
        <v>0.0515733712395421</v>
      </c>
      <c r="K67" s="323" t="n">
        <v>-0.1275</v>
      </c>
      <c r="L67" s="323" t="n">
        <v>-0.1475</v>
      </c>
      <c r="M67" s="362" t="n">
        <v>0.01</v>
      </c>
      <c r="N67" s="362" t="n">
        <v>-0.13</v>
      </c>
      <c r="O67" s="323" t="n">
        <v>0.02</v>
      </c>
      <c r="P67" s="323" t="n">
        <v>-0.0575</v>
      </c>
      <c r="Q67" s="323" t="n">
        <v>-0.0975</v>
      </c>
      <c r="R67" s="323" t="n">
        <v>-0.1175</v>
      </c>
      <c r="S67" s="323" t="n">
        <v>-0.1175</v>
      </c>
      <c r="T67" s="323" t="n">
        <v>-0.1275</v>
      </c>
      <c r="U67" s="323" t="n">
        <v>-0.09</v>
      </c>
      <c r="V67" s="323" t="n">
        <v>-0.0675</v>
      </c>
      <c r="W67" s="323" t="n">
        <v>0.155</v>
      </c>
      <c r="X67" s="323" t="n">
        <v>0.205</v>
      </c>
      <c r="Y67" s="323" t="n">
        <v>0.13</v>
      </c>
      <c r="Z67" s="323" t="n">
        <v>0.5</v>
      </c>
      <c r="AA67" s="323" t="n">
        <v>0.235</v>
      </c>
      <c r="AB67" s="323" t="n">
        <v>0.34</v>
      </c>
      <c r="AC67" s="323" t="n">
        <v>-0.021</v>
      </c>
      <c r="AD67" s="323" t="n">
        <v>-0.035</v>
      </c>
      <c r="AE67" s="323" t="n">
        <v>0.0045</v>
      </c>
      <c r="AF67" s="323" t="n">
        <v>-0.0155</v>
      </c>
      <c r="AG67" s="323" t="n">
        <v>0.0025</v>
      </c>
      <c r="AH67" s="323" t="n">
        <v>-0.0225</v>
      </c>
      <c r="AI67" s="323" t="n">
        <v>-0.075</v>
      </c>
      <c r="AJ67" s="323" t="n">
        <v>-0.0655</v>
      </c>
      <c r="AK67" s="323" t="n">
        <v>-0.088</v>
      </c>
      <c r="AL67" s="323" t="n">
        <v>-0.0135</v>
      </c>
      <c r="AM67" s="323" t="n">
        <v>-0.066</v>
      </c>
      <c r="AN67" s="323" t="n">
        <v>-0.1125</v>
      </c>
      <c r="AO67" s="323" t="n">
        <v>-0.011</v>
      </c>
      <c r="AP67" s="323" t="n">
        <v>0.029</v>
      </c>
      <c r="AQ67" s="323" t="n">
        <v>1.6</v>
      </c>
      <c r="AR67" s="323" t="n">
        <v>-0.03</v>
      </c>
      <c r="AS67" s="323" t="n">
        <v>-0.34</v>
      </c>
      <c r="AT67" s="323" t="n">
        <v>-0.07</v>
      </c>
      <c r="AU67" s="323" t="n">
        <v>-0.13</v>
      </c>
      <c r="AV67" s="323" t="n">
        <v>0.248</v>
      </c>
      <c r="AW67" s="323" t="n">
        <v>-0.26</v>
      </c>
      <c r="AX67" s="323" t="n">
        <v>-0.34</v>
      </c>
      <c r="AY67" s="323" t="n">
        <v>0.24</v>
      </c>
      <c r="AZ67" s="323" t="n">
        <v>-0.34</v>
      </c>
      <c r="BA67" s="323" t="n">
        <v>-0.1835</v>
      </c>
      <c r="BB67" s="323" t="n">
        <v>-0.06</v>
      </c>
      <c r="BC67" s="323" t="n">
        <v>-0.1235</v>
      </c>
      <c r="BD67" s="323" t="n">
        <v>-0.0575</v>
      </c>
      <c r="BE67" s="323" t="n">
        <v>-0.109</v>
      </c>
      <c r="BF67" s="323" t="n">
        <v>-0.0185</v>
      </c>
      <c r="BG67" s="323" t="n">
        <v>-0.0775</v>
      </c>
      <c r="BH67" s="323" t="n">
        <v>-0.06</v>
      </c>
      <c r="BI67" s="323" t="n">
        <v>-0.075</v>
      </c>
      <c r="BJ67" s="323" t="n">
        <v>0.15</v>
      </c>
      <c r="BK67" s="323" t="n">
        <v>0.235</v>
      </c>
      <c r="BL67" s="323" t="n">
        <v>0.205</v>
      </c>
      <c r="BM67" s="323" t="n">
        <v>0.155</v>
      </c>
      <c r="BN67" s="323" t="n">
        <v>1.04</v>
      </c>
      <c r="BO67" s="323" t="n">
        <v>0.0025</v>
      </c>
      <c r="BP67" s="323" t="n">
        <v>-0.025</v>
      </c>
      <c r="BQ67" s="323" t="n">
        <v>0.005</v>
      </c>
      <c r="BR67" s="323" t="n">
        <v>0</v>
      </c>
      <c r="BS67" s="323" t="n">
        <v>0.035</v>
      </c>
      <c r="BT67" s="323" t="n">
        <v>0.005</v>
      </c>
      <c r="BU67" s="323" t="n">
        <v>0.005</v>
      </c>
      <c r="BV67" s="323" t="n">
        <v>0.45</v>
      </c>
      <c r="BW67" s="0" t="n">
        <v>0.02</v>
      </c>
      <c r="BX67" s="0" t="n">
        <v>0.034</v>
      </c>
      <c r="BY67" s="0" t="n">
        <v>0.034</v>
      </c>
      <c r="BZ67" s="0" t="n">
        <v>0.03</v>
      </c>
    </row>
    <row r="68" customFormat="false" ht="12.75" hidden="false" customHeight="false" outlineLevel="0" collapsed="false">
      <c r="C68" s="353"/>
      <c r="G68" s="310" t="n">
        <f aca="false">EOMONTH(G67,0)+1</f>
        <v>39142</v>
      </c>
      <c r="H68" s="0" t="n">
        <v>3.5975</v>
      </c>
      <c r="I68" s="326" t="n">
        <v>0.24</v>
      </c>
      <c r="J68" s="323" t="n">
        <v>0.0517373190219916</v>
      </c>
      <c r="K68" s="323" t="n">
        <v>-0.125</v>
      </c>
      <c r="L68" s="323" t="n">
        <v>-0.145</v>
      </c>
      <c r="M68" s="362" t="n">
        <v>-0.01</v>
      </c>
      <c r="N68" s="362" t="n">
        <v>-0.13</v>
      </c>
      <c r="O68" s="323" t="n">
        <v>0</v>
      </c>
      <c r="P68" s="323" t="n">
        <v>-0.0575</v>
      </c>
      <c r="Q68" s="323" t="n">
        <v>-0.095</v>
      </c>
      <c r="R68" s="323" t="n">
        <v>-0.115</v>
      </c>
      <c r="S68" s="323" t="n">
        <v>-0.115</v>
      </c>
      <c r="T68" s="323" t="n">
        <v>-0.125</v>
      </c>
      <c r="U68" s="323" t="n">
        <v>-0.09</v>
      </c>
      <c r="V68" s="323" t="n">
        <v>-0.0675</v>
      </c>
      <c r="W68" s="323" t="n">
        <v>0.155</v>
      </c>
      <c r="X68" s="323" t="n">
        <v>0.205</v>
      </c>
      <c r="Y68" s="323" t="n">
        <v>0.13</v>
      </c>
      <c r="Z68" s="323" t="n">
        <v>0.5</v>
      </c>
      <c r="AA68" s="323" t="n">
        <v>0.195</v>
      </c>
      <c r="AB68" s="323" t="n">
        <v>0.29</v>
      </c>
      <c r="AC68" s="323" t="n">
        <v>-0.021</v>
      </c>
      <c r="AD68" s="323" t="n">
        <v>-0.035</v>
      </c>
      <c r="AE68" s="323" t="n">
        <v>0.012</v>
      </c>
      <c r="AF68" s="323" t="n">
        <v>-0.008</v>
      </c>
      <c r="AG68" s="323" t="n">
        <v>0.0025</v>
      </c>
      <c r="AH68" s="323" t="n">
        <v>-0.0225</v>
      </c>
      <c r="AI68" s="323" t="n">
        <v>-0.075</v>
      </c>
      <c r="AJ68" s="323" t="n">
        <v>-0.0655</v>
      </c>
      <c r="AK68" s="323" t="n">
        <v>-0.088</v>
      </c>
      <c r="AL68" s="323" t="n">
        <v>-0.0135</v>
      </c>
      <c r="AM68" s="323" t="n">
        <v>-0.066</v>
      </c>
      <c r="AN68" s="323" t="n">
        <v>-0.1125</v>
      </c>
      <c r="AO68" s="323" t="n">
        <v>-0.011</v>
      </c>
      <c r="AP68" s="323" t="n">
        <v>0.029</v>
      </c>
      <c r="AQ68" s="323" t="n">
        <v>0.64</v>
      </c>
      <c r="AR68" s="323" t="n">
        <v>-0.0175</v>
      </c>
      <c r="AS68" s="323" t="n">
        <v>-0.34</v>
      </c>
      <c r="AT68" s="323" t="n">
        <v>-0.07</v>
      </c>
      <c r="AU68" s="323" t="n">
        <v>-0.13</v>
      </c>
      <c r="AV68" s="323" t="n">
        <v>0.068</v>
      </c>
      <c r="AW68" s="323" t="n">
        <v>-0.26</v>
      </c>
      <c r="AX68" s="323" t="n">
        <v>-0.34</v>
      </c>
      <c r="AY68" s="323" t="n">
        <v>0.24</v>
      </c>
      <c r="AZ68" s="323" t="n">
        <v>-0.34</v>
      </c>
      <c r="BA68" s="323" t="n">
        <v>-0.1735</v>
      </c>
      <c r="BB68" s="323" t="n">
        <v>-0.06</v>
      </c>
      <c r="BC68" s="323" t="n">
        <v>-0.1135</v>
      </c>
      <c r="BD68" s="323" t="n">
        <v>-0.0575</v>
      </c>
      <c r="BE68" s="323" t="n">
        <v>-0.109</v>
      </c>
      <c r="BF68" s="323" t="n">
        <v>-0.0185</v>
      </c>
      <c r="BG68" s="323" t="n">
        <v>-0.0775</v>
      </c>
      <c r="BH68" s="323" t="n">
        <v>-0.0475</v>
      </c>
      <c r="BI68" s="323" t="n">
        <v>-0.075</v>
      </c>
      <c r="BJ68" s="323" t="n">
        <v>0.15</v>
      </c>
      <c r="BK68" s="323" t="n">
        <v>0.235</v>
      </c>
      <c r="BL68" s="323" t="n">
        <v>0.205</v>
      </c>
      <c r="BM68" s="323" t="n">
        <v>0.155</v>
      </c>
      <c r="BN68" s="323" t="n">
        <v>0.54</v>
      </c>
      <c r="BO68" s="323" t="n">
        <v>0.0025</v>
      </c>
      <c r="BP68" s="323" t="n">
        <v>-0.02</v>
      </c>
      <c r="BQ68" s="323" t="n">
        <v>0.005</v>
      </c>
      <c r="BR68" s="323" t="n">
        <v>0</v>
      </c>
      <c r="BS68" s="323" t="n">
        <v>0.035</v>
      </c>
      <c r="BT68" s="323" t="n">
        <v>0.005</v>
      </c>
      <c r="BU68" s="323" t="n">
        <v>0.005</v>
      </c>
      <c r="BV68" s="323" t="n">
        <v>0.1</v>
      </c>
      <c r="BW68" s="0" t="n">
        <v>0.02</v>
      </c>
      <c r="BX68" s="0" t="n">
        <v>0.034</v>
      </c>
      <c r="BY68" s="0" t="n">
        <v>0.034</v>
      </c>
      <c r="BZ68" s="0" t="n">
        <v>0.03</v>
      </c>
    </row>
    <row r="69" customFormat="false" ht="12.75" hidden="false" customHeight="false" outlineLevel="0" collapsed="false">
      <c r="C69" s="353"/>
      <c r="G69" s="310" t="n">
        <f aca="false">EOMONTH(G68,0)+1</f>
        <v>39173</v>
      </c>
      <c r="H69" s="0" t="n">
        <v>3.4125</v>
      </c>
      <c r="I69" s="326" t="n">
        <v>0.24</v>
      </c>
      <c r="J69" s="323" t="n">
        <v>0.0519188326487345</v>
      </c>
      <c r="K69" s="323" t="n">
        <v>-0.13</v>
      </c>
      <c r="L69" s="323" t="n">
        <v>-0.15</v>
      </c>
      <c r="M69" s="362" t="n">
        <v>-0.09</v>
      </c>
      <c r="N69" s="362" t="n">
        <v>-0.13</v>
      </c>
      <c r="O69" s="323" t="n">
        <v>-0.09</v>
      </c>
      <c r="P69" s="323" t="n">
        <v>-0.055</v>
      </c>
      <c r="Q69" s="323" t="n">
        <v>-0.075</v>
      </c>
      <c r="R69" s="323" t="n">
        <v>-0.12</v>
      </c>
      <c r="S69" s="323" t="n">
        <v>-0.12</v>
      </c>
      <c r="T69" s="323" t="n">
        <v>-0.13</v>
      </c>
      <c r="U69" s="323" t="n">
        <v>-0.08</v>
      </c>
      <c r="V69" s="323" t="n">
        <v>-0.065</v>
      </c>
      <c r="W69" s="323" t="n">
        <v>0.125</v>
      </c>
      <c r="X69" s="323" t="n">
        <v>0.155</v>
      </c>
      <c r="Y69" s="323" t="n">
        <v>0.04</v>
      </c>
      <c r="Z69" s="323" t="n">
        <v>0.5</v>
      </c>
      <c r="AA69" s="323" t="n">
        <v>0.145</v>
      </c>
      <c r="AB69" s="323" t="n">
        <v>0.195</v>
      </c>
      <c r="AC69" s="323" t="n">
        <v>-0.0235</v>
      </c>
      <c r="AD69" s="323" t="n">
        <v>-0.05</v>
      </c>
      <c r="AE69" s="323" t="n">
        <v>0.012</v>
      </c>
      <c r="AF69" s="323" t="n">
        <v>-0.008</v>
      </c>
      <c r="AG69" s="323" t="n">
        <v>0.0025</v>
      </c>
      <c r="AH69" s="323" t="n">
        <v>-0.0225</v>
      </c>
      <c r="AI69" s="323" t="n">
        <v>-0.0725</v>
      </c>
      <c r="AJ69" s="323" t="n">
        <v>-0.063</v>
      </c>
      <c r="AK69" s="323" t="n">
        <v>-0.0855</v>
      </c>
      <c r="AL69" s="323" t="n">
        <v>-0.0185</v>
      </c>
      <c r="AM69" s="323" t="n">
        <v>-0.072</v>
      </c>
      <c r="AN69" s="323" t="n">
        <v>-0.095</v>
      </c>
      <c r="AO69" s="323" t="n">
        <v>-0.017</v>
      </c>
      <c r="AP69" s="323" t="n">
        <v>0.023</v>
      </c>
      <c r="AQ69" s="323" t="n">
        <v>0.38</v>
      </c>
      <c r="AR69" s="323" t="n">
        <v>0.02</v>
      </c>
      <c r="AS69" s="323" t="n">
        <v>-0.47</v>
      </c>
      <c r="AT69" s="323" t="n">
        <v>-0.07</v>
      </c>
      <c r="AU69" s="323" t="n">
        <v>-0.195</v>
      </c>
      <c r="AV69" s="323" t="n">
        <v>-0.25</v>
      </c>
      <c r="AW69" s="323" t="n">
        <v>-0.39</v>
      </c>
      <c r="AX69" s="323" t="n">
        <v>-0.47</v>
      </c>
      <c r="AY69" s="323" t="n">
        <v>0.26</v>
      </c>
      <c r="AZ69" s="323" t="n">
        <v>-0.47</v>
      </c>
      <c r="BA69" s="323" t="n">
        <v>-0.214</v>
      </c>
      <c r="BB69" s="323" t="n">
        <v>-0.06</v>
      </c>
      <c r="BC69" s="323" t="n">
        <v>-0.154</v>
      </c>
      <c r="BD69" s="323" t="n">
        <v>-0.055</v>
      </c>
      <c r="BE69" s="323" t="n">
        <v>-0.1315</v>
      </c>
      <c r="BF69" s="323" t="n">
        <v>-0.0185</v>
      </c>
      <c r="BG69" s="323" t="n">
        <v>-0.06</v>
      </c>
      <c r="BH69" s="323" t="n">
        <v>-0.01</v>
      </c>
      <c r="BI69" s="323" t="n">
        <v>-0.0725</v>
      </c>
      <c r="BJ69" s="323" t="n">
        <v>0.06</v>
      </c>
      <c r="BK69" s="323" t="n">
        <v>0.155</v>
      </c>
      <c r="BL69" s="323" t="n">
        <v>0.155</v>
      </c>
      <c r="BM69" s="323" t="n">
        <v>0.125</v>
      </c>
      <c r="BN69" s="323" t="n">
        <v>0.36</v>
      </c>
      <c r="BO69" s="323" t="n">
        <v>0.0025</v>
      </c>
      <c r="BP69" s="323" t="n">
        <v>-0.015</v>
      </c>
      <c r="BQ69" s="323" t="n">
        <v>0.005</v>
      </c>
      <c r="BR69" s="323" t="n">
        <v>-0.01</v>
      </c>
      <c r="BS69" s="323" t="n">
        <v>0.02</v>
      </c>
      <c r="BT69" s="323" t="n">
        <v>0.005</v>
      </c>
      <c r="BU69" s="323" t="n">
        <v>0.0025</v>
      </c>
      <c r="BV69" s="323" t="n">
        <v>0.02</v>
      </c>
      <c r="BW69" s="0" t="n">
        <v>0.005</v>
      </c>
      <c r="BX69" s="0" t="n">
        <v>0.034</v>
      </c>
      <c r="BY69" s="0" t="n">
        <v>0.034</v>
      </c>
      <c r="BZ69" s="0" t="n">
        <v>0.03</v>
      </c>
    </row>
    <row r="70" customFormat="false" ht="12.75" hidden="false" customHeight="false" outlineLevel="0" collapsed="false">
      <c r="C70" s="353"/>
      <c r="G70" s="310" t="n">
        <f aca="false">EOMONTH(G69,0)+1</f>
        <v>39203</v>
      </c>
      <c r="H70" s="0" t="n">
        <v>3.4075</v>
      </c>
      <c r="I70" s="326" t="n">
        <v>0.24</v>
      </c>
      <c r="J70" s="323" t="n">
        <v>0.0520944910076597</v>
      </c>
      <c r="K70" s="323" t="n">
        <v>-0.13</v>
      </c>
      <c r="L70" s="323" t="n">
        <v>-0.15</v>
      </c>
      <c r="M70" s="362" t="n">
        <v>-0.09</v>
      </c>
      <c r="N70" s="362" t="n">
        <v>-0.13</v>
      </c>
      <c r="O70" s="323" t="n">
        <v>-0.09</v>
      </c>
      <c r="P70" s="323" t="n">
        <v>-0.055</v>
      </c>
      <c r="Q70" s="323" t="n">
        <v>-0.075</v>
      </c>
      <c r="R70" s="323" t="n">
        <v>-0.12</v>
      </c>
      <c r="S70" s="323" t="n">
        <v>-0.12</v>
      </c>
      <c r="T70" s="323" t="n">
        <v>-0.13</v>
      </c>
      <c r="U70" s="323" t="n">
        <v>-0.08</v>
      </c>
      <c r="V70" s="323" t="n">
        <v>-0.065</v>
      </c>
      <c r="W70" s="323" t="n">
        <v>0.125</v>
      </c>
      <c r="X70" s="323" t="n">
        <v>0.155</v>
      </c>
      <c r="Y70" s="323" t="n">
        <v>0.04</v>
      </c>
      <c r="Z70" s="323" t="n">
        <v>0.5</v>
      </c>
      <c r="AA70" s="323" t="n">
        <v>0.125</v>
      </c>
      <c r="AB70" s="323" t="n">
        <v>0.135</v>
      </c>
      <c r="AC70" s="323" t="n">
        <v>-0.0235</v>
      </c>
      <c r="AD70" s="323" t="n">
        <v>-0.05</v>
      </c>
      <c r="AE70" s="323" t="n">
        <v>0.0145</v>
      </c>
      <c r="AF70" s="323" t="n">
        <v>-0.0055</v>
      </c>
      <c r="AG70" s="323" t="n">
        <v>0.0025</v>
      </c>
      <c r="AH70" s="323" t="n">
        <v>-0.0225</v>
      </c>
      <c r="AI70" s="323" t="n">
        <v>-0.0725</v>
      </c>
      <c r="AJ70" s="323" t="n">
        <v>-0.063</v>
      </c>
      <c r="AK70" s="323" t="n">
        <v>-0.0855</v>
      </c>
      <c r="AL70" s="323" t="n">
        <v>-0.0185</v>
      </c>
      <c r="AM70" s="323" t="n">
        <v>-0.072</v>
      </c>
      <c r="AN70" s="323" t="n">
        <v>-0.095</v>
      </c>
      <c r="AO70" s="323" t="n">
        <v>-0.017</v>
      </c>
      <c r="AP70" s="323" t="n">
        <v>0.023</v>
      </c>
      <c r="AQ70" s="323" t="n">
        <v>0.33</v>
      </c>
      <c r="AR70" s="323" t="n">
        <v>0.02</v>
      </c>
      <c r="AS70" s="323" t="n">
        <v>-0.47</v>
      </c>
      <c r="AT70" s="323" t="n">
        <v>-0.07</v>
      </c>
      <c r="AU70" s="323" t="n">
        <v>-0.195</v>
      </c>
      <c r="AV70" s="323" t="n">
        <v>-0.25</v>
      </c>
      <c r="AW70" s="323" t="n">
        <v>-0.39</v>
      </c>
      <c r="AX70" s="323" t="n">
        <v>-0.47</v>
      </c>
      <c r="AY70" s="323" t="n">
        <v>0.26</v>
      </c>
      <c r="AZ70" s="323" t="n">
        <v>-0.47</v>
      </c>
      <c r="BA70" s="323" t="n">
        <v>-0.1915</v>
      </c>
      <c r="BB70" s="323" t="n">
        <v>-0.06</v>
      </c>
      <c r="BC70" s="323" t="n">
        <v>-0.1315</v>
      </c>
      <c r="BD70" s="323" t="n">
        <v>-0.055</v>
      </c>
      <c r="BE70" s="323" t="n">
        <v>-0.124</v>
      </c>
      <c r="BF70" s="323" t="n">
        <v>-0.0185</v>
      </c>
      <c r="BG70" s="323" t="n">
        <v>-0.06</v>
      </c>
      <c r="BH70" s="323" t="n">
        <v>-0.01</v>
      </c>
      <c r="BI70" s="323" t="n">
        <v>-0.0725</v>
      </c>
      <c r="BJ70" s="323" t="n">
        <v>0.06</v>
      </c>
      <c r="BK70" s="323" t="n">
        <v>0.155</v>
      </c>
      <c r="BL70" s="323" t="n">
        <v>0.155</v>
      </c>
      <c r="BM70" s="323" t="n">
        <v>0.125</v>
      </c>
      <c r="BN70" s="323" t="n">
        <v>0.325</v>
      </c>
      <c r="BO70" s="323" t="n">
        <v>0.0025</v>
      </c>
      <c r="BP70" s="323" t="n">
        <v>-0.015</v>
      </c>
      <c r="BQ70" s="323" t="n">
        <v>0.005</v>
      </c>
      <c r="BR70" s="323" t="n">
        <v>-0.01</v>
      </c>
      <c r="BS70" s="323" t="n">
        <v>0.02</v>
      </c>
      <c r="BT70" s="323" t="n">
        <v>0.005</v>
      </c>
      <c r="BU70" s="323" t="n">
        <v>0.0025</v>
      </c>
      <c r="BV70" s="323" t="n">
        <v>0.02</v>
      </c>
      <c r="BW70" s="0" t="n">
        <v>0.005</v>
      </c>
      <c r="BX70" s="0" t="n">
        <v>0.034</v>
      </c>
      <c r="BY70" s="0" t="n">
        <v>0.034</v>
      </c>
      <c r="BZ70" s="0" t="n">
        <v>0.03</v>
      </c>
    </row>
    <row r="71" customFormat="false" ht="12.75" hidden="false" customHeight="false" outlineLevel="0" collapsed="false">
      <c r="C71" s="353"/>
      <c r="G71" s="310" t="n">
        <f aca="false">EOMONTH(G70,0)+1</f>
        <v>39234</v>
      </c>
      <c r="H71" s="0" t="n">
        <v>3.4425</v>
      </c>
      <c r="I71" s="326" t="n">
        <v>0.24</v>
      </c>
      <c r="J71" s="323" t="n">
        <v>0.0522760046560284</v>
      </c>
      <c r="K71" s="323" t="n">
        <v>-0.13</v>
      </c>
      <c r="L71" s="323" t="n">
        <v>-0.15</v>
      </c>
      <c r="M71" s="362" t="n">
        <v>-0.09</v>
      </c>
      <c r="N71" s="362" t="n">
        <v>-0.13</v>
      </c>
      <c r="O71" s="323" t="n">
        <v>-0.09</v>
      </c>
      <c r="P71" s="323" t="n">
        <v>-0.055</v>
      </c>
      <c r="Q71" s="323" t="n">
        <v>-0.075</v>
      </c>
      <c r="R71" s="323" t="n">
        <v>-0.12</v>
      </c>
      <c r="S71" s="323" t="n">
        <v>-0.12</v>
      </c>
      <c r="T71" s="323" t="n">
        <v>-0.13</v>
      </c>
      <c r="U71" s="323" t="n">
        <v>-0.08</v>
      </c>
      <c r="V71" s="323" t="n">
        <v>-0.065</v>
      </c>
      <c r="W71" s="323" t="n">
        <v>0.125</v>
      </c>
      <c r="X71" s="323" t="n">
        <v>0.155</v>
      </c>
      <c r="Y71" s="323" t="n">
        <v>0.04</v>
      </c>
      <c r="Z71" s="323" t="n">
        <v>0.5</v>
      </c>
      <c r="AA71" s="323" t="n">
        <v>0.145</v>
      </c>
      <c r="AB71" s="323" t="n">
        <v>0.165</v>
      </c>
      <c r="AC71" s="323" t="n">
        <v>-0.0235</v>
      </c>
      <c r="AD71" s="323" t="n">
        <v>-0.0475</v>
      </c>
      <c r="AE71" s="323" t="n">
        <v>0.0145</v>
      </c>
      <c r="AF71" s="323" t="n">
        <v>-0.0055</v>
      </c>
      <c r="AG71" s="323" t="n">
        <v>0.0025</v>
      </c>
      <c r="AH71" s="323" t="n">
        <v>-0.0225</v>
      </c>
      <c r="AI71" s="323" t="n">
        <v>-0.0725</v>
      </c>
      <c r="AJ71" s="323" t="n">
        <v>-0.063</v>
      </c>
      <c r="AK71" s="323" t="n">
        <v>-0.0855</v>
      </c>
      <c r="AL71" s="323" t="n">
        <v>-0.0185</v>
      </c>
      <c r="AM71" s="323" t="n">
        <v>-0.072</v>
      </c>
      <c r="AN71" s="323" t="n">
        <v>-0.095</v>
      </c>
      <c r="AO71" s="323" t="n">
        <v>-0.017</v>
      </c>
      <c r="AP71" s="323" t="n">
        <v>0.023</v>
      </c>
      <c r="AQ71" s="323" t="n">
        <v>0.37</v>
      </c>
      <c r="AR71" s="323" t="n">
        <v>0.025</v>
      </c>
      <c r="AS71" s="323" t="n">
        <v>-0.47</v>
      </c>
      <c r="AT71" s="323" t="n">
        <v>-0.07</v>
      </c>
      <c r="AU71" s="323" t="n">
        <v>-0.195</v>
      </c>
      <c r="AV71" s="323" t="n">
        <v>-0.25</v>
      </c>
      <c r="AW71" s="323" t="n">
        <v>-0.39</v>
      </c>
      <c r="AX71" s="323" t="n">
        <v>-0.47</v>
      </c>
      <c r="AY71" s="323" t="n">
        <v>0.26</v>
      </c>
      <c r="AZ71" s="323" t="n">
        <v>-0.47</v>
      </c>
      <c r="BA71" s="323" t="n">
        <v>-0.139</v>
      </c>
      <c r="BB71" s="323" t="n">
        <v>-0.06</v>
      </c>
      <c r="BC71" s="323" t="n">
        <v>-0.079</v>
      </c>
      <c r="BD71" s="323" t="n">
        <v>-0.055</v>
      </c>
      <c r="BE71" s="323" t="n">
        <v>-0.0815</v>
      </c>
      <c r="BF71" s="323" t="n">
        <v>-0.0185</v>
      </c>
      <c r="BG71" s="323" t="n">
        <v>-0.06</v>
      </c>
      <c r="BH71" s="323" t="n">
        <v>-0.005</v>
      </c>
      <c r="BI71" s="323" t="n">
        <v>-0.0725</v>
      </c>
      <c r="BJ71" s="323" t="n">
        <v>0.06</v>
      </c>
      <c r="BK71" s="323" t="n">
        <v>0.155</v>
      </c>
      <c r="BL71" s="323" t="n">
        <v>0.155</v>
      </c>
      <c r="BM71" s="323" t="n">
        <v>0.125</v>
      </c>
      <c r="BN71" s="323" t="n">
        <v>0.335</v>
      </c>
      <c r="BO71" s="323" t="n">
        <v>0.0025</v>
      </c>
      <c r="BP71" s="323" t="n">
        <v>-0.015</v>
      </c>
      <c r="BQ71" s="323" t="n">
        <v>0.005</v>
      </c>
      <c r="BR71" s="323" t="n">
        <v>-0.01</v>
      </c>
      <c r="BS71" s="323" t="n">
        <v>0.02</v>
      </c>
      <c r="BT71" s="323" t="n">
        <v>0.005</v>
      </c>
      <c r="BU71" s="323" t="n">
        <v>0.0025</v>
      </c>
      <c r="BV71" s="323" t="n">
        <v>0.035</v>
      </c>
      <c r="BW71" s="0" t="n">
        <v>0.005</v>
      </c>
      <c r="BX71" s="0" t="n">
        <v>0.034</v>
      </c>
      <c r="BY71" s="0" t="n">
        <v>0.034</v>
      </c>
      <c r="BZ71" s="0" t="n">
        <v>0.03</v>
      </c>
    </row>
    <row r="72" customFormat="false" ht="12.75" hidden="false" customHeight="false" outlineLevel="0" collapsed="false">
      <c r="C72" s="353"/>
      <c r="G72" s="310" t="n">
        <f aca="false">EOMONTH(G71,0)+1</f>
        <v>39264</v>
      </c>
      <c r="H72" s="0" t="n">
        <v>3.4825</v>
      </c>
      <c r="I72" s="326" t="n">
        <v>0.24</v>
      </c>
      <c r="J72" s="323" t="n">
        <v>0.0524516630358791</v>
      </c>
      <c r="K72" s="323" t="n">
        <v>-0.13</v>
      </c>
      <c r="L72" s="323" t="n">
        <v>-0.15</v>
      </c>
      <c r="M72" s="362" t="n">
        <v>-0.09</v>
      </c>
      <c r="N72" s="362" t="n">
        <v>-0.13</v>
      </c>
      <c r="O72" s="323" t="n">
        <v>-0.09</v>
      </c>
      <c r="P72" s="323" t="n">
        <v>-0.055</v>
      </c>
      <c r="Q72" s="323" t="n">
        <v>-0.075</v>
      </c>
      <c r="R72" s="323" t="n">
        <v>-0.12</v>
      </c>
      <c r="S72" s="323" t="n">
        <v>-0.12</v>
      </c>
      <c r="T72" s="323" t="n">
        <v>-0.13</v>
      </c>
      <c r="U72" s="323" t="n">
        <v>-0.08</v>
      </c>
      <c r="V72" s="323" t="n">
        <v>-0.065</v>
      </c>
      <c r="W72" s="323" t="n">
        <v>0.125</v>
      </c>
      <c r="X72" s="323" t="n">
        <v>0.155</v>
      </c>
      <c r="Y72" s="323" t="n">
        <v>0.04</v>
      </c>
      <c r="Z72" s="323" t="n">
        <v>0.5</v>
      </c>
      <c r="AA72" s="323" t="n">
        <v>0.15</v>
      </c>
      <c r="AB72" s="323" t="n">
        <v>0.205</v>
      </c>
      <c r="AC72" s="323" t="n">
        <v>-0.0235</v>
      </c>
      <c r="AD72" s="323" t="n">
        <v>-0.0475</v>
      </c>
      <c r="AE72" s="323" t="n">
        <v>0.0145</v>
      </c>
      <c r="AF72" s="323" t="n">
        <v>-0.0055</v>
      </c>
      <c r="AG72" s="323" t="n">
        <v>0.0025</v>
      </c>
      <c r="AH72" s="323" t="n">
        <v>-0.0225</v>
      </c>
      <c r="AI72" s="323" t="n">
        <v>-0.0725</v>
      </c>
      <c r="AJ72" s="323" t="n">
        <v>-0.063</v>
      </c>
      <c r="AK72" s="323" t="n">
        <v>-0.0855</v>
      </c>
      <c r="AL72" s="323" t="n">
        <v>-0.0185</v>
      </c>
      <c r="AM72" s="323" t="n">
        <v>-0.072</v>
      </c>
      <c r="AN72" s="323" t="n">
        <v>-0.095</v>
      </c>
      <c r="AO72" s="323" t="n">
        <v>-0.017</v>
      </c>
      <c r="AP72" s="323" t="n">
        <v>0.023</v>
      </c>
      <c r="AQ72" s="323" t="n">
        <v>0.41</v>
      </c>
      <c r="AR72" s="323" t="n">
        <v>0.0275</v>
      </c>
      <c r="AS72" s="323" t="n">
        <v>-0.47</v>
      </c>
      <c r="AT72" s="323" t="n">
        <v>-0.07</v>
      </c>
      <c r="AU72" s="323" t="n">
        <v>-0.195</v>
      </c>
      <c r="AV72" s="323" t="n">
        <v>-0.25</v>
      </c>
      <c r="AW72" s="323" t="n">
        <v>-0.39</v>
      </c>
      <c r="AX72" s="323" t="n">
        <v>-0.47</v>
      </c>
      <c r="AY72" s="323" t="n">
        <v>0.26</v>
      </c>
      <c r="AZ72" s="323" t="n">
        <v>-0.47</v>
      </c>
      <c r="BA72" s="323" t="n">
        <v>-0.149</v>
      </c>
      <c r="BB72" s="323" t="n">
        <v>-0.06</v>
      </c>
      <c r="BC72" s="323" t="n">
        <v>-0.089</v>
      </c>
      <c r="BD72" s="323" t="n">
        <v>-0.055</v>
      </c>
      <c r="BE72" s="323" t="n">
        <v>-0.079</v>
      </c>
      <c r="BF72" s="323" t="n">
        <v>-0.0185</v>
      </c>
      <c r="BG72" s="323" t="n">
        <v>-0.06</v>
      </c>
      <c r="BH72" s="323" t="n">
        <v>-0.0025</v>
      </c>
      <c r="BI72" s="323" t="n">
        <v>-0.0725</v>
      </c>
      <c r="BJ72" s="323" t="n">
        <v>0.06</v>
      </c>
      <c r="BK72" s="323" t="n">
        <v>0.155</v>
      </c>
      <c r="BL72" s="323" t="n">
        <v>0.155</v>
      </c>
      <c r="BM72" s="323" t="n">
        <v>0.125</v>
      </c>
      <c r="BN72" s="323" t="n">
        <v>0.35</v>
      </c>
      <c r="BO72" s="323" t="n">
        <v>0.0025</v>
      </c>
      <c r="BP72" s="323" t="n">
        <v>-0.01</v>
      </c>
      <c r="BQ72" s="323" t="n">
        <v>0.005</v>
      </c>
      <c r="BR72" s="323" t="n">
        <v>-0.01</v>
      </c>
      <c r="BS72" s="323" t="n">
        <v>0.02</v>
      </c>
      <c r="BT72" s="323" t="n">
        <v>0.005</v>
      </c>
      <c r="BU72" s="323" t="n">
        <v>0.0025</v>
      </c>
      <c r="BV72" s="323" t="n">
        <v>0.035</v>
      </c>
      <c r="BW72" s="0" t="n">
        <v>0.005</v>
      </c>
      <c r="BX72" s="0" t="n">
        <v>0.034</v>
      </c>
      <c r="BY72" s="0" t="n">
        <v>0.034</v>
      </c>
      <c r="BZ72" s="0" t="n">
        <v>0.03</v>
      </c>
    </row>
    <row r="73" customFormat="false" ht="12.75" hidden="false" customHeight="false" outlineLevel="0" collapsed="false">
      <c r="C73" s="353"/>
      <c r="G73" s="310" t="n">
        <f aca="false">EOMONTH(G72,0)+1</f>
        <v>39295</v>
      </c>
      <c r="H73" s="0" t="n">
        <v>3.5225</v>
      </c>
      <c r="I73" s="326" t="n">
        <v>0.24</v>
      </c>
      <c r="J73" s="323" t="n">
        <v>0.0526331767058688</v>
      </c>
      <c r="K73" s="323" t="n">
        <v>-0.13</v>
      </c>
      <c r="L73" s="323" t="n">
        <v>-0.15</v>
      </c>
      <c r="M73" s="362" t="n">
        <v>-0.09</v>
      </c>
      <c r="N73" s="362" t="n">
        <v>-0.13</v>
      </c>
      <c r="O73" s="323" t="n">
        <v>-0.09</v>
      </c>
      <c r="P73" s="323" t="n">
        <v>-0.055</v>
      </c>
      <c r="Q73" s="323" t="n">
        <v>-0.075</v>
      </c>
      <c r="R73" s="323" t="n">
        <v>-0.12</v>
      </c>
      <c r="S73" s="323" t="n">
        <v>-0.12</v>
      </c>
      <c r="T73" s="323" t="n">
        <v>-0.13</v>
      </c>
      <c r="U73" s="323" t="n">
        <v>-0.08</v>
      </c>
      <c r="V73" s="323" t="n">
        <v>-0.065</v>
      </c>
      <c r="W73" s="323" t="n">
        <v>0.125</v>
      </c>
      <c r="X73" s="323" t="n">
        <v>0.155</v>
      </c>
      <c r="Y73" s="323" t="n">
        <v>0.04</v>
      </c>
      <c r="Z73" s="323" t="n">
        <v>0.5</v>
      </c>
      <c r="AA73" s="323" t="n">
        <v>0.15</v>
      </c>
      <c r="AB73" s="323" t="n">
        <v>0.205</v>
      </c>
      <c r="AC73" s="323" t="n">
        <v>-0.0235</v>
      </c>
      <c r="AD73" s="323" t="n">
        <v>-0.0475</v>
      </c>
      <c r="AE73" s="323" t="n">
        <v>0.0095</v>
      </c>
      <c r="AF73" s="323" t="n">
        <v>-0.0105</v>
      </c>
      <c r="AG73" s="323" t="n">
        <v>0.0025</v>
      </c>
      <c r="AH73" s="323" t="n">
        <v>-0.0225</v>
      </c>
      <c r="AI73" s="323" t="n">
        <v>-0.0725</v>
      </c>
      <c r="AJ73" s="323" t="n">
        <v>-0.063</v>
      </c>
      <c r="AK73" s="323" t="n">
        <v>-0.0855</v>
      </c>
      <c r="AL73" s="323" t="n">
        <v>-0.0185</v>
      </c>
      <c r="AM73" s="323" t="n">
        <v>-0.072</v>
      </c>
      <c r="AN73" s="323" t="n">
        <v>-0.095</v>
      </c>
      <c r="AO73" s="323" t="n">
        <v>-0.017</v>
      </c>
      <c r="AP73" s="323" t="n">
        <v>0.023</v>
      </c>
      <c r="AQ73" s="323" t="n">
        <v>0.41</v>
      </c>
      <c r="AR73" s="323" t="n">
        <v>0.03</v>
      </c>
      <c r="AS73" s="323" t="n">
        <v>-0.47</v>
      </c>
      <c r="AT73" s="323" t="n">
        <v>-0.07</v>
      </c>
      <c r="AU73" s="323" t="n">
        <v>-0.195</v>
      </c>
      <c r="AV73" s="323" t="n">
        <v>-0.25</v>
      </c>
      <c r="AW73" s="323" t="n">
        <v>-0.39</v>
      </c>
      <c r="AX73" s="323" t="n">
        <v>-0.47</v>
      </c>
      <c r="AY73" s="323" t="n">
        <v>0.26</v>
      </c>
      <c r="AZ73" s="323" t="n">
        <v>-0.47</v>
      </c>
      <c r="BA73" s="323" t="n">
        <v>-0.144</v>
      </c>
      <c r="BB73" s="323" t="n">
        <v>-0.06</v>
      </c>
      <c r="BC73" s="323" t="n">
        <v>-0.084</v>
      </c>
      <c r="BD73" s="323" t="n">
        <v>-0.055</v>
      </c>
      <c r="BE73" s="323" t="n">
        <v>-0.0765</v>
      </c>
      <c r="BF73" s="323" t="n">
        <v>-0.0185</v>
      </c>
      <c r="BG73" s="323" t="n">
        <v>-0.06</v>
      </c>
      <c r="BH73" s="323" t="n">
        <v>0</v>
      </c>
      <c r="BI73" s="323" t="n">
        <v>-0.0725</v>
      </c>
      <c r="BJ73" s="323" t="n">
        <v>0.06</v>
      </c>
      <c r="BK73" s="323" t="n">
        <v>0.155</v>
      </c>
      <c r="BL73" s="323" t="n">
        <v>0.155</v>
      </c>
      <c r="BM73" s="323" t="n">
        <v>0.125</v>
      </c>
      <c r="BN73" s="323" t="n">
        <v>0.35</v>
      </c>
      <c r="BO73" s="323" t="n">
        <v>0.0025</v>
      </c>
      <c r="BP73" s="323" t="n">
        <v>-0.01</v>
      </c>
      <c r="BQ73" s="323" t="n">
        <v>0.005</v>
      </c>
      <c r="BR73" s="323" t="n">
        <v>-0.01</v>
      </c>
      <c r="BS73" s="323" t="n">
        <v>0.02</v>
      </c>
      <c r="BT73" s="323" t="n">
        <v>0.005</v>
      </c>
      <c r="BU73" s="323" t="n">
        <v>0.0025</v>
      </c>
      <c r="BV73" s="323" t="n">
        <v>0.01</v>
      </c>
      <c r="BW73" s="0" t="n">
        <v>0.005</v>
      </c>
      <c r="BX73" s="0" t="n">
        <v>0.034</v>
      </c>
      <c r="BY73" s="0" t="n">
        <v>0.034</v>
      </c>
      <c r="BZ73" s="0" t="n">
        <v>0.03</v>
      </c>
    </row>
    <row r="74" customFormat="false" ht="12.75" hidden="false" customHeight="false" outlineLevel="0" collapsed="false">
      <c r="C74" s="353"/>
      <c r="G74" s="310" t="n">
        <f aca="false">EOMONTH(G73,0)+1</f>
        <v>39326</v>
      </c>
      <c r="H74" s="0" t="n">
        <v>3.5175</v>
      </c>
      <c r="I74" s="326" t="n">
        <v>0.24</v>
      </c>
      <c r="J74" s="323" t="n">
        <v>0.0528146903868447</v>
      </c>
      <c r="K74" s="323" t="n">
        <v>-0.13</v>
      </c>
      <c r="L74" s="323" t="n">
        <v>-0.15</v>
      </c>
      <c r="M74" s="362" t="n">
        <v>-0.09</v>
      </c>
      <c r="N74" s="362" t="n">
        <v>-0.13</v>
      </c>
      <c r="O74" s="323" t="n">
        <v>-0.09</v>
      </c>
      <c r="P74" s="323" t="n">
        <v>-0.055</v>
      </c>
      <c r="Q74" s="323" t="n">
        <v>-0.075</v>
      </c>
      <c r="R74" s="323" t="n">
        <v>-0.12</v>
      </c>
      <c r="S74" s="323" t="n">
        <v>-0.12</v>
      </c>
      <c r="T74" s="323" t="n">
        <v>-0.13</v>
      </c>
      <c r="U74" s="323" t="n">
        <v>-0.08</v>
      </c>
      <c r="V74" s="323" t="n">
        <v>-0.065</v>
      </c>
      <c r="W74" s="323" t="n">
        <v>0.125</v>
      </c>
      <c r="X74" s="323" t="n">
        <v>0.155</v>
      </c>
      <c r="Y74" s="323" t="n">
        <v>0.04</v>
      </c>
      <c r="Z74" s="323" t="n">
        <v>0.5</v>
      </c>
      <c r="AA74" s="323" t="n">
        <v>0.125</v>
      </c>
      <c r="AB74" s="323" t="n">
        <v>0.145</v>
      </c>
      <c r="AC74" s="323" t="n">
        <v>-0.0235</v>
      </c>
      <c r="AD74" s="323" t="n">
        <v>-0.0525</v>
      </c>
      <c r="AE74" s="323" t="n">
        <v>0.0095</v>
      </c>
      <c r="AF74" s="323" t="n">
        <v>-0.0105</v>
      </c>
      <c r="AG74" s="323" t="n">
        <v>0.0025</v>
      </c>
      <c r="AH74" s="323" t="n">
        <v>-0.0225</v>
      </c>
      <c r="AI74" s="323" t="n">
        <v>-0.0725</v>
      </c>
      <c r="AJ74" s="323" t="n">
        <v>-0.063</v>
      </c>
      <c r="AK74" s="323" t="n">
        <v>-0.0855</v>
      </c>
      <c r="AL74" s="323" t="n">
        <v>-0.0185</v>
      </c>
      <c r="AM74" s="323" t="n">
        <v>-0.072</v>
      </c>
      <c r="AN74" s="323" t="n">
        <v>-0.095</v>
      </c>
      <c r="AO74" s="323" t="n">
        <v>-0.017</v>
      </c>
      <c r="AP74" s="323" t="n">
        <v>0.023</v>
      </c>
      <c r="AQ74" s="323" t="n">
        <v>0.36</v>
      </c>
      <c r="AR74" s="323" t="n">
        <v>0.0225</v>
      </c>
      <c r="AS74" s="323" t="n">
        <v>-0.47</v>
      </c>
      <c r="AT74" s="323" t="n">
        <v>-0.07</v>
      </c>
      <c r="AU74" s="323" t="n">
        <v>-0.195</v>
      </c>
      <c r="AV74" s="323" t="n">
        <v>-0.25</v>
      </c>
      <c r="AW74" s="323" t="n">
        <v>-0.39</v>
      </c>
      <c r="AX74" s="323" t="n">
        <v>-0.47</v>
      </c>
      <c r="AY74" s="323" t="n">
        <v>0.26</v>
      </c>
      <c r="AZ74" s="323" t="n">
        <v>-0.47</v>
      </c>
      <c r="BA74" s="323" t="n">
        <v>-0.154</v>
      </c>
      <c r="BB74" s="323" t="n">
        <v>-0.06</v>
      </c>
      <c r="BC74" s="323" t="n">
        <v>-0.094</v>
      </c>
      <c r="BD74" s="323" t="n">
        <v>-0.055</v>
      </c>
      <c r="BE74" s="323" t="n">
        <v>-0.0815</v>
      </c>
      <c r="BF74" s="323" t="n">
        <v>-0.0185</v>
      </c>
      <c r="BG74" s="323" t="n">
        <v>-0.06</v>
      </c>
      <c r="BH74" s="323" t="n">
        <v>-0.0075</v>
      </c>
      <c r="BI74" s="323" t="n">
        <v>-0.0725</v>
      </c>
      <c r="BJ74" s="323" t="n">
        <v>0.06</v>
      </c>
      <c r="BK74" s="323" t="n">
        <v>0.155</v>
      </c>
      <c r="BL74" s="323" t="n">
        <v>0.155</v>
      </c>
      <c r="BM74" s="323" t="n">
        <v>0.125</v>
      </c>
      <c r="BN74" s="323" t="n">
        <v>0.315</v>
      </c>
      <c r="BO74" s="323" t="n">
        <v>0.0025</v>
      </c>
      <c r="BP74" s="323" t="n">
        <v>-0.01</v>
      </c>
      <c r="BQ74" s="323" t="n">
        <v>0.005</v>
      </c>
      <c r="BR74" s="323" t="n">
        <v>-0.01</v>
      </c>
      <c r="BS74" s="323" t="n">
        <v>0.02</v>
      </c>
      <c r="BT74" s="323" t="n">
        <v>0.005</v>
      </c>
      <c r="BU74" s="323" t="n">
        <v>0.0025</v>
      </c>
      <c r="BV74" s="323" t="n">
        <v>0.01</v>
      </c>
      <c r="BW74" s="0" t="n">
        <v>0.005</v>
      </c>
      <c r="BX74" s="0" t="n">
        <v>0.034</v>
      </c>
      <c r="BY74" s="0" t="n">
        <v>0.034</v>
      </c>
      <c r="BZ74" s="0" t="n">
        <v>0.03</v>
      </c>
    </row>
    <row r="75" customFormat="false" ht="12.75" hidden="false" customHeight="false" outlineLevel="0" collapsed="false">
      <c r="C75" s="353"/>
      <c r="G75" s="310" t="n">
        <f aca="false">EOMONTH(G74,0)+1</f>
        <v>39356</v>
      </c>
      <c r="H75" s="0" t="n">
        <v>3.5425</v>
      </c>
      <c r="I75" s="326" t="n">
        <v>0.24</v>
      </c>
      <c r="J75" s="323" t="n">
        <v>0.0529903487982488</v>
      </c>
      <c r="K75" s="323" t="n">
        <v>-0.13</v>
      </c>
      <c r="L75" s="323" t="n">
        <v>-0.15</v>
      </c>
      <c r="M75" s="362" t="n">
        <v>-0.09</v>
      </c>
      <c r="N75" s="362" t="n">
        <v>-0.13</v>
      </c>
      <c r="O75" s="323" t="n">
        <v>-0.09</v>
      </c>
      <c r="P75" s="323" t="n">
        <v>-0.055</v>
      </c>
      <c r="Q75" s="323" t="n">
        <v>-0.075</v>
      </c>
      <c r="R75" s="323" t="n">
        <v>-0.12</v>
      </c>
      <c r="S75" s="323" t="n">
        <v>-0.12</v>
      </c>
      <c r="T75" s="323" t="n">
        <v>-0.13</v>
      </c>
      <c r="U75" s="323" t="n">
        <v>-0.08</v>
      </c>
      <c r="V75" s="323" t="n">
        <v>-0.065</v>
      </c>
      <c r="W75" s="323" t="n">
        <v>0.125</v>
      </c>
      <c r="X75" s="323" t="n">
        <v>0.155</v>
      </c>
      <c r="Y75" s="323" t="n">
        <v>0.04</v>
      </c>
      <c r="Z75" s="323" t="n">
        <v>0.5</v>
      </c>
      <c r="AA75" s="323" t="n">
        <v>0.145</v>
      </c>
      <c r="AB75" s="323" t="n">
        <v>0.175</v>
      </c>
      <c r="AC75" s="323" t="n">
        <v>-0.0235</v>
      </c>
      <c r="AD75" s="323" t="n">
        <v>-0.0525</v>
      </c>
      <c r="AE75" s="323" t="n">
        <v>0.0045</v>
      </c>
      <c r="AF75" s="323" t="n">
        <v>-0.0155</v>
      </c>
      <c r="AG75" s="323" t="n">
        <v>0.0025</v>
      </c>
      <c r="AH75" s="323" t="n">
        <v>-0.0225</v>
      </c>
      <c r="AI75" s="323" t="n">
        <v>-0.0725</v>
      </c>
      <c r="AJ75" s="323" t="n">
        <v>-0.063</v>
      </c>
      <c r="AK75" s="323" t="n">
        <v>-0.0855</v>
      </c>
      <c r="AL75" s="323" t="n">
        <v>-0.0185</v>
      </c>
      <c r="AM75" s="323" t="n">
        <v>-0.072</v>
      </c>
      <c r="AN75" s="323" t="n">
        <v>-0.095</v>
      </c>
      <c r="AO75" s="323" t="n">
        <v>-0.017</v>
      </c>
      <c r="AP75" s="323" t="n">
        <v>0.023</v>
      </c>
      <c r="AQ75" s="323" t="n">
        <v>0.4</v>
      </c>
      <c r="AR75" s="323" t="n">
        <v>0.0125</v>
      </c>
      <c r="AS75" s="323" t="n">
        <v>-0.47</v>
      </c>
      <c r="AT75" s="323" t="n">
        <v>-0.07</v>
      </c>
      <c r="AU75" s="323" t="n">
        <v>-0.195</v>
      </c>
      <c r="AV75" s="323" t="n">
        <v>-0.25</v>
      </c>
      <c r="AW75" s="323" t="n">
        <v>-0.39</v>
      </c>
      <c r="AX75" s="323" t="n">
        <v>-0.47</v>
      </c>
      <c r="AY75" s="323" t="n">
        <v>0.26</v>
      </c>
      <c r="AZ75" s="323" t="n">
        <v>-0.47</v>
      </c>
      <c r="BA75" s="323" t="n">
        <v>-0.1415</v>
      </c>
      <c r="BB75" s="323" t="n">
        <v>-0.06</v>
      </c>
      <c r="BC75" s="323" t="n">
        <v>-0.0815</v>
      </c>
      <c r="BD75" s="323" t="n">
        <v>-0.055</v>
      </c>
      <c r="BE75" s="323" t="n">
        <v>-0.084</v>
      </c>
      <c r="BF75" s="323" t="n">
        <v>-0.0185</v>
      </c>
      <c r="BG75" s="323" t="n">
        <v>-0.06</v>
      </c>
      <c r="BH75" s="323" t="n">
        <v>-0.0175</v>
      </c>
      <c r="BI75" s="323" t="n">
        <v>-0.0725</v>
      </c>
      <c r="BJ75" s="323" t="n">
        <v>0.06</v>
      </c>
      <c r="BK75" s="323" t="n">
        <v>0.155</v>
      </c>
      <c r="BL75" s="323" t="n">
        <v>0.155</v>
      </c>
      <c r="BM75" s="323" t="n">
        <v>0.125</v>
      </c>
      <c r="BN75" s="323" t="n">
        <v>0.36</v>
      </c>
      <c r="BO75" s="323" t="n">
        <v>0.0025</v>
      </c>
      <c r="BP75" s="323" t="n">
        <v>-0.015</v>
      </c>
      <c r="BQ75" s="323" t="n">
        <v>0.005</v>
      </c>
      <c r="BR75" s="323" t="n">
        <v>-0.01</v>
      </c>
      <c r="BS75" s="323" t="n">
        <v>0.02</v>
      </c>
      <c r="BT75" s="323" t="n">
        <v>0.005</v>
      </c>
      <c r="BU75" s="323" t="n">
        <v>0.0025</v>
      </c>
      <c r="BV75" s="323" t="n">
        <v>0.01</v>
      </c>
      <c r="BW75" s="0" t="n">
        <v>0.005</v>
      </c>
      <c r="BX75" s="0" t="n">
        <v>0.034</v>
      </c>
      <c r="BY75" s="0" t="n">
        <v>0.034</v>
      </c>
      <c r="BZ75" s="0" t="n">
        <v>0.03</v>
      </c>
    </row>
    <row r="76" customFormat="false" ht="12.75" hidden="false" customHeight="false" outlineLevel="0" collapsed="false">
      <c r="C76" s="353"/>
      <c r="G76" s="310" t="n">
        <f aca="false">EOMONTH(G75,0)+1</f>
        <v>39387</v>
      </c>
      <c r="H76" s="0" t="n">
        <v>3.6945</v>
      </c>
      <c r="I76" s="326" t="n">
        <v>0.24</v>
      </c>
      <c r="J76" s="323" t="n">
        <v>0.0531718625008408</v>
      </c>
      <c r="K76" s="323" t="n">
        <v>-0.13</v>
      </c>
      <c r="L76" s="323" t="n">
        <v>-0.15</v>
      </c>
      <c r="M76" s="362" t="n">
        <v>-0.01</v>
      </c>
      <c r="N76" s="362" t="n">
        <v>-0.13</v>
      </c>
      <c r="O76" s="323" t="n">
        <v>0</v>
      </c>
      <c r="P76" s="323" t="n">
        <v>-0.055</v>
      </c>
      <c r="Q76" s="323" t="n">
        <v>-0.09</v>
      </c>
      <c r="R76" s="323" t="n">
        <v>-0.12</v>
      </c>
      <c r="S76" s="323" t="n">
        <v>-0.12</v>
      </c>
      <c r="T76" s="323" t="n">
        <v>-0.13</v>
      </c>
      <c r="U76" s="323" t="n">
        <v>-0.0925</v>
      </c>
      <c r="V76" s="323" t="n">
        <v>-0.065</v>
      </c>
      <c r="W76" s="323" t="n">
        <v>0.155</v>
      </c>
      <c r="X76" s="323" t="n">
        <v>0.205</v>
      </c>
      <c r="Y76" s="323" t="n">
        <v>0.13</v>
      </c>
      <c r="Z76" s="323" t="n">
        <v>0.5</v>
      </c>
      <c r="AA76" s="323" t="n">
        <v>0.195</v>
      </c>
      <c r="AB76" s="323" t="n">
        <v>0.21</v>
      </c>
      <c r="AC76" s="323" t="n">
        <v>-0.021</v>
      </c>
      <c r="AD76" s="323" t="n">
        <v>-0.035</v>
      </c>
      <c r="AE76" s="323" t="n">
        <v>0.0055</v>
      </c>
      <c r="AF76" s="323" t="n">
        <v>-0.0145</v>
      </c>
      <c r="AG76" s="323" t="n">
        <v>0.0025</v>
      </c>
      <c r="AH76" s="323" t="n">
        <v>-0.0225</v>
      </c>
      <c r="AI76" s="323" t="n">
        <v>-0.075</v>
      </c>
      <c r="AJ76" s="323" t="n">
        <v>-0.0655</v>
      </c>
      <c r="AK76" s="323" t="n">
        <v>-0.088</v>
      </c>
      <c r="AL76" s="323" t="n">
        <v>-0.015</v>
      </c>
      <c r="AM76" s="323" t="n">
        <v>-0.065</v>
      </c>
      <c r="AN76" s="323" t="n">
        <v>-0.12</v>
      </c>
      <c r="AO76" s="323" t="n">
        <v>-0.01</v>
      </c>
      <c r="AP76" s="323" t="n">
        <v>0.03</v>
      </c>
      <c r="AQ76" s="323" t="n">
        <v>0.65</v>
      </c>
      <c r="AR76" s="323" t="n">
        <v>-0.0225</v>
      </c>
      <c r="AS76" s="323" t="n">
        <v>-0.34</v>
      </c>
      <c r="AT76" s="323" t="n">
        <v>-0.07</v>
      </c>
      <c r="AU76" s="323" t="n">
        <v>-0.13</v>
      </c>
      <c r="AV76" s="323" t="n">
        <v>0.248</v>
      </c>
      <c r="AW76" s="323" t="n">
        <v>-0.26</v>
      </c>
      <c r="AX76" s="323" t="n">
        <v>0</v>
      </c>
      <c r="AY76" s="323" t="n">
        <v>0.24</v>
      </c>
      <c r="AZ76" s="323" t="n">
        <v>-0.34</v>
      </c>
      <c r="BA76" s="323" t="n">
        <v>-0.149</v>
      </c>
      <c r="BB76" s="323" t="n">
        <v>-0.06</v>
      </c>
      <c r="BC76" s="323" t="n">
        <v>-0.089</v>
      </c>
      <c r="BD76" s="323" t="n">
        <v>-0.055</v>
      </c>
      <c r="BE76" s="323" t="n">
        <v>-0.079</v>
      </c>
      <c r="BF76" s="323" t="n">
        <v>-0.02</v>
      </c>
      <c r="BG76" s="323" t="n">
        <v>-0.075</v>
      </c>
      <c r="BH76" s="323" t="n">
        <v>-0.0525</v>
      </c>
      <c r="BI76" s="323" t="n">
        <v>-0.075</v>
      </c>
      <c r="BJ76" s="323" t="n">
        <v>0.15</v>
      </c>
      <c r="BK76" s="323" t="n">
        <v>0.205</v>
      </c>
      <c r="BL76" s="323" t="n">
        <v>0.205</v>
      </c>
      <c r="BM76" s="323" t="n">
        <v>0.155</v>
      </c>
      <c r="BN76" s="323" t="n">
        <v>0.46</v>
      </c>
      <c r="BO76" s="323" t="n">
        <v>0.0025</v>
      </c>
      <c r="BP76" s="323" t="n">
        <v>-0.02</v>
      </c>
      <c r="BQ76" s="323" t="n">
        <v>0.005</v>
      </c>
      <c r="BR76" s="323" t="n">
        <v>0</v>
      </c>
      <c r="BS76" s="323" t="n">
        <v>0</v>
      </c>
      <c r="BT76" s="323" t="n">
        <v>0.005</v>
      </c>
      <c r="BU76" s="323" t="n">
        <v>0.005</v>
      </c>
      <c r="BV76" s="323" t="n">
        <v>0.055</v>
      </c>
      <c r="BW76" s="0" t="n">
        <v>0.02</v>
      </c>
      <c r="BX76" s="0" t="n">
        <v>0.036</v>
      </c>
      <c r="BY76" s="0" t="n">
        <v>0.036</v>
      </c>
      <c r="BZ76" s="0" t="n">
        <v>0.03</v>
      </c>
    </row>
    <row r="77" customFormat="false" ht="12.75" hidden="false" customHeight="false" outlineLevel="0" collapsed="false">
      <c r="C77" s="353"/>
      <c r="G77" s="310" t="n">
        <f aca="false">EOMONTH(G76,0)+1</f>
        <v>39417</v>
      </c>
      <c r="H77" s="0" t="n">
        <v>3.8375</v>
      </c>
      <c r="I77" s="326" t="n">
        <v>0.24</v>
      </c>
      <c r="J77" s="323" t="n">
        <v>0.0533475209331611</v>
      </c>
      <c r="K77" s="323" t="n">
        <v>-0.1325</v>
      </c>
      <c r="L77" s="323" t="n">
        <v>-0.1525</v>
      </c>
      <c r="M77" s="362" t="n">
        <v>-0.005</v>
      </c>
      <c r="N77" s="362" t="n">
        <v>-0.13</v>
      </c>
      <c r="O77" s="323" t="n">
        <v>0.005</v>
      </c>
      <c r="P77" s="323" t="n">
        <v>-0.055</v>
      </c>
      <c r="Q77" s="323" t="n">
        <v>-0.09</v>
      </c>
      <c r="R77" s="323" t="n">
        <v>-0.1225</v>
      </c>
      <c r="S77" s="323" t="n">
        <v>-0.1225</v>
      </c>
      <c r="T77" s="323" t="n">
        <v>-0.1325</v>
      </c>
      <c r="U77" s="323" t="n">
        <v>-0.0925</v>
      </c>
      <c r="V77" s="323" t="n">
        <v>-0.065</v>
      </c>
      <c r="W77" s="323" t="n">
        <v>0.155</v>
      </c>
      <c r="X77" s="323" t="n">
        <v>0.205</v>
      </c>
      <c r="Y77" s="323" t="n">
        <v>0.13</v>
      </c>
      <c r="Z77" s="323" t="n">
        <v>0.5</v>
      </c>
      <c r="AA77" s="323" t="n">
        <v>0.215</v>
      </c>
      <c r="AB77" s="323" t="n">
        <v>0.29</v>
      </c>
      <c r="AC77" s="323" t="n">
        <v>-0.021</v>
      </c>
      <c r="AD77" s="323" t="n">
        <v>-0.035</v>
      </c>
      <c r="AE77" s="323" t="n">
        <v>0.0055</v>
      </c>
      <c r="AF77" s="323" t="n">
        <v>-0.0145</v>
      </c>
      <c r="AG77" s="323" t="n">
        <v>0.0025</v>
      </c>
      <c r="AH77" s="323" t="n">
        <v>-0.0225</v>
      </c>
      <c r="AI77" s="323" t="n">
        <v>-0.075</v>
      </c>
      <c r="AJ77" s="323" t="n">
        <v>-0.0635</v>
      </c>
      <c r="AK77" s="323" t="n">
        <v>-0.086</v>
      </c>
      <c r="AL77" s="323" t="n">
        <v>-0.0125</v>
      </c>
      <c r="AM77" s="323" t="n">
        <v>-0.065</v>
      </c>
      <c r="AN77" s="323" t="n">
        <v>-0.12</v>
      </c>
      <c r="AO77" s="323" t="n">
        <v>-0.01</v>
      </c>
      <c r="AP77" s="323" t="n">
        <v>0.03</v>
      </c>
      <c r="AQ77" s="323" t="n">
        <v>0.98</v>
      </c>
      <c r="AR77" s="323" t="n">
        <v>-0.045</v>
      </c>
      <c r="AS77" s="323" t="n">
        <v>-0.34</v>
      </c>
      <c r="AT77" s="323" t="n">
        <v>-0.07</v>
      </c>
      <c r="AU77" s="323" t="n">
        <v>-0.13</v>
      </c>
      <c r="AV77" s="323" t="n">
        <v>0.308</v>
      </c>
      <c r="AW77" s="323" t="n">
        <v>-0.26</v>
      </c>
      <c r="AX77" s="323" t="n">
        <v>0</v>
      </c>
      <c r="AY77" s="323" t="n">
        <v>0.24</v>
      </c>
      <c r="AZ77" s="323" t="n">
        <v>-0.34</v>
      </c>
      <c r="BA77" s="323" t="n">
        <v>-0.1765</v>
      </c>
      <c r="BB77" s="323" t="n">
        <v>-0.06</v>
      </c>
      <c r="BC77" s="323" t="n">
        <v>-0.1165</v>
      </c>
      <c r="BD77" s="323" t="n">
        <v>-0.055</v>
      </c>
      <c r="BE77" s="323" t="n">
        <v>-0.1065</v>
      </c>
      <c r="BF77" s="323" t="n">
        <v>-0.0175</v>
      </c>
      <c r="BG77" s="323" t="n">
        <v>-0.075</v>
      </c>
      <c r="BH77" s="323" t="n">
        <v>-0.075</v>
      </c>
      <c r="BI77" s="323" t="n">
        <v>-0.075</v>
      </c>
      <c r="BJ77" s="323" t="n">
        <v>0.15</v>
      </c>
      <c r="BK77" s="323" t="n">
        <v>0.205</v>
      </c>
      <c r="BL77" s="323" t="n">
        <v>0.205</v>
      </c>
      <c r="BM77" s="323" t="n">
        <v>0.155</v>
      </c>
      <c r="BN77" s="323" t="n">
        <v>0.77</v>
      </c>
      <c r="BO77" s="323" t="n">
        <v>0.0025</v>
      </c>
      <c r="BP77" s="323" t="n">
        <v>-0.025</v>
      </c>
      <c r="BQ77" s="323" t="n">
        <v>0.005</v>
      </c>
      <c r="BR77" s="323" t="n">
        <v>0</v>
      </c>
      <c r="BS77" s="323" t="n">
        <v>0</v>
      </c>
      <c r="BT77" s="323" t="n">
        <v>0.005</v>
      </c>
      <c r="BU77" s="323" t="n">
        <v>0.005</v>
      </c>
      <c r="BV77" s="323" t="n">
        <v>0.25</v>
      </c>
      <c r="BW77" s="0" t="n">
        <v>0.02</v>
      </c>
      <c r="BX77" s="0" t="n">
        <v>0.036</v>
      </c>
      <c r="BY77" s="0" t="n">
        <v>0.036</v>
      </c>
      <c r="BZ77" s="0" t="n">
        <v>0.03</v>
      </c>
    </row>
    <row r="78" customFormat="false" ht="12.75" hidden="false" customHeight="false" outlineLevel="0" collapsed="false">
      <c r="C78" s="353"/>
      <c r="G78" s="310" t="n">
        <f aca="false">EOMONTH(G77,0)+1</f>
        <v>39448</v>
      </c>
      <c r="H78" s="0" t="n">
        <v>3.8875</v>
      </c>
      <c r="I78" s="326" t="n">
        <v>0.24</v>
      </c>
      <c r="J78" s="323" t="n">
        <v>0.0535290346573647</v>
      </c>
      <c r="K78" s="323" t="n">
        <v>-0.135</v>
      </c>
      <c r="L78" s="323" t="n">
        <v>-0.155</v>
      </c>
      <c r="M78" s="362" t="n">
        <v>0.015</v>
      </c>
      <c r="N78" s="362" t="n">
        <v>-0.13</v>
      </c>
      <c r="O78" s="323" t="n">
        <v>0.025</v>
      </c>
      <c r="P78" s="323" t="n">
        <v>-0.055</v>
      </c>
      <c r="Q78" s="323" t="n">
        <v>-0.09</v>
      </c>
      <c r="R78" s="323" t="n">
        <v>-0.125</v>
      </c>
      <c r="S78" s="323" t="n">
        <v>-0.125</v>
      </c>
      <c r="T78" s="323" t="n">
        <v>-0.135</v>
      </c>
      <c r="U78" s="323" t="n">
        <v>-0.10125</v>
      </c>
      <c r="V78" s="323" t="n">
        <v>-0.065</v>
      </c>
      <c r="W78" s="323" t="n">
        <v>0.155</v>
      </c>
      <c r="X78" s="323" t="n">
        <v>0.205</v>
      </c>
      <c r="Y78" s="323" t="n">
        <v>0.13</v>
      </c>
      <c r="Z78" s="323" t="n">
        <v>0.5</v>
      </c>
      <c r="AA78" s="323" t="n">
        <v>0.235</v>
      </c>
      <c r="AB78" s="323" t="n">
        <v>0.34</v>
      </c>
      <c r="AC78" s="323" t="n">
        <v>-0.019</v>
      </c>
      <c r="AD78" s="323" t="n">
        <v>-0.035</v>
      </c>
      <c r="AE78" s="323" t="n">
        <v>0.0055</v>
      </c>
      <c r="AF78" s="323" t="n">
        <v>-0.0145</v>
      </c>
      <c r="AG78" s="323" t="n">
        <v>0.0025</v>
      </c>
      <c r="AH78" s="323" t="n">
        <v>-0.0225</v>
      </c>
      <c r="AI78" s="323" t="n">
        <v>-0.075</v>
      </c>
      <c r="AJ78" s="323" t="n">
        <v>-0.0635</v>
      </c>
      <c r="AK78" s="323" t="n">
        <v>-0.086</v>
      </c>
      <c r="AL78" s="323" t="n">
        <v>-0.0125</v>
      </c>
      <c r="AM78" s="323" t="n">
        <v>-0.065</v>
      </c>
      <c r="AN78" s="323" t="n">
        <v>-0.1375</v>
      </c>
      <c r="AO78" s="323" t="n">
        <v>-0.01</v>
      </c>
      <c r="AP78" s="323" t="n">
        <v>0.03</v>
      </c>
      <c r="AQ78" s="323" t="n">
        <v>1.6</v>
      </c>
      <c r="AR78" s="323" t="n">
        <v>-0.0475</v>
      </c>
      <c r="AS78" s="323" t="n">
        <v>-0.34</v>
      </c>
      <c r="AT78" s="323" t="n">
        <v>-0.07</v>
      </c>
      <c r="AU78" s="323" t="n">
        <v>-0.13</v>
      </c>
      <c r="AV78" s="323" t="n">
        <v>0.378</v>
      </c>
      <c r="AW78" s="323" t="n">
        <v>-0.26</v>
      </c>
      <c r="AX78" s="323" t="n">
        <v>0</v>
      </c>
      <c r="AY78" s="323" t="n">
        <v>0.24</v>
      </c>
      <c r="AZ78" s="323" t="n">
        <v>-0.34</v>
      </c>
      <c r="BA78" s="323" t="n">
        <v>-0.1915</v>
      </c>
      <c r="BB78" s="323" t="n">
        <v>-0.06</v>
      </c>
      <c r="BC78" s="323" t="n">
        <v>-0.1315</v>
      </c>
      <c r="BD78" s="323" t="n">
        <v>-0.055</v>
      </c>
      <c r="BE78" s="323" t="n">
        <v>-0.107</v>
      </c>
      <c r="BF78" s="323" t="n">
        <v>-0.0175</v>
      </c>
      <c r="BG78" s="323" t="n">
        <v>-0.075</v>
      </c>
      <c r="BH78" s="323" t="n">
        <v>-0.0775</v>
      </c>
      <c r="BI78" s="323" t="n">
        <v>-0.075</v>
      </c>
      <c r="BJ78" s="323" t="n">
        <v>0.15</v>
      </c>
      <c r="BK78" s="323" t="n">
        <v>0.205</v>
      </c>
      <c r="BL78" s="323" t="n">
        <v>0.205</v>
      </c>
      <c r="BM78" s="323" t="n">
        <v>0.155</v>
      </c>
      <c r="BN78" s="323" t="n">
        <v>1.04</v>
      </c>
      <c r="BO78" s="323" t="n">
        <v>0.0025</v>
      </c>
      <c r="BP78" s="323" t="n">
        <v>-0.025</v>
      </c>
      <c r="BQ78" s="323" t="n">
        <v>0.005</v>
      </c>
      <c r="BR78" s="323" t="n">
        <v>0</v>
      </c>
      <c r="BS78" s="323" t="n">
        <v>0</v>
      </c>
      <c r="BT78" s="323" t="n">
        <v>0.005</v>
      </c>
      <c r="BU78" s="323" t="n">
        <v>0.005</v>
      </c>
      <c r="BV78" s="323" t="n">
        <v>0.45</v>
      </c>
      <c r="BW78" s="0" t="n">
        <v>0.02</v>
      </c>
      <c r="BX78" s="0" t="n">
        <v>0.036</v>
      </c>
      <c r="BY78" s="0" t="n">
        <v>0.036</v>
      </c>
      <c r="BZ78" s="0" t="n">
        <v>0.03</v>
      </c>
    </row>
    <row r="79" customFormat="false" ht="12.75" hidden="false" customHeight="false" outlineLevel="0" collapsed="false">
      <c r="C79" s="353"/>
      <c r="G79" s="310" t="n">
        <f aca="false">EOMONTH(G78,0)+1</f>
        <v>39479</v>
      </c>
      <c r="H79" s="0" t="n">
        <v>3.8025</v>
      </c>
      <c r="I79" s="326" t="n">
        <v>0.24</v>
      </c>
      <c r="J79" s="323" t="n">
        <v>0.0537105483925497</v>
      </c>
      <c r="K79" s="323" t="n">
        <v>-0.1275</v>
      </c>
      <c r="L79" s="323" t="n">
        <v>-0.1475</v>
      </c>
      <c r="M79" s="362" t="n">
        <v>0.01</v>
      </c>
      <c r="N79" s="362" t="n">
        <v>-0.13</v>
      </c>
      <c r="O79" s="323" t="n">
        <v>0.02</v>
      </c>
      <c r="P79" s="323" t="n">
        <v>-0.055</v>
      </c>
      <c r="Q79" s="323" t="n">
        <v>-0.09</v>
      </c>
      <c r="R79" s="323" t="n">
        <v>-0.1175</v>
      </c>
      <c r="S79" s="323" t="n">
        <v>-0.1175</v>
      </c>
      <c r="T79" s="323" t="n">
        <v>-0.1275</v>
      </c>
      <c r="U79" s="323" t="n">
        <v>-0.0925</v>
      </c>
      <c r="V79" s="323" t="n">
        <v>-0.065</v>
      </c>
      <c r="W79" s="323" t="n">
        <v>0.155</v>
      </c>
      <c r="X79" s="323" t="n">
        <v>0.205</v>
      </c>
      <c r="Y79" s="323" t="n">
        <v>0.13</v>
      </c>
      <c r="Z79" s="323" t="n">
        <v>0.5</v>
      </c>
      <c r="AA79" s="323" t="n">
        <v>0.235</v>
      </c>
      <c r="AB79" s="323" t="n">
        <v>0.34</v>
      </c>
      <c r="AC79" s="323" t="n">
        <v>-0.019</v>
      </c>
      <c r="AD79" s="323" t="n">
        <v>-0.035</v>
      </c>
      <c r="AE79" s="323" t="n">
        <v>0.0055</v>
      </c>
      <c r="AF79" s="323" t="n">
        <v>-0.0145</v>
      </c>
      <c r="AG79" s="323" t="n">
        <v>0.0025</v>
      </c>
      <c r="AH79" s="323" t="n">
        <v>-0.0225</v>
      </c>
      <c r="AI79" s="323" t="n">
        <v>-0.075</v>
      </c>
      <c r="AJ79" s="323" t="n">
        <v>-0.0635</v>
      </c>
      <c r="AK79" s="323" t="n">
        <v>-0.086</v>
      </c>
      <c r="AL79" s="323" t="n">
        <v>-0.0125</v>
      </c>
      <c r="AM79" s="323" t="n">
        <v>-0.065</v>
      </c>
      <c r="AN79" s="323" t="n">
        <v>-0.12</v>
      </c>
      <c r="AO79" s="323" t="n">
        <v>-0.01</v>
      </c>
      <c r="AP79" s="323" t="n">
        <v>0.03</v>
      </c>
      <c r="AQ79" s="323" t="n">
        <v>1.6</v>
      </c>
      <c r="AR79" s="323" t="n">
        <v>-0.03</v>
      </c>
      <c r="AS79" s="323" t="n">
        <v>-0.34</v>
      </c>
      <c r="AT79" s="323" t="n">
        <v>-0.07</v>
      </c>
      <c r="AU79" s="323" t="n">
        <v>-0.13</v>
      </c>
      <c r="AV79" s="323" t="n">
        <v>0.248</v>
      </c>
      <c r="AW79" s="323" t="n">
        <v>-0.26</v>
      </c>
      <c r="AX79" s="323" t="n">
        <v>0</v>
      </c>
      <c r="AY79" s="323" t="n">
        <v>0.24</v>
      </c>
      <c r="AZ79" s="323" t="n">
        <v>-0.34</v>
      </c>
      <c r="BA79" s="323" t="n">
        <v>-0.1815</v>
      </c>
      <c r="BB79" s="323" t="n">
        <v>-0.06</v>
      </c>
      <c r="BC79" s="323" t="n">
        <v>-0.1215</v>
      </c>
      <c r="BD79" s="323" t="n">
        <v>-0.055</v>
      </c>
      <c r="BE79" s="323" t="n">
        <v>-0.107</v>
      </c>
      <c r="BF79" s="323" t="n">
        <v>-0.0175</v>
      </c>
      <c r="BG79" s="323" t="n">
        <v>-0.075</v>
      </c>
      <c r="BH79" s="323" t="n">
        <v>-0.06</v>
      </c>
      <c r="BI79" s="323" t="n">
        <v>-0.075</v>
      </c>
      <c r="BJ79" s="323" t="n">
        <v>0.15</v>
      </c>
      <c r="BK79" s="323" t="n">
        <v>0.205</v>
      </c>
      <c r="BL79" s="323" t="n">
        <v>0.205</v>
      </c>
      <c r="BM79" s="323" t="n">
        <v>0.155</v>
      </c>
      <c r="BN79" s="323" t="n">
        <v>1.04</v>
      </c>
      <c r="BO79" s="323" t="n">
        <v>0.0025</v>
      </c>
      <c r="BP79" s="323" t="n">
        <v>-0.025</v>
      </c>
      <c r="BQ79" s="323" t="n">
        <v>0.005</v>
      </c>
      <c r="BR79" s="323" t="n">
        <v>0</v>
      </c>
      <c r="BS79" s="323" t="n">
        <v>0</v>
      </c>
      <c r="BT79" s="323" t="n">
        <v>0.005</v>
      </c>
      <c r="BU79" s="323" t="n">
        <v>0.005</v>
      </c>
      <c r="BV79" s="323" t="n">
        <v>0.45</v>
      </c>
      <c r="BW79" s="0" t="n">
        <v>0.02</v>
      </c>
      <c r="BX79" s="0" t="n">
        <v>0.036</v>
      </c>
      <c r="BY79" s="0" t="n">
        <v>0.036</v>
      </c>
      <c r="BZ79" s="0" t="n">
        <v>0.03</v>
      </c>
    </row>
    <row r="80" customFormat="false" ht="12.75" hidden="false" customHeight="false" outlineLevel="0" collapsed="false">
      <c r="C80" s="353"/>
      <c r="G80" s="310" t="n">
        <f aca="false">EOMONTH(G79,0)+1</f>
        <v>39508</v>
      </c>
      <c r="H80" s="0" t="n">
        <v>3.6725</v>
      </c>
      <c r="I80" s="326" t="n">
        <v>0.235</v>
      </c>
      <c r="J80" s="323" t="n">
        <v>0.0538803515741155</v>
      </c>
      <c r="K80" s="323" t="n">
        <v>-0.125</v>
      </c>
      <c r="L80" s="323" t="n">
        <v>-0.145</v>
      </c>
      <c r="M80" s="362" t="n">
        <v>-0.01</v>
      </c>
      <c r="N80" s="362" t="n">
        <v>-0.13</v>
      </c>
      <c r="O80" s="323" t="n">
        <v>0</v>
      </c>
      <c r="P80" s="323" t="n">
        <v>-0.055</v>
      </c>
      <c r="Q80" s="323" t="n">
        <v>-0.09</v>
      </c>
      <c r="R80" s="323" t="n">
        <v>-0.115</v>
      </c>
      <c r="S80" s="323" t="n">
        <v>-0.115</v>
      </c>
      <c r="T80" s="323" t="n">
        <v>-0.125</v>
      </c>
      <c r="U80" s="323" t="n">
        <v>-0.08625</v>
      </c>
      <c r="V80" s="323" t="n">
        <v>-0.065</v>
      </c>
      <c r="W80" s="323" t="n">
        <v>0.155</v>
      </c>
      <c r="X80" s="323" t="n">
        <v>0.205</v>
      </c>
      <c r="Y80" s="323" t="n">
        <v>0.13</v>
      </c>
      <c r="Z80" s="323" t="n">
        <v>0.5</v>
      </c>
      <c r="AA80" s="323" t="n">
        <v>0.195</v>
      </c>
      <c r="AB80" s="323" t="n">
        <v>0.29</v>
      </c>
      <c r="AC80" s="323" t="n">
        <v>-0.019</v>
      </c>
      <c r="AD80" s="323" t="n">
        <v>-0.035</v>
      </c>
      <c r="AE80" s="323" t="n">
        <v>0.013</v>
      </c>
      <c r="AF80" s="323" t="n">
        <v>-0.007</v>
      </c>
      <c r="AG80" s="323" t="n">
        <v>0.0025</v>
      </c>
      <c r="AH80" s="323" t="n">
        <v>-0.0225</v>
      </c>
      <c r="AI80" s="323" t="n">
        <v>-0.075</v>
      </c>
      <c r="AJ80" s="323" t="n">
        <v>-0.0635</v>
      </c>
      <c r="AK80" s="323" t="n">
        <v>-0.086</v>
      </c>
      <c r="AL80" s="323" t="n">
        <v>-0.0125</v>
      </c>
      <c r="AM80" s="323" t="n">
        <v>-0.065</v>
      </c>
      <c r="AN80" s="323" t="n">
        <v>-0.1075</v>
      </c>
      <c r="AO80" s="323" t="n">
        <v>-0.01</v>
      </c>
      <c r="AP80" s="323" t="n">
        <v>0.03</v>
      </c>
      <c r="AQ80" s="323" t="n">
        <v>0.64</v>
      </c>
      <c r="AR80" s="323" t="n">
        <v>-0.0175</v>
      </c>
      <c r="AS80" s="323" t="n">
        <v>-0.34</v>
      </c>
      <c r="AT80" s="323" t="n">
        <v>-0.07</v>
      </c>
      <c r="AU80" s="323" t="n">
        <v>-0.13</v>
      </c>
      <c r="AV80" s="323" t="n">
        <v>0.068</v>
      </c>
      <c r="AW80" s="323" t="n">
        <v>-0.26</v>
      </c>
      <c r="AX80" s="323" t="n">
        <v>0</v>
      </c>
      <c r="AY80" s="323" t="n">
        <v>0.24</v>
      </c>
      <c r="AZ80" s="323" t="n">
        <v>-0.34</v>
      </c>
      <c r="BA80" s="323" t="n">
        <v>-0.1715</v>
      </c>
      <c r="BB80" s="323" t="n">
        <v>-0.06</v>
      </c>
      <c r="BC80" s="323" t="n">
        <v>-0.1115</v>
      </c>
      <c r="BD80" s="323" t="n">
        <v>-0.055</v>
      </c>
      <c r="BE80" s="323" t="n">
        <v>-0.107</v>
      </c>
      <c r="BF80" s="323" t="n">
        <v>-0.0175</v>
      </c>
      <c r="BG80" s="323" t="n">
        <v>-0.075</v>
      </c>
      <c r="BH80" s="323" t="n">
        <v>-0.0475</v>
      </c>
      <c r="BI80" s="323" t="n">
        <v>-0.075</v>
      </c>
      <c r="BJ80" s="323" t="n">
        <v>0.15</v>
      </c>
      <c r="BK80" s="323" t="n">
        <v>0.205</v>
      </c>
      <c r="BL80" s="323" t="n">
        <v>0.205</v>
      </c>
      <c r="BM80" s="323" t="n">
        <v>0.155</v>
      </c>
      <c r="BN80" s="323" t="n">
        <v>0.54</v>
      </c>
      <c r="BO80" s="323" t="n">
        <v>0.0025</v>
      </c>
      <c r="BP80" s="323" t="n">
        <v>-0.02</v>
      </c>
      <c r="BQ80" s="323" t="n">
        <v>0.005</v>
      </c>
      <c r="BR80" s="323" t="n">
        <v>0</v>
      </c>
      <c r="BS80" s="323" t="n">
        <v>0</v>
      </c>
      <c r="BT80" s="323" t="n">
        <v>0.005</v>
      </c>
      <c r="BU80" s="323" t="n">
        <v>0.005</v>
      </c>
      <c r="BV80" s="323" t="n">
        <v>0.1</v>
      </c>
      <c r="BW80" s="0" t="n">
        <v>0.02</v>
      </c>
      <c r="BX80" s="0" t="n">
        <v>0.036</v>
      </c>
      <c r="BY80" s="0" t="n">
        <v>0.036</v>
      </c>
      <c r="BZ80" s="0" t="n">
        <v>0.03</v>
      </c>
    </row>
    <row r="81" customFormat="false" ht="12.75" hidden="false" customHeight="false" outlineLevel="0" collapsed="false">
      <c r="C81" s="353"/>
      <c r="G81" s="310" t="n">
        <f aca="false">EOMONTH(G80,0)+1</f>
        <v>39539</v>
      </c>
      <c r="H81" s="0" t="n">
        <v>3.4875</v>
      </c>
      <c r="I81" s="326" t="n">
        <v>0.23</v>
      </c>
      <c r="J81" s="323" t="n">
        <v>0.0540618653305529</v>
      </c>
      <c r="K81" s="323" t="n">
        <v>-0.13</v>
      </c>
      <c r="L81" s="323" t="n">
        <v>-0.15</v>
      </c>
      <c r="M81" s="362" t="n">
        <v>-0.09</v>
      </c>
      <c r="N81" s="362" t="n">
        <v>-0.13</v>
      </c>
      <c r="O81" s="323" t="n">
        <v>-0.09</v>
      </c>
      <c r="P81" s="323" t="n">
        <v>-0.0525</v>
      </c>
      <c r="Q81" s="323" t="n">
        <v>-0.0725</v>
      </c>
      <c r="R81" s="323" t="n">
        <v>-0.12</v>
      </c>
      <c r="S81" s="323" t="n">
        <v>-0.12</v>
      </c>
      <c r="T81" s="323" t="n">
        <v>-0.13</v>
      </c>
      <c r="U81" s="323" t="n">
        <v>-0.06625</v>
      </c>
      <c r="V81" s="323" t="n">
        <v>-0.0625</v>
      </c>
      <c r="W81" s="323" t="n">
        <v>0.125</v>
      </c>
      <c r="X81" s="323" t="n">
        <v>0.155</v>
      </c>
      <c r="Y81" s="323" t="n">
        <v>0.04</v>
      </c>
      <c r="Z81" s="323" t="n">
        <v>0.5</v>
      </c>
      <c r="AA81" s="323" t="n">
        <v>0.145</v>
      </c>
      <c r="AB81" s="323" t="n">
        <v>0.195</v>
      </c>
      <c r="AC81" s="323" t="n">
        <v>-0.0215</v>
      </c>
      <c r="AD81" s="323" t="n">
        <v>-0.05</v>
      </c>
      <c r="AE81" s="323" t="n">
        <v>0.013</v>
      </c>
      <c r="AF81" s="323" t="n">
        <v>-0.0045</v>
      </c>
      <c r="AG81" s="323" t="n">
        <v>0.0025</v>
      </c>
      <c r="AH81" s="323" t="n">
        <v>-0.0225</v>
      </c>
      <c r="AI81" s="323" t="n">
        <v>-0.0725</v>
      </c>
      <c r="AJ81" s="323" t="n">
        <v>-0.061</v>
      </c>
      <c r="AK81" s="323" t="n">
        <v>-0.0835</v>
      </c>
      <c r="AL81" s="323" t="n">
        <v>-0.0175</v>
      </c>
      <c r="AM81" s="323" t="n">
        <v>-0.072</v>
      </c>
      <c r="AN81" s="323" t="n">
        <v>-0.07</v>
      </c>
      <c r="AO81" s="323" t="n">
        <v>-0.017</v>
      </c>
      <c r="AP81" s="323" t="n">
        <v>0.023</v>
      </c>
      <c r="AQ81" s="323" t="n">
        <v>0.38</v>
      </c>
      <c r="AR81" s="323" t="n">
        <v>0.02</v>
      </c>
      <c r="AS81" s="323" t="n">
        <v>-0.47</v>
      </c>
      <c r="AT81" s="323" t="n">
        <v>-0.07</v>
      </c>
      <c r="AU81" s="323" t="n">
        <v>-0.195</v>
      </c>
      <c r="AV81" s="323" t="n">
        <v>-0.25</v>
      </c>
      <c r="AW81" s="323" t="n">
        <v>-0.39</v>
      </c>
      <c r="AX81" s="323" t="n">
        <v>0</v>
      </c>
      <c r="AY81" s="323" t="n">
        <v>0.26</v>
      </c>
      <c r="AZ81" s="323" t="n">
        <v>-0.47</v>
      </c>
      <c r="BA81" s="323" t="n">
        <v>-0.212</v>
      </c>
      <c r="BB81" s="323" t="n">
        <v>-0.06</v>
      </c>
      <c r="BC81" s="323" t="n">
        <v>-0.152</v>
      </c>
      <c r="BD81" s="323" t="n">
        <v>-0.0525</v>
      </c>
      <c r="BE81" s="323" t="n">
        <v>-0.1295</v>
      </c>
      <c r="BF81" s="323" t="n">
        <v>-0.0175</v>
      </c>
      <c r="BG81" s="323" t="n">
        <v>-0.0575</v>
      </c>
      <c r="BH81" s="323" t="n">
        <v>-0.01</v>
      </c>
      <c r="BI81" s="323" t="n">
        <v>-0.0725</v>
      </c>
      <c r="BJ81" s="323" t="n">
        <v>0.06</v>
      </c>
      <c r="BK81" s="323" t="n">
        <v>0.155</v>
      </c>
      <c r="BL81" s="323" t="n">
        <v>0.155</v>
      </c>
      <c r="BM81" s="323" t="n">
        <v>0.125</v>
      </c>
      <c r="BN81" s="323" t="n">
        <v>0.36</v>
      </c>
      <c r="BO81" s="323" t="n">
        <v>0.0025</v>
      </c>
      <c r="BP81" s="323" t="n">
        <v>-0.015</v>
      </c>
      <c r="BQ81" s="323" t="n">
        <v>0.005</v>
      </c>
      <c r="BR81" s="323" t="n">
        <v>-0.01</v>
      </c>
      <c r="BS81" s="323" t="n">
        <v>0</v>
      </c>
      <c r="BT81" s="323" t="n">
        <v>0.005</v>
      </c>
      <c r="BU81" s="323" t="n">
        <v>0.0025</v>
      </c>
      <c r="BV81" s="323" t="n">
        <v>0.02</v>
      </c>
      <c r="BW81" s="0" t="n">
        <v>0.005</v>
      </c>
      <c r="BX81" s="0" t="n">
        <v>0.036</v>
      </c>
      <c r="BY81" s="0" t="n">
        <v>0.036</v>
      </c>
      <c r="BZ81" s="0" t="n">
        <v>0.03</v>
      </c>
    </row>
    <row r="82" customFormat="false" ht="12.75" hidden="false" customHeight="false" outlineLevel="0" collapsed="false">
      <c r="C82" s="353"/>
      <c r="G82" s="310" t="n">
        <f aca="false">EOMONTH(G81,0)+1</f>
        <v>39569</v>
      </c>
      <c r="H82" s="0" t="n">
        <v>3.4825</v>
      </c>
      <c r="I82" s="326" t="n">
        <v>0.23</v>
      </c>
      <c r="J82" s="323" t="n">
        <v>0.0542375238149777</v>
      </c>
      <c r="K82" s="323" t="n">
        <v>-0.13</v>
      </c>
      <c r="L82" s="323" t="n">
        <v>-0.15</v>
      </c>
      <c r="M82" s="362" t="n">
        <v>-0.09</v>
      </c>
      <c r="N82" s="362" t="n">
        <v>-0.13</v>
      </c>
      <c r="O82" s="323" t="n">
        <v>-0.09</v>
      </c>
      <c r="P82" s="323" t="n">
        <v>-0.0525</v>
      </c>
      <c r="Q82" s="323" t="n">
        <v>-0.0725</v>
      </c>
      <c r="R82" s="323" t="n">
        <v>-0.12</v>
      </c>
      <c r="S82" s="323" t="n">
        <v>-0.12</v>
      </c>
      <c r="T82" s="323" t="n">
        <v>-0.13</v>
      </c>
      <c r="U82" s="323" t="n">
        <v>-0.06625</v>
      </c>
      <c r="V82" s="323" t="n">
        <v>-0.0625</v>
      </c>
      <c r="W82" s="323" t="n">
        <v>0.125</v>
      </c>
      <c r="X82" s="323" t="n">
        <v>0.155</v>
      </c>
      <c r="Y82" s="323" t="n">
        <v>0.04</v>
      </c>
      <c r="Z82" s="323" t="n">
        <v>0.5</v>
      </c>
      <c r="AA82" s="323" t="n">
        <v>0.125</v>
      </c>
      <c r="AB82" s="323" t="n">
        <v>0.135</v>
      </c>
      <c r="AC82" s="323" t="n">
        <v>-0.0215</v>
      </c>
      <c r="AD82" s="323" t="n">
        <v>-0.05</v>
      </c>
      <c r="AE82" s="323" t="n">
        <v>0.0155</v>
      </c>
      <c r="AF82" s="323" t="n">
        <v>-0.002</v>
      </c>
      <c r="AG82" s="323" t="n">
        <v>0.0025</v>
      </c>
      <c r="AH82" s="323" t="n">
        <v>-0.0225</v>
      </c>
      <c r="AI82" s="323" t="n">
        <v>-0.0725</v>
      </c>
      <c r="AJ82" s="323" t="n">
        <v>-0.061</v>
      </c>
      <c r="AK82" s="323" t="n">
        <v>-0.0835</v>
      </c>
      <c r="AL82" s="323" t="n">
        <v>-0.0175</v>
      </c>
      <c r="AM82" s="323" t="n">
        <v>-0.072</v>
      </c>
      <c r="AN82" s="323" t="n">
        <v>-0.07</v>
      </c>
      <c r="AO82" s="323" t="n">
        <v>-0.017</v>
      </c>
      <c r="AP82" s="323" t="n">
        <v>0.023</v>
      </c>
      <c r="AQ82" s="323" t="n">
        <v>0.33</v>
      </c>
      <c r="AR82" s="323" t="n">
        <v>0.02</v>
      </c>
      <c r="AS82" s="323" t="n">
        <v>-0.47</v>
      </c>
      <c r="AT82" s="323" t="n">
        <v>-0.07</v>
      </c>
      <c r="AU82" s="323" t="n">
        <v>-0.195</v>
      </c>
      <c r="AV82" s="323" t="n">
        <v>-0.25</v>
      </c>
      <c r="AW82" s="323" t="n">
        <v>-0.39</v>
      </c>
      <c r="AX82" s="323" t="n">
        <v>0</v>
      </c>
      <c r="AY82" s="323" t="n">
        <v>0.26</v>
      </c>
      <c r="AZ82" s="323" t="n">
        <v>-0.47</v>
      </c>
      <c r="BA82" s="323" t="n">
        <v>-0.1895</v>
      </c>
      <c r="BB82" s="323" t="n">
        <v>-0.06</v>
      </c>
      <c r="BC82" s="323" t="n">
        <v>-0.1295</v>
      </c>
      <c r="BD82" s="323" t="n">
        <v>-0.0525</v>
      </c>
      <c r="BE82" s="323" t="n">
        <v>-0.122</v>
      </c>
      <c r="BF82" s="323" t="n">
        <v>-0.0175</v>
      </c>
      <c r="BG82" s="323" t="n">
        <v>-0.0575</v>
      </c>
      <c r="BH82" s="323" t="n">
        <v>-0.01</v>
      </c>
      <c r="BI82" s="323" t="n">
        <v>-0.0725</v>
      </c>
      <c r="BJ82" s="323" t="n">
        <v>0.06</v>
      </c>
      <c r="BK82" s="323" t="n">
        <v>0.155</v>
      </c>
      <c r="BL82" s="323" t="n">
        <v>0.155</v>
      </c>
      <c r="BM82" s="323" t="n">
        <v>0.125</v>
      </c>
      <c r="BN82" s="323" t="n">
        <v>0.325</v>
      </c>
      <c r="BO82" s="323" t="n">
        <v>0.0025</v>
      </c>
      <c r="BP82" s="323" t="n">
        <v>-0.015</v>
      </c>
      <c r="BQ82" s="323" t="n">
        <v>0.005</v>
      </c>
      <c r="BR82" s="323" t="n">
        <v>-0.01</v>
      </c>
      <c r="BS82" s="323" t="n">
        <v>0</v>
      </c>
      <c r="BT82" s="323" t="n">
        <v>0.005</v>
      </c>
      <c r="BU82" s="323" t="n">
        <v>0.0025</v>
      </c>
      <c r="BV82" s="323" t="n">
        <v>0.02</v>
      </c>
      <c r="BW82" s="0" t="n">
        <v>0.005</v>
      </c>
      <c r="BX82" s="0" t="n">
        <v>0.036</v>
      </c>
      <c r="BY82" s="0" t="n">
        <v>0.036</v>
      </c>
      <c r="BZ82" s="0" t="n">
        <v>0.03</v>
      </c>
    </row>
    <row r="83" customFormat="false" ht="12.75" hidden="false" customHeight="false" outlineLevel="0" collapsed="false">
      <c r="C83" s="353"/>
      <c r="G83" s="310" t="n">
        <f aca="false">EOMONTH(G82,0)+1</f>
        <v>39600</v>
      </c>
      <c r="H83" s="0" t="n">
        <v>3.5175</v>
      </c>
      <c r="I83" s="326" t="n">
        <v>0.23</v>
      </c>
      <c r="J83" s="323" t="n">
        <v>0.0544190375930174</v>
      </c>
      <c r="K83" s="323" t="n">
        <v>-0.13</v>
      </c>
      <c r="L83" s="323" t="n">
        <v>-0.15</v>
      </c>
      <c r="M83" s="362" t="n">
        <v>-0.09</v>
      </c>
      <c r="N83" s="362" t="n">
        <v>-0.13</v>
      </c>
      <c r="O83" s="323" t="n">
        <v>-0.09</v>
      </c>
      <c r="P83" s="323" t="n">
        <v>-0.0525</v>
      </c>
      <c r="Q83" s="323" t="n">
        <v>-0.0725</v>
      </c>
      <c r="R83" s="323" t="n">
        <v>-0.12</v>
      </c>
      <c r="S83" s="323" t="n">
        <v>-0.12</v>
      </c>
      <c r="T83" s="323" t="n">
        <v>-0.13</v>
      </c>
      <c r="U83" s="323" t="n">
        <v>-0.06375</v>
      </c>
      <c r="V83" s="323" t="n">
        <v>-0.0625</v>
      </c>
      <c r="W83" s="323" t="n">
        <v>0.125</v>
      </c>
      <c r="X83" s="323" t="n">
        <v>0.155</v>
      </c>
      <c r="Y83" s="323" t="n">
        <v>0.04</v>
      </c>
      <c r="Z83" s="323" t="n">
        <v>0.5</v>
      </c>
      <c r="AA83" s="323" t="n">
        <v>0.145</v>
      </c>
      <c r="AB83" s="323" t="n">
        <v>0.165</v>
      </c>
      <c r="AC83" s="323" t="n">
        <v>-0.0215</v>
      </c>
      <c r="AD83" s="323" t="n">
        <v>-0.0475</v>
      </c>
      <c r="AE83" s="323" t="n">
        <v>0.0155</v>
      </c>
      <c r="AF83" s="323" t="n">
        <v>-0.002</v>
      </c>
      <c r="AG83" s="323" t="n">
        <v>0.0025</v>
      </c>
      <c r="AH83" s="323" t="n">
        <v>-0.0225</v>
      </c>
      <c r="AI83" s="323" t="n">
        <v>-0.0725</v>
      </c>
      <c r="AJ83" s="323" t="n">
        <v>-0.061</v>
      </c>
      <c r="AK83" s="323" t="n">
        <v>-0.0835</v>
      </c>
      <c r="AL83" s="323" t="n">
        <v>-0.0175</v>
      </c>
      <c r="AM83" s="323" t="n">
        <v>-0.072</v>
      </c>
      <c r="AN83" s="323" t="n">
        <v>-0.065</v>
      </c>
      <c r="AO83" s="323" t="n">
        <v>-0.017</v>
      </c>
      <c r="AP83" s="323" t="n">
        <v>0.023</v>
      </c>
      <c r="AQ83" s="323" t="n">
        <v>0.37</v>
      </c>
      <c r="AR83" s="323" t="n">
        <v>0.025</v>
      </c>
      <c r="AS83" s="323" t="n">
        <v>-0.47</v>
      </c>
      <c r="AT83" s="323" t="n">
        <v>-0.07</v>
      </c>
      <c r="AU83" s="323" t="n">
        <v>-0.195</v>
      </c>
      <c r="AV83" s="323" t="n">
        <v>-0.25</v>
      </c>
      <c r="AW83" s="323" t="n">
        <v>-0.39</v>
      </c>
      <c r="AX83" s="323" t="n">
        <v>0</v>
      </c>
      <c r="AY83" s="323" t="n">
        <v>0.26</v>
      </c>
      <c r="AZ83" s="323" t="n">
        <v>-0.47</v>
      </c>
      <c r="BA83" s="323" t="n">
        <v>-0.137</v>
      </c>
      <c r="BB83" s="323" t="n">
        <v>-0.06</v>
      </c>
      <c r="BC83" s="323" t="n">
        <v>-0.077</v>
      </c>
      <c r="BD83" s="323" t="n">
        <v>-0.0525</v>
      </c>
      <c r="BE83" s="323" t="n">
        <v>-0.0795</v>
      </c>
      <c r="BF83" s="323" t="n">
        <v>-0.0175</v>
      </c>
      <c r="BG83" s="323" t="n">
        <v>-0.0575</v>
      </c>
      <c r="BH83" s="323" t="n">
        <v>-0.005</v>
      </c>
      <c r="BI83" s="323" t="n">
        <v>-0.0725</v>
      </c>
      <c r="BJ83" s="323" t="n">
        <v>0.06</v>
      </c>
      <c r="BK83" s="323" t="n">
        <v>0.155</v>
      </c>
      <c r="BL83" s="323" t="n">
        <v>0.155</v>
      </c>
      <c r="BM83" s="323" t="n">
        <v>0.125</v>
      </c>
      <c r="BN83" s="323" t="n">
        <v>0.335</v>
      </c>
      <c r="BO83" s="323" t="n">
        <v>0.0025</v>
      </c>
      <c r="BP83" s="323" t="n">
        <v>-0.015</v>
      </c>
      <c r="BQ83" s="323" t="n">
        <v>0.005</v>
      </c>
      <c r="BR83" s="323" t="n">
        <v>-0.01</v>
      </c>
      <c r="BS83" s="323" t="n">
        <v>0</v>
      </c>
      <c r="BT83" s="323" t="n">
        <v>0.005</v>
      </c>
      <c r="BU83" s="323" t="n">
        <v>0.0025</v>
      </c>
      <c r="BV83" s="323" t="n">
        <v>0.035</v>
      </c>
      <c r="BW83" s="0" t="n">
        <v>0.005</v>
      </c>
      <c r="BX83" s="0" t="n">
        <v>0.036</v>
      </c>
      <c r="BY83" s="0" t="n">
        <v>0.036</v>
      </c>
      <c r="BZ83" s="0" t="n">
        <v>0.03</v>
      </c>
    </row>
    <row r="84" customFormat="false" ht="12.75" hidden="false" customHeight="false" outlineLevel="0" collapsed="false">
      <c r="C84" s="353"/>
      <c r="G84" s="310" t="n">
        <f aca="false">EOMONTH(G83,0)+1</f>
        <v>39630</v>
      </c>
      <c r="H84" s="0" t="n">
        <v>3.5575</v>
      </c>
      <c r="I84" s="326" t="n">
        <v>0.23</v>
      </c>
      <c r="J84" s="323" t="n">
        <v>0.0545946960983459</v>
      </c>
      <c r="K84" s="323" t="n">
        <v>-0.13</v>
      </c>
      <c r="L84" s="323" t="n">
        <v>-0.15</v>
      </c>
      <c r="M84" s="362" t="n">
        <v>-0.09</v>
      </c>
      <c r="N84" s="362" t="n">
        <v>-0.13</v>
      </c>
      <c r="O84" s="323" t="n">
        <v>-0.09</v>
      </c>
      <c r="P84" s="323" t="n">
        <v>-0.0525</v>
      </c>
      <c r="Q84" s="323" t="n">
        <v>-0.0725</v>
      </c>
      <c r="R84" s="323" t="n">
        <v>-0.12</v>
      </c>
      <c r="S84" s="323" t="n">
        <v>-0.12</v>
      </c>
      <c r="T84" s="323" t="n">
        <v>-0.13</v>
      </c>
      <c r="U84" s="323" t="n">
        <v>-0.0625</v>
      </c>
      <c r="V84" s="323" t="n">
        <v>-0.0625</v>
      </c>
      <c r="W84" s="323" t="n">
        <v>0.125</v>
      </c>
      <c r="X84" s="323" t="n">
        <v>0.155</v>
      </c>
      <c r="Y84" s="323" t="n">
        <v>0.04</v>
      </c>
      <c r="Z84" s="323" t="n">
        <v>0.5</v>
      </c>
      <c r="AA84" s="323" t="n">
        <v>0.15</v>
      </c>
      <c r="AB84" s="323" t="n">
        <v>0.205</v>
      </c>
      <c r="AC84" s="323" t="n">
        <v>-0.0215</v>
      </c>
      <c r="AD84" s="323" t="n">
        <v>-0.0475</v>
      </c>
      <c r="AE84" s="323" t="n">
        <v>0.0155</v>
      </c>
      <c r="AF84" s="323" t="n">
        <v>-0.002</v>
      </c>
      <c r="AG84" s="323" t="n">
        <v>0.0025</v>
      </c>
      <c r="AH84" s="323" t="n">
        <v>-0.0225</v>
      </c>
      <c r="AI84" s="323" t="n">
        <v>-0.0725</v>
      </c>
      <c r="AJ84" s="323" t="n">
        <v>-0.061</v>
      </c>
      <c r="AK84" s="323" t="n">
        <v>-0.0835</v>
      </c>
      <c r="AL84" s="323" t="n">
        <v>-0.0175</v>
      </c>
      <c r="AM84" s="323" t="n">
        <v>-0.072</v>
      </c>
      <c r="AN84" s="323" t="n">
        <v>-0.0625</v>
      </c>
      <c r="AO84" s="323" t="n">
        <v>-0.017</v>
      </c>
      <c r="AP84" s="323" t="n">
        <v>0.023</v>
      </c>
      <c r="AQ84" s="323" t="n">
        <v>0.41</v>
      </c>
      <c r="AR84" s="323" t="n">
        <v>0.0275</v>
      </c>
      <c r="AS84" s="323" t="n">
        <v>-0.47</v>
      </c>
      <c r="AT84" s="323" t="n">
        <v>-0.07</v>
      </c>
      <c r="AU84" s="323" t="n">
        <v>-0.195</v>
      </c>
      <c r="AV84" s="323" t="n">
        <v>-0.25</v>
      </c>
      <c r="AW84" s="323" t="n">
        <v>-0.39</v>
      </c>
      <c r="AX84" s="323" t="n">
        <v>0</v>
      </c>
      <c r="AY84" s="323" t="n">
        <v>0.26</v>
      </c>
      <c r="AZ84" s="323" t="n">
        <v>-0.47</v>
      </c>
      <c r="BA84" s="323" t="n">
        <v>-0.147</v>
      </c>
      <c r="BB84" s="323" t="n">
        <v>-0.06</v>
      </c>
      <c r="BC84" s="323" t="n">
        <v>-0.087</v>
      </c>
      <c r="BD84" s="323" t="n">
        <v>-0.0525</v>
      </c>
      <c r="BE84" s="323" t="n">
        <v>-0.077</v>
      </c>
      <c r="BF84" s="323" t="n">
        <v>-0.0175</v>
      </c>
      <c r="BG84" s="323" t="n">
        <v>-0.0575</v>
      </c>
      <c r="BH84" s="323" t="n">
        <v>-0.0025</v>
      </c>
      <c r="BI84" s="323" t="n">
        <v>-0.0725</v>
      </c>
      <c r="BJ84" s="323" t="n">
        <v>0.06</v>
      </c>
      <c r="BK84" s="323" t="n">
        <v>0.155</v>
      </c>
      <c r="BL84" s="323" t="n">
        <v>0.155</v>
      </c>
      <c r="BM84" s="323" t="n">
        <v>0.125</v>
      </c>
      <c r="BN84" s="323" t="n">
        <v>0.35</v>
      </c>
      <c r="BO84" s="323" t="n">
        <v>0.0025</v>
      </c>
      <c r="BP84" s="323" t="n">
        <v>-0.01</v>
      </c>
      <c r="BQ84" s="323" t="n">
        <v>0.005</v>
      </c>
      <c r="BR84" s="323" t="n">
        <v>-0.01</v>
      </c>
      <c r="BS84" s="323" t="n">
        <v>0</v>
      </c>
      <c r="BT84" s="323" t="n">
        <v>0.005</v>
      </c>
      <c r="BU84" s="323" t="n">
        <v>0.0025</v>
      </c>
      <c r="BV84" s="323" t="n">
        <v>0.035</v>
      </c>
      <c r="BW84" s="0" t="n">
        <v>0.005</v>
      </c>
      <c r="BX84" s="0" t="n">
        <v>0.036</v>
      </c>
      <c r="BY84" s="0" t="n">
        <v>0.036</v>
      </c>
      <c r="BZ84" s="0" t="n">
        <v>0.03</v>
      </c>
    </row>
    <row r="85" customFormat="false" ht="12.75" hidden="false" customHeight="false" outlineLevel="0" collapsed="false">
      <c r="C85" s="353"/>
      <c r="G85" s="310" t="n">
        <f aca="false">EOMONTH(G84,0)+1</f>
        <v>39661</v>
      </c>
      <c r="H85" s="0" t="n">
        <v>3.5975</v>
      </c>
      <c r="I85" s="326" t="n">
        <v>0.23</v>
      </c>
      <c r="J85" s="323" t="n">
        <v>0.0547762098979847</v>
      </c>
      <c r="K85" s="323" t="n">
        <v>-0.13</v>
      </c>
      <c r="L85" s="323" t="n">
        <v>-0.15</v>
      </c>
      <c r="M85" s="362" t="n">
        <v>-0.09</v>
      </c>
      <c r="N85" s="362" t="n">
        <v>-0.13</v>
      </c>
      <c r="O85" s="323" t="n">
        <v>-0.09</v>
      </c>
      <c r="P85" s="323" t="n">
        <v>-0.0525</v>
      </c>
      <c r="Q85" s="323" t="n">
        <v>-0.0725</v>
      </c>
      <c r="R85" s="323" t="n">
        <v>-0.12</v>
      </c>
      <c r="S85" s="323" t="n">
        <v>-0.12</v>
      </c>
      <c r="T85" s="323" t="n">
        <v>-0.13</v>
      </c>
      <c r="U85" s="323" t="n">
        <v>-0.06125</v>
      </c>
      <c r="V85" s="323" t="n">
        <v>-0.0625</v>
      </c>
      <c r="W85" s="323" t="n">
        <v>0.125</v>
      </c>
      <c r="X85" s="323" t="n">
        <v>0.155</v>
      </c>
      <c r="Y85" s="323" t="n">
        <v>0.04</v>
      </c>
      <c r="Z85" s="323" t="n">
        <v>0.5</v>
      </c>
      <c r="AA85" s="323" t="n">
        <v>0.15</v>
      </c>
      <c r="AB85" s="323" t="n">
        <v>0.205</v>
      </c>
      <c r="AC85" s="323" t="n">
        <v>-0.0215</v>
      </c>
      <c r="AD85" s="323" t="n">
        <v>-0.0475</v>
      </c>
      <c r="AE85" s="323" t="n">
        <v>0.0105</v>
      </c>
      <c r="AF85" s="323" t="n">
        <v>-0.007</v>
      </c>
      <c r="AG85" s="323" t="n">
        <v>0.0025</v>
      </c>
      <c r="AH85" s="323" t="n">
        <v>-0.0225</v>
      </c>
      <c r="AI85" s="323" t="n">
        <v>-0.0725</v>
      </c>
      <c r="AJ85" s="323" t="n">
        <v>-0.061</v>
      </c>
      <c r="AK85" s="323" t="n">
        <v>-0.0835</v>
      </c>
      <c r="AL85" s="323" t="n">
        <v>-0.0175</v>
      </c>
      <c r="AM85" s="323" t="n">
        <v>-0.072</v>
      </c>
      <c r="AN85" s="323" t="n">
        <v>-0.06</v>
      </c>
      <c r="AO85" s="323" t="n">
        <v>-0.017</v>
      </c>
      <c r="AP85" s="323" t="n">
        <v>0.023</v>
      </c>
      <c r="AQ85" s="323" t="n">
        <v>0.41</v>
      </c>
      <c r="AR85" s="323" t="n">
        <v>0.03</v>
      </c>
      <c r="AS85" s="323" t="n">
        <v>-0.47</v>
      </c>
      <c r="AT85" s="323" t="n">
        <v>-0.07</v>
      </c>
      <c r="AU85" s="323" t="n">
        <v>-0.195</v>
      </c>
      <c r="AV85" s="323" t="n">
        <v>-0.25</v>
      </c>
      <c r="AW85" s="323" t="n">
        <v>-0.39</v>
      </c>
      <c r="AX85" s="323" t="n">
        <v>0</v>
      </c>
      <c r="AY85" s="323" t="n">
        <v>0.26</v>
      </c>
      <c r="AZ85" s="323" t="n">
        <v>-0.47</v>
      </c>
      <c r="BA85" s="323" t="n">
        <v>-0.142</v>
      </c>
      <c r="BB85" s="323" t="n">
        <v>-0.06</v>
      </c>
      <c r="BC85" s="323" t="n">
        <v>-0.082</v>
      </c>
      <c r="BD85" s="323" t="n">
        <v>-0.0525</v>
      </c>
      <c r="BE85" s="323" t="n">
        <v>-0.0745</v>
      </c>
      <c r="BF85" s="323" t="n">
        <v>-0.0175</v>
      </c>
      <c r="BG85" s="323" t="n">
        <v>-0.0575</v>
      </c>
      <c r="BH85" s="323" t="n">
        <v>0</v>
      </c>
      <c r="BI85" s="323" t="n">
        <v>-0.0725</v>
      </c>
      <c r="BJ85" s="323" t="n">
        <v>0.06</v>
      </c>
      <c r="BK85" s="323" t="n">
        <v>0.155</v>
      </c>
      <c r="BL85" s="323" t="n">
        <v>0.155</v>
      </c>
      <c r="BM85" s="323" t="n">
        <v>0.125</v>
      </c>
      <c r="BN85" s="323" t="n">
        <v>0.35</v>
      </c>
      <c r="BO85" s="323" t="n">
        <v>0.0025</v>
      </c>
      <c r="BP85" s="323" t="n">
        <v>-0.01</v>
      </c>
      <c r="BQ85" s="323" t="n">
        <v>0.005</v>
      </c>
      <c r="BR85" s="323" t="n">
        <v>-0.01</v>
      </c>
      <c r="BS85" s="323" t="n">
        <v>0</v>
      </c>
      <c r="BT85" s="323" t="n">
        <v>0.005</v>
      </c>
      <c r="BU85" s="323" t="n">
        <v>0.0025</v>
      </c>
      <c r="BV85" s="323" t="n">
        <v>0.01</v>
      </c>
      <c r="BW85" s="0" t="n">
        <v>0.005</v>
      </c>
      <c r="BX85" s="0" t="n">
        <v>0.036</v>
      </c>
      <c r="BY85" s="0" t="n">
        <v>0.036</v>
      </c>
      <c r="BZ85" s="0" t="n">
        <v>0.03</v>
      </c>
    </row>
    <row r="86" customFormat="false" ht="12.75" hidden="false" customHeight="false" outlineLevel="0" collapsed="false">
      <c r="C86" s="353"/>
      <c r="G86" s="310" t="n">
        <f aca="false">EOMONTH(G85,0)+1</f>
        <v>39692</v>
      </c>
      <c r="H86" s="0" t="n">
        <v>3.5925</v>
      </c>
      <c r="I86" s="326" t="n">
        <v>0.23</v>
      </c>
      <c r="J86" s="323" t="n">
        <v>0.0549577237085983</v>
      </c>
      <c r="K86" s="323" t="n">
        <v>-0.13</v>
      </c>
      <c r="L86" s="323" t="n">
        <v>-0.15</v>
      </c>
      <c r="M86" s="362" t="n">
        <v>-0.09</v>
      </c>
      <c r="N86" s="362" t="n">
        <v>-0.13</v>
      </c>
      <c r="O86" s="323" t="n">
        <v>-0.09</v>
      </c>
      <c r="P86" s="323" t="n">
        <v>-0.0525</v>
      </c>
      <c r="Q86" s="323" t="n">
        <v>-0.0725</v>
      </c>
      <c r="R86" s="323" t="n">
        <v>-0.12</v>
      </c>
      <c r="S86" s="323" t="n">
        <v>-0.12</v>
      </c>
      <c r="T86" s="323" t="n">
        <v>-0.13</v>
      </c>
      <c r="U86" s="323" t="n">
        <v>-0.065</v>
      </c>
      <c r="V86" s="323" t="n">
        <v>-0.0625</v>
      </c>
      <c r="W86" s="323" t="n">
        <v>0.125</v>
      </c>
      <c r="X86" s="323" t="n">
        <v>0.155</v>
      </c>
      <c r="Y86" s="323" t="n">
        <v>0.04</v>
      </c>
      <c r="Z86" s="323" t="n">
        <v>0.5</v>
      </c>
      <c r="AA86" s="323" t="n">
        <v>0.125</v>
      </c>
      <c r="AB86" s="323" t="n">
        <v>0.145</v>
      </c>
      <c r="AC86" s="323" t="n">
        <v>-0.0215</v>
      </c>
      <c r="AD86" s="323" t="n">
        <v>-0.0525</v>
      </c>
      <c r="AE86" s="323" t="n">
        <v>0.0105</v>
      </c>
      <c r="AF86" s="323" t="n">
        <v>-0.007</v>
      </c>
      <c r="AG86" s="323" t="n">
        <v>0.0025</v>
      </c>
      <c r="AH86" s="323" t="n">
        <v>-0.0225</v>
      </c>
      <c r="AI86" s="323" t="n">
        <v>-0.0725</v>
      </c>
      <c r="AJ86" s="323" t="n">
        <v>-0.061</v>
      </c>
      <c r="AK86" s="323" t="n">
        <v>-0.0835</v>
      </c>
      <c r="AL86" s="323" t="n">
        <v>-0.0175</v>
      </c>
      <c r="AM86" s="323" t="n">
        <v>-0.072</v>
      </c>
      <c r="AN86" s="323" t="n">
        <v>-0.0675</v>
      </c>
      <c r="AO86" s="323" t="n">
        <v>-0.017</v>
      </c>
      <c r="AP86" s="323" t="n">
        <v>0.023</v>
      </c>
      <c r="AQ86" s="323" t="n">
        <v>0.36</v>
      </c>
      <c r="AR86" s="323" t="n">
        <v>0.0225</v>
      </c>
      <c r="AS86" s="323" t="n">
        <v>-0.47</v>
      </c>
      <c r="AT86" s="323" t="n">
        <v>-0.07</v>
      </c>
      <c r="AU86" s="323" t="n">
        <v>-0.195</v>
      </c>
      <c r="AV86" s="323" t="n">
        <v>-0.25</v>
      </c>
      <c r="AW86" s="323" t="n">
        <v>-0.39</v>
      </c>
      <c r="AX86" s="323" t="n">
        <v>0</v>
      </c>
      <c r="AY86" s="323" t="n">
        <v>0.26</v>
      </c>
      <c r="AZ86" s="323" t="n">
        <v>-0.47</v>
      </c>
      <c r="BA86" s="323" t="n">
        <v>-0.152</v>
      </c>
      <c r="BB86" s="323" t="n">
        <v>-0.06</v>
      </c>
      <c r="BC86" s="323" t="n">
        <v>-0.092</v>
      </c>
      <c r="BD86" s="323" t="n">
        <v>-0.0525</v>
      </c>
      <c r="BE86" s="323" t="n">
        <v>-0.0795</v>
      </c>
      <c r="BF86" s="323" t="n">
        <v>-0.0175</v>
      </c>
      <c r="BG86" s="323" t="n">
        <v>-0.0575</v>
      </c>
      <c r="BH86" s="323" t="n">
        <v>-0.0075</v>
      </c>
      <c r="BI86" s="323" t="n">
        <v>-0.0725</v>
      </c>
      <c r="BJ86" s="323" t="n">
        <v>0.06</v>
      </c>
      <c r="BK86" s="323" t="n">
        <v>0.155</v>
      </c>
      <c r="BL86" s="323" t="n">
        <v>0.155</v>
      </c>
      <c r="BM86" s="323" t="n">
        <v>0.125</v>
      </c>
      <c r="BN86" s="323" t="n">
        <v>0.315</v>
      </c>
      <c r="BO86" s="323" t="n">
        <v>0.0025</v>
      </c>
      <c r="BP86" s="323" t="n">
        <v>-0.01</v>
      </c>
      <c r="BQ86" s="323" t="n">
        <v>0.005</v>
      </c>
      <c r="BR86" s="323" t="n">
        <v>-0.01</v>
      </c>
      <c r="BS86" s="323" t="n">
        <v>0</v>
      </c>
      <c r="BT86" s="323" t="n">
        <v>0.005</v>
      </c>
      <c r="BU86" s="323" t="n">
        <v>0.0025</v>
      </c>
      <c r="BV86" s="323" t="n">
        <v>0.01</v>
      </c>
      <c r="BW86" s="0" t="n">
        <v>0.005</v>
      </c>
      <c r="BX86" s="0" t="n">
        <v>0.036</v>
      </c>
      <c r="BY86" s="0" t="n">
        <v>0.036</v>
      </c>
      <c r="BZ86" s="0" t="n">
        <v>0.03</v>
      </c>
    </row>
    <row r="87" customFormat="false" ht="12.75" hidden="false" customHeight="false" outlineLevel="0" collapsed="false">
      <c r="C87" s="353"/>
      <c r="G87" s="310" t="n">
        <f aca="false">EOMONTH(G86,0)+1</f>
        <v>39722</v>
      </c>
      <c r="H87" s="0" t="n">
        <v>3.6175</v>
      </c>
      <c r="I87" s="326" t="n">
        <v>0.23</v>
      </c>
      <c r="J87" s="323" t="n">
        <v>0.0551333822454474</v>
      </c>
      <c r="K87" s="323" t="n">
        <v>-0.13</v>
      </c>
      <c r="L87" s="323" t="n">
        <v>-0.15</v>
      </c>
      <c r="M87" s="362" t="n">
        <v>-0.09</v>
      </c>
      <c r="N87" s="362" t="n">
        <v>-0.13</v>
      </c>
      <c r="O87" s="323" t="n">
        <v>-0.09</v>
      </c>
      <c r="P87" s="323" t="n">
        <v>-0.0525</v>
      </c>
      <c r="Q87" s="323" t="n">
        <v>-0.0725</v>
      </c>
      <c r="R87" s="323" t="n">
        <v>-0.12</v>
      </c>
      <c r="S87" s="323" t="n">
        <v>-0.12</v>
      </c>
      <c r="T87" s="323" t="n">
        <v>-0.13</v>
      </c>
      <c r="U87" s="323" t="n">
        <v>-0.07</v>
      </c>
      <c r="V87" s="323" t="n">
        <v>-0.0625</v>
      </c>
      <c r="W87" s="323" t="n">
        <v>0.125</v>
      </c>
      <c r="X87" s="323" t="n">
        <v>0.155</v>
      </c>
      <c r="Y87" s="323" t="n">
        <v>0.04</v>
      </c>
      <c r="Z87" s="323" t="n">
        <v>0.5</v>
      </c>
      <c r="AA87" s="323" t="n">
        <v>0.145</v>
      </c>
      <c r="AB87" s="323" t="n">
        <v>0.175</v>
      </c>
      <c r="AC87" s="323" t="n">
        <v>-0.0215</v>
      </c>
      <c r="AD87" s="323" t="n">
        <v>-0.0525</v>
      </c>
      <c r="AE87" s="323" t="n">
        <v>0.0055</v>
      </c>
      <c r="AF87" s="323" t="n">
        <v>-0.012</v>
      </c>
      <c r="AG87" s="323" t="n">
        <v>0.0025</v>
      </c>
      <c r="AH87" s="323" t="n">
        <v>-0.0225</v>
      </c>
      <c r="AI87" s="323" t="n">
        <v>-0.0725</v>
      </c>
      <c r="AJ87" s="323" t="n">
        <v>-0.061</v>
      </c>
      <c r="AK87" s="323" t="n">
        <v>-0.0835</v>
      </c>
      <c r="AL87" s="323" t="n">
        <v>-0.0175</v>
      </c>
      <c r="AM87" s="323" t="n">
        <v>-0.072</v>
      </c>
      <c r="AN87" s="323" t="n">
        <v>-0.0775</v>
      </c>
      <c r="AO87" s="323" t="n">
        <v>-0.017</v>
      </c>
      <c r="AP87" s="323" t="n">
        <v>0.023</v>
      </c>
      <c r="AQ87" s="323" t="n">
        <v>0.4</v>
      </c>
      <c r="AR87" s="323" t="n">
        <v>0.0125</v>
      </c>
      <c r="AS87" s="323" t="n">
        <v>-0.47</v>
      </c>
      <c r="AT87" s="323" t="n">
        <v>-0.07</v>
      </c>
      <c r="AU87" s="323" t="n">
        <v>-0.195</v>
      </c>
      <c r="AV87" s="323" t="n">
        <v>-0.25</v>
      </c>
      <c r="AW87" s="323" t="n">
        <v>-0.39</v>
      </c>
      <c r="AX87" s="323" t="n">
        <v>0</v>
      </c>
      <c r="AY87" s="323" t="n">
        <v>0.26</v>
      </c>
      <c r="AZ87" s="323" t="n">
        <v>-0.47</v>
      </c>
      <c r="BA87" s="323" t="n">
        <v>-0.1395</v>
      </c>
      <c r="BB87" s="323" t="n">
        <v>-0.06</v>
      </c>
      <c r="BC87" s="323" t="n">
        <v>-0.0795</v>
      </c>
      <c r="BD87" s="323" t="n">
        <v>-0.0525</v>
      </c>
      <c r="BE87" s="323" t="n">
        <v>-0.082</v>
      </c>
      <c r="BF87" s="323" t="n">
        <v>-0.0175</v>
      </c>
      <c r="BG87" s="323" t="n">
        <v>-0.0575</v>
      </c>
      <c r="BH87" s="323" t="n">
        <v>-0.0175</v>
      </c>
      <c r="BI87" s="323" t="n">
        <v>-0.0725</v>
      </c>
      <c r="BJ87" s="323" t="n">
        <v>0.06</v>
      </c>
      <c r="BK87" s="323" t="n">
        <v>0.155</v>
      </c>
      <c r="BL87" s="323" t="n">
        <v>0.155</v>
      </c>
      <c r="BM87" s="323" t="n">
        <v>0.125</v>
      </c>
      <c r="BN87" s="323" t="n">
        <v>0.36</v>
      </c>
      <c r="BO87" s="323" t="n">
        <v>0.0025</v>
      </c>
      <c r="BP87" s="323" t="n">
        <v>-0.015</v>
      </c>
      <c r="BQ87" s="323" t="n">
        <v>0.005</v>
      </c>
      <c r="BR87" s="323" t="n">
        <v>-0.01</v>
      </c>
      <c r="BS87" s="323" t="n">
        <v>0</v>
      </c>
      <c r="BT87" s="323" t="n">
        <v>0.005</v>
      </c>
      <c r="BU87" s="323" t="n">
        <v>0.0025</v>
      </c>
      <c r="BV87" s="323" t="n">
        <v>0.01</v>
      </c>
      <c r="BW87" s="0" t="n">
        <v>0.005</v>
      </c>
      <c r="BX87" s="0" t="n">
        <v>0.036</v>
      </c>
      <c r="BY87" s="0" t="n">
        <v>0.036</v>
      </c>
      <c r="BZ87" s="0" t="n">
        <v>0.03</v>
      </c>
    </row>
    <row r="88" customFormat="false" ht="12.75" hidden="false" customHeight="false" outlineLevel="0" collapsed="false">
      <c r="C88" s="353"/>
      <c r="G88" s="310" t="n">
        <f aca="false">EOMONTH(G87,0)+1</f>
        <v>39753</v>
      </c>
      <c r="H88" s="0" t="n">
        <v>3.7695</v>
      </c>
      <c r="I88" s="326" t="n">
        <v>0.23</v>
      </c>
      <c r="J88" s="323" t="n">
        <v>0.0553148960776539</v>
      </c>
      <c r="K88" s="323" t="n">
        <v>-0.13</v>
      </c>
      <c r="L88" s="323" t="n">
        <v>-0.15</v>
      </c>
      <c r="M88" s="362" t="n">
        <v>-0.01</v>
      </c>
      <c r="N88" s="362" t="n">
        <v>-0.13</v>
      </c>
      <c r="O88" s="323" t="n">
        <v>0</v>
      </c>
      <c r="P88" s="323" t="n">
        <v>-0.0525</v>
      </c>
      <c r="Q88" s="323" t="n">
        <v>-0.0875</v>
      </c>
      <c r="R88" s="323" t="n">
        <v>-0.12</v>
      </c>
      <c r="S88" s="323" t="n">
        <v>-0.12</v>
      </c>
      <c r="T88" s="323" t="n">
        <v>-0.13</v>
      </c>
      <c r="U88" s="323" t="n">
        <v>-0.0825</v>
      </c>
      <c r="V88" s="323" t="n">
        <v>-0.0525</v>
      </c>
      <c r="W88" s="323" t="n">
        <v>0.155</v>
      </c>
      <c r="X88" s="323" t="n">
        <v>0.175</v>
      </c>
      <c r="Y88" s="323" t="n">
        <v>0.13</v>
      </c>
      <c r="Z88" s="323" t="n">
        <v>0.5</v>
      </c>
      <c r="AA88" s="323" t="n">
        <v>0.195</v>
      </c>
      <c r="AB88" s="323" t="n">
        <v>0.21</v>
      </c>
      <c r="AC88" s="323" t="n">
        <v>-0.019</v>
      </c>
      <c r="AD88" s="323" t="n">
        <v>-0.035</v>
      </c>
      <c r="AE88" s="323" t="n">
        <v>0.0065</v>
      </c>
      <c r="AF88" s="323" t="n">
        <v>-0.0135</v>
      </c>
      <c r="AG88" s="323" t="n">
        <v>0.0025</v>
      </c>
      <c r="AH88" s="323" t="n">
        <v>-0.0225</v>
      </c>
      <c r="AI88" s="323" t="n">
        <v>-0.075</v>
      </c>
      <c r="AJ88" s="323" t="n">
        <v>-0.0635</v>
      </c>
      <c r="AK88" s="323" t="n">
        <v>-0.086</v>
      </c>
      <c r="AL88" s="323" t="n">
        <v>-0.014</v>
      </c>
      <c r="AM88" s="323" t="n">
        <v>-0.064</v>
      </c>
      <c r="AN88" s="323" t="n">
        <v>-0.1125</v>
      </c>
      <c r="AO88" s="323" t="n">
        <v>-0.008999999</v>
      </c>
      <c r="AP88" s="323" t="n">
        <v>0.031</v>
      </c>
      <c r="AQ88" s="323" t="n">
        <v>0.65</v>
      </c>
      <c r="AR88" s="323" t="n">
        <v>-0.0225</v>
      </c>
      <c r="AS88" s="323" t="n">
        <v>-0.34</v>
      </c>
      <c r="AT88" s="323" t="n">
        <v>-0.07</v>
      </c>
      <c r="AU88" s="323" t="n">
        <v>-0.13</v>
      </c>
      <c r="AV88" s="323" t="n">
        <v>0.248</v>
      </c>
      <c r="AW88" s="323" t="n">
        <v>-0.26</v>
      </c>
      <c r="AX88" s="323" t="n">
        <v>0</v>
      </c>
      <c r="AY88" s="323" t="n">
        <v>0.24</v>
      </c>
      <c r="AZ88" s="323" t="n">
        <v>-0.34</v>
      </c>
      <c r="BA88" s="323" t="n">
        <v>-0.147</v>
      </c>
      <c r="BB88" s="323" t="n">
        <v>-0.06</v>
      </c>
      <c r="BC88" s="323" t="n">
        <v>-0.087</v>
      </c>
      <c r="BD88" s="323" t="n">
        <v>-0.0525</v>
      </c>
      <c r="BE88" s="323" t="n">
        <v>-0.077</v>
      </c>
      <c r="BF88" s="323" t="n">
        <v>-0.019</v>
      </c>
      <c r="BG88" s="323" t="n">
        <v>-0.0725</v>
      </c>
      <c r="BH88" s="323" t="n">
        <v>-0.0525</v>
      </c>
      <c r="BI88" s="323" t="n">
        <v>-0.075</v>
      </c>
      <c r="BJ88" s="323" t="n">
        <v>0</v>
      </c>
      <c r="BK88" s="323" t="n">
        <v>0.17</v>
      </c>
      <c r="BL88" s="323" t="n">
        <v>0.175</v>
      </c>
      <c r="BM88" s="323" t="n">
        <v>0.155</v>
      </c>
      <c r="BN88" s="323" t="n">
        <v>0.46</v>
      </c>
      <c r="BO88" s="323" t="n">
        <v>0.0025</v>
      </c>
      <c r="BP88" s="323" t="n">
        <v>-0.02</v>
      </c>
      <c r="BQ88" s="323" t="n">
        <v>0.005</v>
      </c>
      <c r="BR88" s="323" t="n">
        <v>0</v>
      </c>
      <c r="BS88" s="323" t="n">
        <v>0</v>
      </c>
      <c r="BT88" s="323" t="n">
        <v>0.005</v>
      </c>
      <c r="BU88" s="323" t="n">
        <v>0.005</v>
      </c>
      <c r="BV88" s="323" t="n">
        <v>0.055</v>
      </c>
      <c r="BW88" s="0" t="n">
        <v>0.02</v>
      </c>
      <c r="BX88" s="0" t="n">
        <v>0.038</v>
      </c>
      <c r="BY88" s="0" t="n">
        <v>0.038</v>
      </c>
      <c r="BZ88" s="0" t="n">
        <v>0.03</v>
      </c>
    </row>
    <row r="89" customFormat="false" ht="12.75" hidden="false" customHeight="false" outlineLevel="0" collapsed="false">
      <c r="C89" s="353"/>
      <c r="G89" s="310" t="n">
        <f aca="false">EOMONTH(G88,0)+1</f>
        <v>39783</v>
      </c>
      <c r="H89" s="0" t="n">
        <v>3.9125</v>
      </c>
      <c r="I89" s="326" t="n">
        <v>0.23</v>
      </c>
      <c r="J89" s="323" t="n">
        <v>0.0554905546353979</v>
      </c>
      <c r="K89" s="323" t="n">
        <v>-0.1325</v>
      </c>
      <c r="L89" s="323" t="n">
        <v>-0.1525</v>
      </c>
      <c r="M89" s="362" t="n">
        <v>-0.005</v>
      </c>
      <c r="N89" s="362" t="n">
        <v>-0.13</v>
      </c>
      <c r="O89" s="323" t="n">
        <v>0.005</v>
      </c>
      <c r="P89" s="323" t="n">
        <v>-0.0525</v>
      </c>
      <c r="Q89" s="323" t="n">
        <v>-0.0875</v>
      </c>
      <c r="R89" s="323" t="n">
        <v>-0.1225</v>
      </c>
      <c r="S89" s="323" t="n">
        <v>-0.1225</v>
      </c>
      <c r="T89" s="323" t="n">
        <v>-0.1325</v>
      </c>
      <c r="U89" s="323" t="n">
        <v>-0.09375</v>
      </c>
      <c r="V89" s="323" t="n">
        <v>-0.0525</v>
      </c>
      <c r="W89" s="323" t="n">
        <v>0.155</v>
      </c>
      <c r="X89" s="323" t="n">
        <v>0.175</v>
      </c>
      <c r="Y89" s="323" t="n">
        <v>0.13</v>
      </c>
      <c r="Z89" s="323" t="n">
        <v>0.5</v>
      </c>
      <c r="AA89" s="323" t="n">
        <v>0.215</v>
      </c>
      <c r="AB89" s="323" t="n">
        <v>0.29</v>
      </c>
      <c r="AC89" s="323" t="n">
        <v>-0.019</v>
      </c>
      <c r="AD89" s="323" t="n">
        <v>-0.035</v>
      </c>
      <c r="AE89" s="323" t="n">
        <v>0.0065</v>
      </c>
      <c r="AF89" s="323" t="n">
        <v>-0.0135</v>
      </c>
      <c r="AG89" s="323" t="n">
        <v>0.0025</v>
      </c>
      <c r="AH89" s="323" t="n">
        <v>-0.0225</v>
      </c>
      <c r="AI89" s="323" t="n">
        <v>-0.075</v>
      </c>
      <c r="AJ89" s="323" t="n">
        <v>-0.0615</v>
      </c>
      <c r="AK89" s="323" t="n">
        <v>-0.084</v>
      </c>
      <c r="AL89" s="323" t="n">
        <v>-0.0115</v>
      </c>
      <c r="AM89" s="323" t="n">
        <v>-0.064</v>
      </c>
      <c r="AN89" s="323" t="n">
        <v>-0.135</v>
      </c>
      <c r="AO89" s="323" t="n">
        <v>-0.008999999</v>
      </c>
      <c r="AP89" s="323" t="n">
        <v>0.031</v>
      </c>
      <c r="AQ89" s="323" t="n">
        <v>0.98</v>
      </c>
      <c r="AR89" s="323" t="n">
        <v>-0.045</v>
      </c>
      <c r="AS89" s="323" t="n">
        <v>-0.34</v>
      </c>
      <c r="AT89" s="323" t="n">
        <v>-0.07</v>
      </c>
      <c r="AU89" s="323" t="n">
        <v>-0.13</v>
      </c>
      <c r="AV89" s="323" t="n">
        <v>0.308</v>
      </c>
      <c r="AW89" s="323" t="n">
        <v>-0.26</v>
      </c>
      <c r="AX89" s="323" t="n">
        <v>0</v>
      </c>
      <c r="AY89" s="323" t="n">
        <v>0.24</v>
      </c>
      <c r="AZ89" s="323" t="n">
        <v>-0.34</v>
      </c>
      <c r="BA89" s="323" t="n">
        <v>-0.1745</v>
      </c>
      <c r="BB89" s="323" t="n">
        <v>-0.06</v>
      </c>
      <c r="BC89" s="323" t="n">
        <v>-0.1145</v>
      </c>
      <c r="BD89" s="323" t="n">
        <v>-0.0525</v>
      </c>
      <c r="BE89" s="323" t="n">
        <v>-0.1045</v>
      </c>
      <c r="BF89" s="323" t="n">
        <v>-0.0165</v>
      </c>
      <c r="BG89" s="323" t="n">
        <v>-0.0725</v>
      </c>
      <c r="BH89" s="323" t="n">
        <v>-0.075</v>
      </c>
      <c r="BI89" s="323" t="n">
        <v>-0.075</v>
      </c>
      <c r="BJ89" s="323" t="n">
        <v>0</v>
      </c>
      <c r="BK89" s="323" t="n">
        <v>0.17</v>
      </c>
      <c r="BL89" s="323" t="n">
        <v>0.175</v>
      </c>
      <c r="BM89" s="323" t="n">
        <v>0.155</v>
      </c>
      <c r="BN89" s="323" t="n">
        <v>0.77</v>
      </c>
      <c r="BO89" s="323" t="n">
        <v>0.0025</v>
      </c>
      <c r="BP89" s="323" t="n">
        <v>-0.025</v>
      </c>
      <c r="BQ89" s="323" t="n">
        <v>0.005</v>
      </c>
      <c r="BR89" s="323" t="n">
        <v>0</v>
      </c>
      <c r="BS89" s="323" t="n">
        <v>0</v>
      </c>
      <c r="BT89" s="323" t="n">
        <v>0.005</v>
      </c>
      <c r="BU89" s="323" t="n">
        <v>0.005</v>
      </c>
      <c r="BV89" s="323" t="n">
        <v>0.25</v>
      </c>
      <c r="BW89" s="0" t="n">
        <v>0.02</v>
      </c>
      <c r="BX89" s="0" t="n">
        <v>0.038</v>
      </c>
      <c r="BY89" s="0" t="n">
        <v>0.038</v>
      </c>
      <c r="BZ89" s="0" t="n">
        <v>0.03</v>
      </c>
    </row>
    <row r="90" customFormat="false" ht="12.75" hidden="false" customHeight="false" outlineLevel="0" collapsed="false">
      <c r="C90" s="353"/>
      <c r="G90" s="310" t="n">
        <f aca="false">EOMONTH(G89,0)+1</f>
        <v>39814</v>
      </c>
      <c r="H90" s="0" t="n">
        <v>3.965</v>
      </c>
      <c r="I90" s="326" t="n">
        <v>0.23</v>
      </c>
      <c r="J90" s="323" t="n">
        <v>0.0556292858091121</v>
      </c>
      <c r="K90" s="323" t="n">
        <v>-0.135</v>
      </c>
      <c r="L90" s="323" t="n">
        <v>-0.155</v>
      </c>
      <c r="M90" s="362" t="n">
        <v>0.015</v>
      </c>
      <c r="N90" s="362" t="n">
        <v>-0.13</v>
      </c>
      <c r="O90" s="323" t="n">
        <v>0.025</v>
      </c>
      <c r="P90" s="323" t="n">
        <v>-0.0525</v>
      </c>
      <c r="Q90" s="323" t="n">
        <v>-0.0875</v>
      </c>
      <c r="R90" s="323" t="n">
        <v>-0.125</v>
      </c>
      <c r="S90" s="323" t="n">
        <v>-0.125</v>
      </c>
      <c r="T90" s="323" t="n">
        <v>-0.135</v>
      </c>
      <c r="U90" s="323" t="n">
        <v>-0.095</v>
      </c>
      <c r="V90" s="323" t="n">
        <v>-0.0525</v>
      </c>
      <c r="W90" s="323" t="n">
        <v>0.155</v>
      </c>
      <c r="X90" s="323" t="n">
        <v>0.175</v>
      </c>
      <c r="Y90" s="323" t="n">
        <v>0.13</v>
      </c>
      <c r="Z90" s="323" t="n">
        <v>0.5</v>
      </c>
      <c r="AA90" s="323" t="n">
        <v>0.235</v>
      </c>
      <c r="AB90" s="323" t="n">
        <v>0.34</v>
      </c>
      <c r="AC90" s="323" t="n">
        <v>-0.017</v>
      </c>
      <c r="AD90" s="323" t="n">
        <v>-0.035</v>
      </c>
      <c r="AE90" s="323" t="n">
        <v>0.0065</v>
      </c>
      <c r="AF90" s="323" t="n">
        <v>-0.0135</v>
      </c>
      <c r="AG90" s="323" t="n">
        <v>0.0025</v>
      </c>
      <c r="AH90" s="323" t="n">
        <v>-0.0225</v>
      </c>
      <c r="AI90" s="323" t="n">
        <v>-0.075</v>
      </c>
      <c r="AJ90" s="323" t="n">
        <v>-0.0615</v>
      </c>
      <c r="AK90" s="323" t="n">
        <v>-0.084</v>
      </c>
      <c r="AL90" s="323" t="n">
        <v>-0.0115</v>
      </c>
      <c r="AM90" s="323" t="n">
        <v>-0.064</v>
      </c>
      <c r="AN90" s="323" t="n">
        <v>-0.1375</v>
      </c>
      <c r="AO90" s="323" t="n">
        <v>-0.008999999</v>
      </c>
      <c r="AP90" s="323" t="n">
        <v>0.031</v>
      </c>
      <c r="AQ90" s="323" t="n">
        <v>1.6</v>
      </c>
      <c r="AR90" s="323" t="n">
        <v>-0.0475</v>
      </c>
      <c r="AS90" s="323" t="n">
        <v>-0.34</v>
      </c>
      <c r="AT90" s="323" t="n">
        <v>-0.07</v>
      </c>
      <c r="AU90" s="323" t="n">
        <v>-0.13</v>
      </c>
      <c r="AV90" s="323" t="n">
        <v>0.378</v>
      </c>
      <c r="AW90" s="323" t="n">
        <v>-0.26</v>
      </c>
      <c r="AX90" s="323" t="n">
        <v>0</v>
      </c>
      <c r="AY90" s="323" t="n">
        <v>0.24</v>
      </c>
      <c r="AZ90" s="323" t="n">
        <v>-0.34</v>
      </c>
      <c r="BA90" s="323" t="n">
        <v>-0.1895</v>
      </c>
      <c r="BB90" s="323" t="n">
        <v>-0.06</v>
      </c>
      <c r="BC90" s="323" t="n">
        <v>-0.1295</v>
      </c>
      <c r="BD90" s="323" t="n">
        <v>-0.0525</v>
      </c>
      <c r="BE90" s="323" t="n">
        <v>-0.105</v>
      </c>
      <c r="BF90" s="323" t="n">
        <v>-0.0165</v>
      </c>
      <c r="BG90" s="323" t="n">
        <v>-0.0725</v>
      </c>
      <c r="BH90" s="323" t="n">
        <v>-0.0775</v>
      </c>
      <c r="BI90" s="323" t="n">
        <v>-0.075</v>
      </c>
      <c r="BJ90" s="323" t="n">
        <v>0</v>
      </c>
      <c r="BK90" s="323" t="n">
        <v>0.17</v>
      </c>
      <c r="BL90" s="323" t="n">
        <v>0.175</v>
      </c>
      <c r="BM90" s="323" t="n">
        <v>0.155</v>
      </c>
      <c r="BN90" s="323" t="n">
        <v>1.04</v>
      </c>
      <c r="BO90" s="323" t="n">
        <v>0.0025</v>
      </c>
      <c r="BP90" s="323" t="n">
        <v>-0.025</v>
      </c>
      <c r="BQ90" s="323" t="n">
        <v>0.005</v>
      </c>
      <c r="BR90" s="323" t="n">
        <v>0</v>
      </c>
      <c r="BS90" s="323" t="n">
        <v>0</v>
      </c>
      <c r="BT90" s="323" t="n">
        <v>0.005</v>
      </c>
      <c r="BU90" s="323" t="n">
        <v>0.005</v>
      </c>
      <c r="BV90" s="323" t="n">
        <v>0.45</v>
      </c>
      <c r="BW90" s="0" t="n">
        <v>0.02</v>
      </c>
      <c r="BX90" s="0" t="n">
        <v>0.038</v>
      </c>
      <c r="BY90" s="0" t="n">
        <v>0.038</v>
      </c>
      <c r="BZ90" s="0" t="n">
        <v>0.03</v>
      </c>
    </row>
    <row r="91" customFormat="false" ht="12.75" hidden="false" customHeight="false" outlineLevel="0" collapsed="false">
      <c r="C91" s="353"/>
      <c r="G91" s="310" t="n">
        <f aca="false">EOMONTH(G90,0)+1</f>
        <v>39845</v>
      </c>
      <c r="H91" s="0" t="n">
        <v>3.88</v>
      </c>
      <c r="I91" s="326" t="n">
        <v>0.2275</v>
      </c>
      <c r="J91" s="323" t="n">
        <v>0.055732784192704</v>
      </c>
      <c r="K91" s="323" t="n">
        <v>-0.1275</v>
      </c>
      <c r="L91" s="323" t="n">
        <v>-0.1475</v>
      </c>
      <c r="M91" s="362" t="n">
        <v>0.01</v>
      </c>
      <c r="N91" s="362" t="n">
        <v>-0.13</v>
      </c>
      <c r="O91" s="323" t="n">
        <v>0.02</v>
      </c>
      <c r="P91" s="323" t="n">
        <v>-0.0525</v>
      </c>
      <c r="Q91" s="323" t="n">
        <v>-0.0875</v>
      </c>
      <c r="R91" s="323" t="n">
        <v>-0.1175</v>
      </c>
      <c r="S91" s="323" t="n">
        <v>-0.1175</v>
      </c>
      <c r="T91" s="323" t="n">
        <v>-0.1275</v>
      </c>
      <c r="U91" s="323" t="n">
        <v>-0.08625</v>
      </c>
      <c r="V91" s="323" t="n">
        <v>-0.0525</v>
      </c>
      <c r="W91" s="323" t="n">
        <v>0.155</v>
      </c>
      <c r="X91" s="323" t="n">
        <v>0.175</v>
      </c>
      <c r="Y91" s="323" t="n">
        <v>0.13</v>
      </c>
      <c r="Z91" s="323" t="n">
        <v>0.5</v>
      </c>
      <c r="AA91" s="323" t="n">
        <v>0.235</v>
      </c>
      <c r="AB91" s="323" t="n">
        <v>0.34</v>
      </c>
      <c r="AC91" s="323" t="n">
        <v>-0.017</v>
      </c>
      <c r="AD91" s="323" t="n">
        <v>-0.035</v>
      </c>
      <c r="AE91" s="323" t="n">
        <v>0.0065</v>
      </c>
      <c r="AF91" s="323" t="n">
        <v>-0.0135</v>
      </c>
      <c r="AG91" s="323" t="n">
        <v>0.0025</v>
      </c>
      <c r="AH91" s="323" t="n">
        <v>-0.0225</v>
      </c>
      <c r="AI91" s="323" t="n">
        <v>-0.075</v>
      </c>
      <c r="AJ91" s="323" t="n">
        <v>-0.0615</v>
      </c>
      <c r="AK91" s="323" t="n">
        <v>-0.084</v>
      </c>
      <c r="AL91" s="323" t="n">
        <v>-0.0115</v>
      </c>
      <c r="AM91" s="323" t="n">
        <v>-0.064</v>
      </c>
      <c r="AN91" s="323" t="n">
        <v>-0.12</v>
      </c>
      <c r="AO91" s="323" t="n">
        <v>-0.008999999</v>
      </c>
      <c r="AP91" s="323" t="n">
        <v>0.031</v>
      </c>
      <c r="AQ91" s="323" t="n">
        <v>1.6</v>
      </c>
      <c r="AR91" s="323" t="n">
        <v>-0.03</v>
      </c>
      <c r="AS91" s="323" t="n">
        <v>-0.34</v>
      </c>
      <c r="AT91" s="323" t="n">
        <v>-0.07</v>
      </c>
      <c r="AU91" s="323" t="n">
        <v>-0.13</v>
      </c>
      <c r="AV91" s="323" t="n">
        <v>0.248</v>
      </c>
      <c r="AW91" s="323" t="n">
        <v>-0.26</v>
      </c>
      <c r="AX91" s="323" t="n">
        <v>0</v>
      </c>
      <c r="AY91" s="323" t="n">
        <v>0.24</v>
      </c>
      <c r="AZ91" s="323" t="n">
        <v>-0.34</v>
      </c>
      <c r="BA91" s="323" t="n">
        <v>-0.1795</v>
      </c>
      <c r="BB91" s="323" t="n">
        <v>-0.06</v>
      </c>
      <c r="BC91" s="323" t="n">
        <v>-0.1195</v>
      </c>
      <c r="BD91" s="323" t="n">
        <v>-0.0525</v>
      </c>
      <c r="BE91" s="323" t="n">
        <v>-0.105</v>
      </c>
      <c r="BF91" s="323" t="n">
        <v>-0.0165</v>
      </c>
      <c r="BG91" s="323" t="n">
        <v>-0.0725</v>
      </c>
      <c r="BH91" s="323" t="n">
        <v>-0.06</v>
      </c>
      <c r="BI91" s="323" t="n">
        <v>-0.075</v>
      </c>
      <c r="BJ91" s="323" t="n">
        <v>0</v>
      </c>
      <c r="BK91" s="323" t="n">
        <v>0.17</v>
      </c>
      <c r="BL91" s="323" t="n">
        <v>0.175</v>
      </c>
      <c r="BM91" s="323" t="n">
        <v>0.155</v>
      </c>
      <c r="BN91" s="323" t="n">
        <v>1.04</v>
      </c>
      <c r="BO91" s="323" t="n">
        <v>0.0025</v>
      </c>
      <c r="BP91" s="323" t="n">
        <v>-0.025</v>
      </c>
      <c r="BQ91" s="323" t="n">
        <v>0.005</v>
      </c>
      <c r="BR91" s="323" t="n">
        <v>0</v>
      </c>
      <c r="BS91" s="323" t="n">
        <v>0</v>
      </c>
      <c r="BT91" s="323" t="n">
        <v>0.005</v>
      </c>
      <c r="BU91" s="323" t="n">
        <v>0.005</v>
      </c>
      <c r="BV91" s="323" t="n">
        <v>0.45</v>
      </c>
      <c r="BW91" s="0" t="n">
        <v>0.02</v>
      </c>
      <c r="BX91" s="0" t="n">
        <v>0.038</v>
      </c>
      <c r="BY91" s="0" t="n">
        <v>0.038</v>
      </c>
      <c r="BZ91" s="0" t="n">
        <v>0.03</v>
      </c>
    </row>
    <row r="92" customFormat="false" ht="12.75" hidden="false" customHeight="false" outlineLevel="0" collapsed="false">
      <c r="C92" s="353"/>
      <c r="G92" s="310" t="n">
        <f aca="false">EOMONTH(G91,0)+1</f>
        <v>39873</v>
      </c>
      <c r="H92" s="0" t="n">
        <v>3.75</v>
      </c>
      <c r="I92" s="326" t="n">
        <v>0.22</v>
      </c>
      <c r="J92" s="323" t="n">
        <v>0.0558262666067555</v>
      </c>
      <c r="K92" s="323" t="n">
        <v>-0.125</v>
      </c>
      <c r="L92" s="323" t="n">
        <v>-0.145</v>
      </c>
      <c r="M92" s="362" t="n">
        <v>-0.01</v>
      </c>
      <c r="N92" s="362" t="n">
        <v>-0.13</v>
      </c>
      <c r="O92" s="323" t="n">
        <v>0</v>
      </c>
      <c r="P92" s="323" t="n">
        <v>-0.0525</v>
      </c>
      <c r="Q92" s="323" t="n">
        <v>-0.0875</v>
      </c>
      <c r="R92" s="323" t="n">
        <v>-0.115</v>
      </c>
      <c r="S92" s="323" t="n">
        <v>-0.115</v>
      </c>
      <c r="T92" s="323" t="n">
        <v>-0.125</v>
      </c>
      <c r="U92" s="323" t="n">
        <v>-0.08</v>
      </c>
      <c r="V92" s="323" t="n">
        <v>-0.0525</v>
      </c>
      <c r="W92" s="323" t="n">
        <v>0.155</v>
      </c>
      <c r="X92" s="323" t="n">
        <v>0.175</v>
      </c>
      <c r="Y92" s="323" t="n">
        <v>0.13</v>
      </c>
      <c r="Z92" s="323" t="n">
        <v>0.5</v>
      </c>
      <c r="AA92" s="323" t="n">
        <v>0.195</v>
      </c>
      <c r="AB92" s="323" t="n">
        <v>0.29</v>
      </c>
      <c r="AC92" s="323" t="n">
        <v>-0.017</v>
      </c>
      <c r="AD92" s="323" t="n">
        <v>-0.035</v>
      </c>
      <c r="AE92" s="323" t="n">
        <v>0.014</v>
      </c>
      <c r="AF92" s="323" t="n">
        <v>-0.006</v>
      </c>
      <c r="AG92" s="323" t="n">
        <v>0.0025</v>
      </c>
      <c r="AH92" s="323" t="n">
        <v>-0.0225</v>
      </c>
      <c r="AI92" s="323" t="n">
        <v>-0.075</v>
      </c>
      <c r="AJ92" s="323" t="n">
        <v>-0.0615</v>
      </c>
      <c r="AK92" s="323" t="n">
        <v>-0.084</v>
      </c>
      <c r="AL92" s="323" t="n">
        <v>-0.0115</v>
      </c>
      <c r="AM92" s="323" t="n">
        <v>-0.064</v>
      </c>
      <c r="AN92" s="323" t="n">
        <v>-0.1075</v>
      </c>
      <c r="AO92" s="323" t="n">
        <v>-0.008999999</v>
      </c>
      <c r="AP92" s="323" t="n">
        <v>0.031</v>
      </c>
      <c r="AQ92" s="323" t="n">
        <v>0.64</v>
      </c>
      <c r="AR92" s="323" t="n">
        <v>-0.0175</v>
      </c>
      <c r="AS92" s="323" t="n">
        <v>-0.34</v>
      </c>
      <c r="AT92" s="323" t="n">
        <v>-0.07</v>
      </c>
      <c r="AU92" s="323" t="n">
        <v>-0.13</v>
      </c>
      <c r="AV92" s="323" t="n">
        <v>0.068</v>
      </c>
      <c r="AW92" s="323" t="n">
        <v>-0.26</v>
      </c>
      <c r="AX92" s="323" t="n">
        <v>0</v>
      </c>
      <c r="AY92" s="323" t="n">
        <v>0.24</v>
      </c>
      <c r="AZ92" s="323" t="n">
        <v>-0.34</v>
      </c>
      <c r="BA92" s="323" t="n">
        <v>-0.1695</v>
      </c>
      <c r="BB92" s="323" t="n">
        <v>-0.06</v>
      </c>
      <c r="BC92" s="323" t="n">
        <v>-0.1095</v>
      </c>
      <c r="BD92" s="323" t="n">
        <v>-0.0525</v>
      </c>
      <c r="BE92" s="323" t="n">
        <v>-0.105</v>
      </c>
      <c r="BF92" s="323" t="n">
        <v>-0.0165</v>
      </c>
      <c r="BG92" s="323" t="n">
        <v>-0.0725</v>
      </c>
      <c r="BH92" s="323" t="n">
        <v>-0.0475</v>
      </c>
      <c r="BI92" s="323" t="n">
        <v>-0.075</v>
      </c>
      <c r="BJ92" s="323" t="n">
        <v>0</v>
      </c>
      <c r="BK92" s="323" t="n">
        <v>0.17</v>
      </c>
      <c r="BL92" s="323" t="n">
        <v>0.175</v>
      </c>
      <c r="BM92" s="323" t="n">
        <v>0.155</v>
      </c>
      <c r="BN92" s="323" t="n">
        <v>0.54</v>
      </c>
      <c r="BO92" s="323" t="n">
        <v>0.0025</v>
      </c>
      <c r="BP92" s="323" t="n">
        <v>-0.02</v>
      </c>
      <c r="BQ92" s="323" t="n">
        <v>0.005</v>
      </c>
      <c r="BR92" s="323" t="n">
        <v>0</v>
      </c>
      <c r="BS92" s="323" t="n">
        <v>0</v>
      </c>
      <c r="BT92" s="323" t="n">
        <v>0.005</v>
      </c>
      <c r="BU92" s="323" t="n">
        <v>0.005</v>
      </c>
      <c r="BV92" s="323" t="n">
        <v>0.1</v>
      </c>
      <c r="BW92" s="0" t="n">
        <v>0.02</v>
      </c>
      <c r="BX92" s="0" t="n">
        <v>0.038</v>
      </c>
      <c r="BY92" s="0" t="n">
        <v>0.038</v>
      </c>
      <c r="BZ92" s="0" t="n">
        <v>0.03</v>
      </c>
    </row>
    <row r="93" customFormat="false" ht="12.75" hidden="false" customHeight="false" outlineLevel="0" collapsed="false">
      <c r="C93" s="353"/>
      <c r="G93" s="310" t="n">
        <f aca="false">EOMONTH(G92,0)+1</f>
        <v>39904</v>
      </c>
      <c r="H93" s="0" t="n">
        <v>3.565</v>
      </c>
      <c r="I93" s="326" t="n">
        <v>0.2025</v>
      </c>
      <c r="J93" s="323" t="n">
        <v>0.0559297649971344</v>
      </c>
      <c r="K93" s="323" t="n">
        <v>-0.13</v>
      </c>
      <c r="L93" s="323" t="n">
        <v>-0.15</v>
      </c>
      <c r="M93" s="362" t="n">
        <v>-0.09</v>
      </c>
      <c r="N93" s="362" t="n">
        <v>-0.13</v>
      </c>
      <c r="O93" s="323" t="n">
        <v>-0.09</v>
      </c>
      <c r="P93" s="323" t="n">
        <v>-0.05</v>
      </c>
      <c r="Q93" s="323" t="n">
        <v>-0.07</v>
      </c>
      <c r="R93" s="323" t="n">
        <v>-0.12</v>
      </c>
      <c r="S93" s="323" t="n">
        <v>-0.12</v>
      </c>
      <c r="T93" s="323" t="n">
        <v>-0.13</v>
      </c>
      <c r="U93" s="323" t="n">
        <v>-0.06</v>
      </c>
      <c r="V93" s="323" t="n">
        <v>-0.05</v>
      </c>
      <c r="W93" s="323" t="n">
        <v>0.125</v>
      </c>
      <c r="X93" s="323" t="n">
        <v>0.145</v>
      </c>
      <c r="Y93" s="323" t="n">
        <v>0.04</v>
      </c>
      <c r="Z93" s="323" t="n">
        <v>0.5</v>
      </c>
      <c r="AA93" s="323" t="n">
        <v>0.145</v>
      </c>
      <c r="AB93" s="323" t="n">
        <v>0.195</v>
      </c>
      <c r="AC93" s="323" t="n">
        <v>-0.0195</v>
      </c>
      <c r="AD93" s="323" t="n">
        <v>-0.05</v>
      </c>
      <c r="AE93" s="323" t="n">
        <v>0.014</v>
      </c>
      <c r="AF93" s="323" t="n">
        <v>-0.006</v>
      </c>
      <c r="AG93" s="323" t="n">
        <v>0.0025</v>
      </c>
      <c r="AH93" s="323" t="n">
        <v>-0.0225</v>
      </c>
      <c r="AI93" s="323" t="n">
        <v>-0.0725</v>
      </c>
      <c r="AJ93" s="323" t="n">
        <v>-0.059</v>
      </c>
      <c r="AK93" s="323" t="n">
        <v>-0.0815</v>
      </c>
      <c r="AL93" s="323" t="n">
        <v>-0.0165</v>
      </c>
      <c r="AM93" s="323" t="n">
        <v>-0.072</v>
      </c>
      <c r="AN93" s="323" t="n">
        <v>-0.07</v>
      </c>
      <c r="AO93" s="323" t="n">
        <v>-0.017</v>
      </c>
      <c r="AP93" s="323" t="n">
        <v>0.023</v>
      </c>
      <c r="AQ93" s="323" t="n">
        <v>0.38</v>
      </c>
      <c r="AR93" s="323" t="n">
        <v>0.02</v>
      </c>
      <c r="AS93" s="323" t="n">
        <v>-0.47</v>
      </c>
      <c r="AT93" s="323" t="n">
        <v>-0.07</v>
      </c>
      <c r="AU93" s="323" t="n">
        <v>-0.195</v>
      </c>
      <c r="AV93" s="323" t="n">
        <v>-0.25</v>
      </c>
      <c r="AW93" s="323" t="n">
        <v>-0.39</v>
      </c>
      <c r="AX93" s="323" t="n">
        <v>0</v>
      </c>
      <c r="AY93" s="323" t="n">
        <v>0.26</v>
      </c>
      <c r="AZ93" s="323" t="n">
        <v>-0.47</v>
      </c>
      <c r="BA93" s="323" t="n">
        <v>-0.21</v>
      </c>
      <c r="BB93" s="323" t="n">
        <v>-0.06</v>
      </c>
      <c r="BC93" s="323" t="n">
        <v>-0.15</v>
      </c>
      <c r="BD93" s="323" t="n">
        <v>-0.05</v>
      </c>
      <c r="BE93" s="323" t="n">
        <v>-0.1275</v>
      </c>
      <c r="BF93" s="323" t="n">
        <v>-0.0165</v>
      </c>
      <c r="BG93" s="323" t="n">
        <v>-0.055</v>
      </c>
      <c r="BH93" s="323" t="n">
        <v>-0.01</v>
      </c>
      <c r="BI93" s="323" t="n">
        <v>-0.0725</v>
      </c>
      <c r="BJ93" s="323" t="n">
        <v>0</v>
      </c>
      <c r="BK93" s="323" t="n">
        <v>0.14</v>
      </c>
      <c r="BL93" s="323" t="n">
        <v>0.145</v>
      </c>
      <c r="BM93" s="323" t="n">
        <v>0.125</v>
      </c>
      <c r="BN93" s="323" t="n">
        <v>0.36</v>
      </c>
      <c r="BO93" s="323" t="n">
        <v>0.0025</v>
      </c>
      <c r="BP93" s="323" t="n">
        <v>-0.015</v>
      </c>
      <c r="BQ93" s="323" t="n">
        <v>0.005</v>
      </c>
      <c r="BR93" s="323" t="n">
        <v>-0.01</v>
      </c>
      <c r="BS93" s="323" t="n">
        <v>0</v>
      </c>
      <c r="BT93" s="323" t="n">
        <v>0.005</v>
      </c>
      <c r="BU93" s="323" t="n">
        <v>0.0025</v>
      </c>
      <c r="BV93" s="323" t="n">
        <v>0.02</v>
      </c>
      <c r="BW93" s="0" t="n">
        <v>0.005</v>
      </c>
      <c r="BX93" s="0" t="n">
        <v>0.038</v>
      </c>
      <c r="BY93" s="0" t="n">
        <v>0.038</v>
      </c>
      <c r="BZ93" s="0" t="n">
        <v>0.03</v>
      </c>
    </row>
    <row r="94" customFormat="false" ht="12.75" hidden="false" customHeight="false" outlineLevel="0" collapsed="false">
      <c r="C94" s="353"/>
      <c r="G94" s="310" t="n">
        <f aca="false">EOMONTH(G93,0)+1</f>
        <v>39934</v>
      </c>
      <c r="H94" s="0" t="n">
        <v>3.56</v>
      </c>
      <c r="I94" s="326" t="n">
        <v>0.2025</v>
      </c>
      <c r="J94" s="323" t="n">
        <v>0.0560299247331555</v>
      </c>
      <c r="K94" s="323" t="n">
        <v>-0.13</v>
      </c>
      <c r="L94" s="323" t="n">
        <v>-0.15</v>
      </c>
      <c r="M94" s="362" t="n">
        <v>-0.09</v>
      </c>
      <c r="N94" s="362" t="n">
        <v>-0.13</v>
      </c>
      <c r="O94" s="323" t="n">
        <v>-0.09</v>
      </c>
      <c r="P94" s="323" t="n">
        <v>-0.05</v>
      </c>
      <c r="Q94" s="323" t="n">
        <v>-0.07</v>
      </c>
      <c r="R94" s="323" t="n">
        <v>-0.12</v>
      </c>
      <c r="S94" s="323" t="n">
        <v>-0.12</v>
      </c>
      <c r="T94" s="323" t="n">
        <v>-0.13</v>
      </c>
      <c r="U94" s="323" t="n">
        <v>-0.06</v>
      </c>
      <c r="V94" s="323" t="n">
        <v>-0.05</v>
      </c>
      <c r="W94" s="323" t="n">
        <v>0.125</v>
      </c>
      <c r="X94" s="323" t="n">
        <v>0.145</v>
      </c>
      <c r="Y94" s="323" t="n">
        <v>0.04</v>
      </c>
      <c r="Z94" s="323" t="n">
        <v>0.5</v>
      </c>
      <c r="AA94" s="323" t="n">
        <v>0.125</v>
      </c>
      <c r="AB94" s="323" t="n">
        <v>0.135</v>
      </c>
      <c r="AC94" s="323" t="n">
        <v>-0.0195</v>
      </c>
      <c r="AD94" s="323" t="n">
        <v>-0.05</v>
      </c>
      <c r="AE94" s="323" t="n">
        <v>0.0165</v>
      </c>
      <c r="AF94" s="323" t="n">
        <v>-0.0035</v>
      </c>
      <c r="AG94" s="323" t="n">
        <v>0.0025</v>
      </c>
      <c r="AH94" s="323" t="n">
        <v>-0.0225</v>
      </c>
      <c r="AI94" s="323" t="n">
        <v>-0.0725</v>
      </c>
      <c r="AJ94" s="323" t="n">
        <v>-0.059</v>
      </c>
      <c r="AK94" s="323" t="n">
        <v>-0.0815</v>
      </c>
      <c r="AL94" s="323" t="n">
        <v>-0.0165</v>
      </c>
      <c r="AM94" s="323" t="n">
        <v>-0.072</v>
      </c>
      <c r="AN94" s="323" t="n">
        <v>-0.07</v>
      </c>
      <c r="AO94" s="323" t="n">
        <v>-0.017</v>
      </c>
      <c r="AP94" s="323" t="n">
        <v>0.023</v>
      </c>
      <c r="AQ94" s="323" t="n">
        <v>0.33</v>
      </c>
      <c r="AR94" s="323" t="n">
        <v>0.02</v>
      </c>
      <c r="AS94" s="323" t="n">
        <v>-0.47</v>
      </c>
      <c r="AT94" s="323" t="n">
        <v>-0.07</v>
      </c>
      <c r="AU94" s="323" t="n">
        <v>-0.195</v>
      </c>
      <c r="AV94" s="323" t="n">
        <v>-0.25</v>
      </c>
      <c r="AW94" s="323" t="n">
        <v>-0.39</v>
      </c>
      <c r="AX94" s="323" t="n">
        <v>0</v>
      </c>
      <c r="AY94" s="323" t="n">
        <v>0.26</v>
      </c>
      <c r="AZ94" s="323" t="n">
        <v>-0.47</v>
      </c>
      <c r="BA94" s="323" t="n">
        <v>-0.1875</v>
      </c>
      <c r="BB94" s="323" t="n">
        <v>-0.06</v>
      </c>
      <c r="BC94" s="323" t="n">
        <v>-0.1275</v>
      </c>
      <c r="BD94" s="323" t="n">
        <v>-0.05</v>
      </c>
      <c r="BE94" s="323" t="n">
        <v>-0.12</v>
      </c>
      <c r="BF94" s="323" t="n">
        <v>-0.0165</v>
      </c>
      <c r="BG94" s="323" t="n">
        <v>-0.055</v>
      </c>
      <c r="BH94" s="323" t="n">
        <v>-0.01</v>
      </c>
      <c r="BI94" s="323" t="n">
        <v>-0.0725</v>
      </c>
      <c r="BJ94" s="323" t="n">
        <v>0</v>
      </c>
      <c r="BK94" s="323" t="n">
        <v>0.14</v>
      </c>
      <c r="BL94" s="323" t="n">
        <v>0.145</v>
      </c>
      <c r="BM94" s="323" t="n">
        <v>0.125</v>
      </c>
      <c r="BN94" s="323" t="n">
        <v>0.325</v>
      </c>
      <c r="BO94" s="323" t="n">
        <v>0.0025</v>
      </c>
      <c r="BP94" s="323" t="n">
        <v>-0.015</v>
      </c>
      <c r="BQ94" s="323" t="n">
        <v>0.005</v>
      </c>
      <c r="BR94" s="323" t="n">
        <v>-0.01</v>
      </c>
      <c r="BS94" s="323" t="n">
        <v>0</v>
      </c>
      <c r="BT94" s="323" t="n">
        <v>0.005</v>
      </c>
      <c r="BU94" s="323" t="n">
        <v>0.0025</v>
      </c>
      <c r="BV94" s="323" t="n">
        <v>0.02</v>
      </c>
      <c r="BW94" s="0" t="n">
        <v>0.005</v>
      </c>
      <c r="BX94" s="0" t="n">
        <v>0.038</v>
      </c>
      <c r="BY94" s="0" t="n">
        <v>0.038</v>
      </c>
      <c r="BZ94" s="0" t="n">
        <v>0.03</v>
      </c>
    </row>
    <row r="95" customFormat="false" ht="12.75" hidden="false" customHeight="false" outlineLevel="0" collapsed="false">
      <c r="C95" s="353"/>
      <c r="G95" s="310" t="n">
        <f aca="false">EOMONTH(G94,0)+1</f>
        <v>39965</v>
      </c>
      <c r="H95" s="0" t="n">
        <v>3.595</v>
      </c>
      <c r="I95" s="326" t="n">
        <v>0.2025</v>
      </c>
      <c r="J95" s="323" t="n">
        <v>0.0561334231305515</v>
      </c>
      <c r="K95" s="323" t="n">
        <v>-0.13</v>
      </c>
      <c r="L95" s="323" t="n">
        <v>-0.15</v>
      </c>
      <c r="M95" s="362" t="n">
        <v>-0.09</v>
      </c>
      <c r="N95" s="362" t="n">
        <v>-0.13</v>
      </c>
      <c r="O95" s="323" t="n">
        <v>-0.09</v>
      </c>
      <c r="P95" s="323" t="n">
        <v>-0.05</v>
      </c>
      <c r="Q95" s="323" t="n">
        <v>-0.07</v>
      </c>
      <c r="R95" s="323" t="n">
        <v>-0.12</v>
      </c>
      <c r="S95" s="323" t="n">
        <v>-0.12</v>
      </c>
      <c r="T95" s="323" t="n">
        <v>-0.13</v>
      </c>
      <c r="U95" s="323" t="n">
        <v>-0.0575</v>
      </c>
      <c r="V95" s="323" t="n">
        <v>-0.05</v>
      </c>
      <c r="W95" s="323" t="n">
        <v>0.125</v>
      </c>
      <c r="X95" s="323" t="n">
        <v>0.145</v>
      </c>
      <c r="Y95" s="323" t="n">
        <v>0.04</v>
      </c>
      <c r="Z95" s="323" t="n">
        <v>0.5</v>
      </c>
      <c r="AA95" s="323" t="n">
        <v>0.145</v>
      </c>
      <c r="AB95" s="323" t="n">
        <v>0.165</v>
      </c>
      <c r="AC95" s="323" t="n">
        <v>-0.0195</v>
      </c>
      <c r="AD95" s="323" t="n">
        <v>-0.0475</v>
      </c>
      <c r="AE95" s="323" t="n">
        <v>0.0165</v>
      </c>
      <c r="AF95" s="323" t="n">
        <v>-0.0035</v>
      </c>
      <c r="AG95" s="323" t="n">
        <v>0.0025</v>
      </c>
      <c r="AH95" s="323" t="n">
        <v>-0.0225</v>
      </c>
      <c r="AI95" s="323" t="n">
        <v>-0.0725</v>
      </c>
      <c r="AJ95" s="323" t="n">
        <v>-0.059</v>
      </c>
      <c r="AK95" s="323" t="n">
        <v>-0.0815</v>
      </c>
      <c r="AL95" s="323" t="n">
        <v>-0.0165</v>
      </c>
      <c r="AM95" s="323" t="n">
        <v>-0.072</v>
      </c>
      <c r="AN95" s="323" t="n">
        <v>-0.065</v>
      </c>
      <c r="AO95" s="323" t="n">
        <v>-0.017</v>
      </c>
      <c r="AP95" s="323" t="n">
        <v>0.023</v>
      </c>
      <c r="AQ95" s="323" t="n">
        <v>0.37</v>
      </c>
      <c r="AR95" s="323" t="n">
        <v>0.025</v>
      </c>
      <c r="AS95" s="323" t="n">
        <v>-0.47</v>
      </c>
      <c r="AT95" s="323" t="n">
        <v>-0.07</v>
      </c>
      <c r="AU95" s="323" t="n">
        <v>-0.195</v>
      </c>
      <c r="AV95" s="323" t="n">
        <v>-0.25</v>
      </c>
      <c r="AW95" s="323" t="n">
        <v>-0.39</v>
      </c>
      <c r="AX95" s="323" t="n">
        <v>0</v>
      </c>
      <c r="AY95" s="323" t="n">
        <v>0.26</v>
      </c>
      <c r="AZ95" s="323" t="n">
        <v>-0.47</v>
      </c>
      <c r="BA95" s="323" t="n">
        <v>-0.135</v>
      </c>
      <c r="BB95" s="323" t="n">
        <v>-0.06</v>
      </c>
      <c r="BC95" s="323" t="n">
        <v>-0.075</v>
      </c>
      <c r="BD95" s="323" t="n">
        <v>-0.05</v>
      </c>
      <c r="BE95" s="323" t="n">
        <v>-0.0775</v>
      </c>
      <c r="BF95" s="323" t="n">
        <v>-0.0165</v>
      </c>
      <c r="BG95" s="323" t="n">
        <v>-0.055</v>
      </c>
      <c r="BH95" s="323" t="n">
        <v>-0.005</v>
      </c>
      <c r="BI95" s="323" t="n">
        <v>-0.0725</v>
      </c>
      <c r="BJ95" s="323" t="n">
        <v>0</v>
      </c>
      <c r="BK95" s="323" t="n">
        <v>0.14</v>
      </c>
      <c r="BL95" s="323" t="n">
        <v>0.145</v>
      </c>
      <c r="BM95" s="323" t="n">
        <v>0.125</v>
      </c>
      <c r="BN95" s="323" t="n">
        <v>0.335</v>
      </c>
      <c r="BO95" s="323" t="n">
        <v>0.0025</v>
      </c>
      <c r="BP95" s="323" t="n">
        <v>-0.015</v>
      </c>
      <c r="BQ95" s="323" t="n">
        <v>0.005</v>
      </c>
      <c r="BR95" s="323" t="n">
        <v>-0.01</v>
      </c>
      <c r="BS95" s="323" t="n">
        <v>0</v>
      </c>
      <c r="BT95" s="323" t="n">
        <v>0.005</v>
      </c>
      <c r="BU95" s="323" t="n">
        <v>0.0025</v>
      </c>
      <c r="BV95" s="323" t="n">
        <v>0.035</v>
      </c>
      <c r="BW95" s="0" t="n">
        <v>0.005</v>
      </c>
      <c r="BX95" s="0" t="n">
        <v>0.038</v>
      </c>
      <c r="BY95" s="0" t="n">
        <v>0.038</v>
      </c>
      <c r="BZ95" s="0" t="n">
        <v>0.03</v>
      </c>
    </row>
    <row r="96" customFormat="false" ht="12.75" hidden="false" customHeight="false" outlineLevel="0" collapsed="false">
      <c r="C96" s="353"/>
      <c r="G96" s="310" t="n">
        <f aca="false">EOMONTH(G95,0)+1</f>
        <v>39995</v>
      </c>
      <c r="H96" s="0" t="n">
        <v>3.635</v>
      </c>
      <c r="I96" s="326" t="n">
        <v>0.2025</v>
      </c>
      <c r="J96" s="323" t="n">
        <v>0.0562335828733631</v>
      </c>
      <c r="K96" s="323" t="n">
        <v>-0.13</v>
      </c>
      <c r="L96" s="323" t="n">
        <v>-0.15</v>
      </c>
      <c r="M96" s="362" t="n">
        <v>-0.09</v>
      </c>
      <c r="N96" s="362" t="n">
        <v>-0.13</v>
      </c>
      <c r="O96" s="323" t="n">
        <v>-0.09</v>
      </c>
      <c r="P96" s="323" t="n">
        <v>-0.05</v>
      </c>
      <c r="Q96" s="323" t="n">
        <v>-0.07</v>
      </c>
      <c r="R96" s="323" t="n">
        <v>-0.12</v>
      </c>
      <c r="S96" s="323" t="n">
        <v>-0.12</v>
      </c>
      <c r="T96" s="323" t="n">
        <v>-0.13</v>
      </c>
      <c r="U96" s="323" t="n">
        <v>-0.05625</v>
      </c>
      <c r="V96" s="323" t="n">
        <v>-0.05</v>
      </c>
      <c r="W96" s="323" t="n">
        <v>0.125</v>
      </c>
      <c r="X96" s="323" t="n">
        <v>0.145</v>
      </c>
      <c r="Y96" s="323" t="n">
        <v>0.04</v>
      </c>
      <c r="Z96" s="323" t="n">
        <v>0.5</v>
      </c>
      <c r="AA96" s="323" t="n">
        <v>0.15</v>
      </c>
      <c r="AB96" s="323" t="n">
        <v>0.205</v>
      </c>
      <c r="AC96" s="323" t="n">
        <v>-0.0195</v>
      </c>
      <c r="AD96" s="323" t="n">
        <v>-0.0475</v>
      </c>
      <c r="AE96" s="323" t="n">
        <v>0.0165</v>
      </c>
      <c r="AF96" s="323" t="n">
        <v>-0.0035</v>
      </c>
      <c r="AG96" s="323" t="n">
        <v>0.0025</v>
      </c>
      <c r="AH96" s="323" t="n">
        <v>-0.0225</v>
      </c>
      <c r="AI96" s="323" t="n">
        <v>-0.0725</v>
      </c>
      <c r="AJ96" s="323" t="n">
        <v>-0.059</v>
      </c>
      <c r="AK96" s="323" t="n">
        <v>-0.0815</v>
      </c>
      <c r="AL96" s="323" t="n">
        <v>-0.0165</v>
      </c>
      <c r="AM96" s="323" t="n">
        <v>-0.072</v>
      </c>
      <c r="AN96" s="323" t="n">
        <v>-0.0625</v>
      </c>
      <c r="AO96" s="323" t="n">
        <v>-0.017</v>
      </c>
      <c r="AP96" s="323" t="n">
        <v>0.023</v>
      </c>
      <c r="AQ96" s="323" t="n">
        <v>0.41</v>
      </c>
      <c r="AR96" s="323" t="n">
        <v>0.0275</v>
      </c>
      <c r="AS96" s="323" t="n">
        <v>-0.47</v>
      </c>
      <c r="AT96" s="323" t="n">
        <v>-0.07</v>
      </c>
      <c r="AU96" s="323" t="n">
        <v>-0.195</v>
      </c>
      <c r="AV96" s="323" t="n">
        <v>-0.25</v>
      </c>
      <c r="AW96" s="323" t="n">
        <v>-0.39</v>
      </c>
      <c r="AX96" s="323" t="n">
        <v>0</v>
      </c>
      <c r="AY96" s="323" t="n">
        <v>0.26</v>
      </c>
      <c r="AZ96" s="323" t="n">
        <v>-0.47</v>
      </c>
      <c r="BA96" s="323" t="n">
        <v>-0.145</v>
      </c>
      <c r="BB96" s="323" t="n">
        <v>-0.06</v>
      </c>
      <c r="BC96" s="323" t="n">
        <v>-0.085</v>
      </c>
      <c r="BD96" s="323" t="n">
        <v>-0.05</v>
      </c>
      <c r="BE96" s="323" t="n">
        <v>-0.075</v>
      </c>
      <c r="BF96" s="323" t="n">
        <v>-0.0165</v>
      </c>
      <c r="BG96" s="323" t="n">
        <v>-0.055</v>
      </c>
      <c r="BH96" s="323" t="n">
        <v>-0.0025</v>
      </c>
      <c r="BI96" s="323" t="n">
        <v>-0.0725</v>
      </c>
      <c r="BJ96" s="323" t="n">
        <v>0</v>
      </c>
      <c r="BK96" s="323" t="n">
        <v>0.14</v>
      </c>
      <c r="BL96" s="323" t="n">
        <v>0.145</v>
      </c>
      <c r="BM96" s="323" t="n">
        <v>0.125</v>
      </c>
      <c r="BN96" s="323" t="n">
        <v>0.35</v>
      </c>
      <c r="BO96" s="323" t="n">
        <v>0.0025</v>
      </c>
      <c r="BP96" s="323" t="n">
        <v>-0.01</v>
      </c>
      <c r="BQ96" s="323" t="n">
        <v>0.005</v>
      </c>
      <c r="BR96" s="323" t="n">
        <v>-0.01</v>
      </c>
      <c r="BS96" s="323" t="n">
        <v>0</v>
      </c>
      <c r="BT96" s="323" t="n">
        <v>0.005</v>
      </c>
      <c r="BU96" s="323" t="n">
        <v>0.0025</v>
      </c>
      <c r="BV96" s="323" t="n">
        <v>0.035</v>
      </c>
      <c r="BW96" s="0" t="n">
        <v>0.005</v>
      </c>
      <c r="BX96" s="0" t="n">
        <v>0.038</v>
      </c>
      <c r="BY96" s="0" t="n">
        <v>0.038</v>
      </c>
      <c r="BZ96" s="0" t="n">
        <v>0.03</v>
      </c>
    </row>
    <row r="97" customFormat="false" ht="12.75" hidden="false" customHeight="false" outlineLevel="0" collapsed="false">
      <c r="C97" s="353"/>
      <c r="G97" s="310" t="n">
        <f aca="false">EOMONTH(G96,0)+1</f>
        <v>40026</v>
      </c>
      <c r="H97" s="0" t="n">
        <v>3.675</v>
      </c>
      <c r="I97" s="326" t="n">
        <v>0.2025</v>
      </c>
      <c r="J97" s="323" t="n">
        <v>0.0563370812777757</v>
      </c>
      <c r="K97" s="323" t="n">
        <v>-0.13</v>
      </c>
      <c r="L97" s="323" t="n">
        <v>-0.15</v>
      </c>
      <c r="M97" s="362" t="n">
        <v>-0.09</v>
      </c>
      <c r="N97" s="362" t="n">
        <v>-0.13</v>
      </c>
      <c r="O97" s="323" t="n">
        <v>-0.09</v>
      </c>
      <c r="P97" s="323" t="n">
        <v>-0.05</v>
      </c>
      <c r="Q97" s="323" t="n">
        <v>-0.07</v>
      </c>
      <c r="R97" s="323" t="n">
        <v>-0.12</v>
      </c>
      <c r="S97" s="323" t="n">
        <v>-0.12</v>
      </c>
      <c r="T97" s="323" t="n">
        <v>-0.13</v>
      </c>
      <c r="U97" s="323" t="n">
        <v>-0.055</v>
      </c>
      <c r="V97" s="323" t="n">
        <v>-0.05</v>
      </c>
      <c r="W97" s="323" t="n">
        <v>0.125</v>
      </c>
      <c r="X97" s="323" t="n">
        <v>0.145</v>
      </c>
      <c r="Y97" s="323" t="n">
        <v>0.04</v>
      </c>
      <c r="Z97" s="323" t="n">
        <v>0.5</v>
      </c>
      <c r="AA97" s="323" t="n">
        <v>0.15</v>
      </c>
      <c r="AB97" s="323" t="n">
        <v>0.205</v>
      </c>
      <c r="AC97" s="323" t="n">
        <v>-0.0195</v>
      </c>
      <c r="AD97" s="323" t="n">
        <v>-0.0475</v>
      </c>
      <c r="AE97" s="323" t="n">
        <v>0.0115</v>
      </c>
      <c r="AF97" s="323" t="n">
        <v>-0.0085</v>
      </c>
      <c r="AG97" s="323" t="n">
        <v>0.0025</v>
      </c>
      <c r="AH97" s="323" t="n">
        <v>-0.0225</v>
      </c>
      <c r="AI97" s="323" t="n">
        <v>-0.0725</v>
      </c>
      <c r="AJ97" s="323" t="n">
        <v>-0.059</v>
      </c>
      <c r="AK97" s="323" t="n">
        <v>-0.0815</v>
      </c>
      <c r="AL97" s="323" t="n">
        <v>-0.0165</v>
      </c>
      <c r="AM97" s="323" t="n">
        <v>-0.072</v>
      </c>
      <c r="AN97" s="323" t="n">
        <v>-0.06</v>
      </c>
      <c r="AO97" s="323" t="n">
        <v>-0.017</v>
      </c>
      <c r="AP97" s="323" t="n">
        <v>0.023</v>
      </c>
      <c r="AQ97" s="323" t="n">
        <v>0.41</v>
      </c>
      <c r="AR97" s="323" t="n">
        <v>0.03</v>
      </c>
      <c r="AS97" s="323" t="n">
        <v>-0.47</v>
      </c>
      <c r="AT97" s="323" t="n">
        <v>-0.07</v>
      </c>
      <c r="AU97" s="323" t="n">
        <v>-0.195</v>
      </c>
      <c r="AV97" s="323" t="n">
        <v>-0.25</v>
      </c>
      <c r="AW97" s="323" t="n">
        <v>-0.39</v>
      </c>
      <c r="AX97" s="323" t="n">
        <v>0</v>
      </c>
      <c r="AY97" s="323" t="n">
        <v>0.26</v>
      </c>
      <c r="AZ97" s="323" t="n">
        <v>-0.47</v>
      </c>
      <c r="BA97" s="323" t="n">
        <v>-0.14</v>
      </c>
      <c r="BB97" s="323" t="n">
        <v>-0.06</v>
      </c>
      <c r="BC97" s="323" t="n">
        <v>-0.08</v>
      </c>
      <c r="BD97" s="323" t="n">
        <v>-0.05</v>
      </c>
      <c r="BE97" s="323" t="n">
        <v>-0.0725</v>
      </c>
      <c r="BF97" s="323" t="n">
        <v>-0.0165</v>
      </c>
      <c r="BG97" s="323" t="n">
        <v>-0.055</v>
      </c>
      <c r="BH97" s="323" t="n">
        <v>0</v>
      </c>
      <c r="BI97" s="323" t="n">
        <v>-0.0725</v>
      </c>
      <c r="BJ97" s="323" t="n">
        <v>0</v>
      </c>
      <c r="BK97" s="323" t="n">
        <v>0.14</v>
      </c>
      <c r="BL97" s="323" t="n">
        <v>0.145</v>
      </c>
      <c r="BM97" s="323" t="n">
        <v>0.125</v>
      </c>
      <c r="BN97" s="323" t="n">
        <v>0.35</v>
      </c>
      <c r="BO97" s="323" t="n">
        <v>0.0025</v>
      </c>
      <c r="BP97" s="323" t="n">
        <v>-0.01</v>
      </c>
      <c r="BQ97" s="323" t="n">
        <v>0.005</v>
      </c>
      <c r="BR97" s="323" t="n">
        <v>-0.01</v>
      </c>
      <c r="BS97" s="323" t="n">
        <v>0</v>
      </c>
      <c r="BT97" s="323" t="n">
        <v>0.005</v>
      </c>
      <c r="BU97" s="323" t="n">
        <v>0.0025</v>
      </c>
      <c r="BV97" s="323" t="n">
        <v>0.01</v>
      </c>
      <c r="BW97" s="0" t="n">
        <v>0.005</v>
      </c>
      <c r="BX97" s="0" t="n">
        <v>0.038</v>
      </c>
      <c r="BY97" s="0" t="n">
        <v>0.038</v>
      </c>
      <c r="BZ97" s="0" t="n">
        <v>0.03</v>
      </c>
    </row>
    <row r="98" customFormat="false" ht="12.75" hidden="false" customHeight="false" outlineLevel="0" collapsed="false">
      <c r="C98" s="353"/>
      <c r="G98" s="310" t="n">
        <f aca="false">EOMONTH(G97,0)+1</f>
        <v>40057</v>
      </c>
      <c r="H98" s="0" t="n">
        <v>3.67</v>
      </c>
      <c r="I98" s="326" t="n">
        <v>0.2025</v>
      </c>
      <c r="J98" s="323" t="n">
        <v>0.0564405796857548</v>
      </c>
      <c r="K98" s="323" t="n">
        <v>-0.13</v>
      </c>
      <c r="L98" s="323" t="n">
        <v>-0.15</v>
      </c>
      <c r="M98" s="362" t="n">
        <v>-0.09</v>
      </c>
      <c r="N98" s="362" t="n">
        <v>-0.13</v>
      </c>
      <c r="O98" s="323" t="n">
        <v>-0.09</v>
      </c>
      <c r="P98" s="323" t="n">
        <v>-0.05</v>
      </c>
      <c r="Q98" s="323" t="n">
        <v>-0.07</v>
      </c>
      <c r="R98" s="323" t="n">
        <v>-0.12</v>
      </c>
      <c r="S98" s="323" t="n">
        <v>-0.12</v>
      </c>
      <c r="T98" s="323" t="n">
        <v>-0.13</v>
      </c>
      <c r="U98" s="323" t="n">
        <v>-0.05875</v>
      </c>
      <c r="V98" s="323" t="n">
        <v>-0.05</v>
      </c>
      <c r="W98" s="323" t="n">
        <v>0.125</v>
      </c>
      <c r="X98" s="323" t="n">
        <v>0.145</v>
      </c>
      <c r="Y98" s="323" t="n">
        <v>0.04</v>
      </c>
      <c r="Z98" s="323" t="n">
        <v>0.5</v>
      </c>
      <c r="AA98" s="323" t="n">
        <v>0.125</v>
      </c>
      <c r="AB98" s="323" t="n">
        <v>0.145</v>
      </c>
      <c r="AC98" s="323" t="n">
        <v>-0.0195</v>
      </c>
      <c r="AD98" s="323" t="n">
        <v>-0.0525</v>
      </c>
      <c r="AE98" s="323" t="n">
        <v>0.0115</v>
      </c>
      <c r="AF98" s="323" t="n">
        <v>-0.0085</v>
      </c>
      <c r="AG98" s="323" t="n">
        <v>0.0025</v>
      </c>
      <c r="AH98" s="323" t="n">
        <v>-0.0225</v>
      </c>
      <c r="AI98" s="323" t="n">
        <v>-0.0725</v>
      </c>
      <c r="AJ98" s="323" t="n">
        <v>-0.059</v>
      </c>
      <c r="AK98" s="323" t="n">
        <v>-0.0815</v>
      </c>
      <c r="AL98" s="323" t="n">
        <v>-0.0165</v>
      </c>
      <c r="AM98" s="323" t="n">
        <v>-0.072</v>
      </c>
      <c r="AN98" s="323" t="n">
        <v>-0.0675</v>
      </c>
      <c r="AO98" s="323" t="n">
        <v>-0.017</v>
      </c>
      <c r="AP98" s="323" t="n">
        <v>0.023</v>
      </c>
      <c r="AQ98" s="323" t="n">
        <v>0.36</v>
      </c>
      <c r="AR98" s="323" t="n">
        <v>0.0225</v>
      </c>
      <c r="AS98" s="323" t="n">
        <v>-0.47</v>
      </c>
      <c r="AT98" s="323" t="n">
        <v>-0.07</v>
      </c>
      <c r="AU98" s="323" t="n">
        <v>-0.195</v>
      </c>
      <c r="AV98" s="323" t="n">
        <v>-0.25</v>
      </c>
      <c r="AW98" s="323" t="n">
        <v>-0.39</v>
      </c>
      <c r="AX98" s="323" t="n">
        <v>0</v>
      </c>
      <c r="AY98" s="323" t="n">
        <v>0.26</v>
      </c>
      <c r="AZ98" s="323" t="n">
        <v>-0.47</v>
      </c>
      <c r="BA98" s="323" t="n">
        <v>-0.15</v>
      </c>
      <c r="BB98" s="323" t="n">
        <v>-0.06</v>
      </c>
      <c r="BC98" s="323" t="n">
        <v>-0.09</v>
      </c>
      <c r="BD98" s="323" t="n">
        <v>-0.05</v>
      </c>
      <c r="BE98" s="323" t="n">
        <v>-0.0775</v>
      </c>
      <c r="BF98" s="323" t="n">
        <v>-0.0165</v>
      </c>
      <c r="BG98" s="323" t="n">
        <v>-0.055</v>
      </c>
      <c r="BH98" s="323" t="n">
        <v>-0.0075</v>
      </c>
      <c r="BI98" s="323" t="n">
        <v>-0.0725</v>
      </c>
      <c r="BJ98" s="323" t="n">
        <v>0</v>
      </c>
      <c r="BK98" s="323" t="n">
        <v>0.14</v>
      </c>
      <c r="BL98" s="323" t="n">
        <v>0.145</v>
      </c>
      <c r="BM98" s="323" t="n">
        <v>0.125</v>
      </c>
      <c r="BN98" s="323" t="n">
        <v>0.315</v>
      </c>
      <c r="BO98" s="323" t="n">
        <v>0.0025</v>
      </c>
      <c r="BP98" s="323" t="n">
        <v>-0.01</v>
      </c>
      <c r="BQ98" s="323" t="n">
        <v>0.005</v>
      </c>
      <c r="BR98" s="323" t="n">
        <v>-0.01</v>
      </c>
      <c r="BS98" s="323" t="n">
        <v>0</v>
      </c>
      <c r="BT98" s="323" t="n">
        <v>0.005</v>
      </c>
      <c r="BU98" s="323" t="n">
        <v>0.0025</v>
      </c>
      <c r="BV98" s="323" t="n">
        <v>0.01</v>
      </c>
      <c r="BW98" s="0" t="n">
        <v>0.005</v>
      </c>
      <c r="BX98" s="0" t="n">
        <v>0.038</v>
      </c>
      <c r="BY98" s="0" t="n">
        <v>0.038</v>
      </c>
      <c r="BZ98" s="0" t="n">
        <v>0.03</v>
      </c>
    </row>
    <row r="99" customFormat="false" ht="12.75" hidden="false" customHeight="false" outlineLevel="0" collapsed="false">
      <c r="C99" s="353"/>
      <c r="G99" s="310" t="n">
        <f aca="false">EOMONTH(G98,0)+1</f>
        <v>40087</v>
      </c>
      <c r="H99" s="0" t="n">
        <v>3.695</v>
      </c>
      <c r="I99" s="326" t="n">
        <v>0.2025</v>
      </c>
      <c r="J99" s="323" t="n">
        <v>0.0565407394388062</v>
      </c>
      <c r="K99" s="323" t="n">
        <v>-0.13</v>
      </c>
      <c r="L99" s="323" t="n">
        <v>-0.15</v>
      </c>
      <c r="M99" s="362" t="n">
        <v>-0.09</v>
      </c>
      <c r="N99" s="362" t="n">
        <v>-0.13</v>
      </c>
      <c r="O99" s="323" t="n">
        <v>-0.09</v>
      </c>
      <c r="P99" s="323" t="n">
        <v>-0.05</v>
      </c>
      <c r="Q99" s="323" t="n">
        <v>-0.07</v>
      </c>
      <c r="R99" s="323" t="n">
        <v>-0.12</v>
      </c>
      <c r="S99" s="323" t="n">
        <v>-0.12</v>
      </c>
      <c r="T99" s="323" t="n">
        <v>-0.13</v>
      </c>
      <c r="U99" s="323" t="n">
        <v>-0.06375</v>
      </c>
      <c r="V99" s="323" t="n">
        <v>-0.05</v>
      </c>
      <c r="W99" s="323" t="n">
        <v>0.125</v>
      </c>
      <c r="X99" s="323" t="n">
        <v>0.145</v>
      </c>
      <c r="Y99" s="323" t="n">
        <v>0.04</v>
      </c>
      <c r="Z99" s="323" t="n">
        <v>0.5</v>
      </c>
      <c r="AA99" s="323" t="n">
        <v>0.145</v>
      </c>
      <c r="AB99" s="323" t="n">
        <v>0.175</v>
      </c>
      <c r="AC99" s="323" t="n">
        <v>-0.0195</v>
      </c>
      <c r="AD99" s="323" t="n">
        <v>-0.0525</v>
      </c>
      <c r="AE99" s="323" t="n">
        <v>0.0065</v>
      </c>
      <c r="AF99" s="323" t="n">
        <v>-0.0135</v>
      </c>
      <c r="AG99" s="323" t="n">
        <v>0.0025</v>
      </c>
      <c r="AH99" s="323" t="n">
        <v>-0.0225</v>
      </c>
      <c r="AI99" s="323" t="n">
        <v>-0.0725</v>
      </c>
      <c r="AJ99" s="323" t="n">
        <v>-0.059</v>
      </c>
      <c r="AK99" s="323" t="n">
        <v>-0.0815</v>
      </c>
      <c r="AL99" s="323" t="n">
        <v>-0.0165</v>
      </c>
      <c r="AM99" s="323" t="n">
        <v>-0.072</v>
      </c>
      <c r="AN99" s="323" t="n">
        <v>-0.0775</v>
      </c>
      <c r="AO99" s="323" t="n">
        <v>-0.017</v>
      </c>
      <c r="AP99" s="323" t="n">
        <v>0.023</v>
      </c>
      <c r="AQ99" s="323" t="n">
        <v>0.4</v>
      </c>
      <c r="AR99" s="323" t="n">
        <v>0.0125</v>
      </c>
      <c r="AS99" s="323" t="n">
        <v>-0.47</v>
      </c>
      <c r="AT99" s="323" t="n">
        <v>-0.07</v>
      </c>
      <c r="AU99" s="323" t="n">
        <v>-0.195</v>
      </c>
      <c r="AV99" s="323" t="n">
        <v>-0.25</v>
      </c>
      <c r="AW99" s="323" t="n">
        <v>-0.39</v>
      </c>
      <c r="AX99" s="323" t="n">
        <v>0</v>
      </c>
      <c r="AY99" s="323" t="n">
        <v>0.26</v>
      </c>
      <c r="AZ99" s="323" t="n">
        <v>-0.47</v>
      </c>
      <c r="BA99" s="323" t="n">
        <v>-0.1375</v>
      </c>
      <c r="BB99" s="323" t="n">
        <v>-0.06</v>
      </c>
      <c r="BC99" s="323" t="n">
        <v>-0.0775</v>
      </c>
      <c r="BD99" s="323" t="n">
        <v>-0.05</v>
      </c>
      <c r="BE99" s="323" t="n">
        <v>-0.08</v>
      </c>
      <c r="BF99" s="323" t="n">
        <v>-0.0165</v>
      </c>
      <c r="BG99" s="323" t="n">
        <v>-0.055</v>
      </c>
      <c r="BH99" s="323" t="n">
        <v>-0.0175</v>
      </c>
      <c r="BI99" s="323" t="n">
        <v>-0.0725</v>
      </c>
      <c r="BJ99" s="323" t="n">
        <v>0</v>
      </c>
      <c r="BK99" s="323" t="n">
        <v>0.14</v>
      </c>
      <c r="BL99" s="323" t="n">
        <v>0.145</v>
      </c>
      <c r="BM99" s="323" t="n">
        <v>0.125</v>
      </c>
      <c r="BN99" s="323" t="n">
        <v>0.36</v>
      </c>
      <c r="BO99" s="323" t="n">
        <v>0.0025</v>
      </c>
      <c r="BP99" s="323" t="n">
        <v>-0.015</v>
      </c>
      <c r="BQ99" s="323" t="n">
        <v>0.005</v>
      </c>
      <c r="BR99" s="323" t="n">
        <v>-0.01</v>
      </c>
      <c r="BS99" s="323" t="n">
        <v>0</v>
      </c>
      <c r="BT99" s="323" t="n">
        <v>0.005</v>
      </c>
      <c r="BU99" s="323" t="n">
        <v>0.0025</v>
      </c>
      <c r="BV99" s="323" t="n">
        <v>0.01</v>
      </c>
      <c r="BW99" s="0" t="n">
        <v>0.005</v>
      </c>
      <c r="BX99" s="0" t="n">
        <v>0.038</v>
      </c>
      <c r="BY99" s="0" t="n">
        <v>0.038</v>
      </c>
      <c r="BZ99" s="0" t="n">
        <v>0.03</v>
      </c>
    </row>
    <row r="100" customFormat="false" ht="12.75" hidden="false" customHeight="false" outlineLevel="0" collapsed="false">
      <c r="C100" s="353"/>
      <c r="G100" s="310" t="n">
        <f aca="false">EOMONTH(G99,0)+1</f>
        <v>40118</v>
      </c>
      <c r="H100" s="0" t="n">
        <v>3.847</v>
      </c>
      <c r="I100" s="326" t="n">
        <v>0.2025</v>
      </c>
      <c r="J100" s="323" t="n">
        <v>0.0566442378538001</v>
      </c>
      <c r="K100" s="323" t="n">
        <v>-0.13</v>
      </c>
      <c r="L100" s="323" t="n">
        <v>-0.15</v>
      </c>
      <c r="M100" s="362" t="n">
        <v>-0.01</v>
      </c>
      <c r="N100" s="362" t="n">
        <v>-0.13</v>
      </c>
      <c r="O100" s="323" t="n">
        <v>0</v>
      </c>
      <c r="P100" s="323" t="n">
        <v>-0.0495</v>
      </c>
      <c r="Q100" s="323" t="n">
        <v>-0.0845</v>
      </c>
      <c r="R100" s="323" t="n">
        <v>-0.12</v>
      </c>
      <c r="S100" s="323" t="n">
        <v>-0.12</v>
      </c>
      <c r="T100" s="323" t="n">
        <v>-0.13</v>
      </c>
      <c r="U100" s="323" t="n">
        <v>-0.081</v>
      </c>
      <c r="V100" s="323" t="n">
        <v>-0.0495</v>
      </c>
      <c r="W100" s="323" t="n">
        <v>0.155</v>
      </c>
      <c r="X100" s="323" t="n">
        <v>0.175</v>
      </c>
      <c r="Y100" s="323" t="n">
        <v>0.13</v>
      </c>
      <c r="Z100" s="323" t="n">
        <v>0.5</v>
      </c>
      <c r="AA100" s="323" t="n">
        <v>0.195</v>
      </c>
      <c r="AB100" s="323" t="n">
        <v>0.21</v>
      </c>
      <c r="AC100" s="323" t="n">
        <v>-0.017</v>
      </c>
      <c r="AD100" s="323" t="n">
        <v>-0.0335</v>
      </c>
      <c r="AE100" s="323" t="n">
        <v>0.0075</v>
      </c>
      <c r="AF100" s="323" t="n">
        <v>-0.01</v>
      </c>
      <c r="AG100" s="323" t="n">
        <v>0.0025</v>
      </c>
      <c r="AH100" s="323" t="n">
        <v>-0.0225</v>
      </c>
      <c r="AI100" s="323" t="n">
        <v>-0.075</v>
      </c>
      <c r="AJ100" s="323" t="n">
        <v>-0.0615</v>
      </c>
      <c r="AK100" s="323" t="n">
        <v>-0.084</v>
      </c>
      <c r="AL100" s="323" t="n">
        <v>-0.013</v>
      </c>
      <c r="AM100" s="323" t="n">
        <v>-0.064</v>
      </c>
      <c r="AN100" s="323" t="n">
        <v>-0.1125</v>
      </c>
      <c r="AO100" s="323" t="n">
        <v>-0.008999999</v>
      </c>
      <c r="AP100" s="323" t="n">
        <v>0.031</v>
      </c>
      <c r="AQ100" s="323" t="n">
        <v>0.65</v>
      </c>
      <c r="AR100" s="323" t="n">
        <v>-0.0225</v>
      </c>
      <c r="AS100" s="323" t="n">
        <v>-0.34</v>
      </c>
      <c r="AT100" s="323" t="n">
        <v>-0.07</v>
      </c>
      <c r="AU100" s="323" t="n">
        <v>-0.13</v>
      </c>
      <c r="AV100" s="323" t="n">
        <v>0.248</v>
      </c>
      <c r="AW100" s="323" t="n">
        <v>-0.26</v>
      </c>
      <c r="AX100" s="323" t="n">
        <v>0</v>
      </c>
      <c r="AY100" s="323" t="n">
        <v>0.24</v>
      </c>
      <c r="AZ100" s="323" t="n">
        <v>-0.34</v>
      </c>
      <c r="BA100" s="323" t="n">
        <v>-0.145</v>
      </c>
      <c r="BB100" s="323" t="n">
        <v>-0.06</v>
      </c>
      <c r="BC100" s="323" t="n">
        <v>-0.085</v>
      </c>
      <c r="BD100" s="323" t="n">
        <v>-0.0495</v>
      </c>
      <c r="BE100" s="323" t="n">
        <v>-0.075</v>
      </c>
      <c r="BF100" s="323" t="n">
        <v>-0.018</v>
      </c>
      <c r="BG100" s="323" t="n">
        <v>-0.0695</v>
      </c>
      <c r="BH100" s="323" t="n">
        <v>-0.0525</v>
      </c>
      <c r="BI100" s="323" t="n">
        <v>-0.075</v>
      </c>
      <c r="BJ100" s="323" t="n">
        <v>0</v>
      </c>
      <c r="BK100" s="323" t="n">
        <v>0.17</v>
      </c>
      <c r="BL100" s="323" t="n">
        <v>0.175</v>
      </c>
      <c r="BM100" s="323" t="n">
        <v>0.155</v>
      </c>
      <c r="BN100" s="323" t="n">
        <v>0.46</v>
      </c>
      <c r="BO100" s="323" t="n">
        <v>0.0025</v>
      </c>
      <c r="BP100" s="323" t="n">
        <v>-0.02</v>
      </c>
      <c r="BQ100" s="323" t="n">
        <v>0.005</v>
      </c>
      <c r="BR100" s="323" t="n">
        <v>0</v>
      </c>
      <c r="BS100" s="323" t="n">
        <v>0</v>
      </c>
      <c r="BT100" s="323" t="n">
        <v>0.005</v>
      </c>
      <c r="BU100" s="323" t="n">
        <v>0.005</v>
      </c>
      <c r="BV100" s="323" t="n">
        <v>0.055</v>
      </c>
      <c r="BW100" s="0" t="n">
        <v>0.02</v>
      </c>
      <c r="BX100" s="0" t="n">
        <v>0.04</v>
      </c>
      <c r="BY100" s="0" t="n">
        <v>0.04</v>
      </c>
      <c r="BZ100" s="0" t="n">
        <v>0.03</v>
      </c>
    </row>
    <row r="101" customFormat="false" ht="12.75" hidden="false" customHeight="false" outlineLevel="0" collapsed="false">
      <c r="C101" s="353"/>
      <c r="G101" s="310" t="n">
        <f aca="false">EOMONTH(G100,0)+1</f>
        <v>40148</v>
      </c>
      <c r="H101" s="0" t="n">
        <v>3.99</v>
      </c>
      <c r="I101" s="326" t="n">
        <v>0.2025</v>
      </c>
      <c r="J101" s="323" t="n">
        <v>0.0567443976136408</v>
      </c>
      <c r="K101" s="323" t="n">
        <v>-0.1325</v>
      </c>
      <c r="L101" s="323" t="n">
        <v>-0.1525</v>
      </c>
      <c r="M101" s="362" t="n">
        <v>-0.005</v>
      </c>
      <c r="N101" s="362" t="n">
        <v>-0.13</v>
      </c>
      <c r="O101" s="323" t="n">
        <v>0.005</v>
      </c>
      <c r="P101" s="323" t="n">
        <v>-0.0495</v>
      </c>
      <c r="Q101" s="323" t="n">
        <v>-0.0845</v>
      </c>
      <c r="R101" s="323" t="n">
        <v>-0.1225</v>
      </c>
      <c r="S101" s="323" t="n">
        <v>-0.1225</v>
      </c>
      <c r="T101" s="323" t="n">
        <v>-0.1325</v>
      </c>
      <c r="U101" s="323" t="n">
        <v>-0.09225</v>
      </c>
      <c r="V101" s="323" t="n">
        <v>-0.0495</v>
      </c>
      <c r="W101" s="323" t="n">
        <v>0.155</v>
      </c>
      <c r="X101" s="323" t="n">
        <v>0.175</v>
      </c>
      <c r="Y101" s="323" t="n">
        <v>0.13</v>
      </c>
      <c r="Z101" s="323" t="n">
        <v>0.5</v>
      </c>
      <c r="AA101" s="323" t="n">
        <v>0.215</v>
      </c>
      <c r="AB101" s="323" t="n">
        <v>0.29</v>
      </c>
      <c r="AC101" s="323" t="n">
        <v>-0.017</v>
      </c>
      <c r="AD101" s="323" t="n">
        <v>-0.0335</v>
      </c>
      <c r="AE101" s="323" t="n">
        <v>0.0075</v>
      </c>
      <c r="AF101" s="323" t="n">
        <v>-0.01</v>
      </c>
      <c r="AG101" s="323" t="n">
        <v>0.0025</v>
      </c>
      <c r="AH101" s="323" t="n">
        <v>-0.0225</v>
      </c>
      <c r="AI101" s="323" t="n">
        <v>-0.075</v>
      </c>
      <c r="AJ101" s="323" t="n">
        <v>-0.0595</v>
      </c>
      <c r="AK101" s="323" t="n">
        <v>-0.082</v>
      </c>
      <c r="AL101" s="323" t="n">
        <v>-0.0105</v>
      </c>
      <c r="AM101" s="323" t="n">
        <v>-0.064</v>
      </c>
      <c r="AN101" s="323" t="n">
        <v>-0.135</v>
      </c>
      <c r="AO101" s="323" t="n">
        <v>-0.008999999</v>
      </c>
      <c r="AP101" s="323" t="n">
        <v>0.031</v>
      </c>
      <c r="AQ101" s="323" t="n">
        <v>0.98</v>
      </c>
      <c r="AR101" s="323" t="n">
        <v>-0.045</v>
      </c>
      <c r="AS101" s="323" t="n">
        <v>-0.34</v>
      </c>
      <c r="AT101" s="323" t="n">
        <v>-0.07</v>
      </c>
      <c r="AU101" s="323" t="n">
        <v>-0.13</v>
      </c>
      <c r="AV101" s="323" t="n">
        <v>0.308</v>
      </c>
      <c r="AW101" s="323" t="n">
        <v>-0.26</v>
      </c>
      <c r="AX101" s="323" t="n">
        <v>0</v>
      </c>
      <c r="AY101" s="323" t="n">
        <v>0.24</v>
      </c>
      <c r="AZ101" s="323" t="n">
        <v>-0.34</v>
      </c>
      <c r="BA101" s="323" t="n">
        <v>-0.1725</v>
      </c>
      <c r="BB101" s="323" t="n">
        <v>-0.06</v>
      </c>
      <c r="BC101" s="323" t="n">
        <v>-0.1125</v>
      </c>
      <c r="BD101" s="323" t="n">
        <v>-0.0495</v>
      </c>
      <c r="BE101" s="323" t="n">
        <v>-0.1025</v>
      </c>
      <c r="BF101" s="323" t="n">
        <v>-0.0155</v>
      </c>
      <c r="BG101" s="323" t="n">
        <v>-0.0695</v>
      </c>
      <c r="BH101" s="323" t="n">
        <v>-0.075</v>
      </c>
      <c r="BI101" s="323" t="n">
        <v>-0.075</v>
      </c>
      <c r="BJ101" s="323" t="n">
        <v>0</v>
      </c>
      <c r="BK101" s="323" t="n">
        <v>0.17</v>
      </c>
      <c r="BL101" s="323" t="n">
        <v>0.175</v>
      </c>
      <c r="BM101" s="323" t="n">
        <v>0.155</v>
      </c>
      <c r="BN101" s="323" t="n">
        <v>0.77</v>
      </c>
      <c r="BO101" s="323" t="n">
        <v>0.0025</v>
      </c>
      <c r="BP101" s="323" t="n">
        <v>-0.025</v>
      </c>
      <c r="BQ101" s="323" t="n">
        <v>0.005</v>
      </c>
      <c r="BR101" s="323" t="n">
        <v>0</v>
      </c>
      <c r="BS101" s="323" t="n">
        <v>0</v>
      </c>
      <c r="BT101" s="323" t="n">
        <v>0.005</v>
      </c>
      <c r="BU101" s="323" t="n">
        <v>0.005</v>
      </c>
      <c r="BV101" s="323" t="n">
        <v>0.25</v>
      </c>
      <c r="BW101" s="0" t="n">
        <v>0.02</v>
      </c>
      <c r="BX101" s="0" t="n">
        <v>0.04</v>
      </c>
      <c r="BY101" s="0" t="n">
        <v>0.04</v>
      </c>
      <c r="BZ101" s="0" t="n">
        <v>0.03</v>
      </c>
    </row>
    <row r="102" customFormat="false" ht="12.75" hidden="false" customHeight="false" outlineLevel="0" collapsed="false">
      <c r="C102" s="353"/>
      <c r="G102" s="310" t="n">
        <f aca="false">EOMONTH(G101,0)+1</f>
        <v>40179</v>
      </c>
      <c r="H102" s="0" t="n">
        <v>4.045</v>
      </c>
      <c r="I102" s="326" t="n">
        <v>0.2025</v>
      </c>
      <c r="J102" s="323" t="n">
        <v>0.0568478960356496</v>
      </c>
      <c r="K102" s="323" t="n">
        <v>-0.135</v>
      </c>
      <c r="L102" s="323" t="n">
        <v>-0.155</v>
      </c>
      <c r="M102" s="362" t="n">
        <v>0.015</v>
      </c>
      <c r="N102" s="362" t="n">
        <v>-0.13</v>
      </c>
      <c r="O102" s="323" t="n">
        <v>0.025</v>
      </c>
      <c r="P102" s="323" t="n">
        <v>-0.0495</v>
      </c>
      <c r="Q102" s="323" t="n">
        <v>-0.0845</v>
      </c>
      <c r="R102" s="323" t="n">
        <v>-0.125</v>
      </c>
      <c r="S102" s="323" t="n">
        <v>-0.125</v>
      </c>
      <c r="T102" s="323" t="n">
        <v>-0.135</v>
      </c>
      <c r="U102" s="323" t="n">
        <v>-0.0935</v>
      </c>
      <c r="V102" s="323" t="n">
        <v>-0.0495</v>
      </c>
      <c r="W102" s="323" t="n">
        <v>0.155</v>
      </c>
      <c r="X102" s="323" t="n">
        <v>0.175</v>
      </c>
      <c r="Y102" s="323" t="n">
        <v>0.13</v>
      </c>
      <c r="Z102" s="323" t="n">
        <v>0.5</v>
      </c>
      <c r="AA102" s="323" t="n">
        <v>0.235</v>
      </c>
      <c r="AB102" s="323" t="n">
        <v>0.34</v>
      </c>
      <c r="AC102" s="323" t="n">
        <v>-0.015</v>
      </c>
      <c r="AD102" s="323" t="n">
        <v>-0.0335</v>
      </c>
      <c r="AE102" s="323" t="n">
        <v>0.0075</v>
      </c>
      <c r="AF102" s="323" t="n">
        <v>-0.01</v>
      </c>
      <c r="AG102" s="323" t="n">
        <v>0.0025</v>
      </c>
      <c r="AH102" s="323" t="n">
        <v>-0.0225</v>
      </c>
      <c r="AI102" s="323" t="n">
        <v>-0.075</v>
      </c>
      <c r="AJ102" s="323" t="n">
        <v>-0.0595</v>
      </c>
      <c r="AK102" s="323" t="n">
        <v>-0.082</v>
      </c>
      <c r="AL102" s="323" t="n">
        <v>-0.0105</v>
      </c>
      <c r="AM102" s="323" t="n">
        <v>-0.064</v>
      </c>
      <c r="AN102" s="323" t="n">
        <v>-0.1375</v>
      </c>
      <c r="AO102" s="323" t="n">
        <v>-0.008999999</v>
      </c>
      <c r="AP102" s="323" t="n">
        <v>0.031</v>
      </c>
      <c r="AQ102" s="323" t="n">
        <v>1.6</v>
      </c>
      <c r="AR102" s="323" t="n">
        <v>-0.0475</v>
      </c>
      <c r="AS102" s="323" t="n">
        <v>-0.34</v>
      </c>
      <c r="AT102" s="323" t="n">
        <v>-0.07</v>
      </c>
      <c r="AU102" s="323" t="n">
        <v>-0.13</v>
      </c>
      <c r="AV102" s="323" t="n">
        <v>0.378</v>
      </c>
      <c r="AW102" s="323" t="n">
        <v>-0.26</v>
      </c>
      <c r="AX102" s="323" t="n">
        <v>0</v>
      </c>
      <c r="AY102" s="323" t="n">
        <v>0.24</v>
      </c>
      <c r="AZ102" s="323" t="n">
        <v>-0.34</v>
      </c>
      <c r="BA102" s="323" t="n">
        <v>-0.1875</v>
      </c>
      <c r="BB102" s="323" t="n">
        <v>-0.06</v>
      </c>
      <c r="BC102" s="323" t="n">
        <v>-0.1275</v>
      </c>
      <c r="BD102" s="323" t="n">
        <v>-0.0495</v>
      </c>
      <c r="BE102" s="323" t="n">
        <v>-0.103</v>
      </c>
      <c r="BF102" s="323" t="n">
        <v>-0.0155</v>
      </c>
      <c r="BG102" s="323" t="n">
        <v>-0.0695</v>
      </c>
      <c r="BH102" s="323" t="n">
        <v>-0.0775</v>
      </c>
      <c r="BI102" s="323" t="n">
        <v>-0.075</v>
      </c>
      <c r="BJ102" s="323" t="n">
        <v>0</v>
      </c>
      <c r="BK102" s="323" t="n">
        <v>0.17</v>
      </c>
      <c r="BL102" s="323" t="n">
        <v>0.175</v>
      </c>
      <c r="BM102" s="323" t="n">
        <v>0.155</v>
      </c>
      <c r="BN102" s="323" t="n">
        <v>1.04</v>
      </c>
      <c r="BO102" s="323" t="n">
        <v>0.0025</v>
      </c>
      <c r="BP102" s="323" t="n">
        <v>-0.025</v>
      </c>
      <c r="BQ102" s="323" t="n">
        <v>0.005</v>
      </c>
      <c r="BR102" s="323" t="n">
        <v>0</v>
      </c>
      <c r="BS102" s="323" t="n">
        <v>0</v>
      </c>
      <c r="BT102" s="323" t="n">
        <v>0.005</v>
      </c>
      <c r="BU102" s="323" t="n">
        <v>0.005</v>
      </c>
      <c r="BV102" s="323" t="n">
        <v>0.45</v>
      </c>
      <c r="BW102" s="0" t="n">
        <v>0.02</v>
      </c>
      <c r="BX102" s="0" t="n">
        <v>0.04</v>
      </c>
      <c r="BY102" s="0" t="n">
        <v>0.04</v>
      </c>
      <c r="BZ102" s="0" t="n">
        <v>0.03</v>
      </c>
    </row>
    <row r="103" customFormat="false" ht="12.75" hidden="false" customHeight="false" outlineLevel="0" collapsed="false">
      <c r="C103" s="353"/>
      <c r="G103" s="310" t="n">
        <f aca="false">EOMONTH(G102,0)+1</f>
        <v>40210</v>
      </c>
      <c r="H103" s="0" t="n">
        <v>3.96</v>
      </c>
      <c r="I103" s="326" t="n">
        <v>0.2</v>
      </c>
      <c r="J103" s="323" t="n">
        <v>0.056951394461223</v>
      </c>
      <c r="K103" s="323" t="n">
        <v>-0.1275</v>
      </c>
      <c r="L103" s="323" t="n">
        <v>-0.1475</v>
      </c>
      <c r="M103" s="362" t="n">
        <v>0.01</v>
      </c>
      <c r="N103" s="362" t="n">
        <v>-0.13</v>
      </c>
      <c r="O103" s="323" t="n">
        <v>0.02</v>
      </c>
      <c r="P103" s="323" t="n">
        <v>-0.0495</v>
      </c>
      <c r="Q103" s="323" t="n">
        <v>-0.0845</v>
      </c>
      <c r="R103" s="323" t="n">
        <v>-0.1175</v>
      </c>
      <c r="S103" s="323" t="n">
        <v>-0.1175</v>
      </c>
      <c r="T103" s="323" t="n">
        <v>-0.1275</v>
      </c>
      <c r="U103" s="323" t="n">
        <v>-0.08475</v>
      </c>
      <c r="V103" s="323" t="n">
        <v>-0.0495</v>
      </c>
      <c r="W103" s="323" t="n">
        <v>0.155</v>
      </c>
      <c r="X103" s="323" t="n">
        <v>0.175</v>
      </c>
      <c r="Y103" s="323" t="n">
        <v>0.13</v>
      </c>
      <c r="Z103" s="323" t="n">
        <v>0.5</v>
      </c>
      <c r="AA103" s="323" t="n">
        <v>0.235</v>
      </c>
      <c r="AB103" s="323" t="n">
        <v>0.34</v>
      </c>
      <c r="AC103" s="323" t="n">
        <v>-0.015</v>
      </c>
      <c r="AD103" s="323" t="n">
        <v>-0.0335</v>
      </c>
      <c r="AE103" s="323" t="n">
        <v>0.0075</v>
      </c>
      <c r="AF103" s="323" t="n">
        <v>-0.01</v>
      </c>
      <c r="AG103" s="323" t="n">
        <v>0.0025</v>
      </c>
      <c r="AH103" s="323" t="n">
        <v>-0.0225</v>
      </c>
      <c r="AI103" s="323" t="n">
        <v>-0.075</v>
      </c>
      <c r="AJ103" s="323" t="n">
        <v>-0.0595</v>
      </c>
      <c r="AK103" s="323" t="n">
        <v>-0.082</v>
      </c>
      <c r="AL103" s="323" t="n">
        <v>-0.0105</v>
      </c>
      <c r="AM103" s="323" t="n">
        <v>-0.064</v>
      </c>
      <c r="AN103" s="323" t="n">
        <v>-0.12</v>
      </c>
      <c r="AO103" s="323" t="n">
        <v>-0.008999999</v>
      </c>
      <c r="AP103" s="323" t="n">
        <v>0.031</v>
      </c>
      <c r="AQ103" s="323" t="n">
        <v>1.6</v>
      </c>
      <c r="AR103" s="323" t="n">
        <v>-0.03</v>
      </c>
      <c r="AS103" s="323" t="n">
        <v>-0.34</v>
      </c>
      <c r="AT103" s="323" t="n">
        <v>-0.07</v>
      </c>
      <c r="AU103" s="323" t="n">
        <v>-0.13</v>
      </c>
      <c r="AV103" s="323" t="n">
        <v>0.248</v>
      </c>
      <c r="AW103" s="323" t="n">
        <v>-0.26</v>
      </c>
      <c r="AX103" s="323" t="n">
        <v>0</v>
      </c>
      <c r="AY103" s="323" t="n">
        <v>0.24</v>
      </c>
      <c r="AZ103" s="323" t="n">
        <v>-0.34</v>
      </c>
      <c r="BA103" s="323" t="n">
        <v>-0.1775</v>
      </c>
      <c r="BB103" s="323" t="n">
        <v>-0.06</v>
      </c>
      <c r="BC103" s="323" t="n">
        <v>-0.1175</v>
      </c>
      <c r="BD103" s="323" t="n">
        <v>-0.0495</v>
      </c>
      <c r="BE103" s="323" t="n">
        <v>-0.103</v>
      </c>
      <c r="BF103" s="323" t="n">
        <v>-0.0155</v>
      </c>
      <c r="BG103" s="323" t="n">
        <v>-0.0695</v>
      </c>
      <c r="BH103" s="323" t="n">
        <v>-0.06</v>
      </c>
      <c r="BI103" s="323" t="n">
        <v>-0.075</v>
      </c>
      <c r="BJ103" s="323" t="n">
        <v>0</v>
      </c>
      <c r="BK103" s="323" t="n">
        <v>0.17</v>
      </c>
      <c r="BL103" s="323" t="n">
        <v>0.175</v>
      </c>
      <c r="BM103" s="323" t="n">
        <v>0.155</v>
      </c>
      <c r="BN103" s="323" t="n">
        <v>1.04</v>
      </c>
      <c r="BO103" s="323" t="n">
        <v>0.0025</v>
      </c>
      <c r="BP103" s="323" t="n">
        <v>-0.025</v>
      </c>
      <c r="BQ103" s="323" t="n">
        <v>0.005</v>
      </c>
      <c r="BR103" s="323" t="n">
        <v>0</v>
      </c>
      <c r="BS103" s="323" t="n">
        <v>0</v>
      </c>
      <c r="BT103" s="323" t="n">
        <v>0.005</v>
      </c>
      <c r="BU103" s="323" t="n">
        <v>0.005</v>
      </c>
      <c r="BV103" s="323" t="n">
        <v>0.45</v>
      </c>
      <c r="BW103" s="0" t="n">
        <v>0.02</v>
      </c>
      <c r="BX103" s="0" t="n">
        <v>0.04</v>
      </c>
      <c r="BY103" s="0" t="n">
        <v>0.04</v>
      </c>
      <c r="BZ103" s="0" t="n">
        <v>0.03</v>
      </c>
    </row>
    <row r="104" customFormat="false" ht="12.75" hidden="false" customHeight="false" outlineLevel="0" collapsed="false">
      <c r="C104" s="353"/>
      <c r="G104" s="310" t="n">
        <f aca="false">EOMONTH(G103,0)+1</f>
        <v>40238</v>
      </c>
      <c r="H104" s="0" t="n">
        <v>3.83</v>
      </c>
      <c r="I104" s="326" t="n">
        <v>0.195</v>
      </c>
      <c r="J104" s="323" t="n">
        <v>0.0570448769131922</v>
      </c>
      <c r="K104" s="323" t="n">
        <v>-0.125</v>
      </c>
      <c r="L104" s="323" t="n">
        <v>-0.145</v>
      </c>
      <c r="M104" s="362" t="n">
        <v>-0.01</v>
      </c>
      <c r="N104" s="362" t="n">
        <v>-0.13</v>
      </c>
      <c r="O104" s="323" t="n">
        <v>0</v>
      </c>
      <c r="P104" s="323" t="n">
        <v>-0.0495</v>
      </c>
      <c r="Q104" s="323" t="n">
        <v>-0.0845</v>
      </c>
      <c r="R104" s="323" t="n">
        <v>-0.115</v>
      </c>
      <c r="S104" s="323" t="n">
        <v>-0.115</v>
      </c>
      <c r="T104" s="323" t="n">
        <v>-0.125</v>
      </c>
      <c r="U104" s="323" t="n">
        <v>-0.0785</v>
      </c>
      <c r="V104" s="323" t="n">
        <v>-0.0495</v>
      </c>
      <c r="W104" s="323" t="n">
        <v>0.155</v>
      </c>
      <c r="X104" s="323" t="n">
        <v>0.175</v>
      </c>
      <c r="Y104" s="323" t="n">
        <v>0.13</v>
      </c>
      <c r="Z104" s="323" t="n">
        <v>0.5</v>
      </c>
      <c r="AA104" s="323" t="n">
        <v>0.195</v>
      </c>
      <c r="AB104" s="323" t="n">
        <v>0.29</v>
      </c>
      <c r="AC104" s="323" t="n">
        <v>-0.015</v>
      </c>
      <c r="AD104" s="323" t="n">
        <v>-0.0335</v>
      </c>
      <c r="AE104" s="323" t="n">
        <v>0.015</v>
      </c>
      <c r="AF104" s="323" t="n">
        <v>-0.0025</v>
      </c>
      <c r="AG104" s="323" t="n">
        <v>0.0025</v>
      </c>
      <c r="AH104" s="323" t="n">
        <v>-0.0225</v>
      </c>
      <c r="AI104" s="323" t="n">
        <v>-0.075</v>
      </c>
      <c r="AJ104" s="323" t="n">
        <v>-0.0595</v>
      </c>
      <c r="AK104" s="323" t="n">
        <v>-0.082</v>
      </c>
      <c r="AL104" s="323" t="n">
        <v>-0.0105</v>
      </c>
      <c r="AM104" s="323" t="n">
        <v>-0.064</v>
      </c>
      <c r="AN104" s="323" t="n">
        <v>-0.1075</v>
      </c>
      <c r="AO104" s="323" t="n">
        <v>-0.008999999</v>
      </c>
      <c r="AP104" s="323" t="n">
        <v>0.031</v>
      </c>
      <c r="AQ104" s="323" t="n">
        <v>0.64</v>
      </c>
      <c r="AR104" s="323" t="n">
        <v>-0.0175</v>
      </c>
      <c r="AS104" s="323" t="n">
        <v>-0.34</v>
      </c>
      <c r="AT104" s="323" t="n">
        <v>-0.07</v>
      </c>
      <c r="AU104" s="323" t="n">
        <v>-0.13</v>
      </c>
      <c r="AV104" s="323" t="n">
        <v>0.068</v>
      </c>
      <c r="AW104" s="323" t="n">
        <v>-0.26</v>
      </c>
      <c r="AX104" s="323" t="n">
        <v>0</v>
      </c>
      <c r="AY104" s="323" t="n">
        <v>0.24</v>
      </c>
      <c r="AZ104" s="323" t="n">
        <v>-0.34</v>
      </c>
      <c r="BA104" s="323" t="n">
        <v>-0.1675</v>
      </c>
      <c r="BB104" s="323" t="n">
        <v>-0.06</v>
      </c>
      <c r="BC104" s="323" t="n">
        <v>-0.1075</v>
      </c>
      <c r="BD104" s="323" t="n">
        <v>-0.0495</v>
      </c>
      <c r="BE104" s="323" t="n">
        <v>-0.103</v>
      </c>
      <c r="BF104" s="323" t="n">
        <v>-0.0155</v>
      </c>
      <c r="BG104" s="323" t="n">
        <v>-0.0695</v>
      </c>
      <c r="BH104" s="323" t="n">
        <v>-0.0475</v>
      </c>
      <c r="BI104" s="323" t="n">
        <v>-0.075</v>
      </c>
      <c r="BJ104" s="323" t="n">
        <v>0</v>
      </c>
      <c r="BK104" s="323" t="n">
        <v>0.17</v>
      </c>
      <c r="BL104" s="323" t="n">
        <v>0.175</v>
      </c>
      <c r="BM104" s="323" t="n">
        <v>0.155</v>
      </c>
      <c r="BN104" s="323" t="n">
        <v>0.54</v>
      </c>
      <c r="BO104" s="323" t="n">
        <v>0.0025</v>
      </c>
      <c r="BP104" s="323" t="n">
        <v>-0.02</v>
      </c>
      <c r="BQ104" s="323" t="n">
        <v>0.005</v>
      </c>
      <c r="BR104" s="323" t="n">
        <v>0</v>
      </c>
      <c r="BS104" s="323" t="n">
        <v>0</v>
      </c>
      <c r="BT104" s="323" t="n">
        <v>0.005</v>
      </c>
      <c r="BU104" s="323" t="n">
        <v>0.005</v>
      </c>
      <c r="BV104" s="323" t="n">
        <v>0.1</v>
      </c>
      <c r="BW104" s="0" t="n">
        <v>0.02</v>
      </c>
      <c r="BX104" s="0" t="n">
        <v>0.04</v>
      </c>
      <c r="BY104" s="0" t="n">
        <v>0.04</v>
      </c>
      <c r="BZ104" s="0" t="n">
        <v>0.03</v>
      </c>
    </row>
    <row r="105" customFormat="false" ht="12.75" hidden="false" customHeight="false" outlineLevel="0" collapsed="false">
      <c r="C105" s="353"/>
      <c r="G105" s="310" t="n">
        <f aca="false">EOMONTH(G104,0)+1</f>
        <v>40269</v>
      </c>
      <c r="H105" s="0" t="n">
        <v>3.645</v>
      </c>
      <c r="I105" s="326" t="n">
        <v>0.19</v>
      </c>
      <c r="J105" s="323" t="n">
        <v>0.0571483753455491</v>
      </c>
      <c r="K105" s="323" t="n">
        <v>-0.13</v>
      </c>
      <c r="L105" s="323" t="n">
        <v>-0.15</v>
      </c>
      <c r="M105" s="362" t="n">
        <v>-0.09</v>
      </c>
      <c r="N105" s="362" t="n">
        <v>-0.13</v>
      </c>
      <c r="O105" s="323" t="n">
        <v>-0.09</v>
      </c>
      <c r="P105" s="323" t="n">
        <v>-0.047</v>
      </c>
      <c r="Q105" s="323" t="n">
        <v>-0.067</v>
      </c>
      <c r="R105" s="323" t="n">
        <v>-0.12</v>
      </c>
      <c r="S105" s="323" t="n">
        <v>-0.12</v>
      </c>
      <c r="T105" s="323" t="n">
        <v>-0.13</v>
      </c>
      <c r="U105" s="323" t="n">
        <v>-0.0585</v>
      </c>
      <c r="V105" s="323" t="n">
        <v>-0.047</v>
      </c>
      <c r="W105" s="323" t="n">
        <v>0.125</v>
      </c>
      <c r="X105" s="323" t="n">
        <v>0.145</v>
      </c>
      <c r="Y105" s="323" t="n">
        <v>0.04</v>
      </c>
      <c r="Z105" s="323" t="n">
        <v>0.5</v>
      </c>
      <c r="AA105" s="323" t="n">
        <v>0.145</v>
      </c>
      <c r="AB105" s="323" t="n">
        <v>0.195</v>
      </c>
      <c r="AC105" s="323" t="n">
        <v>-0.0175</v>
      </c>
      <c r="AD105" s="323" t="n">
        <v>-0.0485</v>
      </c>
      <c r="AE105" s="323" t="n">
        <v>0.015</v>
      </c>
      <c r="AF105" s="323" t="n">
        <v>-0.0025</v>
      </c>
      <c r="AG105" s="323" t="n">
        <v>0.0025</v>
      </c>
      <c r="AH105" s="323" t="n">
        <v>-0.0225</v>
      </c>
      <c r="AI105" s="323" t="n">
        <v>-0.0725</v>
      </c>
      <c r="AJ105" s="323" t="n">
        <v>-0.057</v>
      </c>
      <c r="AK105" s="323" t="n">
        <v>-0.0795</v>
      </c>
      <c r="AL105" s="323" t="n">
        <v>-0.0155</v>
      </c>
      <c r="AM105" s="323" t="n">
        <v>-0.072</v>
      </c>
      <c r="AN105" s="323" t="n">
        <v>-0.07</v>
      </c>
      <c r="AO105" s="323" t="n">
        <v>-0.017</v>
      </c>
      <c r="AP105" s="323" t="n">
        <v>0.023</v>
      </c>
      <c r="AQ105" s="323" t="n">
        <v>0.38</v>
      </c>
      <c r="AR105" s="323" t="n">
        <v>0.02</v>
      </c>
      <c r="AS105" s="323" t="n">
        <v>-0.45</v>
      </c>
      <c r="AT105" s="323" t="n">
        <v>-0.07</v>
      </c>
      <c r="AU105" s="323" t="n">
        <v>-0.195</v>
      </c>
      <c r="AV105" s="323" t="n">
        <v>-0.25</v>
      </c>
      <c r="AW105" s="323" t="n">
        <v>-0.37</v>
      </c>
      <c r="AX105" s="323" t="n">
        <v>0</v>
      </c>
      <c r="AY105" s="323" t="n">
        <v>0.26</v>
      </c>
      <c r="AZ105" s="323" t="n">
        <v>-0.45</v>
      </c>
      <c r="BA105" s="323" t="n">
        <v>-0.208</v>
      </c>
      <c r="BB105" s="323" t="n">
        <v>-0.06</v>
      </c>
      <c r="BC105" s="323" t="n">
        <v>-0.148</v>
      </c>
      <c r="BD105" s="323" t="n">
        <v>-0.047</v>
      </c>
      <c r="BE105" s="323" t="n">
        <v>-0.1255</v>
      </c>
      <c r="BF105" s="323" t="n">
        <v>-0.0155</v>
      </c>
      <c r="BG105" s="323" t="n">
        <v>-0.052</v>
      </c>
      <c r="BH105" s="323" t="n">
        <v>-0.01</v>
      </c>
      <c r="BI105" s="323" t="n">
        <v>-0.0725</v>
      </c>
      <c r="BJ105" s="323" t="n">
        <v>0</v>
      </c>
      <c r="BK105" s="323" t="n">
        <v>0.14</v>
      </c>
      <c r="BL105" s="323" t="n">
        <v>0.145</v>
      </c>
      <c r="BM105" s="323" t="n">
        <v>0.125</v>
      </c>
      <c r="BN105" s="323" t="n">
        <v>0.36</v>
      </c>
      <c r="BO105" s="323" t="n">
        <v>0.0025</v>
      </c>
      <c r="BP105" s="323" t="n">
        <v>-0.015</v>
      </c>
      <c r="BQ105" s="323" t="n">
        <v>0.005</v>
      </c>
      <c r="BR105" s="323" t="n">
        <v>-0.01</v>
      </c>
      <c r="BS105" s="323" t="n">
        <v>0</v>
      </c>
      <c r="BT105" s="323" t="n">
        <v>0.005</v>
      </c>
      <c r="BU105" s="323" t="n">
        <v>0.0025</v>
      </c>
      <c r="BV105" s="323" t="n">
        <v>0.02</v>
      </c>
      <c r="BW105" s="0" t="n">
        <v>0.005</v>
      </c>
      <c r="BX105" s="0" t="n">
        <v>0.04</v>
      </c>
      <c r="BY105" s="0" t="n">
        <v>0.04</v>
      </c>
      <c r="BZ105" s="0" t="n">
        <v>0.03</v>
      </c>
    </row>
    <row r="106" customFormat="false" ht="12.75" hidden="false" customHeight="false" outlineLevel="0" collapsed="false">
      <c r="C106" s="353"/>
      <c r="G106" s="310" t="n">
        <f aca="false">EOMONTH(G105,0)+1</f>
        <v>40299</v>
      </c>
      <c r="H106" s="0" t="n">
        <v>3.64</v>
      </c>
      <c r="I106" s="326" t="n">
        <v>0.185</v>
      </c>
      <c r="J106" s="323" t="n">
        <v>0.0572485351221919</v>
      </c>
      <c r="K106" s="323" t="n">
        <v>-0.13</v>
      </c>
      <c r="L106" s="323" t="n">
        <v>-0.15</v>
      </c>
      <c r="M106" s="362" t="n">
        <v>-0.09</v>
      </c>
      <c r="N106" s="362" t="n">
        <v>-0.13</v>
      </c>
      <c r="O106" s="323" t="n">
        <v>-0.09</v>
      </c>
      <c r="P106" s="323" t="n">
        <v>-0.047</v>
      </c>
      <c r="Q106" s="323" t="n">
        <v>-0.067</v>
      </c>
      <c r="R106" s="323" t="n">
        <v>-0.12</v>
      </c>
      <c r="S106" s="323" t="n">
        <v>-0.12</v>
      </c>
      <c r="T106" s="323" t="n">
        <v>-0.13</v>
      </c>
      <c r="U106" s="323" t="n">
        <v>-0.0585</v>
      </c>
      <c r="V106" s="323" t="n">
        <v>-0.047</v>
      </c>
      <c r="W106" s="323" t="n">
        <v>0.125</v>
      </c>
      <c r="X106" s="323" t="n">
        <v>0.145</v>
      </c>
      <c r="Y106" s="323" t="n">
        <v>0.04</v>
      </c>
      <c r="Z106" s="323" t="n">
        <v>0.5</v>
      </c>
      <c r="AA106" s="323" t="n">
        <v>0.125</v>
      </c>
      <c r="AB106" s="323" t="n">
        <v>0.135</v>
      </c>
      <c r="AC106" s="323" t="n">
        <v>-0.0175</v>
      </c>
      <c r="AD106" s="323" t="n">
        <v>-0.0485</v>
      </c>
      <c r="AE106" s="323" t="n">
        <v>0.0175</v>
      </c>
      <c r="AF106" s="323" t="n">
        <v>0.002</v>
      </c>
      <c r="AG106" s="323" t="n">
        <v>0.0025</v>
      </c>
      <c r="AH106" s="323" t="n">
        <v>-0.0225</v>
      </c>
      <c r="AI106" s="323" t="n">
        <v>-0.0725</v>
      </c>
      <c r="AJ106" s="323" t="n">
        <v>-0.057</v>
      </c>
      <c r="AK106" s="323" t="n">
        <v>-0.0795</v>
      </c>
      <c r="AL106" s="323" t="n">
        <v>-0.0155</v>
      </c>
      <c r="AM106" s="323" t="n">
        <v>-0.072</v>
      </c>
      <c r="AN106" s="323" t="n">
        <v>-0.07</v>
      </c>
      <c r="AO106" s="323" t="n">
        <v>-0.017</v>
      </c>
      <c r="AP106" s="323" t="n">
        <v>0.023</v>
      </c>
      <c r="AQ106" s="323" t="n">
        <v>0.33</v>
      </c>
      <c r="AR106" s="323" t="n">
        <v>0.02</v>
      </c>
      <c r="AS106" s="323" t="n">
        <v>-0.45</v>
      </c>
      <c r="AT106" s="323" t="n">
        <v>-0.07</v>
      </c>
      <c r="AU106" s="323" t="n">
        <v>-0.195</v>
      </c>
      <c r="AV106" s="323" t="n">
        <v>-0.25</v>
      </c>
      <c r="AW106" s="323" t="n">
        <v>-0.37</v>
      </c>
      <c r="AX106" s="323" t="n">
        <v>0</v>
      </c>
      <c r="AY106" s="323" t="n">
        <v>0.26</v>
      </c>
      <c r="AZ106" s="323" t="n">
        <v>-0.45</v>
      </c>
      <c r="BA106" s="323" t="n">
        <v>-0.1855</v>
      </c>
      <c r="BB106" s="323" t="n">
        <v>-0.06</v>
      </c>
      <c r="BC106" s="323" t="n">
        <v>-0.1255</v>
      </c>
      <c r="BD106" s="323" t="n">
        <v>-0.047</v>
      </c>
      <c r="BE106" s="323" t="n">
        <v>-0.118</v>
      </c>
      <c r="BF106" s="323" t="n">
        <v>-0.0155</v>
      </c>
      <c r="BG106" s="323" t="n">
        <v>-0.052</v>
      </c>
      <c r="BH106" s="323" t="n">
        <v>-0.01</v>
      </c>
      <c r="BI106" s="323" t="n">
        <v>-0.0725</v>
      </c>
      <c r="BJ106" s="323" t="n">
        <v>0</v>
      </c>
      <c r="BK106" s="323" t="n">
        <v>0.14</v>
      </c>
      <c r="BL106" s="323" t="n">
        <v>0.145</v>
      </c>
      <c r="BM106" s="323" t="n">
        <v>0.125</v>
      </c>
      <c r="BN106" s="323" t="n">
        <v>0.325</v>
      </c>
      <c r="BO106" s="323" t="n">
        <v>0.0025</v>
      </c>
      <c r="BP106" s="323" t="n">
        <v>-0.015</v>
      </c>
      <c r="BQ106" s="323" t="n">
        <v>0.005</v>
      </c>
      <c r="BR106" s="323" t="n">
        <v>-0.01</v>
      </c>
      <c r="BS106" s="323" t="n">
        <v>0</v>
      </c>
      <c r="BT106" s="323" t="n">
        <v>0.005</v>
      </c>
      <c r="BU106" s="323" t="n">
        <v>0.0025</v>
      </c>
      <c r="BV106" s="323" t="n">
        <v>0.02</v>
      </c>
      <c r="BW106" s="0" t="n">
        <v>0.005</v>
      </c>
      <c r="BX106" s="0" t="n">
        <v>0.04</v>
      </c>
      <c r="BY106" s="0" t="n">
        <v>0.04</v>
      </c>
      <c r="BZ106" s="0" t="n">
        <v>0.03</v>
      </c>
    </row>
    <row r="107" customFormat="false" ht="12.75" hidden="false" customHeight="false" outlineLevel="0" collapsed="false">
      <c r="C107" s="353"/>
      <c r="G107" s="310" t="n">
        <f aca="false">EOMONTH(G106,0)+1</f>
        <v>40330</v>
      </c>
      <c r="H107" s="0" t="n">
        <v>3.675</v>
      </c>
      <c r="I107" s="326" t="n">
        <v>0.185</v>
      </c>
      <c r="J107" s="323" t="n">
        <v>0.0573520335615627</v>
      </c>
      <c r="K107" s="323" t="n">
        <v>-0.13</v>
      </c>
      <c r="L107" s="323" t="n">
        <v>-0.15</v>
      </c>
      <c r="M107" s="362" t="n">
        <v>-0.09</v>
      </c>
      <c r="N107" s="362" t="n">
        <v>-0.13</v>
      </c>
      <c r="O107" s="323" t="n">
        <v>-0.09</v>
      </c>
      <c r="P107" s="323" t="n">
        <v>-0.047</v>
      </c>
      <c r="Q107" s="323" t="n">
        <v>-0.067</v>
      </c>
      <c r="R107" s="323" t="n">
        <v>-0.12</v>
      </c>
      <c r="S107" s="323" t="n">
        <v>-0.12</v>
      </c>
      <c r="T107" s="323" t="n">
        <v>-0.13</v>
      </c>
      <c r="U107" s="323" t="n">
        <v>-0.056</v>
      </c>
      <c r="V107" s="323" t="n">
        <v>-0.047</v>
      </c>
      <c r="W107" s="323" t="n">
        <v>0.125</v>
      </c>
      <c r="X107" s="323" t="n">
        <v>0.145</v>
      </c>
      <c r="Y107" s="323" t="n">
        <v>0.04</v>
      </c>
      <c r="Z107" s="323" t="n">
        <v>0.5</v>
      </c>
      <c r="AA107" s="323" t="n">
        <v>0.145</v>
      </c>
      <c r="AB107" s="323" t="n">
        <v>0.165</v>
      </c>
      <c r="AC107" s="323" t="n">
        <v>-0.0175</v>
      </c>
      <c r="AD107" s="323" t="n">
        <v>-0.046</v>
      </c>
      <c r="AE107" s="323" t="n">
        <v>0.0175</v>
      </c>
      <c r="AF107" s="323" t="n">
        <v>0</v>
      </c>
      <c r="AG107" s="323" t="n">
        <v>0.0025</v>
      </c>
      <c r="AH107" s="323" t="n">
        <v>-0.0225</v>
      </c>
      <c r="AI107" s="323" t="n">
        <v>-0.0725</v>
      </c>
      <c r="AJ107" s="323" t="n">
        <v>-0.057</v>
      </c>
      <c r="AK107" s="323" t="n">
        <v>-0.0795</v>
      </c>
      <c r="AL107" s="323" t="n">
        <v>-0.0155</v>
      </c>
      <c r="AM107" s="323" t="n">
        <v>-0.072</v>
      </c>
      <c r="AN107" s="323" t="n">
        <v>-0.065</v>
      </c>
      <c r="AO107" s="323" t="n">
        <v>-0.017</v>
      </c>
      <c r="AP107" s="323" t="n">
        <v>0.023</v>
      </c>
      <c r="AQ107" s="323" t="n">
        <v>0.37</v>
      </c>
      <c r="AR107" s="323" t="n">
        <v>0.025</v>
      </c>
      <c r="AS107" s="323" t="n">
        <v>-0.45</v>
      </c>
      <c r="AT107" s="323" t="n">
        <v>-0.07</v>
      </c>
      <c r="AU107" s="323" t="n">
        <v>-0.195</v>
      </c>
      <c r="AV107" s="323" t="n">
        <v>-0.25</v>
      </c>
      <c r="AW107" s="323" t="n">
        <v>-0.37</v>
      </c>
      <c r="AX107" s="323" t="n">
        <v>0</v>
      </c>
      <c r="AY107" s="323" t="n">
        <v>0.26</v>
      </c>
      <c r="AZ107" s="323" t="n">
        <v>-0.45</v>
      </c>
      <c r="BA107" s="323" t="n">
        <v>-0.133</v>
      </c>
      <c r="BB107" s="323" t="n">
        <v>-0.06</v>
      </c>
      <c r="BC107" s="323" t="n">
        <v>-0.073</v>
      </c>
      <c r="BD107" s="323" t="n">
        <v>-0.047</v>
      </c>
      <c r="BE107" s="323" t="n">
        <v>-0.0755</v>
      </c>
      <c r="BF107" s="323" t="n">
        <v>-0.0155</v>
      </c>
      <c r="BG107" s="323" t="n">
        <v>-0.052</v>
      </c>
      <c r="BH107" s="323" t="n">
        <v>-0.005</v>
      </c>
      <c r="BI107" s="323" t="n">
        <v>-0.0725</v>
      </c>
      <c r="BJ107" s="323" t="n">
        <v>0</v>
      </c>
      <c r="BK107" s="323" t="n">
        <v>0.14</v>
      </c>
      <c r="BL107" s="323" t="n">
        <v>0.145</v>
      </c>
      <c r="BM107" s="323" t="n">
        <v>0.125</v>
      </c>
      <c r="BN107" s="323" t="n">
        <v>0.335</v>
      </c>
      <c r="BO107" s="323" t="n">
        <v>0.0025</v>
      </c>
      <c r="BP107" s="323" t="n">
        <v>-0.015</v>
      </c>
      <c r="BQ107" s="323" t="n">
        <v>0.005</v>
      </c>
      <c r="BR107" s="323" t="n">
        <v>-0.01</v>
      </c>
      <c r="BS107" s="323" t="n">
        <v>0</v>
      </c>
      <c r="BT107" s="323" t="n">
        <v>0.005</v>
      </c>
      <c r="BU107" s="323" t="n">
        <v>0.0025</v>
      </c>
      <c r="BV107" s="323" t="n">
        <v>0.035</v>
      </c>
      <c r="BW107" s="0" t="n">
        <v>0.005</v>
      </c>
      <c r="BX107" s="0" t="n">
        <v>0.04</v>
      </c>
      <c r="BY107" s="0" t="n">
        <v>0.04</v>
      </c>
      <c r="BZ107" s="0" t="n">
        <v>0.03</v>
      </c>
    </row>
    <row r="108" customFormat="false" ht="12.75" hidden="false" customHeight="false" outlineLevel="0" collapsed="false">
      <c r="C108" s="353"/>
      <c r="G108" s="310" t="n">
        <f aca="false">EOMONTH(G107,0)+1</f>
        <v>40360</v>
      </c>
      <c r="H108" s="0" t="n">
        <v>3.715</v>
      </c>
      <c r="I108" s="326" t="n">
        <v>0.185</v>
      </c>
      <c r="J108" s="323" t="n">
        <v>0.0574521933449916</v>
      </c>
      <c r="K108" s="323" t="n">
        <v>-0.13</v>
      </c>
      <c r="L108" s="323" t="n">
        <v>-0.15</v>
      </c>
      <c r="M108" s="362" t="n">
        <v>-0.09</v>
      </c>
      <c r="N108" s="362" t="n">
        <v>-0.13</v>
      </c>
      <c r="O108" s="323" t="n">
        <v>-0.09</v>
      </c>
      <c r="P108" s="323" t="n">
        <v>-0.047</v>
      </c>
      <c r="Q108" s="323" t="n">
        <v>-0.067</v>
      </c>
      <c r="R108" s="323" t="n">
        <v>-0.12</v>
      </c>
      <c r="S108" s="323" t="n">
        <v>-0.12</v>
      </c>
      <c r="T108" s="323" t="n">
        <v>-0.13</v>
      </c>
      <c r="U108" s="323" t="n">
        <v>-0.05475</v>
      </c>
      <c r="V108" s="323" t="n">
        <v>-0.047</v>
      </c>
      <c r="W108" s="323" t="n">
        <v>0.125</v>
      </c>
      <c r="X108" s="323" t="n">
        <v>0.145</v>
      </c>
      <c r="Y108" s="323" t="n">
        <v>0.04</v>
      </c>
      <c r="Z108" s="323" t="n">
        <v>0.5</v>
      </c>
      <c r="AA108" s="323" t="n">
        <v>0.15</v>
      </c>
      <c r="AB108" s="323" t="n">
        <v>0.205</v>
      </c>
      <c r="AC108" s="323" t="n">
        <v>-0.0175</v>
      </c>
      <c r="AD108" s="323" t="n">
        <v>-0.046</v>
      </c>
      <c r="AE108" s="323" t="n">
        <v>0.0175</v>
      </c>
      <c r="AF108" s="323" t="n">
        <v>0</v>
      </c>
      <c r="AG108" s="323" t="n">
        <v>0.0025</v>
      </c>
      <c r="AH108" s="323" t="n">
        <v>-0.0225</v>
      </c>
      <c r="AI108" s="323" t="n">
        <v>-0.0725</v>
      </c>
      <c r="AJ108" s="323" t="n">
        <v>-0.057</v>
      </c>
      <c r="AK108" s="323" t="n">
        <v>-0.0795</v>
      </c>
      <c r="AL108" s="323" t="n">
        <v>-0.0155</v>
      </c>
      <c r="AM108" s="323" t="n">
        <v>-0.072</v>
      </c>
      <c r="AN108" s="323" t="n">
        <v>-0.0625</v>
      </c>
      <c r="AO108" s="323" t="n">
        <v>-0.017</v>
      </c>
      <c r="AP108" s="323" t="n">
        <v>0.023</v>
      </c>
      <c r="AQ108" s="323" t="n">
        <v>0.41</v>
      </c>
      <c r="AR108" s="323" t="n">
        <v>0.0275</v>
      </c>
      <c r="AS108" s="323" t="n">
        <v>-0.45</v>
      </c>
      <c r="AT108" s="323" t="n">
        <v>-0.07</v>
      </c>
      <c r="AU108" s="323" t="n">
        <v>-0.195</v>
      </c>
      <c r="AV108" s="323" t="n">
        <v>-0.25</v>
      </c>
      <c r="AW108" s="323" t="n">
        <v>-0.37</v>
      </c>
      <c r="AX108" s="323" t="n">
        <v>0</v>
      </c>
      <c r="AY108" s="323" t="n">
        <v>0.26</v>
      </c>
      <c r="AZ108" s="323" t="n">
        <v>-0.45</v>
      </c>
      <c r="BA108" s="323" t="n">
        <v>-0.143</v>
      </c>
      <c r="BB108" s="323" t="n">
        <v>-0.06</v>
      </c>
      <c r="BC108" s="323" t="n">
        <v>-0.083</v>
      </c>
      <c r="BD108" s="323" t="n">
        <v>-0.047</v>
      </c>
      <c r="BE108" s="323" t="n">
        <v>-0.073</v>
      </c>
      <c r="BF108" s="323" t="n">
        <v>-0.0155</v>
      </c>
      <c r="BG108" s="323" t="n">
        <v>-0.052</v>
      </c>
      <c r="BH108" s="323" t="n">
        <v>-0.0025</v>
      </c>
      <c r="BI108" s="323" t="n">
        <v>-0.0725</v>
      </c>
      <c r="BJ108" s="323" t="n">
        <v>0</v>
      </c>
      <c r="BK108" s="323" t="n">
        <v>0.14</v>
      </c>
      <c r="BL108" s="323" t="n">
        <v>0.145</v>
      </c>
      <c r="BM108" s="323" t="n">
        <v>0.125</v>
      </c>
      <c r="BN108" s="323" t="n">
        <v>0.35</v>
      </c>
      <c r="BO108" s="323" t="n">
        <v>0.0025</v>
      </c>
      <c r="BP108" s="323" t="n">
        <v>-0.01</v>
      </c>
      <c r="BQ108" s="323" t="n">
        <v>0.005</v>
      </c>
      <c r="BR108" s="323" t="n">
        <v>-0.01</v>
      </c>
      <c r="BS108" s="323" t="n">
        <v>0</v>
      </c>
      <c r="BT108" s="323" t="n">
        <v>0.005</v>
      </c>
      <c r="BU108" s="323" t="n">
        <v>0.0025</v>
      </c>
      <c r="BV108" s="323" t="n">
        <v>0.035</v>
      </c>
      <c r="BW108" s="0" t="n">
        <v>0.005</v>
      </c>
      <c r="BX108" s="0" t="n">
        <v>0.04</v>
      </c>
      <c r="BY108" s="0" t="n">
        <v>0.04</v>
      </c>
      <c r="BZ108" s="0" t="n">
        <v>0.03</v>
      </c>
    </row>
    <row r="109" customFormat="false" ht="12.75" hidden="false" customHeight="false" outlineLevel="0" collapsed="false">
      <c r="C109" s="353"/>
      <c r="G109" s="310" t="n">
        <f aca="false">EOMONTH(G108,0)+1</f>
        <v>40391</v>
      </c>
      <c r="H109" s="0" t="n">
        <v>3.755</v>
      </c>
      <c r="I109" s="326" t="n">
        <v>0.185</v>
      </c>
      <c r="J109" s="323" t="n">
        <v>0.0575556917913746</v>
      </c>
      <c r="K109" s="323" t="n">
        <v>-0.13</v>
      </c>
      <c r="L109" s="323" t="n">
        <v>-0.15</v>
      </c>
      <c r="M109" s="362" t="n">
        <v>-0.09</v>
      </c>
      <c r="N109" s="362" t="n">
        <v>-0.13</v>
      </c>
      <c r="O109" s="323" t="n">
        <v>-0.09</v>
      </c>
      <c r="P109" s="323" t="n">
        <v>-0.047</v>
      </c>
      <c r="Q109" s="323" t="n">
        <v>-0.067</v>
      </c>
      <c r="R109" s="323" t="n">
        <v>-0.12</v>
      </c>
      <c r="S109" s="323" t="n">
        <v>-0.12</v>
      </c>
      <c r="T109" s="323" t="n">
        <v>-0.13</v>
      </c>
      <c r="U109" s="323" t="n">
        <v>-0.0535</v>
      </c>
      <c r="V109" s="323" t="n">
        <v>-0.047</v>
      </c>
      <c r="W109" s="323" t="n">
        <v>0.125</v>
      </c>
      <c r="X109" s="323" t="n">
        <v>0.145</v>
      </c>
      <c r="Y109" s="323" t="n">
        <v>0.04</v>
      </c>
      <c r="Z109" s="323" t="n">
        <v>0.5</v>
      </c>
      <c r="AA109" s="323" t="n">
        <v>0.15</v>
      </c>
      <c r="AB109" s="323" t="n">
        <v>0.205</v>
      </c>
      <c r="AC109" s="323" t="n">
        <v>-0.0175</v>
      </c>
      <c r="AD109" s="323" t="n">
        <v>-0.046</v>
      </c>
      <c r="AE109" s="323" t="n">
        <v>0.0125</v>
      </c>
      <c r="AF109" s="323" t="n">
        <v>-0.005</v>
      </c>
      <c r="AG109" s="323" t="n">
        <v>0.0025</v>
      </c>
      <c r="AH109" s="323" t="n">
        <v>-0.0225</v>
      </c>
      <c r="AI109" s="323" t="n">
        <v>-0.0725</v>
      </c>
      <c r="AJ109" s="323" t="n">
        <v>-0.057</v>
      </c>
      <c r="AK109" s="323" t="n">
        <v>-0.0795</v>
      </c>
      <c r="AL109" s="323" t="n">
        <v>-0.0155</v>
      </c>
      <c r="AM109" s="323" t="n">
        <v>-0.072</v>
      </c>
      <c r="AN109" s="323" t="n">
        <v>-0.06</v>
      </c>
      <c r="AO109" s="323" t="n">
        <v>-0.017</v>
      </c>
      <c r="AP109" s="323" t="n">
        <v>0.023</v>
      </c>
      <c r="AQ109" s="323" t="n">
        <v>0.41</v>
      </c>
      <c r="AR109" s="323" t="n">
        <v>0.03</v>
      </c>
      <c r="AS109" s="323" t="n">
        <v>-0.45</v>
      </c>
      <c r="AT109" s="323" t="n">
        <v>-0.07</v>
      </c>
      <c r="AU109" s="323" t="n">
        <v>-0.195</v>
      </c>
      <c r="AV109" s="323" t="n">
        <v>-0.25</v>
      </c>
      <c r="AW109" s="323" t="n">
        <v>-0.37</v>
      </c>
      <c r="AX109" s="323" t="n">
        <v>0</v>
      </c>
      <c r="AY109" s="323" t="n">
        <v>0.26</v>
      </c>
      <c r="AZ109" s="323" t="n">
        <v>-0.45</v>
      </c>
      <c r="BA109" s="323" t="n">
        <v>-0.138</v>
      </c>
      <c r="BB109" s="323" t="n">
        <v>-0.06</v>
      </c>
      <c r="BC109" s="323" t="n">
        <v>-0.078</v>
      </c>
      <c r="BD109" s="323" t="n">
        <v>-0.047</v>
      </c>
      <c r="BE109" s="323" t="n">
        <v>-0.0705</v>
      </c>
      <c r="BF109" s="323" t="n">
        <v>-0.0155</v>
      </c>
      <c r="BG109" s="323" t="n">
        <v>-0.052</v>
      </c>
      <c r="BH109" s="323" t="n">
        <v>0</v>
      </c>
      <c r="BI109" s="323" t="n">
        <v>-0.0725</v>
      </c>
      <c r="BJ109" s="323" t="n">
        <v>0</v>
      </c>
      <c r="BK109" s="323" t="n">
        <v>0.14</v>
      </c>
      <c r="BL109" s="323" t="n">
        <v>0.145</v>
      </c>
      <c r="BM109" s="323" t="n">
        <v>0.125</v>
      </c>
      <c r="BN109" s="323" t="n">
        <v>0.35</v>
      </c>
      <c r="BO109" s="323" t="n">
        <v>0.0025</v>
      </c>
      <c r="BP109" s="323" t="n">
        <v>-0.01</v>
      </c>
      <c r="BQ109" s="323" t="n">
        <v>0.005</v>
      </c>
      <c r="BR109" s="323" t="n">
        <v>-0.01</v>
      </c>
      <c r="BS109" s="323" t="n">
        <v>0</v>
      </c>
      <c r="BT109" s="323" t="n">
        <v>0.005</v>
      </c>
      <c r="BU109" s="323" t="n">
        <v>0.0025</v>
      </c>
      <c r="BV109" s="323" t="n">
        <v>0.01</v>
      </c>
      <c r="BW109" s="0" t="n">
        <v>0.005</v>
      </c>
      <c r="BX109" s="0" t="n">
        <v>0.04</v>
      </c>
      <c r="BY109" s="0" t="n">
        <v>0.04</v>
      </c>
      <c r="BZ109" s="0" t="n">
        <v>0.03</v>
      </c>
    </row>
    <row r="110" customFormat="false" ht="12.75" hidden="false" customHeight="false" outlineLevel="0" collapsed="false">
      <c r="C110" s="353"/>
      <c r="G110" s="310" t="n">
        <f aca="false">EOMONTH(G109,0)+1</f>
        <v>40422</v>
      </c>
      <c r="H110" s="0" t="n">
        <v>3.75</v>
      </c>
      <c r="I110" s="326" t="n">
        <v>0.185</v>
      </c>
      <c r="J110" s="323" t="n">
        <v>0.0576591902413206</v>
      </c>
      <c r="K110" s="323" t="n">
        <v>-0.13</v>
      </c>
      <c r="L110" s="323" t="n">
        <v>-0.15</v>
      </c>
      <c r="M110" s="362" t="n">
        <v>-0.09</v>
      </c>
      <c r="N110" s="362" t="n">
        <v>-0.13</v>
      </c>
      <c r="O110" s="323" t="n">
        <v>-0.09</v>
      </c>
      <c r="P110" s="323" t="n">
        <v>-0.047</v>
      </c>
      <c r="Q110" s="323" t="n">
        <v>-0.067</v>
      </c>
      <c r="R110" s="323" t="n">
        <v>-0.12</v>
      </c>
      <c r="S110" s="323" t="n">
        <v>-0.12</v>
      </c>
      <c r="T110" s="323" t="n">
        <v>-0.13</v>
      </c>
      <c r="U110" s="323" t="n">
        <v>-0.05725</v>
      </c>
      <c r="V110" s="323" t="n">
        <v>-0.047</v>
      </c>
      <c r="W110" s="323" t="n">
        <v>0.125</v>
      </c>
      <c r="X110" s="323" t="n">
        <v>0.145</v>
      </c>
      <c r="Y110" s="323" t="n">
        <v>0.04</v>
      </c>
      <c r="Z110" s="323" t="n">
        <v>0.5</v>
      </c>
      <c r="AA110" s="323" t="n">
        <v>0.125</v>
      </c>
      <c r="AB110" s="323" t="n">
        <v>0.145</v>
      </c>
      <c r="AC110" s="323" t="n">
        <v>-0.0175</v>
      </c>
      <c r="AD110" s="323" t="n">
        <v>-0.051</v>
      </c>
      <c r="AE110" s="323" t="n">
        <v>0.0125</v>
      </c>
      <c r="AF110" s="323" t="n">
        <v>-0.005</v>
      </c>
      <c r="AG110" s="323" t="n">
        <v>0.0025</v>
      </c>
      <c r="AH110" s="323" t="n">
        <v>-0.0225</v>
      </c>
      <c r="AI110" s="323" t="n">
        <v>-0.0725</v>
      </c>
      <c r="AJ110" s="323" t="n">
        <v>-0.057</v>
      </c>
      <c r="AK110" s="323" t="n">
        <v>-0.0795</v>
      </c>
      <c r="AL110" s="323" t="n">
        <v>-0.0155</v>
      </c>
      <c r="AM110" s="323" t="n">
        <v>-0.072</v>
      </c>
      <c r="AN110" s="323" t="n">
        <v>-0.0675</v>
      </c>
      <c r="AO110" s="323" t="n">
        <v>-0.017</v>
      </c>
      <c r="AP110" s="323" t="n">
        <v>0.023</v>
      </c>
      <c r="AQ110" s="323" t="n">
        <v>0.36</v>
      </c>
      <c r="AR110" s="323" t="n">
        <v>0.0225</v>
      </c>
      <c r="AS110" s="323" t="n">
        <v>-0.45</v>
      </c>
      <c r="AT110" s="323" t="n">
        <v>-0.07</v>
      </c>
      <c r="AU110" s="323" t="n">
        <v>-0.195</v>
      </c>
      <c r="AV110" s="323" t="n">
        <v>-0.25</v>
      </c>
      <c r="AW110" s="323" t="n">
        <v>-0.37</v>
      </c>
      <c r="AX110" s="323" t="n">
        <v>0</v>
      </c>
      <c r="AY110" s="323" t="n">
        <v>0.26</v>
      </c>
      <c r="AZ110" s="323" t="n">
        <v>-0.45</v>
      </c>
      <c r="BA110" s="323" t="n">
        <v>-0.148</v>
      </c>
      <c r="BB110" s="323" t="n">
        <v>-0.06</v>
      </c>
      <c r="BC110" s="323" t="n">
        <v>-0.088</v>
      </c>
      <c r="BD110" s="323" t="n">
        <v>-0.047</v>
      </c>
      <c r="BE110" s="323" t="n">
        <v>-0.0755</v>
      </c>
      <c r="BF110" s="323" t="n">
        <v>-0.0155</v>
      </c>
      <c r="BG110" s="323" t="n">
        <v>-0.052</v>
      </c>
      <c r="BH110" s="323" t="n">
        <v>-0.0075</v>
      </c>
      <c r="BI110" s="323" t="n">
        <v>-0.0725</v>
      </c>
      <c r="BJ110" s="323" t="n">
        <v>0</v>
      </c>
      <c r="BK110" s="323" t="n">
        <v>0.14</v>
      </c>
      <c r="BL110" s="323" t="n">
        <v>0.145</v>
      </c>
      <c r="BM110" s="323" t="n">
        <v>0.125</v>
      </c>
      <c r="BN110" s="323" t="n">
        <v>0.315</v>
      </c>
      <c r="BO110" s="323" t="n">
        <v>0.0025</v>
      </c>
      <c r="BP110" s="323" t="n">
        <v>-0.01</v>
      </c>
      <c r="BQ110" s="323" t="n">
        <v>0.005</v>
      </c>
      <c r="BR110" s="323" t="n">
        <v>-0.01</v>
      </c>
      <c r="BS110" s="323" t="n">
        <v>0</v>
      </c>
      <c r="BT110" s="323" t="n">
        <v>0.005</v>
      </c>
      <c r="BU110" s="323" t="n">
        <v>0.0025</v>
      </c>
      <c r="BV110" s="323" t="n">
        <v>0.01</v>
      </c>
      <c r="BW110" s="0" t="n">
        <v>0.005</v>
      </c>
      <c r="BX110" s="0" t="n">
        <v>0.04</v>
      </c>
      <c r="BY110" s="0" t="n">
        <v>0.04</v>
      </c>
      <c r="BZ110" s="0" t="n">
        <v>0.03</v>
      </c>
    </row>
    <row r="111" customFormat="false" ht="12.75" hidden="false" customHeight="false" outlineLevel="0" collapsed="false">
      <c r="C111" s="353"/>
      <c r="G111" s="310" t="n">
        <f aca="false">EOMONTH(G110,0)+1</f>
        <v>40452</v>
      </c>
      <c r="H111" s="0" t="n">
        <v>3.775</v>
      </c>
      <c r="I111" s="326" t="n">
        <v>0.185</v>
      </c>
      <c r="J111" s="323" t="n">
        <v>0.057759350034984</v>
      </c>
      <c r="K111" s="323" t="n">
        <v>-0.13</v>
      </c>
      <c r="L111" s="323" t="n">
        <v>-0.15</v>
      </c>
      <c r="M111" s="362" t="n">
        <v>-0.09</v>
      </c>
      <c r="N111" s="362" t="n">
        <v>-0.13</v>
      </c>
      <c r="O111" s="323" t="n">
        <v>-0.09</v>
      </c>
      <c r="P111" s="323" t="n">
        <v>-0.047</v>
      </c>
      <c r="Q111" s="323" t="n">
        <v>-0.067</v>
      </c>
      <c r="R111" s="323" t="n">
        <v>-0.12</v>
      </c>
      <c r="S111" s="323" t="n">
        <v>-0.12</v>
      </c>
      <c r="T111" s="323" t="n">
        <v>-0.13</v>
      </c>
      <c r="U111" s="323" t="n">
        <v>-0.06225</v>
      </c>
      <c r="V111" s="323" t="n">
        <v>-0.047</v>
      </c>
      <c r="W111" s="323" t="n">
        <v>0.125</v>
      </c>
      <c r="X111" s="323" t="n">
        <v>0.145</v>
      </c>
      <c r="Y111" s="323" t="n">
        <v>0.04</v>
      </c>
      <c r="Z111" s="323" t="n">
        <v>0.5</v>
      </c>
      <c r="AA111" s="323" t="n">
        <v>0.145</v>
      </c>
      <c r="AB111" s="323" t="n">
        <v>0.175</v>
      </c>
      <c r="AC111" s="323" t="n">
        <v>-0.0175</v>
      </c>
      <c r="AD111" s="323" t="n">
        <v>-0.051</v>
      </c>
      <c r="AE111" s="323" t="n">
        <v>0.0075</v>
      </c>
      <c r="AF111" s="323" t="n">
        <v>-0.01</v>
      </c>
      <c r="AG111" s="323" t="n">
        <v>0.0025</v>
      </c>
      <c r="AH111" s="323" t="n">
        <v>-0.0225</v>
      </c>
      <c r="AI111" s="323" t="n">
        <v>-0.0725</v>
      </c>
      <c r="AJ111" s="323" t="n">
        <v>-0.057</v>
      </c>
      <c r="AK111" s="323" t="n">
        <v>-0.0795</v>
      </c>
      <c r="AL111" s="323" t="n">
        <v>-0.0155</v>
      </c>
      <c r="AM111" s="323" t="n">
        <v>-0.072</v>
      </c>
      <c r="AN111" s="323" t="n">
        <v>-0.0775</v>
      </c>
      <c r="AO111" s="323" t="n">
        <v>-0.017</v>
      </c>
      <c r="AP111" s="323" t="n">
        <v>0.023</v>
      </c>
      <c r="AQ111" s="323" t="n">
        <v>0.4</v>
      </c>
      <c r="AR111" s="323" t="n">
        <v>0.0125</v>
      </c>
      <c r="AS111" s="323" t="n">
        <v>-0.45</v>
      </c>
      <c r="AT111" s="323" t="n">
        <v>-0.07</v>
      </c>
      <c r="AU111" s="323" t="n">
        <v>-0.195</v>
      </c>
      <c r="AV111" s="323" t="n">
        <v>-0.25</v>
      </c>
      <c r="AW111" s="323" t="n">
        <v>-0.37</v>
      </c>
      <c r="AX111" s="323" t="n">
        <v>0</v>
      </c>
      <c r="AY111" s="323" t="n">
        <v>0.26</v>
      </c>
      <c r="AZ111" s="323" t="n">
        <v>-0.45</v>
      </c>
      <c r="BA111" s="323" t="n">
        <v>-0.1355</v>
      </c>
      <c r="BB111" s="323" t="n">
        <v>-0.06</v>
      </c>
      <c r="BC111" s="323" t="n">
        <v>-0.0755</v>
      </c>
      <c r="BD111" s="323" t="n">
        <v>-0.047</v>
      </c>
      <c r="BE111" s="323" t="n">
        <v>-0.078</v>
      </c>
      <c r="BF111" s="323" t="n">
        <v>-0.0155</v>
      </c>
      <c r="BG111" s="323" t="n">
        <v>-0.052</v>
      </c>
      <c r="BH111" s="323" t="n">
        <v>-0.0175</v>
      </c>
      <c r="BI111" s="323" t="n">
        <v>-0.0725</v>
      </c>
      <c r="BJ111" s="323" t="n">
        <v>0</v>
      </c>
      <c r="BK111" s="323" t="n">
        <v>0.14</v>
      </c>
      <c r="BL111" s="323" t="n">
        <v>0.145</v>
      </c>
      <c r="BM111" s="323" t="n">
        <v>0.125</v>
      </c>
      <c r="BN111" s="323" t="n">
        <v>0.36</v>
      </c>
      <c r="BO111" s="323" t="n">
        <v>0.0025</v>
      </c>
      <c r="BP111" s="323" t="n">
        <v>-0.015</v>
      </c>
      <c r="BQ111" s="323" t="n">
        <v>0.005</v>
      </c>
      <c r="BR111" s="323" t="n">
        <v>-0.01</v>
      </c>
      <c r="BS111" s="323" t="n">
        <v>0</v>
      </c>
      <c r="BT111" s="323" t="n">
        <v>0.005</v>
      </c>
      <c r="BU111" s="323" t="n">
        <v>0.0025</v>
      </c>
      <c r="BV111" s="323" t="n">
        <v>0.01</v>
      </c>
      <c r="BW111" s="0" t="n">
        <v>0.005</v>
      </c>
      <c r="BX111" s="0" t="n">
        <v>0.04</v>
      </c>
      <c r="BY111" s="0" t="n">
        <v>0.04</v>
      </c>
      <c r="BZ111" s="0" t="n">
        <v>0.03</v>
      </c>
    </row>
    <row r="112" customFormat="false" ht="12.75" hidden="false" customHeight="false" outlineLevel="0" collapsed="false">
      <c r="C112" s="353"/>
      <c r="G112" s="310" t="n">
        <f aca="false">EOMONTH(G111,0)+1</f>
        <v>40483</v>
      </c>
      <c r="H112" s="0" t="n">
        <v>3.927</v>
      </c>
      <c r="I112" s="326" t="n">
        <v>0.185</v>
      </c>
      <c r="J112" s="323" t="n">
        <v>0.0578628484919417</v>
      </c>
      <c r="K112" s="323" t="n">
        <v>-0.13</v>
      </c>
      <c r="L112" s="323" t="n">
        <v>-0.15</v>
      </c>
      <c r="M112" s="362" t="n">
        <v>-0.01</v>
      </c>
      <c r="N112" s="362" t="n">
        <v>-0.13</v>
      </c>
      <c r="O112" s="323" t="n">
        <v>0</v>
      </c>
      <c r="P112" s="323" t="n">
        <v>-0.0465</v>
      </c>
      <c r="Q112" s="323" t="n">
        <v>-0.0815</v>
      </c>
      <c r="R112" s="323" t="n">
        <v>-0.12</v>
      </c>
      <c r="S112" s="323" t="n">
        <v>-0.12</v>
      </c>
      <c r="T112" s="323" t="n">
        <v>-0.13</v>
      </c>
      <c r="U112" s="323" t="n">
        <v>-0.0795</v>
      </c>
      <c r="V112" s="323" t="n">
        <v>-0.0465</v>
      </c>
      <c r="W112" s="323" t="n">
        <v>0.155</v>
      </c>
      <c r="X112" s="323" t="n">
        <v>0.175</v>
      </c>
      <c r="Y112" s="323" t="n">
        <v>0.13</v>
      </c>
      <c r="Z112" s="323" t="n">
        <v>0.5</v>
      </c>
      <c r="AA112" s="323" t="n">
        <v>0.195</v>
      </c>
      <c r="AB112" s="323" t="n">
        <v>0.21</v>
      </c>
      <c r="AC112" s="323" t="n">
        <v>-0.015</v>
      </c>
      <c r="AD112" s="323" t="n">
        <v>-0.032</v>
      </c>
      <c r="AE112" s="323" t="n">
        <v>0.0085</v>
      </c>
      <c r="AF112" s="323" t="n">
        <v>-0.009</v>
      </c>
      <c r="AG112" s="323" t="n">
        <v>0.0025</v>
      </c>
      <c r="AH112" s="323" t="n">
        <v>-0.0225</v>
      </c>
      <c r="AI112" s="323" t="n">
        <v>-0.075</v>
      </c>
      <c r="AJ112" s="323" t="n">
        <v>-0.0595</v>
      </c>
      <c r="AK112" s="323" t="n">
        <v>-0.082</v>
      </c>
      <c r="AL112" s="323" t="n">
        <v>-0.012</v>
      </c>
      <c r="AM112" s="323" t="n">
        <v>-0.064</v>
      </c>
      <c r="AN112" s="323" t="n">
        <v>-0.1125</v>
      </c>
      <c r="AO112" s="323" t="n">
        <v>-0.008999999</v>
      </c>
      <c r="AP112" s="323" t="n">
        <v>0.031</v>
      </c>
      <c r="AQ112" s="323" t="n">
        <v>0.65</v>
      </c>
      <c r="AR112" s="323" t="n">
        <v>-0.0225</v>
      </c>
      <c r="AS112" s="323" t="n">
        <v>-0.34</v>
      </c>
      <c r="AT112" s="323" t="n">
        <v>-0.07</v>
      </c>
      <c r="AU112" s="323" t="n">
        <v>-0.13</v>
      </c>
      <c r="AV112" s="323" t="n">
        <v>0.248</v>
      </c>
      <c r="AW112" s="323" t="n">
        <v>-0.26</v>
      </c>
      <c r="AX112" s="323" t="n">
        <v>0</v>
      </c>
      <c r="AY112" s="323" t="n">
        <v>0.35</v>
      </c>
      <c r="AZ112" s="323" t="n">
        <v>-0.34</v>
      </c>
      <c r="BA112" s="323" t="n">
        <v>-0.143</v>
      </c>
      <c r="BB112" s="323" t="n">
        <v>-0.06</v>
      </c>
      <c r="BC112" s="323" t="n">
        <v>-0.083</v>
      </c>
      <c r="BD112" s="323" t="n">
        <v>-0.0465</v>
      </c>
      <c r="BE112" s="323" t="n">
        <v>-0.073</v>
      </c>
      <c r="BF112" s="323" t="n">
        <v>-0.017</v>
      </c>
      <c r="BG112" s="323" t="n">
        <v>-0.0665</v>
      </c>
      <c r="BH112" s="323" t="n">
        <v>-0.0525</v>
      </c>
      <c r="BI112" s="323" t="n">
        <v>-0.075</v>
      </c>
      <c r="BJ112" s="323" t="n">
        <v>0</v>
      </c>
      <c r="BK112" s="323" t="n">
        <v>0.17</v>
      </c>
      <c r="BL112" s="323" t="n">
        <v>0.175</v>
      </c>
      <c r="BM112" s="323" t="n">
        <v>0.155</v>
      </c>
      <c r="BN112" s="323" t="n">
        <v>0.46</v>
      </c>
      <c r="BO112" s="323" t="n">
        <v>0.0025</v>
      </c>
      <c r="BP112" s="323" t="n">
        <v>-0.02</v>
      </c>
      <c r="BQ112" s="323" t="n">
        <v>0.005</v>
      </c>
      <c r="BR112" s="323" t="n">
        <v>0</v>
      </c>
      <c r="BS112" s="323" t="n">
        <v>0</v>
      </c>
      <c r="BT112" s="323" t="n">
        <v>0.005</v>
      </c>
      <c r="BU112" s="323" t="n">
        <v>0.005</v>
      </c>
      <c r="BV112" s="323" t="n">
        <v>0.055</v>
      </c>
      <c r="BW112" s="0" t="n">
        <v>0.02</v>
      </c>
      <c r="BX112" s="0" t="n">
        <v>0.042</v>
      </c>
      <c r="BY112" s="0" t="n">
        <v>0.042</v>
      </c>
      <c r="BZ112" s="0" t="n">
        <v>0.03</v>
      </c>
    </row>
    <row r="113" customFormat="false" ht="12.75" hidden="false" customHeight="false" outlineLevel="0" collapsed="false">
      <c r="C113" s="353"/>
      <c r="G113" s="310" t="n">
        <f aca="false">EOMONTH(G112,0)+1</f>
        <v>40513</v>
      </c>
      <c r="H113" s="0" t="n">
        <v>4.07</v>
      </c>
      <c r="I113" s="326" t="n">
        <v>0.185</v>
      </c>
      <c r="J113" s="323" t="n">
        <v>0.0579630082923899</v>
      </c>
      <c r="K113" s="323" t="n">
        <v>-0.1325</v>
      </c>
      <c r="L113" s="323" t="n">
        <v>-0.1525</v>
      </c>
      <c r="M113" s="362" t="n">
        <v>-0.005</v>
      </c>
      <c r="N113" s="362" t="n">
        <v>-0.13</v>
      </c>
      <c r="O113" s="323" t="n">
        <v>0.005</v>
      </c>
      <c r="P113" s="323" t="n">
        <v>-0.0465</v>
      </c>
      <c r="Q113" s="323" t="n">
        <v>-0.0815</v>
      </c>
      <c r="R113" s="323" t="n">
        <v>-0.1225</v>
      </c>
      <c r="S113" s="323" t="n">
        <v>-0.1225</v>
      </c>
      <c r="T113" s="323" t="n">
        <v>-0.1325</v>
      </c>
      <c r="U113" s="323" t="n">
        <v>-0.09075</v>
      </c>
      <c r="V113" s="323" t="n">
        <v>-0.0465</v>
      </c>
      <c r="W113" s="323" t="n">
        <v>0.155</v>
      </c>
      <c r="X113" s="323" t="n">
        <v>0.175</v>
      </c>
      <c r="Y113" s="323" t="n">
        <v>0.13</v>
      </c>
      <c r="Z113" s="323" t="n">
        <v>0.5</v>
      </c>
      <c r="AA113" s="323" t="n">
        <v>0.215</v>
      </c>
      <c r="AB113" s="323" t="n">
        <v>0.29</v>
      </c>
      <c r="AC113" s="323" t="n">
        <v>-0.015</v>
      </c>
      <c r="AD113" s="323" t="n">
        <v>-0.032</v>
      </c>
      <c r="AE113" s="323" t="n">
        <v>0.0085</v>
      </c>
      <c r="AF113" s="323" t="n">
        <v>-0.009</v>
      </c>
      <c r="AG113" s="323" t="n">
        <v>0.0025</v>
      </c>
      <c r="AH113" s="323" t="n">
        <v>-0.0225</v>
      </c>
      <c r="AI113" s="323" t="n">
        <v>-0.075</v>
      </c>
      <c r="AJ113" s="323" t="n">
        <v>-0.0575</v>
      </c>
      <c r="AK113" s="323" t="n">
        <v>-0.08</v>
      </c>
      <c r="AL113" s="323" t="n">
        <v>-0.009499999</v>
      </c>
      <c r="AM113" s="323" t="n">
        <v>-0.064</v>
      </c>
      <c r="AN113" s="323" t="n">
        <v>-0.135</v>
      </c>
      <c r="AO113" s="323" t="n">
        <v>-0.008999999</v>
      </c>
      <c r="AP113" s="323" t="n">
        <v>0.031</v>
      </c>
      <c r="AQ113" s="323" t="n">
        <v>0.98</v>
      </c>
      <c r="AR113" s="323" t="n">
        <v>-0.045</v>
      </c>
      <c r="AS113" s="323" t="n">
        <v>-0.34</v>
      </c>
      <c r="AT113" s="323" t="n">
        <v>-0.07</v>
      </c>
      <c r="AU113" s="323" t="n">
        <v>-0.13</v>
      </c>
      <c r="AV113" s="323" t="n">
        <v>0.308</v>
      </c>
      <c r="AW113" s="323" t="n">
        <v>-0.26</v>
      </c>
      <c r="AX113" s="323" t="n">
        <v>0</v>
      </c>
      <c r="AY113" s="323" t="n">
        <v>0.35</v>
      </c>
      <c r="AZ113" s="323" t="n">
        <v>-0.34</v>
      </c>
      <c r="BA113" s="323" t="n">
        <v>-0.1705</v>
      </c>
      <c r="BB113" s="323" t="n">
        <v>-0.06</v>
      </c>
      <c r="BC113" s="323" t="n">
        <v>-0.1105</v>
      </c>
      <c r="BD113" s="323" t="n">
        <v>-0.0465</v>
      </c>
      <c r="BE113" s="323" t="n">
        <v>-0.1005</v>
      </c>
      <c r="BF113" s="323" t="n">
        <v>-0.0145</v>
      </c>
      <c r="BG113" s="323" t="n">
        <v>-0.0665</v>
      </c>
      <c r="BH113" s="323" t="n">
        <v>-0.075</v>
      </c>
      <c r="BI113" s="323" t="n">
        <v>-0.075</v>
      </c>
      <c r="BJ113" s="323" t="n">
        <v>0</v>
      </c>
      <c r="BK113" s="323" t="n">
        <v>0.17</v>
      </c>
      <c r="BL113" s="323" t="n">
        <v>0.175</v>
      </c>
      <c r="BM113" s="323" t="n">
        <v>0.155</v>
      </c>
      <c r="BN113" s="323" t="n">
        <v>0.77</v>
      </c>
      <c r="BO113" s="323" t="n">
        <v>0.0025</v>
      </c>
      <c r="BP113" s="323" t="n">
        <v>-0.025</v>
      </c>
      <c r="BQ113" s="323" t="n">
        <v>0.005</v>
      </c>
      <c r="BR113" s="323" t="n">
        <v>0</v>
      </c>
      <c r="BS113" s="323" t="n">
        <v>0</v>
      </c>
      <c r="BT113" s="323" t="n">
        <v>0.005</v>
      </c>
      <c r="BU113" s="323" t="n">
        <v>0.005</v>
      </c>
      <c r="BV113" s="323" t="n">
        <v>0.25</v>
      </c>
      <c r="BW113" s="0" t="n">
        <v>0.02</v>
      </c>
      <c r="BX113" s="0" t="n">
        <v>0.042</v>
      </c>
      <c r="BY113" s="0" t="n">
        <v>0.042</v>
      </c>
      <c r="BZ113" s="0" t="n">
        <v>0.03</v>
      </c>
    </row>
    <row r="114" customFormat="false" ht="12.75" hidden="false" customHeight="false" outlineLevel="0" collapsed="false">
      <c r="C114" s="353"/>
      <c r="G114" s="310" t="n">
        <f aca="false">EOMONTH(G113,0)+1</f>
        <v>40544</v>
      </c>
      <c r="H114" s="0" t="n">
        <v>4.1275</v>
      </c>
      <c r="I114" s="326" t="n">
        <v>0.185</v>
      </c>
      <c r="J114" s="323" t="n">
        <v>0.0580665067563584</v>
      </c>
      <c r="K114" s="323" t="n">
        <v>-0.135</v>
      </c>
      <c r="L114" s="323" t="n">
        <v>-0.155</v>
      </c>
      <c r="M114" s="362" t="n">
        <v>0.015</v>
      </c>
      <c r="N114" s="362" t="n">
        <v>-0.13</v>
      </c>
      <c r="O114" s="323" t="n">
        <v>0.025</v>
      </c>
      <c r="P114" s="323" t="n">
        <v>-0.0465</v>
      </c>
      <c r="Q114" s="323" t="n">
        <v>-0.0815</v>
      </c>
      <c r="R114" s="323" t="n">
        <v>-0.125</v>
      </c>
      <c r="S114" s="323" t="n">
        <v>-0.125</v>
      </c>
      <c r="T114" s="323" t="n">
        <v>-0.135</v>
      </c>
      <c r="U114" s="323" t="n">
        <v>-0.092</v>
      </c>
      <c r="V114" s="323" t="n">
        <v>-0.0465</v>
      </c>
      <c r="W114" s="323" t="n">
        <v>0.155</v>
      </c>
      <c r="X114" s="323" t="n">
        <v>0.175</v>
      </c>
      <c r="Y114" s="323" t="n">
        <v>0.13</v>
      </c>
      <c r="Z114" s="323" t="n">
        <v>0.5</v>
      </c>
      <c r="AA114" s="323" t="n">
        <v>0.235</v>
      </c>
      <c r="AB114" s="323" t="n">
        <v>0.34</v>
      </c>
      <c r="AC114" s="323" t="n">
        <v>-0.013</v>
      </c>
      <c r="AD114" s="323" t="n">
        <v>-0.032</v>
      </c>
      <c r="AE114" s="323" t="n">
        <v>0.0085</v>
      </c>
      <c r="AF114" s="323" t="n">
        <v>-0.009</v>
      </c>
      <c r="AG114" s="323" t="n">
        <v>0.0025</v>
      </c>
      <c r="AH114" s="323" t="n">
        <v>-0.0225</v>
      </c>
      <c r="AI114" s="323" t="n">
        <v>-0.075</v>
      </c>
      <c r="AJ114" s="323" t="n">
        <v>-0.0575</v>
      </c>
      <c r="AK114" s="323" t="n">
        <v>-0.08</v>
      </c>
      <c r="AL114" s="323" t="n">
        <v>-0.009499999</v>
      </c>
      <c r="AM114" s="323" t="n">
        <v>-0.064</v>
      </c>
      <c r="AN114" s="323" t="n">
        <v>-0.1375</v>
      </c>
      <c r="AO114" s="323" t="n">
        <v>-0.008999999</v>
      </c>
      <c r="AP114" s="323" t="n">
        <v>0.031</v>
      </c>
      <c r="AQ114" s="323" t="n">
        <v>1.6</v>
      </c>
      <c r="AR114" s="323" t="n">
        <v>-0.0475</v>
      </c>
      <c r="AS114" s="323" t="n">
        <v>-0.34</v>
      </c>
      <c r="AT114" s="323" t="n">
        <v>-0.07</v>
      </c>
      <c r="AU114" s="323" t="n">
        <v>-0.13</v>
      </c>
      <c r="AV114" s="323" t="n">
        <v>0.378</v>
      </c>
      <c r="AW114" s="323" t="n">
        <v>-0.26</v>
      </c>
      <c r="AX114" s="323" t="n">
        <v>0</v>
      </c>
      <c r="AY114" s="323" t="n">
        <v>0.35</v>
      </c>
      <c r="AZ114" s="323" t="n">
        <v>-0.34</v>
      </c>
      <c r="BA114" s="323" t="n">
        <v>-0.1855</v>
      </c>
      <c r="BB114" s="323" t="n">
        <v>-0.06</v>
      </c>
      <c r="BC114" s="323" t="n">
        <v>-0.1255</v>
      </c>
      <c r="BD114" s="323" t="n">
        <v>-0.0465</v>
      </c>
      <c r="BE114" s="323" t="n">
        <v>-0.101</v>
      </c>
      <c r="BF114" s="323" t="n">
        <v>-0.0145</v>
      </c>
      <c r="BG114" s="323" t="n">
        <v>-0.0665</v>
      </c>
      <c r="BH114" s="323" t="n">
        <v>-0.0775</v>
      </c>
      <c r="BI114" s="323" t="n">
        <v>-0.075</v>
      </c>
      <c r="BJ114" s="323" t="n">
        <v>0</v>
      </c>
      <c r="BK114" s="323" t="n">
        <v>0.17</v>
      </c>
      <c r="BL114" s="323" t="n">
        <v>0.175</v>
      </c>
      <c r="BM114" s="323" t="n">
        <v>0.155</v>
      </c>
      <c r="BN114" s="323" t="n">
        <v>1.04</v>
      </c>
      <c r="BO114" s="323" t="n">
        <v>0.0025</v>
      </c>
      <c r="BP114" s="323" t="n">
        <v>-0.025</v>
      </c>
      <c r="BQ114" s="323" t="n">
        <v>0.005</v>
      </c>
      <c r="BR114" s="323" t="n">
        <v>0</v>
      </c>
      <c r="BS114" s="323" t="n">
        <v>0</v>
      </c>
      <c r="BT114" s="323" t="n">
        <v>0.005</v>
      </c>
      <c r="BU114" s="323" t="n">
        <v>0.005</v>
      </c>
      <c r="BV114" s="323" t="n">
        <v>0.45</v>
      </c>
      <c r="BW114" s="0" t="n">
        <v>0.02</v>
      </c>
      <c r="BX114" s="0" t="n">
        <v>0.042</v>
      </c>
      <c r="BY114" s="0" t="n">
        <v>0.042</v>
      </c>
      <c r="BZ114" s="0" t="n">
        <v>0.03</v>
      </c>
    </row>
    <row r="115" customFormat="false" ht="12.75" hidden="false" customHeight="false" outlineLevel="0" collapsed="false">
      <c r="C115" s="353"/>
      <c r="G115" s="310" t="n">
        <f aca="false">EOMONTH(G114,0)+1</f>
        <v>40575</v>
      </c>
      <c r="H115" s="0" t="n">
        <v>4.0425</v>
      </c>
      <c r="I115" s="326" t="n">
        <v>0.185</v>
      </c>
      <c r="J115" s="323" t="n">
        <v>0.0581700052238889</v>
      </c>
      <c r="K115" s="323" t="n">
        <v>-0.1275</v>
      </c>
      <c r="L115" s="323" t="n">
        <v>-0.1475</v>
      </c>
      <c r="M115" s="362" t="n">
        <v>0.01</v>
      </c>
      <c r="N115" s="362" t="n">
        <v>-0.13</v>
      </c>
      <c r="O115" s="323" t="n">
        <v>0.02</v>
      </c>
      <c r="P115" s="323" t="n">
        <v>-0.0465</v>
      </c>
      <c r="Q115" s="323" t="n">
        <v>-0.0815</v>
      </c>
      <c r="R115" s="323" t="n">
        <v>-0.1175</v>
      </c>
      <c r="S115" s="323" t="n">
        <v>-0.1175</v>
      </c>
      <c r="T115" s="323" t="n">
        <v>-0.1275</v>
      </c>
      <c r="U115" s="323" t="n">
        <v>-0.08325</v>
      </c>
      <c r="V115" s="323" t="n">
        <v>-0.0465</v>
      </c>
      <c r="W115" s="323" t="n">
        <v>0.155</v>
      </c>
      <c r="X115" s="323" t="n">
        <v>0.175</v>
      </c>
      <c r="Y115" s="323" t="n">
        <v>0.13</v>
      </c>
      <c r="Z115" s="323" t="n">
        <v>0.5</v>
      </c>
      <c r="AA115" s="323" t="n">
        <v>0.235</v>
      </c>
      <c r="AB115" s="323" t="n">
        <v>0.34</v>
      </c>
      <c r="AC115" s="323" t="n">
        <v>-0.013</v>
      </c>
      <c r="AD115" s="323" t="n">
        <v>-0.032</v>
      </c>
      <c r="AE115" s="323" t="n">
        <v>0.0085</v>
      </c>
      <c r="AF115" s="323" t="n">
        <v>-0.009</v>
      </c>
      <c r="AG115" s="323" t="n">
        <v>0.0025</v>
      </c>
      <c r="AH115" s="323" t="n">
        <v>-0.0225</v>
      </c>
      <c r="AI115" s="323" t="n">
        <v>-0.075</v>
      </c>
      <c r="AJ115" s="323" t="n">
        <v>-0.0575</v>
      </c>
      <c r="AK115" s="323" t="n">
        <v>-0.08</v>
      </c>
      <c r="AL115" s="323" t="n">
        <v>-0.009499999</v>
      </c>
      <c r="AM115" s="323" t="n">
        <v>-0.064</v>
      </c>
      <c r="AN115" s="323" t="n">
        <v>-0.12</v>
      </c>
      <c r="AO115" s="323" t="n">
        <v>-0.008999999</v>
      </c>
      <c r="AP115" s="323" t="n">
        <v>0.031</v>
      </c>
      <c r="AQ115" s="323" t="n">
        <v>1.6</v>
      </c>
      <c r="AR115" s="323" t="n">
        <v>-0.03</v>
      </c>
      <c r="AS115" s="323" t="n">
        <v>-0.34</v>
      </c>
      <c r="AT115" s="323" t="n">
        <v>-0.07</v>
      </c>
      <c r="AU115" s="323" t="n">
        <v>-0.13</v>
      </c>
      <c r="AV115" s="323" t="n">
        <v>0.248</v>
      </c>
      <c r="AW115" s="323" t="n">
        <v>-0.26</v>
      </c>
      <c r="AX115" s="323" t="n">
        <v>0</v>
      </c>
      <c r="AY115" s="323" t="n">
        <v>0.35</v>
      </c>
      <c r="AZ115" s="323" t="n">
        <v>-0.34</v>
      </c>
      <c r="BA115" s="323" t="n">
        <v>-0.1755</v>
      </c>
      <c r="BB115" s="323" t="n">
        <v>-0.06</v>
      </c>
      <c r="BC115" s="323" t="n">
        <v>-0.1155</v>
      </c>
      <c r="BD115" s="323" t="n">
        <v>-0.0465</v>
      </c>
      <c r="BE115" s="323" t="n">
        <v>-0.101</v>
      </c>
      <c r="BF115" s="323" t="n">
        <v>-0.0145</v>
      </c>
      <c r="BG115" s="323" t="n">
        <v>-0.0665</v>
      </c>
      <c r="BH115" s="323" t="n">
        <v>-0.06</v>
      </c>
      <c r="BI115" s="323" t="n">
        <v>-0.075</v>
      </c>
      <c r="BJ115" s="323" t="n">
        <v>0</v>
      </c>
      <c r="BK115" s="323" t="n">
        <v>0.17</v>
      </c>
      <c r="BL115" s="323" t="n">
        <v>0.175</v>
      </c>
      <c r="BM115" s="323" t="n">
        <v>0.155</v>
      </c>
      <c r="BN115" s="323" t="n">
        <v>1.04</v>
      </c>
      <c r="BO115" s="323" t="n">
        <v>0.0025</v>
      </c>
      <c r="BP115" s="323" t="n">
        <v>-0.025</v>
      </c>
      <c r="BQ115" s="323" t="n">
        <v>0.005</v>
      </c>
      <c r="BR115" s="323" t="n">
        <v>0</v>
      </c>
      <c r="BS115" s="323" t="n">
        <v>0</v>
      </c>
      <c r="BT115" s="323" t="n">
        <v>0.005</v>
      </c>
      <c r="BU115" s="323" t="n">
        <v>0.005</v>
      </c>
      <c r="BV115" s="323" t="n">
        <v>0.45</v>
      </c>
      <c r="BW115" s="0" t="n">
        <v>0.02</v>
      </c>
      <c r="BX115" s="0" t="n">
        <v>0.042</v>
      </c>
      <c r="BY115" s="0" t="n">
        <v>0.042</v>
      </c>
      <c r="BZ115" s="0" t="n">
        <v>0.03</v>
      </c>
    </row>
    <row r="116" customFormat="false" ht="12.75" hidden="false" customHeight="false" outlineLevel="0" collapsed="false">
      <c r="C116" s="353"/>
      <c r="G116" s="310" t="n">
        <f aca="false">EOMONTH(G115,0)+1</f>
        <v>40603</v>
      </c>
      <c r="H116" s="0" t="n">
        <v>3.9125</v>
      </c>
      <c r="I116" s="326" t="n">
        <v>0.18</v>
      </c>
      <c r="J116" s="323" t="n">
        <v>0.0582634877137527</v>
      </c>
      <c r="K116" s="323" t="n">
        <v>-0.125</v>
      </c>
      <c r="L116" s="323" t="n">
        <v>-0.145</v>
      </c>
      <c r="M116" s="362" t="n">
        <v>-0.01</v>
      </c>
      <c r="N116" s="362" t="n">
        <v>-0.13</v>
      </c>
      <c r="O116" s="323" t="n">
        <v>0</v>
      </c>
      <c r="P116" s="323" t="n">
        <v>-0.0465</v>
      </c>
      <c r="Q116" s="323" t="n">
        <v>-0.0815</v>
      </c>
      <c r="R116" s="323" t="n">
        <v>-0.115</v>
      </c>
      <c r="S116" s="323" t="n">
        <v>-0.115</v>
      </c>
      <c r="T116" s="323" t="n">
        <v>-0.125</v>
      </c>
      <c r="U116" s="323" t="n">
        <v>-0.077</v>
      </c>
      <c r="V116" s="323" t="n">
        <v>-0.0465</v>
      </c>
      <c r="W116" s="323" t="n">
        <v>0.155</v>
      </c>
      <c r="X116" s="323" t="n">
        <v>0.175</v>
      </c>
      <c r="Y116" s="323" t="n">
        <v>0.13</v>
      </c>
      <c r="Z116" s="323" t="n">
        <v>0.5</v>
      </c>
      <c r="AA116" s="323" t="n">
        <v>0.195</v>
      </c>
      <c r="AB116" s="323" t="n">
        <v>0.29</v>
      </c>
      <c r="AC116" s="323" t="n">
        <v>-0.013</v>
      </c>
      <c r="AD116" s="323" t="n">
        <v>-0.032</v>
      </c>
      <c r="AE116" s="323" t="n">
        <v>0.016</v>
      </c>
      <c r="AF116" s="323" t="n">
        <v>-0.0015</v>
      </c>
      <c r="AG116" s="323" t="n">
        <v>0.0025</v>
      </c>
      <c r="AH116" s="323" t="n">
        <v>-0.0225</v>
      </c>
      <c r="AI116" s="323" t="n">
        <v>-0.075</v>
      </c>
      <c r="AJ116" s="323" t="n">
        <v>-0.0575</v>
      </c>
      <c r="AK116" s="323" t="n">
        <v>-0.08</v>
      </c>
      <c r="AL116" s="323" t="n">
        <v>-0.009499999</v>
      </c>
      <c r="AM116" s="323" t="n">
        <v>-0.064</v>
      </c>
      <c r="AN116" s="323" t="n">
        <v>-0.1075</v>
      </c>
      <c r="AO116" s="323" t="n">
        <v>-0.008999999</v>
      </c>
      <c r="AP116" s="323" t="n">
        <v>0.031</v>
      </c>
      <c r="AQ116" s="323" t="n">
        <v>0.64</v>
      </c>
      <c r="AR116" s="323" t="n">
        <v>-0.0175</v>
      </c>
      <c r="AS116" s="323" t="n">
        <v>-0.34</v>
      </c>
      <c r="AT116" s="323" t="n">
        <v>-0.07</v>
      </c>
      <c r="AU116" s="323" t="n">
        <v>-0.13</v>
      </c>
      <c r="AV116" s="323" t="n">
        <v>0.068</v>
      </c>
      <c r="AW116" s="323" t="n">
        <v>-0.26</v>
      </c>
      <c r="AX116" s="323" t="n">
        <v>0</v>
      </c>
      <c r="AY116" s="323" t="n">
        <v>0.35</v>
      </c>
      <c r="AZ116" s="323" t="n">
        <v>-0.34</v>
      </c>
      <c r="BA116" s="323" t="n">
        <v>-0.1655</v>
      </c>
      <c r="BB116" s="323" t="n">
        <v>-0.06</v>
      </c>
      <c r="BC116" s="323" t="n">
        <v>-0.1055</v>
      </c>
      <c r="BD116" s="323" t="n">
        <v>-0.0465</v>
      </c>
      <c r="BE116" s="323" t="n">
        <v>-0.101</v>
      </c>
      <c r="BF116" s="323" t="n">
        <v>-0.0145</v>
      </c>
      <c r="BG116" s="323" t="n">
        <v>-0.0665</v>
      </c>
      <c r="BH116" s="323" t="n">
        <v>-0.0475</v>
      </c>
      <c r="BI116" s="323" t="n">
        <v>-0.075</v>
      </c>
      <c r="BJ116" s="323" t="n">
        <v>0</v>
      </c>
      <c r="BK116" s="323" t="n">
        <v>0.17</v>
      </c>
      <c r="BL116" s="323" t="n">
        <v>0.175</v>
      </c>
      <c r="BM116" s="323" t="n">
        <v>0.155</v>
      </c>
      <c r="BN116" s="323" t="n">
        <v>0.54</v>
      </c>
      <c r="BO116" s="323" t="n">
        <v>0.0025</v>
      </c>
      <c r="BP116" s="323" t="n">
        <v>-0.02</v>
      </c>
      <c r="BQ116" s="323" t="n">
        <v>0.005</v>
      </c>
      <c r="BR116" s="323" t="n">
        <v>0</v>
      </c>
      <c r="BS116" s="323" t="n">
        <v>0</v>
      </c>
      <c r="BT116" s="323" t="n">
        <v>0.005</v>
      </c>
      <c r="BU116" s="323" t="n">
        <v>0.005</v>
      </c>
      <c r="BV116" s="323" t="n">
        <v>0.1</v>
      </c>
      <c r="BW116" s="0" t="n">
        <v>0.02</v>
      </c>
      <c r="BX116" s="0" t="n">
        <v>0.042</v>
      </c>
      <c r="BY116" s="0" t="n">
        <v>0.042</v>
      </c>
      <c r="BZ116" s="0" t="n">
        <v>0.03</v>
      </c>
    </row>
    <row r="117" customFormat="false" ht="12.75" hidden="false" customHeight="false" outlineLevel="0" collapsed="false">
      <c r="C117" s="353"/>
      <c r="G117" s="310" t="n">
        <f aca="false">EOMONTH(G116,0)+1</f>
        <v>40634</v>
      </c>
      <c r="H117" s="0" t="n">
        <v>3.7275</v>
      </c>
      <c r="I117" s="326" t="n">
        <v>0.18</v>
      </c>
      <c r="J117" s="323" t="n">
        <v>0.0583669861880636</v>
      </c>
      <c r="K117" s="323" t="n">
        <v>-0.13</v>
      </c>
      <c r="L117" s="323" t="n">
        <v>-0.15</v>
      </c>
      <c r="M117" s="362" t="n">
        <v>-0.09</v>
      </c>
      <c r="N117" s="362" t="n">
        <v>-0.13</v>
      </c>
      <c r="O117" s="323" t="n">
        <v>-0.09</v>
      </c>
      <c r="P117" s="323" t="n">
        <v>-0.044</v>
      </c>
      <c r="Q117" s="323" t="n">
        <v>-0.064</v>
      </c>
      <c r="R117" s="323" t="n">
        <v>-0.12</v>
      </c>
      <c r="S117" s="323" t="n">
        <v>-0.12</v>
      </c>
      <c r="T117" s="323" t="n">
        <v>-0.13</v>
      </c>
      <c r="U117" s="323" t="n">
        <v>-0.057</v>
      </c>
      <c r="V117" s="323" t="n">
        <v>-0.044</v>
      </c>
      <c r="W117" s="323" t="n">
        <v>0.125</v>
      </c>
      <c r="X117" s="323" t="n">
        <v>0.145</v>
      </c>
      <c r="Y117" s="323" t="n">
        <v>0.04</v>
      </c>
      <c r="Z117" s="323" t="n">
        <v>0.5</v>
      </c>
      <c r="AA117" s="323" t="n">
        <v>0.145</v>
      </c>
      <c r="AB117" s="323" t="n">
        <v>0.195</v>
      </c>
      <c r="AC117" s="323" t="n">
        <v>-0.0155</v>
      </c>
      <c r="AD117" s="323" t="n">
        <v>-0.047</v>
      </c>
      <c r="AE117" s="323" t="n">
        <v>0.016</v>
      </c>
      <c r="AF117" s="323" t="n">
        <v>-0.0015</v>
      </c>
      <c r="AG117" s="323" t="n">
        <v>0.0025</v>
      </c>
      <c r="AH117" s="323" t="n">
        <v>-0.0225</v>
      </c>
      <c r="AI117" s="323" t="n">
        <v>-0.0725</v>
      </c>
      <c r="AJ117" s="323" t="n">
        <v>-0.055</v>
      </c>
      <c r="AK117" s="323" t="n">
        <v>-0.0775</v>
      </c>
      <c r="AL117" s="323" t="n">
        <v>-0.0145</v>
      </c>
      <c r="AM117" s="323" t="n">
        <v>-0.072</v>
      </c>
      <c r="AN117" s="323" t="n">
        <v>-0.07</v>
      </c>
      <c r="AO117" s="323" t="n">
        <v>-0.017</v>
      </c>
      <c r="AP117" s="323" t="n">
        <v>0.023</v>
      </c>
      <c r="AQ117" s="323" t="n">
        <v>0.38</v>
      </c>
      <c r="AR117" s="323" t="n">
        <v>0.02</v>
      </c>
      <c r="AS117" s="323" t="n">
        <v>-0.45</v>
      </c>
      <c r="AT117" s="323" t="n">
        <v>-0.07</v>
      </c>
      <c r="AU117" s="323" t="n">
        <v>-0.195</v>
      </c>
      <c r="AV117" s="323" t="n">
        <v>-0.25</v>
      </c>
      <c r="AW117" s="323" t="n">
        <v>-0.37</v>
      </c>
      <c r="AX117" s="323" t="n">
        <v>0</v>
      </c>
      <c r="AY117" s="323" t="n">
        <v>0.43</v>
      </c>
      <c r="AZ117" s="323" t="n">
        <v>-0.45</v>
      </c>
      <c r="BA117" s="323" t="n">
        <v>-0.206</v>
      </c>
      <c r="BB117" s="323" t="n">
        <v>-0.06</v>
      </c>
      <c r="BC117" s="323" t="n">
        <v>-0.146</v>
      </c>
      <c r="BD117" s="323" t="n">
        <v>-0.044</v>
      </c>
      <c r="BE117" s="323" t="n">
        <v>-0.1235</v>
      </c>
      <c r="BF117" s="323" t="n">
        <v>-0.0145</v>
      </c>
      <c r="BG117" s="323" t="n">
        <v>-0.049</v>
      </c>
      <c r="BH117" s="323" t="n">
        <v>-0.01</v>
      </c>
      <c r="BI117" s="323" t="n">
        <v>-0.0725</v>
      </c>
      <c r="BJ117" s="323" t="n">
        <v>0</v>
      </c>
      <c r="BK117" s="323" t="n">
        <v>0.14</v>
      </c>
      <c r="BL117" s="323" t="n">
        <v>0.145</v>
      </c>
      <c r="BM117" s="323" t="n">
        <v>0.125</v>
      </c>
      <c r="BN117" s="323" t="n">
        <v>0.36</v>
      </c>
      <c r="BO117" s="323" t="n">
        <v>0.0025</v>
      </c>
      <c r="BP117" s="323" t="n">
        <v>-0.015</v>
      </c>
      <c r="BQ117" s="323" t="n">
        <v>0.005</v>
      </c>
      <c r="BR117" s="323" t="n">
        <v>-0.01</v>
      </c>
      <c r="BS117" s="323" t="n">
        <v>0</v>
      </c>
      <c r="BT117" s="323" t="n">
        <v>0.005</v>
      </c>
      <c r="BU117" s="323" t="n">
        <v>0.0025</v>
      </c>
      <c r="BV117" s="323" t="n">
        <v>0.02</v>
      </c>
      <c r="BW117" s="0" t="n">
        <v>0.005</v>
      </c>
      <c r="BX117" s="0" t="n">
        <v>0.042</v>
      </c>
      <c r="BY117" s="0" t="n">
        <v>0.042</v>
      </c>
      <c r="BZ117" s="0" t="n">
        <v>0.03</v>
      </c>
    </row>
    <row r="118" customFormat="false" ht="12.75" hidden="false" customHeight="false" outlineLevel="0" collapsed="false">
      <c r="C118" s="353"/>
      <c r="G118" s="310" t="n">
        <f aca="false">EOMONTH(G117,0)+1</f>
        <v>40664</v>
      </c>
      <c r="H118" s="0" t="n">
        <v>3.7225</v>
      </c>
      <c r="I118" s="326" t="n">
        <v>0.18</v>
      </c>
      <c r="J118" s="323" t="n">
        <v>0.0584671460053037</v>
      </c>
      <c r="K118" s="323" t="n">
        <v>-0.13</v>
      </c>
      <c r="L118" s="323" t="n">
        <v>-0.15</v>
      </c>
      <c r="M118" s="362" t="n">
        <v>-0.09</v>
      </c>
      <c r="N118" s="362" t="n">
        <v>-0.13</v>
      </c>
      <c r="O118" s="323" t="n">
        <v>-0.09</v>
      </c>
      <c r="P118" s="323" t="n">
        <v>-0.044</v>
      </c>
      <c r="Q118" s="323" t="n">
        <v>-0.064</v>
      </c>
      <c r="R118" s="323" t="n">
        <v>-0.12</v>
      </c>
      <c r="S118" s="323" t="n">
        <v>-0.12</v>
      </c>
      <c r="T118" s="323" t="n">
        <v>-0.13</v>
      </c>
      <c r="U118" s="323" t="n">
        <v>-0.057</v>
      </c>
      <c r="V118" s="323" t="n">
        <v>-0.044</v>
      </c>
      <c r="W118" s="323" t="n">
        <v>0.125</v>
      </c>
      <c r="X118" s="323" t="n">
        <v>0.145</v>
      </c>
      <c r="Y118" s="323" t="n">
        <v>0.04</v>
      </c>
      <c r="Z118" s="323" t="n">
        <v>0.5</v>
      </c>
      <c r="AA118" s="323" t="n">
        <v>0.125</v>
      </c>
      <c r="AB118" s="323" t="n">
        <v>0.135</v>
      </c>
      <c r="AC118" s="323" t="n">
        <v>-0.0155</v>
      </c>
      <c r="AD118" s="323" t="n">
        <v>-0.047</v>
      </c>
      <c r="AE118" s="323" t="n">
        <v>0.0185</v>
      </c>
      <c r="AF118" s="323" t="n">
        <v>0.001</v>
      </c>
      <c r="AG118" s="323" t="n">
        <v>0.0025</v>
      </c>
      <c r="AH118" s="323" t="n">
        <v>-0.0225</v>
      </c>
      <c r="AI118" s="323" t="n">
        <v>-0.0725</v>
      </c>
      <c r="AJ118" s="323" t="n">
        <v>-0.055</v>
      </c>
      <c r="AK118" s="323" t="n">
        <v>-0.0775</v>
      </c>
      <c r="AL118" s="323" t="n">
        <v>-0.0145</v>
      </c>
      <c r="AM118" s="323" t="n">
        <v>-0.072</v>
      </c>
      <c r="AN118" s="323" t="n">
        <v>-0.07</v>
      </c>
      <c r="AO118" s="323" t="n">
        <v>-0.017</v>
      </c>
      <c r="AP118" s="323" t="n">
        <v>0.023</v>
      </c>
      <c r="AQ118" s="323" t="n">
        <v>0.33</v>
      </c>
      <c r="AR118" s="323" t="n">
        <v>0.02</v>
      </c>
      <c r="AS118" s="323" t="n">
        <v>-0.45</v>
      </c>
      <c r="AT118" s="323" t="n">
        <v>-0.07</v>
      </c>
      <c r="AU118" s="323" t="n">
        <v>-0.195</v>
      </c>
      <c r="AV118" s="323" t="n">
        <v>-0.1</v>
      </c>
      <c r="AW118" s="323" t="n">
        <v>-0.37</v>
      </c>
      <c r="AX118" s="323" t="n">
        <v>0</v>
      </c>
      <c r="AY118" s="323" t="n">
        <v>0.43</v>
      </c>
      <c r="AZ118" s="323" t="n">
        <v>-0.45</v>
      </c>
      <c r="BA118" s="323" t="n">
        <v>-0.1835</v>
      </c>
      <c r="BB118" s="323" t="n">
        <v>-0.06</v>
      </c>
      <c r="BC118" s="323" t="n">
        <v>-0.1235</v>
      </c>
      <c r="BD118" s="323" t="n">
        <v>-0.044</v>
      </c>
      <c r="BE118" s="323" t="n">
        <v>-0.116</v>
      </c>
      <c r="BF118" s="323" t="n">
        <v>-0.0145</v>
      </c>
      <c r="BG118" s="323" t="n">
        <v>-0.049</v>
      </c>
      <c r="BH118" s="323" t="n">
        <v>-0.01</v>
      </c>
      <c r="BI118" s="323" t="n">
        <v>-0.0725</v>
      </c>
      <c r="BJ118" s="323" t="n">
        <v>0</v>
      </c>
      <c r="BK118" s="323" t="n">
        <v>0.14</v>
      </c>
      <c r="BL118" s="323" t="n">
        <v>0.145</v>
      </c>
      <c r="BM118" s="323" t="n">
        <v>0.125</v>
      </c>
      <c r="BN118" s="323" t="n">
        <v>0.325</v>
      </c>
      <c r="BO118" s="323" t="n">
        <v>0.0025</v>
      </c>
      <c r="BP118" s="323" t="n">
        <v>-0.015</v>
      </c>
      <c r="BQ118" s="323" t="n">
        <v>0.005</v>
      </c>
      <c r="BR118" s="323" t="n">
        <v>-0.01</v>
      </c>
      <c r="BS118" s="323" t="n">
        <v>0</v>
      </c>
      <c r="BT118" s="323" t="n">
        <v>0.005</v>
      </c>
      <c r="BU118" s="323" t="n">
        <v>0.0025</v>
      </c>
      <c r="BV118" s="323" t="n">
        <v>0.02</v>
      </c>
      <c r="BW118" s="0" t="n">
        <v>0.005</v>
      </c>
      <c r="BX118" s="0" t="n">
        <v>0</v>
      </c>
      <c r="BY118" s="0" t="n">
        <v>0</v>
      </c>
      <c r="BZ118" s="0" t="n">
        <v>0.03</v>
      </c>
    </row>
    <row r="119" customFormat="false" ht="12.75" hidden="false" customHeight="false" outlineLevel="0" collapsed="false">
      <c r="C119" s="353"/>
      <c r="G119" s="310" t="n">
        <f aca="false">EOMONTH(G118,0)+1</f>
        <v>40695</v>
      </c>
      <c r="H119" s="0" t="n">
        <v>3.7575</v>
      </c>
      <c r="I119" s="326" t="n">
        <v>0.18</v>
      </c>
      <c r="J119" s="323" t="n">
        <v>0.0585706444866236</v>
      </c>
      <c r="K119" s="323" t="n">
        <v>-0.13</v>
      </c>
      <c r="L119" s="323" t="n">
        <v>-0.15</v>
      </c>
      <c r="M119" s="362" t="n">
        <v>-0.09</v>
      </c>
      <c r="N119" s="362" t="n">
        <v>-0.13</v>
      </c>
      <c r="O119" s="323" t="n">
        <v>-0.09</v>
      </c>
      <c r="P119" s="323" t="n">
        <v>-0.044</v>
      </c>
      <c r="Q119" s="323" t="n">
        <v>-0.064</v>
      </c>
      <c r="R119" s="323" t="n">
        <v>-0.12</v>
      </c>
      <c r="S119" s="323" t="n">
        <v>-0.12</v>
      </c>
      <c r="T119" s="323" t="n">
        <v>-0.13</v>
      </c>
      <c r="U119" s="323" t="n">
        <v>-0.0545</v>
      </c>
      <c r="V119" s="323" t="n">
        <v>-0.044</v>
      </c>
      <c r="W119" s="323" t="n">
        <v>0.125</v>
      </c>
      <c r="X119" s="323" t="n">
        <v>0.145</v>
      </c>
      <c r="Y119" s="323" t="n">
        <v>0.04</v>
      </c>
      <c r="Z119" s="323" t="n">
        <v>0.5</v>
      </c>
      <c r="AA119" s="323" t="n">
        <v>0.145</v>
      </c>
      <c r="AB119" s="323" t="n">
        <v>0.165</v>
      </c>
      <c r="AC119" s="323" t="n">
        <v>-0.0155</v>
      </c>
      <c r="AD119" s="323" t="n">
        <v>-0.0445</v>
      </c>
      <c r="AE119" s="323" t="n">
        <v>0.0185</v>
      </c>
      <c r="AF119" s="323" t="n">
        <v>0.001</v>
      </c>
      <c r="AG119" s="323" t="n">
        <v>0.0025</v>
      </c>
      <c r="AH119" s="323" t="n">
        <v>-0.0225</v>
      </c>
      <c r="AI119" s="323" t="n">
        <v>-0.0725</v>
      </c>
      <c r="AJ119" s="323" t="n">
        <v>-0.055</v>
      </c>
      <c r="AK119" s="323" t="n">
        <v>-0.0775</v>
      </c>
      <c r="AL119" s="323" t="n">
        <v>-0.0145</v>
      </c>
      <c r="AM119" s="323" t="n">
        <v>-0.072</v>
      </c>
      <c r="AN119" s="323" t="n">
        <v>-0.065</v>
      </c>
      <c r="AO119" s="323" t="n">
        <v>-0.017</v>
      </c>
      <c r="AP119" s="323" t="n">
        <v>0.023</v>
      </c>
      <c r="AQ119" s="323" t="n">
        <v>0.37</v>
      </c>
      <c r="AR119" s="323" t="n">
        <v>0.025</v>
      </c>
      <c r="AS119" s="323" t="n">
        <v>-0.45</v>
      </c>
      <c r="AT119" s="323" t="n">
        <v>-0.07</v>
      </c>
      <c r="AU119" s="323" t="n">
        <v>-0.195</v>
      </c>
      <c r="AV119" s="323" t="n">
        <v>-0.1</v>
      </c>
      <c r="AW119" s="323" t="n">
        <v>-0.37</v>
      </c>
      <c r="AX119" s="323" t="n">
        <v>0</v>
      </c>
      <c r="AY119" s="323" t="n">
        <v>0.43</v>
      </c>
      <c r="AZ119" s="323" t="n">
        <v>-0.45</v>
      </c>
      <c r="BA119" s="323" t="n">
        <v>-0.131</v>
      </c>
      <c r="BB119" s="323" t="n">
        <v>-0.06</v>
      </c>
      <c r="BC119" s="323" t="n">
        <v>-0.071</v>
      </c>
      <c r="BD119" s="323" t="n">
        <v>-0.044</v>
      </c>
      <c r="BE119" s="323" t="n">
        <v>-0.0735</v>
      </c>
      <c r="BF119" s="323" t="n">
        <v>-0.0145</v>
      </c>
      <c r="BG119" s="323" t="n">
        <v>-0.049</v>
      </c>
      <c r="BH119" s="323" t="n">
        <v>-0.005</v>
      </c>
      <c r="BI119" s="323" t="n">
        <v>-0.0725</v>
      </c>
      <c r="BJ119" s="323" t="n">
        <v>0</v>
      </c>
      <c r="BK119" s="323" t="n">
        <v>0.14</v>
      </c>
      <c r="BL119" s="323" t="n">
        <v>0.145</v>
      </c>
      <c r="BM119" s="323" t="n">
        <v>0.125</v>
      </c>
      <c r="BN119" s="323" t="n">
        <v>0.335</v>
      </c>
      <c r="BO119" s="323" t="n">
        <v>0.0025</v>
      </c>
      <c r="BP119" s="323" t="n">
        <v>-0.015</v>
      </c>
      <c r="BQ119" s="323" t="n">
        <v>0.005</v>
      </c>
      <c r="BR119" s="323" t="n">
        <v>-0.01</v>
      </c>
      <c r="BS119" s="323" t="n">
        <v>0</v>
      </c>
      <c r="BT119" s="323" t="n">
        <v>0.005</v>
      </c>
      <c r="BU119" s="323" t="n">
        <v>0.0025</v>
      </c>
      <c r="BV119" s="323" t="n">
        <v>0.035</v>
      </c>
      <c r="BW119" s="0" t="n">
        <v>0.005</v>
      </c>
      <c r="BX119" s="0" t="n">
        <v>0</v>
      </c>
      <c r="BY119" s="0" t="n">
        <v>0</v>
      </c>
      <c r="BZ119" s="0" t="n">
        <v>0.03</v>
      </c>
    </row>
    <row r="120" customFormat="false" ht="12.75" hidden="false" customHeight="false" outlineLevel="0" collapsed="false">
      <c r="C120" s="353"/>
      <c r="G120" s="310" t="n">
        <f aca="false">EOMONTH(G119,0)+1</f>
        <v>40725</v>
      </c>
      <c r="H120" s="0" t="n">
        <v>3.7975</v>
      </c>
      <c r="I120" s="326" t="n">
        <v>0.18</v>
      </c>
      <c r="J120" s="323" t="n">
        <v>0.0586708043106468</v>
      </c>
      <c r="K120" s="323" t="n">
        <v>-0.13</v>
      </c>
      <c r="L120" s="323" t="n">
        <v>-0.15</v>
      </c>
      <c r="M120" s="362" t="n">
        <v>-0.09</v>
      </c>
      <c r="N120" s="362" t="n">
        <v>-0.13</v>
      </c>
      <c r="O120" s="323" t="n">
        <v>-0.09</v>
      </c>
      <c r="P120" s="323" t="n">
        <v>-0.044</v>
      </c>
      <c r="Q120" s="323" t="n">
        <v>-0.064</v>
      </c>
      <c r="R120" s="323" t="n">
        <v>-0.12</v>
      </c>
      <c r="S120" s="323" t="n">
        <v>-0.12</v>
      </c>
      <c r="T120" s="323" t="n">
        <v>-0.13</v>
      </c>
      <c r="U120" s="323" t="n">
        <v>-0.05325</v>
      </c>
      <c r="V120" s="323" t="n">
        <v>-0.044</v>
      </c>
      <c r="W120" s="323" t="n">
        <v>0.125</v>
      </c>
      <c r="X120" s="323" t="n">
        <v>0.145</v>
      </c>
      <c r="Y120" s="323" t="n">
        <v>0.04</v>
      </c>
      <c r="Z120" s="323" t="n">
        <v>0.5</v>
      </c>
      <c r="AA120" s="323" t="n">
        <v>0.15</v>
      </c>
      <c r="AB120" s="323" t="n">
        <v>0.205</v>
      </c>
      <c r="AC120" s="323" t="n">
        <v>-0.0155</v>
      </c>
      <c r="AD120" s="323" t="n">
        <v>-0.0445</v>
      </c>
      <c r="AE120" s="323" t="n">
        <v>0.0185</v>
      </c>
      <c r="AF120" s="323" t="n">
        <v>0.001</v>
      </c>
      <c r="AG120" s="323" t="n">
        <v>0.0025</v>
      </c>
      <c r="AH120" s="323" t="n">
        <v>-0.0225</v>
      </c>
      <c r="AI120" s="323" t="n">
        <v>-0.0725</v>
      </c>
      <c r="AJ120" s="323" t="n">
        <v>-0.055</v>
      </c>
      <c r="AK120" s="323" t="n">
        <v>-0.0775</v>
      </c>
      <c r="AL120" s="323" t="n">
        <v>-0.0145</v>
      </c>
      <c r="AM120" s="323" t="n">
        <v>-0.072</v>
      </c>
      <c r="AN120" s="323" t="n">
        <v>-0.0625</v>
      </c>
      <c r="AO120" s="323" t="n">
        <v>-0.017</v>
      </c>
      <c r="AP120" s="323" t="n">
        <v>0.023</v>
      </c>
      <c r="AQ120" s="323" t="n">
        <v>0.41</v>
      </c>
      <c r="AR120" s="323" t="n">
        <v>0.0275</v>
      </c>
      <c r="AS120" s="323" t="n">
        <v>-0.45</v>
      </c>
      <c r="AT120" s="323" t="n">
        <v>-0.07</v>
      </c>
      <c r="AU120" s="323" t="n">
        <v>-0.195</v>
      </c>
      <c r="AV120" s="323" t="n">
        <v>-0.1</v>
      </c>
      <c r="AW120" s="323" t="n">
        <v>-0.37</v>
      </c>
      <c r="AX120" s="323" t="n">
        <v>0</v>
      </c>
      <c r="AY120" s="323" t="n">
        <v>0.43</v>
      </c>
      <c r="AZ120" s="323" t="n">
        <v>-0.45</v>
      </c>
      <c r="BA120" s="323" t="n">
        <v>-0.141</v>
      </c>
      <c r="BB120" s="323" t="n">
        <v>-0.06</v>
      </c>
      <c r="BC120" s="323" t="n">
        <v>-0.081</v>
      </c>
      <c r="BD120" s="323" t="n">
        <v>-0.044</v>
      </c>
      <c r="BE120" s="323" t="n">
        <v>-0.071</v>
      </c>
      <c r="BF120" s="323" t="n">
        <v>-0.0145</v>
      </c>
      <c r="BG120" s="323" t="n">
        <v>-0.049</v>
      </c>
      <c r="BH120" s="323" t="n">
        <v>-0.0025</v>
      </c>
      <c r="BI120" s="323" t="n">
        <v>-0.0725</v>
      </c>
      <c r="BJ120" s="323" t="n">
        <v>0</v>
      </c>
      <c r="BK120" s="323" t="n">
        <v>0.14</v>
      </c>
      <c r="BL120" s="323" t="n">
        <v>0.145</v>
      </c>
      <c r="BM120" s="323" t="n">
        <v>0.125</v>
      </c>
      <c r="BN120" s="323" t="n">
        <v>0.35</v>
      </c>
      <c r="BO120" s="323" t="n">
        <v>0.0025</v>
      </c>
      <c r="BP120" s="323" t="n">
        <v>-0.01</v>
      </c>
      <c r="BQ120" s="323" t="n">
        <v>0.005</v>
      </c>
      <c r="BR120" s="323" t="n">
        <v>-0.01</v>
      </c>
      <c r="BS120" s="323" t="n">
        <v>0</v>
      </c>
      <c r="BT120" s="323" t="n">
        <v>0.005</v>
      </c>
      <c r="BU120" s="323" t="n">
        <v>0.0025</v>
      </c>
      <c r="BV120" s="323" t="n">
        <v>0.035</v>
      </c>
      <c r="BW120" s="0" t="n">
        <v>0.005</v>
      </c>
      <c r="BX120" s="0" t="n">
        <v>0</v>
      </c>
      <c r="BY120" s="0" t="n">
        <v>0</v>
      </c>
      <c r="BZ120" s="0" t="n">
        <v>0.03</v>
      </c>
    </row>
    <row r="121" customFormat="false" ht="12.75" hidden="false" customHeight="false" outlineLevel="0" collapsed="false">
      <c r="C121" s="353"/>
      <c r="G121" s="310" t="n">
        <f aca="false">EOMONTH(G120,0)+1</f>
        <v>40756</v>
      </c>
      <c r="H121" s="0" t="n">
        <v>3.8375</v>
      </c>
      <c r="I121" s="326" t="n">
        <v>0.18</v>
      </c>
      <c r="J121" s="323" t="n">
        <v>0.0587743027989744</v>
      </c>
      <c r="K121" s="323" t="n">
        <v>-0.13</v>
      </c>
      <c r="L121" s="323" t="n">
        <v>-0.15</v>
      </c>
      <c r="M121" s="362" t="n">
        <v>-0.09</v>
      </c>
      <c r="N121" s="362" t="n">
        <v>-0.13</v>
      </c>
      <c r="O121" s="323" t="n">
        <v>-0.09</v>
      </c>
      <c r="P121" s="323" t="n">
        <v>-0.044</v>
      </c>
      <c r="Q121" s="323" t="n">
        <v>-0.064</v>
      </c>
      <c r="R121" s="323" t="n">
        <v>-0.12</v>
      </c>
      <c r="S121" s="323" t="n">
        <v>-0.12</v>
      </c>
      <c r="T121" s="323" t="n">
        <v>-0.13</v>
      </c>
      <c r="U121" s="323" t="n">
        <v>-0.052</v>
      </c>
      <c r="V121" s="323" t="n">
        <v>-0.044</v>
      </c>
      <c r="W121" s="323" t="n">
        <v>0.125</v>
      </c>
      <c r="X121" s="323" t="n">
        <v>0.145</v>
      </c>
      <c r="Y121" s="323" t="n">
        <v>0.04</v>
      </c>
      <c r="Z121" s="323" t="n">
        <v>0.5</v>
      </c>
      <c r="AA121" s="323" t="n">
        <v>0.15</v>
      </c>
      <c r="AB121" s="323" t="n">
        <v>0.205</v>
      </c>
      <c r="AC121" s="323" t="n">
        <v>-0.0155</v>
      </c>
      <c r="AD121" s="323" t="n">
        <v>-0.0445</v>
      </c>
      <c r="AE121" s="323" t="n">
        <v>0.0135</v>
      </c>
      <c r="AF121" s="323" t="n">
        <v>-0.004</v>
      </c>
      <c r="AG121" s="323" t="n">
        <v>0.0025</v>
      </c>
      <c r="AH121" s="323" t="n">
        <v>-0.0225</v>
      </c>
      <c r="AI121" s="323" t="n">
        <v>-0.0725</v>
      </c>
      <c r="AJ121" s="323" t="n">
        <v>-0.055</v>
      </c>
      <c r="AK121" s="323" t="n">
        <v>-0.0775</v>
      </c>
      <c r="AL121" s="323" t="n">
        <v>-0.0145</v>
      </c>
      <c r="AM121" s="323" t="n">
        <v>-0.072</v>
      </c>
      <c r="AN121" s="323" t="n">
        <v>-0.06</v>
      </c>
      <c r="AO121" s="323" t="n">
        <v>-0.017</v>
      </c>
      <c r="AP121" s="323" t="n">
        <v>0.023</v>
      </c>
      <c r="AQ121" s="323" t="n">
        <v>0.41</v>
      </c>
      <c r="AR121" s="323" t="n">
        <v>0.03</v>
      </c>
      <c r="AS121" s="323" t="n">
        <v>-0.45</v>
      </c>
      <c r="AT121" s="323" t="n">
        <v>-0.07</v>
      </c>
      <c r="AU121" s="323" t="n">
        <v>-0.195</v>
      </c>
      <c r="AV121" s="323" t="n">
        <v>-0.1</v>
      </c>
      <c r="AW121" s="323" t="n">
        <v>-0.37</v>
      </c>
      <c r="AX121" s="323" t="n">
        <v>0</v>
      </c>
      <c r="AY121" s="323" t="n">
        <v>0.43</v>
      </c>
      <c r="AZ121" s="323" t="n">
        <v>-0.45</v>
      </c>
      <c r="BA121" s="323" t="n">
        <v>-0.136</v>
      </c>
      <c r="BB121" s="323" t="n">
        <v>-0.06</v>
      </c>
      <c r="BC121" s="323" t="n">
        <v>-0.076</v>
      </c>
      <c r="BD121" s="323" t="n">
        <v>-0.044</v>
      </c>
      <c r="BE121" s="323" t="n">
        <v>-0.0685</v>
      </c>
      <c r="BF121" s="323" t="n">
        <v>-0.0145</v>
      </c>
      <c r="BG121" s="323" t="n">
        <v>-0.049</v>
      </c>
      <c r="BH121" s="323" t="n">
        <v>0</v>
      </c>
      <c r="BI121" s="323" t="n">
        <v>-0.0725</v>
      </c>
      <c r="BJ121" s="323" t="n">
        <v>0</v>
      </c>
      <c r="BK121" s="323" t="n">
        <v>0.14</v>
      </c>
      <c r="BL121" s="323" t="n">
        <v>0.145</v>
      </c>
      <c r="BM121" s="323" t="n">
        <v>0.125</v>
      </c>
      <c r="BN121" s="323" t="n">
        <v>0.35</v>
      </c>
      <c r="BO121" s="323" t="n">
        <v>0.0025</v>
      </c>
      <c r="BP121" s="323" t="n">
        <v>-0.01</v>
      </c>
      <c r="BQ121" s="323" t="n">
        <v>0.005</v>
      </c>
      <c r="BR121" s="323" t="n">
        <v>-0.01</v>
      </c>
      <c r="BS121" s="323" t="n">
        <v>0</v>
      </c>
      <c r="BT121" s="323" t="n">
        <v>0.005</v>
      </c>
      <c r="BU121" s="323" t="n">
        <v>0.0025</v>
      </c>
      <c r="BV121" s="323" t="n">
        <v>0.01</v>
      </c>
      <c r="BW121" s="0" t="n">
        <v>0.005</v>
      </c>
      <c r="BX121" s="0" t="n">
        <v>0</v>
      </c>
      <c r="BY121" s="0" t="n">
        <v>0</v>
      </c>
      <c r="BZ121" s="0" t="n">
        <v>0.03</v>
      </c>
    </row>
    <row r="122" customFormat="false" ht="12.75" hidden="false" customHeight="false" outlineLevel="0" collapsed="false">
      <c r="C122" s="353"/>
      <c r="G122" s="310" t="n">
        <f aca="false">EOMONTH(G121,0)+1</f>
        <v>40787</v>
      </c>
      <c r="H122" s="0" t="n">
        <v>3.8325</v>
      </c>
      <c r="I122" s="326" t="n">
        <v>0.18</v>
      </c>
      <c r="J122" s="323" t="n">
        <v>0.0588778012908637</v>
      </c>
      <c r="K122" s="323" t="n">
        <v>-0.13</v>
      </c>
      <c r="L122" s="323" t="n">
        <v>-0.15</v>
      </c>
      <c r="M122" s="362" t="n">
        <v>-0.09</v>
      </c>
      <c r="N122" s="362" t="n">
        <v>-0.13</v>
      </c>
      <c r="O122" s="323" t="n">
        <v>-0.09</v>
      </c>
      <c r="P122" s="323" t="n">
        <v>-0.044</v>
      </c>
      <c r="Q122" s="323" t="n">
        <v>-0.064</v>
      </c>
      <c r="R122" s="323" t="n">
        <v>-0.12</v>
      </c>
      <c r="S122" s="323" t="n">
        <v>-0.12</v>
      </c>
      <c r="T122" s="323" t="n">
        <v>-0.13</v>
      </c>
      <c r="U122" s="323" t="n">
        <v>-0.05575</v>
      </c>
      <c r="V122" s="323" t="n">
        <v>-0.044</v>
      </c>
      <c r="W122" s="323" t="n">
        <v>0.125</v>
      </c>
      <c r="X122" s="323" t="n">
        <v>0.145</v>
      </c>
      <c r="Y122" s="323" t="n">
        <v>0.04</v>
      </c>
      <c r="Z122" s="323" t="n">
        <v>0.5</v>
      </c>
      <c r="AA122" s="323" t="n">
        <v>0.125</v>
      </c>
      <c r="AB122" s="323" t="n">
        <v>0.145</v>
      </c>
      <c r="AC122" s="323" t="n">
        <v>-0.0155</v>
      </c>
      <c r="AD122" s="323" t="n">
        <v>-0.0495</v>
      </c>
      <c r="AE122" s="323" t="n">
        <v>0.0135</v>
      </c>
      <c r="AF122" s="323" t="n">
        <v>-0.004</v>
      </c>
      <c r="AG122" s="323" t="n">
        <v>0.0025</v>
      </c>
      <c r="AH122" s="323" t="n">
        <v>-0.0225</v>
      </c>
      <c r="AI122" s="323" t="n">
        <v>-0.0725</v>
      </c>
      <c r="AJ122" s="323" t="n">
        <v>-0.055</v>
      </c>
      <c r="AK122" s="323" t="n">
        <v>-0.0775</v>
      </c>
      <c r="AL122" s="323" t="n">
        <v>-0.0145</v>
      </c>
      <c r="AM122" s="323" t="n">
        <v>-0.072</v>
      </c>
      <c r="AN122" s="323" t="n">
        <v>-0.0675</v>
      </c>
      <c r="AO122" s="323" t="n">
        <v>-0.017</v>
      </c>
      <c r="AP122" s="323" t="n">
        <v>0.023</v>
      </c>
      <c r="AQ122" s="323" t="n">
        <v>0.36</v>
      </c>
      <c r="AR122" s="323" t="n">
        <v>0.0225</v>
      </c>
      <c r="AS122" s="323" t="n">
        <v>-0.45</v>
      </c>
      <c r="AT122" s="323" t="n">
        <v>-0.07</v>
      </c>
      <c r="AU122" s="323" t="n">
        <v>-0.195</v>
      </c>
      <c r="AV122" s="323" t="n">
        <v>-0.1</v>
      </c>
      <c r="AW122" s="323" t="n">
        <v>-0.37</v>
      </c>
      <c r="AX122" s="323" t="n">
        <v>0</v>
      </c>
      <c r="AY122" s="323" t="n">
        <v>0.43</v>
      </c>
      <c r="AZ122" s="323" t="n">
        <v>-0.45</v>
      </c>
      <c r="BA122" s="323" t="n">
        <v>-0.146</v>
      </c>
      <c r="BB122" s="323" t="n">
        <v>-0.06</v>
      </c>
      <c r="BC122" s="323" t="n">
        <v>-0.086</v>
      </c>
      <c r="BD122" s="323" t="n">
        <v>-0.044</v>
      </c>
      <c r="BE122" s="323" t="n">
        <v>-0.0735</v>
      </c>
      <c r="BF122" s="323" t="n">
        <v>-0.0145</v>
      </c>
      <c r="BG122" s="323" t="n">
        <v>-0.049</v>
      </c>
      <c r="BH122" s="323" t="n">
        <v>-0.0075</v>
      </c>
      <c r="BI122" s="323" t="n">
        <v>-0.0725</v>
      </c>
      <c r="BJ122" s="323" t="n">
        <v>0</v>
      </c>
      <c r="BK122" s="323" t="n">
        <v>0.14</v>
      </c>
      <c r="BL122" s="323" t="n">
        <v>0.145</v>
      </c>
      <c r="BM122" s="323" t="n">
        <v>0.125</v>
      </c>
      <c r="BN122" s="323" t="n">
        <v>0.315</v>
      </c>
      <c r="BO122" s="323" t="n">
        <v>0.0025</v>
      </c>
      <c r="BP122" s="323" t="n">
        <v>-0.01</v>
      </c>
      <c r="BQ122" s="323" t="n">
        <v>0.005</v>
      </c>
      <c r="BR122" s="323" t="n">
        <v>-0.01</v>
      </c>
      <c r="BS122" s="323" t="n">
        <v>0</v>
      </c>
      <c r="BT122" s="323" t="n">
        <v>0.005</v>
      </c>
      <c r="BU122" s="323" t="n">
        <v>0.0025</v>
      </c>
      <c r="BV122" s="323" t="n">
        <v>0.01</v>
      </c>
      <c r="BW122" s="0" t="n">
        <v>0.005</v>
      </c>
      <c r="BX122" s="0" t="n">
        <v>0</v>
      </c>
      <c r="BY122" s="0" t="n">
        <v>0</v>
      </c>
      <c r="BZ122" s="0" t="n">
        <v>0.03</v>
      </c>
    </row>
    <row r="123" customFormat="false" ht="12.75" hidden="false" customHeight="false" outlineLevel="0" collapsed="false">
      <c r="C123" s="353"/>
      <c r="G123" s="310" t="n">
        <f aca="false">EOMONTH(G122,0)+1</f>
        <v>40817</v>
      </c>
      <c r="H123" s="0" t="n">
        <v>3.8575</v>
      </c>
      <c r="I123" s="326" t="n">
        <v>0.18</v>
      </c>
      <c r="J123" s="323" t="n">
        <v>0.0589779611251142</v>
      </c>
      <c r="K123" s="323" t="n">
        <v>-0.13</v>
      </c>
      <c r="L123" s="323" t="n">
        <v>-0.15</v>
      </c>
      <c r="M123" s="362" t="n">
        <v>-0.09</v>
      </c>
      <c r="N123" s="362" t="n">
        <v>-0.13</v>
      </c>
      <c r="O123" s="323" t="n">
        <v>-0.09</v>
      </c>
      <c r="P123" s="323" t="n">
        <v>-0.044</v>
      </c>
      <c r="Q123" s="323" t="n">
        <v>-0.064</v>
      </c>
      <c r="R123" s="323" t="n">
        <v>-0.12</v>
      </c>
      <c r="S123" s="323" t="n">
        <v>-0.12</v>
      </c>
      <c r="T123" s="323" t="n">
        <v>-0.13</v>
      </c>
      <c r="U123" s="323" t="n">
        <v>-0.06075</v>
      </c>
      <c r="V123" s="323" t="n">
        <v>-0.044</v>
      </c>
      <c r="W123" s="323" t="n">
        <v>0.125</v>
      </c>
      <c r="X123" s="323" t="n">
        <v>0.145</v>
      </c>
      <c r="Y123" s="323" t="n">
        <v>0.04</v>
      </c>
      <c r="Z123" s="323" t="n">
        <v>0.5</v>
      </c>
      <c r="AA123" s="323" t="n">
        <v>0.145</v>
      </c>
      <c r="AB123" s="323" t="n">
        <v>0.175</v>
      </c>
      <c r="AC123" s="323" t="n">
        <v>-0.0155</v>
      </c>
      <c r="AD123" s="323" t="n">
        <v>-0.0495</v>
      </c>
      <c r="AE123" s="323" t="n">
        <v>0.0085</v>
      </c>
      <c r="AF123" s="323" t="n">
        <v>-0.009</v>
      </c>
      <c r="AG123" s="323" t="n">
        <v>0.0025</v>
      </c>
      <c r="AH123" s="323" t="n">
        <v>-0.0225</v>
      </c>
      <c r="AI123" s="323" t="n">
        <v>-0.0725</v>
      </c>
      <c r="AJ123" s="323" t="n">
        <v>-0.055</v>
      </c>
      <c r="AK123" s="323" t="n">
        <v>-0.0775</v>
      </c>
      <c r="AL123" s="323" t="n">
        <v>-0.0145</v>
      </c>
      <c r="AM123" s="323" t="n">
        <v>-0.072</v>
      </c>
      <c r="AN123" s="323" t="n">
        <v>-0.0775</v>
      </c>
      <c r="AO123" s="323" t="n">
        <v>-0.017</v>
      </c>
      <c r="AP123" s="323" t="n">
        <v>0.023</v>
      </c>
      <c r="AQ123" s="323" t="n">
        <v>0.4</v>
      </c>
      <c r="AR123" s="323" t="n">
        <v>0.0125</v>
      </c>
      <c r="AS123" s="323" t="n">
        <v>-0.45</v>
      </c>
      <c r="AT123" s="323" t="n">
        <v>-0.07</v>
      </c>
      <c r="AU123" s="323" t="n">
        <v>-0.195</v>
      </c>
      <c r="AV123" s="323" t="n">
        <v>-0.1</v>
      </c>
      <c r="AW123" s="323" t="n">
        <v>-0.37</v>
      </c>
      <c r="AX123" s="323" t="n">
        <v>0</v>
      </c>
      <c r="AY123" s="323" t="n">
        <v>0.43</v>
      </c>
      <c r="AZ123" s="323" t="n">
        <v>-0.45</v>
      </c>
      <c r="BA123" s="323" t="n">
        <v>-0.1335</v>
      </c>
      <c r="BB123" s="323" t="n">
        <v>-0.06</v>
      </c>
      <c r="BC123" s="323" t="n">
        <v>-0.0735</v>
      </c>
      <c r="BD123" s="323" t="n">
        <v>-0.044</v>
      </c>
      <c r="BE123" s="323" t="n">
        <v>-0.076</v>
      </c>
      <c r="BF123" s="323" t="n">
        <v>-0.0145</v>
      </c>
      <c r="BG123" s="323" t="n">
        <v>-0.049</v>
      </c>
      <c r="BH123" s="323" t="n">
        <v>-0.0175</v>
      </c>
      <c r="BI123" s="323" t="n">
        <v>-0.0725</v>
      </c>
      <c r="BJ123" s="323" t="n">
        <v>0</v>
      </c>
      <c r="BK123" s="323" t="n">
        <v>0.14</v>
      </c>
      <c r="BL123" s="323" t="n">
        <v>0.145</v>
      </c>
      <c r="BM123" s="323" t="n">
        <v>0.125</v>
      </c>
      <c r="BN123" s="323" t="n">
        <v>0.36</v>
      </c>
      <c r="BO123" s="323" t="n">
        <v>0.0025</v>
      </c>
      <c r="BP123" s="323" t="n">
        <v>-0.015</v>
      </c>
      <c r="BQ123" s="323" t="n">
        <v>0.005</v>
      </c>
      <c r="BR123" s="323" t="n">
        <v>-0.01</v>
      </c>
      <c r="BS123" s="323" t="n">
        <v>0</v>
      </c>
      <c r="BT123" s="323" t="n">
        <v>0.005</v>
      </c>
      <c r="BU123" s="323" t="n">
        <v>0.0025</v>
      </c>
      <c r="BV123" s="323" t="n">
        <v>0.01</v>
      </c>
      <c r="BW123" s="0" t="n">
        <v>0.005</v>
      </c>
      <c r="BX123" s="0" t="n">
        <v>0</v>
      </c>
      <c r="BY123" s="0" t="n">
        <v>0</v>
      </c>
      <c r="BZ123" s="0" t="n">
        <v>0.03</v>
      </c>
    </row>
    <row r="124" customFormat="false" ht="12.75" hidden="false" customHeight="false" outlineLevel="0" collapsed="false">
      <c r="C124" s="353"/>
      <c r="G124" s="310" t="n">
        <f aca="false">EOMONTH(G123,0)+1</f>
        <v>40848</v>
      </c>
      <c r="H124" s="0" t="n">
        <v>4.0095</v>
      </c>
      <c r="I124" s="326" t="n">
        <v>0.18</v>
      </c>
      <c r="J124" s="323" t="n">
        <v>0.0590814596240108</v>
      </c>
      <c r="K124" s="323" t="n">
        <v>-0.13</v>
      </c>
      <c r="L124" s="323" t="n">
        <v>-0.15</v>
      </c>
      <c r="M124" s="362" t="n">
        <v>-0.01</v>
      </c>
      <c r="N124" s="362" t="n">
        <v>-0.13</v>
      </c>
      <c r="O124" s="323" t="n">
        <v>0</v>
      </c>
      <c r="P124" s="323" t="n">
        <v>-0.0435</v>
      </c>
      <c r="Q124" s="323" t="n">
        <v>-0.0785</v>
      </c>
      <c r="R124" s="323" t="n">
        <v>-0.12</v>
      </c>
      <c r="S124" s="323" t="n">
        <v>-0.12</v>
      </c>
      <c r="T124" s="323" t="n">
        <v>-0.13</v>
      </c>
      <c r="U124" s="323" t="n">
        <v>-0.078</v>
      </c>
      <c r="V124" s="323" t="n">
        <v>-0.0435</v>
      </c>
      <c r="W124" s="323" t="n">
        <v>0.155</v>
      </c>
      <c r="X124" s="323" t="n">
        <v>0.175</v>
      </c>
      <c r="Y124" s="323" t="n">
        <v>0.13</v>
      </c>
      <c r="Z124" s="323" t="n">
        <v>0.5</v>
      </c>
      <c r="AA124" s="323" t="n">
        <v>0.195</v>
      </c>
      <c r="AB124" s="323" t="n">
        <v>0.21</v>
      </c>
      <c r="AC124" s="323" t="n">
        <v>-0.013</v>
      </c>
      <c r="AD124" s="323" t="n">
        <v>-0.0305</v>
      </c>
      <c r="AE124" s="323" t="n">
        <v>0.0095</v>
      </c>
      <c r="AF124" s="323" t="n">
        <v>-0.008</v>
      </c>
      <c r="AG124" s="323" t="n">
        <v>0.0025</v>
      </c>
      <c r="AH124" s="323" t="n">
        <v>-0.0225</v>
      </c>
      <c r="AI124" s="323" t="n">
        <v>-0.075</v>
      </c>
      <c r="AJ124" s="323" t="n">
        <v>-0.0575</v>
      </c>
      <c r="AK124" s="323" t="n">
        <v>-0.08</v>
      </c>
      <c r="AL124" s="323" t="n">
        <v>-0.011</v>
      </c>
      <c r="AM124" s="323" t="n">
        <v>-0.064</v>
      </c>
      <c r="AN124" s="323" t="n">
        <v>-0.1125</v>
      </c>
      <c r="AO124" s="323" t="n">
        <v>-0.008999999</v>
      </c>
      <c r="AP124" s="323" t="n">
        <v>0.031</v>
      </c>
      <c r="AQ124" s="323" t="n">
        <v>0.65</v>
      </c>
      <c r="AR124" s="323" t="n">
        <v>-0.0225</v>
      </c>
      <c r="AS124" s="323" t="n">
        <v>-0.34</v>
      </c>
      <c r="AT124" s="323" t="n">
        <v>-0.07</v>
      </c>
      <c r="AU124" s="323" t="n">
        <v>-0.13</v>
      </c>
      <c r="AV124" s="323" t="n">
        <v>0.248</v>
      </c>
      <c r="AW124" s="323" t="n">
        <v>-0.26</v>
      </c>
      <c r="AX124" s="323" t="n">
        <v>0</v>
      </c>
      <c r="AY124" s="323" t="n">
        <v>0.35</v>
      </c>
      <c r="AZ124" s="323" t="n">
        <v>-0.34</v>
      </c>
      <c r="BA124" s="323" t="n">
        <v>-0.141</v>
      </c>
      <c r="BB124" s="323" t="n">
        <v>-0.06</v>
      </c>
      <c r="BC124" s="323" t="n">
        <v>-0.081</v>
      </c>
      <c r="BD124" s="323" t="n">
        <v>-0.0435</v>
      </c>
      <c r="BE124" s="323" t="n">
        <v>-0.071</v>
      </c>
      <c r="BF124" s="323" t="n">
        <v>-0.016</v>
      </c>
      <c r="BG124" s="323" t="n">
        <v>-0.0635</v>
      </c>
      <c r="BH124" s="323" t="n">
        <v>-0.0525</v>
      </c>
      <c r="BI124" s="323" t="n">
        <v>-0.075</v>
      </c>
      <c r="BJ124" s="323" t="n">
        <v>0</v>
      </c>
      <c r="BK124" s="323" t="n">
        <v>0.17</v>
      </c>
      <c r="BL124" s="323" t="n">
        <v>0.175</v>
      </c>
      <c r="BM124" s="323" t="n">
        <v>0.155</v>
      </c>
      <c r="BN124" s="323" t="n">
        <v>0.46</v>
      </c>
      <c r="BO124" s="323" t="n">
        <v>0.0025</v>
      </c>
      <c r="BP124" s="323" t="n">
        <v>-0.02</v>
      </c>
      <c r="BQ124" s="323" t="n">
        <v>0.005</v>
      </c>
      <c r="BR124" s="323" t="n">
        <v>0</v>
      </c>
      <c r="BS124" s="323" t="n">
        <v>0</v>
      </c>
      <c r="BT124" s="323" t="n">
        <v>0.005</v>
      </c>
      <c r="BU124" s="323" t="n">
        <v>0.005</v>
      </c>
      <c r="BV124" s="323" t="n">
        <v>0.055</v>
      </c>
      <c r="BW124" s="0" t="n">
        <v>0.02</v>
      </c>
      <c r="BX124" s="0" t="n">
        <v>0</v>
      </c>
      <c r="BY124" s="0" t="n">
        <v>0</v>
      </c>
      <c r="BZ124" s="0" t="n">
        <v>0.03</v>
      </c>
    </row>
    <row r="125" customFormat="false" ht="12.75" hidden="false" customHeight="false" outlineLevel="0" collapsed="false">
      <c r="C125" s="353"/>
      <c r="G125" s="310" t="n">
        <f aca="false">EOMONTH(G124,0)+1</f>
        <v>40878</v>
      </c>
      <c r="H125" s="0" t="n">
        <v>4.1525</v>
      </c>
      <c r="I125" s="326" t="n">
        <v>0.18</v>
      </c>
      <c r="J125" s="323" t="n">
        <v>0.0591816194650425</v>
      </c>
      <c r="K125" s="323" t="n">
        <v>-0.1325</v>
      </c>
      <c r="L125" s="323" t="n">
        <v>-0.1525</v>
      </c>
      <c r="M125" s="362" t="n">
        <v>-0.005</v>
      </c>
      <c r="N125" s="362" t="n">
        <v>-0.13</v>
      </c>
      <c r="O125" s="323" t="n">
        <v>0.005</v>
      </c>
      <c r="P125" s="323" t="n">
        <v>-0.0435</v>
      </c>
      <c r="Q125" s="323" t="n">
        <v>-0.0785</v>
      </c>
      <c r="R125" s="323" t="n">
        <v>-0.1225</v>
      </c>
      <c r="S125" s="323" t="n">
        <v>-0.1225</v>
      </c>
      <c r="T125" s="323" t="n">
        <v>-0.1325</v>
      </c>
      <c r="U125" s="323" t="n">
        <v>-0.08925</v>
      </c>
      <c r="V125" s="323" t="n">
        <v>-0.0435</v>
      </c>
      <c r="W125" s="323" t="n">
        <v>0.155</v>
      </c>
      <c r="X125" s="323" t="n">
        <v>0.175</v>
      </c>
      <c r="Y125" s="323" t="n">
        <v>0.13</v>
      </c>
      <c r="Z125" s="323" t="n">
        <v>0.5</v>
      </c>
      <c r="AA125" s="323" t="n">
        <v>0.215</v>
      </c>
      <c r="AB125" s="323" t="n">
        <v>0.29</v>
      </c>
      <c r="AC125" s="323" t="n">
        <v>-0.013</v>
      </c>
      <c r="AD125" s="323" t="n">
        <v>-0.0305</v>
      </c>
      <c r="AE125" s="323" t="n">
        <v>0.0095</v>
      </c>
      <c r="AF125" s="323" t="n">
        <v>-0.008</v>
      </c>
      <c r="AG125" s="323" t="n">
        <v>0.0025</v>
      </c>
      <c r="AH125" s="323" t="n">
        <v>-0.0225</v>
      </c>
      <c r="AI125" s="323" t="n">
        <v>-0.075</v>
      </c>
      <c r="AJ125" s="323" t="n">
        <v>-0.0555</v>
      </c>
      <c r="AK125" s="323" t="n">
        <v>-0.078</v>
      </c>
      <c r="AL125" s="323" t="n">
        <v>-0.008499999</v>
      </c>
      <c r="AM125" s="323" t="n">
        <v>-0.064</v>
      </c>
      <c r="AN125" s="323" t="n">
        <v>-0.135</v>
      </c>
      <c r="AO125" s="323" t="n">
        <v>-0.008999999</v>
      </c>
      <c r="AP125" s="323" t="n">
        <v>0.031</v>
      </c>
      <c r="AQ125" s="323" t="n">
        <v>0.98</v>
      </c>
      <c r="AR125" s="323" t="n">
        <v>-0.045</v>
      </c>
      <c r="AS125" s="323" t="n">
        <v>-0.34</v>
      </c>
      <c r="AT125" s="323" t="n">
        <v>-0.07</v>
      </c>
      <c r="AU125" s="323" t="n">
        <v>-0.13</v>
      </c>
      <c r="AV125" s="323" t="n">
        <v>0.308</v>
      </c>
      <c r="AW125" s="323" t="n">
        <v>-0.26</v>
      </c>
      <c r="AX125" s="323" t="n">
        <v>0</v>
      </c>
      <c r="AY125" s="323" t="n">
        <v>0.35</v>
      </c>
      <c r="AZ125" s="323" t="n">
        <v>-0.34</v>
      </c>
      <c r="BA125" s="323" t="n">
        <v>-0.1685</v>
      </c>
      <c r="BB125" s="323" t="n">
        <v>-0.06</v>
      </c>
      <c r="BC125" s="323" t="n">
        <v>-0.1085</v>
      </c>
      <c r="BD125" s="323" t="n">
        <v>-0.0435</v>
      </c>
      <c r="BE125" s="323" t="n">
        <v>-0.0985</v>
      </c>
      <c r="BF125" s="323" t="n">
        <v>-0.0135</v>
      </c>
      <c r="BG125" s="323" t="n">
        <v>-0.0635</v>
      </c>
      <c r="BH125" s="323" t="n">
        <v>-0.075</v>
      </c>
      <c r="BI125" s="323" t="n">
        <v>-0.075</v>
      </c>
      <c r="BJ125" s="323" t="n">
        <v>0</v>
      </c>
      <c r="BK125" s="323" t="n">
        <v>0.17</v>
      </c>
      <c r="BL125" s="323" t="n">
        <v>0.175</v>
      </c>
      <c r="BM125" s="323" t="n">
        <v>0.155</v>
      </c>
      <c r="BN125" s="323" t="n">
        <v>0.77</v>
      </c>
      <c r="BO125" s="323" t="n">
        <v>0.0025</v>
      </c>
      <c r="BP125" s="323" t="n">
        <v>-0.025</v>
      </c>
      <c r="BQ125" s="323" t="n">
        <v>0.005</v>
      </c>
      <c r="BR125" s="323" t="n">
        <v>0</v>
      </c>
      <c r="BS125" s="323" t="n">
        <v>0</v>
      </c>
      <c r="BT125" s="323" t="n">
        <v>0.005</v>
      </c>
      <c r="BU125" s="323" t="n">
        <v>0.005</v>
      </c>
      <c r="BV125" s="323" t="n">
        <v>0.25</v>
      </c>
      <c r="BW125" s="0" t="n">
        <v>0.02</v>
      </c>
      <c r="BX125" s="0" t="n">
        <v>0</v>
      </c>
      <c r="BY125" s="0" t="n">
        <v>0</v>
      </c>
      <c r="BZ125" s="0" t="n">
        <v>0.03</v>
      </c>
    </row>
    <row r="126" customFormat="false" ht="12.75" hidden="false" customHeight="false" outlineLevel="0" collapsed="false">
      <c r="C126" s="353"/>
      <c r="G126" s="310" t="n">
        <f aca="false">EOMONTH(G125,0)+1</f>
        <v>40909</v>
      </c>
      <c r="H126" s="0" t="n">
        <v>4.2125</v>
      </c>
      <c r="I126" s="326" t="n">
        <v>0.18</v>
      </c>
      <c r="J126" s="323" t="n">
        <v>0.0592504706985655</v>
      </c>
      <c r="K126" s="323" t="n">
        <v>-0.135</v>
      </c>
      <c r="L126" s="323" t="n">
        <v>-0.155</v>
      </c>
      <c r="M126" s="362" t="n">
        <v>0.015</v>
      </c>
      <c r="N126" s="362" t="n">
        <v>-0.13</v>
      </c>
      <c r="O126" s="323" t="n">
        <v>0.025</v>
      </c>
      <c r="P126" s="323" t="n">
        <v>-0.0435</v>
      </c>
      <c r="Q126" s="323" t="n">
        <v>-0.0785</v>
      </c>
      <c r="R126" s="323" t="n">
        <v>-0.125</v>
      </c>
      <c r="S126" s="323" t="n">
        <v>-0.125</v>
      </c>
      <c r="T126" s="323" t="n">
        <v>-0.135</v>
      </c>
      <c r="U126" s="323" t="n">
        <v>-0.0905</v>
      </c>
      <c r="V126" s="323" t="n">
        <v>-0.0435</v>
      </c>
      <c r="W126" s="323" t="n">
        <v>0.155</v>
      </c>
      <c r="X126" s="323" t="n">
        <v>0.175</v>
      </c>
      <c r="Y126" s="323" t="n">
        <v>0.13</v>
      </c>
      <c r="Z126" s="323" t="n">
        <v>0.5</v>
      </c>
      <c r="AA126" s="323" t="n">
        <v>0.235</v>
      </c>
      <c r="AB126" s="323" t="n">
        <v>0.34</v>
      </c>
      <c r="AC126" s="323" t="n">
        <v>-0.011</v>
      </c>
      <c r="AD126" s="323" t="n">
        <v>-0.0305</v>
      </c>
      <c r="AE126" s="323" t="n">
        <v>0.0095</v>
      </c>
      <c r="AF126" s="323" t="n">
        <v>-0.008</v>
      </c>
      <c r="AG126" s="323" t="n">
        <v>0.0025</v>
      </c>
      <c r="AH126" s="323" t="n">
        <v>-0.0225</v>
      </c>
      <c r="AI126" s="323" t="n">
        <v>-0.075</v>
      </c>
      <c r="AJ126" s="323" t="n">
        <v>-0.0555</v>
      </c>
      <c r="AK126" s="323" t="n">
        <v>-0.078</v>
      </c>
      <c r="AL126" s="323" t="n">
        <v>-0.008499999</v>
      </c>
      <c r="AM126" s="323" t="n">
        <v>-0.064</v>
      </c>
      <c r="AN126" s="323" t="n">
        <v>-0.1375</v>
      </c>
      <c r="AO126" s="323" t="n">
        <v>-0.008999999</v>
      </c>
      <c r="AP126" s="323" t="n">
        <v>0.031</v>
      </c>
      <c r="AQ126" s="323" t="n">
        <v>1.6</v>
      </c>
      <c r="AR126" s="323" t="n">
        <v>-0.0475</v>
      </c>
      <c r="AS126" s="323" t="n">
        <v>-0.34</v>
      </c>
      <c r="AT126" s="323" t="n">
        <v>-0.07</v>
      </c>
      <c r="AU126" s="323" t="n">
        <v>-0.13</v>
      </c>
      <c r="AV126" s="323" t="n">
        <v>0.378</v>
      </c>
      <c r="AW126" s="323" t="n">
        <v>-0.26</v>
      </c>
      <c r="AX126" s="323" t="n">
        <v>0</v>
      </c>
      <c r="AY126" s="323" t="n">
        <v>0.35</v>
      </c>
      <c r="AZ126" s="323" t="n">
        <v>-0.34</v>
      </c>
      <c r="BA126" s="323" t="n">
        <v>-0.1835</v>
      </c>
      <c r="BB126" s="323" t="n">
        <v>-0.06</v>
      </c>
      <c r="BC126" s="323" t="n">
        <v>-0.1235</v>
      </c>
      <c r="BD126" s="323" t="n">
        <v>-0.0435</v>
      </c>
      <c r="BE126" s="323" t="n">
        <v>-0.099</v>
      </c>
      <c r="BF126" s="323" t="n">
        <v>-0.0135</v>
      </c>
      <c r="BG126" s="323" t="n">
        <v>-0.0635</v>
      </c>
      <c r="BH126" s="323" t="n">
        <v>-0.0775</v>
      </c>
      <c r="BI126" s="323" t="n">
        <v>-0.075</v>
      </c>
      <c r="BJ126" s="323" t="n">
        <v>0</v>
      </c>
      <c r="BK126" s="323" t="n">
        <v>0.17</v>
      </c>
      <c r="BL126" s="323" t="n">
        <v>0.175</v>
      </c>
      <c r="BM126" s="323" t="n">
        <v>0.155</v>
      </c>
      <c r="BN126" s="323" t="n">
        <v>1.04</v>
      </c>
      <c r="BO126" s="323" t="n">
        <v>0.0025</v>
      </c>
      <c r="BP126" s="323" t="n">
        <v>-0.025</v>
      </c>
      <c r="BQ126" s="323" t="n">
        <v>0.005</v>
      </c>
      <c r="BR126" s="323" t="n">
        <v>0</v>
      </c>
      <c r="BS126" s="323" t="n">
        <v>0</v>
      </c>
      <c r="BT126" s="323" t="n">
        <v>0.005</v>
      </c>
      <c r="BU126" s="323" t="n">
        <v>0.005</v>
      </c>
      <c r="BV126" s="323" t="n">
        <v>0.45</v>
      </c>
      <c r="BW126" s="0" t="n">
        <v>0.02</v>
      </c>
      <c r="BX126" s="0" t="n">
        <v>0</v>
      </c>
      <c r="BY126" s="0" t="n">
        <v>0</v>
      </c>
      <c r="BZ126" s="0" t="n">
        <v>0.03</v>
      </c>
    </row>
    <row r="127" customFormat="false" ht="12.75" hidden="false" customHeight="false" outlineLevel="0" collapsed="false">
      <c r="C127" s="353"/>
      <c r="G127" s="310" t="n">
        <f aca="false">EOMONTH(G126,0)+1</f>
        <v>40940</v>
      </c>
      <c r="H127" s="0" t="n">
        <v>4.1275</v>
      </c>
      <c r="I127" s="326" t="n">
        <v>0.175</v>
      </c>
      <c r="J127" s="323" t="n">
        <v>0.0592942989032874</v>
      </c>
      <c r="K127" s="323" t="n">
        <v>-0.1275</v>
      </c>
      <c r="L127" s="323" t="n">
        <v>-0.1475</v>
      </c>
      <c r="M127" s="362" t="n">
        <v>0.01</v>
      </c>
      <c r="N127" s="362" t="n">
        <v>-0.13</v>
      </c>
      <c r="O127" s="323" t="n">
        <v>0.02</v>
      </c>
      <c r="P127" s="323" t="n">
        <v>-0.0435</v>
      </c>
      <c r="Q127" s="323" t="n">
        <v>-0.0785</v>
      </c>
      <c r="R127" s="323" t="n">
        <v>-0.1175</v>
      </c>
      <c r="S127" s="323" t="n">
        <v>-0.1175</v>
      </c>
      <c r="T127" s="323" t="n">
        <v>-0.1275</v>
      </c>
      <c r="U127" s="323" t="n">
        <v>-0.08175</v>
      </c>
      <c r="V127" s="323" t="n">
        <v>-0.0435</v>
      </c>
      <c r="W127" s="323" t="n">
        <v>0.155</v>
      </c>
      <c r="X127" s="323" t="n">
        <v>0.175</v>
      </c>
      <c r="Y127" s="323" t="n">
        <v>0.13</v>
      </c>
      <c r="Z127" s="323" t="n">
        <v>0.5</v>
      </c>
      <c r="AA127" s="323" t="n">
        <v>0.235</v>
      </c>
      <c r="AB127" s="323" t="n">
        <v>0.34</v>
      </c>
      <c r="AC127" s="323" t="n">
        <v>-0.011</v>
      </c>
      <c r="AD127" s="323" t="n">
        <v>-0.0305</v>
      </c>
      <c r="AE127" s="323" t="n">
        <v>0.0095</v>
      </c>
      <c r="AF127" s="323" t="n">
        <v>-0.008</v>
      </c>
      <c r="AG127" s="323" t="n">
        <v>0.0025</v>
      </c>
      <c r="AH127" s="323" t="n">
        <v>-0.0225</v>
      </c>
      <c r="AI127" s="323" t="n">
        <v>-0.075</v>
      </c>
      <c r="AJ127" s="323" t="n">
        <v>-0.0555</v>
      </c>
      <c r="AK127" s="323" t="n">
        <v>-0.078</v>
      </c>
      <c r="AL127" s="323" t="n">
        <v>-0.008499999</v>
      </c>
      <c r="AM127" s="323" t="n">
        <v>-0.064</v>
      </c>
      <c r="AN127" s="323" t="n">
        <v>-0.12</v>
      </c>
      <c r="AO127" s="323" t="n">
        <v>-0.008999999</v>
      </c>
      <c r="AP127" s="323" t="n">
        <v>0.031</v>
      </c>
      <c r="AQ127" s="323" t="n">
        <v>1.6</v>
      </c>
      <c r="AR127" s="323" t="n">
        <v>-0.03</v>
      </c>
      <c r="AS127" s="323" t="n">
        <v>-0.34</v>
      </c>
      <c r="AT127" s="323" t="n">
        <v>-0.07</v>
      </c>
      <c r="AU127" s="323" t="n">
        <v>-0.13</v>
      </c>
      <c r="AV127" s="323" t="n">
        <v>0.248</v>
      </c>
      <c r="AW127" s="323" t="n">
        <v>-0.26</v>
      </c>
      <c r="AX127" s="323" t="n">
        <v>0</v>
      </c>
      <c r="AY127" s="323" t="n">
        <v>0.35</v>
      </c>
      <c r="AZ127" s="323" t="n">
        <v>-0.34</v>
      </c>
      <c r="BA127" s="323" t="n">
        <v>-0.1735</v>
      </c>
      <c r="BB127" s="323" t="n">
        <v>-0.06</v>
      </c>
      <c r="BC127" s="323" t="n">
        <v>-0.1135</v>
      </c>
      <c r="BD127" s="323" t="n">
        <v>-0.0435</v>
      </c>
      <c r="BE127" s="323" t="n">
        <v>-0.099</v>
      </c>
      <c r="BF127" s="323" t="n">
        <v>-0.0135</v>
      </c>
      <c r="BG127" s="323" t="n">
        <v>-0.0635</v>
      </c>
      <c r="BH127" s="323" t="n">
        <v>-0.06</v>
      </c>
      <c r="BI127" s="323" t="n">
        <v>-0.075</v>
      </c>
      <c r="BJ127" s="323" t="n">
        <v>0</v>
      </c>
      <c r="BK127" s="323" t="n">
        <v>0.17</v>
      </c>
      <c r="BL127" s="323" t="n">
        <v>0.175</v>
      </c>
      <c r="BM127" s="323" t="n">
        <v>0.155</v>
      </c>
      <c r="BN127" s="323" t="n">
        <v>1.04</v>
      </c>
      <c r="BO127" s="323" t="n">
        <v>0.0025</v>
      </c>
      <c r="BP127" s="323" t="n">
        <v>-0.025</v>
      </c>
      <c r="BQ127" s="323" t="n">
        <v>0.005</v>
      </c>
      <c r="BR127" s="323" t="n">
        <v>0</v>
      </c>
      <c r="BS127" s="323" t="n">
        <v>0</v>
      </c>
      <c r="BT127" s="323" t="n">
        <v>0.005</v>
      </c>
      <c r="BU127" s="323" t="n">
        <v>0.005</v>
      </c>
      <c r="BV127" s="323" t="n">
        <v>0.45</v>
      </c>
      <c r="BW127" s="0" t="n">
        <v>0.02</v>
      </c>
      <c r="BX127" s="0" t="n">
        <v>0</v>
      </c>
      <c r="BY127" s="0" t="n">
        <v>0</v>
      </c>
      <c r="BZ127" s="0" t="n">
        <v>0.03</v>
      </c>
    </row>
    <row r="128" customFormat="false" ht="12.75" hidden="false" customHeight="false" outlineLevel="0" collapsed="false">
      <c r="C128" s="353"/>
      <c r="G128" s="310" t="n">
        <f aca="false">EOMONTH(G127,0)+1</f>
        <v>40969</v>
      </c>
      <c r="H128" s="0" t="n">
        <v>3.9975</v>
      </c>
      <c r="I128" s="326" t="n">
        <v>0.17</v>
      </c>
      <c r="J128" s="323" t="n">
        <v>0.0593352994824756</v>
      </c>
      <c r="K128" s="323" t="n">
        <v>-0.125</v>
      </c>
      <c r="L128" s="323" t="n">
        <v>-0.145</v>
      </c>
      <c r="M128" s="362" t="n">
        <v>-0.01</v>
      </c>
      <c r="N128" s="362" t="n">
        <v>-0.13</v>
      </c>
      <c r="O128" s="323" t="n">
        <v>0</v>
      </c>
      <c r="P128" s="323" t="n">
        <v>-0.0435</v>
      </c>
      <c r="Q128" s="323" t="n">
        <v>-0.0785</v>
      </c>
      <c r="R128" s="323" t="n">
        <v>-0.115</v>
      </c>
      <c r="S128" s="323" t="n">
        <v>-0.115</v>
      </c>
      <c r="T128" s="323" t="n">
        <v>-0.125</v>
      </c>
      <c r="U128" s="323" t="n">
        <v>-0.0755</v>
      </c>
      <c r="V128" s="323" t="n">
        <v>-0.0435</v>
      </c>
      <c r="W128" s="323" t="n">
        <v>0.155</v>
      </c>
      <c r="X128" s="323" t="n">
        <v>0.175</v>
      </c>
      <c r="Y128" s="323" t="n">
        <v>0.13</v>
      </c>
      <c r="Z128" s="323" t="n">
        <v>0.5</v>
      </c>
      <c r="AA128" s="323" t="n">
        <v>0.195</v>
      </c>
      <c r="AB128" s="323" t="n">
        <v>0.29</v>
      </c>
      <c r="AC128" s="323" t="n">
        <v>-0.011</v>
      </c>
      <c r="AD128" s="323" t="n">
        <v>-0.0305</v>
      </c>
      <c r="AE128" s="323" t="n">
        <v>0.017</v>
      </c>
      <c r="AF128" s="323" t="n">
        <v>0.000499999999999997</v>
      </c>
      <c r="AG128" s="323" t="n">
        <v>0.0025</v>
      </c>
      <c r="AH128" s="323" t="n">
        <v>-0.0225</v>
      </c>
      <c r="AI128" s="323" t="n">
        <v>-0.075</v>
      </c>
      <c r="AJ128" s="323" t="n">
        <v>-0.0555</v>
      </c>
      <c r="AK128" s="323" t="n">
        <v>-0.078</v>
      </c>
      <c r="AL128" s="323" t="n">
        <v>-0.008499999</v>
      </c>
      <c r="AM128" s="323" t="n">
        <v>-0.064</v>
      </c>
      <c r="AN128" s="323" t="n">
        <v>-0.1075</v>
      </c>
      <c r="AO128" s="323" t="n">
        <v>-0.008999999</v>
      </c>
      <c r="AP128" s="323" t="n">
        <v>0.031</v>
      </c>
      <c r="AQ128" s="323" t="n">
        <v>0.64</v>
      </c>
      <c r="AR128" s="323" t="n">
        <v>-0.0175</v>
      </c>
      <c r="AS128" s="323" t="n">
        <v>-0.34</v>
      </c>
      <c r="AT128" s="323" t="n">
        <v>-0.07</v>
      </c>
      <c r="AU128" s="323" t="n">
        <v>-0.13</v>
      </c>
      <c r="AV128" s="323" t="n">
        <v>0.068</v>
      </c>
      <c r="AW128" s="323" t="n">
        <v>-0.26</v>
      </c>
      <c r="AX128" s="323" t="n">
        <v>0</v>
      </c>
      <c r="AY128" s="323" t="n">
        <v>0.35</v>
      </c>
      <c r="AZ128" s="323" t="n">
        <v>-0.34</v>
      </c>
      <c r="BA128" s="323" t="n">
        <v>-0.1635</v>
      </c>
      <c r="BB128" s="323" t="n">
        <v>-0.06</v>
      </c>
      <c r="BC128" s="323" t="n">
        <v>-0.1035</v>
      </c>
      <c r="BD128" s="323" t="n">
        <v>-0.0435</v>
      </c>
      <c r="BE128" s="323" t="n">
        <v>-0.099</v>
      </c>
      <c r="BF128" s="323" t="n">
        <v>-0.0135</v>
      </c>
      <c r="BG128" s="323" t="n">
        <v>-0.0635</v>
      </c>
      <c r="BH128" s="323" t="n">
        <v>-0.0475</v>
      </c>
      <c r="BI128" s="323" t="n">
        <v>-0.075</v>
      </c>
      <c r="BJ128" s="323" t="n">
        <v>0</v>
      </c>
      <c r="BK128" s="323" t="n">
        <v>0.17</v>
      </c>
      <c r="BL128" s="323" t="n">
        <v>0.175</v>
      </c>
      <c r="BM128" s="323" t="n">
        <v>0.155</v>
      </c>
      <c r="BN128" s="323" t="n">
        <v>0.54</v>
      </c>
      <c r="BO128" s="323" t="n">
        <v>0.0025</v>
      </c>
      <c r="BP128" s="323" t="n">
        <v>-0.02</v>
      </c>
      <c r="BQ128" s="323" t="n">
        <v>0.005</v>
      </c>
      <c r="BR128" s="323" t="n">
        <v>0</v>
      </c>
      <c r="BS128" s="323" t="n">
        <v>0</v>
      </c>
      <c r="BT128" s="323" t="n">
        <v>0.005</v>
      </c>
      <c r="BU128" s="323" t="n">
        <v>0.005</v>
      </c>
      <c r="BV128" s="323" t="n">
        <v>0.1</v>
      </c>
      <c r="BW128" s="0" t="n">
        <v>0.02</v>
      </c>
      <c r="BX128" s="0" t="n">
        <v>0</v>
      </c>
      <c r="BY128" s="0" t="n">
        <v>0</v>
      </c>
      <c r="BZ128" s="0" t="n">
        <v>0.03</v>
      </c>
    </row>
    <row r="129" customFormat="false" ht="12.75" hidden="false" customHeight="false" outlineLevel="0" collapsed="false">
      <c r="C129" s="353"/>
      <c r="G129" s="310" t="n">
        <f aca="false">EOMONTH(G128,0)+1</f>
        <v>41000</v>
      </c>
      <c r="H129" s="0" t="n">
        <v>3.8125</v>
      </c>
      <c r="I129" s="326" t="n">
        <v>0.17</v>
      </c>
      <c r="J129" s="323" t="n">
        <v>0.059379127688433</v>
      </c>
      <c r="K129" s="323" t="n">
        <v>-0.13</v>
      </c>
      <c r="L129" s="323" t="n">
        <v>-0.15</v>
      </c>
      <c r="M129" s="362" t="n">
        <v>-0.09</v>
      </c>
      <c r="N129" s="362" t="n">
        <v>-0.13</v>
      </c>
      <c r="O129" s="323" t="n">
        <v>-0.09</v>
      </c>
      <c r="P129" s="323" t="n">
        <v>-0.041</v>
      </c>
      <c r="Q129" s="323" t="n">
        <v>-0.061</v>
      </c>
      <c r="R129" s="323" t="n">
        <v>-0.12</v>
      </c>
      <c r="S129" s="323" t="n">
        <v>-0.12</v>
      </c>
      <c r="T129" s="323" t="n">
        <v>-0.13</v>
      </c>
      <c r="U129" s="323" t="n">
        <v>-0.0555</v>
      </c>
      <c r="V129" s="323" t="n">
        <v>-0.041</v>
      </c>
      <c r="W129" s="323" t="n">
        <v>0.125</v>
      </c>
      <c r="X129" s="323" t="n">
        <v>0.145</v>
      </c>
      <c r="Y129" s="323" t="n">
        <v>0.04</v>
      </c>
      <c r="Z129" s="323" t="n">
        <v>0.5</v>
      </c>
      <c r="AA129" s="323" t="n">
        <v>0.145</v>
      </c>
      <c r="AB129" s="323" t="n">
        <v>0.195</v>
      </c>
      <c r="AC129" s="323" t="n">
        <v>-0.0135</v>
      </c>
      <c r="AD129" s="323" t="n">
        <v>-0.0455</v>
      </c>
      <c r="AE129" s="323" t="n">
        <v>0.017</v>
      </c>
      <c r="AF129" s="323" t="n">
        <v>0.000499999999999997</v>
      </c>
      <c r="AG129" s="323" t="n">
        <v>0.0025</v>
      </c>
      <c r="AH129" s="323" t="n">
        <v>-0.0225</v>
      </c>
      <c r="AI129" s="323" t="n">
        <v>-0.0725</v>
      </c>
      <c r="AJ129" s="323" t="n">
        <v>-0.053</v>
      </c>
      <c r="AK129" s="323" t="n">
        <v>-0.0755</v>
      </c>
      <c r="AL129" s="323" t="n">
        <v>-0.0135</v>
      </c>
      <c r="AM129" s="323" t="n">
        <v>-0.072</v>
      </c>
      <c r="AN129" s="323" t="n">
        <v>-0.07</v>
      </c>
      <c r="AO129" s="323" t="n">
        <v>-0.017</v>
      </c>
      <c r="AP129" s="323" t="n">
        <v>0.023</v>
      </c>
      <c r="AQ129" s="323" t="n">
        <v>0.38</v>
      </c>
      <c r="AR129" s="323" t="n">
        <v>0.02</v>
      </c>
      <c r="AS129" s="323" t="n">
        <v>-0.45</v>
      </c>
      <c r="AT129" s="323" t="n">
        <v>-0.07</v>
      </c>
      <c r="AU129" s="323" t="n">
        <v>-0.195</v>
      </c>
      <c r="AV129" s="323" t="n">
        <v>-0.25</v>
      </c>
      <c r="AW129" s="323" t="n">
        <v>-0.37</v>
      </c>
      <c r="AX129" s="323" t="n">
        <v>0</v>
      </c>
      <c r="AY129" s="323" t="n">
        <v>0.43</v>
      </c>
      <c r="AZ129" s="323" t="n">
        <v>-0.45</v>
      </c>
      <c r="BA129" s="323" t="n">
        <v>-0.204</v>
      </c>
      <c r="BB129" s="323" t="n">
        <v>-0.06</v>
      </c>
      <c r="BC129" s="323" t="n">
        <v>-0.144</v>
      </c>
      <c r="BD129" s="323" t="n">
        <v>-0.041</v>
      </c>
      <c r="BE129" s="323" t="n">
        <v>-0.1215</v>
      </c>
      <c r="BF129" s="323" t="n">
        <v>-0.0135</v>
      </c>
      <c r="BG129" s="323" t="n">
        <v>-0.046</v>
      </c>
      <c r="BH129" s="323" t="n">
        <v>-0.01</v>
      </c>
      <c r="BI129" s="323" t="n">
        <v>-0.0725</v>
      </c>
      <c r="BJ129" s="323" t="n">
        <v>0</v>
      </c>
      <c r="BK129" s="323" t="n">
        <v>0.14</v>
      </c>
      <c r="BL129" s="323" t="n">
        <v>0.145</v>
      </c>
      <c r="BM129" s="323" t="n">
        <v>0.125</v>
      </c>
      <c r="BN129" s="323" t="n">
        <v>0.36</v>
      </c>
      <c r="BO129" s="323" t="n">
        <v>0.0025</v>
      </c>
      <c r="BP129" s="323" t="n">
        <v>-0.015</v>
      </c>
      <c r="BQ129" s="323" t="n">
        <v>0.005</v>
      </c>
      <c r="BR129" s="323" t="n">
        <v>-0.01</v>
      </c>
      <c r="BS129" s="323" t="n">
        <v>0</v>
      </c>
      <c r="BT129" s="323" t="n">
        <v>0.005</v>
      </c>
      <c r="BU129" s="323" t="n">
        <v>0.0025</v>
      </c>
      <c r="BV129" s="323" t="n">
        <v>0.02</v>
      </c>
      <c r="BW129" s="0" t="n">
        <v>0.005</v>
      </c>
      <c r="BX129" s="0" t="n">
        <v>0</v>
      </c>
      <c r="BY129" s="0" t="n">
        <v>0</v>
      </c>
      <c r="BZ129" s="0" t="n">
        <v>0.03</v>
      </c>
    </row>
    <row r="130" customFormat="false" ht="12.75" hidden="false" customHeight="false" outlineLevel="0" collapsed="false">
      <c r="C130" s="353"/>
      <c r="G130" s="310" t="n">
        <f aca="false">EOMONTH(G129,0)+1</f>
        <v>41030</v>
      </c>
      <c r="H130" s="0" t="n">
        <v>3.8075</v>
      </c>
      <c r="I130" s="326" t="n">
        <v>0.17</v>
      </c>
      <c r="J130" s="323" t="n">
        <v>0.0594215420819029</v>
      </c>
      <c r="K130" s="323" t="n">
        <v>-0.13</v>
      </c>
      <c r="L130" s="323" t="n">
        <v>-0.15</v>
      </c>
      <c r="M130" s="362" t="n">
        <v>-0.09</v>
      </c>
      <c r="N130" s="362" t="n">
        <v>-0.13</v>
      </c>
      <c r="O130" s="323" t="n">
        <v>-0.09</v>
      </c>
      <c r="P130" s="323" t="n">
        <v>-0.041</v>
      </c>
      <c r="Q130" s="323" t="n">
        <v>-0.061</v>
      </c>
      <c r="R130" s="323" t="n">
        <v>-0.12</v>
      </c>
      <c r="S130" s="323" t="n">
        <v>-0.12</v>
      </c>
      <c r="T130" s="323" t="n">
        <v>-0.13</v>
      </c>
      <c r="U130" s="323" t="n">
        <v>-0.0555</v>
      </c>
      <c r="V130" s="323" t="n">
        <v>-0.041</v>
      </c>
      <c r="W130" s="323" t="n">
        <v>0.125</v>
      </c>
      <c r="X130" s="323" t="n">
        <v>0.145</v>
      </c>
      <c r="Y130" s="323" t="n">
        <v>0.04</v>
      </c>
      <c r="Z130" s="323" t="n">
        <v>0.5</v>
      </c>
      <c r="AA130" s="323" t="n">
        <v>0.125</v>
      </c>
      <c r="AB130" s="323" t="n">
        <v>0.135</v>
      </c>
      <c r="AC130" s="323" t="n">
        <v>-0.0135</v>
      </c>
      <c r="AD130" s="323" t="n">
        <v>-0.0455</v>
      </c>
      <c r="AE130" s="323" t="n">
        <v>0.0195</v>
      </c>
      <c r="AF130" s="323" t="n">
        <v>0.002</v>
      </c>
      <c r="AG130" s="323" t="n">
        <v>0.0025</v>
      </c>
      <c r="AH130" s="323" t="n">
        <v>-0.0225</v>
      </c>
      <c r="AI130" s="323" t="n">
        <v>-0.0725</v>
      </c>
      <c r="AJ130" s="323" t="n">
        <v>-0.053</v>
      </c>
      <c r="AK130" s="323" t="n">
        <v>-0.0755</v>
      </c>
      <c r="AL130" s="323" t="n">
        <v>-0.0135</v>
      </c>
      <c r="AM130" s="323" t="n">
        <v>-0.072</v>
      </c>
      <c r="AN130" s="323" t="n">
        <v>-0.07</v>
      </c>
      <c r="AO130" s="323" t="n">
        <v>-0.017</v>
      </c>
      <c r="AP130" s="323" t="n">
        <v>0.023</v>
      </c>
      <c r="AQ130" s="323" t="n">
        <v>0.33</v>
      </c>
      <c r="AR130" s="323" t="n">
        <v>0.02</v>
      </c>
      <c r="AS130" s="323" t="n">
        <v>-0.45</v>
      </c>
      <c r="AT130" s="323" t="n">
        <v>-0.07</v>
      </c>
      <c r="AU130" s="323" t="n">
        <v>-0.195</v>
      </c>
      <c r="AV130" s="323" t="n">
        <v>-0.1</v>
      </c>
      <c r="AW130" s="323" t="n">
        <v>-0.37</v>
      </c>
      <c r="AX130" s="323" t="n">
        <v>0</v>
      </c>
      <c r="AY130" s="323" t="n">
        <v>0.43</v>
      </c>
      <c r="AZ130" s="323" t="n">
        <v>-0.45</v>
      </c>
      <c r="BA130" s="323" t="n">
        <v>-0.1815</v>
      </c>
      <c r="BB130" s="323" t="n">
        <v>-0.06</v>
      </c>
      <c r="BC130" s="323" t="n">
        <v>-0.1215</v>
      </c>
      <c r="BD130" s="323" t="n">
        <v>-0.041</v>
      </c>
      <c r="BE130" s="323" t="n">
        <v>-0.114</v>
      </c>
      <c r="BF130" s="323" t="n">
        <v>-0.0135</v>
      </c>
      <c r="BG130" s="323" t="n">
        <v>-0.046</v>
      </c>
      <c r="BH130" s="323" t="n">
        <v>-0.01</v>
      </c>
      <c r="BI130" s="323" t="n">
        <v>-0.0725</v>
      </c>
      <c r="BJ130" s="323" t="n">
        <v>0</v>
      </c>
      <c r="BK130" s="323" t="n">
        <v>0.14</v>
      </c>
      <c r="BL130" s="323" t="n">
        <v>0.145</v>
      </c>
      <c r="BM130" s="323" t="n">
        <v>0.125</v>
      </c>
      <c r="BN130" s="323" t="n">
        <v>0.325</v>
      </c>
      <c r="BO130" s="323" t="n">
        <v>0.0025</v>
      </c>
      <c r="BP130" s="323" t="n">
        <v>-0.015</v>
      </c>
      <c r="BQ130" s="323" t="n">
        <v>0.005</v>
      </c>
      <c r="BR130" s="323" t="n">
        <v>-0.01</v>
      </c>
      <c r="BS130" s="323" t="n">
        <v>0</v>
      </c>
      <c r="BT130" s="323" t="n">
        <v>0.005</v>
      </c>
      <c r="BU130" s="323" t="n">
        <v>0.0025</v>
      </c>
      <c r="BV130" s="323" t="n">
        <v>0.02</v>
      </c>
      <c r="BW130" s="0" t="n">
        <v>0.005</v>
      </c>
      <c r="BX130" s="0" t="n">
        <v>0</v>
      </c>
      <c r="BY130" s="0" t="n">
        <v>0</v>
      </c>
      <c r="BZ130" s="0" t="n">
        <v>0.03</v>
      </c>
    </row>
    <row r="131" customFormat="false" ht="12.75" hidden="false" customHeight="false" outlineLevel="0" collapsed="false">
      <c r="C131" s="353"/>
      <c r="G131" s="310" t="n">
        <f aca="false">EOMONTH(G130,0)+1</f>
        <v>41061</v>
      </c>
      <c r="H131" s="0" t="n">
        <v>3.8425</v>
      </c>
      <c r="I131" s="326" t="n">
        <v>0.17</v>
      </c>
      <c r="J131" s="323" t="n">
        <v>0.0594653702891166</v>
      </c>
      <c r="K131" s="323" t="n">
        <v>-0.13</v>
      </c>
      <c r="L131" s="323" t="n">
        <v>-0.15</v>
      </c>
      <c r="M131" s="362" t="n">
        <v>-0.09</v>
      </c>
      <c r="N131" s="362" t="n">
        <v>-0.13</v>
      </c>
      <c r="O131" s="323" t="n">
        <v>-0.09</v>
      </c>
      <c r="P131" s="323" t="n">
        <v>-0.041</v>
      </c>
      <c r="Q131" s="323" t="n">
        <v>-0.061</v>
      </c>
      <c r="R131" s="323" t="n">
        <v>-0.12</v>
      </c>
      <c r="S131" s="323" t="n">
        <v>-0.12</v>
      </c>
      <c r="T131" s="323" t="n">
        <v>-0.13</v>
      </c>
      <c r="U131" s="323" t="n">
        <v>-0.053</v>
      </c>
      <c r="V131" s="323" t="n">
        <v>-0.041</v>
      </c>
      <c r="W131" s="323" t="n">
        <v>0.125</v>
      </c>
      <c r="X131" s="323" t="n">
        <v>0.145</v>
      </c>
      <c r="Y131" s="323" t="n">
        <v>0.04</v>
      </c>
      <c r="Z131" s="323" t="n">
        <v>0.5</v>
      </c>
      <c r="AA131" s="323" t="n">
        <v>0.145</v>
      </c>
      <c r="AB131" s="323" t="n">
        <v>0.165</v>
      </c>
      <c r="AC131" s="323" t="n">
        <v>-0.0135</v>
      </c>
      <c r="AD131" s="323" t="n">
        <v>-0.043</v>
      </c>
      <c r="AE131" s="323" t="n">
        <v>0.0195</v>
      </c>
      <c r="AF131" s="323" t="n">
        <v>0.002</v>
      </c>
      <c r="AG131" s="323" t="n">
        <v>0.0025</v>
      </c>
      <c r="AH131" s="323" t="n">
        <v>-0.0225</v>
      </c>
      <c r="AI131" s="323" t="n">
        <v>-0.0725</v>
      </c>
      <c r="AJ131" s="323" t="n">
        <v>-0.053</v>
      </c>
      <c r="AK131" s="323" t="n">
        <v>-0.0755</v>
      </c>
      <c r="AL131" s="323" t="n">
        <v>-0.0135</v>
      </c>
      <c r="AM131" s="323" t="n">
        <v>-0.072</v>
      </c>
      <c r="AN131" s="323" t="n">
        <v>-0.065</v>
      </c>
      <c r="AO131" s="323" t="n">
        <v>-0.017</v>
      </c>
      <c r="AP131" s="323" t="n">
        <v>0.023</v>
      </c>
      <c r="AQ131" s="323" t="n">
        <v>0.37</v>
      </c>
      <c r="AR131" s="323" t="n">
        <v>0.025</v>
      </c>
      <c r="AS131" s="323" t="n">
        <v>-0.45</v>
      </c>
      <c r="AT131" s="323" t="n">
        <v>-0.07</v>
      </c>
      <c r="AU131" s="323" t="n">
        <v>-0.195</v>
      </c>
      <c r="AV131" s="323" t="n">
        <v>-0.1</v>
      </c>
      <c r="AW131" s="323" t="n">
        <v>-0.37</v>
      </c>
      <c r="AX131" s="323" t="n">
        <v>0</v>
      </c>
      <c r="AY131" s="323" t="n">
        <v>0.43</v>
      </c>
      <c r="AZ131" s="323" t="n">
        <v>-0.45</v>
      </c>
      <c r="BA131" s="323" t="n">
        <v>-0.129</v>
      </c>
      <c r="BB131" s="323" t="n">
        <v>-0.06</v>
      </c>
      <c r="BC131" s="323" t="n">
        <v>-0.069</v>
      </c>
      <c r="BD131" s="323" t="n">
        <v>-0.041</v>
      </c>
      <c r="BE131" s="323" t="n">
        <v>-0.0715</v>
      </c>
      <c r="BF131" s="323" t="n">
        <v>-0.0135</v>
      </c>
      <c r="BG131" s="323" t="n">
        <v>-0.046</v>
      </c>
      <c r="BH131" s="323" t="n">
        <v>-0.005</v>
      </c>
      <c r="BI131" s="323" t="n">
        <v>-0.0725</v>
      </c>
      <c r="BJ131" s="323" t="n">
        <v>0</v>
      </c>
      <c r="BK131" s="323" t="n">
        <v>0.14</v>
      </c>
      <c r="BL131" s="323" t="n">
        <v>0.145</v>
      </c>
      <c r="BM131" s="323" t="n">
        <v>0.125</v>
      </c>
      <c r="BN131" s="323" t="n">
        <v>0.335</v>
      </c>
      <c r="BO131" s="323" t="n">
        <v>0.0025</v>
      </c>
      <c r="BP131" s="323" t="n">
        <v>-0.015</v>
      </c>
      <c r="BQ131" s="323" t="n">
        <v>0.005</v>
      </c>
      <c r="BR131" s="323" t="n">
        <v>-0.01</v>
      </c>
      <c r="BS131" s="323" t="n">
        <v>0</v>
      </c>
      <c r="BT131" s="323" t="n">
        <v>0.005</v>
      </c>
      <c r="BU131" s="323" t="n">
        <v>0.0025</v>
      </c>
      <c r="BV131" s="323" t="n">
        <v>0.035</v>
      </c>
      <c r="BW131" s="0" t="n">
        <v>0.005</v>
      </c>
      <c r="BX131" s="0" t="n">
        <v>0</v>
      </c>
      <c r="BY131" s="0" t="n">
        <v>0</v>
      </c>
      <c r="BZ131" s="0" t="n">
        <v>0.03</v>
      </c>
    </row>
    <row r="132" customFormat="false" ht="12.75" hidden="false" customHeight="false" outlineLevel="0" collapsed="false">
      <c r="C132" s="353"/>
      <c r="G132" s="310" t="n">
        <f aca="false">EOMONTH(G131,0)+1</f>
        <v>41091</v>
      </c>
      <c r="H132" s="0" t="n">
        <v>3.8825</v>
      </c>
      <c r="I132" s="326" t="n">
        <v>0.17</v>
      </c>
      <c r="J132" s="323" t="n">
        <v>0.0595077846838019</v>
      </c>
      <c r="K132" s="323" t="n">
        <v>-0.13</v>
      </c>
      <c r="L132" s="323" t="n">
        <v>-0.15</v>
      </c>
      <c r="M132" s="362" t="n">
        <v>-0.09</v>
      </c>
      <c r="N132" s="362" t="n">
        <v>-0.13</v>
      </c>
      <c r="O132" s="323" t="n">
        <v>-0.09</v>
      </c>
      <c r="P132" s="323" t="n">
        <v>-0.041</v>
      </c>
      <c r="Q132" s="323" t="n">
        <v>-0.061</v>
      </c>
      <c r="R132" s="323" t="n">
        <v>-0.12</v>
      </c>
      <c r="S132" s="323" t="n">
        <v>-0.12</v>
      </c>
      <c r="T132" s="323" t="n">
        <v>-0.13</v>
      </c>
      <c r="U132" s="323" t="n">
        <v>-0.05175</v>
      </c>
      <c r="V132" s="323" t="n">
        <v>-0.041</v>
      </c>
      <c r="W132" s="323" t="n">
        <v>0.125</v>
      </c>
      <c r="X132" s="323" t="n">
        <v>0.145</v>
      </c>
      <c r="Y132" s="323" t="n">
        <v>0.04</v>
      </c>
      <c r="Z132" s="323" t="n">
        <v>0.5</v>
      </c>
      <c r="AA132" s="323" t="n">
        <v>0.15</v>
      </c>
      <c r="AB132" s="323" t="n">
        <v>0.205</v>
      </c>
      <c r="AC132" s="323" t="n">
        <v>-0.0135</v>
      </c>
      <c r="AD132" s="323" t="n">
        <v>-0.043</v>
      </c>
      <c r="AE132" s="323" t="n">
        <v>0.0195</v>
      </c>
      <c r="AF132" s="323" t="n">
        <v>0.002</v>
      </c>
      <c r="AG132" s="323" t="n">
        <v>0.0025</v>
      </c>
      <c r="AH132" s="323" t="n">
        <v>-0.0225</v>
      </c>
      <c r="AI132" s="323" t="n">
        <v>-0.0725</v>
      </c>
      <c r="AJ132" s="323" t="n">
        <v>-0.053</v>
      </c>
      <c r="AK132" s="323" t="n">
        <v>-0.0755</v>
      </c>
      <c r="AL132" s="323" t="n">
        <v>-0.0135</v>
      </c>
      <c r="AM132" s="323" t="n">
        <v>-0.072</v>
      </c>
      <c r="AN132" s="323" t="n">
        <v>-0.0625</v>
      </c>
      <c r="AO132" s="323" t="n">
        <v>-0.017</v>
      </c>
      <c r="AP132" s="323" t="n">
        <v>0.023</v>
      </c>
      <c r="AQ132" s="323" t="n">
        <v>0.41</v>
      </c>
      <c r="AR132" s="323" t="n">
        <v>0.0275</v>
      </c>
      <c r="AS132" s="323" t="n">
        <v>-0.45</v>
      </c>
      <c r="AT132" s="323" t="n">
        <v>-0.07</v>
      </c>
      <c r="AU132" s="323" t="n">
        <v>-0.195</v>
      </c>
      <c r="AV132" s="323" t="n">
        <v>-0.1</v>
      </c>
      <c r="AW132" s="323" t="n">
        <v>-0.37</v>
      </c>
      <c r="AX132" s="323" t="n">
        <v>0</v>
      </c>
      <c r="AY132" s="323" t="n">
        <v>0.43</v>
      </c>
      <c r="AZ132" s="323" t="n">
        <v>-0.45</v>
      </c>
      <c r="BA132" s="323" t="n">
        <v>-0.139</v>
      </c>
      <c r="BB132" s="323" t="n">
        <v>-0.06</v>
      </c>
      <c r="BC132" s="323" t="n">
        <v>-0.079</v>
      </c>
      <c r="BD132" s="323" t="n">
        <v>-0.041</v>
      </c>
      <c r="BE132" s="323" t="n">
        <v>-0.069</v>
      </c>
      <c r="BF132" s="323" t="n">
        <v>-0.0135</v>
      </c>
      <c r="BG132" s="323" t="n">
        <v>-0.046</v>
      </c>
      <c r="BH132" s="323" t="n">
        <v>-0.0025</v>
      </c>
      <c r="BI132" s="323" t="n">
        <v>-0.0725</v>
      </c>
      <c r="BJ132" s="323" t="n">
        <v>0</v>
      </c>
      <c r="BK132" s="323" t="n">
        <v>0.14</v>
      </c>
      <c r="BL132" s="323" t="n">
        <v>0.145</v>
      </c>
      <c r="BM132" s="323" t="n">
        <v>0.125</v>
      </c>
      <c r="BN132" s="323" t="n">
        <v>0.35</v>
      </c>
      <c r="BO132" s="323" t="n">
        <v>0.0025</v>
      </c>
      <c r="BP132" s="323" t="n">
        <v>-0.01</v>
      </c>
      <c r="BQ132" s="323" t="n">
        <v>0.005</v>
      </c>
      <c r="BR132" s="323" t="n">
        <v>-0.01</v>
      </c>
      <c r="BS132" s="323" t="n">
        <v>0</v>
      </c>
      <c r="BT132" s="323" t="n">
        <v>0.005</v>
      </c>
      <c r="BU132" s="323" t="n">
        <v>0.0025</v>
      </c>
      <c r="BV132" s="323" t="n">
        <v>0.035</v>
      </c>
      <c r="BW132" s="0" t="n">
        <v>0.005</v>
      </c>
      <c r="BX132" s="0" t="n">
        <v>0</v>
      </c>
      <c r="BY132" s="0" t="n">
        <v>0</v>
      </c>
      <c r="BZ132" s="0" t="n">
        <v>0.03</v>
      </c>
    </row>
    <row r="133" customFormat="false" ht="12.75" hidden="false" customHeight="false" outlineLevel="0" collapsed="false">
      <c r="C133" s="353"/>
      <c r="G133" s="310" t="n">
        <f aca="false">EOMONTH(G132,0)+1</f>
        <v>41122</v>
      </c>
      <c r="H133" s="0" t="n">
        <v>3.9225</v>
      </c>
      <c r="I133" s="326" t="n">
        <v>0.17</v>
      </c>
      <c r="J133" s="323" t="n">
        <v>0.059551612892272</v>
      </c>
      <c r="K133" s="323" t="n">
        <v>-0.13</v>
      </c>
      <c r="L133" s="323" t="n">
        <v>-0.15</v>
      </c>
      <c r="M133" s="362" t="n">
        <v>-0.09</v>
      </c>
      <c r="N133" s="362" t="n">
        <v>-0.13</v>
      </c>
      <c r="O133" s="323" t="n">
        <v>-0.09</v>
      </c>
      <c r="P133" s="323" t="n">
        <v>-0.041</v>
      </c>
      <c r="Q133" s="323" t="n">
        <v>-0.061</v>
      </c>
      <c r="R133" s="323" t="n">
        <v>-0.12</v>
      </c>
      <c r="S133" s="323" t="n">
        <v>-0.12</v>
      </c>
      <c r="T133" s="323" t="n">
        <v>-0.13</v>
      </c>
      <c r="U133" s="323" t="n">
        <v>-0.0505</v>
      </c>
      <c r="V133" s="323" t="n">
        <v>-0.041</v>
      </c>
      <c r="W133" s="323" t="n">
        <v>0.125</v>
      </c>
      <c r="X133" s="323" t="n">
        <v>0.145</v>
      </c>
      <c r="Y133" s="323" t="n">
        <v>0.04</v>
      </c>
      <c r="Z133" s="323" t="n">
        <v>0.5</v>
      </c>
      <c r="AA133" s="323" t="n">
        <v>0.15</v>
      </c>
      <c r="AB133" s="323" t="n">
        <v>0.205</v>
      </c>
      <c r="AC133" s="323" t="n">
        <v>-0.0135</v>
      </c>
      <c r="AD133" s="323" t="n">
        <v>-0.043</v>
      </c>
      <c r="AE133" s="323" t="n">
        <v>0.0145</v>
      </c>
      <c r="AF133" s="323" t="n">
        <v>-0.003</v>
      </c>
      <c r="AG133" s="323" t="n">
        <v>0.0025</v>
      </c>
      <c r="AH133" s="323" t="n">
        <v>-0.0225</v>
      </c>
      <c r="AI133" s="323" t="n">
        <v>-0.0725</v>
      </c>
      <c r="AJ133" s="323" t="n">
        <v>-0.053</v>
      </c>
      <c r="AK133" s="323" t="n">
        <v>-0.0755</v>
      </c>
      <c r="AL133" s="323" t="n">
        <v>-0.0135</v>
      </c>
      <c r="AM133" s="323" t="n">
        <v>-0.072</v>
      </c>
      <c r="AN133" s="323" t="n">
        <v>-0.06</v>
      </c>
      <c r="AO133" s="323" t="n">
        <v>-0.017</v>
      </c>
      <c r="AP133" s="323" t="n">
        <v>0.023</v>
      </c>
      <c r="AQ133" s="323" t="n">
        <v>0.41</v>
      </c>
      <c r="AR133" s="323" t="n">
        <v>0.03</v>
      </c>
      <c r="AS133" s="323" t="n">
        <v>-0.45</v>
      </c>
      <c r="AT133" s="323" t="n">
        <v>-0.07</v>
      </c>
      <c r="AU133" s="323" t="n">
        <v>-0.195</v>
      </c>
      <c r="AV133" s="323" t="n">
        <v>-0.1</v>
      </c>
      <c r="AW133" s="323" t="n">
        <v>-0.37</v>
      </c>
      <c r="AX133" s="323" t="n">
        <v>0</v>
      </c>
      <c r="AY133" s="323" t="n">
        <v>0.43</v>
      </c>
      <c r="AZ133" s="323" t="n">
        <v>-0.45</v>
      </c>
      <c r="BA133" s="323" t="n">
        <v>-0.134</v>
      </c>
      <c r="BB133" s="323" t="n">
        <v>-0.06</v>
      </c>
      <c r="BC133" s="323" t="n">
        <v>-0.074</v>
      </c>
      <c r="BD133" s="323" t="n">
        <v>-0.041</v>
      </c>
      <c r="BE133" s="323" t="n">
        <v>-0.0665</v>
      </c>
      <c r="BF133" s="323" t="n">
        <v>-0.0135</v>
      </c>
      <c r="BG133" s="323" t="n">
        <v>-0.046</v>
      </c>
      <c r="BH133" s="323" t="n">
        <v>0</v>
      </c>
      <c r="BI133" s="323" t="n">
        <v>-0.0725</v>
      </c>
      <c r="BJ133" s="323" t="n">
        <v>0</v>
      </c>
      <c r="BK133" s="323" t="n">
        <v>0.14</v>
      </c>
      <c r="BL133" s="323" t="n">
        <v>0.145</v>
      </c>
      <c r="BM133" s="323" t="n">
        <v>0.125</v>
      </c>
      <c r="BN133" s="323" t="n">
        <v>0.35</v>
      </c>
      <c r="BO133" s="323" t="n">
        <v>0.0025</v>
      </c>
      <c r="BP133" s="323" t="n">
        <v>-0.01</v>
      </c>
      <c r="BQ133" s="323" t="n">
        <v>0.005</v>
      </c>
      <c r="BR133" s="323" t="n">
        <v>-0.01</v>
      </c>
      <c r="BS133" s="323" t="n">
        <v>0</v>
      </c>
      <c r="BT133" s="323" t="n">
        <v>0.005</v>
      </c>
      <c r="BU133" s="323" t="n">
        <v>0.0025</v>
      </c>
      <c r="BV133" s="323" t="n">
        <v>0.01</v>
      </c>
      <c r="BW133" s="0" t="n">
        <v>0.005</v>
      </c>
      <c r="BX133" s="0" t="n">
        <v>0</v>
      </c>
      <c r="BY133" s="0" t="n">
        <v>0</v>
      </c>
      <c r="BZ133" s="0" t="n">
        <v>0.03</v>
      </c>
    </row>
    <row r="134" customFormat="false" ht="12.75" hidden="false" customHeight="false" outlineLevel="0" collapsed="false">
      <c r="C134" s="353"/>
      <c r="G134" s="310" t="n">
        <f aca="false">EOMONTH(G133,0)+1</f>
        <v>41153</v>
      </c>
      <c r="H134" s="0" t="n">
        <v>3.9175</v>
      </c>
      <c r="I134" s="326" t="n">
        <v>0.17</v>
      </c>
      <c r="J134" s="323" t="n">
        <v>0.0595954411013802</v>
      </c>
      <c r="K134" s="323" t="n">
        <v>-0.13</v>
      </c>
      <c r="L134" s="323" t="n">
        <v>-0.15</v>
      </c>
      <c r="M134" s="362" t="n">
        <v>-0.09</v>
      </c>
      <c r="N134" s="362" t="n">
        <v>-0.13</v>
      </c>
      <c r="O134" s="323" t="n">
        <v>-0.09</v>
      </c>
      <c r="P134" s="323" t="n">
        <v>-0.041</v>
      </c>
      <c r="Q134" s="323" t="n">
        <v>-0.061</v>
      </c>
      <c r="R134" s="323" t="n">
        <v>-0.12</v>
      </c>
      <c r="S134" s="323" t="n">
        <v>-0.12</v>
      </c>
      <c r="T134" s="323" t="n">
        <v>-0.13</v>
      </c>
      <c r="U134" s="323" t="n">
        <v>-0.05425</v>
      </c>
      <c r="V134" s="323" t="n">
        <v>-0.041</v>
      </c>
      <c r="W134" s="323" t="n">
        <v>0.125</v>
      </c>
      <c r="X134" s="323" t="n">
        <v>0.145</v>
      </c>
      <c r="Y134" s="323" t="n">
        <v>0.04</v>
      </c>
      <c r="Z134" s="323" t="n">
        <v>0.5</v>
      </c>
      <c r="AA134" s="323" t="n">
        <v>0.125</v>
      </c>
      <c r="AB134" s="323" t="n">
        <v>0.145</v>
      </c>
      <c r="AC134" s="323" t="n">
        <v>-0.0135</v>
      </c>
      <c r="AD134" s="323" t="n">
        <v>-0.048</v>
      </c>
      <c r="AE134" s="323" t="n">
        <v>0.0145</v>
      </c>
      <c r="AF134" s="323" t="n">
        <v>-0.003</v>
      </c>
      <c r="AG134" s="323" t="n">
        <v>0.0025</v>
      </c>
      <c r="AH134" s="323" t="n">
        <v>-0.0225</v>
      </c>
      <c r="AI134" s="323" t="n">
        <v>-0.0725</v>
      </c>
      <c r="AJ134" s="323" t="n">
        <v>-0.053</v>
      </c>
      <c r="AK134" s="323" t="n">
        <v>-0.0755</v>
      </c>
      <c r="AL134" s="323" t="n">
        <v>-0.0135</v>
      </c>
      <c r="AM134" s="323" t="n">
        <v>-0.072</v>
      </c>
      <c r="AN134" s="323" t="n">
        <v>-0.0675</v>
      </c>
      <c r="AO134" s="323" t="n">
        <v>-0.017</v>
      </c>
      <c r="AP134" s="323" t="n">
        <v>0.023</v>
      </c>
      <c r="AQ134" s="323" t="n">
        <v>0.36</v>
      </c>
      <c r="AR134" s="323" t="n">
        <v>0.0225</v>
      </c>
      <c r="AS134" s="323" t="n">
        <v>-0.45</v>
      </c>
      <c r="AT134" s="323" t="n">
        <v>-0.07</v>
      </c>
      <c r="AU134" s="323" t="n">
        <v>-0.195</v>
      </c>
      <c r="AV134" s="323" t="n">
        <v>-0.1</v>
      </c>
      <c r="AW134" s="323" t="n">
        <v>-0.37</v>
      </c>
      <c r="AX134" s="323" t="n">
        <v>0</v>
      </c>
      <c r="AY134" s="323" t="n">
        <v>0.43</v>
      </c>
      <c r="AZ134" s="323" t="n">
        <v>-0.45</v>
      </c>
      <c r="BA134" s="323" t="n">
        <v>-0.144</v>
      </c>
      <c r="BB134" s="323" t="n">
        <v>-0.06</v>
      </c>
      <c r="BC134" s="323" t="n">
        <v>-0.084</v>
      </c>
      <c r="BD134" s="323" t="n">
        <v>-0.041</v>
      </c>
      <c r="BE134" s="323" t="n">
        <v>-0.0715</v>
      </c>
      <c r="BF134" s="323" t="n">
        <v>-0.0135</v>
      </c>
      <c r="BG134" s="323" t="n">
        <v>-0.046</v>
      </c>
      <c r="BH134" s="323" t="n">
        <v>-0.0075</v>
      </c>
      <c r="BI134" s="323" t="n">
        <v>-0.0725</v>
      </c>
      <c r="BJ134" s="323" t="n">
        <v>0</v>
      </c>
      <c r="BK134" s="323" t="n">
        <v>0.14</v>
      </c>
      <c r="BL134" s="323" t="n">
        <v>0.145</v>
      </c>
      <c r="BM134" s="323" t="n">
        <v>0.125</v>
      </c>
      <c r="BN134" s="323" t="n">
        <v>0.315</v>
      </c>
      <c r="BO134" s="323" t="n">
        <v>0.0025</v>
      </c>
      <c r="BP134" s="323" t="n">
        <v>-0.01</v>
      </c>
      <c r="BQ134" s="323" t="n">
        <v>0.005</v>
      </c>
      <c r="BR134" s="323" t="n">
        <v>-0.01</v>
      </c>
      <c r="BS134" s="323" t="n">
        <v>0</v>
      </c>
      <c r="BT134" s="323" t="n">
        <v>0.005</v>
      </c>
      <c r="BU134" s="323" t="n">
        <v>0.0025</v>
      </c>
      <c r="BV134" s="323" t="n">
        <v>0.01</v>
      </c>
      <c r="BW134" s="0" t="n">
        <v>0.005</v>
      </c>
      <c r="BX134" s="0" t="n">
        <v>0</v>
      </c>
      <c r="BY134" s="0" t="n">
        <v>0</v>
      </c>
      <c r="BZ134" s="0" t="n">
        <v>0.03</v>
      </c>
    </row>
    <row r="135" customFormat="false" ht="12.75" hidden="false" customHeight="false" outlineLevel="0" collapsed="false">
      <c r="C135" s="353"/>
      <c r="G135" s="310" t="n">
        <f aca="false">EOMONTH(G134,0)+1</f>
        <v>41183</v>
      </c>
      <c r="H135" s="0" t="n">
        <v>3.9425</v>
      </c>
      <c r="I135" s="326" t="n">
        <v>0.17</v>
      </c>
      <c r="J135" s="323" t="n">
        <v>0.0596378554978991</v>
      </c>
      <c r="K135" s="323" t="n">
        <v>-0.13</v>
      </c>
      <c r="L135" s="323" t="n">
        <v>-0.15</v>
      </c>
      <c r="M135" s="362" t="n">
        <v>-0.09</v>
      </c>
      <c r="N135" s="362" t="n">
        <v>-0.13</v>
      </c>
      <c r="O135" s="323" t="n">
        <v>-0.09</v>
      </c>
      <c r="P135" s="323" t="n">
        <v>-0.041</v>
      </c>
      <c r="Q135" s="323" t="n">
        <v>-0.061</v>
      </c>
      <c r="R135" s="323" t="n">
        <v>-0.12</v>
      </c>
      <c r="S135" s="323" t="n">
        <v>-0.12</v>
      </c>
      <c r="T135" s="323" t="n">
        <v>-0.13</v>
      </c>
      <c r="U135" s="323" t="n">
        <v>-0.05925</v>
      </c>
      <c r="V135" s="323" t="n">
        <v>-0.041</v>
      </c>
      <c r="W135" s="323" t="n">
        <v>0.125</v>
      </c>
      <c r="X135" s="323" t="n">
        <v>0.145</v>
      </c>
      <c r="Y135" s="323" t="n">
        <v>0.04</v>
      </c>
      <c r="Z135" s="323" t="n">
        <v>0.5</v>
      </c>
      <c r="AA135" s="323" t="n">
        <v>0.145</v>
      </c>
      <c r="AB135" s="323" t="n">
        <v>0.175</v>
      </c>
      <c r="AC135" s="323" t="n">
        <v>-0.0135</v>
      </c>
      <c r="AD135" s="323" t="n">
        <v>-0.048</v>
      </c>
      <c r="AE135" s="323" t="n">
        <v>0.0095</v>
      </c>
      <c r="AF135" s="323" t="n">
        <v>-0.008</v>
      </c>
      <c r="AG135" s="323" t="n">
        <v>0.0025</v>
      </c>
      <c r="AH135" s="323" t="n">
        <v>-0.0225</v>
      </c>
      <c r="AI135" s="323" t="n">
        <v>-0.0725</v>
      </c>
      <c r="AJ135" s="323" t="n">
        <v>-0.053</v>
      </c>
      <c r="AK135" s="323" t="n">
        <v>-0.0755</v>
      </c>
      <c r="AL135" s="323" t="n">
        <v>-0.0135</v>
      </c>
      <c r="AM135" s="323" t="n">
        <v>-0.072</v>
      </c>
      <c r="AN135" s="323" t="n">
        <v>-0.0775</v>
      </c>
      <c r="AO135" s="323" t="n">
        <v>-0.017</v>
      </c>
      <c r="AP135" s="323" t="n">
        <v>0.023</v>
      </c>
      <c r="AQ135" s="323" t="n">
        <v>0.4</v>
      </c>
      <c r="AR135" s="323" t="n">
        <v>0.0125</v>
      </c>
      <c r="AS135" s="323" t="n">
        <v>-0.45</v>
      </c>
      <c r="AT135" s="323" t="n">
        <v>-0.07</v>
      </c>
      <c r="AU135" s="323" t="n">
        <v>-0.195</v>
      </c>
      <c r="AV135" s="323" t="n">
        <v>-0.1</v>
      </c>
      <c r="AW135" s="323" t="n">
        <v>-0.37</v>
      </c>
      <c r="AX135" s="323" t="n">
        <v>0</v>
      </c>
      <c r="AY135" s="323" t="n">
        <v>0.43</v>
      </c>
      <c r="AZ135" s="323" t="n">
        <v>-0.45</v>
      </c>
      <c r="BA135" s="323" t="n">
        <v>-0.1315</v>
      </c>
      <c r="BB135" s="323" t="n">
        <v>-0.06</v>
      </c>
      <c r="BC135" s="323" t="n">
        <v>-0.0715</v>
      </c>
      <c r="BD135" s="323" t="n">
        <v>-0.041</v>
      </c>
      <c r="BE135" s="323" t="n">
        <v>-0.074</v>
      </c>
      <c r="BF135" s="323" t="n">
        <v>-0.0135</v>
      </c>
      <c r="BG135" s="323" t="n">
        <v>-0.046</v>
      </c>
      <c r="BH135" s="323" t="n">
        <v>-0.0175</v>
      </c>
      <c r="BI135" s="323" t="n">
        <v>-0.0725</v>
      </c>
      <c r="BJ135" s="323" t="n">
        <v>0</v>
      </c>
      <c r="BK135" s="323" t="n">
        <v>0.14</v>
      </c>
      <c r="BL135" s="323" t="n">
        <v>0.145</v>
      </c>
      <c r="BM135" s="323" t="n">
        <v>0.125</v>
      </c>
      <c r="BN135" s="323" t="n">
        <v>0.36</v>
      </c>
      <c r="BO135" s="323" t="n">
        <v>0.0025</v>
      </c>
      <c r="BP135" s="323" t="n">
        <v>-0.015</v>
      </c>
      <c r="BQ135" s="323" t="n">
        <v>0.005</v>
      </c>
      <c r="BR135" s="323" t="n">
        <v>-0.01</v>
      </c>
      <c r="BS135" s="323" t="n">
        <v>0</v>
      </c>
      <c r="BT135" s="323" t="n">
        <v>0.005</v>
      </c>
      <c r="BU135" s="323" t="n">
        <v>0.0025</v>
      </c>
      <c r="BV135" s="323" t="n">
        <v>0.01</v>
      </c>
      <c r="BW135" s="0" t="n">
        <v>0.005</v>
      </c>
      <c r="BX135" s="0" t="n">
        <v>0</v>
      </c>
      <c r="BY135" s="0" t="n">
        <v>0</v>
      </c>
      <c r="BZ135" s="0" t="n">
        <v>0.03</v>
      </c>
    </row>
    <row r="136" customFormat="false" ht="12.75" hidden="false" customHeight="false" outlineLevel="0" collapsed="false">
      <c r="C136" s="353"/>
      <c r="G136" s="310" t="n">
        <f aca="false">EOMONTH(G135,0)+1</f>
        <v>41214</v>
      </c>
      <c r="H136" s="0" t="n">
        <v>4.0945</v>
      </c>
      <c r="I136" s="326" t="n">
        <v>0.17</v>
      </c>
      <c r="J136" s="323" t="n">
        <v>0.0596816837082637</v>
      </c>
      <c r="K136" s="323" t="n">
        <v>-0.13</v>
      </c>
      <c r="L136" s="323" t="n">
        <v>-0.15</v>
      </c>
      <c r="M136" s="362" t="n">
        <v>-0.01</v>
      </c>
      <c r="N136" s="362" t="n">
        <v>-0.13</v>
      </c>
      <c r="O136" s="323" t="n">
        <v>0</v>
      </c>
      <c r="P136" s="323" t="n">
        <v>-0.0405</v>
      </c>
      <c r="Q136" s="323" t="n">
        <v>-0.0755</v>
      </c>
      <c r="R136" s="323" t="n">
        <v>-0.12</v>
      </c>
      <c r="S136" s="323" t="n">
        <v>-0.12</v>
      </c>
      <c r="T136" s="323" t="n">
        <v>-0.13</v>
      </c>
      <c r="U136" s="323" t="n">
        <v>-0.0765</v>
      </c>
      <c r="V136" s="323" t="n">
        <v>-0.0405</v>
      </c>
      <c r="W136" s="323" t="n">
        <v>0.155</v>
      </c>
      <c r="X136" s="323" t="n">
        <v>0.175</v>
      </c>
      <c r="Y136" s="323" t="n">
        <v>0.13</v>
      </c>
      <c r="Z136" s="323" t="n">
        <v>0.5</v>
      </c>
      <c r="AA136" s="323" t="n">
        <v>0.195</v>
      </c>
      <c r="AB136" s="323" t="n">
        <v>0.21</v>
      </c>
      <c r="AC136" s="323" t="n">
        <v>-0.011</v>
      </c>
      <c r="AD136" s="323" t="n">
        <v>-0.029</v>
      </c>
      <c r="AE136" s="323" t="n">
        <v>0.0105</v>
      </c>
      <c r="AF136" s="323" t="n">
        <v>-0.007</v>
      </c>
      <c r="AG136" s="323" t="n">
        <v>0.0025</v>
      </c>
      <c r="AH136" s="323" t="n">
        <v>-0.0225</v>
      </c>
      <c r="AI136" s="323" t="n">
        <v>-0.075</v>
      </c>
      <c r="AJ136" s="323" t="n">
        <v>-0.0555</v>
      </c>
      <c r="AK136" s="323" t="n">
        <v>-0.078</v>
      </c>
      <c r="AL136" s="323" t="n">
        <v>-0.009999999</v>
      </c>
      <c r="AM136" s="323" t="n">
        <v>-0.064</v>
      </c>
      <c r="AN136" s="323" t="n">
        <v>-0.1125</v>
      </c>
      <c r="AO136" s="323" t="n">
        <v>-0.008999999</v>
      </c>
      <c r="AP136" s="323" t="n">
        <v>0.031</v>
      </c>
      <c r="AQ136" s="323" t="n">
        <v>0.65</v>
      </c>
      <c r="AR136" s="323" t="n">
        <v>-0.0225</v>
      </c>
      <c r="AS136" s="323" t="n">
        <v>-0.34</v>
      </c>
      <c r="AT136" s="323" t="n">
        <v>-0.07</v>
      </c>
      <c r="AU136" s="323" t="n">
        <v>-0.13</v>
      </c>
      <c r="AV136" s="323" t="n">
        <v>0.248</v>
      </c>
      <c r="AW136" s="323" t="n">
        <v>-0.26</v>
      </c>
      <c r="AX136" s="323" t="n">
        <v>0</v>
      </c>
      <c r="AY136" s="323" t="n">
        <v>0.35</v>
      </c>
      <c r="AZ136" s="323" t="n">
        <v>-0.34</v>
      </c>
      <c r="BA136" s="323" t="n">
        <v>-0.139</v>
      </c>
      <c r="BB136" s="323" t="n">
        <v>-0.06</v>
      </c>
      <c r="BC136" s="323" t="n">
        <v>-0.079</v>
      </c>
      <c r="BD136" s="323" t="n">
        <v>-0.0405</v>
      </c>
      <c r="BE136" s="323" t="n">
        <v>-0.069</v>
      </c>
      <c r="BF136" s="323" t="n">
        <v>-0.015</v>
      </c>
      <c r="BG136" s="323" t="n">
        <v>-0.0605</v>
      </c>
      <c r="BH136" s="323" t="n">
        <v>-0.0525</v>
      </c>
      <c r="BI136" s="323" t="n">
        <v>-0.075</v>
      </c>
      <c r="BJ136" s="323" t="n">
        <v>0</v>
      </c>
      <c r="BK136" s="323" t="n">
        <v>0.17</v>
      </c>
      <c r="BL136" s="323" t="n">
        <v>0.175</v>
      </c>
      <c r="BM136" s="323" t="n">
        <v>0.155</v>
      </c>
      <c r="BN136" s="323" t="n">
        <v>0.46</v>
      </c>
      <c r="BO136" s="323" t="n">
        <v>0.0025</v>
      </c>
      <c r="BP136" s="323" t="n">
        <v>-0.02</v>
      </c>
      <c r="BQ136" s="323" t="n">
        <v>0.005</v>
      </c>
      <c r="BR136" s="323" t="n">
        <v>0</v>
      </c>
      <c r="BS136" s="323" t="n">
        <v>0</v>
      </c>
      <c r="BT136" s="323" t="n">
        <v>0.005</v>
      </c>
      <c r="BU136" s="323" t="n">
        <v>0.005</v>
      </c>
      <c r="BV136" s="323" t="n">
        <v>0.055</v>
      </c>
      <c r="BW136" s="0" t="n">
        <v>0.02</v>
      </c>
      <c r="BX136" s="0" t="n">
        <v>0</v>
      </c>
      <c r="BY136" s="0" t="n">
        <v>0</v>
      </c>
      <c r="BZ136" s="0" t="n">
        <v>0.03</v>
      </c>
    </row>
    <row r="137" customFormat="false" ht="12.75" hidden="false" customHeight="false" outlineLevel="0" collapsed="false">
      <c r="C137" s="353"/>
      <c r="G137" s="310" t="n">
        <f aca="false">EOMONTH(G136,0)+1</f>
        <v>41244</v>
      </c>
      <c r="H137" s="0" t="n">
        <v>4.2375</v>
      </c>
      <c r="I137" s="326" t="n">
        <v>0.17</v>
      </c>
      <c r="J137" s="323" t="n">
        <v>0.0597240981059981</v>
      </c>
      <c r="K137" s="323" t="n">
        <v>-0.1325</v>
      </c>
      <c r="L137" s="323" t="n">
        <v>-0.1525</v>
      </c>
      <c r="M137" s="362" t="n">
        <v>-0.005</v>
      </c>
      <c r="N137" s="362" t="n">
        <v>-0.13</v>
      </c>
      <c r="O137" s="323" t="n">
        <v>0.005</v>
      </c>
      <c r="P137" s="323" t="n">
        <v>-0.0405</v>
      </c>
      <c r="Q137" s="323" t="n">
        <v>-0.0755</v>
      </c>
      <c r="R137" s="323" t="n">
        <v>-0.1225</v>
      </c>
      <c r="S137" s="323" t="n">
        <v>-0.1225</v>
      </c>
      <c r="T137" s="323" t="n">
        <v>-0.1325</v>
      </c>
      <c r="U137" s="323" t="n">
        <v>-0.08775</v>
      </c>
      <c r="V137" s="323" t="n">
        <v>-0.0405</v>
      </c>
      <c r="W137" s="323" t="n">
        <v>0.155</v>
      </c>
      <c r="X137" s="323" t="n">
        <v>0.175</v>
      </c>
      <c r="Y137" s="323" t="n">
        <v>0.13</v>
      </c>
      <c r="Z137" s="323" t="n">
        <v>0.5</v>
      </c>
      <c r="AA137" s="323" t="n">
        <v>0.215</v>
      </c>
      <c r="AB137" s="323" t="n">
        <v>0.29</v>
      </c>
      <c r="AC137" s="323" t="n">
        <v>-0.011</v>
      </c>
      <c r="AD137" s="323" t="n">
        <v>-0.029</v>
      </c>
      <c r="AE137" s="323" t="n">
        <v>0.0105</v>
      </c>
      <c r="AF137" s="323" t="n">
        <v>-0.007</v>
      </c>
      <c r="AG137" s="323" t="n">
        <v>0.0025</v>
      </c>
      <c r="AH137" s="323" t="n">
        <v>-0.0225</v>
      </c>
      <c r="AI137" s="323" t="n">
        <v>-0.075</v>
      </c>
      <c r="AJ137" s="323" t="n">
        <v>-0.0535</v>
      </c>
      <c r="AK137" s="323" t="n">
        <v>-0.076</v>
      </c>
      <c r="AL137" s="323" t="n">
        <v>-0.007499999</v>
      </c>
      <c r="AM137" s="323" t="n">
        <v>-0.064</v>
      </c>
      <c r="AN137" s="323" t="n">
        <v>-0.135</v>
      </c>
      <c r="AO137" s="323" t="n">
        <v>-0.008999999</v>
      </c>
      <c r="AP137" s="323" t="n">
        <v>0.031</v>
      </c>
      <c r="AQ137" s="323" t="n">
        <v>0.98</v>
      </c>
      <c r="AR137" s="323" t="n">
        <v>-0.045</v>
      </c>
      <c r="AS137" s="323" t="n">
        <v>-0.34</v>
      </c>
      <c r="AT137" s="323" t="n">
        <v>-0.07</v>
      </c>
      <c r="AU137" s="323" t="n">
        <v>-0.13</v>
      </c>
      <c r="AV137" s="323" t="n">
        <v>0.308</v>
      </c>
      <c r="AW137" s="323" t="n">
        <v>-0.26</v>
      </c>
      <c r="AX137" s="323" t="n">
        <v>0</v>
      </c>
      <c r="AY137" s="323" t="n">
        <v>0.35</v>
      </c>
      <c r="AZ137" s="323" t="n">
        <v>-0.34</v>
      </c>
      <c r="BA137" s="323" t="n">
        <v>-0.1665</v>
      </c>
      <c r="BB137" s="323" t="n">
        <v>-0.06</v>
      </c>
      <c r="BC137" s="323" t="n">
        <v>-0.1065</v>
      </c>
      <c r="BD137" s="323" t="n">
        <v>-0.0405</v>
      </c>
      <c r="BE137" s="323" t="n">
        <v>-0.0965</v>
      </c>
      <c r="BF137" s="323" t="n">
        <v>-0.0125</v>
      </c>
      <c r="BG137" s="323" t="n">
        <v>-0.0605</v>
      </c>
      <c r="BH137" s="323" t="n">
        <v>-0.075</v>
      </c>
      <c r="BI137" s="323" t="n">
        <v>-0.075</v>
      </c>
      <c r="BJ137" s="323" t="n">
        <v>0</v>
      </c>
      <c r="BK137" s="323" t="n">
        <v>0.17</v>
      </c>
      <c r="BL137" s="323" t="n">
        <v>0.175</v>
      </c>
      <c r="BM137" s="323" t="n">
        <v>0.155</v>
      </c>
      <c r="BN137" s="323" t="n">
        <v>0.77</v>
      </c>
      <c r="BO137" s="323" t="n">
        <v>0.0025</v>
      </c>
      <c r="BP137" s="323" t="n">
        <v>-0.025</v>
      </c>
      <c r="BQ137" s="323" t="n">
        <v>0.005</v>
      </c>
      <c r="BR137" s="323" t="n">
        <v>0</v>
      </c>
      <c r="BS137" s="323" t="n">
        <v>0</v>
      </c>
      <c r="BT137" s="323" t="n">
        <v>0.005</v>
      </c>
      <c r="BU137" s="323" t="n">
        <v>0.005</v>
      </c>
      <c r="BV137" s="323" t="n">
        <v>0.25</v>
      </c>
      <c r="BW137" s="0" t="n">
        <v>0.02</v>
      </c>
      <c r="BX137" s="0" t="n">
        <v>0</v>
      </c>
      <c r="BY137" s="0" t="n">
        <v>0</v>
      </c>
      <c r="BZ137" s="0" t="n">
        <v>0.03</v>
      </c>
    </row>
    <row r="138" customFormat="false" ht="12.75" hidden="false" customHeight="false" outlineLevel="0" collapsed="false">
      <c r="C138" s="353"/>
      <c r="G138" s="310" t="n">
        <f aca="false">EOMONTH(G137,0)+1</f>
        <v>41275</v>
      </c>
      <c r="H138" s="0" t="n">
        <v>4.2975</v>
      </c>
      <c r="I138" s="326" t="n">
        <v>0.17</v>
      </c>
      <c r="J138" s="323" t="n">
        <v>0.059767926317619</v>
      </c>
      <c r="K138" s="323" t="n">
        <v>-0.135</v>
      </c>
      <c r="L138" s="323" t="n">
        <v>-0.155</v>
      </c>
      <c r="M138" s="362" t="n">
        <v>0.015</v>
      </c>
      <c r="N138" s="362" t="n">
        <v>-0.13</v>
      </c>
      <c r="O138" s="323" t="n">
        <v>0.025</v>
      </c>
      <c r="P138" s="323" t="n">
        <v>-0.0405</v>
      </c>
      <c r="Q138" s="323" t="n">
        <v>-0.0755</v>
      </c>
      <c r="R138" s="323" t="n">
        <v>-0.125</v>
      </c>
      <c r="S138" s="323" t="n">
        <v>-0.125</v>
      </c>
      <c r="T138" s="323" t="n">
        <v>-0.135</v>
      </c>
      <c r="U138" s="323" t="n">
        <v>-0.089</v>
      </c>
      <c r="V138" s="323" t="n">
        <v>-0.0405</v>
      </c>
      <c r="W138" s="323" t="n">
        <v>0.155</v>
      </c>
      <c r="X138" s="323" t="n">
        <v>0.175</v>
      </c>
      <c r="Y138" s="323" t="n">
        <v>0.13</v>
      </c>
      <c r="Z138" s="323" t="n">
        <v>0.5</v>
      </c>
      <c r="AA138" s="323" t="n">
        <v>0.235</v>
      </c>
      <c r="AB138" s="323" t="n">
        <v>0.34</v>
      </c>
      <c r="AC138" s="323" t="n">
        <v>-0.008999999</v>
      </c>
      <c r="AD138" s="323" t="n">
        <v>-0.029</v>
      </c>
      <c r="AE138" s="323" t="n">
        <v>0.0105</v>
      </c>
      <c r="AF138" s="323" t="n">
        <v>-0.0045</v>
      </c>
      <c r="AG138" s="323" t="n">
        <v>0.0025</v>
      </c>
      <c r="AH138" s="323" t="n">
        <v>-0.0225</v>
      </c>
      <c r="AI138" s="323" t="n">
        <v>-0.075</v>
      </c>
      <c r="AJ138" s="323" t="n">
        <v>-0.0535</v>
      </c>
      <c r="AK138" s="323" t="n">
        <v>-0.076</v>
      </c>
      <c r="AL138" s="323" t="n">
        <v>-0.007499999</v>
      </c>
      <c r="AM138" s="323" t="n">
        <v>-0.064</v>
      </c>
      <c r="AN138" s="323" t="n">
        <v>-0.1375</v>
      </c>
      <c r="AO138" s="323" t="n">
        <v>-0.008999999</v>
      </c>
      <c r="AP138" s="323" t="n">
        <v>0.031</v>
      </c>
      <c r="AQ138" s="323" t="n">
        <v>1.6</v>
      </c>
      <c r="AR138" s="323" t="n">
        <v>-0.0475</v>
      </c>
      <c r="AS138" s="323" t="n">
        <v>-0.34</v>
      </c>
      <c r="AT138" s="323" t="n">
        <v>-0.07</v>
      </c>
      <c r="AU138" s="323" t="n">
        <v>-0.13</v>
      </c>
      <c r="AV138" s="323" t="n">
        <v>0.378</v>
      </c>
      <c r="AW138" s="323" t="n">
        <v>-0.26</v>
      </c>
      <c r="AX138" s="323" t="n">
        <v>0</v>
      </c>
      <c r="AY138" s="323" t="n">
        <v>0.35</v>
      </c>
      <c r="AZ138" s="323" t="n">
        <v>-0.34</v>
      </c>
      <c r="BA138" s="323" t="n">
        <v>-0.1815</v>
      </c>
      <c r="BB138" s="323" t="n">
        <v>-0.06</v>
      </c>
      <c r="BC138" s="323" t="n">
        <v>-0.1215</v>
      </c>
      <c r="BD138" s="323" t="n">
        <v>-0.0405</v>
      </c>
      <c r="BE138" s="323" t="n">
        <v>-0.097</v>
      </c>
      <c r="BF138" s="323" t="n">
        <v>-0.0125</v>
      </c>
      <c r="BG138" s="323" t="n">
        <v>-0.0605</v>
      </c>
      <c r="BH138" s="323" t="n">
        <v>-0.0775</v>
      </c>
      <c r="BI138" s="323" t="n">
        <v>-0.075</v>
      </c>
      <c r="BJ138" s="323" t="n">
        <v>0</v>
      </c>
      <c r="BK138" s="323" t="n">
        <v>0.17</v>
      </c>
      <c r="BL138" s="323" t="n">
        <v>0.175</v>
      </c>
      <c r="BM138" s="323" t="n">
        <v>0.155</v>
      </c>
      <c r="BN138" s="323" t="n">
        <v>1.04</v>
      </c>
      <c r="BO138" s="323" t="n">
        <v>0.0025</v>
      </c>
      <c r="BP138" s="323" t="n">
        <v>-0.025</v>
      </c>
      <c r="BQ138" s="323" t="n">
        <v>0.005</v>
      </c>
      <c r="BR138" s="323" t="n">
        <v>0</v>
      </c>
      <c r="BS138" s="323" t="n">
        <v>0</v>
      </c>
      <c r="BT138" s="323" t="n">
        <v>0.005</v>
      </c>
      <c r="BU138" s="323" t="n">
        <v>0.005</v>
      </c>
      <c r="BV138" s="323" t="n">
        <v>0.45</v>
      </c>
      <c r="BW138" s="0" t="n">
        <v>0.02</v>
      </c>
      <c r="BX138" s="0" t="n">
        <v>0</v>
      </c>
      <c r="BY138" s="0" t="n">
        <v>0</v>
      </c>
      <c r="BZ138" s="0" t="n">
        <v>0.03</v>
      </c>
    </row>
    <row r="139" customFormat="false" ht="12.75" hidden="false" customHeight="false" outlineLevel="0" collapsed="false">
      <c r="C139" s="353"/>
      <c r="G139" s="310" t="n">
        <f aca="false">EOMONTH(G138,0)+1</f>
        <v>41306</v>
      </c>
      <c r="H139" s="0" t="n">
        <v>4.2125</v>
      </c>
      <c r="I139" s="326" t="n">
        <v>0.17</v>
      </c>
      <c r="J139" s="323" t="n">
        <v>0.0598117545298775</v>
      </c>
      <c r="K139" s="323" t="n">
        <v>-0.1275</v>
      </c>
      <c r="L139" s="323" t="n">
        <v>-0.1475</v>
      </c>
      <c r="M139" s="362" t="n">
        <v>0.01</v>
      </c>
      <c r="N139" s="362" t="n">
        <v>-0.13</v>
      </c>
      <c r="O139" s="323" t="n">
        <v>0.02</v>
      </c>
      <c r="P139" s="323" t="n">
        <v>-0.0405</v>
      </c>
      <c r="Q139" s="323" t="n">
        <v>-0.0755</v>
      </c>
      <c r="R139" s="323" t="n">
        <v>-0.1175</v>
      </c>
      <c r="S139" s="323" t="n">
        <v>-0.1175</v>
      </c>
      <c r="T139" s="323" t="n">
        <v>-0.1275</v>
      </c>
      <c r="U139" s="323" t="n">
        <v>-0.08025</v>
      </c>
      <c r="V139" s="323" t="n">
        <v>-0.0405</v>
      </c>
      <c r="W139" s="323" t="n">
        <v>0.155</v>
      </c>
      <c r="X139" s="323" t="n">
        <v>0.175</v>
      </c>
      <c r="Y139" s="323" t="n">
        <v>0.13</v>
      </c>
      <c r="Z139" s="323" t="n">
        <v>0.5</v>
      </c>
      <c r="AA139" s="323" t="n">
        <v>0.235</v>
      </c>
      <c r="AB139" s="323" t="n">
        <v>0.34</v>
      </c>
      <c r="AC139" s="323" t="n">
        <v>-0.008999999</v>
      </c>
      <c r="AD139" s="323" t="n">
        <v>-0.029</v>
      </c>
      <c r="AE139" s="323" t="n">
        <v>0.0105</v>
      </c>
      <c r="AF139" s="323" t="n">
        <v>-0.0045</v>
      </c>
      <c r="AG139" s="323" t="n">
        <v>0.0025</v>
      </c>
      <c r="AH139" s="323" t="n">
        <v>-0.0225</v>
      </c>
      <c r="AI139" s="323" t="n">
        <v>-0.075</v>
      </c>
      <c r="AJ139" s="323" t="n">
        <v>-0.0535</v>
      </c>
      <c r="AK139" s="323" t="n">
        <v>-0.076</v>
      </c>
      <c r="AL139" s="323" t="n">
        <v>-0.007499999</v>
      </c>
      <c r="AM139" s="323" t="n">
        <v>-0.064</v>
      </c>
      <c r="AN139" s="323" t="n">
        <v>-0.12</v>
      </c>
      <c r="AO139" s="323" t="n">
        <v>-0.008999999</v>
      </c>
      <c r="AP139" s="323" t="n">
        <v>0.031</v>
      </c>
      <c r="AQ139" s="323" t="n">
        <v>1.6</v>
      </c>
      <c r="AR139" s="323" t="n">
        <v>-0.03</v>
      </c>
      <c r="AS139" s="323" t="n">
        <v>-0.34</v>
      </c>
      <c r="AT139" s="323" t="n">
        <v>-0.07</v>
      </c>
      <c r="AU139" s="323" t="n">
        <v>-0.13</v>
      </c>
      <c r="AV139" s="323" t="n">
        <v>0.248</v>
      </c>
      <c r="AW139" s="323" t="n">
        <v>-0.26</v>
      </c>
      <c r="AX139" s="323" t="n">
        <v>0</v>
      </c>
      <c r="AY139" s="323" t="n">
        <v>0.35</v>
      </c>
      <c r="AZ139" s="323" t="n">
        <v>-0.34</v>
      </c>
      <c r="BA139" s="323" t="n">
        <v>-0.1715</v>
      </c>
      <c r="BB139" s="323" t="n">
        <v>-0.06</v>
      </c>
      <c r="BC139" s="323" t="n">
        <v>-0.1115</v>
      </c>
      <c r="BD139" s="323" t="n">
        <v>-0.0405</v>
      </c>
      <c r="BE139" s="323" t="n">
        <v>-0.097</v>
      </c>
      <c r="BF139" s="323" t="n">
        <v>-0.0125</v>
      </c>
      <c r="BG139" s="323" t="n">
        <v>-0.0605</v>
      </c>
      <c r="BH139" s="323" t="n">
        <v>-0.06</v>
      </c>
      <c r="BI139" s="323" t="n">
        <v>-0.075</v>
      </c>
      <c r="BJ139" s="323" t="n">
        <v>0</v>
      </c>
      <c r="BK139" s="323" t="n">
        <v>0.17</v>
      </c>
      <c r="BL139" s="323" t="n">
        <v>0.175</v>
      </c>
      <c r="BM139" s="323" t="n">
        <v>0.155</v>
      </c>
      <c r="BN139" s="323" t="n">
        <v>1.04</v>
      </c>
      <c r="BO139" s="323" t="n">
        <v>0.0025</v>
      </c>
      <c r="BP139" s="323" t="n">
        <v>-0.025</v>
      </c>
      <c r="BQ139" s="323" t="n">
        <v>0.005</v>
      </c>
      <c r="BR139" s="323" t="n">
        <v>0</v>
      </c>
      <c r="BS139" s="323" t="n">
        <v>0</v>
      </c>
      <c r="BT139" s="323" t="n">
        <v>0.005</v>
      </c>
      <c r="BU139" s="323" t="n">
        <v>0.005</v>
      </c>
      <c r="BV139" s="323" t="n">
        <v>0.45</v>
      </c>
      <c r="BW139" s="0" t="n">
        <v>0.02</v>
      </c>
      <c r="BX139" s="0" t="n">
        <v>0</v>
      </c>
      <c r="BY139" s="0" t="n">
        <v>0</v>
      </c>
      <c r="BZ139" s="0" t="n">
        <v>0.03</v>
      </c>
    </row>
    <row r="140" customFormat="false" ht="12.75" hidden="false" customHeight="false" outlineLevel="0" collapsed="false">
      <c r="C140" s="353"/>
      <c r="G140" s="310" t="n">
        <f aca="false">EOMONTH(G139,0)+1</f>
        <v>41334</v>
      </c>
      <c r="H140" s="0" t="n">
        <v>4.0825</v>
      </c>
      <c r="I140" s="326" t="n">
        <v>0.17</v>
      </c>
      <c r="J140" s="323" t="n">
        <v>0.0598513413027892</v>
      </c>
      <c r="K140" s="323" t="n">
        <v>-0.125</v>
      </c>
      <c r="L140" s="323" t="n">
        <v>-0.145</v>
      </c>
      <c r="M140" s="362" t="n">
        <v>-0.01</v>
      </c>
      <c r="N140" s="362" t="n">
        <v>-0.13</v>
      </c>
      <c r="O140" s="323" t="n">
        <v>0</v>
      </c>
      <c r="P140" s="323" t="n">
        <v>-0.0405</v>
      </c>
      <c r="Q140" s="323" t="n">
        <v>-0.0755</v>
      </c>
      <c r="R140" s="323" t="n">
        <v>-0.115</v>
      </c>
      <c r="S140" s="323" t="n">
        <v>-0.115</v>
      </c>
      <c r="T140" s="323" t="n">
        <v>-0.125</v>
      </c>
      <c r="U140" s="323" t="n">
        <v>-0.074</v>
      </c>
      <c r="V140" s="323" t="n">
        <v>-0.0405</v>
      </c>
      <c r="W140" s="323" t="n">
        <v>0.155</v>
      </c>
      <c r="X140" s="323" t="n">
        <v>0.175</v>
      </c>
      <c r="Y140" s="323" t="n">
        <v>0.13</v>
      </c>
      <c r="Z140" s="323" t="n">
        <v>0.5</v>
      </c>
      <c r="AA140" s="323" t="n">
        <v>0.195</v>
      </c>
      <c r="AB140" s="323" t="n">
        <v>0.29</v>
      </c>
      <c r="AC140" s="323" t="n">
        <v>-0.008999999</v>
      </c>
      <c r="AD140" s="323" t="n">
        <v>-0.029</v>
      </c>
      <c r="AE140" s="323" t="n">
        <v>0.018</v>
      </c>
      <c r="AF140" s="323" t="n">
        <v>0.003</v>
      </c>
      <c r="AG140" s="323" t="n">
        <v>0.0025</v>
      </c>
      <c r="AH140" s="323" t="n">
        <v>-0.0225</v>
      </c>
      <c r="AI140" s="323" t="n">
        <v>-0.075</v>
      </c>
      <c r="AJ140" s="323" t="n">
        <v>-0.0535</v>
      </c>
      <c r="AK140" s="323" t="n">
        <v>-0.076</v>
      </c>
      <c r="AL140" s="323" t="n">
        <v>-0.007499999</v>
      </c>
      <c r="AM140" s="323" t="n">
        <v>-0.064</v>
      </c>
      <c r="AN140" s="323" t="n">
        <v>-0.1075</v>
      </c>
      <c r="AO140" s="323" t="n">
        <v>-0.008999999</v>
      </c>
      <c r="AP140" s="323" t="n">
        <v>0.031</v>
      </c>
      <c r="AQ140" s="323" t="n">
        <v>0.64</v>
      </c>
      <c r="AR140" s="323" t="n">
        <v>-0.0175</v>
      </c>
      <c r="AS140" s="323" t="n">
        <v>-0.34</v>
      </c>
      <c r="AT140" s="323" t="n">
        <v>-0.07</v>
      </c>
      <c r="AU140" s="323" t="n">
        <v>-0.13</v>
      </c>
      <c r="AV140" s="323" t="n">
        <v>0.068</v>
      </c>
      <c r="AW140" s="323" t="n">
        <v>-0.26</v>
      </c>
      <c r="AX140" s="323" t="n">
        <v>0</v>
      </c>
      <c r="AY140" s="323" t="n">
        <v>0.35</v>
      </c>
      <c r="AZ140" s="323" t="n">
        <v>-0.34</v>
      </c>
      <c r="BA140" s="323" t="n">
        <v>-0.1615</v>
      </c>
      <c r="BB140" s="323" t="n">
        <v>-0.06</v>
      </c>
      <c r="BC140" s="323" t="n">
        <v>-0.1015</v>
      </c>
      <c r="BD140" s="323" t="n">
        <v>-0.0405</v>
      </c>
      <c r="BE140" s="323" t="n">
        <v>-0.097</v>
      </c>
      <c r="BF140" s="323" t="n">
        <v>-0.0125</v>
      </c>
      <c r="BG140" s="323" t="n">
        <v>-0.0605</v>
      </c>
      <c r="BH140" s="323" t="n">
        <v>-0.0475</v>
      </c>
      <c r="BI140" s="323" t="n">
        <v>-0.075</v>
      </c>
      <c r="BJ140" s="323" t="n">
        <v>0</v>
      </c>
      <c r="BK140" s="323" t="n">
        <v>0.17</v>
      </c>
      <c r="BL140" s="323" t="n">
        <v>0.175</v>
      </c>
      <c r="BM140" s="323" t="n">
        <v>0.155</v>
      </c>
      <c r="BN140" s="323" t="n">
        <v>0.54</v>
      </c>
      <c r="BO140" s="323" t="n">
        <v>0.0025</v>
      </c>
      <c r="BP140" s="323" t="n">
        <v>-0.02</v>
      </c>
      <c r="BQ140" s="323" t="n">
        <v>0.005</v>
      </c>
      <c r="BR140" s="323" t="n">
        <v>0</v>
      </c>
      <c r="BS140" s="323" t="n">
        <v>0</v>
      </c>
      <c r="BT140" s="323" t="n">
        <v>0.005</v>
      </c>
      <c r="BU140" s="323" t="n">
        <v>0.005</v>
      </c>
      <c r="BV140" s="323" t="n">
        <v>0.1</v>
      </c>
      <c r="BW140" s="0" t="n">
        <v>0.02</v>
      </c>
      <c r="BX140" s="0" t="n">
        <v>0</v>
      </c>
      <c r="BY140" s="0" t="n">
        <v>0</v>
      </c>
      <c r="BZ140" s="0" t="n">
        <v>0.03</v>
      </c>
    </row>
    <row r="141" customFormat="false" ht="12.75" hidden="false" customHeight="false" outlineLevel="0" collapsed="false">
      <c r="C141" s="353"/>
      <c r="G141" s="310" t="n">
        <f aca="false">EOMONTH(G140,0)+1</f>
        <v>41365</v>
      </c>
      <c r="H141" s="0" t="n">
        <v>3.8975</v>
      </c>
      <c r="I141" s="326" t="n">
        <v>0.17</v>
      </c>
      <c r="J141" s="323" t="n">
        <v>0.0598951695162624</v>
      </c>
      <c r="K141" s="323" t="n">
        <v>-0.13</v>
      </c>
      <c r="L141" s="323" t="n">
        <v>-0.15</v>
      </c>
      <c r="M141" s="362" t="n">
        <v>-0.09</v>
      </c>
      <c r="N141" s="362" t="n">
        <v>-0.13</v>
      </c>
      <c r="O141" s="323" t="n">
        <v>-0.09</v>
      </c>
      <c r="P141" s="323" t="n">
        <v>-0.038</v>
      </c>
      <c r="Q141" s="323" t="n">
        <v>-0.058</v>
      </c>
      <c r="R141" s="323" t="n">
        <v>-0.12</v>
      </c>
      <c r="S141" s="323" t="n">
        <v>-0.12</v>
      </c>
      <c r="T141" s="323" t="n">
        <v>-0.13</v>
      </c>
      <c r="U141" s="323" t="n">
        <v>-0.054</v>
      </c>
      <c r="V141" s="323" t="n">
        <v>-0.038</v>
      </c>
      <c r="W141" s="323" t="n">
        <v>0.125</v>
      </c>
      <c r="X141" s="323" t="n">
        <v>0.145</v>
      </c>
      <c r="Y141" s="323" t="n">
        <v>0.04</v>
      </c>
      <c r="Z141" s="323" t="n">
        <v>0.5</v>
      </c>
      <c r="AA141" s="323" t="n">
        <v>0.145</v>
      </c>
      <c r="AB141" s="323" t="n">
        <v>0.195</v>
      </c>
      <c r="AC141" s="323" t="n">
        <v>-0.0115</v>
      </c>
      <c r="AD141" s="323" t="n">
        <v>-0.044</v>
      </c>
      <c r="AE141" s="323" t="n">
        <v>0.018</v>
      </c>
      <c r="AF141" s="323" t="n">
        <v>0.003</v>
      </c>
      <c r="AG141" s="323" t="n">
        <v>0.0025</v>
      </c>
      <c r="AH141" s="323" t="n">
        <v>-0.0225</v>
      </c>
      <c r="AI141" s="323" t="n">
        <v>-0.0725</v>
      </c>
      <c r="AJ141" s="323" t="n">
        <v>-0.051</v>
      </c>
      <c r="AK141" s="323" t="n">
        <v>-0.0735</v>
      </c>
      <c r="AL141" s="323" t="n">
        <v>-0.0125</v>
      </c>
      <c r="AM141" s="323" t="n">
        <v>-0.072</v>
      </c>
      <c r="AN141" s="323" t="n">
        <v>-0.07</v>
      </c>
      <c r="AO141" s="323" t="n">
        <v>-0.017</v>
      </c>
      <c r="AP141" s="323" t="n">
        <v>0.023</v>
      </c>
      <c r="AQ141" s="323" t="n">
        <v>0.38</v>
      </c>
      <c r="AR141" s="323" t="n">
        <v>0.02</v>
      </c>
      <c r="AS141" s="323" t="n">
        <v>-0.45</v>
      </c>
      <c r="AT141" s="323" t="n">
        <v>-0.07</v>
      </c>
      <c r="AU141" s="323" t="n">
        <v>-0.195</v>
      </c>
      <c r="AV141" s="323" t="n">
        <v>-0.25</v>
      </c>
      <c r="AW141" s="323" t="n">
        <v>-0.37</v>
      </c>
      <c r="AX141" s="323" t="n">
        <v>0</v>
      </c>
      <c r="AY141" s="323" t="n">
        <v>0.43</v>
      </c>
      <c r="AZ141" s="323" t="n">
        <v>-0.45</v>
      </c>
      <c r="BA141" s="323" t="n">
        <v>-0.202</v>
      </c>
      <c r="BB141" s="323" t="n">
        <v>-0.06</v>
      </c>
      <c r="BC141" s="323" t="n">
        <v>-0.142</v>
      </c>
      <c r="BD141" s="323" t="n">
        <v>-0.038</v>
      </c>
      <c r="BE141" s="323" t="n">
        <v>-0.1195</v>
      </c>
      <c r="BF141" s="323" t="n">
        <v>-0.0125</v>
      </c>
      <c r="BG141" s="323" t="n">
        <v>-0.043</v>
      </c>
      <c r="BH141" s="323" t="n">
        <v>-0.01</v>
      </c>
      <c r="BI141" s="323" t="n">
        <v>-0.0725</v>
      </c>
      <c r="BJ141" s="323" t="n">
        <v>0</v>
      </c>
      <c r="BK141" s="323" t="n">
        <v>0.14</v>
      </c>
      <c r="BL141" s="323" t="n">
        <v>0.145</v>
      </c>
      <c r="BM141" s="323" t="n">
        <v>0.125</v>
      </c>
      <c r="BN141" s="323" t="n">
        <v>0.36</v>
      </c>
      <c r="BO141" s="323" t="n">
        <v>0.0025</v>
      </c>
      <c r="BP141" s="323" t="n">
        <v>-0.015</v>
      </c>
      <c r="BQ141" s="323" t="n">
        <v>0.005</v>
      </c>
      <c r="BR141" s="323" t="n">
        <v>-0.01</v>
      </c>
      <c r="BS141" s="323" t="n">
        <v>0</v>
      </c>
      <c r="BT141" s="323" t="n">
        <v>0.005</v>
      </c>
      <c r="BU141" s="323" t="n">
        <v>0.0025</v>
      </c>
      <c r="BV141" s="323" t="n">
        <v>0.02</v>
      </c>
      <c r="BW141" s="0" t="n">
        <v>0.005</v>
      </c>
      <c r="BX141" s="0" t="n">
        <v>0</v>
      </c>
      <c r="BY141" s="0" t="n">
        <v>0</v>
      </c>
      <c r="BZ141" s="0" t="n">
        <v>0.03</v>
      </c>
    </row>
    <row r="142" customFormat="false" ht="12.75" hidden="false" customHeight="false" outlineLevel="0" collapsed="false">
      <c r="C142" s="353"/>
      <c r="G142" s="310" t="n">
        <f aca="false">EOMONTH(G141,0)+1</f>
        <v>41395</v>
      </c>
      <c r="H142" s="0" t="n">
        <v>3.8925</v>
      </c>
      <c r="I142" s="326" t="n">
        <v>0.17</v>
      </c>
      <c r="J142" s="323" t="n">
        <v>0.0599375839170064</v>
      </c>
      <c r="K142" s="323" t="n">
        <v>-0.13</v>
      </c>
      <c r="L142" s="323" t="n">
        <v>-0.15</v>
      </c>
      <c r="M142" s="362" t="n">
        <v>-0.09</v>
      </c>
      <c r="N142" s="362" t="n">
        <v>-0.13</v>
      </c>
      <c r="O142" s="323" t="n">
        <v>-0.09</v>
      </c>
      <c r="P142" s="323" t="n">
        <v>-0.038</v>
      </c>
      <c r="Q142" s="323" t="n">
        <v>-0.058</v>
      </c>
      <c r="R142" s="323" t="n">
        <v>-0.12</v>
      </c>
      <c r="S142" s="323" t="n">
        <v>-0.12</v>
      </c>
      <c r="T142" s="323" t="n">
        <v>-0.13</v>
      </c>
      <c r="U142" s="323" t="n">
        <v>-0.054</v>
      </c>
      <c r="V142" s="323" t="n">
        <v>-0.038</v>
      </c>
      <c r="W142" s="323" t="n">
        <v>0.125</v>
      </c>
      <c r="X142" s="323" t="n">
        <v>0.145</v>
      </c>
      <c r="Y142" s="323" t="n">
        <v>0.04</v>
      </c>
      <c r="Z142" s="323" t="n">
        <v>0.5</v>
      </c>
      <c r="AA142" s="323" t="n">
        <v>0.125</v>
      </c>
      <c r="AB142" s="323" t="n">
        <v>0.135</v>
      </c>
      <c r="AC142" s="323" t="n">
        <v>-0.0115</v>
      </c>
      <c r="AD142" s="323" t="n">
        <v>-0.044</v>
      </c>
      <c r="AE142" s="323" t="n">
        <v>0.0205</v>
      </c>
      <c r="AF142" s="323" t="n">
        <v>0.0055</v>
      </c>
      <c r="AG142" s="323" t="n">
        <v>0.0025</v>
      </c>
      <c r="AH142" s="323" t="n">
        <v>-0.0225</v>
      </c>
      <c r="AI142" s="323" t="n">
        <v>-0.0725</v>
      </c>
      <c r="AJ142" s="323" t="n">
        <v>-0.051</v>
      </c>
      <c r="AK142" s="323" t="n">
        <v>-0.0735</v>
      </c>
      <c r="AL142" s="323" t="n">
        <v>-0.0125</v>
      </c>
      <c r="AM142" s="323" t="n">
        <v>-0.072</v>
      </c>
      <c r="AN142" s="323" t="n">
        <v>-0.07</v>
      </c>
      <c r="AO142" s="323" t="n">
        <v>-0.017</v>
      </c>
      <c r="AP142" s="323" t="n">
        <v>0.023</v>
      </c>
      <c r="AQ142" s="323" t="n">
        <v>0.33</v>
      </c>
      <c r="AR142" s="323" t="n">
        <v>0.02</v>
      </c>
      <c r="AS142" s="323" t="n">
        <v>-0.45</v>
      </c>
      <c r="AT142" s="323" t="n">
        <v>-0.07</v>
      </c>
      <c r="AU142" s="323" t="n">
        <v>-0.195</v>
      </c>
      <c r="AV142" s="323" t="n">
        <v>-0.1</v>
      </c>
      <c r="AW142" s="323" t="n">
        <v>-0.37</v>
      </c>
      <c r="AX142" s="323" t="n">
        <v>0</v>
      </c>
      <c r="AY142" s="323" t="n">
        <v>0.43</v>
      </c>
      <c r="AZ142" s="323" t="n">
        <v>-0.45</v>
      </c>
      <c r="BA142" s="323" t="n">
        <v>-0.1795</v>
      </c>
      <c r="BB142" s="323" t="n">
        <v>-0.06</v>
      </c>
      <c r="BC142" s="323" t="n">
        <v>-0.1195</v>
      </c>
      <c r="BD142" s="323" t="n">
        <v>-0.038</v>
      </c>
      <c r="BE142" s="323" t="n">
        <v>-0.112</v>
      </c>
      <c r="BF142" s="323" t="n">
        <v>-0.0125</v>
      </c>
      <c r="BG142" s="323" t="n">
        <v>-0.043</v>
      </c>
      <c r="BH142" s="323" t="n">
        <v>-0.01</v>
      </c>
      <c r="BI142" s="323" t="n">
        <v>-0.0725</v>
      </c>
      <c r="BJ142" s="323" t="n">
        <v>0</v>
      </c>
      <c r="BK142" s="323" t="n">
        <v>0.14</v>
      </c>
      <c r="BL142" s="323" t="n">
        <v>0.145</v>
      </c>
      <c r="BM142" s="323" t="n">
        <v>0.125</v>
      </c>
      <c r="BN142" s="323" t="n">
        <v>0.325</v>
      </c>
      <c r="BO142" s="323" t="n">
        <v>0.0025</v>
      </c>
      <c r="BP142" s="323" t="n">
        <v>-0.015</v>
      </c>
      <c r="BQ142" s="323" t="n">
        <v>0.005</v>
      </c>
      <c r="BR142" s="323" t="n">
        <v>-0.01</v>
      </c>
      <c r="BS142" s="323" t="n">
        <v>0</v>
      </c>
      <c r="BT142" s="323" t="n">
        <v>0.005</v>
      </c>
      <c r="BU142" s="323" t="n">
        <v>0.0025</v>
      </c>
      <c r="BV142" s="323" t="n">
        <v>0.02</v>
      </c>
      <c r="BW142" s="0" t="n">
        <v>0.005</v>
      </c>
      <c r="BX142" s="0" t="n">
        <v>0</v>
      </c>
      <c r="BY142" s="0" t="n">
        <v>0</v>
      </c>
      <c r="BZ142" s="0" t="n">
        <v>0.03</v>
      </c>
    </row>
    <row r="143" customFormat="false" ht="12.75" hidden="false" customHeight="false" outlineLevel="0" collapsed="false">
      <c r="C143" s="353"/>
      <c r="G143" s="310" t="n">
        <f aca="false">EOMONTH(G142,0)+1</f>
        <v>41426</v>
      </c>
      <c r="H143" s="0" t="n">
        <v>3.9275</v>
      </c>
      <c r="I143" s="326" t="n">
        <v>0.17</v>
      </c>
      <c r="J143" s="323" t="n">
        <v>0.0599814121317355</v>
      </c>
      <c r="K143" s="323" t="n">
        <v>-0.13</v>
      </c>
      <c r="L143" s="323" t="n">
        <v>-0.15</v>
      </c>
      <c r="M143" s="362" t="n">
        <v>-0.09</v>
      </c>
      <c r="N143" s="362" t="n">
        <v>-0.13</v>
      </c>
      <c r="O143" s="323" t="n">
        <v>-0.09</v>
      </c>
      <c r="P143" s="323" t="n">
        <v>-0.038</v>
      </c>
      <c r="Q143" s="323" t="n">
        <v>-0.058</v>
      </c>
      <c r="R143" s="323" t="n">
        <v>-0.12</v>
      </c>
      <c r="S143" s="323" t="n">
        <v>-0.12</v>
      </c>
      <c r="T143" s="323" t="n">
        <v>-0.13</v>
      </c>
      <c r="U143" s="323" t="n">
        <v>-0.0515</v>
      </c>
      <c r="V143" s="323" t="n">
        <v>-0.038</v>
      </c>
      <c r="W143" s="323" t="n">
        <v>0.125</v>
      </c>
      <c r="X143" s="323" t="n">
        <v>0.145</v>
      </c>
      <c r="Y143" s="323" t="n">
        <v>0.04</v>
      </c>
      <c r="Z143" s="323" t="n">
        <v>0.5</v>
      </c>
      <c r="AA143" s="323" t="n">
        <v>0.145</v>
      </c>
      <c r="AB143" s="323" t="n">
        <v>0.165</v>
      </c>
      <c r="AC143" s="323" t="n">
        <v>-0.0115</v>
      </c>
      <c r="AD143" s="323" t="n">
        <v>-0.0415</v>
      </c>
      <c r="AE143" s="323" t="n">
        <v>0.0205</v>
      </c>
      <c r="AF143" s="323" t="n">
        <v>0.0065</v>
      </c>
      <c r="AG143" s="323" t="n">
        <v>0.0025</v>
      </c>
      <c r="AH143" s="323" t="n">
        <v>-0.0225</v>
      </c>
      <c r="AI143" s="323" t="n">
        <v>-0.0725</v>
      </c>
      <c r="AJ143" s="323" t="n">
        <v>-0.051</v>
      </c>
      <c r="AK143" s="323" t="n">
        <v>-0.0735</v>
      </c>
      <c r="AL143" s="323" t="n">
        <v>-0.0125</v>
      </c>
      <c r="AM143" s="323" t="n">
        <v>-0.072</v>
      </c>
      <c r="AN143" s="323" t="n">
        <v>-0.065</v>
      </c>
      <c r="AO143" s="323" t="n">
        <v>-0.017</v>
      </c>
      <c r="AP143" s="323" t="n">
        <v>0.023</v>
      </c>
      <c r="AQ143" s="323" t="n">
        <v>0.37</v>
      </c>
      <c r="AR143" s="323" t="n">
        <v>0.025</v>
      </c>
      <c r="AS143" s="323" t="n">
        <v>-0.45</v>
      </c>
      <c r="AT143" s="323" t="n">
        <v>-0.07</v>
      </c>
      <c r="AU143" s="323" t="n">
        <v>-0.195</v>
      </c>
      <c r="AV143" s="323" t="n">
        <v>-0.1</v>
      </c>
      <c r="AW143" s="323" t="n">
        <v>-0.37</v>
      </c>
      <c r="AX143" s="323" t="n">
        <v>0</v>
      </c>
      <c r="AY143" s="323" t="n">
        <v>0.43</v>
      </c>
      <c r="AZ143" s="323" t="n">
        <v>-0.45</v>
      </c>
      <c r="BA143" s="323" t="n">
        <v>-0.127</v>
      </c>
      <c r="BB143" s="323" t="n">
        <v>-0.06</v>
      </c>
      <c r="BC143" s="323" t="n">
        <v>-0.067</v>
      </c>
      <c r="BD143" s="323" t="n">
        <v>-0.038</v>
      </c>
      <c r="BE143" s="323" t="n">
        <v>-0.0695</v>
      </c>
      <c r="BF143" s="323" t="n">
        <v>-0.0125</v>
      </c>
      <c r="BG143" s="323" t="n">
        <v>-0.043</v>
      </c>
      <c r="BH143" s="323" t="n">
        <v>-0.005</v>
      </c>
      <c r="BI143" s="323" t="n">
        <v>-0.0725</v>
      </c>
      <c r="BJ143" s="323" t="n">
        <v>0</v>
      </c>
      <c r="BK143" s="323" t="n">
        <v>0.14</v>
      </c>
      <c r="BL143" s="323" t="n">
        <v>0.145</v>
      </c>
      <c r="BM143" s="323" t="n">
        <v>0.125</v>
      </c>
      <c r="BN143" s="323" t="n">
        <v>0.335</v>
      </c>
      <c r="BO143" s="323" t="n">
        <v>0.0025</v>
      </c>
      <c r="BP143" s="323" t="n">
        <v>-0.015</v>
      </c>
      <c r="BQ143" s="323" t="n">
        <v>0.005</v>
      </c>
      <c r="BR143" s="323" t="n">
        <v>-0.01</v>
      </c>
      <c r="BS143" s="323" t="n">
        <v>0</v>
      </c>
      <c r="BT143" s="323" t="n">
        <v>0.005</v>
      </c>
      <c r="BU143" s="323" t="n">
        <v>0.0025</v>
      </c>
      <c r="BV143" s="323" t="n">
        <v>0.035</v>
      </c>
      <c r="BW143" s="0" t="n">
        <v>0.005</v>
      </c>
      <c r="BX143" s="0" t="n">
        <v>0</v>
      </c>
      <c r="BY143" s="0" t="n">
        <v>0</v>
      </c>
      <c r="BZ143" s="0" t="n">
        <v>0.03</v>
      </c>
    </row>
    <row r="144" customFormat="false" ht="12.75" hidden="false" customHeight="false" outlineLevel="0" collapsed="false">
      <c r="C144" s="353"/>
      <c r="G144" s="310" t="n">
        <f aca="false">EOMONTH(G143,0)+1</f>
        <v>41456</v>
      </c>
      <c r="H144" s="0" t="n">
        <v>3.9675</v>
      </c>
      <c r="I144" s="326" t="n">
        <v>0.17</v>
      </c>
      <c r="J144" s="323" t="n">
        <v>0.0600238265336945</v>
      </c>
      <c r="K144" s="323" t="n">
        <v>-0.13</v>
      </c>
      <c r="L144" s="323" t="n">
        <v>-0.15</v>
      </c>
      <c r="M144" s="362" t="n">
        <v>-0.09</v>
      </c>
      <c r="N144" s="362" t="n">
        <v>-0.13</v>
      </c>
      <c r="O144" s="323" t="n">
        <v>-0.09</v>
      </c>
      <c r="P144" s="323" t="n">
        <v>-0.038</v>
      </c>
      <c r="Q144" s="323" t="n">
        <v>-0.058</v>
      </c>
      <c r="R144" s="323" t="n">
        <v>-0.12</v>
      </c>
      <c r="S144" s="323" t="n">
        <v>-0.12</v>
      </c>
      <c r="T144" s="323" t="n">
        <v>-0.13</v>
      </c>
      <c r="U144" s="323" t="n">
        <v>-0.05025</v>
      </c>
      <c r="V144" s="323" t="n">
        <v>-0.038</v>
      </c>
      <c r="W144" s="323" t="n">
        <v>0.125</v>
      </c>
      <c r="X144" s="323" t="n">
        <v>0.145</v>
      </c>
      <c r="Y144" s="323" t="n">
        <v>0.04</v>
      </c>
      <c r="Z144" s="323" t="n">
        <v>0.5</v>
      </c>
      <c r="AA144" s="323" t="n">
        <v>0.15</v>
      </c>
      <c r="AB144" s="323" t="n">
        <v>0.205</v>
      </c>
      <c r="AC144" s="323" t="n">
        <v>-0.0115</v>
      </c>
      <c r="AD144" s="323" t="n">
        <v>-0.0415</v>
      </c>
      <c r="AE144" s="323" t="n">
        <v>0.0205</v>
      </c>
      <c r="AF144" s="323" t="n">
        <v>0.0065</v>
      </c>
      <c r="AG144" s="323" t="n">
        <v>0.0025</v>
      </c>
      <c r="AH144" s="323" t="n">
        <v>-0.0225</v>
      </c>
      <c r="AI144" s="323" t="n">
        <v>-0.0725</v>
      </c>
      <c r="AJ144" s="323" t="n">
        <v>-0.051</v>
      </c>
      <c r="AK144" s="323" t="n">
        <v>-0.0735</v>
      </c>
      <c r="AL144" s="323" t="n">
        <v>-0.0125</v>
      </c>
      <c r="AM144" s="323" t="n">
        <v>-0.072</v>
      </c>
      <c r="AN144" s="323" t="n">
        <v>-0.0625</v>
      </c>
      <c r="AO144" s="323" t="n">
        <v>-0.017</v>
      </c>
      <c r="AP144" s="323" t="n">
        <v>0.023</v>
      </c>
      <c r="AQ144" s="323" t="n">
        <v>0.41</v>
      </c>
      <c r="AR144" s="323" t="n">
        <v>0.0275</v>
      </c>
      <c r="AS144" s="323" t="n">
        <v>-0.45</v>
      </c>
      <c r="AT144" s="323" t="n">
        <v>-0.07</v>
      </c>
      <c r="AU144" s="323" t="n">
        <v>-0.195</v>
      </c>
      <c r="AV144" s="323" t="n">
        <v>-0.1</v>
      </c>
      <c r="AW144" s="323" t="n">
        <v>-0.37</v>
      </c>
      <c r="AX144" s="323" t="n">
        <v>0</v>
      </c>
      <c r="AY144" s="323" t="n">
        <v>0.43</v>
      </c>
      <c r="AZ144" s="323" t="n">
        <v>-0.45</v>
      </c>
      <c r="BA144" s="323" t="n">
        <v>-0.137</v>
      </c>
      <c r="BB144" s="323" t="n">
        <v>-0.06</v>
      </c>
      <c r="BC144" s="323" t="n">
        <v>-0.077</v>
      </c>
      <c r="BD144" s="323" t="n">
        <v>-0.038</v>
      </c>
      <c r="BE144" s="323" t="n">
        <v>-0.067</v>
      </c>
      <c r="BF144" s="323" t="n">
        <v>-0.0125</v>
      </c>
      <c r="BG144" s="323" t="n">
        <v>-0.043</v>
      </c>
      <c r="BH144" s="323" t="n">
        <v>-0.0025</v>
      </c>
      <c r="BI144" s="323" t="n">
        <v>-0.0725</v>
      </c>
      <c r="BJ144" s="323" t="n">
        <v>0</v>
      </c>
      <c r="BK144" s="323" t="n">
        <v>0.14</v>
      </c>
      <c r="BL144" s="323" t="n">
        <v>0.145</v>
      </c>
      <c r="BM144" s="323" t="n">
        <v>0.125</v>
      </c>
      <c r="BN144" s="323" t="n">
        <v>0.35</v>
      </c>
      <c r="BO144" s="323" t="n">
        <v>0.0025</v>
      </c>
      <c r="BP144" s="323" t="n">
        <v>-0.01</v>
      </c>
      <c r="BQ144" s="323" t="n">
        <v>0.005</v>
      </c>
      <c r="BR144" s="323" t="n">
        <v>-0.01</v>
      </c>
      <c r="BS144" s="323" t="n">
        <v>0</v>
      </c>
      <c r="BT144" s="323" t="n">
        <v>0.005</v>
      </c>
      <c r="BU144" s="323" t="n">
        <v>0.0025</v>
      </c>
      <c r="BV144" s="323" t="n">
        <v>0.035</v>
      </c>
      <c r="BW144" s="0" t="n">
        <v>0.005</v>
      </c>
      <c r="BX144" s="0" t="n">
        <v>0</v>
      </c>
      <c r="BY144" s="0" t="n">
        <v>0</v>
      </c>
      <c r="BZ144" s="0" t="n">
        <v>0.03</v>
      </c>
    </row>
    <row r="145" customFormat="false" ht="12.75" hidden="false" customHeight="false" outlineLevel="0" collapsed="false">
      <c r="C145" s="353"/>
      <c r="G145" s="310" t="n">
        <f aca="false">EOMONTH(G144,0)+1</f>
        <v>41487</v>
      </c>
      <c r="H145" s="0" t="n">
        <v>4.0075</v>
      </c>
      <c r="I145" s="326" t="n">
        <v>0.17</v>
      </c>
      <c r="J145" s="323" t="n">
        <v>0.0600676547496799</v>
      </c>
      <c r="K145" s="323" t="n">
        <v>-0.13</v>
      </c>
      <c r="L145" s="323" t="n">
        <v>-0.15</v>
      </c>
      <c r="M145" s="362" t="n">
        <v>-0.09</v>
      </c>
      <c r="N145" s="362" t="n">
        <v>-0.13</v>
      </c>
      <c r="O145" s="323" t="n">
        <v>-0.09</v>
      </c>
      <c r="P145" s="323" t="n">
        <v>-0.038</v>
      </c>
      <c r="Q145" s="323" t="n">
        <v>-0.058</v>
      </c>
      <c r="R145" s="323" t="n">
        <v>-0.12</v>
      </c>
      <c r="S145" s="323" t="n">
        <v>-0.12</v>
      </c>
      <c r="T145" s="323" t="n">
        <v>-0.13</v>
      </c>
      <c r="U145" s="323" t="n">
        <v>-0.049</v>
      </c>
      <c r="V145" s="323" t="n">
        <v>-0.038</v>
      </c>
      <c r="W145" s="323" t="n">
        <v>0.125</v>
      </c>
      <c r="X145" s="323" t="n">
        <v>0.145</v>
      </c>
      <c r="Y145" s="323" t="n">
        <v>0.04</v>
      </c>
      <c r="Z145" s="323" t="n">
        <v>0.5</v>
      </c>
      <c r="AA145" s="323" t="n">
        <v>0.15</v>
      </c>
      <c r="AB145" s="323" t="n">
        <v>0.205</v>
      </c>
      <c r="AC145" s="323" t="n">
        <v>-0.0115</v>
      </c>
      <c r="AD145" s="323" t="n">
        <v>-0.0415</v>
      </c>
      <c r="AE145" s="323" t="n">
        <v>0.0155</v>
      </c>
      <c r="AF145" s="323" t="n">
        <v>0.0015</v>
      </c>
      <c r="AG145" s="323" t="n">
        <v>0.0025</v>
      </c>
      <c r="AH145" s="323" t="n">
        <v>-0.0225</v>
      </c>
      <c r="AI145" s="323" t="n">
        <v>-0.0725</v>
      </c>
      <c r="AJ145" s="323" t="n">
        <v>-0.051</v>
      </c>
      <c r="AK145" s="323" t="n">
        <v>-0.0735</v>
      </c>
      <c r="AL145" s="323" t="n">
        <v>-0.0125</v>
      </c>
      <c r="AM145" s="323" t="n">
        <v>-0.072</v>
      </c>
      <c r="AN145" s="323" t="n">
        <v>-0.06</v>
      </c>
      <c r="AO145" s="323" t="n">
        <v>-0.017</v>
      </c>
      <c r="AP145" s="323" t="n">
        <v>0.023</v>
      </c>
      <c r="AQ145" s="323" t="n">
        <v>0.41</v>
      </c>
      <c r="AR145" s="323" t="n">
        <v>0.03</v>
      </c>
      <c r="AS145" s="323" t="n">
        <v>-0.45</v>
      </c>
      <c r="AT145" s="323" t="n">
        <v>-0.07</v>
      </c>
      <c r="AU145" s="323" t="n">
        <v>-0.195</v>
      </c>
      <c r="AV145" s="323" t="n">
        <v>-0.1</v>
      </c>
      <c r="AW145" s="323" t="n">
        <v>-0.37</v>
      </c>
      <c r="AX145" s="323" t="n">
        <v>0</v>
      </c>
      <c r="AY145" s="323" t="n">
        <v>0.43</v>
      </c>
      <c r="AZ145" s="323" t="n">
        <v>-0.45</v>
      </c>
      <c r="BA145" s="323" t="n">
        <v>-0.132</v>
      </c>
      <c r="BB145" s="323" t="n">
        <v>-0.06</v>
      </c>
      <c r="BC145" s="323" t="n">
        <v>-0.072</v>
      </c>
      <c r="BD145" s="323" t="n">
        <v>-0.038</v>
      </c>
      <c r="BE145" s="323" t="n">
        <v>-0.0645</v>
      </c>
      <c r="BF145" s="323" t="n">
        <v>-0.0125</v>
      </c>
      <c r="BG145" s="323" t="n">
        <v>-0.043</v>
      </c>
      <c r="BH145" s="323" t="n">
        <v>0</v>
      </c>
      <c r="BI145" s="323" t="n">
        <v>-0.0725</v>
      </c>
      <c r="BJ145" s="323" t="n">
        <v>0</v>
      </c>
      <c r="BK145" s="323" t="n">
        <v>0.14</v>
      </c>
      <c r="BL145" s="323" t="n">
        <v>0.145</v>
      </c>
      <c r="BM145" s="323" t="n">
        <v>0.125</v>
      </c>
      <c r="BN145" s="323" t="n">
        <v>0.35</v>
      </c>
      <c r="BO145" s="323" t="n">
        <v>0.0025</v>
      </c>
      <c r="BP145" s="323" t="n">
        <v>-0.01</v>
      </c>
      <c r="BQ145" s="323" t="n">
        <v>0.005</v>
      </c>
      <c r="BR145" s="323" t="n">
        <v>-0.01</v>
      </c>
      <c r="BS145" s="323" t="n">
        <v>0</v>
      </c>
      <c r="BT145" s="323" t="n">
        <v>0.005</v>
      </c>
      <c r="BU145" s="323" t="n">
        <v>0.0025</v>
      </c>
      <c r="BV145" s="323" t="n">
        <v>0.01</v>
      </c>
      <c r="BW145" s="0" t="n">
        <v>0.005</v>
      </c>
      <c r="BX145" s="0" t="n">
        <v>0</v>
      </c>
      <c r="BY145" s="0" t="n">
        <v>0</v>
      </c>
      <c r="BZ145" s="0" t="n">
        <v>0.03</v>
      </c>
    </row>
    <row r="146" customFormat="false" ht="12.75" hidden="false" customHeight="false" outlineLevel="0" collapsed="false">
      <c r="C146" s="353"/>
      <c r="G146" s="310" t="n">
        <f aca="false">EOMONTH(G145,0)+1</f>
        <v>41518</v>
      </c>
      <c r="H146" s="0" t="n">
        <v>4.0025</v>
      </c>
      <c r="I146" s="326" t="n">
        <v>0.17</v>
      </c>
      <c r="J146" s="323" t="n">
        <v>0.0601114829663039</v>
      </c>
      <c r="K146" s="323" t="n">
        <v>-0.13</v>
      </c>
      <c r="L146" s="323" t="n">
        <v>-0.15</v>
      </c>
      <c r="M146" s="362" t="n">
        <v>-0.09</v>
      </c>
      <c r="N146" s="362" t="n">
        <v>-0.13</v>
      </c>
      <c r="O146" s="323" t="n">
        <v>-0.09</v>
      </c>
      <c r="P146" s="323" t="n">
        <v>-0.038</v>
      </c>
      <c r="Q146" s="323" t="n">
        <v>-0.058</v>
      </c>
      <c r="R146" s="323" t="n">
        <v>-0.12</v>
      </c>
      <c r="S146" s="323" t="n">
        <v>-0.12</v>
      </c>
      <c r="T146" s="323" t="n">
        <v>-0.13</v>
      </c>
      <c r="U146" s="323" t="n">
        <v>-0.05275</v>
      </c>
      <c r="V146" s="323" t="n">
        <v>-0.038</v>
      </c>
      <c r="W146" s="323" t="n">
        <v>0.125</v>
      </c>
      <c r="X146" s="323" t="n">
        <v>0.145</v>
      </c>
      <c r="Y146" s="323" t="n">
        <v>0.04</v>
      </c>
      <c r="Z146" s="323" t="n">
        <v>0.5</v>
      </c>
      <c r="AA146" s="323" t="n">
        <v>0.125</v>
      </c>
      <c r="AB146" s="323" t="n">
        <v>0.145</v>
      </c>
      <c r="AC146" s="323" t="n">
        <v>-0.0115</v>
      </c>
      <c r="AD146" s="323" t="n">
        <v>-0.0465</v>
      </c>
      <c r="AE146" s="323" t="n">
        <v>0.0155</v>
      </c>
      <c r="AF146" s="323" t="n">
        <v>0.0015</v>
      </c>
      <c r="AG146" s="323" t="n">
        <v>0.0025</v>
      </c>
      <c r="AH146" s="323" t="n">
        <v>-0.0225</v>
      </c>
      <c r="AI146" s="323" t="n">
        <v>-0.0725</v>
      </c>
      <c r="AJ146" s="323" t="n">
        <v>-0.051</v>
      </c>
      <c r="AK146" s="323" t="n">
        <v>-0.0735</v>
      </c>
      <c r="AL146" s="323" t="n">
        <v>-0.0125</v>
      </c>
      <c r="AM146" s="323" t="n">
        <v>-0.072</v>
      </c>
      <c r="AN146" s="323" t="n">
        <v>-0.0675</v>
      </c>
      <c r="AO146" s="323" t="n">
        <v>-0.017</v>
      </c>
      <c r="AP146" s="323" t="n">
        <v>0.023</v>
      </c>
      <c r="AQ146" s="323" t="n">
        <v>0.36</v>
      </c>
      <c r="AR146" s="323" t="n">
        <v>0.0225</v>
      </c>
      <c r="AS146" s="323" t="n">
        <v>-0.45</v>
      </c>
      <c r="AT146" s="323" t="n">
        <v>-0.07</v>
      </c>
      <c r="AU146" s="323" t="n">
        <v>-0.195</v>
      </c>
      <c r="AV146" s="323" t="n">
        <v>-0.1</v>
      </c>
      <c r="AW146" s="323" t="n">
        <v>-0.37</v>
      </c>
      <c r="AX146" s="323" t="n">
        <v>0</v>
      </c>
      <c r="AY146" s="323" t="n">
        <v>0.43</v>
      </c>
      <c r="AZ146" s="323" t="n">
        <v>-0.45</v>
      </c>
      <c r="BA146" s="323" t="n">
        <v>-0.142</v>
      </c>
      <c r="BB146" s="323" t="n">
        <v>-0.06</v>
      </c>
      <c r="BC146" s="323" t="n">
        <v>-0.082</v>
      </c>
      <c r="BD146" s="323" t="n">
        <v>-0.038</v>
      </c>
      <c r="BE146" s="323" t="n">
        <v>-0.0695</v>
      </c>
      <c r="BF146" s="323" t="n">
        <v>-0.0125</v>
      </c>
      <c r="BG146" s="323" t="n">
        <v>-0.043</v>
      </c>
      <c r="BH146" s="323" t="n">
        <v>-0.0075</v>
      </c>
      <c r="BI146" s="323" t="n">
        <v>-0.0725</v>
      </c>
      <c r="BJ146" s="323" t="n">
        <v>0</v>
      </c>
      <c r="BK146" s="323" t="n">
        <v>0.14</v>
      </c>
      <c r="BL146" s="323" t="n">
        <v>0.145</v>
      </c>
      <c r="BM146" s="323" t="n">
        <v>0.125</v>
      </c>
      <c r="BN146" s="323" t="n">
        <v>0.315</v>
      </c>
      <c r="BO146" s="323" t="n">
        <v>0.0025</v>
      </c>
      <c r="BP146" s="323" t="n">
        <v>-0.01</v>
      </c>
      <c r="BQ146" s="323" t="n">
        <v>0.005</v>
      </c>
      <c r="BR146" s="323" t="n">
        <v>-0.01</v>
      </c>
      <c r="BS146" s="323" t="n">
        <v>0</v>
      </c>
      <c r="BT146" s="323" t="n">
        <v>0.005</v>
      </c>
      <c r="BU146" s="323" t="n">
        <v>0.0025</v>
      </c>
      <c r="BV146" s="323" t="n">
        <v>0.01</v>
      </c>
      <c r="BW146" s="0" t="n">
        <v>0.005</v>
      </c>
      <c r="BX146" s="0" t="n">
        <v>0</v>
      </c>
      <c r="BY146" s="0" t="n">
        <v>0</v>
      </c>
      <c r="BZ146" s="0" t="n">
        <v>0.03</v>
      </c>
    </row>
    <row r="147" customFormat="false" ht="12.75" hidden="false" customHeight="false" outlineLevel="0" collapsed="false">
      <c r="C147" s="353"/>
      <c r="G147" s="310" t="n">
        <f aca="false">EOMONTH(G146,0)+1</f>
        <v>41548</v>
      </c>
      <c r="H147" s="0" t="n">
        <v>4.0275</v>
      </c>
      <c r="I147" s="326" t="n">
        <v>0.17</v>
      </c>
      <c r="J147" s="323" t="n">
        <v>0.0601538973700957</v>
      </c>
      <c r="K147" s="323" t="n">
        <v>-0.13</v>
      </c>
      <c r="L147" s="323" t="n">
        <v>-0.15</v>
      </c>
      <c r="M147" s="362" t="n">
        <v>-0.09</v>
      </c>
      <c r="N147" s="362" t="n">
        <v>-0.13</v>
      </c>
      <c r="O147" s="323" t="n">
        <v>-0.09</v>
      </c>
      <c r="P147" s="323" t="n">
        <v>-0.038</v>
      </c>
      <c r="Q147" s="323" t="n">
        <v>-0.058</v>
      </c>
      <c r="R147" s="323" t="n">
        <v>-0.12</v>
      </c>
      <c r="S147" s="323" t="n">
        <v>-0.12</v>
      </c>
      <c r="T147" s="323" t="n">
        <v>-0.13</v>
      </c>
      <c r="U147" s="323" t="n">
        <v>-0.05775</v>
      </c>
      <c r="V147" s="323" t="n">
        <v>-0.038</v>
      </c>
      <c r="W147" s="323" t="n">
        <v>0.125</v>
      </c>
      <c r="X147" s="323" t="n">
        <v>0.145</v>
      </c>
      <c r="Y147" s="323" t="n">
        <v>0.04</v>
      </c>
      <c r="Z147" s="323" t="n">
        <v>0.5</v>
      </c>
      <c r="AA147" s="323" t="n">
        <v>0.145</v>
      </c>
      <c r="AB147" s="323" t="n">
        <v>0.175</v>
      </c>
      <c r="AC147" s="323" t="n">
        <v>-0.0115</v>
      </c>
      <c r="AD147" s="323" t="n">
        <v>-0.0465</v>
      </c>
      <c r="AE147" s="323" t="n">
        <v>0.0105</v>
      </c>
      <c r="AF147" s="323" t="n">
        <v>-0.0045</v>
      </c>
      <c r="AG147" s="323" t="n">
        <v>0.0025</v>
      </c>
      <c r="AH147" s="323" t="n">
        <v>-0.0225</v>
      </c>
      <c r="AI147" s="323" t="n">
        <v>-0.0725</v>
      </c>
      <c r="AJ147" s="323" t="n">
        <v>-0.051</v>
      </c>
      <c r="AK147" s="323" t="n">
        <v>-0.0735</v>
      </c>
      <c r="AL147" s="323" t="n">
        <v>-0.0125</v>
      </c>
      <c r="AM147" s="323" t="n">
        <v>-0.072</v>
      </c>
      <c r="AN147" s="323" t="n">
        <v>-0.0775</v>
      </c>
      <c r="AO147" s="323" t="n">
        <v>-0.017</v>
      </c>
      <c r="AP147" s="323" t="n">
        <v>0.023</v>
      </c>
      <c r="AQ147" s="323" t="n">
        <v>0.4</v>
      </c>
      <c r="AR147" s="323" t="n">
        <v>0.0125</v>
      </c>
      <c r="AS147" s="323" t="n">
        <v>-0.45</v>
      </c>
      <c r="AT147" s="323" t="n">
        <v>-0.07</v>
      </c>
      <c r="AU147" s="323" t="n">
        <v>-0.195</v>
      </c>
      <c r="AV147" s="323" t="n">
        <v>-0.1</v>
      </c>
      <c r="AW147" s="323" t="n">
        <v>-0.37</v>
      </c>
      <c r="AX147" s="323" t="n">
        <v>0</v>
      </c>
      <c r="AY147" s="323" t="n">
        <v>0.43</v>
      </c>
      <c r="AZ147" s="323" t="n">
        <v>-0.45</v>
      </c>
      <c r="BA147" s="323" t="n">
        <v>-0.1295</v>
      </c>
      <c r="BB147" s="323" t="n">
        <v>-0.06</v>
      </c>
      <c r="BC147" s="323" t="n">
        <v>-0.0695</v>
      </c>
      <c r="BD147" s="323" t="n">
        <v>-0.038</v>
      </c>
      <c r="BE147" s="323" t="n">
        <v>-0.072</v>
      </c>
      <c r="BF147" s="323" t="n">
        <v>-0.0125</v>
      </c>
      <c r="BG147" s="323" t="n">
        <v>-0.043</v>
      </c>
      <c r="BH147" s="323" t="n">
        <v>-0.0175</v>
      </c>
      <c r="BI147" s="323" t="n">
        <v>-0.0725</v>
      </c>
      <c r="BJ147" s="323" t="n">
        <v>0</v>
      </c>
      <c r="BK147" s="323" t="n">
        <v>0.14</v>
      </c>
      <c r="BL147" s="323" t="n">
        <v>0.145</v>
      </c>
      <c r="BM147" s="323" t="n">
        <v>0.125</v>
      </c>
      <c r="BN147" s="323" t="n">
        <v>0.36</v>
      </c>
      <c r="BO147" s="323" t="n">
        <v>0.0025</v>
      </c>
      <c r="BP147" s="323" t="n">
        <v>-0.015</v>
      </c>
      <c r="BQ147" s="323" t="n">
        <v>0.005</v>
      </c>
      <c r="BR147" s="323" t="n">
        <v>-0.01</v>
      </c>
      <c r="BS147" s="323" t="n">
        <v>0</v>
      </c>
      <c r="BT147" s="323" t="n">
        <v>0.005</v>
      </c>
      <c r="BU147" s="323" t="n">
        <v>0.0025</v>
      </c>
      <c r="BV147" s="323" t="n">
        <v>0.01</v>
      </c>
      <c r="BW147" s="0" t="n">
        <v>0.005</v>
      </c>
      <c r="BX147" s="0" t="n">
        <v>0</v>
      </c>
      <c r="BY147" s="0" t="n">
        <v>0</v>
      </c>
      <c r="BZ147" s="0" t="n">
        <v>0.03</v>
      </c>
    </row>
    <row r="148" customFormat="false" ht="12.75" hidden="false" customHeight="false" outlineLevel="0" collapsed="false">
      <c r="C148" s="353"/>
      <c r="G148" s="310" t="n">
        <f aca="false">EOMONTH(G147,0)+1</f>
        <v>41579</v>
      </c>
      <c r="H148" s="0" t="n">
        <v>4.1795</v>
      </c>
      <c r="I148" s="326" t="n">
        <v>0.17</v>
      </c>
      <c r="J148" s="323" t="n">
        <v>0.0601977255879755</v>
      </c>
      <c r="K148" s="323" t="n">
        <v>-0.13</v>
      </c>
      <c r="L148" s="323" t="n">
        <v>-0.15</v>
      </c>
      <c r="M148" s="362" t="n">
        <v>-0.01</v>
      </c>
      <c r="N148" s="362" t="n">
        <v>-0.13</v>
      </c>
      <c r="O148" s="323" t="n">
        <v>0</v>
      </c>
      <c r="P148" s="323" t="n">
        <v>-0.0375</v>
      </c>
      <c r="Q148" s="323" t="n">
        <v>-0.0725</v>
      </c>
      <c r="R148" s="323" t="n">
        <v>-0.12</v>
      </c>
      <c r="S148" s="323" t="n">
        <v>-0.12</v>
      </c>
      <c r="T148" s="323" t="n">
        <v>-0.13</v>
      </c>
      <c r="U148" s="323" t="n">
        <v>-0.075</v>
      </c>
      <c r="V148" s="323" t="n">
        <v>-0.0375</v>
      </c>
      <c r="W148" s="323" t="n">
        <v>0.155</v>
      </c>
      <c r="X148" s="323" t="n">
        <v>0.175</v>
      </c>
      <c r="Y148" s="323" t="n">
        <v>0.13</v>
      </c>
      <c r="Z148" s="323" t="n">
        <v>0.5</v>
      </c>
      <c r="AA148" s="323" t="n">
        <v>0.195</v>
      </c>
      <c r="AB148" s="323" t="n">
        <v>0.21</v>
      </c>
      <c r="AC148" s="323" t="n">
        <v>-0.008999999</v>
      </c>
      <c r="AD148" s="323" t="n">
        <v>-0.0275</v>
      </c>
      <c r="AE148" s="323" t="n">
        <v>0.0115</v>
      </c>
      <c r="AF148" s="323" t="n">
        <v>-0.0015</v>
      </c>
      <c r="AG148" s="323" t="n">
        <v>0.0025</v>
      </c>
      <c r="AH148" s="323" t="n">
        <v>-0.0225</v>
      </c>
      <c r="AI148" s="323" t="n">
        <v>-0.075</v>
      </c>
      <c r="AJ148" s="323" t="n">
        <v>-0.0535</v>
      </c>
      <c r="AK148" s="323" t="n">
        <v>-0.076</v>
      </c>
      <c r="AL148" s="323" t="n">
        <v>-0.008999999</v>
      </c>
      <c r="AM148" s="323" t="n">
        <v>-0.064</v>
      </c>
      <c r="AN148" s="323" t="n">
        <v>-0.1125</v>
      </c>
      <c r="AO148" s="323" t="n">
        <v>-0.008999999</v>
      </c>
      <c r="AP148" s="323" t="n">
        <v>0.031</v>
      </c>
      <c r="AQ148" s="323" t="n">
        <v>0.65</v>
      </c>
      <c r="AR148" s="323" t="n">
        <v>-0.0225</v>
      </c>
      <c r="AS148" s="323" t="n">
        <v>-0.34</v>
      </c>
      <c r="AT148" s="323" t="n">
        <v>-0.07</v>
      </c>
      <c r="AU148" s="323" t="n">
        <v>-0.13</v>
      </c>
      <c r="AV148" s="323" t="n">
        <v>0.248</v>
      </c>
      <c r="AW148" s="323" t="n">
        <v>-0.26</v>
      </c>
      <c r="AX148" s="323" t="n">
        <v>0</v>
      </c>
      <c r="AY148" s="323" t="n">
        <v>0.35</v>
      </c>
      <c r="AZ148" s="323" t="n">
        <v>-0.34</v>
      </c>
      <c r="BA148" s="323" t="n">
        <v>-0.137</v>
      </c>
      <c r="BB148" s="323" t="n">
        <v>-0.06</v>
      </c>
      <c r="BC148" s="323" t="n">
        <v>-0.077</v>
      </c>
      <c r="BD148" s="323" t="n">
        <v>-0.0375</v>
      </c>
      <c r="BE148" s="323" t="n">
        <v>-0.067</v>
      </c>
      <c r="BF148" s="323" t="n">
        <v>-0.014</v>
      </c>
      <c r="BG148" s="323" t="n">
        <v>-0.0575</v>
      </c>
      <c r="BH148" s="323" t="n">
        <v>-0.0525</v>
      </c>
      <c r="BI148" s="323" t="n">
        <v>-0.075</v>
      </c>
      <c r="BJ148" s="323" t="n">
        <v>0</v>
      </c>
      <c r="BK148" s="323" t="n">
        <v>0.17</v>
      </c>
      <c r="BL148" s="323" t="n">
        <v>0.175</v>
      </c>
      <c r="BM148" s="323" t="n">
        <v>0.155</v>
      </c>
      <c r="BN148" s="323" t="n">
        <v>0.46</v>
      </c>
      <c r="BO148" s="323" t="n">
        <v>0.0025</v>
      </c>
      <c r="BP148" s="323" t="n">
        <v>-0.02</v>
      </c>
      <c r="BQ148" s="323" t="n">
        <v>0.005</v>
      </c>
      <c r="BR148" s="323" t="n">
        <v>0</v>
      </c>
      <c r="BS148" s="323" t="n">
        <v>0</v>
      </c>
      <c r="BT148" s="323" t="n">
        <v>0.005</v>
      </c>
      <c r="BU148" s="323" t="n">
        <v>0.005</v>
      </c>
      <c r="BV148" s="323" t="n">
        <v>0.055</v>
      </c>
      <c r="BW148" s="0" t="n">
        <v>0.02</v>
      </c>
      <c r="BX148" s="0" t="n">
        <v>0</v>
      </c>
      <c r="BY148" s="0" t="n">
        <v>0</v>
      </c>
      <c r="BZ148" s="0" t="n">
        <v>0.03</v>
      </c>
    </row>
    <row r="149" customFormat="false" ht="12.75" hidden="false" customHeight="false" outlineLevel="0" collapsed="false">
      <c r="C149" s="353"/>
      <c r="G149" s="310" t="n">
        <f aca="false">EOMONTH(G148,0)+1</f>
        <v>41609</v>
      </c>
      <c r="H149" s="0" t="n">
        <v>4.3225</v>
      </c>
      <c r="I149" s="326" t="n">
        <v>0.17</v>
      </c>
      <c r="J149" s="323" t="n">
        <v>0.0602401399929824</v>
      </c>
      <c r="K149" s="323" t="n">
        <v>-0.1325</v>
      </c>
      <c r="L149" s="323" t="n">
        <v>-0.1525</v>
      </c>
      <c r="M149" s="362" t="n">
        <v>-0.005</v>
      </c>
      <c r="N149" s="362" t="n">
        <v>-0.13</v>
      </c>
      <c r="O149" s="323" t="n">
        <v>0.005</v>
      </c>
      <c r="P149" s="323" t="n">
        <v>-0.0375</v>
      </c>
      <c r="Q149" s="323" t="n">
        <v>-0.0725</v>
      </c>
      <c r="R149" s="323" t="n">
        <v>-0.1225</v>
      </c>
      <c r="S149" s="323" t="n">
        <v>-0.1225</v>
      </c>
      <c r="T149" s="323" t="n">
        <v>-0.1325</v>
      </c>
      <c r="U149" s="323" t="n">
        <v>-0.08625</v>
      </c>
      <c r="V149" s="323" t="n">
        <v>-0.0375</v>
      </c>
      <c r="W149" s="323" t="n">
        <v>0.155</v>
      </c>
      <c r="X149" s="323" t="n">
        <v>0.175</v>
      </c>
      <c r="Y149" s="323" t="n">
        <v>0.13</v>
      </c>
      <c r="Z149" s="323" t="n">
        <v>0.5</v>
      </c>
      <c r="AA149" s="323" t="n">
        <v>0.215</v>
      </c>
      <c r="AB149" s="323" t="n">
        <v>0.29</v>
      </c>
      <c r="AC149" s="323" t="n">
        <v>-0.008999999</v>
      </c>
      <c r="AD149" s="323" t="n">
        <v>-0.0275</v>
      </c>
      <c r="AE149" s="323" t="n">
        <v>0.0115</v>
      </c>
      <c r="AF149" s="323" t="n">
        <v>-0.0015</v>
      </c>
      <c r="AG149" s="323" t="n">
        <v>0.0025</v>
      </c>
      <c r="AH149" s="323" t="n">
        <v>-0.0225</v>
      </c>
      <c r="AI149" s="323" t="n">
        <v>-0.075</v>
      </c>
      <c r="AJ149" s="323" t="n">
        <v>-0.0515</v>
      </c>
      <c r="AK149" s="323" t="n">
        <v>-0.074</v>
      </c>
      <c r="AL149" s="323" t="n">
        <v>-0.006499999</v>
      </c>
      <c r="AM149" s="323" t="n">
        <v>-0.064</v>
      </c>
      <c r="AN149" s="323" t="n">
        <v>-0.135</v>
      </c>
      <c r="AO149" s="323" t="n">
        <v>-0.008999999</v>
      </c>
      <c r="AP149" s="323" t="n">
        <v>0.031</v>
      </c>
      <c r="AQ149" s="323" t="n">
        <v>0.98</v>
      </c>
      <c r="AR149" s="323" t="n">
        <v>-0.045</v>
      </c>
      <c r="AS149" s="323" t="n">
        <v>-0.34</v>
      </c>
      <c r="AT149" s="323" t="n">
        <v>-0.07</v>
      </c>
      <c r="AU149" s="323" t="n">
        <v>-0.13</v>
      </c>
      <c r="AV149" s="323" t="n">
        <v>0.308</v>
      </c>
      <c r="AW149" s="323" t="n">
        <v>-0.26</v>
      </c>
      <c r="AX149" s="323" t="n">
        <v>0</v>
      </c>
      <c r="AY149" s="323" t="n">
        <v>0.35</v>
      </c>
      <c r="AZ149" s="323" t="n">
        <v>-0.34</v>
      </c>
      <c r="BA149" s="323" t="n">
        <v>-0.1645</v>
      </c>
      <c r="BB149" s="323" t="n">
        <v>-0.06</v>
      </c>
      <c r="BC149" s="323" t="n">
        <v>-0.1045</v>
      </c>
      <c r="BD149" s="323" t="n">
        <v>-0.0375</v>
      </c>
      <c r="BE149" s="323" t="n">
        <v>-0.0945</v>
      </c>
      <c r="BF149" s="323" t="n">
        <v>-0.0115</v>
      </c>
      <c r="BG149" s="323" t="n">
        <v>-0.0575</v>
      </c>
      <c r="BH149" s="323" t="n">
        <v>-0.075</v>
      </c>
      <c r="BI149" s="323" t="n">
        <v>-0.075</v>
      </c>
      <c r="BJ149" s="323" t="n">
        <v>0</v>
      </c>
      <c r="BK149" s="323" t="n">
        <v>0.17</v>
      </c>
      <c r="BL149" s="323" t="n">
        <v>0.175</v>
      </c>
      <c r="BM149" s="323" t="n">
        <v>0.155</v>
      </c>
      <c r="BN149" s="323" t="n">
        <v>0.77</v>
      </c>
      <c r="BO149" s="323" t="n">
        <v>0.0025</v>
      </c>
      <c r="BP149" s="323" t="n">
        <v>-0.025</v>
      </c>
      <c r="BQ149" s="323" t="n">
        <v>0.005</v>
      </c>
      <c r="BR149" s="323" t="n">
        <v>0</v>
      </c>
      <c r="BS149" s="323" t="n">
        <v>0</v>
      </c>
      <c r="BT149" s="323" t="n">
        <v>0.005</v>
      </c>
      <c r="BU149" s="323" t="n">
        <v>0.005</v>
      </c>
      <c r="BV149" s="323" t="n">
        <v>0.25</v>
      </c>
      <c r="BW149" s="0" t="n">
        <v>0.02</v>
      </c>
      <c r="BX149" s="0" t="n">
        <v>0</v>
      </c>
      <c r="BY149" s="0" t="n">
        <v>0</v>
      </c>
      <c r="BZ149" s="0" t="n">
        <v>0.03</v>
      </c>
    </row>
    <row r="150" customFormat="false" ht="12.75" hidden="false" customHeight="false" outlineLevel="0" collapsed="false">
      <c r="C150" s="353"/>
      <c r="G150" s="310" t="n">
        <f aca="false">EOMONTH(G149,0)+1</f>
        <v>41640</v>
      </c>
      <c r="H150" s="0" t="n">
        <v>4.3825</v>
      </c>
      <c r="I150" s="326" t="n">
        <v>0.17</v>
      </c>
      <c r="J150" s="323" t="n">
        <v>0.0602839682121181</v>
      </c>
      <c r="K150" s="323" t="n">
        <v>-0.135</v>
      </c>
      <c r="L150" s="323" t="n">
        <v>-0.155</v>
      </c>
      <c r="M150" s="362" t="n">
        <v>0.015</v>
      </c>
      <c r="N150" s="362" t="n">
        <v>-0.13</v>
      </c>
      <c r="O150" s="323" t="n">
        <v>0.025</v>
      </c>
      <c r="P150" s="323" t="n">
        <v>-0.0375</v>
      </c>
      <c r="Q150" s="323" t="n">
        <v>-0.0725</v>
      </c>
      <c r="R150" s="323" t="n">
        <v>-0.125</v>
      </c>
      <c r="S150" s="323" t="n">
        <v>-0.125</v>
      </c>
      <c r="T150" s="323" t="n">
        <v>-0.135</v>
      </c>
      <c r="U150" s="323" t="n">
        <v>-0.0875</v>
      </c>
      <c r="V150" s="323" t="n">
        <v>-0.0375</v>
      </c>
      <c r="W150" s="323" t="n">
        <v>0.155</v>
      </c>
      <c r="X150" s="323" t="n">
        <v>0.175</v>
      </c>
      <c r="Y150" s="323" t="n">
        <v>0.13</v>
      </c>
      <c r="Z150" s="323" t="n">
        <v>0.5</v>
      </c>
      <c r="AA150" s="323" t="n">
        <v>0.235</v>
      </c>
      <c r="AB150" s="323" t="n">
        <v>0.34</v>
      </c>
      <c r="AC150" s="323" t="n">
        <v>-0.006999999</v>
      </c>
      <c r="AD150" s="323" t="n">
        <v>-0.0275</v>
      </c>
      <c r="AE150" s="323" t="n">
        <v>0.0115</v>
      </c>
      <c r="AF150" s="323" t="n">
        <v>-0.0015</v>
      </c>
      <c r="AG150" s="323" t="n">
        <v>0.0025</v>
      </c>
      <c r="AH150" s="323" t="n">
        <v>-0.0205</v>
      </c>
      <c r="AI150" s="323" t="n">
        <v>-0.075</v>
      </c>
      <c r="AJ150" s="323" t="n">
        <v>-0.0515</v>
      </c>
      <c r="AK150" s="323" t="n">
        <v>-0.074</v>
      </c>
      <c r="AL150" s="323" t="n">
        <v>-0.006499999</v>
      </c>
      <c r="AM150" s="323" t="n">
        <v>-0.064</v>
      </c>
      <c r="AN150" s="323" t="n">
        <v>-0.1375</v>
      </c>
      <c r="AO150" s="323" t="n">
        <v>-0.008999999</v>
      </c>
      <c r="AP150" s="323" t="n">
        <v>0.031</v>
      </c>
      <c r="AQ150" s="323" t="n">
        <v>1.6</v>
      </c>
      <c r="AR150" s="323" t="n">
        <v>-0.0475</v>
      </c>
      <c r="AS150" s="323" t="n">
        <v>-0.34</v>
      </c>
      <c r="AT150" s="323" t="n">
        <v>-0.07</v>
      </c>
      <c r="AU150" s="323" t="n">
        <v>-0.13</v>
      </c>
      <c r="AV150" s="323" t="n">
        <v>0.378</v>
      </c>
      <c r="AW150" s="323" t="n">
        <v>-0.26</v>
      </c>
      <c r="AX150" s="323" t="n">
        <v>0</v>
      </c>
      <c r="AY150" s="323" t="n">
        <v>0.35</v>
      </c>
      <c r="AZ150" s="323" t="n">
        <v>-0.34</v>
      </c>
      <c r="BA150" s="323" t="n">
        <v>-0.1795</v>
      </c>
      <c r="BB150" s="323" t="n">
        <v>-0.06</v>
      </c>
      <c r="BC150" s="323" t="n">
        <v>-0.1195</v>
      </c>
      <c r="BD150" s="323" t="n">
        <v>-0.0375</v>
      </c>
      <c r="BE150" s="323" t="n">
        <v>-0.095</v>
      </c>
      <c r="BF150" s="323" t="n">
        <v>-0.0115</v>
      </c>
      <c r="BG150" s="323" t="n">
        <v>-0.0575</v>
      </c>
      <c r="BH150" s="323" t="n">
        <v>-0.0775</v>
      </c>
      <c r="BI150" s="323" t="n">
        <v>-0.075</v>
      </c>
      <c r="BJ150" s="323" t="n">
        <v>0</v>
      </c>
      <c r="BK150" s="323" t="n">
        <v>0.17</v>
      </c>
      <c r="BL150" s="323" t="n">
        <v>0.175</v>
      </c>
      <c r="BM150" s="323" t="n">
        <v>0.155</v>
      </c>
      <c r="BN150" s="323" t="n">
        <v>1.04</v>
      </c>
      <c r="BO150" s="323" t="n">
        <v>0.0025</v>
      </c>
      <c r="BP150" s="323" t="n">
        <v>-0.025</v>
      </c>
      <c r="BQ150" s="323" t="n">
        <v>0.005</v>
      </c>
      <c r="BR150" s="323" t="n">
        <v>0</v>
      </c>
      <c r="BS150" s="323" t="n">
        <v>0</v>
      </c>
      <c r="BT150" s="323" t="n">
        <v>0.005</v>
      </c>
      <c r="BU150" s="323" t="n">
        <v>0.005</v>
      </c>
      <c r="BV150" s="323" t="n">
        <v>0.45</v>
      </c>
      <c r="BW150" s="0" t="n">
        <v>0.02</v>
      </c>
      <c r="BX150" s="0" t="n">
        <v>0</v>
      </c>
      <c r="BY150" s="0" t="n">
        <v>0</v>
      </c>
      <c r="BZ150" s="0" t="n">
        <v>0.03</v>
      </c>
    </row>
    <row r="151" customFormat="false" ht="12.75" hidden="false" customHeight="false" outlineLevel="0" collapsed="false">
      <c r="C151" s="353"/>
      <c r="G151" s="310" t="n">
        <f aca="false">EOMONTH(G150,0)+1</f>
        <v>41671</v>
      </c>
      <c r="H151" s="0" t="n">
        <v>4.2975</v>
      </c>
      <c r="I151" s="326" t="n">
        <v>0.17</v>
      </c>
      <c r="J151" s="323" t="n">
        <v>0.0603277964318911</v>
      </c>
      <c r="K151" s="323" t="n">
        <v>-0.1275</v>
      </c>
      <c r="L151" s="323" t="n">
        <v>-0.1475</v>
      </c>
      <c r="M151" s="362" t="n">
        <v>0.01</v>
      </c>
      <c r="N151" s="362" t="n">
        <v>-0.13</v>
      </c>
      <c r="O151" s="323" t="n">
        <v>0.02</v>
      </c>
      <c r="P151" s="323" t="n">
        <v>-0.0375</v>
      </c>
      <c r="Q151" s="323" t="n">
        <v>-0.0725</v>
      </c>
      <c r="R151" s="323" t="n">
        <v>-0.1175</v>
      </c>
      <c r="S151" s="323" t="n">
        <v>-0.1175</v>
      </c>
      <c r="T151" s="323" t="n">
        <v>-0.1275</v>
      </c>
      <c r="U151" s="323" t="n">
        <v>-0.07875</v>
      </c>
      <c r="V151" s="323" t="n">
        <v>-0.0375</v>
      </c>
      <c r="W151" s="323" t="n">
        <v>0.155</v>
      </c>
      <c r="X151" s="323" t="n">
        <v>0.175</v>
      </c>
      <c r="Y151" s="323" t="n">
        <v>0.13</v>
      </c>
      <c r="Z151" s="323" t="n">
        <v>0.5</v>
      </c>
      <c r="AA151" s="323" t="n">
        <v>0.235</v>
      </c>
      <c r="AB151" s="323" t="n">
        <v>0.34</v>
      </c>
      <c r="AC151" s="323" t="n">
        <v>-0.006999999</v>
      </c>
      <c r="AD151" s="323" t="n">
        <v>-0.0275</v>
      </c>
      <c r="AE151" s="323" t="n">
        <v>0.0115</v>
      </c>
      <c r="AF151" s="323" t="n">
        <v>-0.0015</v>
      </c>
      <c r="AG151" s="323" t="n">
        <v>0.0025</v>
      </c>
      <c r="AH151" s="323" t="n">
        <v>-0.0205</v>
      </c>
      <c r="AI151" s="323" t="n">
        <v>-0.075</v>
      </c>
      <c r="AJ151" s="323" t="n">
        <v>-0.0515</v>
      </c>
      <c r="AK151" s="323" t="n">
        <v>-0.074</v>
      </c>
      <c r="AL151" s="323" t="n">
        <v>-0.006499999</v>
      </c>
      <c r="AM151" s="323" t="n">
        <v>-0.064</v>
      </c>
      <c r="AN151" s="323" t="n">
        <v>-0.12</v>
      </c>
      <c r="AO151" s="323" t="n">
        <v>-0.008999999</v>
      </c>
      <c r="AP151" s="323" t="n">
        <v>0.031</v>
      </c>
      <c r="AQ151" s="323" t="n">
        <v>1.6</v>
      </c>
      <c r="AR151" s="323" t="n">
        <v>-0.03</v>
      </c>
      <c r="AS151" s="323" t="n">
        <v>-0.34</v>
      </c>
      <c r="AT151" s="323" t="n">
        <v>-0.07</v>
      </c>
      <c r="AU151" s="323" t="n">
        <v>-0.13</v>
      </c>
      <c r="AV151" s="323" t="n">
        <v>0.248</v>
      </c>
      <c r="AW151" s="323" t="n">
        <v>-0.26</v>
      </c>
      <c r="AX151" s="323" t="n">
        <v>0</v>
      </c>
      <c r="AY151" s="323" t="n">
        <v>0.35</v>
      </c>
      <c r="AZ151" s="323" t="n">
        <v>-0.34</v>
      </c>
      <c r="BA151" s="323" t="n">
        <v>-0.1695</v>
      </c>
      <c r="BB151" s="323" t="n">
        <v>-0.06</v>
      </c>
      <c r="BC151" s="323" t="n">
        <v>-0.1095</v>
      </c>
      <c r="BD151" s="323" t="n">
        <v>-0.0375</v>
      </c>
      <c r="BE151" s="323" t="n">
        <v>-0.095</v>
      </c>
      <c r="BF151" s="323" t="n">
        <v>-0.0115</v>
      </c>
      <c r="BG151" s="323" t="n">
        <v>-0.0575</v>
      </c>
      <c r="BH151" s="323" t="n">
        <v>-0.06</v>
      </c>
      <c r="BI151" s="323" t="n">
        <v>-0.075</v>
      </c>
      <c r="BJ151" s="323" t="n">
        <v>0</v>
      </c>
      <c r="BK151" s="323" t="n">
        <v>0.17</v>
      </c>
      <c r="BL151" s="323" t="n">
        <v>0.175</v>
      </c>
      <c r="BM151" s="323" t="n">
        <v>0.155</v>
      </c>
      <c r="BN151" s="323" t="n">
        <v>1.04</v>
      </c>
      <c r="BO151" s="323" t="n">
        <v>0.0025</v>
      </c>
      <c r="BP151" s="323" t="n">
        <v>-0.025</v>
      </c>
      <c r="BQ151" s="323" t="n">
        <v>0.005</v>
      </c>
      <c r="BR151" s="323" t="n">
        <v>0</v>
      </c>
      <c r="BS151" s="323" t="n">
        <v>0</v>
      </c>
      <c r="BT151" s="323" t="n">
        <v>0.005</v>
      </c>
      <c r="BU151" s="323" t="n">
        <v>0.005</v>
      </c>
      <c r="BV151" s="323" t="n">
        <v>0.45</v>
      </c>
      <c r="BW151" s="0" t="n">
        <v>0.02</v>
      </c>
      <c r="BX151" s="0" t="n">
        <v>0</v>
      </c>
      <c r="BY151" s="0" t="n">
        <v>0</v>
      </c>
      <c r="BZ151" s="0" t="n">
        <v>0.03</v>
      </c>
    </row>
    <row r="152" customFormat="false" ht="12.75" hidden="false" customHeight="false" outlineLevel="0" collapsed="false">
      <c r="C152" s="353"/>
      <c r="G152" s="310" t="n">
        <f aca="false">EOMONTH(G151,0)+1</f>
        <v>41699</v>
      </c>
      <c r="H152" s="0" t="n">
        <v>4.1675</v>
      </c>
      <c r="I152" s="326" t="n">
        <v>0.17</v>
      </c>
      <c r="J152" s="323" t="n">
        <v>0.0603673832115903</v>
      </c>
      <c r="K152" s="323" t="n">
        <v>-0.125</v>
      </c>
      <c r="L152" s="323" t="n">
        <v>-0.145</v>
      </c>
      <c r="M152" s="362" t="n">
        <v>-0.01</v>
      </c>
      <c r="N152" s="362" t="n">
        <v>-0.13</v>
      </c>
      <c r="O152" s="323" t="n">
        <v>0</v>
      </c>
      <c r="P152" s="323" t="n">
        <v>-0.0375</v>
      </c>
      <c r="Q152" s="323" t="n">
        <v>-0.0725</v>
      </c>
      <c r="R152" s="323" t="n">
        <v>-0.115</v>
      </c>
      <c r="S152" s="323" t="n">
        <v>-0.115</v>
      </c>
      <c r="T152" s="323" t="n">
        <v>-0.125</v>
      </c>
      <c r="U152" s="323" t="n">
        <v>-0.0725</v>
      </c>
      <c r="V152" s="323" t="n">
        <v>-0.0375</v>
      </c>
      <c r="W152" s="323" t="n">
        <v>0.155</v>
      </c>
      <c r="X152" s="323" t="n">
        <v>0.175</v>
      </c>
      <c r="Y152" s="323" t="n">
        <v>0.13</v>
      </c>
      <c r="Z152" s="323" t="n">
        <v>0.5</v>
      </c>
      <c r="AA152" s="323" t="n">
        <v>0.195</v>
      </c>
      <c r="AB152" s="323" t="n">
        <v>0.29</v>
      </c>
      <c r="AC152" s="323" t="n">
        <v>-0.006999999</v>
      </c>
      <c r="AD152" s="323" t="n">
        <v>-0.0275</v>
      </c>
      <c r="AE152" s="323" t="n">
        <v>0.019</v>
      </c>
      <c r="AF152" s="323" t="n">
        <v>0.004</v>
      </c>
      <c r="AG152" s="323" t="n">
        <v>0.0025</v>
      </c>
      <c r="AH152" s="323" t="n">
        <v>-0.0205</v>
      </c>
      <c r="AI152" s="323" t="n">
        <v>-0.075</v>
      </c>
      <c r="AJ152" s="323" t="n">
        <v>-0.0515</v>
      </c>
      <c r="AK152" s="323" t="n">
        <v>-0.074</v>
      </c>
      <c r="AL152" s="323" t="n">
        <v>-0.006499999</v>
      </c>
      <c r="AM152" s="323" t="n">
        <v>-0.064</v>
      </c>
      <c r="AN152" s="323" t="n">
        <v>-0.1075</v>
      </c>
      <c r="AO152" s="323" t="n">
        <v>-0.008999999</v>
      </c>
      <c r="AP152" s="323" t="n">
        <v>0.031</v>
      </c>
      <c r="AQ152" s="323" t="n">
        <v>0.64</v>
      </c>
      <c r="AR152" s="323" t="n">
        <v>-0.0175</v>
      </c>
      <c r="AS152" s="323" t="n">
        <v>-0.34</v>
      </c>
      <c r="AT152" s="323" t="n">
        <v>-0.07</v>
      </c>
      <c r="AU152" s="323" t="n">
        <v>-0.13</v>
      </c>
      <c r="AV152" s="323" t="n">
        <v>0.068</v>
      </c>
      <c r="AW152" s="323" t="n">
        <v>-0.26</v>
      </c>
      <c r="AX152" s="323" t="n">
        <v>0</v>
      </c>
      <c r="AY152" s="323" t="n">
        <v>0.35</v>
      </c>
      <c r="AZ152" s="323" t="n">
        <v>-0.34</v>
      </c>
      <c r="BA152" s="323" t="n">
        <v>-0.1595</v>
      </c>
      <c r="BB152" s="323" t="n">
        <v>-0.06</v>
      </c>
      <c r="BC152" s="323" t="n">
        <v>-0.0995</v>
      </c>
      <c r="BD152" s="323" t="n">
        <v>-0.0375</v>
      </c>
      <c r="BE152" s="323" t="n">
        <v>-0.095</v>
      </c>
      <c r="BF152" s="323" t="n">
        <v>-0.0115</v>
      </c>
      <c r="BG152" s="323" t="n">
        <v>-0.0575</v>
      </c>
      <c r="BH152" s="323" t="n">
        <v>-0.0475</v>
      </c>
      <c r="BI152" s="323" t="n">
        <v>-0.075</v>
      </c>
      <c r="BJ152" s="323" t="n">
        <v>0</v>
      </c>
      <c r="BK152" s="323" t="n">
        <v>0.17</v>
      </c>
      <c r="BL152" s="323" t="n">
        <v>0.175</v>
      </c>
      <c r="BM152" s="323" t="n">
        <v>0.155</v>
      </c>
      <c r="BN152" s="323" t="n">
        <v>0.54</v>
      </c>
      <c r="BO152" s="323" t="n">
        <v>0.0025</v>
      </c>
      <c r="BP152" s="323" t="n">
        <v>-0.02</v>
      </c>
      <c r="BQ152" s="323" t="n">
        <v>0.005</v>
      </c>
      <c r="BR152" s="323" t="n">
        <v>0</v>
      </c>
      <c r="BS152" s="323" t="n">
        <v>0</v>
      </c>
      <c r="BT152" s="323" t="n">
        <v>0.005</v>
      </c>
      <c r="BU152" s="323" t="n">
        <v>0.005</v>
      </c>
      <c r="BV152" s="323" t="n">
        <v>0.1</v>
      </c>
      <c r="BW152" s="0" t="n">
        <v>0.02</v>
      </c>
      <c r="BX152" s="0" t="n">
        <v>0</v>
      </c>
      <c r="BY152" s="0" t="n">
        <v>0</v>
      </c>
      <c r="BZ152" s="0" t="n">
        <v>0.03</v>
      </c>
    </row>
    <row r="153" customFormat="false" ht="12.75" hidden="false" customHeight="false" outlineLevel="0" collapsed="false">
      <c r="C153" s="353"/>
      <c r="G153" s="310" t="n">
        <f aca="false">EOMONTH(G152,0)+1</f>
        <v>41730</v>
      </c>
      <c r="H153" s="0" t="n">
        <v>3.9825</v>
      </c>
      <c r="I153" s="326" t="n">
        <v>0.17</v>
      </c>
      <c r="J153" s="323" t="n">
        <v>0.0604112114325779</v>
      </c>
      <c r="K153" s="323" t="n">
        <v>-0.13</v>
      </c>
      <c r="L153" s="323" t="n">
        <v>-0.15</v>
      </c>
      <c r="M153" s="362" t="n">
        <v>-0.09</v>
      </c>
      <c r="N153" s="362" t="n">
        <v>-0.13</v>
      </c>
      <c r="O153" s="323" t="n">
        <v>-0.09</v>
      </c>
      <c r="P153" s="323" t="n">
        <v>-0.03</v>
      </c>
      <c r="Q153" s="323" t="n">
        <v>-0.0555</v>
      </c>
      <c r="R153" s="323" t="n">
        <v>-0.12</v>
      </c>
      <c r="S153" s="323" t="n">
        <v>-0.12</v>
      </c>
      <c r="T153" s="323" t="n">
        <v>-0.13</v>
      </c>
      <c r="U153" s="323" t="n">
        <v>-0.0525</v>
      </c>
      <c r="V153" s="323" t="n">
        <v>-0.035</v>
      </c>
      <c r="W153" s="323" t="n">
        <v>0.125</v>
      </c>
      <c r="X153" s="323" t="n">
        <v>0.145</v>
      </c>
      <c r="Y153" s="323" t="n">
        <v>0.04</v>
      </c>
      <c r="Z153" s="323" t="n">
        <v>0.5</v>
      </c>
      <c r="AA153" s="323" t="n">
        <v>0.145</v>
      </c>
      <c r="AB153" s="323" t="n">
        <v>0.195</v>
      </c>
      <c r="AC153" s="323" t="n">
        <v>-0.009499999</v>
      </c>
      <c r="AD153" s="323" t="n">
        <v>-0.0425</v>
      </c>
      <c r="AE153" s="323" t="n">
        <v>0.019</v>
      </c>
      <c r="AF153" s="323" t="n">
        <v>0.004</v>
      </c>
      <c r="AG153" s="323" t="n">
        <v>0.0025</v>
      </c>
      <c r="AH153" s="323" t="n">
        <v>-0.0205</v>
      </c>
      <c r="AI153" s="323" t="n">
        <v>-0.0725</v>
      </c>
      <c r="AJ153" s="323" t="n">
        <v>-0.049</v>
      </c>
      <c r="AK153" s="323" t="n">
        <v>-0.0715</v>
      </c>
      <c r="AL153" s="323" t="n">
        <v>-0.0115</v>
      </c>
      <c r="AM153" s="323" t="n">
        <v>-0.072</v>
      </c>
      <c r="AN153" s="323" t="n">
        <v>-0.07</v>
      </c>
      <c r="AO153" s="323" t="n">
        <v>-0.017</v>
      </c>
      <c r="AP153" s="323" t="n">
        <v>0.023</v>
      </c>
      <c r="AQ153" s="323" t="n">
        <v>0.38</v>
      </c>
      <c r="AR153" s="323" t="n">
        <v>0.02</v>
      </c>
      <c r="AS153" s="323" t="n">
        <v>-0.45</v>
      </c>
      <c r="AT153" s="323" t="n">
        <v>-0.07</v>
      </c>
      <c r="AU153" s="323" t="n">
        <v>-0.195</v>
      </c>
      <c r="AV153" s="323" t="n">
        <v>-0.25</v>
      </c>
      <c r="AW153" s="323" t="n">
        <v>-0.37</v>
      </c>
      <c r="AX153" s="323" t="n">
        <v>0</v>
      </c>
      <c r="AY153" s="323" t="n">
        <v>0.43</v>
      </c>
      <c r="AZ153" s="323" t="n">
        <v>-0.45</v>
      </c>
      <c r="BA153" s="323" t="n">
        <v>-0.2</v>
      </c>
      <c r="BB153" s="323" t="n">
        <v>-0.06</v>
      </c>
      <c r="BC153" s="323" t="n">
        <v>-0.14</v>
      </c>
      <c r="BD153" s="323" t="n">
        <v>-0.035</v>
      </c>
      <c r="BE153" s="323" t="n">
        <v>-0.1175</v>
      </c>
      <c r="BF153" s="323" t="n">
        <v>-0.0115</v>
      </c>
      <c r="BG153" s="323" t="n">
        <v>-0.0405</v>
      </c>
      <c r="BH153" s="323" t="n">
        <v>-0.01</v>
      </c>
      <c r="BI153" s="323" t="n">
        <v>-0.0725</v>
      </c>
      <c r="BJ153" s="323" t="n">
        <v>0</v>
      </c>
      <c r="BK153" s="323" t="n">
        <v>0.14</v>
      </c>
      <c r="BL153" s="323" t="n">
        <v>0.145</v>
      </c>
      <c r="BM153" s="323" t="n">
        <v>0.125</v>
      </c>
      <c r="BN153" s="323" t="n">
        <v>0.36</v>
      </c>
      <c r="BO153" s="323" t="n">
        <v>0.0025</v>
      </c>
      <c r="BP153" s="323" t="n">
        <v>-0.015</v>
      </c>
      <c r="BQ153" s="323" t="n">
        <v>0.005</v>
      </c>
      <c r="BR153" s="323" t="n">
        <v>-0.01</v>
      </c>
      <c r="BS153" s="323" t="n">
        <v>0</v>
      </c>
      <c r="BT153" s="323" t="n">
        <v>0.005</v>
      </c>
      <c r="BU153" s="323" t="n">
        <v>0.0025</v>
      </c>
      <c r="BV153" s="323" t="n">
        <v>0.02</v>
      </c>
      <c r="BW153" s="0" t="n">
        <v>0.005</v>
      </c>
      <c r="BX153" s="0" t="n">
        <v>0</v>
      </c>
      <c r="BY153" s="0" t="n">
        <v>0</v>
      </c>
      <c r="BZ153" s="0" t="n">
        <v>0.03</v>
      </c>
    </row>
    <row r="154" customFormat="false" ht="12.75" hidden="false" customHeight="false" outlineLevel="0" collapsed="false">
      <c r="C154" s="353"/>
      <c r="G154" s="310" t="n">
        <f aca="false">EOMONTH(G153,0)+1</f>
        <v>41760</v>
      </c>
      <c r="H154" s="0" t="n">
        <v>3.9775</v>
      </c>
      <c r="I154" s="326" t="n">
        <v>0.17</v>
      </c>
      <c r="J154" s="323" t="n">
        <v>0.0604536258405934</v>
      </c>
      <c r="K154" s="323" t="n">
        <v>-0.13</v>
      </c>
      <c r="L154" s="323" t="n">
        <v>-0.15</v>
      </c>
      <c r="M154" s="362" t="n">
        <v>-0.09</v>
      </c>
      <c r="N154" s="362" t="n">
        <v>-0.13</v>
      </c>
      <c r="O154" s="323" t="n">
        <v>-0.09</v>
      </c>
      <c r="P154" s="323" t="n">
        <v>-0.03</v>
      </c>
      <c r="Q154" s="323" t="n">
        <v>-0.0555</v>
      </c>
      <c r="R154" s="323" t="n">
        <v>-0.12</v>
      </c>
      <c r="S154" s="323" t="n">
        <v>-0.12</v>
      </c>
      <c r="T154" s="323" t="n">
        <v>-0.13</v>
      </c>
      <c r="U154" s="323" t="n">
        <v>-0.0525</v>
      </c>
      <c r="V154" s="323" t="n">
        <v>-0.035</v>
      </c>
      <c r="W154" s="323" t="n">
        <v>0.125</v>
      </c>
      <c r="X154" s="323" t="n">
        <v>0.145</v>
      </c>
      <c r="Y154" s="323" t="n">
        <v>0.04</v>
      </c>
      <c r="Z154" s="323" t="n">
        <v>0.5</v>
      </c>
      <c r="AA154" s="323" t="n">
        <v>0.125</v>
      </c>
      <c r="AB154" s="323" t="n">
        <v>0.135</v>
      </c>
      <c r="AC154" s="323" t="n">
        <v>-0.009499999</v>
      </c>
      <c r="AD154" s="323" t="n">
        <v>-0.0425</v>
      </c>
      <c r="AE154" s="323" t="n">
        <v>0.0215</v>
      </c>
      <c r="AF154" s="323" t="n">
        <v>0.0065</v>
      </c>
      <c r="AG154" s="323" t="n">
        <v>0.0025</v>
      </c>
      <c r="AH154" s="323" t="n">
        <v>-0.0205</v>
      </c>
      <c r="AI154" s="323" t="n">
        <v>-0.0725</v>
      </c>
      <c r="AJ154" s="323" t="n">
        <v>-0.049</v>
      </c>
      <c r="AK154" s="323" t="n">
        <v>-0.0715</v>
      </c>
      <c r="AL154" s="323" t="n">
        <v>-0.0115</v>
      </c>
      <c r="AM154" s="323" t="n">
        <v>-0.072</v>
      </c>
      <c r="AN154" s="323" t="n">
        <v>-0.07</v>
      </c>
      <c r="AO154" s="323" t="n">
        <v>-0.017</v>
      </c>
      <c r="AP154" s="323" t="n">
        <v>0.023</v>
      </c>
      <c r="AQ154" s="323" t="n">
        <v>0.33</v>
      </c>
      <c r="AR154" s="323" t="n">
        <v>0.02</v>
      </c>
      <c r="AS154" s="323" t="n">
        <v>-0.45</v>
      </c>
      <c r="AT154" s="323" t="n">
        <v>-0.07</v>
      </c>
      <c r="AU154" s="323" t="n">
        <v>-0.195</v>
      </c>
      <c r="AV154" s="323" t="n">
        <v>-0.1</v>
      </c>
      <c r="AW154" s="323" t="n">
        <v>-0.37</v>
      </c>
      <c r="AX154" s="323" t="n">
        <v>0</v>
      </c>
      <c r="AY154" s="323" t="n">
        <v>0.43</v>
      </c>
      <c r="AZ154" s="323" t="n">
        <v>-0.45</v>
      </c>
      <c r="BA154" s="323" t="n">
        <v>-0.1775</v>
      </c>
      <c r="BB154" s="323" t="n">
        <v>-0.06</v>
      </c>
      <c r="BC154" s="323" t="n">
        <v>-0.1175</v>
      </c>
      <c r="BD154" s="323" t="n">
        <v>-0.035</v>
      </c>
      <c r="BE154" s="323" t="n">
        <v>-0.11</v>
      </c>
      <c r="BF154" s="323" t="n">
        <v>-0.0115</v>
      </c>
      <c r="BG154" s="323" t="n">
        <v>-0.0405</v>
      </c>
      <c r="BH154" s="323" t="n">
        <v>-0.01</v>
      </c>
      <c r="BI154" s="323" t="n">
        <v>-0.0725</v>
      </c>
      <c r="BJ154" s="323" t="n">
        <v>0</v>
      </c>
      <c r="BK154" s="323" t="n">
        <v>0.14</v>
      </c>
      <c r="BL154" s="323" t="n">
        <v>0.145</v>
      </c>
      <c r="BM154" s="323" t="n">
        <v>0.125</v>
      </c>
      <c r="BN154" s="323" t="n">
        <v>0.325</v>
      </c>
      <c r="BO154" s="323" t="n">
        <v>0.0025</v>
      </c>
      <c r="BP154" s="323" t="n">
        <v>-0.015</v>
      </c>
      <c r="BQ154" s="323" t="n">
        <v>0.005</v>
      </c>
      <c r="BR154" s="323" t="n">
        <v>-0.01</v>
      </c>
      <c r="BS154" s="323" t="n">
        <v>0</v>
      </c>
      <c r="BT154" s="323" t="n">
        <v>0.005</v>
      </c>
      <c r="BU154" s="323" t="n">
        <v>0.0025</v>
      </c>
      <c r="BV154" s="323" t="n">
        <v>0.02</v>
      </c>
      <c r="BW154" s="0" t="n">
        <v>0.005</v>
      </c>
      <c r="BX154" s="0" t="n">
        <v>0</v>
      </c>
      <c r="BY154" s="0" t="n">
        <v>0</v>
      </c>
      <c r="BZ154" s="0" t="n">
        <v>0.03</v>
      </c>
    </row>
    <row r="155" customFormat="false" ht="12.75" hidden="false" customHeight="false" outlineLevel="0" collapsed="false">
      <c r="C155" s="353"/>
      <c r="G155" s="310" t="n">
        <f aca="false">EOMONTH(G154,0)+1</f>
        <v>41791</v>
      </c>
      <c r="H155" s="0" t="n">
        <v>4.0125</v>
      </c>
      <c r="I155" s="326" t="n">
        <v>0.17</v>
      </c>
      <c r="J155" s="323" t="n">
        <v>0.0604974540628369</v>
      </c>
      <c r="K155" s="323" t="n">
        <v>-0.13</v>
      </c>
      <c r="L155" s="323" t="n">
        <v>-0.15</v>
      </c>
      <c r="M155" s="362" t="n">
        <v>-0.09</v>
      </c>
      <c r="N155" s="362" t="n">
        <v>-0.13</v>
      </c>
      <c r="O155" s="323" t="n">
        <v>-0.09</v>
      </c>
      <c r="P155" s="323" t="n">
        <v>-0.03</v>
      </c>
      <c r="Q155" s="323" t="n">
        <v>-0.0555</v>
      </c>
      <c r="R155" s="323" t="n">
        <v>-0.12</v>
      </c>
      <c r="S155" s="323" t="n">
        <v>-0.12</v>
      </c>
      <c r="T155" s="323" t="n">
        <v>-0.13</v>
      </c>
      <c r="U155" s="323" t="n">
        <v>-0.05</v>
      </c>
      <c r="V155" s="323" t="n">
        <v>-0.035</v>
      </c>
      <c r="W155" s="323" t="n">
        <v>0.125</v>
      </c>
      <c r="X155" s="323" t="n">
        <v>0.145</v>
      </c>
      <c r="Y155" s="323" t="n">
        <v>0.04</v>
      </c>
      <c r="Z155" s="323" t="n">
        <v>0.5</v>
      </c>
      <c r="AA155" s="323" t="n">
        <v>0.145</v>
      </c>
      <c r="AB155" s="323" t="n">
        <v>0.165</v>
      </c>
      <c r="AC155" s="323" t="n">
        <v>-0.009499999</v>
      </c>
      <c r="AD155" s="323" t="n">
        <v>-0.04</v>
      </c>
      <c r="AE155" s="323" t="n">
        <v>0.0215</v>
      </c>
      <c r="AF155" s="323" t="n">
        <v>0.0065</v>
      </c>
      <c r="AG155" s="323" t="n">
        <v>0.0025</v>
      </c>
      <c r="AH155" s="323" t="n">
        <v>-0.0205</v>
      </c>
      <c r="AI155" s="323" t="n">
        <v>-0.0725</v>
      </c>
      <c r="AJ155" s="323" t="n">
        <v>-0.049</v>
      </c>
      <c r="AK155" s="323" t="n">
        <v>-0.0715</v>
      </c>
      <c r="AL155" s="323" t="n">
        <v>-0.0115</v>
      </c>
      <c r="AM155" s="323" t="n">
        <v>-0.072</v>
      </c>
      <c r="AN155" s="323" t="n">
        <v>-0.065</v>
      </c>
      <c r="AO155" s="323" t="n">
        <v>-0.017</v>
      </c>
      <c r="AP155" s="323" t="n">
        <v>0.023</v>
      </c>
      <c r="AQ155" s="323" t="n">
        <v>0.37</v>
      </c>
      <c r="AR155" s="323" t="n">
        <v>0.025</v>
      </c>
      <c r="AS155" s="323" t="n">
        <v>-0.45</v>
      </c>
      <c r="AT155" s="323" t="n">
        <v>-0.07</v>
      </c>
      <c r="AU155" s="323" t="n">
        <v>-0.195</v>
      </c>
      <c r="AV155" s="323" t="n">
        <v>-0.1</v>
      </c>
      <c r="AW155" s="323" t="n">
        <v>-0.37</v>
      </c>
      <c r="AX155" s="323" t="n">
        <v>0</v>
      </c>
      <c r="AY155" s="323" t="n">
        <v>0.43</v>
      </c>
      <c r="AZ155" s="323" t="n">
        <v>-0.45</v>
      </c>
      <c r="BA155" s="323" t="n">
        <v>-0.125</v>
      </c>
      <c r="BB155" s="323" t="n">
        <v>-0.06</v>
      </c>
      <c r="BC155" s="323" t="n">
        <v>-0.065</v>
      </c>
      <c r="BD155" s="323" t="n">
        <v>-0.035</v>
      </c>
      <c r="BE155" s="323" t="n">
        <v>-0.0675</v>
      </c>
      <c r="BF155" s="323" t="n">
        <v>-0.0115</v>
      </c>
      <c r="BG155" s="323" t="n">
        <v>-0.0405</v>
      </c>
      <c r="BH155" s="323" t="n">
        <v>-0.005</v>
      </c>
      <c r="BI155" s="323" t="n">
        <v>-0.0725</v>
      </c>
      <c r="BJ155" s="323" t="n">
        <v>0</v>
      </c>
      <c r="BK155" s="323" t="n">
        <v>0.14</v>
      </c>
      <c r="BL155" s="323" t="n">
        <v>0.145</v>
      </c>
      <c r="BM155" s="323" t="n">
        <v>0.125</v>
      </c>
      <c r="BN155" s="323" t="n">
        <v>0.335</v>
      </c>
      <c r="BO155" s="323" t="n">
        <v>0.0025</v>
      </c>
      <c r="BP155" s="323" t="n">
        <v>-0.015</v>
      </c>
      <c r="BQ155" s="323" t="n">
        <v>0.005</v>
      </c>
      <c r="BR155" s="323" t="n">
        <v>-0.01</v>
      </c>
      <c r="BS155" s="323" t="n">
        <v>0</v>
      </c>
      <c r="BT155" s="323" t="n">
        <v>0.005</v>
      </c>
      <c r="BU155" s="323" t="n">
        <v>0.0025</v>
      </c>
      <c r="BV155" s="323" t="n">
        <v>0.035</v>
      </c>
      <c r="BW155" s="0" t="n">
        <v>0.005</v>
      </c>
      <c r="BX155" s="0" t="n">
        <v>0</v>
      </c>
      <c r="BY155" s="0" t="n">
        <v>0</v>
      </c>
      <c r="BZ155" s="0" t="n">
        <v>0.03</v>
      </c>
    </row>
    <row r="156" customFormat="false" ht="12.75" hidden="false" customHeight="false" outlineLevel="0" collapsed="false">
      <c r="C156" s="353"/>
      <c r="G156" s="310" t="n">
        <f aca="false">EOMONTH(G155,0)+1</f>
        <v>41821</v>
      </c>
      <c r="H156" s="0" t="n">
        <v>4.0525</v>
      </c>
      <c r="I156" s="326" t="n">
        <v>0.17</v>
      </c>
      <c r="J156" s="323" t="n">
        <v>0.0605398684720679</v>
      </c>
      <c r="K156" s="323" t="n">
        <v>-0.13</v>
      </c>
      <c r="L156" s="323" t="n">
        <v>-0.15</v>
      </c>
      <c r="M156" s="362" t="n">
        <v>-0.09</v>
      </c>
      <c r="N156" s="362" t="n">
        <v>-0.13</v>
      </c>
      <c r="O156" s="323" t="n">
        <v>-0.09</v>
      </c>
      <c r="P156" s="323" t="n">
        <v>-0.03</v>
      </c>
      <c r="Q156" s="323" t="n">
        <v>-0.0555</v>
      </c>
      <c r="R156" s="323" t="n">
        <v>-0.12</v>
      </c>
      <c r="S156" s="323" t="n">
        <v>-0.12</v>
      </c>
      <c r="T156" s="323" t="n">
        <v>-0.13</v>
      </c>
      <c r="U156" s="323" t="n">
        <v>-0.04875</v>
      </c>
      <c r="V156" s="323" t="n">
        <v>-0.035</v>
      </c>
      <c r="W156" s="323" t="n">
        <v>0.125</v>
      </c>
      <c r="X156" s="323" t="n">
        <v>0.145</v>
      </c>
      <c r="Y156" s="323" t="n">
        <v>0.04</v>
      </c>
      <c r="Z156" s="323" t="n">
        <v>0.5</v>
      </c>
      <c r="AA156" s="323" t="n">
        <v>0.15</v>
      </c>
      <c r="AB156" s="323" t="n">
        <v>0.205</v>
      </c>
      <c r="AC156" s="323" t="n">
        <v>-0.009499999</v>
      </c>
      <c r="AD156" s="323" t="n">
        <v>-0.04</v>
      </c>
      <c r="AE156" s="323" t="n">
        <v>0.0215</v>
      </c>
      <c r="AF156" s="323" t="n">
        <v>0.0065</v>
      </c>
      <c r="AG156" s="323" t="n">
        <v>0.0025</v>
      </c>
      <c r="AH156" s="323" t="n">
        <v>-0.0205</v>
      </c>
      <c r="AI156" s="323" t="n">
        <v>-0.0725</v>
      </c>
      <c r="AJ156" s="323" t="n">
        <v>-0.049</v>
      </c>
      <c r="AK156" s="323" t="n">
        <v>-0.0715</v>
      </c>
      <c r="AL156" s="323" t="n">
        <v>-0.0115</v>
      </c>
      <c r="AM156" s="323" t="n">
        <v>-0.072</v>
      </c>
      <c r="AN156" s="323" t="n">
        <v>-0.0625</v>
      </c>
      <c r="AO156" s="323" t="n">
        <v>-0.017</v>
      </c>
      <c r="AP156" s="323" t="n">
        <v>0.023</v>
      </c>
      <c r="AQ156" s="323" t="n">
        <v>0.41</v>
      </c>
      <c r="AR156" s="323" t="n">
        <v>0.0275</v>
      </c>
      <c r="AS156" s="323" t="n">
        <v>-0.45</v>
      </c>
      <c r="AT156" s="323" t="n">
        <v>-0.07</v>
      </c>
      <c r="AU156" s="323" t="n">
        <v>-0.195</v>
      </c>
      <c r="AV156" s="323" t="n">
        <v>-0.1</v>
      </c>
      <c r="AW156" s="323" t="n">
        <v>-0.37</v>
      </c>
      <c r="AX156" s="323" t="n">
        <v>0</v>
      </c>
      <c r="AY156" s="323" t="n">
        <v>0.43</v>
      </c>
      <c r="AZ156" s="323" t="n">
        <v>-0.45</v>
      </c>
      <c r="BA156" s="323" t="n">
        <v>-0.135</v>
      </c>
      <c r="BB156" s="323" t="n">
        <v>-0.06</v>
      </c>
      <c r="BC156" s="323" t="n">
        <v>-0.075</v>
      </c>
      <c r="BD156" s="323" t="n">
        <v>-0.035</v>
      </c>
      <c r="BE156" s="323" t="n">
        <v>-0.065</v>
      </c>
      <c r="BF156" s="323" t="n">
        <v>-0.0115</v>
      </c>
      <c r="BG156" s="323" t="n">
        <v>-0.0405</v>
      </c>
      <c r="BH156" s="323" t="n">
        <v>-0.0025</v>
      </c>
      <c r="BI156" s="323" t="n">
        <v>-0.0725</v>
      </c>
      <c r="BJ156" s="323" t="n">
        <v>0</v>
      </c>
      <c r="BK156" s="323" t="n">
        <v>0.14</v>
      </c>
      <c r="BL156" s="323" t="n">
        <v>0.145</v>
      </c>
      <c r="BM156" s="323" t="n">
        <v>0.125</v>
      </c>
      <c r="BN156" s="323" t="n">
        <v>0.35</v>
      </c>
      <c r="BO156" s="323" t="n">
        <v>0.0025</v>
      </c>
      <c r="BP156" s="323" t="n">
        <v>-0.01</v>
      </c>
      <c r="BQ156" s="323" t="n">
        <v>0.005</v>
      </c>
      <c r="BR156" s="323" t="n">
        <v>-0.01</v>
      </c>
      <c r="BS156" s="323" t="n">
        <v>0</v>
      </c>
      <c r="BT156" s="323" t="n">
        <v>0.005</v>
      </c>
      <c r="BU156" s="323" t="n">
        <v>0.0025</v>
      </c>
      <c r="BV156" s="323" t="n">
        <v>0.035</v>
      </c>
      <c r="BW156" s="0" t="n">
        <v>0.005</v>
      </c>
      <c r="BX156" s="0" t="n">
        <v>0</v>
      </c>
      <c r="BY156" s="0" t="n">
        <v>0</v>
      </c>
      <c r="BZ156" s="0" t="n">
        <v>0.03</v>
      </c>
    </row>
    <row r="157" customFormat="false" ht="12.75" hidden="false" customHeight="false" outlineLevel="0" collapsed="false">
      <c r="C157" s="353"/>
      <c r="G157" s="310" t="n">
        <f aca="false">EOMONTH(G156,0)+1</f>
        <v>41852</v>
      </c>
      <c r="H157" s="0" t="n">
        <v>4.0925</v>
      </c>
      <c r="I157" s="326" t="n">
        <v>0.17</v>
      </c>
      <c r="J157" s="323" t="n">
        <v>0.0605836966955668</v>
      </c>
      <c r="K157" s="323" t="n">
        <v>-0.13</v>
      </c>
      <c r="L157" s="323" t="n">
        <v>-0.15</v>
      </c>
      <c r="M157" s="362" t="n">
        <v>-0.09</v>
      </c>
      <c r="N157" s="362" t="n">
        <v>-0.13</v>
      </c>
      <c r="O157" s="323" t="n">
        <v>-0.09</v>
      </c>
      <c r="P157" s="323" t="n">
        <v>-0.03</v>
      </c>
      <c r="Q157" s="323" t="n">
        <v>-0.0555</v>
      </c>
      <c r="R157" s="323" t="n">
        <v>-0.12</v>
      </c>
      <c r="S157" s="323" t="n">
        <v>-0.12</v>
      </c>
      <c r="T157" s="323" t="n">
        <v>-0.13</v>
      </c>
      <c r="U157" s="323" t="n">
        <v>-0.0475</v>
      </c>
      <c r="V157" s="323" t="n">
        <v>-0.035</v>
      </c>
      <c r="W157" s="323" t="n">
        <v>0.125</v>
      </c>
      <c r="X157" s="323" t="n">
        <v>0.145</v>
      </c>
      <c r="Y157" s="323" t="n">
        <v>0.04</v>
      </c>
      <c r="Z157" s="323" t="n">
        <v>0.5</v>
      </c>
      <c r="AA157" s="323" t="n">
        <v>0.15</v>
      </c>
      <c r="AB157" s="323" t="n">
        <v>0.205</v>
      </c>
      <c r="AC157" s="323" t="n">
        <v>-0.009499999</v>
      </c>
      <c r="AD157" s="323" t="n">
        <v>-0.04</v>
      </c>
      <c r="AE157" s="323" t="n">
        <v>0.0165</v>
      </c>
      <c r="AF157" s="323" t="n">
        <v>0.0015</v>
      </c>
      <c r="AG157" s="323" t="n">
        <v>0.0025</v>
      </c>
      <c r="AH157" s="323" t="n">
        <v>-0.0205</v>
      </c>
      <c r="AI157" s="323" t="n">
        <v>-0.0725</v>
      </c>
      <c r="AJ157" s="323" t="n">
        <v>-0.049</v>
      </c>
      <c r="AK157" s="323" t="n">
        <v>-0.0715</v>
      </c>
      <c r="AL157" s="323" t="n">
        <v>-0.0115</v>
      </c>
      <c r="AM157" s="323" t="n">
        <v>-0.072</v>
      </c>
      <c r="AN157" s="323" t="n">
        <v>-0.06</v>
      </c>
      <c r="AO157" s="323" t="n">
        <v>-0.017</v>
      </c>
      <c r="AP157" s="323" t="n">
        <v>0.023</v>
      </c>
      <c r="AQ157" s="323" t="n">
        <v>0.41</v>
      </c>
      <c r="AR157" s="323" t="n">
        <v>0.03</v>
      </c>
      <c r="AS157" s="323" t="n">
        <v>-0.45</v>
      </c>
      <c r="AT157" s="323" t="n">
        <v>-0.07</v>
      </c>
      <c r="AU157" s="323" t="n">
        <v>-0.195</v>
      </c>
      <c r="AV157" s="323" t="n">
        <v>-0.1</v>
      </c>
      <c r="AW157" s="323" t="n">
        <v>-0.37</v>
      </c>
      <c r="AX157" s="323" t="n">
        <v>0</v>
      </c>
      <c r="AY157" s="323" t="n">
        <v>0.43</v>
      </c>
      <c r="AZ157" s="323" t="n">
        <v>-0.45</v>
      </c>
      <c r="BA157" s="323" t="n">
        <v>-0.13</v>
      </c>
      <c r="BB157" s="323" t="n">
        <v>-0.06</v>
      </c>
      <c r="BC157" s="323" t="n">
        <v>-0.07</v>
      </c>
      <c r="BD157" s="323" t="n">
        <v>-0.035</v>
      </c>
      <c r="BE157" s="323" t="n">
        <v>-0.0625</v>
      </c>
      <c r="BF157" s="323" t="n">
        <v>-0.0115</v>
      </c>
      <c r="BG157" s="323" t="n">
        <v>-0.0405</v>
      </c>
      <c r="BH157" s="323" t="n">
        <v>0</v>
      </c>
      <c r="BI157" s="323" t="n">
        <v>-0.0725</v>
      </c>
      <c r="BJ157" s="323" t="n">
        <v>0</v>
      </c>
      <c r="BK157" s="323" t="n">
        <v>0.14</v>
      </c>
      <c r="BL157" s="323" t="n">
        <v>0.145</v>
      </c>
      <c r="BM157" s="323" t="n">
        <v>0.125</v>
      </c>
      <c r="BN157" s="323" t="n">
        <v>0.35</v>
      </c>
      <c r="BO157" s="323" t="n">
        <v>0.0025</v>
      </c>
      <c r="BP157" s="323" t="n">
        <v>-0.01</v>
      </c>
      <c r="BQ157" s="323" t="n">
        <v>0.005</v>
      </c>
      <c r="BR157" s="323" t="n">
        <v>-0.01</v>
      </c>
      <c r="BS157" s="323" t="n">
        <v>0</v>
      </c>
      <c r="BT157" s="323" t="n">
        <v>0.005</v>
      </c>
      <c r="BU157" s="323" t="n">
        <v>0.0025</v>
      </c>
      <c r="BV157" s="323" t="n">
        <v>0.01</v>
      </c>
      <c r="BW157" s="0" t="n">
        <v>0.005</v>
      </c>
      <c r="BX157" s="0" t="n">
        <v>0</v>
      </c>
      <c r="BY157" s="0" t="n">
        <v>0</v>
      </c>
      <c r="BZ157" s="0" t="n">
        <v>0.03</v>
      </c>
    </row>
    <row r="158" customFormat="false" ht="12.75" hidden="false" customHeight="false" outlineLevel="0" collapsed="false">
      <c r="C158" s="353"/>
      <c r="G158" s="310" t="n">
        <f aca="false">EOMONTH(G157,0)+1</f>
        <v>41883</v>
      </c>
      <c r="H158" s="0" t="n">
        <v>4.0875</v>
      </c>
      <c r="I158" s="326" t="n">
        <v>0.17</v>
      </c>
      <c r="J158" s="323" t="n">
        <v>0.0606275249197044</v>
      </c>
      <c r="K158" s="323" t="n">
        <v>-0.13</v>
      </c>
      <c r="L158" s="323" t="n">
        <v>-0.15</v>
      </c>
      <c r="M158" s="362" t="n">
        <v>-0.09</v>
      </c>
      <c r="N158" s="362" t="n">
        <v>-0.13</v>
      </c>
      <c r="O158" s="323" t="n">
        <v>-0.09</v>
      </c>
      <c r="P158" s="323" t="n">
        <v>-0.03</v>
      </c>
      <c r="Q158" s="323" t="n">
        <v>-0.0555</v>
      </c>
      <c r="R158" s="323" t="n">
        <v>-0.12</v>
      </c>
      <c r="S158" s="323" t="n">
        <v>-0.12</v>
      </c>
      <c r="T158" s="323" t="n">
        <v>-0.13</v>
      </c>
      <c r="U158" s="323" t="n">
        <v>-0.05125</v>
      </c>
      <c r="V158" s="323" t="n">
        <v>-0.035</v>
      </c>
      <c r="W158" s="323" t="n">
        <v>0.125</v>
      </c>
      <c r="X158" s="323" t="n">
        <v>0.145</v>
      </c>
      <c r="Y158" s="323" t="n">
        <v>0.04</v>
      </c>
      <c r="Z158" s="323" t="n">
        <v>0.5</v>
      </c>
      <c r="AA158" s="323" t="n">
        <v>0.125</v>
      </c>
      <c r="AB158" s="323" t="n">
        <v>0.145</v>
      </c>
      <c r="AC158" s="323" t="n">
        <v>-0.009499999</v>
      </c>
      <c r="AD158" s="323" t="n">
        <v>-0.045</v>
      </c>
      <c r="AE158" s="323" t="n">
        <v>0.0165</v>
      </c>
      <c r="AF158" s="323" t="n">
        <v>0.0015</v>
      </c>
      <c r="AG158" s="323" t="n">
        <v>0.0025</v>
      </c>
      <c r="AH158" s="323" t="n">
        <v>-0.0205</v>
      </c>
      <c r="AI158" s="323" t="n">
        <v>-0.0725</v>
      </c>
      <c r="AJ158" s="323" t="n">
        <v>-0.049</v>
      </c>
      <c r="AK158" s="323" t="n">
        <v>-0.0715</v>
      </c>
      <c r="AL158" s="323" t="n">
        <v>-0.0115</v>
      </c>
      <c r="AM158" s="323" t="n">
        <v>-0.072</v>
      </c>
      <c r="AN158" s="323" t="n">
        <v>-0.0675</v>
      </c>
      <c r="AO158" s="323" t="n">
        <v>-0.017</v>
      </c>
      <c r="AP158" s="323" t="n">
        <v>0.023</v>
      </c>
      <c r="AQ158" s="323" t="n">
        <v>0.36</v>
      </c>
      <c r="AR158" s="323" t="n">
        <v>0.0225</v>
      </c>
      <c r="AS158" s="323" t="n">
        <v>-0.45</v>
      </c>
      <c r="AT158" s="323" t="n">
        <v>-0.07</v>
      </c>
      <c r="AU158" s="323" t="n">
        <v>-0.195</v>
      </c>
      <c r="AV158" s="323" t="n">
        <v>-0.1</v>
      </c>
      <c r="AW158" s="323" t="n">
        <v>-0.37</v>
      </c>
      <c r="AX158" s="323" t="n">
        <v>0</v>
      </c>
      <c r="AY158" s="323" t="n">
        <v>0.43</v>
      </c>
      <c r="AZ158" s="323" t="n">
        <v>-0.45</v>
      </c>
      <c r="BA158" s="323" t="n">
        <v>-0.14</v>
      </c>
      <c r="BB158" s="323" t="n">
        <v>-0.06</v>
      </c>
      <c r="BC158" s="323" t="n">
        <v>-0.08</v>
      </c>
      <c r="BD158" s="323" t="n">
        <v>-0.035</v>
      </c>
      <c r="BE158" s="323" t="n">
        <v>-0.0675</v>
      </c>
      <c r="BF158" s="323" t="n">
        <v>-0.0115</v>
      </c>
      <c r="BG158" s="323" t="n">
        <v>-0.0405</v>
      </c>
      <c r="BH158" s="323" t="n">
        <v>-0.0075</v>
      </c>
      <c r="BI158" s="323" t="n">
        <v>-0.0725</v>
      </c>
      <c r="BJ158" s="323" t="n">
        <v>0</v>
      </c>
      <c r="BK158" s="323" t="n">
        <v>0.14</v>
      </c>
      <c r="BL158" s="323" t="n">
        <v>0.145</v>
      </c>
      <c r="BM158" s="323" t="n">
        <v>0.125</v>
      </c>
      <c r="BN158" s="323" t="n">
        <v>0.315</v>
      </c>
      <c r="BO158" s="323" t="n">
        <v>0.0025</v>
      </c>
      <c r="BP158" s="323" t="n">
        <v>-0.01</v>
      </c>
      <c r="BQ158" s="323" t="n">
        <v>0.005</v>
      </c>
      <c r="BR158" s="323" t="n">
        <v>-0.01</v>
      </c>
      <c r="BS158" s="323" t="n">
        <v>0</v>
      </c>
      <c r="BT158" s="323" t="n">
        <v>0.005</v>
      </c>
      <c r="BU158" s="323" t="n">
        <v>0.0025</v>
      </c>
      <c r="BV158" s="323" t="n">
        <v>0.01</v>
      </c>
      <c r="BW158" s="0" t="n">
        <v>0.005</v>
      </c>
      <c r="BX158" s="0" t="n">
        <v>0</v>
      </c>
      <c r="BY158" s="0" t="n">
        <v>0</v>
      </c>
      <c r="BZ158" s="0" t="n">
        <v>0.03</v>
      </c>
    </row>
    <row r="159" customFormat="false" ht="12.75" hidden="false" customHeight="false" outlineLevel="0" collapsed="false">
      <c r="C159" s="353"/>
      <c r="G159" s="310" t="n">
        <f aca="false">EOMONTH(G158,0)+1</f>
        <v>41913</v>
      </c>
      <c r="H159" s="0" t="n">
        <v>4.1125</v>
      </c>
      <c r="I159" s="326" t="n">
        <v>0.17</v>
      </c>
      <c r="J159" s="323" t="n">
        <v>0.0606699393307668</v>
      </c>
      <c r="K159" s="323" t="n">
        <v>-0.13</v>
      </c>
      <c r="L159" s="323" t="n">
        <v>-0.15</v>
      </c>
      <c r="M159" s="362" t="n">
        <v>-0.09</v>
      </c>
      <c r="N159" s="362" t="n">
        <v>-0.13</v>
      </c>
      <c r="O159" s="323" t="n">
        <v>-0.09</v>
      </c>
      <c r="P159" s="323" t="n">
        <v>-0.03</v>
      </c>
      <c r="Q159" s="323" t="n">
        <v>-0.0555</v>
      </c>
      <c r="R159" s="323" t="n">
        <v>-0.12</v>
      </c>
      <c r="S159" s="323" t="n">
        <v>-0.12</v>
      </c>
      <c r="T159" s="323" t="n">
        <v>-0.13</v>
      </c>
      <c r="U159" s="323" t="n">
        <v>-0.05625</v>
      </c>
      <c r="V159" s="323" t="n">
        <v>-0.035</v>
      </c>
      <c r="W159" s="323" t="n">
        <v>0.125</v>
      </c>
      <c r="X159" s="323" t="n">
        <v>0.145</v>
      </c>
      <c r="Y159" s="323" t="n">
        <v>0.04</v>
      </c>
      <c r="Z159" s="323" t="n">
        <v>0.5</v>
      </c>
      <c r="AA159" s="323" t="n">
        <v>0.145</v>
      </c>
      <c r="AB159" s="323" t="n">
        <v>0.175</v>
      </c>
      <c r="AC159" s="323" t="n">
        <v>-0.009499999</v>
      </c>
      <c r="AD159" s="323" t="n">
        <v>-0.045</v>
      </c>
      <c r="AE159" s="323" t="n">
        <v>0.0115</v>
      </c>
      <c r="AF159" s="323" t="n">
        <v>-0.0035</v>
      </c>
      <c r="AG159" s="323" t="n">
        <v>0.0025</v>
      </c>
      <c r="AH159" s="323" t="n">
        <v>-0.0205</v>
      </c>
      <c r="AI159" s="323" t="n">
        <v>-0.0725</v>
      </c>
      <c r="AJ159" s="323" t="n">
        <v>-0.049</v>
      </c>
      <c r="AK159" s="323" t="n">
        <v>-0.0715</v>
      </c>
      <c r="AL159" s="323" t="n">
        <v>-0.0115</v>
      </c>
      <c r="AM159" s="323" t="n">
        <v>-0.072</v>
      </c>
      <c r="AN159" s="323" t="n">
        <v>-0.0775</v>
      </c>
      <c r="AO159" s="323" t="n">
        <v>-0.017</v>
      </c>
      <c r="AP159" s="323" t="n">
        <v>0.023</v>
      </c>
      <c r="AQ159" s="323" t="n">
        <v>0.4</v>
      </c>
      <c r="AR159" s="323" t="n">
        <v>0.0125</v>
      </c>
      <c r="AS159" s="323" t="n">
        <v>-0.45</v>
      </c>
      <c r="AT159" s="323" t="n">
        <v>-0.07</v>
      </c>
      <c r="AU159" s="323" t="n">
        <v>-0.195</v>
      </c>
      <c r="AV159" s="323" t="n">
        <v>-0.1</v>
      </c>
      <c r="AW159" s="323" t="n">
        <v>-0.37</v>
      </c>
      <c r="AX159" s="323" t="n">
        <v>0</v>
      </c>
      <c r="AY159" s="323" t="n">
        <v>0.43</v>
      </c>
      <c r="AZ159" s="323" t="n">
        <v>-0.45</v>
      </c>
      <c r="BA159" s="323" t="n">
        <v>-0.1275</v>
      </c>
      <c r="BB159" s="323" t="n">
        <v>-0.06</v>
      </c>
      <c r="BC159" s="323" t="n">
        <v>-0.0675</v>
      </c>
      <c r="BD159" s="323" t="n">
        <v>-0.035</v>
      </c>
      <c r="BE159" s="323" t="n">
        <v>-0.07</v>
      </c>
      <c r="BF159" s="323" t="n">
        <v>-0.0115</v>
      </c>
      <c r="BG159" s="323" t="n">
        <v>-0.0405</v>
      </c>
      <c r="BH159" s="323" t="n">
        <v>-0.0175</v>
      </c>
      <c r="BI159" s="323" t="n">
        <v>-0.0725</v>
      </c>
      <c r="BJ159" s="323" t="n">
        <v>0</v>
      </c>
      <c r="BK159" s="323" t="n">
        <v>0.14</v>
      </c>
      <c r="BL159" s="323" t="n">
        <v>0.145</v>
      </c>
      <c r="BM159" s="323" t="n">
        <v>0.125</v>
      </c>
      <c r="BN159" s="323" t="n">
        <v>0.36</v>
      </c>
      <c r="BO159" s="323" t="n">
        <v>0.0025</v>
      </c>
      <c r="BP159" s="323" t="n">
        <v>-0.015</v>
      </c>
      <c r="BQ159" s="323" t="n">
        <v>0.005</v>
      </c>
      <c r="BR159" s="323" t="n">
        <v>-0.01</v>
      </c>
      <c r="BS159" s="323" t="n">
        <v>0</v>
      </c>
      <c r="BT159" s="323" t="n">
        <v>0.005</v>
      </c>
      <c r="BU159" s="323" t="n">
        <v>0.0025</v>
      </c>
      <c r="BV159" s="323" t="n">
        <v>0.01</v>
      </c>
      <c r="BW159" s="0" t="n">
        <v>0.005</v>
      </c>
      <c r="BX159" s="0" t="n">
        <v>0</v>
      </c>
      <c r="BY159" s="0" t="n">
        <v>0</v>
      </c>
      <c r="BZ159" s="0" t="n">
        <v>0.03</v>
      </c>
    </row>
    <row r="160" customFormat="false" ht="12.75" hidden="false" customHeight="false" outlineLevel="0" collapsed="false">
      <c r="C160" s="353"/>
      <c r="G160" s="310" t="n">
        <f aca="false">EOMONTH(G159,0)+1</f>
        <v>41944</v>
      </c>
      <c r="H160" s="0" t="n">
        <v>4.2645</v>
      </c>
      <c r="I160" s="326" t="n">
        <v>0.17</v>
      </c>
      <c r="J160" s="323" t="n">
        <v>0.0607137675561602</v>
      </c>
      <c r="K160" s="323" t="n">
        <v>-0.13</v>
      </c>
      <c r="L160" s="323" t="n">
        <v>-0.15</v>
      </c>
      <c r="M160" s="362" t="n">
        <v>-0.01</v>
      </c>
      <c r="N160" s="362" t="n">
        <v>-0.13</v>
      </c>
      <c r="O160" s="323" t="n">
        <v>0</v>
      </c>
      <c r="P160" s="323" t="n">
        <v>-0.03</v>
      </c>
      <c r="Q160" s="323" t="n">
        <v>-0.07</v>
      </c>
      <c r="R160" s="323" t="n">
        <v>-0.12</v>
      </c>
      <c r="S160" s="323" t="n">
        <v>-0.12</v>
      </c>
      <c r="T160" s="323" t="n">
        <v>-0.13</v>
      </c>
      <c r="U160" s="323" t="n">
        <v>-0.0735</v>
      </c>
      <c r="V160" s="323" t="n">
        <v>-0.0345</v>
      </c>
      <c r="W160" s="323" t="n">
        <v>0</v>
      </c>
      <c r="X160" s="323" t="n">
        <v>0.02</v>
      </c>
      <c r="Y160" s="323" t="n">
        <v>0</v>
      </c>
      <c r="Z160" s="323" t="n">
        <v>0.5</v>
      </c>
      <c r="AA160" s="323" t="n">
        <v>0.195</v>
      </c>
      <c r="AB160" s="323" t="n">
        <v>0.21</v>
      </c>
      <c r="AC160" s="323" t="n">
        <v>-0.006999999</v>
      </c>
      <c r="AD160" s="323" t="n">
        <v>-0.026</v>
      </c>
      <c r="AE160" s="323" t="n">
        <v>0.0125</v>
      </c>
      <c r="AF160" s="323" t="n">
        <v>-0.0025</v>
      </c>
      <c r="AG160" s="323" t="n">
        <v>0.0025</v>
      </c>
      <c r="AH160" s="323" t="n">
        <v>-0.0205</v>
      </c>
      <c r="AI160" s="323" t="n">
        <v>-0.075</v>
      </c>
      <c r="AJ160" s="323" t="n">
        <v>-0.0515</v>
      </c>
      <c r="AK160" s="323" t="n">
        <v>-0.074</v>
      </c>
      <c r="AL160" s="323" t="n">
        <v>-0.007999999</v>
      </c>
      <c r="AM160" s="323" t="n">
        <v>-0.064</v>
      </c>
      <c r="AN160" s="323" t="n">
        <v>-0.1125</v>
      </c>
      <c r="AO160" s="323" t="n">
        <v>-0.008999999</v>
      </c>
      <c r="AP160" s="323" t="n">
        <v>0.031</v>
      </c>
      <c r="AQ160" s="323" t="n">
        <v>0.65</v>
      </c>
      <c r="AR160" s="323" t="n">
        <v>-0.0225</v>
      </c>
      <c r="AS160" s="323" t="n">
        <v>-0.34</v>
      </c>
      <c r="AT160" s="323" t="n">
        <v>-0.07</v>
      </c>
      <c r="AU160" s="323" t="n">
        <v>-0.13</v>
      </c>
      <c r="AV160" s="323" t="n">
        <v>0.248</v>
      </c>
      <c r="AW160" s="323" t="n">
        <v>-0.26</v>
      </c>
      <c r="AX160" s="323" t="n">
        <v>0</v>
      </c>
      <c r="AY160" s="323" t="n">
        <v>0.35</v>
      </c>
      <c r="AZ160" s="323" t="n">
        <v>-0.34</v>
      </c>
      <c r="BA160" s="323" t="n">
        <v>-0.135</v>
      </c>
      <c r="BB160" s="323" t="n">
        <v>-0.06</v>
      </c>
      <c r="BC160" s="323" t="n">
        <v>-0.075</v>
      </c>
      <c r="BD160" s="323" t="n">
        <v>-0.0345</v>
      </c>
      <c r="BE160" s="323" t="n">
        <v>-0.065</v>
      </c>
      <c r="BF160" s="323" t="n">
        <v>-0.013</v>
      </c>
      <c r="BG160" s="323" t="n">
        <v>-0.055</v>
      </c>
      <c r="BH160" s="323" t="n">
        <v>-0.0525</v>
      </c>
      <c r="BI160" s="323" t="n">
        <v>-0.075</v>
      </c>
      <c r="BJ160" s="323" t="n">
        <v>0</v>
      </c>
      <c r="BK160" s="323" t="n">
        <v>0</v>
      </c>
      <c r="BL160" s="323" t="n">
        <v>0.02</v>
      </c>
      <c r="BM160" s="323" t="n">
        <v>0</v>
      </c>
      <c r="BN160" s="323" t="n">
        <v>0.46</v>
      </c>
      <c r="BO160" s="323" t="n">
        <v>0.0025</v>
      </c>
      <c r="BP160" s="323" t="n">
        <v>-0.02</v>
      </c>
      <c r="BQ160" s="323" t="n">
        <v>0.005</v>
      </c>
      <c r="BR160" s="323" t="n">
        <v>0</v>
      </c>
      <c r="BS160" s="323" t="n">
        <v>0</v>
      </c>
      <c r="BT160" s="323" t="n">
        <v>0.005</v>
      </c>
      <c r="BU160" s="323" t="n">
        <v>0.005</v>
      </c>
      <c r="BV160" s="323" t="n">
        <v>0.055</v>
      </c>
      <c r="BW160" s="0" t="n">
        <v>0.02</v>
      </c>
      <c r="BX160" s="0" t="n">
        <v>0</v>
      </c>
      <c r="BY160" s="0" t="n">
        <v>0</v>
      </c>
      <c r="BZ160" s="0" t="n">
        <v>0.03</v>
      </c>
    </row>
    <row r="161" customFormat="false" ht="12.75" hidden="false" customHeight="false" outlineLevel="0" collapsed="false">
      <c r="C161" s="353"/>
      <c r="G161" s="310" t="n">
        <f aca="false">EOMONTH(G160,0)+1</f>
        <v>41974</v>
      </c>
      <c r="H161" s="0" t="n">
        <v>4.4075</v>
      </c>
      <c r="I161" s="326" t="n">
        <v>0.17</v>
      </c>
      <c r="J161" s="323" t="n">
        <v>0.0607561819684377</v>
      </c>
      <c r="K161" s="323" t="n">
        <v>-0.1325</v>
      </c>
      <c r="L161" s="323" t="n">
        <v>-0.1525</v>
      </c>
      <c r="M161" s="362" t="n">
        <v>-0.005</v>
      </c>
      <c r="N161" s="362" t="n">
        <v>-0.13</v>
      </c>
      <c r="O161" s="323" t="n">
        <v>0.005</v>
      </c>
      <c r="P161" s="323" t="n">
        <v>-0.03</v>
      </c>
      <c r="Q161" s="323" t="n">
        <v>-0.07</v>
      </c>
      <c r="R161" s="323" t="n">
        <v>-0.1225</v>
      </c>
      <c r="S161" s="323" t="n">
        <v>-0.1225</v>
      </c>
      <c r="T161" s="323" t="n">
        <v>-0.1325</v>
      </c>
      <c r="U161" s="323" t="n">
        <v>-0.08475</v>
      </c>
      <c r="V161" s="323" t="n">
        <v>-0.0345</v>
      </c>
      <c r="W161" s="323" t="n">
        <v>0</v>
      </c>
      <c r="X161" s="323" t="n">
        <v>0.02</v>
      </c>
      <c r="Y161" s="323" t="n">
        <v>0</v>
      </c>
      <c r="Z161" s="323" t="n">
        <v>0.5</v>
      </c>
      <c r="AA161" s="323" t="n">
        <v>0.215</v>
      </c>
      <c r="AB161" s="323" t="n">
        <v>0.29</v>
      </c>
      <c r="AC161" s="323" t="n">
        <v>-0.006999999</v>
      </c>
      <c r="AD161" s="323" t="n">
        <v>-0.026</v>
      </c>
      <c r="AE161" s="323" t="n">
        <v>0.0125</v>
      </c>
      <c r="AF161" s="323" t="n">
        <v>-0.0025</v>
      </c>
      <c r="AG161" s="323" t="n">
        <v>0.0025</v>
      </c>
      <c r="AH161" s="323" t="n">
        <v>-0.0205</v>
      </c>
      <c r="AI161" s="323" t="n">
        <v>-0.075</v>
      </c>
      <c r="AJ161" s="323" t="n">
        <v>-0.0495</v>
      </c>
      <c r="AK161" s="323" t="n">
        <v>-0.072</v>
      </c>
      <c r="AL161" s="323" t="n">
        <v>-0.005499999</v>
      </c>
      <c r="AM161" s="323" t="n">
        <v>-0.064</v>
      </c>
      <c r="AN161" s="323" t="n">
        <v>-0.135</v>
      </c>
      <c r="AO161" s="323" t="n">
        <v>-0.008999999</v>
      </c>
      <c r="AP161" s="323" t="n">
        <v>0.031</v>
      </c>
      <c r="AQ161" s="323" t="n">
        <v>0.98</v>
      </c>
      <c r="AR161" s="323" t="n">
        <v>-0.045</v>
      </c>
      <c r="AS161" s="323" t="n">
        <v>-0.34</v>
      </c>
      <c r="AT161" s="323" t="n">
        <v>-0.07</v>
      </c>
      <c r="AU161" s="323" t="n">
        <v>-0.13</v>
      </c>
      <c r="AV161" s="323" t="n">
        <v>0.308</v>
      </c>
      <c r="AW161" s="323" t="n">
        <v>-0.26</v>
      </c>
      <c r="AX161" s="323" t="n">
        <v>0</v>
      </c>
      <c r="AY161" s="323" t="n">
        <v>0.35</v>
      </c>
      <c r="AZ161" s="323" t="n">
        <v>-0.34</v>
      </c>
      <c r="BA161" s="323" t="n">
        <v>-0.1625</v>
      </c>
      <c r="BB161" s="323" t="n">
        <v>-0.06</v>
      </c>
      <c r="BC161" s="323" t="n">
        <v>-0.1025</v>
      </c>
      <c r="BD161" s="323" t="n">
        <v>-0.0345</v>
      </c>
      <c r="BE161" s="323" t="n">
        <v>-0.0925</v>
      </c>
      <c r="BF161" s="323" t="n">
        <v>-0.0105</v>
      </c>
      <c r="BG161" s="323" t="n">
        <v>-0.055</v>
      </c>
      <c r="BH161" s="323" t="n">
        <v>-0.075</v>
      </c>
      <c r="BI161" s="323" t="n">
        <v>-0.075</v>
      </c>
      <c r="BJ161" s="323" t="n">
        <v>0</v>
      </c>
      <c r="BK161" s="323" t="n">
        <v>0</v>
      </c>
      <c r="BL161" s="323" t="n">
        <v>0.02</v>
      </c>
      <c r="BM161" s="323" t="n">
        <v>0</v>
      </c>
      <c r="BN161" s="323" t="n">
        <v>0.77</v>
      </c>
      <c r="BO161" s="323" t="n">
        <v>0.0025</v>
      </c>
      <c r="BP161" s="323" t="n">
        <v>-0.025</v>
      </c>
      <c r="BQ161" s="323" t="n">
        <v>0.005</v>
      </c>
      <c r="BR161" s="323" t="n">
        <v>0</v>
      </c>
      <c r="BS161" s="323" t="n">
        <v>0</v>
      </c>
      <c r="BT161" s="323" t="n">
        <v>0.005</v>
      </c>
      <c r="BU161" s="323" t="n">
        <v>0.005</v>
      </c>
      <c r="BV161" s="323" t="n">
        <v>0.25</v>
      </c>
      <c r="BW161" s="0" t="n">
        <v>0.02</v>
      </c>
      <c r="BX161" s="0" t="n">
        <v>0</v>
      </c>
      <c r="BY161" s="0" t="n">
        <v>0</v>
      </c>
      <c r="BZ161" s="0" t="n">
        <v>0.03</v>
      </c>
    </row>
    <row r="162" customFormat="false" ht="12.75" hidden="false" customHeight="false" outlineLevel="0" collapsed="false">
      <c r="C162" s="353"/>
      <c r="G162" s="310" t="n">
        <f aca="false">EOMONTH(G161,0)+1</f>
        <v>42005</v>
      </c>
      <c r="H162" s="0" t="n">
        <v>4.4675</v>
      </c>
      <c r="I162" s="326" t="n">
        <v>0.17</v>
      </c>
      <c r="J162" s="323" t="n">
        <v>0.0608000101950865</v>
      </c>
      <c r="K162" s="323" t="n">
        <v>-0.135</v>
      </c>
      <c r="L162" s="323" t="n">
        <v>-0.155</v>
      </c>
      <c r="M162" s="362" t="n">
        <v>0.015</v>
      </c>
      <c r="N162" s="362" t="n">
        <v>-0.13</v>
      </c>
      <c r="O162" s="323" t="n">
        <v>0.025</v>
      </c>
      <c r="P162" s="323" t="n">
        <v>-0.03</v>
      </c>
      <c r="Q162" s="323" t="n">
        <v>-0.07</v>
      </c>
      <c r="R162" s="323" t="n">
        <v>-0.125</v>
      </c>
      <c r="S162" s="323" t="n">
        <v>-0.125</v>
      </c>
      <c r="T162" s="323" t="n">
        <v>-0.135</v>
      </c>
      <c r="U162" s="323" t="n">
        <v>-0.085</v>
      </c>
      <c r="V162" s="323" t="n">
        <v>-0.0325</v>
      </c>
      <c r="W162" s="323" t="n">
        <v>0</v>
      </c>
      <c r="X162" s="323" t="n">
        <v>0.02</v>
      </c>
      <c r="Y162" s="323" t="n">
        <v>0</v>
      </c>
      <c r="Z162" s="323" t="n">
        <v>0.5</v>
      </c>
      <c r="AA162" s="323" t="n">
        <v>0.235</v>
      </c>
      <c r="AB162" s="323" t="n">
        <v>0.34</v>
      </c>
      <c r="AC162" s="323" t="n">
        <v>-0.004999999</v>
      </c>
      <c r="AD162" s="323" t="n">
        <v>-0.026</v>
      </c>
      <c r="AE162" s="323" t="n">
        <v>0.0125</v>
      </c>
      <c r="AF162" s="323" t="n">
        <v>-0.0025</v>
      </c>
      <c r="AG162" s="323" t="n">
        <v>0.0025</v>
      </c>
      <c r="AH162" s="323" t="n">
        <v>-0.0185</v>
      </c>
      <c r="AI162" s="323" t="n">
        <v>-0.075</v>
      </c>
      <c r="AJ162" s="323" t="n">
        <v>-0.0495</v>
      </c>
      <c r="AK162" s="323" t="n">
        <v>-0.072</v>
      </c>
      <c r="AL162" s="323" t="n">
        <v>-0.005499999</v>
      </c>
      <c r="AM162" s="323" t="n">
        <v>-0.064</v>
      </c>
      <c r="AN162" s="323" t="n">
        <v>-0.1375</v>
      </c>
      <c r="AO162" s="323" t="n">
        <v>-0.008999999</v>
      </c>
      <c r="AP162" s="323" t="n">
        <v>0.031</v>
      </c>
      <c r="AQ162" s="323" t="n">
        <v>1.6</v>
      </c>
      <c r="AR162" s="323" t="n">
        <v>-0.0475</v>
      </c>
      <c r="AS162" s="323" t="n">
        <v>-0.34</v>
      </c>
      <c r="AT162" s="323" t="n">
        <v>-0.07</v>
      </c>
      <c r="AU162" s="323" t="n">
        <v>-0.13</v>
      </c>
      <c r="AV162" s="323" t="n">
        <v>0.378</v>
      </c>
      <c r="AW162" s="323" t="n">
        <v>-0.26</v>
      </c>
      <c r="AX162" s="323" t="n">
        <v>0</v>
      </c>
      <c r="AY162" s="323" t="n">
        <v>0.35</v>
      </c>
      <c r="AZ162" s="323" t="n">
        <v>-0.34</v>
      </c>
      <c r="BA162" s="323" t="n">
        <v>-0.1775</v>
      </c>
      <c r="BB162" s="323" t="n">
        <v>-0.06</v>
      </c>
      <c r="BC162" s="323" t="n">
        <v>-0.1175</v>
      </c>
      <c r="BD162" s="323" t="n">
        <v>-0.0325</v>
      </c>
      <c r="BE162" s="323" t="n">
        <v>-0.093</v>
      </c>
      <c r="BF162" s="323" t="n">
        <v>-0.0105</v>
      </c>
      <c r="BG162" s="323" t="n">
        <v>-0.055</v>
      </c>
      <c r="BH162" s="323" t="n">
        <v>-0.0775</v>
      </c>
      <c r="BI162" s="323" t="n">
        <v>-0.075</v>
      </c>
      <c r="BJ162" s="323" t="n">
        <v>0</v>
      </c>
      <c r="BK162" s="323" t="n">
        <v>0</v>
      </c>
      <c r="BL162" s="323" t="n">
        <v>0.02</v>
      </c>
      <c r="BM162" s="323" t="n">
        <v>0</v>
      </c>
      <c r="BN162" s="323" t="n">
        <v>1.04</v>
      </c>
      <c r="BO162" s="323" t="n">
        <v>0.0025</v>
      </c>
      <c r="BP162" s="323" t="n">
        <v>-0.025</v>
      </c>
      <c r="BQ162" s="323" t="n">
        <v>0.005</v>
      </c>
      <c r="BR162" s="323" t="n">
        <v>0</v>
      </c>
      <c r="BS162" s="323" t="n">
        <v>0</v>
      </c>
      <c r="BT162" s="323" t="n">
        <v>0.005</v>
      </c>
      <c r="BU162" s="323" t="n">
        <v>0</v>
      </c>
      <c r="BV162" s="323" t="n">
        <v>0.45</v>
      </c>
      <c r="BW162" s="0" t="n">
        <v>0.02</v>
      </c>
      <c r="BX162" s="0" t="n">
        <v>0</v>
      </c>
      <c r="BY162" s="0" t="n">
        <v>0</v>
      </c>
      <c r="BZ162" s="0" t="n">
        <v>0.03</v>
      </c>
    </row>
    <row r="163" customFormat="false" ht="12.75" hidden="false" customHeight="false" outlineLevel="0" collapsed="false">
      <c r="C163" s="353"/>
      <c r="G163" s="310" t="n">
        <f aca="false">EOMONTH(G162,0)+1</f>
        <v>42036</v>
      </c>
      <c r="H163" s="0" t="n">
        <v>4.3825</v>
      </c>
      <c r="I163" s="326" t="n">
        <v>0.17</v>
      </c>
      <c r="J163" s="323" t="n">
        <v>0.0608438384223726</v>
      </c>
      <c r="K163" s="323" t="n">
        <v>-0.1275</v>
      </c>
      <c r="L163" s="323" t="n">
        <v>-0.1475</v>
      </c>
      <c r="M163" s="362" t="n">
        <v>0.01</v>
      </c>
      <c r="N163" s="362" t="n">
        <v>-0.13</v>
      </c>
      <c r="O163" s="323" t="n">
        <v>0.02</v>
      </c>
      <c r="P163" s="323" t="n">
        <v>-0.03</v>
      </c>
      <c r="Q163" s="323" t="n">
        <v>-0.07</v>
      </c>
      <c r="R163" s="323" t="n">
        <v>-0.1175</v>
      </c>
      <c r="S163" s="323" t="n">
        <v>-0.1175</v>
      </c>
      <c r="T163" s="323" t="n">
        <v>-0.1275</v>
      </c>
      <c r="U163" s="323" t="n">
        <v>-0.07625</v>
      </c>
      <c r="V163" s="323" t="n">
        <v>-0.0325</v>
      </c>
      <c r="W163" s="323" t="n">
        <v>0</v>
      </c>
      <c r="X163" s="323" t="n">
        <v>0.02</v>
      </c>
      <c r="Y163" s="323" t="n">
        <v>0</v>
      </c>
      <c r="Z163" s="323" t="n">
        <v>0.5</v>
      </c>
      <c r="AA163" s="323" t="n">
        <v>0.235</v>
      </c>
      <c r="AB163" s="323" t="n">
        <v>0.34</v>
      </c>
      <c r="AC163" s="323" t="n">
        <v>-0.004999999</v>
      </c>
      <c r="AD163" s="323" t="n">
        <v>-0.026</v>
      </c>
      <c r="AE163" s="323" t="n">
        <v>0.0125</v>
      </c>
      <c r="AF163" s="323" t="n">
        <v>-0.0025</v>
      </c>
      <c r="AG163" s="323" t="n">
        <v>0.0025</v>
      </c>
      <c r="AH163" s="323" t="n">
        <v>-0.0185</v>
      </c>
      <c r="AI163" s="323" t="n">
        <v>-0.075</v>
      </c>
      <c r="AJ163" s="323" t="n">
        <v>-0.0495</v>
      </c>
      <c r="AK163" s="323" t="n">
        <v>-0.072</v>
      </c>
      <c r="AL163" s="323" t="n">
        <v>-0.005499999</v>
      </c>
      <c r="AM163" s="323" t="n">
        <v>-0.064</v>
      </c>
      <c r="AN163" s="323" t="n">
        <v>-0.12</v>
      </c>
      <c r="AO163" s="323" t="n">
        <v>-0.008999999</v>
      </c>
      <c r="AP163" s="323" t="n">
        <v>0.031</v>
      </c>
      <c r="AQ163" s="323" t="n">
        <v>1.6</v>
      </c>
      <c r="AR163" s="323" t="n">
        <v>-0.03</v>
      </c>
      <c r="AS163" s="323" t="n">
        <v>-0.34</v>
      </c>
      <c r="AT163" s="323" t="n">
        <v>-0.07</v>
      </c>
      <c r="AU163" s="323" t="n">
        <v>-0.13</v>
      </c>
      <c r="AV163" s="323" t="n">
        <v>0.248</v>
      </c>
      <c r="AW163" s="323" t="n">
        <v>-0.26</v>
      </c>
      <c r="AX163" s="323" t="n">
        <v>0</v>
      </c>
      <c r="AY163" s="323" t="n">
        <v>0.35</v>
      </c>
      <c r="AZ163" s="323" t="n">
        <v>-0.34</v>
      </c>
      <c r="BA163" s="323" t="n">
        <v>-0.1675</v>
      </c>
      <c r="BB163" s="323" t="n">
        <v>-0.06</v>
      </c>
      <c r="BC163" s="323" t="n">
        <v>-0.1075</v>
      </c>
      <c r="BD163" s="323" t="n">
        <v>-0.0325</v>
      </c>
      <c r="BE163" s="323" t="n">
        <v>-0.093</v>
      </c>
      <c r="BF163" s="323" t="n">
        <v>-0.0105</v>
      </c>
      <c r="BG163" s="323" t="n">
        <v>-0.055</v>
      </c>
      <c r="BH163" s="323" t="n">
        <v>-0.06</v>
      </c>
      <c r="BI163" s="323" t="n">
        <v>-0.075</v>
      </c>
      <c r="BJ163" s="323" t="n">
        <v>0</v>
      </c>
      <c r="BK163" s="323" t="n">
        <v>0</v>
      </c>
      <c r="BL163" s="323" t="n">
        <v>0.02</v>
      </c>
      <c r="BM163" s="323" t="n">
        <v>0</v>
      </c>
      <c r="BN163" s="323" t="n">
        <v>1.04</v>
      </c>
      <c r="BO163" s="323" t="n">
        <v>0.0025</v>
      </c>
      <c r="BP163" s="323" t="n">
        <v>-0.025</v>
      </c>
      <c r="BQ163" s="323" t="n">
        <v>0.005</v>
      </c>
      <c r="BR163" s="323" t="n">
        <v>0</v>
      </c>
      <c r="BS163" s="323" t="n">
        <v>0</v>
      </c>
      <c r="BT163" s="323" t="n">
        <v>0.005</v>
      </c>
      <c r="BU163" s="323" t="n">
        <v>0</v>
      </c>
      <c r="BV163" s="323" t="n">
        <v>0.45</v>
      </c>
      <c r="BW163" s="0" t="n">
        <v>0.02</v>
      </c>
      <c r="BX163" s="0" t="n">
        <v>0</v>
      </c>
      <c r="BY163" s="0" t="n">
        <v>0</v>
      </c>
      <c r="BZ163" s="0" t="n">
        <v>0.03</v>
      </c>
    </row>
    <row r="164" customFormat="false" ht="12.75" hidden="false" customHeight="false" outlineLevel="0" collapsed="false">
      <c r="C164" s="353"/>
      <c r="G164" s="310" t="n">
        <f aca="false">EOMONTH(G163,0)+1</f>
        <v>42064</v>
      </c>
      <c r="H164" s="0" t="n">
        <v>4.2525</v>
      </c>
      <c r="I164" s="326" t="n">
        <v>0.17</v>
      </c>
      <c r="J164" s="323" t="n">
        <v>0.060883425208857</v>
      </c>
      <c r="K164" s="323" t="n">
        <v>-0.125</v>
      </c>
      <c r="L164" s="323" t="n">
        <v>-0.145</v>
      </c>
      <c r="M164" s="362" t="n">
        <v>-0.01</v>
      </c>
      <c r="N164" s="362" t="n">
        <v>-0.13</v>
      </c>
      <c r="O164" s="323" t="n">
        <v>0</v>
      </c>
      <c r="P164" s="323" t="n">
        <v>-0.03</v>
      </c>
      <c r="Q164" s="323" t="n">
        <v>-0.07</v>
      </c>
      <c r="R164" s="323" t="n">
        <v>-0.115</v>
      </c>
      <c r="S164" s="323" t="n">
        <v>-0.115</v>
      </c>
      <c r="T164" s="323" t="n">
        <v>-0.125</v>
      </c>
      <c r="U164" s="323" t="n">
        <v>-0.07</v>
      </c>
      <c r="V164" s="323" t="n">
        <v>-0.0325</v>
      </c>
      <c r="W164" s="323" t="n">
        <v>0</v>
      </c>
      <c r="X164" s="323" t="n">
        <v>0.02</v>
      </c>
      <c r="Y164" s="323" t="n">
        <v>0</v>
      </c>
      <c r="Z164" s="323" t="n">
        <v>0.5</v>
      </c>
      <c r="AA164" s="323" t="n">
        <v>0.195</v>
      </c>
      <c r="AB164" s="323" t="n">
        <v>0.29</v>
      </c>
      <c r="AC164" s="323" t="n">
        <v>-0.004999999</v>
      </c>
      <c r="AD164" s="323" t="n">
        <v>-0.026</v>
      </c>
      <c r="AE164" s="323" t="n">
        <v>0.02</v>
      </c>
      <c r="AF164" s="323" t="n">
        <v>0.005</v>
      </c>
      <c r="AG164" s="323" t="n">
        <v>0.0025</v>
      </c>
      <c r="AH164" s="323" t="n">
        <v>-0.0185</v>
      </c>
      <c r="AI164" s="323" t="n">
        <v>-0.075</v>
      </c>
      <c r="AJ164" s="323" t="n">
        <v>-0.0495</v>
      </c>
      <c r="AK164" s="323" t="n">
        <v>-0.072</v>
      </c>
      <c r="AL164" s="323" t="n">
        <v>-0.005499999</v>
      </c>
      <c r="AM164" s="323" t="n">
        <v>-0.064</v>
      </c>
      <c r="AN164" s="323" t="n">
        <v>-0.1075</v>
      </c>
      <c r="AO164" s="323" t="n">
        <v>-0.008999999</v>
      </c>
      <c r="AP164" s="323" t="n">
        <v>0.031</v>
      </c>
      <c r="AQ164" s="323" t="n">
        <v>0.64</v>
      </c>
      <c r="AR164" s="323" t="n">
        <v>-0.0175</v>
      </c>
      <c r="AS164" s="323" t="n">
        <v>-0.34</v>
      </c>
      <c r="AT164" s="323" t="n">
        <v>-0.07</v>
      </c>
      <c r="AU164" s="323" t="n">
        <v>-0.13</v>
      </c>
      <c r="AV164" s="323" t="n">
        <v>0.068</v>
      </c>
      <c r="AW164" s="323" t="n">
        <v>-0.26</v>
      </c>
      <c r="AX164" s="323" t="n">
        <v>0</v>
      </c>
      <c r="AY164" s="323" t="n">
        <v>0.35</v>
      </c>
      <c r="AZ164" s="323" t="n">
        <v>-0.34</v>
      </c>
      <c r="BA164" s="323" t="n">
        <v>-0.1575</v>
      </c>
      <c r="BB164" s="323" t="n">
        <v>-0.06</v>
      </c>
      <c r="BC164" s="323" t="n">
        <v>-0.0975</v>
      </c>
      <c r="BD164" s="323" t="n">
        <v>-0.0325</v>
      </c>
      <c r="BE164" s="323" t="n">
        <v>-0.093</v>
      </c>
      <c r="BF164" s="323" t="n">
        <v>-0.0105</v>
      </c>
      <c r="BG164" s="323" t="n">
        <v>-0.055</v>
      </c>
      <c r="BH164" s="323" t="n">
        <v>-0.0475</v>
      </c>
      <c r="BI164" s="323" t="n">
        <v>-0.075</v>
      </c>
      <c r="BJ164" s="323" t="n">
        <v>0</v>
      </c>
      <c r="BK164" s="323" t="n">
        <v>0</v>
      </c>
      <c r="BL164" s="323" t="n">
        <v>0.02</v>
      </c>
      <c r="BM164" s="323" t="n">
        <v>0</v>
      </c>
      <c r="BN164" s="323" t="n">
        <v>0.54</v>
      </c>
      <c r="BO164" s="323" t="n">
        <v>0.0025</v>
      </c>
      <c r="BP164" s="323" t="n">
        <v>-0.02</v>
      </c>
      <c r="BQ164" s="323" t="n">
        <v>0.005</v>
      </c>
      <c r="BR164" s="323" t="n">
        <v>0</v>
      </c>
      <c r="BS164" s="323" t="n">
        <v>0</v>
      </c>
      <c r="BT164" s="323" t="n">
        <v>0.005</v>
      </c>
      <c r="BU164" s="323" t="n">
        <v>0</v>
      </c>
      <c r="BV164" s="323" t="n">
        <v>0.1</v>
      </c>
      <c r="BW164" s="0" t="n">
        <v>0.02</v>
      </c>
      <c r="BX164" s="0" t="n">
        <v>0</v>
      </c>
      <c r="BY164" s="0" t="n">
        <v>0</v>
      </c>
      <c r="BZ164" s="0" t="n">
        <v>0.03</v>
      </c>
    </row>
    <row r="165" customFormat="false" ht="12.75" hidden="false" customHeight="false" outlineLevel="0" collapsed="false">
      <c r="C165" s="353"/>
      <c r="G165" s="310" t="n">
        <f aca="false">EOMONTH(G164,0)+1</f>
        <v>42095</v>
      </c>
      <c r="H165" s="0" t="n">
        <v>4.0675</v>
      </c>
      <c r="I165" s="326" t="n">
        <v>0.17</v>
      </c>
      <c r="J165" s="323" t="n">
        <v>0.0609272534373577</v>
      </c>
      <c r="K165" s="323" t="n">
        <v>-0.13</v>
      </c>
      <c r="L165" s="323" t="n">
        <v>-0.15</v>
      </c>
      <c r="M165" s="362" t="n">
        <v>-0.09</v>
      </c>
      <c r="N165" s="362" t="n">
        <v>-0.13</v>
      </c>
      <c r="O165" s="323" t="n">
        <v>-0.09</v>
      </c>
      <c r="P165" s="323" t="n">
        <v>-0.03</v>
      </c>
      <c r="Q165" s="323" t="n">
        <v>-0.053</v>
      </c>
      <c r="R165" s="323" t="n">
        <v>-0.12</v>
      </c>
      <c r="S165" s="323" t="n">
        <v>-0.12</v>
      </c>
      <c r="T165" s="323" t="n">
        <v>-0.13</v>
      </c>
      <c r="U165" s="323" t="n">
        <v>-0.05</v>
      </c>
      <c r="V165" s="323" t="n">
        <v>-0.03</v>
      </c>
      <c r="W165" s="323" t="n">
        <v>0</v>
      </c>
      <c r="X165" s="323" t="n">
        <v>0.02</v>
      </c>
      <c r="Y165" s="323" t="n">
        <v>0</v>
      </c>
      <c r="Z165" s="323" t="n">
        <v>0.5</v>
      </c>
      <c r="AA165" s="323" t="n">
        <v>0.145</v>
      </c>
      <c r="AB165" s="323" t="n">
        <v>0.195</v>
      </c>
      <c r="AC165" s="323" t="n">
        <v>-0.007499999</v>
      </c>
      <c r="AD165" s="323" t="n">
        <v>-0.041</v>
      </c>
      <c r="AE165" s="323" t="n">
        <v>0.02</v>
      </c>
      <c r="AF165" s="323" t="n">
        <v>0.005</v>
      </c>
      <c r="AG165" s="323" t="n">
        <v>0.0025</v>
      </c>
      <c r="AH165" s="323" t="n">
        <v>-0.0185</v>
      </c>
      <c r="AI165" s="323" t="n">
        <v>-0.0725</v>
      </c>
      <c r="AJ165" s="323" t="n">
        <v>-0.047</v>
      </c>
      <c r="AK165" s="323" t="n">
        <v>-0.0695</v>
      </c>
      <c r="AL165" s="323" t="n">
        <v>-0.0105</v>
      </c>
      <c r="AM165" s="323" t="n">
        <v>-0.072</v>
      </c>
      <c r="AN165" s="323" t="n">
        <v>-0.07</v>
      </c>
      <c r="AO165" s="323" t="n">
        <v>-0.017</v>
      </c>
      <c r="AP165" s="323" t="n">
        <v>0.023</v>
      </c>
      <c r="AQ165" s="323" t="n">
        <v>0.38</v>
      </c>
      <c r="AR165" s="323" t="n">
        <v>0.02</v>
      </c>
      <c r="AS165" s="323" t="n">
        <v>0</v>
      </c>
      <c r="AT165" s="323" t="n">
        <v>-0.07</v>
      </c>
      <c r="AU165" s="323" t="n">
        <v>-0.195</v>
      </c>
      <c r="AV165" s="323" t="n">
        <v>-0.25</v>
      </c>
      <c r="AW165" s="323" t="n">
        <v>-0.37</v>
      </c>
      <c r="AX165" s="323" t="n">
        <v>0</v>
      </c>
      <c r="AY165" s="323" t="n">
        <v>0.43</v>
      </c>
      <c r="AZ165" s="323" t="n">
        <v>0</v>
      </c>
      <c r="BA165" s="323" t="n">
        <v>-0.198</v>
      </c>
      <c r="BB165" s="323" t="n">
        <v>-0.06</v>
      </c>
      <c r="BC165" s="323" t="n">
        <v>-0.138</v>
      </c>
      <c r="BD165" s="323" t="n">
        <v>-0.03</v>
      </c>
      <c r="BE165" s="323" t="n">
        <v>-0.1155</v>
      </c>
      <c r="BF165" s="323" t="n">
        <v>-0.0105</v>
      </c>
      <c r="BG165" s="323" t="n">
        <v>-0.038</v>
      </c>
      <c r="BH165" s="323" t="n">
        <v>-0.01</v>
      </c>
      <c r="BI165" s="323" t="n">
        <v>-0.0725</v>
      </c>
      <c r="BJ165" s="323" t="n">
        <v>0</v>
      </c>
      <c r="BK165" s="323" t="n">
        <v>0</v>
      </c>
      <c r="BL165" s="323" t="n">
        <v>0.02</v>
      </c>
      <c r="BM165" s="323" t="n">
        <v>0</v>
      </c>
      <c r="BN165" s="323" t="n">
        <v>0.36</v>
      </c>
      <c r="BO165" s="323" t="n">
        <v>0.0025</v>
      </c>
      <c r="BP165" s="323" t="n">
        <v>-0.015</v>
      </c>
      <c r="BQ165" s="323" t="n">
        <v>0.005</v>
      </c>
      <c r="BR165" s="323" t="n">
        <v>-0.01</v>
      </c>
      <c r="BS165" s="323" t="n">
        <v>0</v>
      </c>
      <c r="BT165" s="323" t="n">
        <v>0.005</v>
      </c>
      <c r="BU165" s="323" t="n">
        <v>0</v>
      </c>
      <c r="BV165" s="323" t="n">
        <v>0.02</v>
      </c>
      <c r="BW165" s="0" t="n">
        <v>0.005</v>
      </c>
      <c r="BX165" s="0" t="n">
        <v>0</v>
      </c>
      <c r="BY165" s="0" t="n">
        <v>0</v>
      </c>
      <c r="BZ165" s="0" t="n">
        <v>0.03</v>
      </c>
    </row>
    <row r="166" customFormat="false" ht="12.75" hidden="false" customHeight="false" outlineLevel="0" collapsed="false">
      <c r="C166" s="353"/>
      <c r="G166" s="310" t="n">
        <f aca="false">EOMONTH(G165,0)+1</f>
        <v>42125</v>
      </c>
      <c r="H166" s="0" t="n">
        <v>4.0625</v>
      </c>
      <c r="I166" s="326" t="n">
        <v>0.17</v>
      </c>
      <c r="J166" s="323" t="n">
        <v>0.060969667852643</v>
      </c>
      <c r="K166" s="323" t="n">
        <v>-0.13</v>
      </c>
      <c r="L166" s="323" t="n">
        <v>-0.15</v>
      </c>
      <c r="M166" s="362" t="n">
        <v>-0.09</v>
      </c>
      <c r="N166" s="362" t="n">
        <v>-0.13</v>
      </c>
      <c r="O166" s="323" t="n">
        <v>-0.09</v>
      </c>
      <c r="P166" s="323" t="n">
        <v>-0.03</v>
      </c>
      <c r="Q166" s="323" t="n">
        <v>-0.053</v>
      </c>
      <c r="R166" s="323" t="n">
        <v>-0.12</v>
      </c>
      <c r="S166" s="323" t="n">
        <v>-0.12</v>
      </c>
      <c r="T166" s="323" t="n">
        <v>-0.13</v>
      </c>
      <c r="U166" s="323" t="n">
        <v>-0.05</v>
      </c>
      <c r="V166" s="323" t="n">
        <v>-0.03</v>
      </c>
      <c r="W166" s="323" t="n">
        <v>0</v>
      </c>
      <c r="X166" s="323" t="n">
        <v>0.02</v>
      </c>
      <c r="Y166" s="323" t="n">
        <v>0</v>
      </c>
      <c r="Z166" s="323" t="n">
        <v>0.5</v>
      </c>
      <c r="AA166" s="323" t="n">
        <v>0.125</v>
      </c>
      <c r="AB166" s="323" t="n">
        <v>0.135</v>
      </c>
      <c r="AC166" s="323" t="n">
        <v>-0.007499999</v>
      </c>
      <c r="AD166" s="323" t="n">
        <v>-0.041</v>
      </c>
      <c r="AE166" s="323" t="n">
        <v>0.0225</v>
      </c>
      <c r="AF166" s="323" t="n">
        <v>0.0075</v>
      </c>
      <c r="AG166" s="323" t="n">
        <v>0.0025</v>
      </c>
      <c r="AH166" s="323" t="n">
        <v>-0.0185</v>
      </c>
      <c r="AI166" s="323" t="n">
        <v>-0.0725</v>
      </c>
      <c r="AJ166" s="323" t="n">
        <v>-0.047</v>
      </c>
      <c r="AK166" s="323" t="n">
        <v>-0.0695</v>
      </c>
      <c r="AL166" s="323" t="n">
        <v>-0.0105</v>
      </c>
      <c r="AM166" s="323" t="n">
        <v>-0.072</v>
      </c>
      <c r="AN166" s="323" t="n">
        <v>-0.07</v>
      </c>
      <c r="AO166" s="323" t="n">
        <v>-0.017</v>
      </c>
      <c r="AP166" s="323" t="n">
        <v>0.023</v>
      </c>
      <c r="AQ166" s="323" t="n">
        <v>0.33</v>
      </c>
      <c r="AR166" s="323" t="n">
        <v>0.02</v>
      </c>
      <c r="AS166" s="323" t="n">
        <v>0</v>
      </c>
      <c r="AT166" s="323" t="n">
        <v>-0.07</v>
      </c>
      <c r="AU166" s="323" t="n">
        <v>-0.195</v>
      </c>
      <c r="AV166" s="323" t="n">
        <v>-0.1</v>
      </c>
      <c r="AW166" s="323" t="n">
        <v>-0.37</v>
      </c>
      <c r="AX166" s="323" t="n">
        <v>0</v>
      </c>
      <c r="AY166" s="323" t="n">
        <v>0.43</v>
      </c>
      <c r="AZ166" s="323" t="n">
        <v>0</v>
      </c>
      <c r="BA166" s="323" t="n">
        <v>-0.1755</v>
      </c>
      <c r="BB166" s="323" t="n">
        <v>-0.06</v>
      </c>
      <c r="BC166" s="323" t="n">
        <v>-0.1155</v>
      </c>
      <c r="BD166" s="323" t="n">
        <v>-0.03</v>
      </c>
      <c r="BE166" s="323" t="n">
        <v>-0.108</v>
      </c>
      <c r="BF166" s="323" t="n">
        <v>-0.0105</v>
      </c>
      <c r="BG166" s="323" t="n">
        <v>-0.038</v>
      </c>
      <c r="BH166" s="323" t="n">
        <v>-0.01</v>
      </c>
      <c r="BI166" s="323" t="n">
        <v>-0.0725</v>
      </c>
      <c r="BJ166" s="323" t="n">
        <v>0</v>
      </c>
      <c r="BK166" s="323" t="n">
        <v>0</v>
      </c>
      <c r="BL166" s="323" t="n">
        <v>0.02</v>
      </c>
      <c r="BM166" s="323" t="n">
        <v>0</v>
      </c>
      <c r="BN166" s="323" t="n">
        <v>0.325</v>
      </c>
      <c r="BO166" s="323" t="n">
        <v>0.0025</v>
      </c>
      <c r="BP166" s="323" t="n">
        <v>-0.015</v>
      </c>
      <c r="BQ166" s="323" t="n">
        <v>0.005</v>
      </c>
      <c r="BR166" s="323" t="n">
        <v>-0.01</v>
      </c>
      <c r="BS166" s="323" t="n">
        <v>0</v>
      </c>
      <c r="BT166" s="323" t="n">
        <v>0.005</v>
      </c>
      <c r="BU166" s="323" t="n">
        <v>0</v>
      </c>
      <c r="BV166" s="323" t="n">
        <v>0.02</v>
      </c>
      <c r="BW166" s="0" t="n">
        <v>0.005</v>
      </c>
      <c r="BX166" s="0" t="n">
        <v>0</v>
      </c>
      <c r="BY166" s="0" t="n">
        <v>0</v>
      </c>
      <c r="BZ166" s="0" t="n">
        <v>0.03</v>
      </c>
    </row>
    <row r="167" customFormat="false" ht="12.75" hidden="false" customHeight="false" outlineLevel="0" collapsed="false">
      <c r="C167" s="353"/>
      <c r="G167" s="310" t="n">
        <f aca="false">EOMONTH(G166,0)+1</f>
        <v>42156</v>
      </c>
      <c r="H167" s="0" t="n">
        <v>4.0975</v>
      </c>
      <c r="I167" s="326" t="n">
        <v>0.17</v>
      </c>
      <c r="J167" s="323" t="n">
        <v>0.0610134960823987</v>
      </c>
      <c r="K167" s="323" t="n">
        <v>-0.13</v>
      </c>
      <c r="L167" s="323" t="n">
        <v>-0.15</v>
      </c>
      <c r="M167" s="362" t="n">
        <v>-0.09</v>
      </c>
      <c r="N167" s="362" t="n">
        <v>-0.13</v>
      </c>
      <c r="O167" s="323" t="n">
        <v>-0.09</v>
      </c>
      <c r="P167" s="323" t="n">
        <v>-0.03</v>
      </c>
      <c r="Q167" s="323" t="n">
        <v>-0.053</v>
      </c>
      <c r="R167" s="323" t="n">
        <v>-0.12</v>
      </c>
      <c r="S167" s="323" t="n">
        <v>-0.12</v>
      </c>
      <c r="T167" s="323" t="n">
        <v>-0.13</v>
      </c>
      <c r="U167" s="323" t="n">
        <v>-0.0475</v>
      </c>
      <c r="V167" s="323" t="n">
        <v>-0.03</v>
      </c>
      <c r="W167" s="323" t="n">
        <v>0</v>
      </c>
      <c r="X167" s="323" t="n">
        <v>0.02</v>
      </c>
      <c r="Y167" s="323" t="n">
        <v>0</v>
      </c>
      <c r="Z167" s="323" t="n">
        <v>0.5</v>
      </c>
      <c r="AA167" s="323" t="n">
        <v>0.145</v>
      </c>
      <c r="AB167" s="323" t="n">
        <v>0.165</v>
      </c>
      <c r="AC167" s="323" t="n">
        <v>-0.007499999</v>
      </c>
      <c r="AD167" s="323" t="n">
        <v>-0.0385</v>
      </c>
      <c r="AE167" s="323" t="n">
        <v>0.0225</v>
      </c>
      <c r="AF167" s="323" t="n">
        <v>0.0075</v>
      </c>
      <c r="AG167" s="323" t="n">
        <v>0.0025</v>
      </c>
      <c r="AH167" s="323" t="n">
        <v>-0.0185</v>
      </c>
      <c r="AI167" s="323" t="n">
        <v>-0.0725</v>
      </c>
      <c r="AJ167" s="323" t="n">
        <v>-0.047</v>
      </c>
      <c r="AK167" s="323" t="n">
        <v>-0.0695</v>
      </c>
      <c r="AL167" s="323" t="n">
        <v>-0.0105</v>
      </c>
      <c r="AM167" s="323" t="n">
        <v>-0.072</v>
      </c>
      <c r="AN167" s="323" t="n">
        <v>-0.065</v>
      </c>
      <c r="AO167" s="323" t="n">
        <v>-0.017</v>
      </c>
      <c r="AP167" s="323" t="n">
        <v>0.023</v>
      </c>
      <c r="AQ167" s="323" t="n">
        <v>0.37</v>
      </c>
      <c r="AR167" s="323" t="n">
        <v>0.025</v>
      </c>
      <c r="AS167" s="323" t="n">
        <v>0</v>
      </c>
      <c r="AT167" s="323" t="n">
        <v>-0.07</v>
      </c>
      <c r="AU167" s="323" t="n">
        <v>-0.195</v>
      </c>
      <c r="AV167" s="323" t="n">
        <v>-0.1</v>
      </c>
      <c r="AW167" s="323" t="n">
        <v>-0.37</v>
      </c>
      <c r="AX167" s="323" t="n">
        <v>0</v>
      </c>
      <c r="AY167" s="323" t="n">
        <v>0.43</v>
      </c>
      <c r="AZ167" s="323" t="n">
        <v>0</v>
      </c>
      <c r="BA167" s="323" t="n">
        <v>-0.123</v>
      </c>
      <c r="BB167" s="323" t="n">
        <v>-0.06</v>
      </c>
      <c r="BC167" s="323" t="n">
        <v>-0.063</v>
      </c>
      <c r="BD167" s="323" t="n">
        <v>-0.03</v>
      </c>
      <c r="BE167" s="323" t="n">
        <v>-0.0655</v>
      </c>
      <c r="BF167" s="323" t="n">
        <v>-0.0105</v>
      </c>
      <c r="BG167" s="323" t="n">
        <v>-0.038</v>
      </c>
      <c r="BH167" s="323" t="n">
        <v>-0.005</v>
      </c>
      <c r="BI167" s="323" t="n">
        <v>-0.0725</v>
      </c>
      <c r="BJ167" s="323" t="n">
        <v>0</v>
      </c>
      <c r="BK167" s="323" t="n">
        <v>0</v>
      </c>
      <c r="BL167" s="323" t="n">
        <v>0.02</v>
      </c>
      <c r="BM167" s="323" t="n">
        <v>0</v>
      </c>
      <c r="BN167" s="323" t="n">
        <v>0.335</v>
      </c>
      <c r="BO167" s="323" t="n">
        <v>0.0025</v>
      </c>
      <c r="BP167" s="323" t="n">
        <v>-0.015</v>
      </c>
      <c r="BQ167" s="323" t="n">
        <v>0.005</v>
      </c>
      <c r="BR167" s="323" t="n">
        <v>-0.01</v>
      </c>
      <c r="BS167" s="323" t="n">
        <v>0</v>
      </c>
      <c r="BT167" s="323" t="n">
        <v>0.005</v>
      </c>
      <c r="BU167" s="323" t="n">
        <v>0</v>
      </c>
      <c r="BV167" s="323" t="n">
        <v>0.035</v>
      </c>
      <c r="BW167" s="0" t="n">
        <v>0.005</v>
      </c>
      <c r="BX167" s="0" t="n">
        <v>0</v>
      </c>
      <c r="BY167" s="0" t="n">
        <v>0</v>
      </c>
      <c r="BZ167" s="0" t="n">
        <v>0.03</v>
      </c>
    </row>
    <row r="168" customFormat="false" ht="12.75" hidden="false" customHeight="false" outlineLevel="0" collapsed="false">
      <c r="C168" s="353"/>
      <c r="G168" s="310" t="n">
        <f aca="false">EOMONTH(G167,0)+1</f>
        <v>42186</v>
      </c>
      <c r="H168" s="0" t="n">
        <v>4.1375</v>
      </c>
      <c r="I168" s="326" t="n">
        <v>0.17</v>
      </c>
      <c r="J168" s="323" t="n">
        <v>0.061055910498899</v>
      </c>
      <c r="K168" s="323" t="n">
        <v>-0.13</v>
      </c>
      <c r="L168" s="323" t="n">
        <v>-0.15</v>
      </c>
      <c r="M168" s="362" t="n">
        <v>-0.09</v>
      </c>
      <c r="N168" s="362" t="n">
        <v>-0.13</v>
      </c>
      <c r="O168" s="323" t="n">
        <v>-0.09</v>
      </c>
      <c r="P168" s="323" t="n">
        <v>-0.03</v>
      </c>
      <c r="Q168" s="323" t="n">
        <v>-0.053</v>
      </c>
      <c r="R168" s="323" t="n">
        <v>-0.12</v>
      </c>
      <c r="S168" s="323" t="n">
        <v>-0.12</v>
      </c>
      <c r="T168" s="323" t="n">
        <v>-0.13</v>
      </c>
      <c r="U168" s="323" t="n">
        <v>-0.04625</v>
      </c>
      <c r="V168" s="323" t="n">
        <v>-0.03</v>
      </c>
      <c r="W168" s="323" t="n">
        <v>0</v>
      </c>
      <c r="X168" s="323" t="n">
        <v>0.02</v>
      </c>
      <c r="Y168" s="323" t="n">
        <v>0</v>
      </c>
      <c r="Z168" s="323" t="n">
        <v>0.5</v>
      </c>
      <c r="AA168" s="323" t="n">
        <v>0.15</v>
      </c>
      <c r="AB168" s="323" t="n">
        <v>0.205</v>
      </c>
      <c r="AC168" s="323" t="n">
        <v>-0.007499999</v>
      </c>
      <c r="AD168" s="323" t="n">
        <v>-0.0385</v>
      </c>
      <c r="AE168" s="323" t="n">
        <v>0.0225</v>
      </c>
      <c r="AF168" s="323" t="n">
        <v>0.0075</v>
      </c>
      <c r="AG168" s="323" t="n">
        <v>0.0025</v>
      </c>
      <c r="AH168" s="323" t="n">
        <v>-0.0185</v>
      </c>
      <c r="AI168" s="323" t="n">
        <v>-0.0725</v>
      </c>
      <c r="AJ168" s="323" t="n">
        <v>-0.047</v>
      </c>
      <c r="AK168" s="323" t="n">
        <v>-0.0695</v>
      </c>
      <c r="AL168" s="323" t="n">
        <v>-0.0105</v>
      </c>
      <c r="AM168" s="323" t="n">
        <v>-0.072</v>
      </c>
      <c r="AN168" s="323" t="n">
        <v>-0.0625</v>
      </c>
      <c r="AO168" s="323" t="n">
        <v>-0.017</v>
      </c>
      <c r="AP168" s="323" t="n">
        <v>0.023</v>
      </c>
      <c r="AQ168" s="323" t="n">
        <v>0.41</v>
      </c>
      <c r="AR168" s="323" t="n">
        <v>0.0275</v>
      </c>
      <c r="AS168" s="323" t="n">
        <v>0</v>
      </c>
      <c r="AT168" s="323" t="n">
        <v>-0.07</v>
      </c>
      <c r="AU168" s="323" t="n">
        <v>-0.195</v>
      </c>
      <c r="AV168" s="323" t="n">
        <v>-0.1</v>
      </c>
      <c r="AW168" s="323" t="n">
        <v>-0.37</v>
      </c>
      <c r="AX168" s="323" t="n">
        <v>0</v>
      </c>
      <c r="AY168" s="323" t="n">
        <v>0.43</v>
      </c>
      <c r="AZ168" s="323" t="n">
        <v>0</v>
      </c>
      <c r="BA168" s="323" t="n">
        <v>-0.133</v>
      </c>
      <c r="BB168" s="323" t="n">
        <v>-0.06</v>
      </c>
      <c r="BC168" s="323" t="n">
        <v>-0.073</v>
      </c>
      <c r="BD168" s="323" t="n">
        <v>-0.03</v>
      </c>
      <c r="BE168" s="323" t="n">
        <v>-0.063</v>
      </c>
      <c r="BF168" s="323" t="n">
        <v>-0.0105</v>
      </c>
      <c r="BG168" s="323" t="n">
        <v>-0.038</v>
      </c>
      <c r="BH168" s="323" t="n">
        <v>-0.0025</v>
      </c>
      <c r="BI168" s="323" t="n">
        <v>-0.0725</v>
      </c>
      <c r="BJ168" s="323" t="n">
        <v>0</v>
      </c>
      <c r="BK168" s="323" t="n">
        <v>0</v>
      </c>
      <c r="BL168" s="323" t="n">
        <v>0.02</v>
      </c>
      <c r="BM168" s="323" t="n">
        <v>0</v>
      </c>
      <c r="BN168" s="323" t="n">
        <v>0.35</v>
      </c>
      <c r="BO168" s="323" t="n">
        <v>0.0025</v>
      </c>
      <c r="BP168" s="323" t="n">
        <v>-0.01</v>
      </c>
      <c r="BQ168" s="323" t="n">
        <v>0.005</v>
      </c>
      <c r="BR168" s="323" t="n">
        <v>-0.01</v>
      </c>
      <c r="BS168" s="323" t="n">
        <v>0</v>
      </c>
      <c r="BT168" s="323" t="n">
        <v>0.005</v>
      </c>
      <c r="BU168" s="323" t="n">
        <v>0</v>
      </c>
      <c r="BV168" s="323" t="n">
        <v>0.035</v>
      </c>
      <c r="BW168" s="0" t="n">
        <v>0.005</v>
      </c>
      <c r="BX168" s="0" t="n">
        <v>0</v>
      </c>
      <c r="BY168" s="0" t="n">
        <v>0</v>
      </c>
      <c r="BZ168" s="0" t="n">
        <v>0.03</v>
      </c>
    </row>
    <row r="169" customFormat="false" ht="12.75" hidden="false" customHeight="false" outlineLevel="0" collapsed="false">
      <c r="C169" s="353"/>
      <c r="G169" s="310" t="n">
        <f aca="false">EOMONTH(G168,0)+1</f>
        <v>42217</v>
      </c>
      <c r="H169" s="0" t="n">
        <v>4.1775</v>
      </c>
      <c r="I169" s="326" t="n">
        <v>0.17</v>
      </c>
      <c r="J169" s="323" t="n">
        <v>0.0610997387299097</v>
      </c>
      <c r="K169" s="323" t="n">
        <v>-0.13</v>
      </c>
      <c r="L169" s="323" t="n">
        <v>-0.15</v>
      </c>
      <c r="M169" s="362" t="n">
        <v>-0.09</v>
      </c>
      <c r="N169" s="362" t="n">
        <v>-0.13</v>
      </c>
      <c r="O169" s="323" t="n">
        <v>-0.09</v>
      </c>
      <c r="P169" s="323" t="n">
        <v>-0.03</v>
      </c>
      <c r="Q169" s="323" t="n">
        <v>-0.053</v>
      </c>
      <c r="R169" s="323" t="n">
        <v>-0.12</v>
      </c>
      <c r="S169" s="323" t="n">
        <v>-0.12</v>
      </c>
      <c r="T169" s="323" t="n">
        <v>-0.13</v>
      </c>
      <c r="U169" s="323" t="n">
        <v>-0.045</v>
      </c>
      <c r="V169" s="323" t="n">
        <v>-0.03</v>
      </c>
      <c r="W169" s="323" t="n">
        <v>0</v>
      </c>
      <c r="X169" s="323" t="n">
        <v>0.02</v>
      </c>
      <c r="Y169" s="323" t="n">
        <v>0</v>
      </c>
      <c r="Z169" s="323" t="n">
        <v>0.5</v>
      </c>
      <c r="AA169" s="323" t="n">
        <v>0.15</v>
      </c>
      <c r="AB169" s="323" t="n">
        <v>0.205</v>
      </c>
      <c r="AC169" s="323" t="n">
        <v>-0.007499999</v>
      </c>
      <c r="AD169" s="323" t="n">
        <v>-0.0385</v>
      </c>
      <c r="AE169" s="323" t="n">
        <v>0.0175</v>
      </c>
      <c r="AF169" s="323" t="n">
        <v>0.0025</v>
      </c>
      <c r="AG169" s="323" t="n">
        <v>0.0025</v>
      </c>
      <c r="AH169" s="323" t="n">
        <v>-0.0185</v>
      </c>
      <c r="AI169" s="323" t="n">
        <v>-0.0725</v>
      </c>
      <c r="AJ169" s="323" t="n">
        <v>-0.047</v>
      </c>
      <c r="AK169" s="323" t="n">
        <v>-0.0695</v>
      </c>
      <c r="AL169" s="323" t="n">
        <v>-0.0105</v>
      </c>
      <c r="AM169" s="323" t="n">
        <v>-0.072</v>
      </c>
      <c r="AN169" s="323" t="n">
        <v>-0.06</v>
      </c>
      <c r="AO169" s="323" t="n">
        <v>-0.017</v>
      </c>
      <c r="AP169" s="323" t="n">
        <v>0.023</v>
      </c>
      <c r="AQ169" s="323" t="n">
        <v>0.41</v>
      </c>
      <c r="AR169" s="323" t="n">
        <v>0.03</v>
      </c>
      <c r="AS169" s="323" t="n">
        <v>0</v>
      </c>
      <c r="AT169" s="323" t="n">
        <v>-0.07</v>
      </c>
      <c r="AU169" s="323" t="n">
        <v>-0.195</v>
      </c>
      <c r="AV169" s="323" t="n">
        <v>-0.1</v>
      </c>
      <c r="AW169" s="323" t="n">
        <v>-0.37</v>
      </c>
      <c r="AX169" s="323" t="n">
        <v>0</v>
      </c>
      <c r="AY169" s="323" t="n">
        <v>0.43</v>
      </c>
      <c r="AZ169" s="323" t="n">
        <v>0</v>
      </c>
      <c r="BA169" s="323" t="n">
        <v>-0.128</v>
      </c>
      <c r="BB169" s="323" t="n">
        <v>-0.06</v>
      </c>
      <c r="BC169" s="323" t="n">
        <v>-0.068</v>
      </c>
      <c r="BD169" s="323" t="n">
        <v>-0.03</v>
      </c>
      <c r="BE169" s="323" t="n">
        <v>-0.0605</v>
      </c>
      <c r="BF169" s="323" t="n">
        <v>-0.0105</v>
      </c>
      <c r="BG169" s="323" t="n">
        <v>-0.038</v>
      </c>
      <c r="BH169" s="323" t="n">
        <v>0</v>
      </c>
      <c r="BI169" s="323" t="n">
        <v>-0.0725</v>
      </c>
      <c r="BJ169" s="323" t="n">
        <v>0</v>
      </c>
      <c r="BK169" s="323" t="n">
        <v>0</v>
      </c>
      <c r="BL169" s="323" t="n">
        <v>0.02</v>
      </c>
      <c r="BM169" s="323" t="n">
        <v>0</v>
      </c>
      <c r="BN169" s="323" t="n">
        <v>0.35</v>
      </c>
      <c r="BO169" s="323" t="n">
        <v>0.0025</v>
      </c>
      <c r="BP169" s="323" t="n">
        <v>-0.01</v>
      </c>
      <c r="BQ169" s="323" t="n">
        <v>0.005</v>
      </c>
      <c r="BR169" s="323" t="n">
        <v>-0.01</v>
      </c>
      <c r="BS169" s="323" t="n">
        <v>0</v>
      </c>
      <c r="BT169" s="323" t="n">
        <v>0.005</v>
      </c>
      <c r="BU169" s="323" t="n">
        <v>0</v>
      </c>
      <c r="BV169" s="323" t="n">
        <v>0.01</v>
      </c>
      <c r="BW169" s="0" t="n">
        <v>0.005</v>
      </c>
      <c r="BX169" s="0" t="n">
        <v>0</v>
      </c>
      <c r="BY169" s="0" t="n">
        <v>0</v>
      </c>
      <c r="BZ169" s="0" t="n">
        <v>0.03</v>
      </c>
    </row>
    <row r="170" customFormat="false" ht="12.75" hidden="false" customHeight="false" outlineLevel="0" collapsed="false">
      <c r="C170" s="353"/>
      <c r="G170" s="310" t="n">
        <f aca="false">EOMONTH(G169,0)+1</f>
        <v>42248</v>
      </c>
      <c r="H170" s="0" t="n">
        <v>4.1725</v>
      </c>
      <c r="I170" s="326" t="n">
        <v>0.17</v>
      </c>
      <c r="J170" s="323" t="n">
        <v>0.061143566961559</v>
      </c>
      <c r="K170" s="323" t="n">
        <v>-0.13</v>
      </c>
      <c r="L170" s="323" t="n">
        <v>-0.15</v>
      </c>
      <c r="M170" s="362" t="n">
        <v>-0.09</v>
      </c>
      <c r="N170" s="362" t="n">
        <v>-0.13</v>
      </c>
      <c r="O170" s="323" t="n">
        <v>-0.09</v>
      </c>
      <c r="P170" s="323" t="n">
        <v>0</v>
      </c>
      <c r="Q170" s="323" t="n">
        <v>-0.053</v>
      </c>
      <c r="R170" s="323" t="n">
        <v>-0.12</v>
      </c>
      <c r="S170" s="323" t="n">
        <v>-0.12</v>
      </c>
      <c r="T170" s="323" t="n">
        <v>-0.13</v>
      </c>
      <c r="U170" s="323" t="n">
        <v>0</v>
      </c>
      <c r="V170" s="323" t="n">
        <v>0</v>
      </c>
      <c r="W170" s="323" t="n">
        <v>0</v>
      </c>
      <c r="X170" s="323" t="n">
        <v>0.02</v>
      </c>
      <c r="Y170" s="323" t="n">
        <v>0</v>
      </c>
      <c r="Z170" s="323" t="n">
        <v>0.5</v>
      </c>
      <c r="AA170" s="323" t="n">
        <v>0.125</v>
      </c>
      <c r="AB170" s="323" t="n">
        <v>0.145</v>
      </c>
      <c r="AC170" s="323" t="n">
        <v>-0.007499999</v>
      </c>
      <c r="AD170" s="323" t="n">
        <v>-0.0435</v>
      </c>
      <c r="AE170" s="323" t="n">
        <v>0.0175</v>
      </c>
      <c r="AF170" s="323" t="n">
        <v>0.0025</v>
      </c>
      <c r="AG170" s="323" t="n">
        <v>0.0025</v>
      </c>
      <c r="AH170" s="323" t="n">
        <v>-0.0185</v>
      </c>
      <c r="AI170" s="323" t="n">
        <v>-0.0725</v>
      </c>
      <c r="AJ170" s="323" t="n">
        <v>-0.047</v>
      </c>
      <c r="AK170" s="323" t="n">
        <v>-0.0695</v>
      </c>
      <c r="AL170" s="323" t="n">
        <v>-0.0105</v>
      </c>
      <c r="AM170" s="323" t="n">
        <v>-0.072</v>
      </c>
      <c r="AN170" s="323" t="n">
        <v>0</v>
      </c>
      <c r="AO170" s="323" t="n">
        <v>-0.017</v>
      </c>
      <c r="AP170" s="323" t="n">
        <v>0.023</v>
      </c>
      <c r="AQ170" s="323" t="n">
        <v>0.36</v>
      </c>
      <c r="AR170" s="323" t="n">
        <v>0.0225</v>
      </c>
      <c r="AS170" s="323" t="n">
        <v>0</v>
      </c>
      <c r="AT170" s="323" t="n">
        <v>-0.07</v>
      </c>
      <c r="AU170" s="323" t="n">
        <v>-0.195</v>
      </c>
      <c r="AV170" s="323" t="n">
        <v>-0.1</v>
      </c>
      <c r="AW170" s="323" t="n">
        <v>-0.37</v>
      </c>
      <c r="AX170" s="323" t="n">
        <v>0</v>
      </c>
      <c r="AY170" s="323" t="n">
        <v>0.43</v>
      </c>
      <c r="AZ170" s="323" t="n">
        <v>0</v>
      </c>
      <c r="BA170" s="323" t="n">
        <v>-0.138</v>
      </c>
      <c r="BB170" s="323" t="n">
        <v>-0.06</v>
      </c>
      <c r="BC170" s="323" t="n">
        <v>-0.078</v>
      </c>
      <c r="BD170" s="323" t="n">
        <v>0</v>
      </c>
      <c r="BE170" s="323" t="n">
        <v>-0.0655</v>
      </c>
      <c r="BF170" s="323" t="n">
        <v>-0.0105</v>
      </c>
      <c r="BG170" s="323" t="n">
        <v>-0.038</v>
      </c>
      <c r="BH170" s="323" t="n">
        <v>-0.0075</v>
      </c>
      <c r="BI170" s="323" t="n">
        <v>-0.0725</v>
      </c>
      <c r="BJ170" s="323" t="n">
        <v>0</v>
      </c>
      <c r="BK170" s="323" t="n">
        <v>0</v>
      </c>
      <c r="BL170" s="323" t="n">
        <v>0.02</v>
      </c>
      <c r="BM170" s="323" t="n">
        <v>0</v>
      </c>
      <c r="BN170" s="323" t="n">
        <v>0.315</v>
      </c>
      <c r="BO170" s="323" t="n">
        <v>0.0025</v>
      </c>
      <c r="BP170" s="323" t="n">
        <v>-0.01</v>
      </c>
      <c r="BQ170" s="323" t="n">
        <v>0.005</v>
      </c>
      <c r="BR170" s="323" t="n">
        <v>-0.01</v>
      </c>
      <c r="BS170" s="323" t="n">
        <v>0</v>
      </c>
      <c r="BT170" s="323" t="n">
        <v>0.005</v>
      </c>
      <c r="BU170" s="323" t="n">
        <v>0</v>
      </c>
      <c r="BV170" s="323" t="n">
        <v>0.01</v>
      </c>
      <c r="BW170" s="0" t="n">
        <v>0.005</v>
      </c>
      <c r="BX170" s="0" t="n">
        <v>0</v>
      </c>
      <c r="BY170" s="0" t="n">
        <v>0</v>
      </c>
      <c r="BZ170" s="0" t="n">
        <v>0.03</v>
      </c>
    </row>
    <row r="171" customFormat="false" ht="12.75" hidden="false" customHeight="false" outlineLevel="0" collapsed="false">
      <c r="C171" s="353"/>
      <c r="G171" s="310" t="n">
        <f aca="false">EOMONTH(G170,0)+1</f>
        <v>42278</v>
      </c>
      <c r="H171" s="0" t="n">
        <v>4.1975</v>
      </c>
      <c r="I171" s="326" t="n">
        <v>0.17</v>
      </c>
      <c r="J171" s="323" t="n">
        <v>0.0611859813798912</v>
      </c>
      <c r="K171" s="323" t="n">
        <v>-0.13</v>
      </c>
      <c r="L171" s="323" t="n">
        <v>-0.15</v>
      </c>
      <c r="M171" s="362" t="n">
        <v>-0.09</v>
      </c>
      <c r="N171" s="362" t="n">
        <v>-0.13</v>
      </c>
      <c r="O171" s="323" t="n">
        <v>-0.09</v>
      </c>
      <c r="P171" s="323" t="n">
        <v>0</v>
      </c>
      <c r="Q171" s="323" t="n">
        <v>-0.053</v>
      </c>
      <c r="R171" s="323" t="n">
        <v>-0.12</v>
      </c>
      <c r="S171" s="323" t="n">
        <v>-0.12</v>
      </c>
      <c r="T171" s="323" t="n">
        <v>-0.13</v>
      </c>
      <c r="U171" s="323" t="n">
        <v>0</v>
      </c>
      <c r="V171" s="323" t="n">
        <v>0</v>
      </c>
      <c r="W171" s="323" t="n">
        <v>0</v>
      </c>
      <c r="X171" s="323" t="n">
        <v>0.02</v>
      </c>
      <c r="Y171" s="323" t="n">
        <v>0</v>
      </c>
      <c r="Z171" s="323" t="n">
        <v>0.5</v>
      </c>
      <c r="AA171" s="323" t="n">
        <v>0.145</v>
      </c>
      <c r="AB171" s="323" t="n">
        <v>0.175</v>
      </c>
      <c r="AC171" s="323" t="n">
        <v>-0.007499999</v>
      </c>
      <c r="AD171" s="323" t="n">
        <v>-0.0435</v>
      </c>
      <c r="AE171" s="323" t="n">
        <v>0.0125</v>
      </c>
      <c r="AF171" s="323" t="n">
        <v>-0.0025</v>
      </c>
      <c r="AG171" s="323" t="n">
        <v>0.0025</v>
      </c>
      <c r="AH171" s="323" t="n">
        <v>-0.0185</v>
      </c>
      <c r="AI171" s="323" t="n">
        <v>-0.0725</v>
      </c>
      <c r="AJ171" s="323" t="n">
        <v>-0.047</v>
      </c>
      <c r="AK171" s="323" t="n">
        <v>-0.0695</v>
      </c>
      <c r="AL171" s="323" t="n">
        <v>-0.0105</v>
      </c>
      <c r="AM171" s="323" t="n">
        <v>-0.072</v>
      </c>
      <c r="AN171" s="323" t="n">
        <v>0</v>
      </c>
      <c r="AO171" s="323" t="n">
        <v>-0.017</v>
      </c>
      <c r="AP171" s="323" t="n">
        <v>0.023</v>
      </c>
      <c r="AQ171" s="323" t="n">
        <v>0.4</v>
      </c>
      <c r="AR171" s="323" t="n">
        <v>0.0125</v>
      </c>
      <c r="AS171" s="323" t="n">
        <v>0</v>
      </c>
      <c r="AT171" s="323" t="n">
        <v>-0.07</v>
      </c>
      <c r="AU171" s="323" t="n">
        <v>-0.195</v>
      </c>
      <c r="AV171" s="323" t="n">
        <v>-0.1</v>
      </c>
      <c r="AW171" s="323" t="n">
        <v>-0.37</v>
      </c>
      <c r="AX171" s="323" t="n">
        <v>0</v>
      </c>
      <c r="AY171" s="323" t="n">
        <v>0.43</v>
      </c>
      <c r="AZ171" s="323" t="n">
        <v>0</v>
      </c>
      <c r="BA171" s="323" t="n">
        <v>-0.1255</v>
      </c>
      <c r="BB171" s="323" t="n">
        <v>-0.06</v>
      </c>
      <c r="BC171" s="323" t="n">
        <v>-0.0655</v>
      </c>
      <c r="BD171" s="323" t="n">
        <v>0</v>
      </c>
      <c r="BE171" s="323" t="n">
        <v>-0.068</v>
      </c>
      <c r="BF171" s="323" t="n">
        <v>-0.0105</v>
      </c>
      <c r="BG171" s="323" t="n">
        <v>-0.038</v>
      </c>
      <c r="BH171" s="323" t="n">
        <v>-0.0175</v>
      </c>
      <c r="BI171" s="323" t="n">
        <v>-0.0725</v>
      </c>
      <c r="BJ171" s="323" t="n">
        <v>0</v>
      </c>
      <c r="BK171" s="323" t="n">
        <v>0</v>
      </c>
      <c r="BL171" s="323" t="n">
        <v>0.02</v>
      </c>
      <c r="BM171" s="323" t="n">
        <v>0</v>
      </c>
      <c r="BN171" s="323" t="n">
        <v>0.36</v>
      </c>
      <c r="BO171" s="323" t="n">
        <v>0.0025</v>
      </c>
      <c r="BP171" s="323" t="n">
        <v>-0.015</v>
      </c>
      <c r="BQ171" s="323" t="n">
        <v>0.005</v>
      </c>
      <c r="BR171" s="323" t="n">
        <v>-0.01</v>
      </c>
      <c r="BS171" s="323" t="n">
        <v>0</v>
      </c>
      <c r="BT171" s="323" t="n">
        <v>0.005</v>
      </c>
      <c r="BU171" s="323" t="n">
        <v>0</v>
      </c>
      <c r="BV171" s="323" t="n">
        <v>0.01</v>
      </c>
      <c r="BW171" s="0" t="n">
        <v>0.005</v>
      </c>
      <c r="BX171" s="0" t="n">
        <v>0</v>
      </c>
      <c r="BY171" s="0" t="n">
        <v>0</v>
      </c>
      <c r="BZ171" s="0" t="n">
        <v>0.03</v>
      </c>
    </row>
    <row r="172" customFormat="false" ht="12.75" hidden="false" customHeight="false" outlineLevel="0" collapsed="false">
      <c r="C172" s="353"/>
      <c r="G172" s="310" t="n">
        <f aca="false">EOMONTH(G171,0)+1</f>
        <v>42309</v>
      </c>
      <c r="H172" s="0" t="n">
        <v>4.3495</v>
      </c>
      <c r="I172" s="326" t="n">
        <v>0.17</v>
      </c>
      <c r="J172" s="323" t="n">
        <v>0.0612298096127954</v>
      </c>
      <c r="K172" s="323" t="n">
        <v>-0.13</v>
      </c>
      <c r="L172" s="323" t="n">
        <v>-0.15</v>
      </c>
      <c r="M172" s="362" t="n">
        <v>-0.01</v>
      </c>
      <c r="N172" s="362" t="n">
        <v>-0.13</v>
      </c>
      <c r="O172" s="323" t="n">
        <v>0</v>
      </c>
      <c r="P172" s="323" t="n">
        <v>0</v>
      </c>
      <c r="Q172" s="323" t="n">
        <v>-0.0675</v>
      </c>
      <c r="R172" s="323" t="n">
        <v>-0.12</v>
      </c>
      <c r="S172" s="323" t="n">
        <v>-0.12</v>
      </c>
      <c r="T172" s="323" t="n">
        <v>-0.13</v>
      </c>
      <c r="U172" s="323" t="n">
        <v>0</v>
      </c>
      <c r="V172" s="323" t="n">
        <v>0</v>
      </c>
      <c r="W172" s="323" t="n">
        <v>0</v>
      </c>
      <c r="X172" s="323" t="n">
        <v>0.02</v>
      </c>
      <c r="Y172" s="323" t="n">
        <v>0</v>
      </c>
      <c r="Z172" s="323" t="n">
        <v>0.5</v>
      </c>
      <c r="AA172" s="323" t="n">
        <v>0.195</v>
      </c>
      <c r="AB172" s="323" t="n">
        <v>0.21</v>
      </c>
      <c r="AC172" s="323" t="n">
        <v>-0.004999999</v>
      </c>
      <c r="AD172" s="323" t="n">
        <v>-0.0245</v>
      </c>
      <c r="AE172" s="323" t="n">
        <v>0.0135</v>
      </c>
      <c r="AF172" s="323" t="n">
        <v>-0.001499999</v>
      </c>
      <c r="AG172" s="323" t="n">
        <v>0.0025</v>
      </c>
      <c r="AH172" s="323" t="n">
        <v>-0.0185</v>
      </c>
      <c r="AI172" s="323" t="n">
        <v>-0.075</v>
      </c>
      <c r="AJ172" s="323" t="n">
        <v>-0.0495</v>
      </c>
      <c r="AK172" s="323" t="n">
        <v>-0.072</v>
      </c>
      <c r="AL172" s="323" t="n">
        <v>-0.006999999</v>
      </c>
      <c r="AM172" s="323" t="n">
        <v>-0.064</v>
      </c>
      <c r="AN172" s="323" t="n">
        <v>0</v>
      </c>
      <c r="AO172" s="323" t="n">
        <v>-0.008999999</v>
      </c>
      <c r="AP172" s="323" t="n">
        <v>0.031</v>
      </c>
      <c r="AQ172" s="323" t="n">
        <v>0.65</v>
      </c>
      <c r="AR172" s="323" t="n">
        <v>-0.0225</v>
      </c>
      <c r="AS172" s="323" t="n">
        <v>0</v>
      </c>
      <c r="AT172" s="323" t="n">
        <v>-0.07</v>
      </c>
      <c r="AU172" s="323" t="n">
        <v>-0.13</v>
      </c>
      <c r="AV172" s="323" t="n">
        <v>0</v>
      </c>
      <c r="AW172" s="323" t="n">
        <v>-0.26</v>
      </c>
      <c r="AX172" s="323" t="n">
        <v>0</v>
      </c>
      <c r="AY172" s="323" t="n">
        <v>0.35</v>
      </c>
      <c r="AZ172" s="323" t="n">
        <v>0</v>
      </c>
      <c r="BA172" s="323" t="n">
        <v>-0.133</v>
      </c>
      <c r="BB172" s="323" t="n">
        <v>-0.06</v>
      </c>
      <c r="BC172" s="323" t="n">
        <v>-0.073</v>
      </c>
      <c r="BD172" s="323" t="n">
        <v>0</v>
      </c>
      <c r="BE172" s="323" t="n">
        <v>-0.063</v>
      </c>
      <c r="BF172" s="323" t="n">
        <v>-0.012</v>
      </c>
      <c r="BG172" s="323" t="n">
        <v>-0.0525</v>
      </c>
      <c r="BH172" s="323" t="n">
        <v>-0.0525</v>
      </c>
      <c r="BI172" s="323" t="n">
        <v>-0.075</v>
      </c>
      <c r="BJ172" s="323" t="n">
        <v>0</v>
      </c>
      <c r="BK172" s="323" t="n">
        <v>0</v>
      </c>
      <c r="BL172" s="323" t="n">
        <v>0.02</v>
      </c>
      <c r="BM172" s="323" t="n">
        <v>0</v>
      </c>
      <c r="BN172" s="323" t="n">
        <v>0.46</v>
      </c>
      <c r="BO172" s="323" t="n">
        <v>0.0025</v>
      </c>
      <c r="BP172" s="323" t="n">
        <v>-0.02</v>
      </c>
      <c r="BQ172" s="323" t="n">
        <v>0.005</v>
      </c>
      <c r="BR172" s="323" t="n">
        <v>0</v>
      </c>
      <c r="BS172" s="323" t="n">
        <v>0</v>
      </c>
      <c r="BT172" s="323" t="n">
        <v>0.005</v>
      </c>
      <c r="BU172" s="323" t="n">
        <v>0</v>
      </c>
      <c r="BV172" s="323" t="n">
        <v>0.055</v>
      </c>
      <c r="BW172" s="0" t="n">
        <v>0.02</v>
      </c>
      <c r="BX172" s="0" t="n">
        <v>0</v>
      </c>
      <c r="BY172" s="0" t="n">
        <v>0</v>
      </c>
      <c r="BZ172" s="0" t="n">
        <v>0</v>
      </c>
    </row>
    <row r="173" customFormat="false" ht="12.75" hidden="false" customHeight="false" outlineLevel="0" collapsed="false">
      <c r="C173" s="353"/>
      <c r="G173" s="310" t="n">
        <f aca="false">EOMONTH(G172,0)+1</f>
        <v>42339</v>
      </c>
      <c r="H173" s="0" t="n">
        <v>4.4925</v>
      </c>
      <c r="I173" s="326" t="n">
        <v>0.17</v>
      </c>
      <c r="J173" s="323" t="n">
        <v>0.0612722240323422</v>
      </c>
      <c r="K173" s="323" t="n">
        <v>-0.1325</v>
      </c>
      <c r="L173" s="323" t="n">
        <v>-0.1525</v>
      </c>
      <c r="M173" s="362" t="n">
        <v>-0.005</v>
      </c>
      <c r="N173" s="362" t="n">
        <v>-0.13</v>
      </c>
      <c r="O173" s="323" t="n">
        <v>0.005</v>
      </c>
      <c r="P173" s="323" t="n">
        <v>0</v>
      </c>
      <c r="Q173" s="323" t="n">
        <v>-0.0675</v>
      </c>
      <c r="R173" s="323" t="n">
        <v>-0.1225</v>
      </c>
      <c r="S173" s="323" t="n">
        <v>-0.1225</v>
      </c>
      <c r="T173" s="323" t="n">
        <v>-0.1325</v>
      </c>
      <c r="U173" s="323" t="n">
        <v>0</v>
      </c>
      <c r="V173" s="323" t="n">
        <v>0</v>
      </c>
      <c r="W173" s="323" t="n">
        <v>0</v>
      </c>
      <c r="X173" s="323" t="n">
        <v>0.02</v>
      </c>
      <c r="Y173" s="323" t="n">
        <v>0</v>
      </c>
      <c r="Z173" s="323" t="n">
        <v>0.5</v>
      </c>
      <c r="AA173" s="323" t="n">
        <v>0.215</v>
      </c>
      <c r="AB173" s="323" t="n">
        <v>0.29</v>
      </c>
      <c r="AC173" s="323" t="n">
        <v>-0.004999999</v>
      </c>
      <c r="AD173" s="323" t="n">
        <v>-0.0245</v>
      </c>
      <c r="AE173" s="323" t="n">
        <v>0.0135</v>
      </c>
      <c r="AF173" s="323" t="n">
        <v>-0.001499999</v>
      </c>
      <c r="AG173" s="323" t="n">
        <v>0.0025</v>
      </c>
      <c r="AH173" s="323" t="n">
        <v>-0.0185</v>
      </c>
      <c r="AI173" s="323" t="n">
        <v>-0.075</v>
      </c>
      <c r="AJ173" s="323" t="n">
        <v>-0.0475</v>
      </c>
      <c r="AK173" s="323" t="n">
        <v>-0.07</v>
      </c>
      <c r="AL173" s="323" t="n">
        <v>-0.004499999</v>
      </c>
      <c r="AM173" s="323" t="n">
        <v>-0.064</v>
      </c>
      <c r="AN173" s="323" t="n">
        <v>0</v>
      </c>
      <c r="AO173" s="323" t="n">
        <v>-0.008999999</v>
      </c>
      <c r="AP173" s="323" t="n">
        <v>0.031</v>
      </c>
      <c r="AQ173" s="323" t="n">
        <v>0.98</v>
      </c>
      <c r="AR173" s="323" t="n">
        <v>-0.045</v>
      </c>
      <c r="AS173" s="323" t="n">
        <v>0</v>
      </c>
      <c r="AT173" s="323" t="n">
        <v>-0.07</v>
      </c>
      <c r="AU173" s="323" t="n">
        <v>-0.13</v>
      </c>
      <c r="AV173" s="323" t="n">
        <v>0</v>
      </c>
      <c r="AW173" s="323" t="n">
        <v>-0.26</v>
      </c>
      <c r="AX173" s="323" t="n">
        <v>0</v>
      </c>
      <c r="AY173" s="323" t="n">
        <v>0.35</v>
      </c>
      <c r="AZ173" s="323" t="n">
        <v>0</v>
      </c>
      <c r="BA173" s="323" t="n">
        <v>-0.1605</v>
      </c>
      <c r="BB173" s="323" t="n">
        <v>-0.06</v>
      </c>
      <c r="BC173" s="323" t="n">
        <v>-0.1005</v>
      </c>
      <c r="BD173" s="323" t="n">
        <v>0</v>
      </c>
      <c r="BE173" s="323" t="n">
        <v>-0.0905</v>
      </c>
      <c r="BF173" s="323" t="n">
        <v>-0.009499999</v>
      </c>
      <c r="BG173" s="323" t="n">
        <v>-0.0525</v>
      </c>
      <c r="BH173" s="323" t="n">
        <v>-0.075</v>
      </c>
      <c r="BI173" s="323" t="n">
        <v>-0.075</v>
      </c>
      <c r="BJ173" s="323" t="n">
        <v>0</v>
      </c>
      <c r="BK173" s="323" t="n">
        <v>0</v>
      </c>
      <c r="BL173" s="323" t="n">
        <v>0.02</v>
      </c>
      <c r="BM173" s="323" t="n">
        <v>0</v>
      </c>
      <c r="BN173" s="323" t="n">
        <v>0.77</v>
      </c>
      <c r="BO173" s="323" t="n">
        <v>0.0025</v>
      </c>
      <c r="BP173" s="323" t="n">
        <v>-0.025</v>
      </c>
      <c r="BQ173" s="323" t="n">
        <v>0.005</v>
      </c>
      <c r="BR173" s="323" t="n">
        <v>0</v>
      </c>
      <c r="BS173" s="323" t="n">
        <v>0</v>
      </c>
      <c r="BT173" s="323" t="n">
        <v>0.005</v>
      </c>
      <c r="BU173" s="323" t="n">
        <v>0</v>
      </c>
      <c r="BV173" s="323" t="n">
        <v>0.25</v>
      </c>
      <c r="BW173" s="0" t="n">
        <v>0.02</v>
      </c>
      <c r="BX173" s="0" t="n">
        <v>0</v>
      </c>
      <c r="BY173" s="0" t="n">
        <v>0</v>
      </c>
      <c r="BZ173" s="0" t="n">
        <v>0</v>
      </c>
    </row>
    <row r="174" customFormat="false" ht="12.75" hidden="false" customHeight="false" outlineLevel="0" collapsed="false">
      <c r="C174" s="353"/>
      <c r="G174" s="310" t="n">
        <f aca="false">EOMONTH(G173,0)+1</f>
        <v>42370</v>
      </c>
      <c r="H174" s="0" t="n">
        <v>4.5525</v>
      </c>
      <c r="I174" s="326" t="n">
        <v>0.17</v>
      </c>
      <c r="J174" s="323" t="n">
        <v>0.0613160522665019</v>
      </c>
      <c r="K174" s="323" t="n">
        <v>-0.135</v>
      </c>
      <c r="L174" s="323" t="n">
        <v>-0.155</v>
      </c>
      <c r="M174" s="362" t="n">
        <v>0.015</v>
      </c>
      <c r="N174" s="362" t="n">
        <v>-0.13</v>
      </c>
      <c r="O174" s="323" t="n">
        <v>0.025</v>
      </c>
      <c r="P174" s="323" t="n">
        <v>0</v>
      </c>
      <c r="Q174" s="323" t="n">
        <v>-0.0675</v>
      </c>
      <c r="R174" s="323" t="n">
        <v>-0.125</v>
      </c>
      <c r="S174" s="323" t="n">
        <v>-0.125</v>
      </c>
      <c r="T174" s="323" t="n">
        <v>-0.135</v>
      </c>
      <c r="U174" s="323" t="n">
        <v>0</v>
      </c>
      <c r="V174" s="323" t="n">
        <v>0</v>
      </c>
      <c r="W174" s="323" t="n">
        <v>0</v>
      </c>
      <c r="X174" s="323" t="n">
        <v>0.02</v>
      </c>
      <c r="Y174" s="323" t="n">
        <v>0</v>
      </c>
      <c r="Z174" s="323" t="n">
        <v>0.5</v>
      </c>
      <c r="AA174" s="323" t="n">
        <v>0.235</v>
      </c>
      <c r="AB174" s="323" t="n">
        <v>0.34</v>
      </c>
      <c r="AC174" s="323" t="n">
        <v>-0.002999999</v>
      </c>
      <c r="AD174" s="323" t="n">
        <v>-0.0245</v>
      </c>
      <c r="AE174" s="323" t="n">
        <v>0.0135</v>
      </c>
      <c r="AF174" s="323" t="n">
        <v>-0.001499999</v>
      </c>
      <c r="AG174" s="323" t="n">
        <v>0.0025</v>
      </c>
      <c r="AH174" s="323" t="n">
        <v>-0.0165</v>
      </c>
      <c r="AI174" s="323" t="n">
        <v>-0.075</v>
      </c>
      <c r="AJ174" s="323" t="n">
        <v>-0.0475</v>
      </c>
      <c r="AK174" s="323" t="n">
        <v>-0.07</v>
      </c>
      <c r="AL174" s="323" t="n">
        <v>-0.004499999</v>
      </c>
      <c r="AM174" s="323" t="n">
        <v>-0.064</v>
      </c>
      <c r="AN174" s="323" t="n">
        <v>0</v>
      </c>
      <c r="AO174" s="323" t="n">
        <v>-0.008999999</v>
      </c>
      <c r="AP174" s="323" t="n">
        <v>0.031</v>
      </c>
      <c r="AQ174" s="323" t="n">
        <v>1.6</v>
      </c>
      <c r="AR174" s="323" t="n">
        <v>-0.0475</v>
      </c>
      <c r="AS174" s="323" t="n">
        <v>0</v>
      </c>
      <c r="AT174" s="323" t="n">
        <v>-0.07</v>
      </c>
      <c r="AU174" s="323" t="n">
        <v>-0.13</v>
      </c>
      <c r="AV174" s="323" t="n">
        <v>0</v>
      </c>
      <c r="AW174" s="323" t="n">
        <v>-0.26</v>
      </c>
      <c r="AX174" s="323" t="n">
        <v>0</v>
      </c>
      <c r="AY174" s="323" t="n">
        <v>0.35</v>
      </c>
      <c r="AZ174" s="323" t="n">
        <v>0</v>
      </c>
      <c r="BA174" s="323" t="n">
        <v>-0.1755</v>
      </c>
      <c r="BB174" s="323" t="n">
        <v>-0.06</v>
      </c>
      <c r="BC174" s="323" t="n">
        <v>-0.1155</v>
      </c>
      <c r="BD174" s="323" t="n">
        <v>0</v>
      </c>
      <c r="BE174" s="323" t="n">
        <v>-0.091</v>
      </c>
      <c r="BF174" s="323" t="n">
        <v>-0.009499999</v>
      </c>
      <c r="BG174" s="323" t="n">
        <v>-0.0525</v>
      </c>
      <c r="BH174" s="323" t="n">
        <v>-0.0775</v>
      </c>
      <c r="BI174" s="323" t="n">
        <v>-0.075</v>
      </c>
      <c r="BJ174" s="323" t="n">
        <v>0</v>
      </c>
      <c r="BK174" s="323" t="n">
        <v>0</v>
      </c>
      <c r="BL174" s="323" t="n">
        <v>0.02</v>
      </c>
      <c r="BM174" s="323" t="n">
        <v>0</v>
      </c>
      <c r="BN174" s="323" t="n">
        <v>1.04</v>
      </c>
      <c r="BO174" s="323" t="n">
        <v>0.0025</v>
      </c>
      <c r="BP174" s="323" t="n">
        <v>-0.025</v>
      </c>
      <c r="BQ174" s="323" t="n">
        <v>0.005</v>
      </c>
      <c r="BR174" s="323" t="n">
        <v>0</v>
      </c>
      <c r="BS174" s="323" t="n">
        <v>0</v>
      </c>
      <c r="BT174" s="323" t="n">
        <v>0.005</v>
      </c>
      <c r="BU174" s="323" t="n">
        <v>0</v>
      </c>
      <c r="BV174" s="323" t="n">
        <v>0.45</v>
      </c>
      <c r="BW174" s="0" t="n">
        <v>0.02</v>
      </c>
      <c r="BX174" s="0" t="n">
        <v>0</v>
      </c>
      <c r="BY174" s="0" t="n">
        <v>0</v>
      </c>
      <c r="BZ174" s="0" t="n">
        <v>0</v>
      </c>
    </row>
    <row r="175" customFormat="false" ht="12.75" hidden="false" customHeight="false" outlineLevel="0" collapsed="false">
      <c r="C175" s="353"/>
      <c r="G175" s="310" t="n">
        <f aca="false">EOMONTH(G174,0)+1</f>
        <v>42401</v>
      </c>
      <c r="H175" s="0" t="n">
        <v>4.4675</v>
      </c>
      <c r="I175" s="326" t="n">
        <v>0.17</v>
      </c>
      <c r="J175" s="323" t="n">
        <v>0.0613598805012994</v>
      </c>
      <c r="K175" s="323" t="n">
        <v>-0.1275</v>
      </c>
      <c r="L175" s="323" t="n">
        <v>-0.1475</v>
      </c>
      <c r="M175" s="362" t="n">
        <v>0.01</v>
      </c>
      <c r="N175" s="362" t="n">
        <v>-0.13</v>
      </c>
      <c r="O175" s="323" t="n">
        <v>0.02</v>
      </c>
      <c r="P175" s="323" t="n">
        <v>0</v>
      </c>
      <c r="Q175" s="323" t="n">
        <v>-0.0675</v>
      </c>
      <c r="R175" s="323" t="n">
        <v>-0.1175</v>
      </c>
      <c r="S175" s="323" t="n">
        <v>-0.1175</v>
      </c>
      <c r="T175" s="323" t="n">
        <v>-0.1275</v>
      </c>
      <c r="U175" s="323" t="n">
        <v>0</v>
      </c>
      <c r="V175" s="323" t="n">
        <v>0</v>
      </c>
      <c r="W175" s="323" t="n">
        <v>0</v>
      </c>
      <c r="X175" s="323" t="n">
        <v>0.02</v>
      </c>
      <c r="Y175" s="323" t="n">
        <v>0</v>
      </c>
      <c r="Z175" s="323" t="n">
        <v>0.5</v>
      </c>
      <c r="AA175" s="323" t="n">
        <v>0.235</v>
      </c>
      <c r="AB175" s="323" t="n">
        <v>0.34</v>
      </c>
      <c r="AC175" s="323" t="n">
        <v>-0.002999999</v>
      </c>
      <c r="AD175" s="323" t="n">
        <v>-0.0245</v>
      </c>
      <c r="AE175" s="323" t="n">
        <v>0.0135</v>
      </c>
      <c r="AF175" s="323" t="n">
        <v>-0.001499999</v>
      </c>
      <c r="AG175" s="323" t="n">
        <v>0.0025</v>
      </c>
      <c r="AH175" s="323" t="n">
        <v>-0.0165</v>
      </c>
      <c r="AI175" s="323" t="n">
        <v>-0.075</v>
      </c>
      <c r="AJ175" s="323" t="n">
        <v>-0.0475</v>
      </c>
      <c r="AK175" s="323" t="n">
        <v>-0.07</v>
      </c>
      <c r="AL175" s="323" t="n">
        <v>-0.004499999</v>
      </c>
      <c r="AM175" s="323" t="n">
        <v>-0.064</v>
      </c>
      <c r="AN175" s="323" t="n">
        <v>0</v>
      </c>
      <c r="AO175" s="323" t="n">
        <v>-0.008999999</v>
      </c>
      <c r="AP175" s="323" t="n">
        <v>0.031</v>
      </c>
      <c r="AQ175" s="323" t="n">
        <v>1.6</v>
      </c>
      <c r="AR175" s="323" t="n">
        <v>-0.03</v>
      </c>
      <c r="AS175" s="323" t="n">
        <v>0</v>
      </c>
      <c r="AT175" s="323" t="n">
        <v>-0.07</v>
      </c>
      <c r="AU175" s="323" t="n">
        <v>-0.13</v>
      </c>
      <c r="AV175" s="323" t="n">
        <v>0</v>
      </c>
      <c r="AW175" s="323" t="n">
        <v>-0.26</v>
      </c>
      <c r="AX175" s="323" t="n">
        <v>0</v>
      </c>
      <c r="AY175" s="323" t="n">
        <v>0.35</v>
      </c>
      <c r="AZ175" s="323" t="n">
        <v>0</v>
      </c>
      <c r="BA175" s="323" t="n">
        <v>-0.1655</v>
      </c>
      <c r="BB175" s="323" t="n">
        <v>-0.06</v>
      </c>
      <c r="BC175" s="323" t="n">
        <v>-0.1055</v>
      </c>
      <c r="BD175" s="323" t="n">
        <v>0</v>
      </c>
      <c r="BE175" s="323" t="n">
        <v>-0.091</v>
      </c>
      <c r="BF175" s="323" t="n">
        <v>-0.009499999</v>
      </c>
      <c r="BG175" s="323" t="n">
        <v>-0.0525</v>
      </c>
      <c r="BH175" s="323" t="n">
        <v>-0.06</v>
      </c>
      <c r="BI175" s="323" t="n">
        <v>-0.075</v>
      </c>
      <c r="BJ175" s="323" t="n">
        <v>0</v>
      </c>
      <c r="BK175" s="323" t="n">
        <v>0</v>
      </c>
      <c r="BL175" s="323" t="n">
        <v>0.02</v>
      </c>
      <c r="BM175" s="323" t="n">
        <v>0</v>
      </c>
      <c r="BN175" s="323" t="n">
        <v>1.04</v>
      </c>
      <c r="BO175" s="323" t="n">
        <v>0.0025</v>
      </c>
      <c r="BP175" s="323" t="n">
        <v>-0.025</v>
      </c>
      <c r="BQ175" s="323" t="n">
        <v>0.005</v>
      </c>
      <c r="BR175" s="323" t="n">
        <v>0</v>
      </c>
      <c r="BS175" s="323" t="n">
        <v>0</v>
      </c>
      <c r="BT175" s="323" t="n">
        <v>0.005</v>
      </c>
      <c r="BU175" s="323" t="n">
        <v>0</v>
      </c>
      <c r="BV175" s="323" t="n">
        <v>0.45</v>
      </c>
      <c r="BW175" s="0" t="n">
        <v>0.02</v>
      </c>
      <c r="BX175" s="0" t="n">
        <v>0</v>
      </c>
      <c r="BY175" s="0" t="n">
        <v>0</v>
      </c>
      <c r="BZ175" s="0" t="n">
        <v>0</v>
      </c>
    </row>
    <row r="176" customFormat="false" ht="12.75" hidden="false" customHeight="false" outlineLevel="0" collapsed="false">
      <c r="C176" s="353"/>
      <c r="G176" s="310" t="n">
        <f aca="false">EOMONTH(G175,0)+1</f>
        <v>42430</v>
      </c>
      <c r="H176" s="0" t="n">
        <v>4.3375</v>
      </c>
      <c r="I176" s="326" t="n">
        <v>0.17</v>
      </c>
      <c r="J176" s="323" t="n">
        <v>0.0614008811086224</v>
      </c>
      <c r="K176" s="323" t="n">
        <v>-0.125</v>
      </c>
      <c r="L176" s="323" t="n">
        <v>-0.145</v>
      </c>
      <c r="M176" s="362" t="n">
        <v>-0.01</v>
      </c>
      <c r="N176" s="362" t="n">
        <v>-0.13</v>
      </c>
      <c r="O176" s="323" t="n">
        <v>0</v>
      </c>
      <c r="P176" s="323" t="n">
        <v>0</v>
      </c>
      <c r="Q176" s="323" t="n">
        <v>-0.0675</v>
      </c>
      <c r="R176" s="323" t="n">
        <v>-0.115</v>
      </c>
      <c r="S176" s="323" t="n">
        <v>-0.115</v>
      </c>
      <c r="T176" s="323" t="n">
        <v>-0.125</v>
      </c>
      <c r="U176" s="323" t="n">
        <v>0</v>
      </c>
      <c r="V176" s="323" t="n">
        <v>0</v>
      </c>
      <c r="W176" s="323" t="n">
        <v>0</v>
      </c>
      <c r="X176" s="323" t="n">
        <v>0.02</v>
      </c>
      <c r="Y176" s="323" t="n">
        <v>0</v>
      </c>
      <c r="Z176" s="323" t="n">
        <v>0.5</v>
      </c>
      <c r="AA176" s="323" t="n">
        <v>0.195</v>
      </c>
      <c r="AB176" s="323" t="n">
        <v>0.29</v>
      </c>
      <c r="AC176" s="323" t="n">
        <v>-0.002999999</v>
      </c>
      <c r="AD176" s="323" t="n">
        <v>-0.0245</v>
      </c>
      <c r="AE176" s="323" t="n">
        <v>0.021</v>
      </c>
      <c r="AF176" s="323" t="n">
        <v>0.006</v>
      </c>
      <c r="AG176" s="323" t="n">
        <v>0.0025</v>
      </c>
      <c r="AH176" s="323" t="n">
        <v>0</v>
      </c>
      <c r="AI176" s="323" t="n">
        <v>-0.075</v>
      </c>
      <c r="AJ176" s="323" t="n">
        <v>-0.0475</v>
      </c>
      <c r="AK176" s="323" t="n">
        <v>-0.07</v>
      </c>
      <c r="AL176" s="323" t="n">
        <v>-0.004499999</v>
      </c>
      <c r="AM176" s="323" t="n">
        <v>-0.064</v>
      </c>
      <c r="AN176" s="323" t="n">
        <v>0</v>
      </c>
      <c r="AO176" s="323" t="n">
        <v>-0.008999999</v>
      </c>
      <c r="AP176" s="323" t="n">
        <v>0.031</v>
      </c>
      <c r="AQ176" s="323" t="n">
        <v>0.64</v>
      </c>
      <c r="AR176" s="323" t="n">
        <v>-0.0175</v>
      </c>
      <c r="AS176" s="323" t="n">
        <v>0</v>
      </c>
      <c r="AT176" s="323" t="n">
        <v>-0.07</v>
      </c>
      <c r="AU176" s="323" t="n">
        <v>-0.13</v>
      </c>
      <c r="AV176" s="323" t="n">
        <v>0</v>
      </c>
      <c r="AW176" s="323" t="n">
        <v>-0.26</v>
      </c>
      <c r="AX176" s="323" t="n">
        <v>0</v>
      </c>
      <c r="AY176" s="323" t="n">
        <v>0.35</v>
      </c>
      <c r="AZ176" s="323" t="n">
        <v>0</v>
      </c>
      <c r="BA176" s="323" t="n">
        <v>-0.1555</v>
      </c>
      <c r="BB176" s="323" t="n">
        <v>-0.06</v>
      </c>
      <c r="BC176" s="323" t="n">
        <v>-0.0955</v>
      </c>
      <c r="BD176" s="323" t="n">
        <v>0</v>
      </c>
      <c r="BE176" s="323" t="n">
        <v>-0.091</v>
      </c>
      <c r="BF176" s="323" t="n">
        <v>-0.009499999</v>
      </c>
      <c r="BG176" s="323" t="n">
        <v>-0.0525</v>
      </c>
      <c r="BH176" s="323" t="n">
        <v>-0.0475</v>
      </c>
      <c r="BI176" s="323" t="n">
        <v>-0.075</v>
      </c>
      <c r="BJ176" s="323" t="n">
        <v>0</v>
      </c>
      <c r="BK176" s="323" t="n">
        <v>0</v>
      </c>
      <c r="BL176" s="323" t="n">
        <v>0.02</v>
      </c>
      <c r="BM176" s="323" t="n">
        <v>0</v>
      </c>
      <c r="BN176" s="323" t="n">
        <v>0.54</v>
      </c>
      <c r="BO176" s="323" t="n">
        <v>0</v>
      </c>
      <c r="BP176" s="323" t="n">
        <v>-0.02</v>
      </c>
      <c r="BQ176" s="323" t="n">
        <v>0.005</v>
      </c>
      <c r="BR176" s="323" t="n">
        <v>0</v>
      </c>
      <c r="BS176" s="323" t="n">
        <v>0</v>
      </c>
      <c r="BT176" s="323" t="n">
        <v>0.005</v>
      </c>
      <c r="BU176" s="323" t="n">
        <v>0</v>
      </c>
      <c r="BV176" s="323" t="n">
        <v>0.1</v>
      </c>
      <c r="BW176" s="0" t="n">
        <v>0.02</v>
      </c>
      <c r="BX176" s="0" t="n">
        <v>0</v>
      </c>
      <c r="BY176" s="0" t="n">
        <v>0</v>
      </c>
      <c r="BZ176" s="0" t="n">
        <v>0</v>
      </c>
    </row>
    <row r="177" customFormat="false" ht="12.75" hidden="false" customHeight="false" outlineLevel="0" collapsed="false">
      <c r="C177" s="353"/>
      <c r="G177" s="310" t="n">
        <f aca="false">EOMONTH(G176,0)+1</f>
        <v>42461</v>
      </c>
      <c r="H177" s="0" t="n">
        <v>4.1525</v>
      </c>
      <c r="I177" s="326" t="n">
        <v>0.17</v>
      </c>
      <c r="J177" s="323" t="n">
        <v>0.061444709344654</v>
      </c>
      <c r="K177" s="323" t="n">
        <v>-0.13</v>
      </c>
      <c r="L177" s="323" t="n">
        <v>-0.15</v>
      </c>
      <c r="M177" s="362" t="n">
        <v>-0.09</v>
      </c>
      <c r="N177" s="362" t="n">
        <v>-0.13</v>
      </c>
      <c r="O177" s="323" t="n">
        <v>-0.09</v>
      </c>
      <c r="P177" s="323" t="n">
        <v>0</v>
      </c>
      <c r="Q177" s="323" t="n">
        <v>-0.0505</v>
      </c>
      <c r="R177" s="323" t="n">
        <v>-0.12</v>
      </c>
      <c r="S177" s="323" t="n">
        <v>-0.12</v>
      </c>
      <c r="T177" s="323" t="n">
        <v>-0.13</v>
      </c>
      <c r="U177" s="323" t="n">
        <v>0</v>
      </c>
      <c r="V177" s="323" t="n">
        <v>0</v>
      </c>
      <c r="W177" s="323" t="n">
        <v>0</v>
      </c>
      <c r="X177" s="323" t="n">
        <v>0.02</v>
      </c>
      <c r="Y177" s="323" t="n">
        <v>0</v>
      </c>
      <c r="Z177" s="323" t="n">
        <v>0.5</v>
      </c>
      <c r="AA177" s="323" t="n">
        <v>0.145</v>
      </c>
      <c r="AB177" s="323" t="n">
        <v>0.195</v>
      </c>
      <c r="AC177" s="323" t="n">
        <v>-0.005499999</v>
      </c>
      <c r="AD177" s="323" t="n">
        <v>-0.0395</v>
      </c>
      <c r="AE177" s="323" t="n">
        <v>0.021</v>
      </c>
      <c r="AF177" s="323" t="n">
        <v>0.006</v>
      </c>
      <c r="AG177" s="323" t="n">
        <v>0.0025</v>
      </c>
      <c r="AH177" s="323" t="n">
        <v>0</v>
      </c>
      <c r="AI177" s="323" t="n">
        <v>-0.0725</v>
      </c>
      <c r="AJ177" s="323" t="n">
        <v>-0.045</v>
      </c>
      <c r="AK177" s="323" t="n">
        <v>-0.0675</v>
      </c>
      <c r="AL177" s="323" t="n">
        <v>-0.009499999</v>
      </c>
      <c r="AM177" s="323" t="n">
        <v>-0.072</v>
      </c>
      <c r="AN177" s="323" t="n">
        <v>0</v>
      </c>
      <c r="AO177" s="323" t="n">
        <v>-0.017</v>
      </c>
      <c r="AP177" s="323" t="n">
        <v>0.023</v>
      </c>
      <c r="AQ177" s="323" t="n">
        <v>0.38</v>
      </c>
      <c r="AR177" s="323" t="n">
        <v>0.02</v>
      </c>
      <c r="AS177" s="323" t="n">
        <v>0</v>
      </c>
      <c r="AT177" s="323" t="n">
        <v>-0.07</v>
      </c>
      <c r="AU177" s="323" t="n">
        <v>-0.195</v>
      </c>
      <c r="AV177" s="323" t="n">
        <v>0</v>
      </c>
      <c r="AW177" s="323" t="n">
        <v>-0.37</v>
      </c>
      <c r="AX177" s="323" t="n">
        <v>0</v>
      </c>
      <c r="AY177" s="323" t="n">
        <v>0.43</v>
      </c>
      <c r="AZ177" s="323" t="n">
        <v>0</v>
      </c>
      <c r="BA177" s="323" t="n">
        <v>-0.196</v>
      </c>
      <c r="BB177" s="323" t="n">
        <v>-0.06</v>
      </c>
      <c r="BC177" s="323" t="n">
        <v>-0.136</v>
      </c>
      <c r="BD177" s="323" t="n">
        <v>0</v>
      </c>
      <c r="BE177" s="323" t="n">
        <v>-0.1135</v>
      </c>
      <c r="BF177" s="323" t="n">
        <v>-0.009499999</v>
      </c>
      <c r="BG177" s="323" t="n">
        <v>-0.0355</v>
      </c>
      <c r="BH177" s="323" t="n">
        <v>-0.01</v>
      </c>
      <c r="BI177" s="323" t="n">
        <v>-0.0725</v>
      </c>
      <c r="BJ177" s="323" t="n">
        <v>0</v>
      </c>
      <c r="BK177" s="323" t="n">
        <v>0</v>
      </c>
      <c r="BL177" s="323" t="n">
        <v>0.02</v>
      </c>
      <c r="BM177" s="323" t="n">
        <v>0</v>
      </c>
      <c r="BN177" s="323" t="n">
        <v>0.36</v>
      </c>
      <c r="BO177" s="323" t="n">
        <v>0</v>
      </c>
      <c r="BP177" s="323" t="n">
        <v>-0.015</v>
      </c>
      <c r="BQ177" s="323" t="n">
        <v>0.005</v>
      </c>
      <c r="BR177" s="323" t="n">
        <v>-0.01</v>
      </c>
      <c r="BS177" s="323" t="n">
        <v>0</v>
      </c>
      <c r="BT177" s="323" t="n">
        <v>0.005</v>
      </c>
      <c r="BU177" s="323" t="n">
        <v>0</v>
      </c>
      <c r="BV177" s="323" t="n">
        <v>0.02</v>
      </c>
      <c r="BW177" s="0" t="n">
        <v>0.005</v>
      </c>
      <c r="BX177" s="0" t="n">
        <v>0</v>
      </c>
      <c r="BY177" s="0" t="n">
        <v>0</v>
      </c>
      <c r="BZ177" s="0" t="n">
        <v>0</v>
      </c>
    </row>
    <row r="178" customFormat="false" ht="12.75" hidden="false" customHeight="false" outlineLevel="0" collapsed="false">
      <c r="C178" s="353"/>
      <c r="G178" s="310" t="n">
        <f aca="false">EOMONTH(G177,0)+1</f>
        <v>42491</v>
      </c>
      <c r="H178" s="0" t="n">
        <v>4.1475</v>
      </c>
      <c r="I178" s="326" t="n">
        <v>0.17</v>
      </c>
      <c r="J178" s="323" t="n">
        <v>0.0614871237672272</v>
      </c>
      <c r="K178" s="323" t="n">
        <v>0</v>
      </c>
      <c r="L178" s="323" t="n">
        <v>0</v>
      </c>
      <c r="M178" s="362" t="n">
        <v>0</v>
      </c>
      <c r="N178" s="362" t="n">
        <v>0</v>
      </c>
      <c r="O178" s="323" t="n">
        <v>0</v>
      </c>
      <c r="P178" s="323" t="n">
        <v>0</v>
      </c>
      <c r="Q178" s="323" t="n">
        <v>0</v>
      </c>
      <c r="R178" s="323" t="n">
        <v>0</v>
      </c>
      <c r="S178" s="323" t="n">
        <v>0</v>
      </c>
      <c r="T178" s="323" t="n">
        <v>0</v>
      </c>
      <c r="U178" s="323" t="n">
        <v>0</v>
      </c>
      <c r="V178" s="323" t="n">
        <v>0</v>
      </c>
      <c r="W178" s="323" t="n">
        <v>0</v>
      </c>
      <c r="X178" s="323" t="n">
        <v>0.02</v>
      </c>
      <c r="Y178" s="323" t="n">
        <v>0</v>
      </c>
      <c r="Z178" s="323" t="n">
        <v>0.5</v>
      </c>
      <c r="AA178" s="323" t="n">
        <v>0.125</v>
      </c>
      <c r="AB178" s="323" t="n">
        <v>0.135</v>
      </c>
      <c r="AC178" s="323" t="n">
        <v>-0.005499999</v>
      </c>
      <c r="AD178" s="323" t="n">
        <v>-0.0395</v>
      </c>
      <c r="AE178" s="323" t="n">
        <v>0.0235</v>
      </c>
      <c r="AF178" s="323" t="n">
        <v>0.0085</v>
      </c>
      <c r="AG178" s="323" t="n">
        <v>0.0025</v>
      </c>
      <c r="AH178" s="323" t="n">
        <v>0</v>
      </c>
      <c r="AI178" s="323" t="n">
        <v>-0.0725</v>
      </c>
      <c r="AJ178" s="323" t="n">
        <v>-0.045</v>
      </c>
      <c r="AK178" s="323" t="n">
        <v>-0.0675</v>
      </c>
      <c r="AL178" s="323" t="n">
        <v>-0.009499999</v>
      </c>
      <c r="AM178" s="323" t="n">
        <v>-0.072</v>
      </c>
      <c r="AN178" s="323" t="n">
        <v>0</v>
      </c>
      <c r="AO178" s="323" t="n">
        <v>-0.017</v>
      </c>
      <c r="AP178" s="323" t="n">
        <v>0.023</v>
      </c>
      <c r="AQ178" s="323" t="n">
        <v>0.33</v>
      </c>
      <c r="AR178" s="323" t="n">
        <v>0.02</v>
      </c>
      <c r="AS178" s="323" t="n">
        <v>0</v>
      </c>
      <c r="AT178" s="323" t="n">
        <v>-0.07</v>
      </c>
      <c r="AU178" s="323" t="n">
        <v>-0.195</v>
      </c>
      <c r="AV178" s="323" t="n">
        <v>0</v>
      </c>
      <c r="AW178" s="323" t="n">
        <v>-0.37</v>
      </c>
      <c r="AX178" s="323" t="n">
        <v>0</v>
      </c>
      <c r="AY178" s="323" t="n">
        <v>0.43</v>
      </c>
      <c r="AZ178" s="323" t="n">
        <v>0</v>
      </c>
      <c r="BA178" s="323" t="n">
        <v>-0.1735</v>
      </c>
      <c r="BB178" s="323" t="n">
        <v>-0.06</v>
      </c>
      <c r="BC178" s="323" t="n">
        <v>-0.1135</v>
      </c>
      <c r="BD178" s="323" t="n">
        <v>0</v>
      </c>
      <c r="BE178" s="323" t="n">
        <v>-0.106</v>
      </c>
      <c r="BF178" s="323" t="n">
        <v>-0.009499999</v>
      </c>
      <c r="BG178" s="323" t="n">
        <v>0</v>
      </c>
      <c r="BH178" s="323" t="n">
        <v>-0.01</v>
      </c>
      <c r="BI178" s="323" t="n">
        <v>-0.0725</v>
      </c>
      <c r="BJ178" s="323" t="n">
        <v>0</v>
      </c>
      <c r="BK178" s="323" t="n">
        <v>0</v>
      </c>
      <c r="BL178" s="323" t="n">
        <v>0.02</v>
      </c>
      <c r="BM178" s="323" t="n">
        <v>0</v>
      </c>
      <c r="BN178" s="323" t="n">
        <v>0.325</v>
      </c>
      <c r="BO178" s="323" t="n">
        <v>0</v>
      </c>
      <c r="BP178" s="323" t="n">
        <v>-0.015</v>
      </c>
      <c r="BQ178" s="323" t="n">
        <v>0.005</v>
      </c>
      <c r="BR178" s="323" t="n">
        <v>0</v>
      </c>
      <c r="BS178" s="323" t="n">
        <v>0</v>
      </c>
      <c r="BT178" s="323" t="n">
        <v>0.005</v>
      </c>
      <c r="BU178" s="323" t="n">
        <v>0</v>
      </c>
      <c r="BV178" s="323" t="n">
        <v>0.02</v>
      </c>
      <c r="BW178" s="0" t="n">
        <v>0.005</v>
      </c>
      <c r="BX178" s="0" t="n">
        <v>0</v>
      </c>
      <c r="BY178" s="0" t="n">
        <v>0</v>
      </c>
      <c r="BZ178" s="0" t="n">
        <v>0</v>
      </c>
    </row>
    <row r="179" customFormat="false" ht="12.75" hidden="false" customHeight="false" outlineLevel="0" collapsed="false">
      <c r="C179" s="353"/>
      <c r="G179" s="310" t="n">
        <f aca="false">EOMONTH(G178,0)+1</f>
        <v>42522</v>
      </c>
      <c r="H179" s="0" t="n">
        <v>4.1825</v>
      </c>
      <c r="I179" s="326" t="n">
        <v>0.17</v>
      </c>
      <c r="J179" s="323" t="n">
        <v>0.0615309520045142</v>
      </c>
      <c r="K179" s="323" t="n">
        <v>0</v>
      </c>
      <c r="L179" s="323" t="n">
        <v>0</v>
      </c>
      <c r="M179" s="362" t="n">
        <v>0</v>
      </c>
      <c r="N179" s="362" t="n">
        <v>0</v>
      </c>
      <c r="O179" s="323" t="n">
        <v>0</v>
      </c>
      <c r="P179" s="323" t="n">
        <v>0</v>
      </c>
      <c r="Q179" s="323" t="n">
        <v>0</v>
      </c>
      <c r="R179" s="323" t="n">
        <v>0</v>
      </c>
      <c r="S179" s="323" t="n">
        <v>0</v>
      </c>
      <c r="T179" s="323" t="n">
        <v>0</v>
      </c>
      <c r="U179" s="323" t="n">
        <v>0</v>
      </c>
      <c r="V179" s="323" t="n">
        <v>0</v>
      </c>
      <c r="W179" s="323" t="n">
        <v>0</v>
      </c>
      <c r="X179" s="323" t="n">
        <v>0</v>
      </c>
      <c r="Y179" s="323" t="n">
        <v>0</v>
      </c>
      <c r="Z179" s="323" t="n">
        <v>0.5</v>
      </c>
      <c r="AA179" s="323" t="n">
        <v>0.145</v>
      </c>
      <c r="AB179" s="323" t="n">
        <v>0.165</v>
      </c>
      <c r="AC179" s="323" t="n">
        <v>-0.005499999</v>
      </c>
      <c r="AD179" s="323" t="n">
        <v>-0.037</v>
      </c>
      <c r="AE179" s="323" t="n">
        <v>0.0235</v>
      </c>
      <c r="AF179" s="323" t="n">
        <v>0.0085</v>
      </c>
      <c r="AG179" s="323" t="n">
        <v>0.0025</v>
      </c>
      <c r="AH179" s="323" t="n">
        <v>0</v>
      </c>
      <c r="AI179" s="323" t="n">
        <v>-0.0725</v>
      </c>
      <c r="AJ179" s="323" t="n">
        <v>-0.045</v>
      </c>
      <c r="AK179" s="323" t="n">
        <v>-0.0675</v>
      </c>
      <c r="AL179" s="323" t="n">
        <v>-0.009499999</v>
      </c>
      <c r="AM179" s="323" t="n">
        <v>-0.072</v>
      </c>
      <c r="AN179" s="323" t="n">
        <v>0</v>
      </c>
      <c r="AO179" s="323" t="n">
        <v>-0.017</v>
      </c>
      <c r="AP179" s="323" t="n">
        <v>0.023</v>
      </c>
      <c r="AQ179" s="323" t="n">
        <v>0.37</v>
      </c>
      <c r="AR179" s="323" t="n">
        <v>0.025</v>
      </c>
      <c r="AS179" s="323" t="n">
        <v>0</v>
      </c>
      <c r="AT179" s="323" t="n">
        <v>-0.07</v>
      </c>
      <c r="AU179" s="323" t="n">
        <v>-0.195</v>
      </c>
      <c r="AV179" s="323" t="n">
        <v>0</v>
      </c>
      <c r="AW179" s="323" t="n">
        <v>-0.37</v>
      </c>
      <c r="AX179" s="323" t="n">
        <v>0</v>
      </c>
      <c r="AY179" s="323" t="n">
        <v>0.43</v>
      </c>
      <c r="AZ179" s="323" t="n">
        <v>0</v>
      </c>
      <c r="BA179" s="323" t="n">
        <v>-0.121</v>
      </c>
      <c r="BB179" s="323" t="n">
        <v>-0.06</v>
      </c>
      <c r="BC179" s="323" t="n">
        <v>-0.061</v>
      </c>
      <c r="BD179" s="323" t="n">
        <v>0</v>
      </c>
      <c r="BE179" s="323" t="n">
        <v>-0.0635</v>
      </c>
      <c r="BF179" s="323" t="n">
        <v>-0.009499999</v>
      </c>
      <c r="BG179" s="323" t="n">
        <v>0</v>
      </c>
      <c r="BH179" s="323" t="n">
        <v>-0.005</v>
      </c>
      <c r="BI179" s="323" t="n">
        <v>-0.0725</v>
      </c>
      <c r="BJ179" s="323" t="n">
        <v>0</v>
      </c>
      <c r="BK179" s="323" t="n">
        <v>0</v>
      </c>
      <c r="BL179" s="323" t="n">
        <v>0</v>
      </c>
      <c r="BM179" s="323" t="n">
        <v>0</v>
      </c>
      <c r="BN179" s="323" t="n">
        <v>0.335</v>
      </c>
      <c r="BO179" s="323" t="n">
        <v>0</v>
      </c>
      <c r="BP179" s="323" t="n">
        <v>-0.015</v>
      </c>
      <c r="BQ179" s="323" t="n">
        <v>0.005</v>
      </c>
      <c r="BR179" s="323" t="n">
        <v>0</v>
      </c>
      <c r="BS179" s="323" t="n">
        <v>0</v>
      </c>
      <c r="BT179" s="323" t="n">
        <v>0.005</v>
      </c>
      <c r="BU179" s="323" t="n">
        <v>0</v>
      </c>
      <c r="BV179" s="323" t="n">
        <v>0.035</v>
      </c>
      <c r="BW179" s="0" t="n">
        <v>0.005</v>
      </c>
      <c r="BX179" s="0" t="n">
        <v>0</v>
      </c>
      <c r="BY179" s="0" t="n">
        <v>0</v>
      </c>
      <c r="BZ179" s="0" t="n">
        <v>0</v>
      </c>
    </row>
    <row r="180" customFormat="false" ht="12.75" hidden="false" customHeight="false" outlineLevel="0" collapsed="false">
      <c r="C180" s="353"/>
      <c r="G180" s="310" t="n">
        <f aca="false">EOMONTH(G179,0)+1</f>
        <v>42552</v>
      </c>
      <c r="H180" s="0" t="n">
        <v>4.2225</v>
      </c>
      <c r="I180" s="326" t="n">
        <v>0.17</v>
      </c>
      <c r="J180" s="323" t="n">
        <v>0.061573366428302</v>
      </c>
      <c r="K180" s="323" t="n">
        <v>0</v>
      </c>
      <c r="L180" s="323" t="n">
        <v>0</v>
      </c>
      <c r="M180" s="362" t="n">
        <v>0</v>
      </c>
      <c r="N180" s="362" t="n">
        <v>0</v>
      </c>
      <c r="O180" s="323" t="n">
        <v>0</v>
      </c>
      <c r="P180" s="323" t="n">
        <v>0</v>
      </c>
      <c r="Q180" s="323" t="n">
        <v>0</v>
      </c>
      <c r="R180" s="323" t="n">
        <v>0</v>
      </c>
      <c r="S180" s="323" t="n">
        <v>0</v>
      </c>
      <c r="T180" s="323" t="n">
        <v>0</v>
      </c>
      <c r="U180" s="323" t="n">
        <v>0</v>
      </c>
      <c r="V180" s="323" t="n">
        <v>0</v>
      </c>
      <c r="W180" s="323" t="n">
        <v>0</v>
      </c>
      <c r="X180" s="323" t="n">
        <v>0</v>
      </c>
      <c r="Y180" s="323" t="n">
        <v>0</v>
      </c>
      <c r="Z180" s="323" t="n">
        <v>0.5</v>
      </c>
      <c r="AA180" s="323" t="n">
        <v>0.15</v>
      </c>
      <c r="AB180" s="323" t="n">
        <v>0.205</v>
      </c>
      <c r="AC180" s="323" t="n">
        <v>-0.005499999</v>
      </c>
      <c r="AD180" s="323" t="n">
        <v>-0.037</v>
      </c>
      <c r="AE180" s="323" t="n">
        <v>0.0235</v>
      </c>
      <c r="AF180" s="323" t="n">
        <v>0.0085</v>
      </c>
      <c r="AG180" s="323" t="n">
        <v>0.0025</v>
      </c>
      <c r="AH180" s="323" t="n">
        <v>0</v>
      </c>
      <c r="AI180" s="323" t="n">
        <v>-0.0725</v>
      </c>
      <c r="AJ180" s="323" t="n">
        <v>-0.045</v>
      </c>
      <c r="AK180" s="323" t="n">
        <v>-0.0675</v>
      </c>
      <c r="AL180" s="323" t="n">
        <v>-0.009499999</v>
      </c>
      <c r="AM180" s="323" t="n">
        <v>-0.072</v>
      </c>
      <c r="AN180" s="323" t="n">
        <v>0</v>
      </c>
      <c r="AO180" s="323" t="n">
        <v>-0.017</v>
      </c>
      <c r="AP180" s="323" t="n">
        <v>0.023</v>
      </c>
      <c r="AQ180" s="323" t="n">
        <v>0.41</v>
      </c>
      <c r="AR180" s="323" t="n">
        <v>0.0275</v>
      </c>
      <c r="AS180" s="323" t="n">
        <v>0</v>
      </c>
      <c r="AT180" s="323" t="n">
        <v>-0.07</v>
      </c>
      <c r="AU180" s="323" t="n">
        <v>-0.195</v>
      </c>
      <c r="AV180" s="323" t="n">
        <v>0</v>
      </c>
      <c r="AW180" s="323" t="n">
        <v>-0.37</v>
      </c>
      <c r="AX180" s="323" t="n">
        <v>0</v>
      </c>
      <c r="AY180" s="323" t="n">
        <v>0.43</v>
      </c>
      <c r="AZ180" s="323" t="n">
        <v>0</v>
      </c>
      <c r="BA180" s="323" t="n">
        <v>-0.131</v>
      </c>
      <c r="BB180" s="323" t="n">
        <v>-0.06</v>
      </c>
      <c r="BC180" s="323" t="n">
        <v>-0.071</v>
      </c>
      <c r="BD180" s="323" t="n">
        <v>0</v>
      </c>
      <c r="BE180" s="323" t="n">
        <v>-0.061</v>
      </c>
      <c r="BF180" s="323" t="n">
        <v>-0.009499999</v>
      </c>
      <c r="BG180" s="323" t="n">
        <v>0</v>
      </c>
      <c r="BH180" s="323" t="n">
        <v>-0.0025</v>
      </c>
      <c r="BI180" s="323" t="n">
        <v>-0.0725</v>
      </c>
      <c r="BJ180" s="323" t="n">
        <v>0</v>
      </c>
      <c r="BK180" s="323" t="n">
        <v>0</v>
      </c>
      <c r="BL180" s="323" t="n">
        <v>0</v>
      </c>
      <c r="BM180" s="323" t="n">
        <v>0</v>
      </c>
      <c r="BN180" s="323" t="n">
        <v>0.35</v>
      </c>
      <c r="BO180" s="323" t="n">
        <v>0</v>
      </c>
      <c r="BP180" s="323" t="n">
        <v>-0.01</v>
      </c>
      <c r="BQ180" s="323" t="n">
        <v>0.005</v>
      </c>
      <c r="BR180" s="323" t="n">
        <v>0</v>
      </c>
      <c r="BS180" s="323" t="n">
        <v>0</v>
      </c>
      <c r="BT180" s="323" t="n">
        <v>0.005</v>
      </c>
      <c r="BU180" s="323" t="n">
        <v>0</v>
      </c>
      <c r="BV180" s="323" t="n">
        <v>0.035</v>
      </c>
      <c r="BW180" s="0" t="n">
        <v>0</v>
      </c>
      <c r="BX180" s="0" t="n">
        <v>0</v>
      </c>
      <c r="BY180" s="0" t="n">
        <v>0</v>
      </c>
      <c r="BZ180" s="0" t="n">
        <v>0</v>
      </c>
    </row>
    <row r="181" customFormat="false" ht="12.75" hidden="false" customHeight="false" outlineLevel="0" collapsed="false">
      <c r="C181" s="353"/>
      <c r="G181" s="310" t="n">
        <f aca="false">EOMONTH(G180,0)+1</f>
        <v>42583</v>
      </c>
      <c r="H181" s="0" t="n">
        <v>4.2625</v>
      </c>
      <c r="I181" s="326" t="n">
        <v>0.17</v>
      </c>
      <c r="J181" s="323" t="n">
        <v>0.061617194666844</v>
      </c>
      <c r="K181" s="323" t="n">
        <v>0</v>
      </c>
      <c r="L181" s="323" t="n">
        <v>0</v>
      </c>
      <c r="M181" s="362" t="n">
        <v>0</v>
      </c>
      <c r="N181" s="362" t="n">
        <v>0</v>
      </c>
      <c r="O181" s="323" t="n">
        <v>0</v>
      </c>
      <c r="P181" s="323" t="n">
        <v>0</v>
      </c>
      <c r="Q181" s="323" t="n">
        <v>0</v>
      </c>
      <c r="R181" s="323" t="n">
        <v>0</v>
      </c>
      <c r="S181" s="323" t="n">
        <v>0</v>
      </c>
      <c r="T181" s="323" t="n">
        <v>0</v>
      </c>
      <c r="U181" s="323" t="n">
        <v>0</v>
      </c>
      <c r="V181" s="323" t="n">
        <v>0</v>
      </c>
      <c r="W181" s="323" t="n">
        <v>0</v>
      </c>
      <c r="X181" s="323" t="n">
        <v>0</v>
      </c>
      <c r="Y181" s="323" t="n">
        <v>0</v>
      </c>
      <c r="Z181" s="323" t="n">
        <v>0.5</v>
      </c>
      <c r="AA181" s="323" t="n">
        <v>0.15</v>
      </c>
      <c r="AB181" s="323" t="n">
        <v>0.205</v>
      </c>
      <c r="AC181" s="323" t="n">
        <v>-0.005499999</v>
      </c>
      <c r="AD181" s="323" t="n">
        <v>-0.037</v>
      </c>
      <c r="AE181" s="323" t="n">
        <v>0.0185</v>
      </c>
      <c r="AF181" s="323" t="n">
        <v>0.0035</v>
      </c>
      <c r="AG181" s="323" t="n">
        <v>0.0025</v>
      </c>
      <c r="AH181" s="323" t="n">
        <v>0</v>
      </c>
      <c r="AI181" s="323" t="n">
        <v>-0.0725</v>
      </c>
      <c r="AJ181" s="323" t="n">
        <v>-0.045</v>
      </c>
      <c r="AK181" s="323" t="n">
        <v>-0.0675</v>
      </c>
      <c r="AL181" s="323" t="n">
        <v>-0.009499999</v>
      </c>
      <c r="AM181" s="323" t="n">
        <v>-0.072</v>
      </c>
      <c r="AN181" s="323" t="n">
        <v>0</v>
      </c>
      <c r="AO181" s="323" t="n">
        <v>-0.017</v>
      </c>
      <c r="AP181" s="323" t="n">
        <v>0.023</v>
      </c>
      <c r="AQ181" s="323" t="n">
        <v>0.41</v>
      </c>
      <c r="AR181" s="323" t="n">
        <v>0.03</v>
      </c>
      <c r="AS181" s="323" t="n">
        <v>0</v>
      </c>
      <c r="AT181" s="323" t="n">
        <v>-0.07</v>
      </c>
      <c r="AU181" s="323" t="n">
        <v>-0.195</v>
      </c>
      <c r="AV181" s="323" t="n">
        <v>0</v>
      </c>
      <c r="AW181" s="323" t="n">
        <v>-0.37</v>
      </c>
      <c r="AX181" s="323" t="n">
        <v>0</v>
      </c>
      <c r="AY181" s="323" t="n">
        <v>0.43</v>
      </c>
      <c r="AZ181" s="323" t="n">
        <v>0</v>
      </c>
      <c r="BA181" s="323" t="n">
        <v>-0.126</v>
      </c>
      <c r="BB181" s="323" t="n">
        <v>-0.06</v>
      </c>
      <c r="BC181" s="323" t="n">
        <v>-0.066</v>
      </c>
      <c r="BD181" s="323" t="n">
        <v>0</v>
      </c>
      <c r="BE181" s="323" t="n">
        <v>-0.0585</v>
      </c>
      <c r="BF181" s="323" t="n">
        <v>-0.009499999</v>
      </c>
      <c r="BG181" s="323" t="n">
        <v>0</v>
      </c>
      <c r="BH181" s="323" t="n">
        <v>0</v>
      </c>
      <c r="BI181" s="323" t="n">
        <v>-0.0725</v>
      </c>
      <c r="BJ181" s="323" t="n">
        <v>0</v>
      </c>
      <c r="BK181" s="323" t="n">
        <v>0</v>
      </c>
      <c r="BL181" s="323" t="n">
        <v>0</v>
      </c>
      <c r="BM181" s="323" t="n">
        <v>0</v>
      </c>
      <c r="BN181" s="323" t="n">
        <v>0.35</v>
      </c>
      <c r="BO181" s="323" t="n">
        <v>0</v>
      </c>
      <c r="BP181" s="323" t="n">
        <v>-0.01</v>
      </c>
      <c r="BQ181" s="323" t="n">
        <v>0.005</v>
      </c>
      <c r="BR181" s="323" t="n">
        <v>0</v>
      </c>
      <c r="BS181" s="323" t="n">
        <v>0</v>
      </c>
      <c r="BT181" s="323" t="n">
        <v>0.005</v>
      </c>
      <c r="BU181" s="323" t="n">
        <v>0</v>
      </c>
      <c r="BV181" s="323" t="n">
        <v>0.01</v>
      </c>
      <c r="BW181" s="0" t="n">
        <v>0</v>
      </c>
      <c r="BX181" s="0" t="n">
        <v>0</v>
      </c>
      <c r="BY181" s="0" t="n">
        <v>0</v>
      </c>
      <c r="BZ181" s="0" t="n">
        <v>0</v>
      </c>
    </row>
    <row r="182" customFormat="false" ht="12.75" hidden="false" customHeight="false" outlineLevel="0" collapsed="false">
      <c r="C182" s="353"/>
      <c r="G182" s="310" t="n">
        <f aca="false">EOMONTH(G181,0)+1</f>
        <v>42614</v>
      </c>
      <c r="H182" s="0" t="n">
        <v>4.2575</v>
      </c>
      <c r="I182" s="326" t="n">
        <v>0.17</v>
      </c>
      <c r="J182" s="323" t="n">
        <v>0.0616610229060237</v>
      </c>
      <c r="K182" s="323" t="n">
        <v>0</v>
      </c>
      <c r="L182" s="323" t="n">
        <v>0</v>
      </c>
      <c r="M182" s="362" t="n">
        <v>0</v>
      </c>
      <c r="N182" s="362" t="n">
        <v>0</v>
      </c>
      <c r="O182" s="323" t="n">
        <v>0</v>
      </c>
      <c r="P182" s="323" t="n">
        <v>0</v>
      </c>
      <c r="Q182" s="323" t="n">
        <v>0</v>
      </c>
      <c r="R182" s="323" t="n">
        <v>0</v>
      </c>
      <c r="S182" s="323" t="n">
        <v>0</v>
      </c>
      <c r="T182" s="323" t="n">
        <v>0</v>
      </c>
      <c r="U182" s="323" t="n">
        <v>0</v>
      </c>
      <c r="V182" s="323" t="n">
        <v>0</v>
      </c>
      <c r="W182" s="323" t="n">
        <v>0</v>
      </c>
      <c r="X182" s="323" t="n">
        <v>0</v>
      </c>
      <c r="Y182" s="323" t="n">
        <v>0</v>
      </c>
      <c r="Z182" s="323" t="n">
        <v>0.5</v>
      </c>
      <c r="AA182" s="323" t="n">
        <v>0.125</v>
      </c>
      <c r="AB182" s="323" t="n">
        <v>0.145</v>
      </c>
      <c r="AC182" s="323" t="n">
        <v>-0.005499999</v>
      </c>
      <c r="AD182" s="323" t="n">
        <v>-0.042</v>
      </c>
      <c r="AE182" s="323" t="n">
        <v>0.0185</v>
      </c>
      <c r="AF182" s="323" t="n">
        <v>0.0035</v>
      </c>
      <c r="AG182" s="323" t="n">
        <v>0.0025</v>
      </c>
      <c r="AH182" s="323" t="n">
        <v>0</v>
      </c>
      <c r="AI182" s="323" t="n">
        <v>-0.0725</v>
      </c>
      <c r="AJ182" s="323" t="n">
        <v>-0.045</v>
      </c>
      <c r="AK182" s="323" t="n">
        <v>-0.0675</v>
      </c>
      <c r="AL182" s="323" t="n">
        <v>-0.009499999</v>
      </c>
      <c r="AM182" s="323" t="n">
        <v>-0.072</v>
      </c>
      <c r="AN182" s="323" t="n">
        <v>0</v>
      </c>
      <c r="AO182" s="323" t="n">
        <v>-0.017</v>
      </c>
      <c r="AP182" s="323" t="n">
        <v>0.023</v>
      </c>
      <c r="AQ182" s="323" t="n">
        <v>0.36</v>
      </c>
      <c r="AR182" s="323" t="n">
        <v>0.0225</v>
      </c>
      <c r="AS182" s="323" t="n">
        <v>0</v>
      </c>
      <c r="AT182" s="323" t="n">
        <v>-0.07</v>
      </c>
      <c r="AU182" s="323" t="n">
        <v>-0.195</v>
      </c>
      <c r="AV182" s="323" t="n">
        <v>0</v>
      </c>
      <c r="AW182" s="323" t="n">
        <v>-0.37</v>
      </c>
      <c r="AX182" s="323" t="n">
        <v>0</v>
      </c>
      <c r="AY182" s="323" t="n">
        <v>0.43</v>
      </c>
      <c r="AZ182" s="323" t="n">
        <v>0</v>
      </c>
      <c r="BA182" s="323" t="n">
        <v>-0.136</v>
      </c>
      <c r="BB182" s="323" t="n">
        <v>-0.06</v>
      </c>
      <c r="BC182" s="323" t="n">
        <v>-0.076</v>
      </c>
      <c r="BD182" s="323" t="n">
        <v>0</v>
      </c>
      <c r="BE182" s="323" t="n">
        <v>-0.0635</v>
      </c>
      <c r="BF182" s="323" t="n">
        <v>-0.009499999</v>
      </c>
      <c r="BG182" s="323" t="n">
        <v>0</v>
      </c>
      <c r="BH182" s="323" t="n">
        <v>-0.0075</v>
      </c>
      <c r="BI182" s="323" t="n">
        <v>-0.0725</v>
      </c>
      <c r="BJ182" s="323" t="n">
        <v>0</v>
      </c>
      <c r="BK182" s="323" t="n">
        <v>0</v>
      </c>
      <c r="BL182" s="323" t="n">
        <v>0</v>
      </c>
      <c r="BM182" s="323" t="n">
        <v>0</v>
      </c>
      <c r="BN182" s="323" t="n">
        <v>0.315</v>
      </c>
      <c r="BO182" s="323" t="n">
        <v>0</v>
      </c>
      <c r="BP182" s="323" t="n">
        <v>-0.01</v>
      </c>
      <c r="BQ182" s="323" t="n">
        <v>0.005</v>
      </c>
      <c r="BR182" s="323" t="n">
        <v>0</v>
      </c>
      <c r="BS182" s="323" t="n">
        <v>0</v>
      </c>
      <c r="BT182" s="323" t="n">
        <v>0.005</v>
      </c>
      <c r="BU182" s="323" t="n">
        <v>0</v>
      </c>
      <c r="BV182" s="323" t="n">
        <v>0.01</v>
      </c>
      <c r="BW182" s="0" t="n">
        <v>0</v>
      </c>
      <c r="BX182" s="0" t="n">
        <v>0</v>
      </c>
      <c r="BY182" s="0" t="n">
        <v>0</v>
      </c>
      <c r="BZ182" s="0" t="n">
        <v>0</v>
      </c>
    </row>
    <row r="183" customFormat="false" ht="12.75" hidden="false" customHeight="false" outlineLevel="0" collapsed="false">
      <c r="C183" s="353"/>
      <c r="G183" s="310" t="n">
        <f aca="false">EOMONTH(G182,0)+1</f>
        <v>42644</v>
      </c>
      <c r="H183" s="0" t="n">
        <v>4.2825</v>
      </c>
      <c r="I183" s="326" t="n">
        <v>0.17</v>
      </c>
      <c r="J183" s="323" t="n">
        <v>0.061703437331643</v>
      </c>
      <c r="K183" s="323" t="n">
        <v>0</v>
      </c>
      <c r="L183" s="323" t="n">
        <v>0</v>
      </c>
      <c r="M183" s="362" t="n">
        <v>0</v>
      </c>
      <c r="N183" s="362" t="n">
        <v>0</v>
      </c>
      <c r="O183" s="323" t="n">
        <v>0</v>
      </c>
      <c r="P183" s="323" t="n">
        <v>0</v>
      </c>
      <c r="Q183" s="323" t="n">
        <v>0</v>
      </c>
      <c r="R183" s="323" t="n">
        <v>0</v>
      </c>
      <c r="S183" s="323" t="n">
        <v>0</v>
      </c>
      <c r="T183" s="323" t="n">
        <v>0</v>
      </c>
      <c r="U183" s="323" t="n">
        <v>0</v>
      </c>
      <c r="V183" s="323" t="n">
        <v>0</v>
      </c>
      <c r="W183" s="323" t="n">
        <v>0</v>
      </c>
      <c r="X183" s="323" t="n">
        <v>0</v>
      </c>
      <c r="Y183" s="323" t="n">
        <v>0</v>
      </c>
      <c r="Z183" s="323" t="n">
        <v>0.5</v>
      </c>
      <c r="AA183" s="323" t="n">
        <v>0.145</v>
      </c>
      <c r="AB183" s="323" t="n">
        <v>0.175</v>
      </c>
      <c r="AC183" s="323" t="n">
        <v>-0.005499999</v>
      </c>
      <c r="AD183" s="323" t="n">
        <v>-0.042</v>
      </c>
      <c r="AE183" s="323" t="n">
        <v>0.0135</v>
      </c>
      <c r="AF183" s="323" t="n">
        <v>-0.001499999</v>
      </c>
      <c r="AG183" s="323" t="n">
        <v>0.0025</v>
      </c>
      <c r="AH183" s="323" t="n">
        <v>0</v>
      </c>
      <c r="AI183" s="323" t="n">
        <v>-0.0725</v>
      </c>
      <c r="AJ183" s="323" t="n">
        <v>-0.045</v>
      </c>
      <c r="AK183" s="323" t="n">
        <v>-0.0675</v>
      </c>
      <c r="AL183" s="323" t="n">
        <v>-0.009499999</v>
      </c>
      <c r="AM183" s="323" t="n">
        <v>-0.072</v>
      </c>
      <c r="AN183" s="323" t="n">
        <v>0</v>
      </c>
      <c r="AO183" s="323" t="n">
        <v>-0.017</v>
      </c>
      <c r="AP183" s="323" t="n">
        <v>0.023</v>
      </c>
      <c r="AQ183" s="323" t="n">
        <v>0.4</v>
      </c>
      <c r="AR183" s="323" t="n">
        <v>0.0125</v>
      </c>
      <c r="AS183" s="323" t="n">
        <v>0</v>
      </c>
      <c r="AT183" s="323" t="n">
        <v>-0.07</v>
      </c>
      <c r="AU183" s="323" t="n">
        <v>-0.195</v>
      </c>
      <c r="AV183" s="323" t="n">
        <v>0</v>
      </c>
      <c r="AW183" s="323" t="n">
        <v>-0.37</v>
      </c>
      <c r="AX183" s="323" t="n">
        <v>0</v>
      </c>
      <c r="AY183" s="323" t="n">
        <v>0.43</v>
      </c>
      <c r="AZ183" s="323" t="n">
        <v>0</v>
      </c>
      <c r="BA183" s="323" t="n">
        <v>-0.1235</v>
      </c>
      <c r="BB183" s="323" t="n">
        <v>-0.06</v>
      </c>
      <c r="BC183" s="323" t="n">
        <v>-0.0635</v>
      </c>
      <c r="BD183" s="323" t="n">
        <v>0</v>
      </c>
      <c r="BE183" s="323" t="n">
        <v>-0.066</v>
      </c>
      <c r="BF183" s="323" t="n">
        <v>-0.009499999</v>
      </c>
      <c r="BG183" s="323" t="n">
        <v>0</v>
      </c>
      <c r="BH183" s="323" t="n">
        <v>-0.0175</v>
      </c>
      <c r="BI183" s="323" t="n">
        <v>-0.0725</v>
      </c>
      <c r="BJ183" s="323" t="n">
        <v>0</v>
      </c>
      <c r="BK183" s="323" t="n">
        <v>0</v>
      </c>
      <c r="BL183" s="323" t="n">
        <v>0</v>
      </c>
      <c r="BM183" s="323" t="n">
        <v>0</v>
      </c>
      <c r="BN183" s="323" t="n">
        <v>0.36</v>
      </c>
      <c r="BO183" s="323" t="n">
        <v>0</v>
      </c>
      <c r="BP183" s="323" t="n">
        <v>-0.015</v>
      </c>
      <c r="BQ183" s="323" t="n">
        <v>0.005</v>
      </c>
      <c r="BR183" s="323" t="n">
        <v>0</v>
      </c>
      <c r="BS183" s="323" t="n">
        <v>0</v>
      </c>
      <c r="BT183" s="323" t="n">
        <v>0.005</v>
      </c>
      <c r="BU183" s="323" t="n">
        <v>0</v>
      </c>
      <c r="BV183" s="323" t="n">
        <v>0.01</v>
      </c>
      <c r="BW183" s="0" t="n">
        <v>0</v>
      </c>
      <c r="BX183" s="0" t="n">
        <v>0</v>
      </c>
      <c r="BY183" s="0" t="n">
        <v>0</v>
      </c>
      <c r="BZ183" s="0" t="n">
        <v>0</v>
      </c>
    </row>
    <row r="184" customFormat="false" ht="12.75" hidden="false" customHeight="false" outlineLevel="0" collapsed="false">
      <c r="C184" s="353"/>
      <c r="G184" s="310" t="n">
        <f aca="false">EOMONTH(G183,0)+1</f>
        <v>42675</v>
      </c>
      <c r="H184" s="0" t="n">
        <v>4.4345</v>
      </c>
      <c r="I184" s="326" t="n">
        <v>0.17</v>
      </c>
      <c r="J184" s="323" t="n">
        <v>0.0617472655720777</v>
      </c>
      <c r="K184" s="323" t="n">
        <v>0</v>
      </c>
      <c r="L184" s="323" t="n">
        <v>0</v>
      </c>
      <c r="M184" s="362" t="n">
        <v>0</v>
      </c>
      <c r="N184" s="362" t="n">
        <v>0</v>
      </c>
      <c r="O184" s="323" t="n">
        <v>0</v>
      </c>
      <c r="P184" s="323" t="n">
        <v>0</v>
      </c>
      <c r="Q184" s="323" t="n">
        <v>0</v>
      </c>
      <c r="R184" s="323" t="n">
        <v>0</v>
      </c>
      <c r="S184" s="323" t="n">
        <v>0</v>
      </c>
      <c r="T184" s="323" t="n">
        <v>0</v>
      </c>
      <c r="U184" s="323" t="n">
        <v>0</v>
      </c>
      <c r="V184" s="323" t="n">
        <v>0</v>
      </c>
      <c r="W184" s="323" t="n">
        <v>0</v>
      </c>
      <c r="X184" s="323" t="n">
        <v>0</v>
      </c>
      <c r="Y184" s="323" t="n">
        <v>0</v>
      </c>
      <c r="Z184" s="323" t="n">
        <v>0.5</v>
      </c>
      <c r="AA184" s="323" t="n">
        <v>0.195</v>
      </c>
      <c r="AB184" s="323" t="n">
        <v>0.21</v>
      </c>
      <c r="AC184" s="323" t="n">
        <v>-0.002999999</v>
      </c>
      <c r="AD184" s="323" t="n">
        <v>-0.023</v>
      </c>
      <c r="AE184" s="323" t="n">
        <v>0.0145</v>
      </c>
      <c r="AF184" s="323" t="n">
        <v>0.000499999999999994</v>
      </c>
      <c r="AG184" s="323" t="n">
        <v>0.0025</v>
      </c>
      <c r="AH184" s="323" t="n">
        <v>0</v>
      </c>
      <c r="AI184" s="323" t="n">
        <v>-0.075</v>
      </c>
      <c r="AJ184" s="323" t="n">
        <v>-0.0475</v>
      </c>
      <c r="AK184" s="323" t="n">
        <v>-0.07</v>
      </c>
      <c r="AL184" s="323" t="n">
        <v>-0.005999999</v>
      </c>
      <c r="AM184" s="323" t="n">
        <v>-0.064</v>
      </c>
      <c r="AN184" s="323" t="n">
        <v>0</v>
      </c>
      <c r="AO184" s="323" t="n">
        <v>-0.008999999</v>
      </c>
      <c r="AP184" s="323" t="n">
        <v>0.031</v>
      </c>
      <c r="AQ184" s="323" t="n">
        <v>0.65</v>
      </c>
      <c r="AR184" s="323" t="n">
        <v>-0.0225</v>
      </c>
      <c r="AS184" s="323" t="n">
        <v>0</v>
      </c>
      <c r="AT184" s="323" t="n">
        <v>-0.07</v>
      </c>
      <c r="AU184" s="323" t="n">
        <v>-0.13</v>
      </c>
      <c r="AV184" s="323" t="n">
        <v>0</v>
      </c>
      <c r="AW184" s="323" t="n">
        <v>-0.26</v>
      </c>
      <c r="AX184" s="323" t="n">
        <v>0</v>
      </c>
      <c r="AY184" s="323" t="n">
        <v>0.35</v>
      </c>
      <c r="AZ184" s="323" t="n">
        <v>0</v>
      </c>
      <c r="BA184" s="323" t="n">
        <v>-0.131</v>
      </c>
      <c r="BB184" s="323" t="n">
        <v>-0.06</v>
      </c>
      <c r="BC184" s="323" t="n">
        <v>-0.071</v>
      </c>
      <c r="BD184" s="323" t="n">
        <v>0</v>
      </c>
      <c r="BE184" s="323" t="n">
        <v>-0.061</v>
      </c>
      <c r="BF184" s="323" t="n">
        <v>-0.011</v>
      </c>
      <c r="BG184" s="323" t="n">
        <v>0</v>
      </c>
      <c r="BH184" s="323" t="n">
        <v>-0.0525</v>
      </c>
      <c r="BI184" s="323" t="n">
        <v>-0.075</v>
      </c>
      <c r="BJ184" s="323" t="n">
        <v>0</v>
      </c>
      <c r="BK184" s="323" t="n">
        <v>0</v>
      </c>
      <c r="BL184" s="323" t="n">
        <v>0</v>
      </c>
      <c r="BM184" s="323" t="n">
        <v>0</v>
      </c>
      <c r="BN184" s="323" t="n">
        <v>0.46</v>
      </c>
      <c r="BO184" s="323" t="n">
        <v>0</v>
      </c>
      <c r="BP184" s="323" t="n">
        <v>-0.02</v>
      </c>
      <c r="BQ184" s="323" t="n">
        <v>0.005</v>
      </c>
      <c r="BR184" s="323" t="n">
        <v>0</v>
      </c>
      <c r="BS184" s="323" t="n">
        <v>0</v>
      </c>
      <c r="BT184" s="323" t="n">
        <v>0.005</v>
      </c>
      <c r="BU184" s="323" t="n">
        <v>0</v>
      </c>
      <c r="BV184" s="323" t="n">
        <v>0.055</v>
      </c>
      <c r="BW184" s="0" t="n">
        <v>0</v>
      </c>
      <c r="BX184" s="0" t="n">
        <v>0</v>
      </c>
      <c r="BY184" s="0" t="n">
        <v>0</v>
      </c>
      <c r="BZ184" s="0" t="n">
        <v>0</v>
      </c>
    </row>
    <row r="185" customFormat="false" ht="12.75" hidden="false" customHeight="false" outlineLevel="0" collapsed="false">
      <c r="C185" s="353"/>
      <c r="G185" s="310" t="n">
        <f aca="false">EOMONTH(G184,0)+1</f>
        <v>42705</v>
      </c>
      <c r="H185" s="0" t="n">
        <v>4.5775</v>
      </c>
      <c r="I185" s="326" t="n">
        <v>0.17</v>
      </c>
      <c r="J185" s="323" t="n">
        <v>0.0617896799989115</v>
      </c>
      <c r="K185" s="323" t="n">
        <v>0</v>
      </c>
      <c r="L185" s="323" t="n">
        <v>0</v>
      </c>
      <c r="M185" s="362" t="n">
        <v>0</v>
      </c>
      <c r="N185" s="362" t="n">
        <v>0</v>
      </c>
      <c r="O185" s="323" t="n">
        <v>0</v>
      </c>
      <c r="P185" s="323" t="n">
        <v>0</v>
      </c>
      <c r="Q185" s="323" t="n">
        <v>0</v>
      </c>
      <c r="R185" s="323" t="n">
        <v>0</v>
      </c>
      <c r="S185" s="323" t="n">
        <v>0</v>
      </c>
      <c r="T185" s="323" t="n">
        <v>0</v>
      </c>
      <c r="U185" s="323" t="n">
        <v>0</v>
      </c>
      <c r="V185" s="323" t="n">
        <v>0</v>
      </c>
      <c r="W185" s="323" t="n">
        <v>0</v>
      </c>
      <c r="X185" s="323" t="n">
        <v>0</v>
      </c>
      <c r="Y185" s="323" t="n">
        <v>0</v>
      </c>
      <c r="Z185" s="323" t="n">
        <v>0.5</v>
      </c>
      <c r="AA185" s="323" t="n">
        <v>0.215</v>
      </c>
      <c r="AB185" s="323" t="n">
        <v>0.29</v>
      </c>
      <c r="AC185" s="323" t="n">
        <v>-0.002999999</v>
      </c>
      <c r="AD185" s="323" t="n">
        <v>-0.023</v>
      </c>
      <c r="AE185" s="323" t="n">
        <v>0.0145</v>
      </c>
      <c r="AF185" s="323" t="n">
        <v>0.000499999999999994</v>
      </c>
      <c r="AG185" s="323" t="n">
        <v>0.0025</v>
      </c>
      <c r="AH185" s="323" t="n">
        <v>0</v>
      </c>
      <c r="AI185" s="323" t="n">
        <v>-0.075</v>
      </c>
      <c r="AJ185" s="323" t="n">
        <v>-0.0455</v>
      </c>
      <c r="AK185" s="323" t="n">
        <v>-0.068</v>
      </c>
      <c r="AL185" s="323" t="n">
        <v>-0.003499999</v>
      </c>
      <c r="AM185" s="323" t="n">
        <v>-0.064</v>
      </c>
      <c r="AN185" s="323" t="n">
        <v>0</v>
      </c>
      <c r="AO185" s="323" t="n">
        <v>-0.008999999</v>
      </c>
      <c r="AP185" s="323" t="n">
        <v>0.031</v>
      </c>
      <c r="AQ185" s="323" t="n">
        <v>0.98</v>
      </c>
      <c r="AR185" s="323" t="n">
        <v>-0.045</v>
      </c>
      <c r="AS185" s="323" t="n">
        <v>0</v>
      </c>
      <c r="AT185" s="323" t="n">
        <v>-0.07</v>
      </c>
      <c r="AU185" s="323" t="n">
        <v>-0.13</v>
      </c>
      <c r="AV185" s="323" t="n">
        <v>0</v>
      </c>
      <c r="AW185" s="323" t="n">
        <v>-0.26</v>
      </c>
      <c r="AX185" s="323" t="n">
        <v>0</v>
      </c>
      <c r="AY185" s="323" t="n">
        <v>0.35</v>
      </c>
      <c r="AZ185" s="323" t="n">
        <v>0</v>
      </c>
      <c r="BA185" s="323" t="n">
        <v>-0.1585</v>
      </c>
      <c r="BB185" s="323" t="n">
        <v>-0.06</v>
      </c>
      <c r="BC185" s="323" t="n">
        <v>-0.0985</v>
      </c>
      <c r="BD185" s="323" t="n">
        <v>0</v>
      </c>
      <c r="BE185" s="323" t="n">
        <v>-0.0885</v>
      </c>
      <c r="BF185" s="323" t="n">
        <v>-0.008499999</v>
      </c>
      <c r="BG185" s="323" t="n">
        <v>0</v>
      </c>
      <c r="BH185" s="323" t="n">
        <v>-0.075</v>
      </c>
      <c r="BI185" s="323" t="n">
        <v>-0.075</v>
      </c>
      <c r="BJ185" s="323" t="n">
        <v>0</v>
      </c>
      <c r="BK185" s="323" t="n">
        <v>0</v>
      </c>
      <c r="BL185" s="323" t="n">
        <v>0</v>
      </c>
      <c r="BM185" s="323" t="n">
        <v>0</v>
      </c>
      <c r="BN185" s="323" t="n">
        <v>0.77</v>
      </c>
      <c r="BO185" s="323" t="n">
        <v>0</v>
      </c>
      <c r="BP185" s="323" t="n">
        <v>-0.025</v>
      </c>
      <c r="BQ185" s="323" t="n">
        <v>0.005</v>
      </c>
      <c r="BR185" s="323" t="n">
        <v>0</v>
      </c>
      <c r="BS185" s="323" t="n">
        <v>0</v>
      </c>
      <c r="BT185" s="323" t="n">
        <v>0.005</v>
      </c>
      <c r="BU185" s="323" t="n">
        <v>0</v>
      </c>
      <c r="BV185" s="323" t="n">
        <v>0.25</v>
      </c>
      <c r="BW185" s="0" t="n">
        <v>0</v>
      </c>
      <c r="BX185" s="0" t="n">
        <v>0</v>
      </c>
      <c r="BY185" s="0" t="n">
        <v>0</v>
      </c>
      <c r="BZ185" s="0" t="n">
        <v>0</v>
      </c>
    </row>
    <row r="186" customFormat="false" ht="12.75" hidden="false" customHeight="false" outlineLevel="0" collapsed="false">
      <c r="C186" s="353"/>
      <c r="G186" s="310" t="n">
        <f aca="false">EOMONTH(G185,0)+1</f>
        <v>42736</v>
      </c>
      <c r="H186" s="0" t="n">
        <v>4.6375</v>
      </c>
      <c r="I186" s="326" t="n">
        <v>0.17</v>
      </c>
      <c r="J186" s="323" t="n">
        <v>0.0618335082406007</v>
      </c>
      <c r="K186" s="323" t="n">
        <v>0</v>
      </c>
      <c r="L186" s="323" t="n">
        <v>0</v>
      </c>
      <c r="M186" s="362" t="n">
        <v>0</v>
      </c>
      <c r="N186" s="362" t="n">
        <v>0</v>
      </c>
      <c r="O186" s="323" t="n">
        <v>0</v>
      </c>
      <c r="P186" s="323" t="n">
        <v>0</v>
      </c>
      <c r="Q186" s="323" t="n">
        <v>0</v>
      </c>
      <c r="R186" s="323" t="n">
        <v>0</v>
      </c>
      <c r="S186" s="323" t="n">
        <v>0</v>
      </c>
      <c r="T186" s="323" t="n">
        <v>0</v>
      </c>
      <c r="U186" s="323" t="n">
        <v>0</v>
      </c>
      <c r="V186" s="323" t="n">
        <v>0</v>
      </c>
      <c r="W186" s="323" t="n">
        <v>0</v>
      </c>
      <c r="X186" s="323" t="n">
        <v>0</v>
      </c>
      <c r="Y186" s="323" t="n">
        <v>0</v>
      </c>
      <c r="Z186" s="323" t="n">
        <v>0.5</v>
      </c>
      <c r="AA186" s="323" t="n">
        <v>0.235</v>
      </c>
      <c r="AB186" s="323" t="n">
        <v>0.34</v>
      </c>
      <c r="AC186" s="323" t="n">
        <v>0.000999999999999994</v>
      </c>
      <c r="AD186" s="323" t="n">
        <v>-0.023</v>
      </c>
      <c r="AE186" s="323" t="n">
        <v>0.0145</v>
      </c>
      <c r="AF186" s="323" t="n">
        <v>0.000499999999999994</v>
      </c>
      <c r="AG186" s="323" t="n">
        <v>0.0025</v>
      </c>
      <c r="AH186" s="323" t="n">
        <v>0</v>
      </c>
      <c r="AI186" s="323" t="n">
        <v>-0.075</v>
      </c>
      <c r="AJ186" s="323" t="n">
        <v>-0.0455</v>
      </c>
      <c r="AK186" s="323" t="n">
        <v>-0.068</v>
      </c>
      <c r="AL186" s="323" t="n">
        <v>-0.003499999</v>
      </c>
      <c r="AM186" s="323" t="n">
        <v>-0.064</v>
      </c>
      <c r="AN186" s="323" t="n">
        <v>0</v>
      </c>
      <c r="AO186" s="323" t="n">
        <v>-0.008999999</v>
      </c>
      <c r="AP186" s="323" t="n">
        <v>0.031</v>
      </c>
      <c r="AQ186" s="323" t="n">
        <v>1.6</v>
      </c>
      <c r="AR186" s="323" t="n">
        <v>-0.0475</v>
      </c>
      <c r="AS186" s="323" t="n">
        <v>0</v>
      </c>
      <c r="AT186" s="323" t="n">
        <v>-0.07</v>
      </c>
      <c r="AU186" s="323" t="n">
        <v>-0.13</v>
      </c>
      <c r="AV186" s="323" t="n">
        <v>0</v>
      </c>
      <c r="AW186" s="323" t="n">
        <v>-0.26</v>
      </c>
      <c r="AX186" s="323" t="n">
        <v>0</v>
      </c>
      <c r="AY186" s="323" t="n">
        <v>0.35</v>
      </c>
      <c r="AZ186" s="323" t="n">
        <v>0</v>
      </c>
      <c r="BA186" s="323" t="n">
        <v>-0.1735</v>
      </c>
      <c r="BB186" s="323" t="n">
        <v>-0.06</v>
      </c>
      <c r="BC186" s="323" t="n">
        <v>-0.1135</v>
      </c>
      <c r="BD186" s="323" t="n">
        <v>0</v>
      </c>
      <c r="BE186" s="323" t="n">
        <v>-0.089</v>
      </c>
      <c r="BF186" s="323" t="n">
        <v>-0.008499999</v>
      </c>
      <c r="BG186" s="323" t="n">
        <v>0</v>
      </c>
      <c r="BH186" s="323" t="n">
        <v>-0.0775</v>
      </c>
      <c r="BI186" s="323" t="n">
        <v>-0.075</v>
      </c>
      <c r="BJ186" s="323" t="n">
        <v>0</v>
      </c>
      <c r="BK186" s="323" t="n">
        <v>0</v>
      </c>
      <c r="BL186" s="323" t="n">
        <v>0</v>
      </c>
      <c r="BM186" s="323" t="n">
        <v>0</v>
      </c>
      <c r="BN186" s="323" t="n">
        <v>1.04</v>
      </c>
      <c r="BO186" s="323" t="n">
        <v>0</v>
      </c>
      <c r="BP186" s="323" t="n">
        <v>-0.025</v>
      </c>
      <c r="BQ186" s="323" t="n">
        <v>0.005</v>
      </c>
      <c r="BR186" s="323" t="n">
        <v>0</v>
      </c>
      <c r="BS186" s="323" t="n">
        <v>0</v>
      </c>
      <c r="BT186" s="323" t="n">
        <v>0.005</v>
      </c>
      <c r="BU186" s="323" t="n">
        <v>0</v>
      </c>
      <c r="BV186" s="323" t="n">
        <v>0.45</v>
      </c>
      <c r="BW186" s="0" t="n">
        <v>0</v>
      </c>
      <c r="BX186" s="0" t="n">
        <v>0</v>
      </c>
      <c r="BY186" s="0" t="n">
        <v>0</v>
      </c>
      <c r="BZ186" s="0" t="n">
        <v>0</v>
      </c>
    </row>
    <row r="187" customFormat="false" ht="12.75" hidden="false" customHeight="false" outlineLevel="0" collapsed="false">
      <c r="C187" s="353"/>
      <c r="G187" s="310" t="n">
        <f aca="false">EOMONTH(G186,0)+1</f>
        <v>42767</v>
      </c>
      <c r="H187" s="0" t="n">
        <v>4.5525</v>
      </c>
      <c r="I187" s="326" t="n">
        <v>0.17</v>
      </c>
      <c r="J187" s="323" t="n">
        <v>0.0618773364829273</v>
      </c>
      <c r="K187" s="323" t="n">
        <v>0</v>
      </c>
      <c r="L187" s="323" t="n">
        <v>0</v>
      </c>
      <c r="M187" s="362" t="n">
        <v>0</v>
      </c>
      <c r="N187" s="362" t="n">
        <v>0</v>
      </c>
      <c r="O187" s="323" t="n">
        <v>0</v>
      </c>
      <c r="P187" s="323" t="n">
        <v>0</v>
      </c>
      <c r="Q187" s="323" t="n">
        <v>0</v>
      </c>
      <c r="R187" s="323" t="n">
        <v>0</v>
      </c>
      <c r="S187" s="323" t="n">
        <v>0</v>
      </c>
      <c r="T187" s="323" t="n">
        <v>0</v>
      </c>
      <c r="U187" s="323" t="n">
        <v>0</v>
      </c>
      <c r="V187" s="323" t="n">
        <v>0</v>
      </c>
      <c r="W187" s="323" t="n">
        <v>0</v>
      </c>
      <c r="X187" s="323" t="n">
        <v>0</v>
      </c>
      <c r="Y187" s="323" t="n">
        <v>0</v>
      </c>
      <c r="Z187" s="323" t="n">
        <v>0.5</v>
      </c>
      <c r="AA187" s="323" t="n">
        <v>0.235</v>
      </c>
      <c r="AB187" s="323" t="n">
        <v>0.34</v>
      </c>
      <c r="AC187" s="323" t="n">
        <v>0.000999999999999994</v>
      </c>
      <c r="AD187" s="323" t="n">
        <v>-0.023</v>
      </c>
      <c r="AE187" s="323" t="n">
        <v>0.0145</v>
      </c>
      <c r="AF187" s="323" t="n">
        <v>0.000499999999999994</v>
      </c>
      <c r="AG187" s="323" t="n">
        <v>0.0025</v>
      </c>
      <c r="AH187" s="323" t="n">
        <v>0</v>
      </c>
      <c r="AI187" s="323" t="n">
        <v>-0.075</v>
      </c>
      <c r="AJ187" s="323" t="n">
        <v>-0.0455</v>
      </c>
      <c r="AK187" s="323" t="n">
        <v>-0.068</v>
      </c>
      <c r="AL187" s="323" t="n">
        <v>-0.003499999</v>
      </c>
      <c r="AM187" s="323" t="n">
        <v>-0.064</v>
      </c>
      <c r="AN187" s="323" t="n">
        <v>0</v>
      </c>
      <c r="AO187" s="323" t="n">
        <v>-0.008999999</v>
      </c>
      <c r="AP187" s="323" t="n">
        <v>0.031</v>
      </c>
      <c r="AQ187" s="323" t="n">
        <v>1.6</v>
      </c>
      <c r="AR187" s="323" t="n">
        <v>-0.03</v>
      </c>
      <c r="AS187" s="323" t="n">
        <v>0</v>
      </c>
      <c r="AT187" s="323" t="n">
        <v>-0.07</v>
      </c>
      <c r="AU187" s="323" t="n">
        <v>-0.13</v>
      </c>
      <c r="AV187" s="323" t="n">
        <v>0</v>
      </c>
      <c r="AW187" s="323" t="n">
        <v>-0.26</v>
      </c>
      <c r="AX187" s="323" t="n">
        <v>0</v>
      </c>
      <c r="AY187" s="323" t="n">
        <v>0.35</v>
      </c>
      <c r="AZ187" s="323" t="n">
        <v>0</v>
      </c>
      <c r="BA187" s="323" t="n">
        <v>-0.1635</v>
      </c>
      <c r="BB187" s="323" t="n">
        <v>-0.06</v>
      </c>
      <c r="BC187" s="323" t="n">
        <v>-0.1035</v>
      </c>
      <c r="BD187" s="323" t="n">
        <v>0</v>
      </c>
      <c r="BE187" s="323" t="n">
        <v>-0.089</v>
      </c>
      <c r="BF187" s="323" t="n">
        <v>-0.008499999</v>
      </c>
      <c r="BG187" s="323" t="n">
        <v>0</v>
      </c>
      <c r="BH187" s="323" t="n">
        <v>-0.06</v>
      </c>
      <c r="BI187" s="323" t="n">
        <v>-0.075</v>
      </c>
      <c r="BJ187" s="323" t="n">
        <v>0</v>
      </c>
      <c r="BK187" s="323" t="n">
        <v>0</v>
      </c>
      <c r="BL187" s="323" t="n">
        <v>0</v>
      </c>
      <c r="BM187" s="323" t="n">
        <v>0</v>
      </c>
      <c r="BN187" s="323" t="n">
        <v>1.04</v>
      </c>
      <c r="BO187" s="323" t="n">
        <v>0</v>
      </c>
      <c r="BP187" s="323" t="n">
        <v>-0.025</v>
      </c>
      <c r="BQ187" s="323" t="n">
        <v>0.005</v>
      </c>
      <c r="BR187" s="323" t="n">
        <v>0</v>
      </c>
      <c r="BS187" s="323" t="n">
        <v>0</v>
      </c>
      <c r="BT187" s="323" t="n">
        <v>0.005</v>
      </c>
      <c r="BU187" s="323" t="n">
        <v>0</v>
      </c>
      <c r="BV187" s="323" t="n">
        <v>0.45</v>
      </c>
      <c r="BW187" s="0" t="n">
        <v>0</v>
      </c>
      <c r="BX187" s="0" t="n">
        <v>0</v>
      </c>
      <c r="BY187" s="0" t="n">
        <v>0</v>
      </c>
      <c r="BZ187" s="0" t="n">
        <v>0</v>
      </c>
    </row>
    <row r="188" customFormat="false" ht="12.75" hidden="false" customHeight="false" outlineLevel="0" collapsed="false">
      <c r="C188" s="353"/>
      <c r="G188" s="310" t="n">
        <f aca="false">EOMONTH(G187,0)+1</f>
        <v>42795</v>
      </c>
      <c r="H188" s="0" t="n">
        <v>4.4225</v>
      </c>
      <c r="I188" s="326" t="n">
        <v>0.17</v>
      </c>
      <c r="J188" s="323" t="n">
        <v>0.0619169232829968</v>
      </c>
      <c r="K188" s="323" t="n">
        <v>0</v>
      </c>
      <c r="L188" s="323" t="n">
        <v>0</v>
      </c>
      <c r="M188" s="362" t="n">
        <v>0</v>
      </c>
      <c r="N188" s="362" t="n">
        <v>0</v>
      </c>
      <c r="O188" s="323" t="n">
        <v>0</v>
      </c>
      <c r="P188" s="323" t="n">
        <v>0</v>
      </c>
      <c r="Q188" s="323" t="n">
        <v>0</v>
      </c>
      <c r="R188" s="323" t="n">
        <v>0</v>
      </c>
      <c r="S188" s="323" t="n">
        <v>0</v>
      </c>
      <c r="T188" s="323" t="n">
        <v>0</v>
      </c>
      <c r="U188" s="323" t="n">
        <v>0</v>
      </c>
      <c r="V188" s="323" t="n">
        <v>0</v>
      </c>
      <c r="W188" s="323" t="n">
        <v>0</v>
      </c>
      <c r="X188" s="323" t="n">
        <v>0</v>
      </c>
      <c r="Y188" s="323" t="n">
        <v>0</v>
      </c>
      <c r="Z188" s="323" t="n">
        <v>0.5</v>
      </c>
      <c r="AA188" s="323" t="n">
        <v>0.195</v>
      </c>
      <c r="AB188" s="323" t="n">
        <v>0.29</v>
      </c>
      <c r="AC188" s="323" t="n">
        <v>0</v>
      </c>
      <c r="AD188" s="323" t="n">
        <v>-0.023</v>
      </c>
      <c r="AE188" s="323" t="n">
        <v>0.022</v>
      </c>
      <c r="AF188" s="323" t="n">
        <v>0.007</v>
      </c>
      <c r="AG188" s="323" t="n">
        <v>0</v>
      </c>
      <c r="AH188" s="323" t="n">
        <v>0</v>
      </c>
      <c r="AI188" s="323" t="n">
        <v>-0.0455</v>
      </c>
      <c r="AJ188" s="323" t="n">
        <v>-0.0455</v>
      </c>
      <c r="AK188" s="323" t="n">
        <v>-0.068</v>
      </c>
      <c r="AL188" s="323" t="n">
        <v>0</v>
      </c>
      <c r="AM188" s="323" t="n">
        <v>-0.064</v>
      </c>
      <c r="AN188" s="323" t="n">
        <v>0</v>
      </c>
      <c r="AO188" s="323" t="n">
        <v>-0.008999999</v>
      </c>
      <c r="AP188" s="323" t="n">
        <v>0.031</v>
      </c>
      <c r="AQ188" s="323" t="n">
        <v>0.64</v>
      </c>
      <c r="AR188" s="323" t="n">
        <v>-0.0175</v>
      </c>
      <c r="AS188" s="323" t="n">
        <v>0</v>
      </c>
      <c r="AT188" s="323" t="n">
        <v>-0.07</v>
      </c>
      <c r="AU188" s="323" t="n">
        <v>-0.13</v>
      </c>
      <c r="AV188" s="323" t="n">
        <v>0</v>
      </c>
      <c r="AW188" s="323" t="n">
        <v>-0.26</v>
      </c>
      <c r="AX188" s="323" t="n">
        <v>0</v>
      </c>
      <c r="AY188" s="323" t="n">
        <v>0.35</v>
      </c>
      <c r="AZ188" s="323" t="n">
        <v>0</v>
      </c>
      <c r="BA188" s="323" t="n">
        <v>-0.1535</v>
      </c>
      <c r="BB188" s="323" t="n">
        <v>-0.06</v>
      </c>
      <c r="BC188" s="323" t="n">
        <v>-0.0935</v>
      </c>
      <c r="BD188" s="323" t="n">
        <v>0</v>
      </c>
      <c r="BE188" s="323" t="n">
        <v>0</v>
      </c>
      <c r="BF188" s="323" t="n">
        <v>0</v>
      </c>
      <c r="BG188" s="323" t="n">
        <v>0</v>
      </c>
      <c r="BH188" s="323" t="n">
        <v>-0.0475</v>
      </c>
      <c r="BI188" s="323" t="n">
        <v>0</v>
      </c>
      <c r="BJ188" s="323" t="n">
        <v>0</v>
      </c>
      <c r="BK188" s="323" t="n">
        <v>0</v>
      </c>
      <c r="BL188" s="323" t="n">
        <v>0</v>
      </c>
      <c r="BM188" s="323" t="n">
        <v>0</v>
      </c>
      <c r="BN188" s="323" t="n">
        <v>0.54</v>
      </c>
      <c r="BO188" s="323" t="n">
        <v>0</v>
      </c>
      <c r="BP188" s="323" t="n">
        <v>-0.02</v>
      </c>
      <c r="BQ188" s="323" t="n">
        <v>0.005</v>
      </c>
      <c r="BR188" s="323" t="n">
        <v>0</v>
      </c>
      <c r="BS188" s="323" t="n">
        <v>0</v>
      </c>
      <c r="BT188" s="323" t="n">
        <v>0.005</v>
      </c>
      <c r="BU188" s="323" t="n">
        <v>0</v>
      </c>
      <c r="BV188" s="323" t="n">
        <v>0.1</v>
      </c>
      <c r="BW188" s="0" t="n">
        <v>0</v>
      </c>
      <c r="BX188" s="0" t="n">
        <v>0</v>
      </c>
      <c r="BY188" s="0" t="n">
        <v>0</v>
      </c>
      <c r="BZ188" s="0" t="n">
        <v>0</v>
      </c>
    </row>
    <row r="189" customFormat="false" ht="12.75" hidden="false" customHeight="false" outlineLevel="0" collapsed="false">
      <c r="C189" s="353"/>
      <c r="G189" s="310" t="n">
        <f aca="false">EOMONTH(G188,0)+1</f>
        <v>42826</v>
      </c>
      <c r="H189" s="0" t="n">
        <v>4.2375</v>
      </c>
      <c r="I189" s="326" t="n">
        <v>0.17</v>
      </c>
      <c r="J189" s="323" t="n">
        <v>0.061960751526537</v>
      </c>
      <c r="K189" s="323" t="n">
        <v>0</v>
      </c>
      <c r="L189" s="323" t="n">
        <v>0</v>
      </c>
      <c r="M189" s="362" t="n">
        <v>0</v>
      </c>
      <c r="N189" s="362" t="n">
        <v>0</v>
      </c>
      <c r="O189" s="323" t="n">
        <v>0</v>
      </c>
      <c r="P189" s="323" t="n">
        <v>0</v>
      </c>
      <c r="Q189" s="323" t="n">
        <v>0</v>
      </c>
      <c r="R189" s="323" t="n">
        <v>0</v>
      </c>
      <c r="S189" s="323" t="n">
        <v>0</v>
      </c>
      <c r="T189" s="323" t="n">
        <v>0</v>
      </c>
      <c r="U189" s="323" t="n">
        <v>0</v>
      </c>
      <c r="V189" s="323" t="n">
        <v>0</v>
      </c>
      <c r="W189" s="323" t="n">
        <v>0</v>
      </c>
      <c r="X189" s="323" t="n">
        <v>0</v>
      </c>
      <c r="Y189" s="323" t="n">
        <v>0</v>
      </c>
      <c r="Z189" s="323" t="n">
        <v>0.5</v>
      </c>
      <c r="AA189" s="323" t="n">
        <v>0.145</v>
      </c>
      <c r="AB189" s="323" t="n">
        <v>0.195</v>
      </c>
      <c r="AC189" s="323" t="n">
        <v>0</v>
      </c>
      <c r="AD189" s="323" t="n">
        <v>-0.038</v>
      </c>
      <c r="AE189" s="323" t="n">
        <v>0.022</v>
      </c>
      <c r="AF189" s="323" t="n">
        <v>0.007</v>
      </c>
      <c r="AG189" s="323" t="n">
        <v>0</v>
      </c>
      <c r="AH189" s="323" t="n">
        <v>0</v>
      </c>
      <c r="AI189" s="323" t="n">
        <v>-0.043</v>
      </c>
      <c r="AJ189" s="323" t="n">
        <v>-0.043</v>
      </c>
      <c r="AK189" s="323" t="n">
        <v>-0.0655</v>
      </c>
      <c r="AL189" s="323" t="n">
        <v>0</v>
      </c>
      <c r="AM189" s="323" t="n">
        <v>-0.072</v>
      </c>
      <c r="AN189" s="323" t="n">
        <v>0</v>
      </c>
      <c r="AO189" s="323" t="n">
        <v>-0.017</v>
      </c>
      <c r="AP189" s="323" t="n">
        <v>0.023</v>
      </c>
      <c r="AQ189" s="323" t="n">
        <v>0.38</v>
      </c>
      <c r="AR189" s="323" t="n">
        <v>0.02</v>
      </c>
      <c r="AS189" s="323" t="n">
        <v>0</v>
      </c>
      <c r="AT189" s="323" t="n">
        <v>-0.07</v>
      </c>
      <c r="AU189" s="323" t="n">
        <v>-0.195</v>
      </c>
      <c r="AV189" s="323" t="n">
        <v>0</v>
      </c>
      <c r="AW189" s="323" t="n">
        <v>-0.37</v>
      </c>
      <c r="AX189" s="323" t="n">
        <v>0</v>
      </c>
      <c r="AY189" s="323" t="n">
        <v>0.43</v>
      </c>
      <c r="AZ189" s="323" t="n">
        <v>0</v>
      </c>
      <c r="BA189" s="323" t="n">
        <v>-0.194</v>
      </c>
      <c r="BB189" s="323" t="n">
        <v>-0.06</v>
      </c>
      <c r="BC189" s="323" t="n">
        <v>-0.134</v>
      </c>
      <c r="BD189" s="323" t="n">
        <v>0</v>
      </c>
      <c r="BE189" s="323" t="n">
        <v>0</v>
      </c>
      <c r="BF189" s="323" t="n">
        <v>0</v>
      </c>
      <c r="BG189" s="323" t="n">
        <v>0</v>
      </c>
      <c r="BH189" s="323" t="n">
        <v>-0.01</v>
      </c>
      <c r="BI189" s="323" t="n">
        <v>0</v>
      </c>
      <c r="BJ189" s="323" t="n">
        <v>0</v>
      </c>
      <c r="BK189" s="323" t="n">
        <v>0</v>
      </c>
      <c r="BL189" s="323" t="n">
        <v>0</v>
      </c>
      <c r="BM189" s="323" t="n">
        <v>0</v>
      </c>
      <c r="BN189" s="323" t="n">
        <v>0.36</v>
      </c>
      <c r="BO189" s="323" t="n">
        <v>0</v>
      </c>
      <c r="BP189" s="323" t="n">
        <v>-0.015</v>
      </c>
      <c r="BQ189" s="323" t="n">
        <v>0.005</v>
      </c>
      <c r="BR189" s="323" t="n">
        <v>0</v>
      </c>
      <c r="BS189" s="323" t="n">
        <v>0</v>
      </c>
      <c r="BT189" s="323" t="n">
        <v>0.005</v>
      </c>
      <c r="BU189" s="323" t="n">
        <v>0</v>
      </c>
      <c r="BV189" s="323" t="n">
        <v>0.02</v>
      </c>
      <c r="BW189" s="0" t="n">
        <v>0</v>
      </c>
      <c r="BX189" s="0" t="n">
        <v>0</v>
      </c>
      <c r="BY189" s="0" t="n">
        <v>0</v>
      </c>
      <c r="BZ189" s="0" t="n">
        <v>0</v>
      </c>
    </row>
    <row r="190" customFormat="false" ht="12.75" hidden="false" customHeight="false" outlineLevel="0" collapsed="false">
      <c r="C190" s="353"/>
      <c r="G190" s="310" t="n">
        <f aca="false">EOMONTH(G189,0)+1</f>
        <v>42856</v>
      </c>
      <c r="H190" s="0" t="n">
        <v>4.2325</v>
      </c>
      <c r="I190" s="326" t="n">
        <v>0.17</v>
      </c>
      <c r="J190" s="323" t="n">
        <v>0.0620031659563769</v>
      </c>
      <c r="K190" s="323" t="n">
        <v>0</v>
      </c>
      <c r="L190" s="323" t="n">
        <v>0</v>
      </c>
      <c r="M190" s="362" t="n">
        <v>0</v>
      </c>
      <c r="N190" s="362" t="n">
        <v>0</v>
      </c>
      <c r="O190" s="323" t="n">
        <v>0</v>
      </c>
      <c r="P190" s="323" t="n">
        <v>0</v>
      </c>
      <c r="Q190" s="323" t="n">
        <v>0</v>
      </c>
      <c r="R190" s="323" t="n">
        <v>0</v>
      </c>
      <c r="S190" s="323" t="n">
        <v>0</v>
      </c>
      <c r="T190" s="323" t="n">
        <v>0</v>
      </c>
      <c r="U190" s="323" t="n">
        <v>0</v>
      </c>
      <c r="V190" s="323" t="n">
        <v>0</v>
      </c>
      <c r="W190" s="323" t="n">
        <v>0</v>
      </c>
      <c r="X190" s="323" t="n">
        <v>0</v>
      </c>
      <c r="Y190" s="323" t="n">
        <v>0</v>
      </c>
      <c r="Z190" s="323" t="n">
        <v>0.5</v>
      </c>
      <c r="AA190" s="323" t="n">
        <v>0.125</v>
      </c>
      <c r="AB190" s="323" t="n">
        <v>0.135</v>
      </c>
      <c r="AC190" s="323" t="n">
        <v>0</v>
      </c>
      <c r="AD190" s="323" t="n">
        <v>-0.038</v>
      </c>
      <c r="AE190" s="323" t="n">
        <v>0.0245</v>
      </c>
      <c r="AF190" s="323" t="n">
        <v>0.0095</v>
      </c>
      <c r="AG190" s="323" t="n">
        <v>0</v>
      </c>
      <c r="AH190" s="323" t="n">
        <v>0</v>
      </c>
      <c r="AI190" s="323" t="n">
        <v>-0.043</v>
      </c>
      <c r="AJ190" s="323" t="n">
        <v>-0.043</v>
      </c>
      <c r="AK190" s="323" t="n">
        <v>-0.0655</v>
      </c>
      <c r="AL190" s="323" t="n">
        <v>0</v>
      </c>
      <c r="AM190" s="323" t="n">
        <v>-0.072</v>
      </c>
      <c r="AN190" s="323" t="n">
        <v>0</v>
      </c>
      <c r="AO190" s="323" t="n">
        <v>-0.017</v>
      </c>
      <c r="AP190" s="323" t="n">
        <v>0.023</v>
      </c>
      <c r="AQ190" s="323" t="n">
        <v>0.33</v>
      </c>
      <c r="AR190" s="323" t="n">
        <v>0.02</v>
      </c>
      <c r="AS190" s="323" t="n">
        <v>0</v>
      </c>
      <c r="AT190" s="323" t="n">
        <v>-0.07</v>
      </c>
      <c r="AU190" s="323" t="n">
        <v>-0.195</v>
      </c>
      <c r="AV190" s="323" t="n">
        <v>0</v>
      </c>
      <c r="AW190" s="323" t="n">
        <v>-0.37</v>
      </c>
      <c r="AX190" s="323" t="n">
        <v>0</v>
      </c>
      <c r="AY190" s="323" t="n">
        <v>0.43</v>
      </c>
      <c r="AZ190" s="323" t="n">
        <v>0</v>
      </c>
      <c r="BA190" s="323" t="n">
        <v>-0.1715</v>
      </c>
      <c r="BB190" s="323" t="n">
        <v>-0.06</v>
      </c>
      <c r="BC190" s="323" t="n">
        <v>-0.1115</v>
      </c>
      <c r="BD190" s="323" t="n">
        <v>0</v>
      </c>
      <c r="BE190" s="323" t="n">
        <v>0</v>
      </c>
      <c r="BF190" s="323" t="n">
        <v>0</v>
      </c>
      <c r="BG190" s="323" t="n">
        <v>0</v>
      </c>
      <c r="BH190" s="323" t="n">
        <v>-0.01</v>
      </c>
      <c r="BI190" s="323" t="n">
        <v>0</v>
      </c>
      <c r="BJ190" s="323" t="n">
        <v>0</v>
      </c>
      <c r="BK190" s="323" t="n">
        <v>0</v>
      </c>
      <c r="BL190" s="323" t="n">
        <v>0</v>
      </c>
      <c r="BM190" s="323" t="n">
        <v>0</v>
      </c>
      <c r="BN190" s="323" t="n">
        <v>0.325</v>
      </c>
      <c r="BO190" s="323" t="n">
        <v>0</v>
      </c>
      <c r="BP190" s="323" t="n">
        <v>-0.015</v>
      </c>
      <c r="BQ190" s="323" t="n">
        <v>0.005</v>
      </c>
      <c r="BR190" s="323" t="n">
        <v>0</v>
      </c>
      <c r="BS190" s="323" t="n">
        <v>0</v>
      </c>
      <c r="BT190" s="323" t="n">
        <v>0.005</v>
      </c>
      <c r="BU190" s="323" t="n">
        <v>0</v>
      </c>
      <c r="BV190" s="323" t="n">
        <v>0.02</v>
      </c>
      <c r="BW190" s="0" t="n">
        <v>0</v>
      </c>
      <c r="BX190" s="0" t="n">
        <v>0</v>
      </c>
      <c r="BY190" s="0" t="n">
        <v>0</v>
      </c>
      <c r="BZ190" s="0" t="n">
        <v>0</v>
      </c>
    </row>
    <row r="191" customFormat="false" ht="12.75" hidden="false" customHeight="false" outlineLevel="0" collapsed="false">
      <c r="C191" s="353"/>
      <c r="G191" s="310" t="n">
        <f aca="false">EOMONTH(G190,0)+1</f>
        <v>42887</v>
      </c>
      <c r="H191" s="0" t="n">
        <v>4.2675</v>
      </c>
      <c r="I191" s="326" t="n">
        <v>0.17</v>
      </c>
      <c r="J191" s="323" t="n">
        <v>0.0620469942011721</v>
      </c>
      <c r="K191" s="323" t="n">
        <v>0</v>
      </c>
      <c r="L191" s="323" t="n">
        <v>0</v>
      </c>
      <c r="M191" s="362" t="n">
        <v>0</v>
      </c>
      <c r="N191" s="362" t="n">
        <v>0</v>
      </c>
      <c r="O191" s="323" t="n">
        <v>0</v>
      </c>
      <c r="P191" s="323" t="n">
        <v>0</v>
      </c>
      <c r="Q191" s="323" t="n">
        <v>0</v>
      </c>
      <c r="R191" s="323" t="n">
        <v>0</v>
      </c>
      <c r="S191" s="323" t="n">
        <v>0</v>
      </c>
      <c r="T191" s="323" t="n">
        <v>0</v>
      </c>
      <c r="U191" s="323" t="n">
        <v>0</v>
      </c>
      <c r="V191" s="323" t="n">
        <v>0</v>
      </c>
      <c r="W191" s="323" t="n">
        <v>0</v>
      </c>
      <c r="X191" s="323" t="n">
        <v>0</v>
      </c>
      <c r="Y191" s="364" t="n">
        <v>0</v>
      </c>
      <c r="Z191" s="323" t="n">
        <v>0.5</v>
      </c>
      <c r="AA191" s="323" t="n">
        <v>0.145</v>
      </c>
      <c r="AB191" s="323" t="n">
        <v>0.165</v>
      </c>
      <c r="AC191" s="323" t="n">
        <v>0</v>
      </c>
      <c r="AD191" s="323" t="n">
        <v>-0.0355</v>
      </c>
      <c r="AE191" s="323" t="n">
        <v>0.0245</v>
      </c>
      <c r="AF191" s="323" t="n">
        <v>0.0095</v>
      </c>
      <c r="AG191" s="323" t="n">
        <v>0</v>
      </c>
      <c r="AH191" s="323" t="n">
        <v>0</v>
      </c>
      <c r="AI191" s="323" t="n">
        <v>0</v>
      </c>
      <c r="AJ191" s="323" t="n">
        <v>0</v>
      </c>
      <c r="AK191" s="323" t="n">
        <v>0</v>
      </c>
      <c r="AL191" s="323" t="n">
        <v>0</v>
      </c>
      <c r="AM191" s="323" t="n">
        <v>0</v>
      </c>
      <c r="AN191" s="364" t="n">
        <v>0</v>
      </c>
      <c r="AO191" s="323" t="n">
        <v>0</v>
      </c>
      <c r="AP191" s="323" t="n">
        <v>0</v>
      </c>
      <c r="AQ191" s="323" t="n">
        <v>0.37</v>
      </c>
      <c r="AR191" s="323" t="n">
        <v>0.025</v>
      </c>
      <c r="AS191" s="323" t="n">
        <v>0</v>
      </c>
      <c r="AT191" s="323" t="n">
        <v>-0.07</v>
      </c>
      <c r="AU191" s="323" t="n">
        <v>-0.195</v>
      </c>
      <c r="AV191" s="323" t="n">
        <v>0</v>
      </c>
      <c r="AW191" s="323" t="n">
        <v>-0.37</v>
      </c>
      <c r="AX191" s="323" t="n">
        <v>0</v>
      </c>
      <c r="AY191" s="323" t="n">
        <v>0.43</v>
      </c>
      <c r="AZ191" s="323" t="n">
        <v>0</v>
      </c>
      <c r="BA191" s="323" t="n">
        <v>-0.06</v>
      </c>
      <c r="BB191" s="323" t="n">
        <v>-0.06</v>
      </c>
      <c r="BC191" s="323" t="n">
        <v>0</v>
      </c>
      <c r="BD191" s="323" t="n">
        <v>0</v>
      </c>
      <c r="BE191" s="323" t="n">
        <v>0</v>
      </c>
      <c r="BF191" s="323" t="n">
        <v>0</v>
      </c>
      <c r="BG191" s="323" t="n">
        <v>0</v>
      </c>
      <c r="BH191" s="323" t="n">
        <v>-0.005</v>
      </c>
      <c r="BI191" s="323" t="n">
        <v>0</v>
      </c>
      <c r="BJ191" s="323" t="n">
        <v>0</v>
      </c>
      <c r="BK191" s="323" t="n">
        <v>0</v>
      </c>
      <c r="BL191" s="323" t="n">
        <v>0</v>
      </c>
      <c r="BM191" s="323" t="n">
        <v>0</v>
      </c>
      <c r="BN191" s="323" t="n">
        <v>0.335</v>
      </c>
      <c r="BO191" s="323" t="n">
        <v>0</v>
      </c>
      <c r="BP191" s="323" t="n">
        <v>-0.015</v>
      </c>
      <c r="BQ191" s="323" t="n">
        <v>0.005</v>
      </c>
      <c r="BR191" s="323" t="n">
        <v>0</v>
      </c>
      <c r="BS191" s="323" t="n">
        <v>0</v>
      </c>
      <c r="BT191" s="323" t="n">
        <v>0.005</v>
      </c>
      <c r="BU191" s="323" t="n">
        <v>0</v>
      </c>
      <c r="BV191" s="323" t="n">
        <v>0.035</v>
      </c>
      <c r="BW191" s="0" t="n">
        <v>0</v>
      </c>
      <c r="BX191" s="0" t="n">
        <v>0</v>
      </c>
      <c r="BY191" s="0" t="n">
        <v>0</v>
      </c>
      <c r="BZ191" s="0" t="n">
        <v>0</v>
      </c>
    </row>
    <row r="192" customFormat="false" ht="12.75" hidden="false" customHeight="false" outlineLevel="0" collapsed="false">
      <c r="C192" s="353"/>
      <c r="G192" s="310" t="n">
        <f aca="false">EOMONTH(G191,0)+1</f>
        <v>42917</v>
      </c>
      <c r="H192" s="0" t="n">
        <v>4.3075</v>
      </c>
      <c r="I192" s="326" t="n">
        <v>0.17</v>
      </c>
      <c r="J192" s="323" t="n">
        <v>0.0620894086322266</v>
      </c>
      <c r="K192" s="323" t="n">
        <v>0</v>
      </c>
      <c r="L192" s="323" t="n">
        <v>0</v>
      </c>
      <c r="M192" s="362" t="n">
        <v>0</v>
      </c>
      <c r="N192" s="362" t="n">
        <v>0</v>
      </c>
      <c r="O192" s="323" t="n">
        <v>0</v>
      </c>
      <c r="P192" s="323" t="n">
        <v>0</v>
      </c>
      <c r="Q192" s="323" t="n">
        <v>0</v>
      </c>
      <c r="R192" s="323" t="n">
        <v>0</v>
      </c>
      <c r="S192" s="323" t="n">
        <v>0</v>
      </c>
      <c r="T192" s="323" t="n">
        <v>0</v>
      </c>
      <c r="U192" s="323" t="n">
        <v>0</v>
      </c>
      <c r="V192" s="323" t="n">
        <v>0</v>
      </c>
      <c r="W192" s="323" t="n">
        <v>0</v>
      </c>
      <c r="X192" s="323" t="n">
        <v>0</v>
      </c>
      <c r="Y192" s="323" t="n">
        <v>0</v>
      </c>
      <c r="Z192" s="323" t="n">
        <v>0.5</v>
      </c>
      <c r="AA192" s="323" t="n">
        <v>0.15</v>
      </c>
      <c r="AB192" s="323" t="n">
        <v>0.205</v>
      </c>
      <c r="AC192" s="323" t="n">
        <v>0</v>
      </c>
      <c r="AD192" s="323" t="n">
        <v>-0.0355</v>
      </c>
      <c r="AE192" s="323" t="n">
        <v>0.0245</v>
      </c>
      <c r="AF192" s="323" t="n">
        <v>0.0095</v>
      </c>
      <c r="AG192" s="323" t="n">
        <v>0</v>
      </c>
      <c r="AH192" s="323" t="n">
        <v>0</v>
      </c>
      <c r="AI192" s="323" t="n">
        <v>0</v>
      </c>
      <c r="AJ192" s="323" t="n">
        <v>0</v>
      </c>
      <c r="AK192" s="323" t="n">
        <v>0</v>
      </c>
      <c r="AL192" s="323" t="n">
        <v>0</v>
      </c>
      <c r="AM192" s="323" t="n">
        <v>0</v>
      </c>
      <c r="AN192" s="323" t="n">
        <v>0</v>
      </c>
      <c r="AO192" s="323" t="n">
        <v>0</v>
      </c>
      <c r="AP192" s="323" t="n">
        <v>0</v>
      </c>
      <c r="AQ192" s="323" t="n">
        <v>0.41</v>
      </c>
      <c r="AR192" s="323" t="n">
        <v>0.0275</v>
      </c>
      <c r="AS192" s="323" t="n">
        <v>0</v>
      </c>
      <c r="AT192" s="323" t="n">
        <v>-0.07</v>
      </c>
      <c r="AU192" s="323" t="n">
        <v>-0.195</v>
      </c>
      <c r="AV192" s="323" t="n">
        <v>0</v>
      </c>
      <c r="AW192" s="323" t="n">
        <v>-0.37</v>
      </c>
      <c r="AX192" s="323" t="n">
        <v>0</v>
      </c>
      <c r="AY192" s="323" t="n">
        <v>0.43</v>
      </c>
      <c r="AZ192" s="323" t="n">
        <v>0</v>
      </c>
      <c r="BA192" s="323" t="n">
        <v>-0.06</v>
      </c>
      <c r="BB192" s="323" t="n">
        <v>-0.06</v>
      </c>
      <c r="BC192" s="323" t="n">
        <v>0</v>
      </c>
      <c r="BD192" s="323" t="n">
        <v>0</v>
      </c>
      <c r="BE192" s="323" t="n">
        <v>0</v>
      </c>
      <c r="BF192" s="323" t="n">
        <v>0</v>
      </c>
      <c r="BG192" s="323" t="n">
        <v>0</v>
      </c>
      <c r="BH192" s="323" t="n">
        <v>-0.0025</v>
      </c>
      <c r="BI192" s="323" t="n">
        <v>0</v>
      </c>
      <c r="BJ192" s="323" t="n">
        <v>0</v>
      </c>
      <c r="BK192" s="323" t="n">
        <v>0</v>
      </c>
      <c r="BL192" s="323" t="n">
        <v>0</v>
      </c>
      <c r="BM192" s="323" t="n">
        <v>0</v>
      </c>
      <c r="BN192" s="323" t="n">
        <v>0.35</v>
      </c>
      <c r="BO192" s="323" t="n">
        <v>0</v>
      </c>
      <c r="BP192" s="323" t="n">
        <v>-0.01</v>
      </c>
      <c r="BQ192" s="323" t="n">
        <v>0.005</v>
      </c>
      <c r="BR192" s="323" t="n">
        <v>0</v>
      </c>
      <c r="BS192" s="323" t="n">
        <v>0</v>
      </c>
      <c r="BT192" s="323" t="n">
        <v>0.005</v>
      </c>
      <c r="BU192" s="323" t="n">
        <v>0</v>
      </c>
      <c r="BV192" s="323" t="n">
        <v>0.035</v>
      </c>
      <c r="BW192" s="0" t="n">
        <v>0</v>
      </c>
      <c r="BX192" s="0" t="n">
        <v>0</v>
      </c>
      <c r="BY192" s="0" t="n">
        <v>0</v>
      </c>
      <c r="BZ192" s="0" t="n">
        <v>0</v>
      </c>
    </row>
    <row r="193" customFormat="false" ht="12.75" hidden="false" customHeight="false" outlineLevel="0" collapsed="false">
      <c r="C193" s="353"/>
      <c r="G193" s="310" t="n">
        <f aca="false">EOMONTH(G192,0)+1</f>
        <v>42948</v>
      </c>
      <c r="H193" s="0" t="n">
        <v>4.3475</v>
      </c>
      <c r="I193" s="326" t="n">
        <v>0.17</v>
      </c>
      <c r="J193" s="323" t="n">
        <v>0.0621332368782759</v>
      </c>
      <c r="K193" s="323" t="n">
        <v>0</v>
      </c>
      <c r="L193" s="323" t="n">
        <v>0</v>
      </c>
      <c r="M193" s="362" t="n">
        <v>0</v>
      </c>
      <c r="N193" s="362" t="n">
        <v>0</v>
      </c>
      <c r="O193" s="323" t="n">
        <v>0</v>
      </c>
      <c r="P193" s="323" t="n">
        <v>0</v>
      </c>
      <c r="Q193" s="323" t="n">
        <v>0</v>
      </c>
      <c r="R193" s="323" t="n">
        <v>0</v>
      </c>
      <c r="S193" s="323" t="n">
        <v>0</v>
      </c>
      <c r="T193" s="323" t="n">
        <v>0</v>
      </c>
      <c r="U193" s="323" t="n">
        <v>0</v>
      </c>
      <c r="V193" s="323" t="n">
        <v>0</v>
      </c>
      <c r="W193" s="323" t="n">
        <v>0</v>
      </c>
      <c r="X193" s="323" t="n">
        <v>0</v>
      </c>
      <c r="Y193" s="323" t="n">
        <v>0</v>
      </c>
      <c r="Z193" s="323" t="n">
        <v>0.5</v>
      </c>
      <c r="AA193" s="323" t="n">
        <v>0.15</v>
      </c>
      <c r="AB193" s="323" t="n">
        <v>0.205</v>
      </c>
      <c r="AC193" s="323" t="n">
        <v>0</v>
      </c>
      <c r="AD193" s="323" t="n">
        <v>-0.0355</v>
      </c>
      <c r="AE193" s="323" t="n">
        <v>0.0195</v>
      </c>
      <c r="AF193" s="323" t="n">
        <v>0.0045</v>
      </c>
      <c r="AG193" s="323" t="n">
        <v>0</v>
      </c>
      <c r="AH193" s="323" t="n">
        <v>0</v>
      </c>
      <c r="AI193" s="323" t="n">
        <v>0</v>
      </c>
      <c r="AJ193" s="323" t="n">
        <v>0</v>
      </c>
      <c r="AK193" s="323" t="n">
        <v>0</v>
      </c>
      <c r="AL193" s="323" t="n">
        <v>0</v>
      </c>
      <c r="AM193" s="323" t="n">
        <v>0</v>
      </c>
      <c r="AN193" s="323" t="n">
        <v>0</v>
      </c>
      <c r="AO193" s="323" t="n">
        <v>0</v>
      </c>
      <c r="AP193" s="323" t="n">
        <v>0</v>
      </c>
      <c r="AQ193" s="323" t="n">
        <v>0.41</v>
      </c>
      <c r="AR193" s="323" t="n">
        <v>0.03</v>
      </c>
      <c r="AS193" s="323" t="n">
        <v>0</v>
      </c>
      <c r="AT193" s="323" t="n">
        <v>-0.07</v>
      </c>
      <c r="AU193" s="323" t="n">
        <v>-0.195</v>
      </c>
      <c r="AV193" s="323" t="n">
        <v>0</v>
      </c>
      <c r="AW193" s="323" t="n">
        <v>-0.37</v>
      </c>
      <c r="AX193" s="323" t="n">
        <v>0</v>
      </c>
      <c r="AY193" s="323" t="n">
        <v>0.43</v>
      </c>
      <c r="AZ193" s="323" t="n">
        <v>0</v>
      </c>
      <c r="BA193" s="323" t="n">
        <v>-0.06</v>
      </c>
      <c r="BB193" s="323" t="n">
        <v>-0.06</v>
      </c>
      <c r="BC193" s="323" t="n">
        <v>0</v>
      </c>
      <c r="BD193" s="323" t="n">
        <v>0</v>
      </c>
      <c r="BE193" s="323" t="n">
        <v>0</v>
      </c>
      <c r="BF193" s="323" t="n">
        <v>0</v>
      </c>
      <c r="BG193" s="323" t="n">
        <v>0</v>
      </c>
      <c r="BH193" s="323" t="n">
        <v>0</v>
      </c>
      <c r="BI193" s="323" t="n">
        <v>0</v>
      </c>
      <c r="BJ193" s="323" t="n">
        <v>0</v>
      </c>
      <c r="BK193" s="323" t="n">
        <v>0</v>
      </c>
      <c r="BL193" s="323" t="n">
        <v>0</v>
      </c>
      <c r="BM193" s="323" t="n">
        <v>0</v>
      </c>
      <c r="BN193" s="323" t="n">
        <v>0.35</v>
      </c>
      <c r="BO193" s="323" t="n">
        <v>0</v>
      </c>
      <c r="BP193" s="323" t="n">
        <v>-0.01</v>
      </c>
      <c r="BQ193" s="323" t="n">
        <v>0.005</v>
      </c>
      <c r="BR193" s="323" t="n">
        <v>0</v>
      </c>
      <c r="BS193" s="323" t="n">
        <v>0</v>
      </c>
      <c r="BT193" s="323" t="n">
        <v>0.005</v>
      </c>
      <c r="BU193" s="323" t="n">
        <v>0</v>
      </c>
      <c r="BV193" s="323" t="n">
        <v>0.01</v>
      </c>
      <c r="BW193" s="0" t="n">
        <v>0</v>
      </c>
      <c r="BX193" s="0" t="n">
        <v>0</v>
      </c>
      <c r="BY193" s="0" t="n">
        <v>0</v>
      </c>
      <c r="BZ193" s="0" t="n">
        <v>0</v>
      </c>
    </row>
    <row r="194" customFormat="false" ht="12.75" hidden="false" customHeight="false" outlineLevel="0" collapsed="false">
      <c r="C194" s="353"/>
      <c r="G194" s="310" t="n">
        <f aca="false">EOMONTH(G193,0)+1</f>
        <v>42979</v>
      </c>
      <c r="H194" s="0" t="n">
        <v>4.3425</v>
      </c>
      <c r="I194" s="326" t="n">
        <v>0.17</v>
      </c>
      <c r="J194" s="323" t="n">
        <v>0.0621770651249634</v>
      </c>
      <c r="K194" s="323" t="n">
        <v>0</v>
      </c>
      <c r="L194" s="323" t="n">
        <v>0</v>
      </c>
      <c r="M194" s="362" t="n">
        <v>0</v>
      </c>
      <c r="N194" s="362" t="n">
        <v>0</v>
      </c>
      <c r="O194" s="323" t="n">
        <v>0</v>
      </c>
      <c r="P194" s="323" t="n">
        <v>0</v>
      </c>
      <c r="Q194" s="323" t="n">
        <v>0</v>
      </c>
      <c r="R194" s="323" t="n">
        <v>0</v>
      </c>
      <c r="S194" s="323" t="n">
        <v>0</v>
      </c>
      <c r="T194" s="323" t="n">
        <v>0</v>
      </c>
      <c r="U194" s="323" t="n">
        <v>0</v>
      </c>
      <c r="V194" s="323" t="n">
        <v>0</v>
      </c>
      <c r="W194" s="323" t="n">
        <v>0</v>
      </c>
      <c r="X194" s="323" t="n">
        <v>0</v>
      </c>
      <c r="Y194" s="323" t="n">
        <v>0</v>
      </c>
      <c r="Z194" s="323" t="n">
        <v>0.5</v>
      </c>
      <c r="AA194" s="323" t="n">
        <v>0.125</v>
      </c>
      <c r="AB194" s="323" t="n">
        <v>0.145</v>
      </c>
      <c r="AC194" s="323" t="n">
        <v>0</v>
      </c>
      <c r="AD194" s="323" t="n">
        <v>-0.0405</v>
      </c>
      <c r="AE194" s="323" t="n">
        <v>0.0195</v>
      </c>
      <c r="AF194" s="323" t="n">
        <v>0.0045</v>
      </c>
      <c r="AG194" s="323" t="n">
        <v>0</v>
      </c>
      <c r="AH194" s="323" t="n">
        <v>0</v>
      </c>
      <c r="AI194" s="323" t="n">
        <v>0</v>
      </c>
      <c r="AJ194" s="323" t="n">
        <v>0</v>
      </c>
      <c r="AK194" s="323" t="n">
        <v>0</v>
      </c>
      <c r="AL194" s="323" t="n">
        <v>0</v>
      </c>
      <c r="AM194" s="323" t="n">
        <v>0</v>
      </c>
      <c r="AN194" s="323" t="n">
        <v>0</v>
      </c>
      <c r="AO194" s="323" t="n">
        <v>0</v>
      </c>
      <c r="AP194" s="323" t="n">
        <v>0</v>
      </c>
      <c r="AQ194" s="323" t="n">
        <v>0.36</v>
      </c>
      <c r="AR194" s="323" t="n">
        <v>0.0225</v>
      </c>
      <c r="AS194" s="323" t="n">
        <v>0</v>
      </c>
      <c r="AT194" s="323" t="n">
        <v>-0.07</v>
      </c>
      <c r="AU194" s="323" t="n">
        <v>-0.195</v>
      </c>
      <c r="AV194" s="323" t="n">
        <v>0</v>
      </c>
      <c r="AW194" s="323" t="n">
        <v>-0.37</v>
      </c>
      <c r="AX194" s="323" t="n">
        <v>0</v>
      </c>
      <c r="AY194" s="323" t="n">
        <v>0.43</v>
      </c>
      <c r="AZ194" s="323" t="n">
        <v>0</v>
      </c>
      <c r="BA194" s="323" t="n">
        <v>-0.06</v>
      </c>
      <c r="BB194" s="323" t="n">
        <v>-0.06</v>
      </c>
      <c r="BC194" s="323" t="n">
        <v>0</v>
      </c>
      <c r="BD194" s="323" t="n">
        <v>0</v>
      </c>
      <c r="BE194" s="323" t="n">
        <v>0</v>
      </c>
      <c r="BF194" s="323" t="n">
        <v>0</v>
      </c>
      <c r="BG194" s="323" t="n">
        <v>0</v>
      </c>
      <c r="BH194" s="323" t="n">
        <v>-0.0075</v>
      </c>
      <c r="BI194" s="323" t="n">
        <v>0</v>
      </c>
      <c r="BJ194" s="323" t="n">
        <v>0</v>
      </c>
      <c r="BK194" s="323" t="n">
        <v>0</v>
      </c>
      <c r="BL194" s="323" t="n">
        <v>0</v>
      </c>
      <c r="BM194" s="323" t="n">
        <v>0</v>
      </c>
      <c r="BN194" s="323" t="n">
        <v>0.315</v>
      </c>
      <c r="BO194" s="323" t="n">
        <v>0</v>
      </c>
      <c r="BP194" s="323" t="n">
        <v>-0.01</v>
      </c>
      <c r="BQ194" s="323" t="n">
        <v>0.005</v>
      </c>
      <c r="BR194" s="323" t="n">
        <v>0</v>
      </c>
      <c r="BS194" s="323" t="n">
        <v>0</v>
      </c>
      <c r="BT194" s="323" t="n">
        <v>0.005</v>
      </c>
      <c r="BU194" s="323" t="n">
        <v>0</v>
      </c>
      <c r="BV194" s="323" t="n">
        <v>0.01</v>
      </c>
      <c r="BW194" s="0" t="n">
        <v>0</v>
      </c>
      <c r="BX194" s="0" t="n">
        <v>0</v>
      </c>
      <c r="BY194" s="0" t="n">
        <v>0</v>
      </c>
      <c r="BZ194" s="0" t="n">
        <v>0</v>
      </c>
    </row>
    <row r="195" customFormat="false" ht="12.75" hidden="false" customHeight="false" outlineLevel="0" collapsed="false">
      <c r="C195" s="353"/>
      <c r="G195" s="310" t="n">
        <f aca="false">EOMONTH(G194,0)+1</f>
        <v>43009</v>
      </c>
      <c r="H195" s="0" t="n">
        <v>4.3675</v>
      </c>
      <c r="I195" s="326" t="n">
        <v>0.17</v>
      </c>
      <c r="J195" s="323" t="n">
        <v>0.0622194795578483</v>
      </c>
      <c r="K195" s="323" t="n">
        <v>0</v>
      </c>
      <c r="L195" s="323" t="n">
        <v>0</v>
      </c>
      <c r="M195" s="362" t="n">
        <v>0</v>
      </c>
      <c r="N195" s="362" t="n">
        <v>0</v>
      </c>
      <c r="O195" s="323" t="n">
        <v>0</v>
      </c>
      <c r="P195" s="323" t="n">
        <v>0</v>
      </c>
      <c r="Q195" s="323" t="n">
        <v>0</v>
      </c>
      <c r="R195" s="323" t="n">
        <v>0</v>
      </c>
      <c r="S195" s="323" t="n">
        <v>0</v>
      </c>
      <c r="T195" s="323" t="n">
        <v>0</v>
      </c>
      <c r="U195" s="323" t="n">
        <v>0</v>
      </c>
      <c r="V195" s="323" t="n">
        <v>0</v>
      </c>
      <c r="W195" s="323" t="n">
        <v>0</v>
      </c>
      <c r="X195" s="323" t="n">
        <v>0</v>
      </c>
      <c r="Y195" s="323" t="n">
        <v>0</v>
      </c>
      <c r="Z195" s="323" t="n">
        <v>0.5</v>
      </c>
      <c r="AA195" s="323" t="n">
        <v>0.145</v>
      </c>
      <c r="AB195" s="323" t="n">
        <v>0.175</v>
      </c>
      <c r="AC195" s="323" t="n">
        <v>0</v>
      </c>
      <c r="AD195" s="323" t="n">
        <v>-0.0405</v>
      </c>
      <c r="AE195" s="323" t="n">
        <v>0.0145</v>
      </c>
      <c r="AF195" s="323" t="n">
        <v>0.000499999999999994</v>
      </c>
      <c r="AG195" s="323" t="n">
        <v>0</v>
      </c>
      <c r="AH195" s="323" t="n">
        <v>0</v>
      </c>
      <c r="AI195" s="323" t="n">
        <v>0</v>
      </c>
      <c r="AJ195" s="323" t="n">
        <v>0</v>
      </c>
      <c r="AK195" s="323" t="n">
        <v>0</v>
      </c>
      <c r="AL195" s="323" t="n">
        <v>0</v>
      </c>
      <c r="AM195" s="323" t="n">
        <v>0</v>
      </c>
      <c r="AN195" s="323" t="n">
        <v>0</v>
      </c>
      <c r="AO195" s="323" t="n">
        <v>0</v>
      </c>
      <c r="AP195" s="323" t="n">
        <v>0</v>
      </c>
      <c r="AQ195" s="323" t="n">
        <v>0.4</v>
      </c>
      <c r="AR195" s="323" t="n">
        <v>0.0125</v>
      </c>
      <c r="AS195" s="323" t="n">
        <v>0</v>
      </c>
      <c r="AT195" s="323" t="n">
        <v>-0.07</v>
      </c>
      <c r="AU195" s="323" t="n">
        <v>-0.195</v>
      </c>
      <c r="AV195" s="323" t="n">
        <v>0</v>
      </c>
      <c r="AW195" s="323" t="n">
        <v>-0.37</v>
      </c>
      <c r="AX195" s="323" t="n">
        <v>0</v>
      </c>
      <c r="AY195" s="323" t="n">
        <v>0.43</v>
      </c>
      <c r="AZ195" s="323" t="n">
        <v>0</v>
      </c>
      <c r="BA195" s="323" t="n">
        <v>-0.06</v>
      </c>
      <c r="BB195" s="323" t="n">
        <v>-0.06</v>
      </c>
      <c r="BC195" s="323" t="n">
        <v>0</v>
      </c>
      <c r="BD195" s="323" t="n">
        <v>0</v>
      </c>
      <c r="BE195" s="323" t="n">
        <v>0</v>
      </c>
      <c r="BF195" s="323" t="n">
        <v>0</v>
      </c>
      <c r="BG195" s="323" t="n">
        <v>0</v>
      </c>
      <c r="BH195" s="323" t="n">
        <v>-0.0175</v>
      </c>
      <c r="BI195" s="323" t="n">
        <v>0</v>
      </c>
      <c r="BJ195" s="323" t="n">
        <v>0</v>
      </c>
      <c r="BK195" s="323" t="n">
        <v>0</v>
      </c>
      <c r="BL195" s="323" t="n">
        <v>0</v>
      </c>
      <c r="BM195" s="323" t="n">
        <v>0</v>
      </c>
      <c r="BN195" s="323" t="n">
        <v>0.36</v>
      </c>
      <c r="BO195" s="323" t="n">
        <v>0</v>
      </c>
      <c r="BP195" s="323" t="n">
        <v>-0.015</v>
      </c>
      <c r="BQ195" s="323" t="n">
        <v>0.005</v>
      </c>
      <c r="BR195" s="323" t="n">
        <v>0</v>
      </c>
      <c r="BS195" s="323" t="n">
        <v>0</v>
      </c>
      <c r="BT195" s="323" t="n">
        <v>0.005</v>
      </c>
      <c r="BU195" s="323" t="n">
        <v>0</v>
      </c>
      <c r="BV195" s="323" t="n">
        <v>0.01</v>
      </c>
      <c r="BW195" s="0" t="n">
        <v>0</v>
      </c>
      <c r="BX195" s="0" t="n">
        <v>0</v>
      </c>
      <c r="BY195" s="0" t="n">
        <v>0</v>
      </c>
      <c r="BZ195" s="0" t="n">
        <v>0</v>
      </c>
    </row>
    <row r="196" customFormat="false" ht="12.75" hidden="false" customHeight="false" outlineLevel="0" collapsed="false">
      <c r="C196" s="353"/>
      <c r="G196" s="310" t="n">
        <f aca="false">EOMONTH(G195,0)+1</f>
        <v>43040</v>
      </c>
      <c r="H196" s="0" t="n">
        <v>4.5195</v>
      </c>
      <c r="I196" s="326" t="n">
        <v>0.17</v>
      </c>
      <c r="J196" s="323" t="n">
        <v>0.0622633078057908</v>
      </c>
      <c r="K196" s="323"/>
      <c r="L196" s="323"/>
      <c r="M196" s="362"/>
      <c r="N196" s="362"/>
      <c r="O196" s="323"/>
      <c r="P196" s="323"/>
      <c r="Q196" s="323"/>
      <c r="R196" s="323"/>
      <c r="S196" s="323"/>
      <c r="Z196" s="323" t="n">
        <v>0.5</v>
      </c>
      <c r="AA196" s="323" t="n">
        <v>0.195</v>
      </c>
      <c r="AB196" s="323" t="n">
        <v>0.21</v>
      </c>
      <c r="AC196" s="323" t="n">
        <v>0</v>
      </c>
      <c r="AD196" s="323" t="n">
        <v>-0.0215</v>
      </c>
      <c r="AE196" s="323" t="n">
        <v>0.0155</v>
      </c>
      <c r="AF196" s="323" t="n">
        <v>0.000500000000000007</v>
      </c>
      <c r="AG196" s="323" t="n">
        <v>0</v>
      </c>
      <c r="AH196" s="323" t="n">
        <v>0</v>
      </c>
      <c r="AI196" s="323" t="n">
        <v>0</v>
      </c>
      <c r="AJ196" s="323" t="n">
        <v>0</v>
      </c>
      <c r="AK196" s="323" t="n">
        <v>0</v>
      </c>
      <c r="AL196" s="323" t="n">
        <v>0</v>
      </c>
      <c r="AM196" s="323" t="n">
        <v>0</v>
      </c>
      <c r="AO196" s="323" t="n">
        <v>0</v>
      </c>
      <c r="AP196" s="323" t="n">
        <v>0</v>
      </c>
      <c r="AQ196" s="323" t="n">
        <v>0.65</v>
      </c>
      <c r="AR196" s="323" t="n">
        <v>-0.0225</v>
      </c>
      <c r="AS196" s="323" t="n">
        <v>0</v>
      </c>
      <c r="AT196" s="323" t="n">
        <v>-0.07</v>
      </c>
      <c r="AU196" s="323" t="n">
        <v>-0.13</v>
      </c>
      <c r="AV196" s="323" t="n">
        <v>0</v>
      </c>
      <c r="AW196" s="323" t="n">
        <v>-0.26</v>
      </c>
      <c r="AX196" s="323" t="n">
        <v>0</v>
      </c>
      <c r="AY196" s="323" t="n">
        <v>0.35</v>
      </c>
      <c r="AZ196" s="323" t="n">
        <v>0</v>
      </c>
      <c r="BA196" s="323" t="n">
        <v>-0.06</v>
      </c>
      <c r="BB196" s="323" t="n">
        <v>-0.06</v>
      </c>
      <c r="BC196" s="323" t="n">
        <v>0</v>
      </c>
      <c r="BE196" s="323" t="n">
        <v>0</v>
      </c>
      <c r="BF196" s="323" t="n">
        <v>0</v>
      </c>
      <c r="BH196" s="323" t="n">
        <v>-0.0525</v>
      </c>
      <c r="BI196" s="323" t="n">
        <v>0</v>
      </c>
      <c r="BJ196" s="323" t="n">
        <v>0</v>
      </c>
      <c r="BN196" s="323" t="n">
        <v>0.46</v>
      </c>
      <c r="BO196" s="323" t="n">
        <v>0</v>
      </c>
      <c r="BP196" s="323" t="n">
        <v>-0.02</v>
      </c>
      <c r="BQ196" s="323" t="n">
        <v>0.005</v>
      </c>
      <c r="BS196" s="323" t="n">
        <v>0</v>
      </c>
      <c r="BT196" s="323" t="n">
        <v>0.005</v>
      </c>
      <c r="BU196" s="323" t="n">
        <v>0</v>
      </c>
      <c r="BV196" s="323" t="n">
        <v>0.055</v>
      </c>
      <c r="BX196" s="0" t="n">
        <v>0</v>
      </c>
      <c r="BY196" s="0" t="n">
        <v>0</v>
      </c>
      <c r="BZ196" s="0" t="n">
        <v>0</v>
      </c>
    </row>
    <row r="197" customFormat="false" ht="12.75" hidden="false" customHeight="false" outlineLevel="0" collapsed="false">
      <c r="C197" s="353"/>
      <c r="G197" s="310" t="n">
        <f aca="false">EOMONTH(G196,0)+1</f>
        <v>43070</v>
      </c>
      <c r="H197" s="0" t="n">
        <v>4.6625</v>
      </c>
      <c r="I197" s="326" t="n">
        <v>0.17</v>
      </c>
      <c r="J197" s="323" t="n">
        <v>0.06230572223989</v>
      </c>
      <c r="K197" s="323"/>
      <c r="L197" s="323"/>
      <c r="M197" s="362"/>
      <c r="N197" s="362"/>
      <c r="O197" s="323"/>
      <c r="P197" s="323"/>
      <c r="Q197" s="323"/>
      <c r="R197" s="323"/>
      <c r="S197" s="323"/>
      <c r="Z197" s="323" t="n">
        <v>0.5</v>
      </c>
      <c r="AA197" s="323" t="n">
        <v>0.215</v>
      </c>
      <c r="AB197" s="323" t="n">
        <v>0.29</v>
      </c>
      <c r="AC197" s="323" t="n">
        <v>0</v>
      </c>
      <c r="AD197" s="323" t="n">
        <v>-0.0215</v>
      </c>
      <c r="AE197" s="323" t="n">
        <v>0.0155</v>
      </c>
      <c r="AF197" s="323" t="n">
        <v>0.000500000000000007</v>
      </c>
      <c r="AG197" s="323" t="n">
        <v>0</v>
      </c>
      <c r="AH197" s="323" t="n">
        <v>0</v>
      </c>
      <c r="AI197" s="323" t="n">
        <v>0</v>
      </c>
      <c r="AJ197" s="323" t="n">
        <v>0</v>
      </c>
      <c r="AK197" s="323" t="n">
        <v>0</v>
      </c>
      <c r="AL197" s="323" t="n">
        <v>0</v>
      </c>
      <c r="AM197" s="323" t="n">
        <v>0</v>
      </c>
      <c r="AO197" s="323" t="n">
        <v>0</v>
      </c>
      <c r="AP197" s="323" t="n">
        <v>0</v>
      </c>
      <c r="AQ197" s="323" t="n">
        <v>0.98</v>
      </c>
      <c r="AR197" s="323" t="n">
        <v>-0.045</v>
      </c>
      <c r="AS197" s="323" t="n">
        <v>0</v>
      </c>
      <c r="AT197" s="323" t="n">
        <v>-0.07</v>
      </c>
      <c r="AU197" s="323" t="n">
        <v>-0.13</v>
      </c>
      <c r="AV197" s="323" t="n">
        <v>0</v>
      </c>
      <c r="AW197" s="323" t="n">
        <v>-0.26</v>
      </c>
      <c r="AX197" s="323" t="n">
        <v>0</v>
      </c>
      <c r="AY197" s="323" t="n">
        <v>0.35</v>
      </c>
      <c r="AZ197" s="323" t="n">
        <v>0</v>
      </c>
      <c r="BA197" s="323" t="n">
        <v>-0.06</v>
      </c>
      <c r="BB197" s="323" t="n">
        <v>-0.06</v>
      </c>
      <c r="BC197" s="323" t="n">
        <v>0</v>
      </c>
      <c r="BE197" s="323" t="n">
        <v>0</v>
      </c>
      <c r="BF197" s="323" t="n">
        <v>0</v>
      </c>
      <c r="BH197" s="323" t="n">
        <v>-0.075</v>
      </c>
      <c r="BI197" s="323" t="n">
        <v>0</v>
      </c>
      <c r="BJ197" s="323" t="n">
        <v>0</v>
      </c>
      <c r="BN197" s="323" t="n">
        <v>0.77</v>
      </c>
      <c r="BO197" s="323" t="n">
        <v>0</v>
      </c>
      <c r="BP197" s="323" t="n">
        <v>-0.025</v>
      </c>
      <c r="BQ197" s="323" t="n">
        <v>0.005</v>
      </c>
      <c r="BS197" s="323" t="n">
        <v>0</v>
      </c>
      <c r="BT197" s="323" t="n">
        <v>0.005</v>
      </c>
      <c r="BU197" s="323" t="n">
        <v>0</v>
      </c>
      <c r="BV197" s="323" t="n">
        <v>0.25</v>
      </c>
      <c r="BX197" s="0" t="n">
        <v>0</v>
      </c>
      <c r="BY197" s="0" t="n">
        <v>0</v>
      </c>
      <c r="BZ197" s="0" t="n">
        <v>0</v>
      </c>
    </row>
    <row r="198" customFormat="false" ht="12.75" hidden="false" customHeight="false" outlineLevel="0" collapsed="false">
      <c r="C198" s="353"/>
      <c r="G198" s="310" t="n">
        <f aca="false">EOMONTH(G197,0)+1</f>
        <v>43101</v>
      </c>
      <c r="H198" s="0" t="n">
        <v>4.7225</v>
      </c>
      <c r="I198" s="326" t="n">
        <v>0.17</v>
      </c>
      <c r="J198" s="323" t="n">
        <v>0.0623495504890865</v>
      </c>
      <c r="K198" s="323"/>
      <c r="L198" s="323"/>
      <c r="M198" s="362"/>
      <c r="N198" s="362"/>
      <c r="O198" s="323"/>
      <c r="P198" s="323"/>
      <c r="Q198" s="323"/>
      <c r="R198" s="323"/>
      <c r="S198" s="323"/>
      <c r="Z198" s="323" t="n">
        <v>0.5</v>
      </c>
      <c r="AA198" s="323" t="n">
        <v>0.235</v>
      </c>
      <c r="AB198" s="323" t="n">
        <v>0.34</v>
      </c>
      <c r="AC198" s="323" t="n">
        <v>0</v>
      </c>
      <c r="AD198" s="323" t="n">
        <v>-0.0215</v>
      </c>
      <c r="AE198" s="323" t="n">
        <v>0.0155</v>
      </c>
      <c r="AF198" s="323" t="n">
        <v>0.000500000000000007</v>
      </c>
      <c r="AG198" s="323" t="n">
        <v>0</v>
      </c>
      <c r="AH198" s="323" t="n">
        <v>0</v>
      </c>
      <c r="AI198" s="323" t="n">
        <v>0</v>
      </c>
      <c r="AJ198" s="323" t="n">
        <v>0</v>
      </c>
      <c r="AK198" s="323" t="n">
        <v>0</v>
      </c>
      <c r="AL198" s="323" t="n">
        <v>0</v>
      </c>
      <c r="AM198" s="323" t="n">
        <v>0</v>
      </c>
      <c r="AO198" s="323" t="n">
        <v>0</v>
      </c>
      <c r="AP198" s="323" t="n">
        <v>0</v>
      </c>
      <c r="AQ198" s="323" t="n">
        <v>1.6</v>
      </c>
      <c r="AR198" s="323" t="n">
        <v>-0.0475</v>
      </c>
      <c r="AS198" s="323" t="n">
        <v>0</v>
      </c>
      <c r="AT198" s="323" t="n">
        <v>-0.07</v>
      </c>
      <c r="AU198" s="323" t="n">
        <v>-0.13</v>
      </c>
      <c r="AV198" s="323" t="n">
        <v>0</v>
      </c>
      <c r="AW198" s="323" t="n">
        <v>-0.26</v>
      </c>
      <c r="AX198" s="323" t="n">
        <v>0</v>
      </c>
      <c r="AY198" s="323" t="n">
        <v>0.35</v>
      </c>
      <c r="AZ198" s="323" t="n">
        <v>0</v>
      </c>
      <c r="BA198" s="323" t="n">
        <v>-0.06</v>
      </c>
      <c r="BB198" s="323" t="n">
        <v>-0.06</v>
      </c>
      <c r="BC198" s="323" t="n">
        <v>0</v>
      </c>
      <c r="BE198" s="323" t="n">
        <v>0</v>
      </c>
      <c r="BF198" s="323" t="n">
        <v>0</v>
      </c>
      <c r="BH198" s="323" t="n">
        <v>-0.0775</v>
      </c>
      <c r="BI198" s="323" t="n">
        <v>0</v>
      </c>
      <c r="BJ198" s="323" t="n">
        <v>0</v>
      </c>
      <c r="BN198" s="323" t="n">
        <v>1.04</v>
      </c>
      <c r="BO198" s="323" t="n">
        <v>0</v>
      </c>
      <c r="BP198" s="323" t="n">
        <v>-0.025</v>
      </c>
      <c r="BQ198" s="323" t="n">
        <v>0.005</v>
      </c>
      <c r="BS198" s="323" t="n">
        <v>0</v>
      </c>
      <c r="BT198" s="323" t="n">
        <v>0.005</v>
      </c>
      <c r="BU198" s="323" t="n">
        <v>0</v>
      </c>
      <c r="BV198" s="323" t="n">
        <v>0.45</v>
      </c>
      <c r="BX198" s="0" t="n">
        <v>0</v>
      </c>
      <c r="BY198" s="0" t="n">
        <v>0</v>
      </c>
      <c r="BZ198" s="0" t="n">
        <v>0</v>
      </c>
    </row>
    <row r="199" customFormat="false" ht="12.75" hidden="false" customHeight="false" outlineLevel="0" collapsed="false">
      <c r="C199" s="353"/>
      <c r="G199" s="310" t="n">
        <f aca="false">EOMONTH(G198,0)+1</f>
        <v>43132</v>
      </c>
      <c r="H199" s="0" t="n">
        <v>4.6375</v>
      </c>
      <c r="I199" s="326" t="n">
        <v>0.17</v>
      </c>
      <c r="J199" s="323" t="n">
        <v>0.0623933787389208</v>
      </c>
      <c r="K199" s="323"/>
      <c r="L199" s="323"/>
      <c r="M199" s="362"/>
      <c r="N199" s="362"/>
      <c r="O199" s="323"/>
      <c r="P199" s="323"/>
      <c r="Q199" s="323"/>
      <c r="R199" s="323"/>
      <c r="S199" s="323"/>
      <c r="Z199" s="323" t="n">
        <v>0.5</v>
      </c>
      <c r="AA199" s="323" t="n">
        <v>0.235</v>
      </c>
      <c r="AB199" s="323" t="n">
        <v>0.34</v>
      </c>
      <c r="AC199" s="323" t="n">
        <v>0</v>
      </c>
      <c r="AD199" s="323" t="n">
        <v>-0.0215</v>
      </c>
      <c r="AE199" s="323" t="n">
        <v>0.0155</v>
      </c>
      <c r="AF199" s="323" t="n">
        <v>0.000500000000000007</v>
      </c>
      <c r="AG199" s="323" t="n">
        <v>0</v>
      </c>
      <c r="AH199" s="323" t="n">
        <v>0</v>
      </c>
      <c r="AI199" s="323" t="n">
        <v>0</v>
      </c>
      <c r="AJ199" s="323" t="n">
        <v>0</v>
      </c>
      <c r="AK199" s="323" t="n">
        <v>0</v>
      </c>
      <c r="AL199" s="323" t="n">
        <v>0</v>
      </c>
      <c r="AM199" s="323" t="n">
        <v>0</v>
      </c>
      <c r="AO199" s="323" t="n">
        <v>0</v>
      </c>
      <c r="AP199" s="323" t="n">
        <v>0</v>
      </c>
      <c r="AQ199" s="323" t="n">
        <v>1.6</v>
      </c>
      <c r="AR199" s="323" t="n">
        <v>-0.03</v>
      </c>
      <c r="AS199" s="323" t="n">
        <v>0</v>
      </c>
      <c r="AT199" s="323" t="n">
        <v>-0.07</v>
      </c>
      <c r="AU199" s="323" t="n">
        <v>-0.13</v>
      </c>
      <c r="AV199" s="323" t="n">
        <v>0</v>
      </c>
      <c r="AW199" s="323" t="n">
        <v>-0.26</v>
      </c>
      <c r="AX199" s="323" t="n">
        <v>0</v>
      </c>
      <c r="AY199" s="323" t="n">
        <v>0.35</v>
      </c>
      <c r="AZ199" s="323" t="n">
        <v>0</v>
      </c>
      <c r="BA199" s="323" t="n">
        <v>-0.06</v>
      </c>
      <c r="BB199" s="323" t="n">
        <v>-0.06</v>
      </c>
      <c r="BC199" s="323" t="n">
        <v>0</v>
      </c>
      <c r="BE199" s="323" t="n">
        <v>0</v>
      </c>
      <c r="BF199" s="323" t="n">
        <v>0</v>
      </c>
      <c r="BH199" s="323" t="n">
        <v>-0.06</v>
      </c>
      <c r="BI199" s="323" t="n">
        <v>0</v>
      </c>
      <c r="BJ199" s="323" t="n">
        <v>0</v>
      </c>
      <c r="BN199" s="323" t="n">
        <v>1.04</v>
      </c>
      <c r="BO199" s="323" t="n">
        <v>0</v>
      </c>
      <c r="BP199" s="323" t="n">
        <v>-0.025</v>
      </c>
      <c r="BQ199" s="323" t="n">
        <v>0.005</v>
      </c>
      <c r="BS199" s="323" t="n">
        <v>0</v>
      </c>
      <c r="BT199" s="323" t="n">
        <v>0.005</v>
      </c>
      <c r="BU199" s="323" t="n">
        <v>0</v>
      </c>
      <c r="BV199" s="323" t="n">
        <v>0.45</v>
      </c>
      <c r="BX199" s="0" t="n">
        <v>0</v>
      </c>
      <c r="BY199" s="0" t="n">
        <v>0</v>
      </c>
      <c r="BZ199" s="0" t="n">
        <v>0</v>
      </c>
    </row>
    <row r="200" customFormat="false" ht="12.75" hidden="false" customHeight="false" outlineLevel="0" collapsed="false">
      <c r="C200" s="353"/>
      <c r="G200" s="310" t="n">
        <f aca="false">EOMONTH(G199,0)+1</f>
        <v>43160</v>
      </c>
      <c r="H200" s="0" t="n">
        <v>4.5075</v>
      </c>
      <c r="I200" s="326" t="n">
        <v>0.17</v>
      </c>
      <c r="J200" s="323" t="n">
        <v>0.0624329655457703</v>
      </c>
      <c r="K200" s="323"/>
      <c r="L200" s="323"/>
      <c r="M200" s="362"/>
      <c r="N200" s="362"/>
      <c r="O200" s="323"/>
      <c r="P200" s="323"/>
      <c r="Q200" s="323"/>
      <c r="R200" s="323"/>
      <c r="S200" s="323"/>
      <c r="Z200" s="323" t="n">
        <v>0.5</v>
      </c>
      <c r="AA200" s="323" t="n">
        <v>0.195</v>
      </c>
      <c r="AB200" s="323" t="n">
        <v>0.29</v>
      </c>
      <c r="AC200" s="323" t="n">
        <v>0</v>
      </c>
      <c r="AD200" s="323" t="n">
        <v>-0.0215</v>
      </c>
      <c r="AE200" s="323" t="n">
        <v>0.023</v>
      </c>
      <c r="AF200" s="323" t="n">
        <v>0.008</v>
      </c>
      <c r="AG200" s="323" t="n">
        <v>0</v>
      </c>
      <c r="AH200" s="323" t="n">
        <v>0</v>
      </c>
      <c r="AI200" s="323" t="n">
        <v>0</v>
      </c>
      <c r="AJ200" s="323" t="n">
        <v>0</v>
      </c>
      <c r="AK200" s="323" t="n">
        <v>0</v>
      </c>
      <c r="AL200" s="323" t="n">
        <v>0</v>
      </c>
      <c r="AM200" s="323" t="n">
        <v>0</v>
      </c>
      <c r="AO200" s="323" t="n">
        <v>0</v>
      </c>
      <c r="AP200" s="323" t="n">
        <v>0</v>
      </c>
      <c r="AQ200" s="323" t="n">
        <v>0.64</v>
      </c>
      <c r="AR200" s="323" t="n">
        <v>-0.0175</v>
      </c>
      <c r="AS200" s="323" t="n">
        <v>0</v>
      </c>
      <c r="AT200" s="323" t="n">
        <v>-0.07</v>
      </c>
      <c r="AU200" s="323" t="n">
        <v>-0.13</v>
      </c>
      <c r="AV200" s="323" t="n">
        <v>0</v>
      </c>
      <c r="AW200" s="323" t="n">
        <v>-0.26</v>
      </c>
      <c r="AX200" s="323" t="n">
        <v>0</v>
      </c>
      <c r="AY200" s="323" t="n">
        <v>0.35</v>
      </c>
      <c r="AZ200" s="323" t="n">
        <v>0</v>
      </c>
      <c r="BA200" s="323" t="n">
        <v>-0.06</v>
      </c>
      <c r="BB200" s="323" t="n">
        <v>-0.06</v>
      </c>
      <c r="BC200" s="323" t="n">
        <v>0</v>
      </c>
      <c r="BE200" s="323" t="n">
        <v>0</v>
      </c>
      <c r="BF200" s="323" t="n">
        <v>0</v>
      </c>
      <c r="BH200" s="323" t="n">
        <v>-0.0475</v>
      </c>
      <c r="BI200" s="323" t="n">
        <v>0</v>
      </c>
      <c r="BJ200" s="323" t="n">
        <v>0</v>
      </c>
      <c r="BN200" s="323" t="n">
        <v>0.54</v>
      </c>
      <c r="BO200" s="323" t="n">
        <v>0</v>
      </c>
      <c r="BP200" s="323" t="n">
        <v>-0.02</v>
      </c>
      <c r="BQ200" s="323" t="n">
        <v>0.005</v>
      </c>
      <c r="BS200" s="323" t="n">
        <v>0</v>
      </c>
      <c r="BT200" s="323" t="n">
        <v>0.005</v>
      </c>
      <c r="BU200" s="323" t="n">
        <v>0</v>
      </c>
      <c r="BV200" s="323" t="n">
        <v>0.1</v>
      </c>
      <c r="BX200" s="0" t="n">
        <v>0</v>
      </c>
      <c r="BY200" s="0" t="n">
        <v>0</v>
      </c>
      <c r="BZ200" s="0" t="n">
        <v>0</v>
      </c>
    </row>
    <row r="201" customFormat="false" ht="12.75" hidden="false" customHeight="false" outlineLevel="0" collapsed="false">
      <c r="C201" s="353"/>
      <c r="G201" s="310" t="n">
        <f aca="false">EOMONTH(G200,0)+1</f>
        <v>43191</v>
      </c>
      <c r="H201" s="0" t="n">
        <v>4.3225</v>
      </c>
      <c r="I201" s="326" t="n">
        <v>0.17</v>
      </c>
      <c r="J201" s="323" t="n">
        <v>0.0624767937968178</v>
      </c>
      <c r="K201" s="323"/>
      <c r="L201" s="323"/>
      <c r="M201" s="362"/>
      <c r="N201" s="362"/>
      <c r="O201" s="323"/>
      <c r="P201" s="323"/>
      <c r="Q201" s="323"/>
      <c r="R201" s="323"/>
      <c r="S201" s="323"/>
      <c r="Z201" s="323" t="n">
        <v>0.5</v>
      </c>
      <c r="AA201" s="323" t="n">
        <v>0.145</v>
      </c>
      <c r="AB201" s="323" t="n">
        <v>0.195</v>
      </c>
      <c r="AC201" s="323" t="n">
        <v>0</v>
      </c>
      <c r="AD201" s="323" t="n">
        <v>-0.0365</v>
      </c>
      <c r="AE201" s="323" t="n">
        <v>0.023</v>
      </c>
      <c r="AF201" s="323" t="n">
        <v>0.008</v>
      </c>
      <c r="AG201" s="323" t="n">
        <v>0</v>
      </c>
      <c r="AH201" s="323" t="n">
        <v>0</v>
      </c>
      <c r="AI201" s="323" t="n">
        <v>0</v>
      </c>
      <c r="AJ201" s="323" t="n">
        <v>0</v>
      </c>
      <c r="AK201" s="323" t="n">
        <v>0</v>
      </c>
      <c r="AL201" s="323" t="n">
        <v>0</v>
      </c>
      <c r="AM201" s="323" t="n">
        <v>0</v>
      </c>
      <c r="AO201" s="323" t="n">
        <v>0</v>
      </c>
      <c r="AP201" s="323" t="n">
        <v>0</v>
      </c>
      <c r="AQ201" s="323" t="n">
        <v>0.38</v>
      </c>
      <c r="AR201" s="323" t="n">
        <v>0.02</v>
      </c>
      <c r="AS201" s="323" t="n">
        <v>0</v>
      </c>
      <c r="AT201" s="323" t="n">
        <v>-0.07</v>
      </c>
      <c r="AU201" s="323" t="n">
        <v>-0.195</v>
      </c>
      <c r="AV201" s="323" t="n">
        <v>0</v>
      </c>
      <c r="AW201" s="323" t="n">
        <v>-0.37</v>
      </c>
      <c r="AX201" s="323" t="n">
        <v>0</v>
      </c>
      <c r="AY201" s="323" t="n">
        <v>0.43</v>
      </c>
      <c r="AZ201" s="323" t="n">
        <v>0</v>
      </c>
      <c r="BA201" s="323" t="n">
        <v>-0.06</v>
      </c>
      <c r="BB201" s="323" t="n">
        <v>-0.06</v>
      </c>
      <c r="BC201" s="323" t="n">
        <v>0</v>
      </c>
      <c r="BE201" s="323" t="n">
        <v>0</v>
      </c>
      <c r="BF201" s="323" t="n">
        <v>0</v>
      </c>
      <c r="BH201" s="323" t="n">
        <v>-0.01</v>
      </c>
      <c r="BI201" s="323" t="n">
        <v>0</v>
      </c>
      <c r="BJ201" s="323" t="n">
        <v>0</v>
      </c>
      <c r="BN201" s="323" t="n">
        <v>0.36</v>
      </c>
      <c r="BO201" s="323" t="n">
        <v>0</v>
      </c>
      <c r="BP201" s="323" t="n">
        <v>-0.015</v>
      </c>
      <c r="BQ201" s="323" t="n">
        <v>0.005</v>
      </c>
      <c r="BS201" s="323" t="n">
        <v>0</v>
      </c>
      <c r="BT201" s="323" t="n">
        <v>0.005</v>
      </c>
      <c r="BU201" s="323" t="n">
        <v>0</v>
      </c>
      <c r="BV201" s="323" t="n">
        <v>0.02</v>
      </c>
      <c r="BX201" s="0" t="n">
        <v>0</v>
      </c>
      <c r="BY201" s="0" t="n">
        <v>0</v>
      </c>
      <c r="BZ201" s="0" t="n">
        <v>0</v>
      </c>
    </row>
    <row r="202" customFormat="false" ht="12.75" hidden="false" customHeight="false" outlineLevel="0" collapsed="false">
      <c r="C202" s="353"/>
      <c r="G202" s="310" t="n">
        <f aca="false">EOMONTH(G201,0)+1</f>
        <v>43221</v>
      </c>
      <c r="H202" s="0" t="n">
        <v>4.3175</v>
      </c>
      <c r="I202" s="326" t="n">
        <v>0.17</v>
      </c>
      <c r="J202" s="323" t="n">
        <v>0.0625192082339221</v>
      </c>
      <c r="K202" s="323"/>
      <c r="L202" s="323"/>
      <c r="M202" s="362"/>
      <c r="N202" s="362"/>
      <c r="O202" s="323"/>
      <c r="P202" s="323"/>
      <c r="Q202" s="323"/>
      <c r="R202" s="323"/>
      <c r="S202" s="323"/>
      <c r="Z202" s="323" t="n">
        <v>0.5</v>
      </c>
      <c r="AA202" s="323" t="n">
        <v>0.125</v>
      </c>
      <c r="AB202" s="323" t="n">
        <v>0.135</v>
      </c>
      <c r="AC202" s="323" t="n">
        <v>0</v>
      </c>
      <c r="AD202" s="323" t="n">
        <v>-0.0365</v>
      </c>
      <c r="AE202" s="323" t="n">
        <v>0.0255</v>
      </c>
      <c r="AF202" s="323" t="n">
        <v>0.0105</v>
      </c>
      <c r="AG202" s="323" t="n">
        <v>0</v>
      </c>
      <c r="AH202" s="323" t="n">
        <v>0</v>
      </c>
      <c r="AI202" s="323" t="n">
        <v>0</v>
      </c>
      <c r="AJ202" s="323" t="n">
        <v>0</v>
      </c>
      <c r="AK202" s="323" t="n">
        <v>0</v>
      </c>
      <c r="AL202" s="323" t="n">
        <v>0</v>
      </c>
      <c r="AM202" s="323" t="n">
        <v>0</v>
      </c>
      <c r="AO202" s="323" t="n">
        <v>0</v>
      </c>
      <c r="AP202" s="323" t="n">
        <v>0</v>
      </c>
      <c r="AQ202" s="323" t="n">
        <v>0.33</v>
      </c>
      <c r="AR202" s="323" t="n">
        <v>0.02</v>
      </c>
      <c r="AS202" s="323" t="n">
        <v>0</v>
      </c>
      <c r="AT202" s="323" t="n">
        <v>-0.07</v>
      </c>
      <c r="AU202" s="323" t="n">
        <v>-0.195</v>
      </c>
      <c r="AV202" s="323" t="n">
        <v>0</v>
      </c>
      <c r="AW202" s="323" t="n">
        <v>-0.37</v>
      </c>
      <c r="AX202" s="323" t="n">
        <v>0</v>
      </c>
      <c r="AY202" s="323" t="n">
        <v>0.43</v>
      </c>
      <c r="AZ202" s="323" t="n">
        <v>0</v>
      </c>
      <c r="BA202" s="323" t="n">
        <v>-0.06</v>
      </c>
      <c r="BB202" s="323" t="n">
        <v>-0.06</v>
      </c>
      <c r="BC202" s="323" t="n">
        <v>0</v>
      </c>
      <c r="BE202" s="323" t="n">
        <v>0</v>
      </c>
      <c r="BF202" s="323" t="n">
        <v>0</v>
      </c>
      <c r="BH202" s="323" t="n">
        <v>-0.01</v>
      </c>
      <c r="BI202" s="323" t="n">
        <v>0</v>
      </c>
      <c r="BJ202" s="323" t="n">
        <v>0</v>
      </c>
      <c r="BN202" s="323" t="n">
        <v>0.325</v>
      </c>
      <c r="BO202" s="323" t="n">
        <v>0</v>
      </c>
      <c r="BP202" s="323" t="n">
        <v>-0.015</v>
      </c>
      <c r="BQ202" s="323" t="n">
        <v>0.005</v>
      </c>
      <c r="BS202" s="323" t="n">
        <v>0</v>
      </c>
      <c r="BT202" s="323" t="n">
        <v>0.005</v>
      </c>
      <c r="BU202" s="323" t="n">
        <v>0</v>
      </c>
      <c r="BV202" s="323" t="n">
        <v>0.02</v>
      </c>
      <c r="BX202" s="0" t="n">
        <v>0</v>
      </c>
      <c r="BY202" s="0" t="n">
        <v>0</v>
      </c>
      <c r="BZ202" s="0" t="n">
        <v>0</v>
      </c>
    </row>
    <row r="203" customFormat="false" ht="12.75" hidden="false" customHeight="false" outlineLevel="0" collapsed="false">
      <c r="C203" s="353"/>
      <c r="G203" s="310" t="n">
        <f aca="false">EOMONTH(G202,0)+1</f>
        <v>43252</v>
      </c>
      <c r="H203" s="0" t="n">
        <v>4.3525</v>
      </c>
      <c r="I203" s="326" t="n">
        <v>0.17</v>
      </c>
      <c r="J203" s="323" t="n">
        <v>0.0625630364862237</v>
      </c>
      <c r="K203" s="323"/>
      <c r="L203" s="323"/>
      <c r="M203" s="362"/>
      <c r="N203" s="362"/>
      <c r="O203" s="323"/>
      <c r="P203" s="323"/>
      <c r="Q203" s="323"/>
      <c r="R203" s="323"/>
      <c r="S203" s="323"/>
      <c r="Z203" s="323" t="n">
        <v>0.5</v>
      </c>
      <c r="AA203" s="323" t="n">
        <v>0.145</v>
      </c>
      <c r="AB203" s="323" t="n">
        <v>0.165</v>
      </c>
      <c r="AC203" s="323" t="n">
        <v>0</v>
      </c>
      <c r="AD203" s="323" t="n">
        <v>-0.034</v>
      </c>
      <c r="AE203" s="323" t="n">
        <v>0.0255</v>
      </c>
      <c r="AF203" s="323" t="n">
        <v>0.0105</v>
      </c>
      <c r="AG203" s="323" t="n">
        <v>0</v>
      </c>
      <c r="AH203" s="323" t="n">
        <v>0</v>
      </c>
      <c r="AI203" s="323" t="n">
        <v>0</v>
      </c>
      <c r="AJ203" s="323" t="n">
        <v>0</v>
      </c>
      <c r="AK203" s="323" t="n">
        <v>0</v>
      </c>
      <c r="AL203" s="323" t="n">
        <v>0</v>
      </c>
      <c r="AM203" s="323" t="n">
        <v>0</v>
      </c>
      <c r="AO203" s="323" t="n">
        <v>0</v>
      </c>
      <c r="AP203" s="323" t="n">
        <v>0</v>
      </c>
      <c r="AQ203" s="323" t="n">
        <v>0.37</v>
      </c>
      <c r="AR203" s="323" t="n">
        <v>0.025</v>
      </c>
      <c r="AS203" s="323" t="n">
        <v>0</v>
      </c>
      <c r="AT203" s="323" t="n">
        <v>-0.07</v>
      </c>
      <c r="AU203" s="323" t="n">
        <v>-0.195</v>
      </c>
      <c r="AV203" s="323" t="n">
        <v>0</v>
      </c>
      <c r="AW203" s="323" t="n">
        <v>-0.37</v>
      </c>
      <c r="AX203" s="323" t="n">
        <v>0</v>
      </c>
      <c r="AY203" s="323" t="n">
        <v>0.43</v>
      </c>
      <c r="AZ203" s="323" t="n">
        <v>0</v>
      </c>
      <c r="BA203" s="323" t="n">
        <v>-0.06</v>
      </c>
      <c r="BB203" s="323" t="n">
        <v>-0.06</v>
      </c>
      <c r="BC203" s="323" t="n">
        <v>0</v>
      </c>
      <c r="BE203" s="323" t="n">
        <v>0</v>
      </c>
      <c r="BF203" s="323" t="n">
        <v>0</v>
      </c>
      <c r="BH203" s="323" t="n">
        <v>-0.005</v>
      </c>
      <c r="BI203" s="323" t="n">
        <v>0</v>
      </c>
      <c r="BJ203" s="323" t="n">
        <v>0</v>
      </c>
      <c r="BN203" s="323" t="n">
        <v>0.335</v>
      </c>
      <c r="BO203" s="323" t="n">
        <v>0</v>
      </c>
      <c r="BP203" s="323" t="n">
        <v>-0.015</v>
      </c>
      <c r="BQ203" s="323" t="n">
        <v>0.005</v>
      </c>
      <c r="BS203" s="323" t="n">
        <v>0</v>
      </c>
      <c r="BT203" s="323" t="n">
        <v>0.005</v>
      </c>
      <c r="BU203" s="323" t="n">
        <v>0</v>
      </c>
      <c r="BV203" s="323" t="n">
        <v>0.035</v>
      </c>
      <c r="BX203" s="0" t="n">
        <v>0</v>
      </c>
      <c r="BY203" s="0" t="n">
        <v>0</v>
      </c>
      <c r="BZ203" s="0" t="n">
        <v>0</v>
      </c>
    </row>
    <row r="204" customFormat="false" ht="12.75" hidden="false" customHeight="false" outlineLevel="0" collapsed="false">
      <c r="C204" s="353"/>
      <c r="G204" s="310" t="n">
        <f aca="false">EOMONTH(G203,0)+1</f>
        <v>43282</v>
      </c>
      <c r="H204" s="0" t="n">
        <v>4.3925</v>
      </c>
      <c r="I204" s="326" t="n">
        <v>0.17</v>
      </c>
      <c r="J204" s="323" t="n">
        <v>0.0626054509245422</v>
      </c>
      <c r="K204" s="323"/>
      <c r="L204" s="323"/>
      <c r="M204" s="362"/>
      <c r="N204" s="362"/>
      <c r="O204" s="323"/>
      <c r="P204" s="323"/>
      <c r="Q204" s="323"/>
      <c r="R204" s="323"/>
      <c r="S204" s="323"/>
      <c r="Z204" s="323" t="n">
        <v>0.5</v>
      </c>
      <c r="AA204" s="323" t="n">
        <v>0.15</v>
      </c>
      <c r="AB204" s="323" t="n">
        <v>0.205</v>
      </c>
      <c r="AC204" s="323" t="n">
        <v>0</v>
      </c>
      <c r="AD204" s="323" t="n">
        <v>-0.034</v>
      </c>
      <c r="AE204" s="323" t="n">
        <v>0.0255</v>
      </c>
      <c r="AF204" s="323" t="n">
        <v>0.0105</v>
      </c>
      <c r="AG204" s="323" t="n">
        <v>0</v>
      </c>
      <c r="AH204" s="323" t="n">
        <v>0</v>
      </c>
      <c r="AI204" s="323" t="n">
        <v>0</v>
      </c>
      <c r="AJ204" s="323" t="n">
        <v>0</v>
      </c>
      <c r="AK204" s="323" t="n">
        <v>0</v>
      </c>
      <c r="AL204" s="323" t="n">
        <v>0</v>
      </c>
      <c r="AM204" s="323" t="n">
        <v>0</v>
      </c>
      <c r="AO204" s="323" t="n">
        <v>0</v>
      </c>
      <c r="AP204" s="323" t="n">
        <v>0</v>
      </c>
      <c r="AQ204" s="323" t="n">
        <v>0.41</v>
      </c>
      <c r="AR204" s="323" t="n">
        <v>0.0275</v>
      </c>
      <c r="AS204" s="323" t="n">
        <v>0</v>
      </c>
      <c r="AT204" s="323" t="n">
        <v>-0.07</v>
      </c>
      <c r="AU204" s="323" t="n">
        <v>-0.195</v>
      </c>
      <c r="AV204" s="323" t="n">
        <v>0</v>
      </c>
      <c r="AW204" s="323" t="n">
        <v>-0.37</v>
      </c>
      <c r="AX204" s="323" t="n">
        <v>0</v>
      </c>
      <c r="AY204" s="323" t="n">
        <v>0.43</v>
      </c>
      <c r="AZ204" s="323" t="n">
        <v>0</v>
      </c>
      <c r="BA204" s="323" t="n">
        <v>-0.06</v>
      </c>
      <c r="BB204" s="323" t="n">
        <v>-0.06</v>
      </c>
      <c r="BC204" s="323" t="n">
        <v>0</v>
      </c>
      <c r="BE204" s="323" t="n">
        <v>0</v>
      </c>
      <c r="BF204" s="323" t="n">
        <v>0</v>
      </c>
      <c r="BH204" s="323" t="n">
        <v>-0.0025</v>
      </c>
      <c r="BI204" s="323" t="n">
        <v>0</v>
      </c>
      <c r="BJ204" s="323" t="n">
        <v>0</v>
      </c>
      <c r="BN204" s="323" t="n">
        <v>0.35</v>
      </c>
      <c r="BO204" s="323" t="n">
        <v>0</v>
      </c>
      <c r="BP204" s="323" t="n">
        <v>-0.01</v>
      </c>
      <c r="BQ204" s="323" t="n">
        <v>0.005</v>
      </c>
      <c r="BS204" s="323" t="n">
        <v>0</v>
      </c>
      <c r="BT204" s="323" t="n">
        <v>0.005</v>
      </c>
      <c r="BU204" s="323" t="n">
        <v>0</v>
      </c>
      <c r="BV204" s="323" t="n">
        <v>0.035</v>
      </c>
      <c r="BX204" s="0" t="n">
        <v>0</v>
      </c>
      <c r="BY204" s="0" t="n">
        <v>0</v>
      </c>
      <c r="BZ204" s="0" t="n">
        <v>0</v>
      </c>
    </row>
    <row r="205" customFormat="false" ht="12.75" hidden="false" customHeight="false" outlineLevel="0" collapsed="false">
      <c r="C205" s="353"/>
      <c r="G205" s="310" t="n">
        <f aca="false">EOMONTH(G204,0)+1</f>
        <v>43313</v>
      </c>
      <c r="H205" s="0" t="n">
        <v>4.4325</v>
      </c>
      <c r="I205" s="326" t="n">
        <v>0.17</v>
      </c>
      <c r="J205" s="323" t="n">
        <v>0.0626492791780979</v>
      </c>
      <c r="K205" s="323"/>
      <c r="L205" s="323"/>
      <c r="M205" s="362"/>
      <c r="N205" s="362"/>
      <c r="O205" s="323"/>
      <c r="P205" s="323"/>
      <c r="Q205" s="323"/>
      <c r="R205" s="323"/>
      <c r="S205" s="323"/>
      <c r="Z205" s="323" t="n">
        <v>0.5</v>
      </c>
      <c r="AA205" s="323" t="n">
        <v>0.15</v>
      </c>
      <c r="AB205" s="323" t="n">
        <v>0.205</v>
      </c>
      <c r="AC205" s="323" t="n">
        <v>0</v>
      </c>
      <c r="AD205" s="323" t="n">
        <v>-0.034</v>
      </c>
      <c r="AE205" s="323" t="n">
        <v>0.0205</v>
      </c>
      <c r="AF205" s="323" t="n">
        <v>0.0055</v>
      </c>
      <c r="AG205" s="323" t="n">
        <v>0</v>
      </c>
      <c r="AH205" s="323" t="n">
        <v>0</v>
      </c>
      <c r="AI205" s="323" t="n">
        <v>0</v>
      </c>
      <c r="AJ205" s="323" t="n">
        <v>0</v>
      </c>
      <c r="AK205" s="323" t="n">
        <v>0</v>
      </c>
      <c r="AL205" s="323" t="n">
        <v>0</v>
      </c>
      <c r="AM205" s="323" t="n">
        <v>0</v>
      </c>
      <c r="AO205" s="323" t="n">
        <v>0</v>
      </c>
      <c r="AP205" s="323" t="n">
        <v>0</v>
      </c>
      <c r="AQ205" s="323" t="n">
        <v>0.41</v>
      </c>
      <c r="AR205" s="323" t="n">
        <v>0.03</v>
      </c>
      <c r="AS205" s="323" t="n">
        <v>0</v>
      </c>
      <c r="AT205" s="323" t="n">
        <v>-0.07</v>
      </c>
      <c r="AU205" s="323" t="n">
        <v>-0.195</v>
      </c>
      <c r="AV205" s="323" t="n">
        <v>0</v>
      </c>
      <c r="AW205" s="323" t="n">
        <v>-0.37</v>
      </c>
      <c r="AX205" s="323" t="n">
        <v>0</v>
      </c>
      <c r="AY205" s="323" t="n">
        <v>0.43</v>
      </c>
      <c r="AZ205" s="323" t="n">
        <v>0</v>
      </c>
      <c r="BA205" s="323" t="n">
        <v>-0.06</v>
      </c>
      <c r="BB205" s="323" t="n">
        <v>-0.06</v>
      </c>
      <c r="BC205" s="323" t="n">
        <v>0</v>
      </c>
      <c r="BE205" s="323" t="n">
        <v>0</v>
      </c>
      <c r="BF205" s="323" t="n">
        <v>0</v>
      </c>
      <c r="BH205" s="323" t="n">
        <v>0</v>
      </c>
      <c r="BI205" s="323" t="n">
        <v>0</v>
      </c>
      <c r="BJ205" s="323" t="n">
        <v>0</v>
      </c>
      <c r="BN205" s="323" t="n">
        <v>0.35</v>
      </c>
      <c r="BO205" s="323" t="n">
        <v>0</v>
      </c>
      <c r="BP205" s="323" t="n">
        <v>-0.01</v>
      </c>
      <c r="BQ205" s="323" t="n">
        <v>0.005</v>
      </c>
      <c r="BS205" s="323" t="n">
        <v>0</v>
      </c>
      <c r="BT205" s="323" t="n">
        <v>0.005</v>
      </c>
      <c r="BU205" s="323" t="n">
        <v>0</v>
      </c>
      <c r="BV205" s="323" t="n">
        <v>0.01</v>
      </c>
      <c r="BX205" s="0" t="n">
        <v>0</v>
      </c>
      <c r="BY205" s="0" t="n">
        <v>0</v>
      </c>
      <c r="BZ205" s="0" t="n">
        <v>0</v>
      </c>
    </row>
    <row r="206" customFormat="false" ht="12.75" hidden="false" customHeight="false" outlineLevel="0" collapsed="false">
      <c r="C206" s="353"/>
      <c r="G206" s="310" t="n">
        <f aca="false">EOMONTH(G205,0)+1</f>
        <v>43344</v>
      </c>
      <c r="H206" s="0" t="n">
        <v>4.4275</v>
      </c>
      <c r="I206" s="326" t="n">
        <v>0.17</v>
      </c>
      <c r="J206" s="323" t="n">
        <v>0.0626931074322914</v>
      </c>
      <c r="K206" s="323"/>
      <c r="L206" s="323"/>
      <c r="M206" s="362"/>
      <c r="N206" s="362"/>
      <c r="O206" s="323"/>
      <c r="P206" s="323"/>
      <c r="Q206" s="323"/>
      <c r="R206" s="323"/>
      <c r="S206" s="323"/>
      <c r="Z206" s="323" t="n">
        <v>0.5</v>
      </c>
      <c r="AA206" s="323" t="n">
        <v>0.125</v>
      </c>
      <c r="AB206" s="323" t="n">
        <v>0.145</v>
      </c>
      <c r="AC206" s="323" t="n">
        <v>0</v>
      </c>
      <c r="AD206" s="323" t="n">
        <v>-0.039</v>
      </c>
      <c r="AE206" s="323" t="n">
        <v>0.0205</v>
      </c>
      <c r="AF206" s="323" t="n">
        <v>0.0055</v>
      </c>
      <c r="AG206" s="323" t="n">
        <v>0</v>
      </c>
      <c r="AH206" s="323" t="n">
        <v>0</v>
      </c>
      <c r="AI206" s="323" t="n">
        <v>0</v>
      </c>
      <c r="AJ206" s="323" t="n">
        <v>0</v>
      </c>
      <c r="AK206" s="323" t="n">
        <v>0</v>
      </c>
      <c r="AL206" s="323" t="n">
        <v>0</v>
      </c>
      <c r="AM206" s="323" t="n">
        <v>0</v>
      </c>
      <c r="AO206" s="323" t="n">
        <v>0</v>
      </c>
      <c r="AP206" s="323" t="n">
        <v>0</v>
      </c>
      <c r="AQ206" s="323" t="n">
        <v>0.36</v>
      </c>
      <c r="AR206" s="323" t="n">
        <v>0.0225</v>
      </c>
      <c r="AS206" s="323" t="n">
        <v>0</v>
      </c>
      <c r="AT206" s="323" t="n">
        <v>-0.07</v>
      </c>
      <c r="AU206" s="323" t="n">
        <v>-0.195</v>
      </c>
      <c r="AV206" s="323" t="n">
        <v>0</v>
      </c>
      <c r="AW206" s="323" t="n">
        <v>-0.37</v>
      </c>
      <c r="AX206" s="323" t="n">
        <v>0</v>
      </c>
      <c r="AY206" s="323" t="n">
        <v>0.43</v>
      </c>
      <c r="AZ206" s="323" t="n">
        <v>0</v>
      </c>
      <c r="BA206" s="323" t="n">
        <v>-0.06</v>
      </c>
      <c r="BB206" s="323" t="n">
        <v>-0.06</v>
      </c>
      <c r="BC206" s="323" t="n">
        <v>0</v>
      </c>
      <c r="BE206" s="323" t="n">
        <v>0</v>
      </c>
      <c r="BF206" s="323" t="n">
        <v>0</v>
      </c>
      <c r="BH206" s="323" t="n">
        <v>-0.0075</v>
      </c>
      <c r="BI206" s="323" t="n">
        <v>0</v>
      </c>
      <c r="BJ206" s="323" t="n">
        <v>0</v>
      </c>
      <c r="BN206" s="323" t="n">
        <v>0.315</v>
      </c>
      <c r="BO206" s="323" t="n">
        <v>0</v>
      </c>
      <c r="BP206" s="323" t="n">
        <v>-0.01</v>
      </c>
      <c r="BQ206" s="323" t="n">
        <v>0.005</v>
      </c>
      <c r="BS206" s="323" t="n">
        <v>0</v>
      </c>
      <c r="BT206" s="323" t="n">
        <v>0.005</v>
      </c>
      <c r="BU206" s="323" t="n">
        <v>0</v>
      </c>
      <c r="BV206" s="323" t="n">
        <v>0.01</v>
      </c>
      <c r="BX206" s="0" t="n">
        <v>0</v>
      </c>
      <c r="BY206" s="0" t="n">
        <v>0</v>
      </c>
      <c r="BZ206" s="0" t="n">
        <v>0</v>
      </c>
    </row>
    <row r="207" customFormat="false" ht="12.75" hidden="false" customHeight="false" outlineLevel="0" collapsed="false">
      <c r="C207" s="353"/>
      <c r="G207" s="310" t="n">
        <f aca="false">EOMONTH(G206,0)+1</f>
        <v>43374</v>
      </c>
      <c r="H207" s="0" t="n">
        <v>4.4525</v>
      </c>
      <c r="I207" s="326" t="n">
        <v>0.17</v>
      </c>
      <c r="J207" s="323" t="n">
        <v>0.0627355218724404</v>
      </c>
      <c r="K207" s="323"/>
      <c r="L207" s="323"/>
      <c r="M207" s="362"/>
      <c r="N207" s="362"/>
      <c r="O207" s="323"/>
      <c r="P207" s="323"/>
      <c r="Q207" s="323"/>
      <c r="R207" s="323"/>
      <c r="S207" s="323"/>
      <c r="Z207" s="323" t="n">
        <v>0.5</v>
      </c>
      <c r="AA207" s="323" t="n">
        <v>0.145</v>
      </c>
      <c r="AB207" s="323" t="n">
        <v>0.175</v>
      </c>
      <c r="AC207" s="323" t="n">
        <v>0</v>
      </c>
      <c r="AD207" s="323" t="n">
        <v>-0.039</v>
      </c>
      <c r="AE207" s="323" t="n">
        <v>0.0155</v>
      </c>
      <c r="AF207" s="323" t="n">
        <v>0.000500000000000007</v>
      </c>
      <c r="AG207" s="323" t="n">
        <v>0</v>
      </c>
      <c r="AH207" s="323" t="n">
        <v>0</v>
      </c>
      <c r="AI207" s="323" t="n">
        <v>0</v>
      </c>
      <c r="AJ207" s="323" t="n">
        <v>0</v>
      </c>
      <c r="AK207" s="323" t="n">
        <v>0</v>
      </c>
      <c r="AL207" s="323" t="n">
        <v>0</v>
      </c>
      <c r="AM207" s="323" t="n">
        <v>0</v>
      </c>
      <c r="AO207" s="323" t="n">
        <v>0</v>
      </c>
      <c r="AP207" s="323" t="n">
        <v>0</v>
      </c>
      <c r="AQ207" s="323" t="n">
        <v>0.4</v>
      </c>
      <c r="AR207" s="323" t="n">
        <v>0.0125</v>
      </c>
      <c r="AS207" s="323" t="n">
        <v>0</v>
      </c>
      <c r="AT207" s="323" t="n">
        <v>-0.07</v>
      </c>
      <c r="AU207" s="323" t="n">
        <v>-0.195</v>
      </c>
      <c r="AV207" s="323" t="n">
        <v>0</v>
      </c>
      <c r="AW207" s="323" t="n">
        <v>-0.37</v>
      </c>
      <c r="AX207" s="323" t="n">
        <v>0</v>
      </c>
      <c r="AY207" s="323" t="n">
        <v>0.43</v>
      </c>
      <c r="AZ207" s="323" t="n">
        <v>0</v>
      </c>
      <c r="BA207" s="323" t="n">
        <v>-0.06</v>
      </c>
      <c r="BB207" s="323" t="n">
        <v>-0.06</v>
      </c>
      <c r="BC207" s="323" t="n">
        <v>0</v>
      </c>
      <c r="BE207" s="323" t="n">
        <v>0</v>
      </c>
      <c r="BF207" s="323" t="n">
        <v>0</v>
      </c>
      <c r="BH207" s="323" t="n">
        <v>-0.0175</v>
      </c>
      <c r="BI207" s="323" t="n">
        <v>0</v>
      </c>
      <c r="BJ207" s="323" t="n">
        <v>0</v>
      </c>
      <c r="BN207" s="323" t="n">
        <v>0.36</v>
      </c>
      <c r="BO207" s="323" t="n">
        <v>0</v>
      </c>
      <c r="BP207" s="323" t="n">
        <v>-0.015</v>
      </c>
      <c r="BQ207" s="323" t="n">
        <v>0.005</v>
      </c>
      <c r="BS207" s="323" t="n">
        <v>0</v>
      </c>
      <c r="BT207" s="323" t="n">
        <v>0.005</v>
      </c>
      <c r="BU207" s="323" t="n">
        <v>0</v>
      </c>
      <c r="BV207" s="323" t="n">
        <v>0.01</v>
      </c>
      <c r="BX207" s="0" t="n">
        <v>0</v>
      </c>
      <c r="BY207" s="0" t="n">
        <v>0</v>
      </c>
      <c r="BZ207" s="0" t="n">
        <v>0</v>
      </c>
    </row>
    <row r="208" customFormat="false" ht="12.75" hidden="false" customHeight="false" outlineLevel="0" collapsed="false">
      <c r="C208" s="353"/>
      <c r="G208" s="310" t="n">
        <f aca="false">EOMONTH(G207,0)+1</f>
        <v>43405</v>
      </c>
      <c r="H208" s="0" t="n">
        <v>4.6045</v>
      </c>
      <c r="I208" s="326" t="n">
        <v>0.17</v>
      </c>
      <c r="J208" s="323" t="n">
        <v>0.0627793501278884</v>
      </c>
      <c r="K208" s="323"/>
      <c r="L208" s="323"/>
      <c r="M208" s="362"/>
      <c r="N208" s="362"/>
      <c r="O208" s="323"/>
      <c r="P208" s="323"/>
      <c r="Q208" s="323"/>
      <c r="R208" s="323"/>
      <c r="S208" s="323"/>
      <c r="Z208" s="323" t="n">
        <v>0.5</v>
      </c>
      <c r="AA208" s="323" t="n">
        <v>0.195</v>
      </c>
      <c r="AB208" s="323" t="n">
        <v>0.21</v>
      </c>
      <c r="AC208" s="323" t="n">
        <v>0</v>
      </c>
      <c r="AD208" s="323" t="n">
        <v>-0.02</v>
      </c>
      <c r="AE208" s="323" t="n">
        <v>0.0165</v>
      </c>
      <c r="AF208" s="323" t="n">
        <v>0.0015</v>
      </c>
      <c r="AG208" s="323" t="n">
        <v>0</v>
      </c>
      <c r="AH208" s="323" t="n">
        <v>0</v>
      </c>
      <c r="AI208" s="323" t="n">
        <v>0</v>
      </c>
      <c r="AJ208" s="323" t="n">
        <v>0</v>
      </c>
      <c r="AK208" s="323" t="n">
        <v>0</v>
      </c>
      <c r="AL208" s="323" t="n">
        <v>0</v>
      </c>
      <c r="AM208" s="323" t="n">
        <v>0</v>
      </c>
      <c r="AO208" s="323" t="n">
        <v>0</v>
      </c>
      <c r="AP208" s="323" t="n">
        <v>0</v>
      </c>
      <c r="AQ208" s="323" t="n">
        <v>0.65</v>
      </c>
      <c r="AR208" s="323" t="n">
        <v>-0.0225</v>
      </c>
      <c r="AS208" s="323" t="n">
        <v>0</v>
      </c>
      <c r="AT208" s="323" t="n">
        <v>-0.07</v>
      </c>
      <c r="AU208" s="323" t="n">
        <v>-0.13</v>
      </c>
      <c r="AV208" s="323" t="n">
        <v>0</v>
      </c>
      <c r="AW208" s="323" t="n">
        <v>-0.26</v>
      </c>
      <c r="AX208" s="323" t="n">
        <v>0</v>
      </c>
      <c r="AY208" s="323" t="n">
        <v>0.35</v>
      </c>
      <c r="AZ208" s="323" t="n">
        <v>0</v>
      </c>
      <c r="BA208" s="323" t="n">
        <v>-0.06</v>
      </c>
      <c r="BB208" s="323" t="n">
        <v>-0.06</v>
      </c>
      <c r="BC208" s="323" t="n">
        <v>0</v>
      </c>
      <c r="BE208" s="323" t="n">
        <v>0</v>
      </c>
      <c r="BF208" s="323" t="n">
        <v>0</v>
      </c>
      <c r="BH208" s="323" t="n">
        <v>-0.0525</v>
      </c>
      <c r="BI208" s="323" t="n">
        <v>0</v>
      </c>
      <c r="BJ208" s="323" t="n">
        <v>0</v>
      </c>
      <c r="BN208" s="323" t="n">
        <v>0.46</v>
      </c>
      <c r="BO208" s="323" t="n">
        <v>0</v>
      </c>
      <c r="BP208" s="323" t="n">
        <v>-0.02</v>
      </c>
      <c r="BQ208" s="323" t="n">
        <v>0.005</v>
      </c>
      <c r="BS208" s="323" t="n">
        <v>0</v>
      </c>
      <c r="BT208" s="323" t="n">
        <v>0.005</v>
      </c>
      <c r="BU208" s="323" t="n">
        <v>0</v>
      </c>
      <c r="BV208" s="323" t="n">
        <v>0.055</v>
      </c>
      <c r="BX208" s="0" t="n">
        <v>0</v>
      </c>
      <c r="BY208" s="0" t="n">
        <v>0</v>
      </c>
      <c r="BZ208" s="0" t="n">
        <v>0</v>
      </c>
    </row>
    <row r="209" customFormat="false" ht="12.75" hidden="false" customHeight="false" outlineLevel="0" collapsed="false">
      <c r="C209" s="353"/>
      <c r="G209" s="310" t="n">
        <f aca="false">EOMONTH(G208,0)+1</f>
        <v>43435</v>
      </c>
      <c r="H209" s="0" t="n">
        <v>4.7475</v>
      </c>
      <c r="I209" s="326" t="n">
        <v>0.17</v>
      </c>
      <c r="J209" s="323" t="n">
        <v>0.062821764569251</v>
      </c>
      <c r="K209" s="323"/>
      <c r="L209" s="323"/>
      <c r="M209" s="362"/>
      <c r="N209" s="362"/>
      <c r="O209" s="323"/>
      <c r="P209" s="323"/>
      <c r="Q209" s="323"/>
      <c r="R209" s="323"/>
      <c r="S209" s="323"/>
      <c r="Z209" s="323" t="n">
        <v>0.5</v>
      </c>
      <c r="AA209" s="323" t="n">
        <v>0.215</v>
      </c>
      <c r="AB209" s="323" t="n">
        <v>0.29</v>
      </c>
      <c r="AC209" s="323" t="n">
        <v>0</v>
      </c>
      <c r="AD209" s="323" t="n">
        <v>-0.02</v>
      </c>
      <c r="AE209" s="323" t="n">
        <v>0.0165</v>
      </c>
      <c r="AF209" s="323" t="n">
        <v>0.0015</v>
      </c>
      <c r="AG209" s="323" t="n">
        <v>0</v>
      </c>
      <c r="AH209" s="323" t="n">
        <v>0</v>
      </c>
      <c r="AI209" s="323" t="n">
        <v>0</v>
      </c>
      <c r="AJ209" s="323" t="n">
        <v>0</v>
      </c>
      <c r="AK209" s="323" t="n">
        <v>0</v>
      </c>
      <c r="AL209" s="323" t="n">
        <v>0</v>
      </c>
      <c r="AM209" s="323" t="n">
        <v>0</v>
      </c>
      <c r="AO209" s="323" t="n">
        <v>0</v>
      </c>
      <c r="AP209" s="323" t="n">
        <v>0</v>
      </c>
      <c r="AQ209" s="323" t="n">
        <v>0.98</v>
      </c>
      <c r="AR209" s="323" t="n">
        <v>-0.045</v>
      </c>
      <c r="AS209" s="323" t="n">
        <v>0</v>
      </c>
      <c r="AT209" s="323" t="n">
        <v>-0.07</v>
      </c>
      <c r="AU209" s="323" t="n">
        <v>-0.13</v>
      </c>
      <c r="AV209" s="323" t="n">
        <v>0</v>
      </c>
      <c r="AW209" s="323" t="n">
        <v>-0.26</v>
      </c>
      <c r="AX209" s="323" t="n">
        <v>0</v>
      </c>
      <c r="AY209" s="323" t="n">
        <v>0.35</v>
      </c>
      <c r="AZ209" s="323" t="n">
        <v>0</v>
      </c>
      <c r="BA209" s="323" t="n">
        <v>-0.06</v>
      </c>
      <c r="BB209" s="323" t="n">
        <v>-0.06</v>
      </c>
      <c r="BC209" s="323" t="n">
        <v>0</v>
      </c>
      <c r="BE209" s="323" t="n">
        <v>0</v>
      </c>
      <c r="BF209" s="323" t="n">
        <v>0</v>
      </c>
      <c r="BH209" s="323" t="n">
        <v>-0.075</v>
      </c>
      <c r="BI209" s="323" t="n">
        <v>0</v>
      </c>
      <c r="BJ209" s="323" t="n">
        <v>0</v>
      </c>
      <c r="BN209" s="323" t="n">
        <v>0.77</v>
      </c>
      <c r="BO209" s="323" t="n">
        <v>0</v>
      </c>
      <c r="BP209" s="323" t="n">
        <v>-0.025</v>
      </c>
      <c r="BQ209" s="323" t="n">
        <v>0.005</v>
      </c>
      <c r="BS209" s="323" t="n">
        <v>0</v>
      </c>
      <c r="BT209" s="323" t="n">
        <v>0.005</v>
      </c>
      <c r="BU209" s="323" t="n">
        <v>0</v>
      </c>
      <c r="BV209" s="323" t="n">
        <v>0.25</v>
      </c>
      <c r="BX209" s="0" t="n">
        <v>0</v>
      </c>
      <c r="BY209" s="0" t="n">
        <v>0</v>
      </c>
      <c r="BZ209" s="0" t="n">
        <v>0</v>
      </c>
    </row>
    <row r="210" customFormat="false" ht="12.75" hidden="false" customHeight="false" outlineLevel="0" collapsed="false">
      <c r="C210" s="353"/>
      <c r="G210" s="310" t="n">
        <f aca="false">EOMONTH(G209,0)+1</f>
        <v>43466</v>
      </c>
      <c r="H210" s="0" t="n">
        <v>4.8075</v>
      </c>
      <c r="I210" s="326" t="n">
        <v>0.17</v>
      </c>
      <c r="J210" s="323" t="n">
        <v>0.0628655928259532</v>
      </c>
      <c r="K210" s="323"/>
      <c r="L210" s="323"/>
      <c r="M210" s="362"/>
      <c r="N210" s="362"/>
      <c r="O210" s="323"/>
      <c r="P210" s="323"/>
      <c r="Q210" s="323"/>
      <c r="R210" s="323"/>
      <c r="S210" s="323"/>
      <c r="Z210" s="323" t="n">
        <v>0.5</v>
      </c>
      <c r="AA210" s="323" t="n">
        <v>0.235</v>
      </c>
      <c r="AB210" s="323" t="n">
        <v>0.34</v>
      </c>
      <c r="AC210" s="323" t="n">
        <v>0</v>
      </c>
      <c r="AD210" s="323" t="n">
        <v>-0.02</v>
      </c>
      <c r="AE210" s="323" t="n">
        <v>0.0165</v>
      </c>
      <c r="AF210" s="323" t="n">
        <v>0.0015</v>
      </c>
      <c r="AG210" s="323" t="n">
        <v>0</v>
      </c>
      <c r="AH210" s="323" t="n">
        <v>0</v>
      </c>
      <c r="AI210" s="323" t="n">
        <v>0</v>
      </c>
      <c r="AJ210" s="323" t="n">
        <v>0</v>
      </c>
      <c r="AK210" s="323" t="n">
        <v>0</v>
      </c>
      <c r="AL210" s="323" t="n">
        <v>0</v>
      </c>
      <c r="AM210" s="323" t="n">
        <v>0</v>
      </c>
      <c r="AO210" s="323" t="n">
        <v>0</v>
      </c>
      <c r="AP210" s="323" t="n">
        <v>0</v>
      </c>
      <c r="AQ210" s="323" t="n">
        <v>1.6</v>
      </c>
      <c r="AR210" s="323" t="n">
        <v>-0.0475</v>
      </c>
      <c r="AS210" s="323" t="n">
        <v>0</v>
      </c>
      <c r="AT210" s="323" t="n">
        <v>-0.07</v>
      </c>
      <c r="AU210" s="323" t="n">
        <v>-0.13</v>
      </c>
      <c r="AV210" s="323" t="n">
        <v>0</v>
      </c>
      <c r="AW210" s="323" t="n">
        <v>-0.26</v>
      </c>
      <c r="AX210" s="323" t="n">
        <v>0</v>
      </c>
      <c r="AY210" s="323" t="n">
        <v>0.35</v>
      </c>
      <c r="AZ210" s="323" t="n">
        <v>0</v>
      </c>
      <c r="BA210" s="323" t="n">
        <v>-0.06</v>
      </c>
      <c r="BB210" s="323" t="n">
        <v>-0.06</v>
      </c>
      <c r="BC210" s="323" t="n">
        <v>0</v>
      </c>
      <c r="BE210" s="323" t="n">
        <v>0</v>
      </c>
      <c r="BF210" s="323" t="n">
        <v>0</v>
      </c>
      <c r="BH210" s="323" t="n">
        <v>-0.0775</v>
      </c>
      <c r="BI210" s="323" t="n">
        <v>0</v>
      </c>
      <c r="BJ210" s="323" t="n">
        <v>0</v>
      </c>
      <c r="BN210" s="323" t="n">
        <v>1.04</v>
      </c>
      <c r="BO210" s="323" t="n">
        <v>0</v>
      </c>
      <c r="BP210" s="323" t="n">
        <v>-0.025</v>
      </c>
      <c r="BQ210" s="323" t="n">
        <v>0.005</v>
      </c>
      <c r="BS210" s="323" t="n">
        <v>0</v>
      </c>
      <c r="BT210" s="323" t="n">
        <v>0.005</v>
      </c>
      <c r="BU210" s="323" t="n">
        <v>0</v>
      </c>
      <c r="BV210" s="323" t="n">
        <v>0.45</v>
      </c>
      <c r="BX210" s="0" t="n">
        <v>0</v>
      </c>
      <c r="BY210" s="0" t="n">
        <v>0</v>
      </c>
      <c r="BZ210" s="0" t="n">
        <v>0</v>
      </c>
    </row>
    <row r="211" customFormat="false" ht="12.75" hidden="false" customHeight="false" outlineLevel="0" collapsed="false">
      <c r="C211" s="353"/>
      <c r="G211" s="310" t="n">
        <f aca="false">EOMONTH(G210,0)+1</f>
        <v>43497</v>
      </c>
      <c r="H211" s="0" t="n">
        <v>4.7225</v>
      </c>
      <c r="I211" s="326" t="n">
        <v>0.17</v>
      </c>
      <c r="J211" s="323" t="n">
        <v>0.0629094210832926</v>
      </c>
      <c r="K211" s="323"/>
      <c r="L211" s="323"/>
      <c r="M211" s="362"/>
      <c r="N211" s="362"/>
      <c r="O211" s="323"/>
      <c r="P211" s="323"/>
      <c r="Q211" s="323"/>
      <c r="R211" s="323"/>
      <c r="S211" s="323"/>
      <c r="Z211" s="323" t="n">
        <v>0.5</v>
      </c>
      <c r="AA211" s="323" t="n">
        <v>0.235</v>
      </c>
      <c r="AB211" s="323" t="n">
        <v>0.34</v>
      </c>
      <c r="AC211" s="323" t="n">
        <v>0</v>
      </c>
      <c r="AD211" s="323" t="n">
        <v>-0.02</v>
      </c>
      <c r="AE211" s="323" t="n">
        <v>0.0165</v>
      </c>
      <c r="AF211" s="323" t="n">
        <v>0.0015</v>
      </c>
      <c r="AG211" s="323" t="n">
        <v>0</v>
      </c>
      <c r="AH211" s="323" t="n">
        <v>0</v>
      </c>
      <c r="AI211" s="323" t="n">
        <v>0</v>
      </c>
      <c r="AJ211" s="323" t="n">
        <v>0</v>
      </c>
      <c r="AK211" s="323" t="n">
        <v>0</v>
      </c>
      <c r="AL211" s="323" t="n">
        <v>0</v>
      </c>
      <c r="AM211" s="323" t="n">
        <v>0</v>
      </c>
      <c r="AO211" s="323" t="n">
        <v>0</v>
      </c>
      <c r="AP211" s="323" t="n">
        <v>0</v>
      </c>
      <c r="AQ211" s="323" t="n">
        <v>1.6</v>
      </c>
      <c r="AR211" s="323" t="n">
        <v>-0.03</v>
      </c>
      <c r="AS211" s="323" t="n">
        <v>0</v>
      </c>
      <c r="AT211" s="323" t="n">
        <v>-0.07</v>
      </c>
      <c r="AU211" s="323" t="n">
        <v>-0.13</v>
      </c>
      <c r="AV211" s="323" t="n">
        <v>0</v>
      </c>
      <c r="AW211" s="323" t="n">
        <v>-0.26</v>
      </c>
      <c r="AX211" s="323" t="n">
        <v>0</v>
      </c>
      <c r="AY211" s="323" t="n">
        <v>0.35</v>
      </c>
      <c r="AZ211" s="323" t="n">
        <v>0</v>
      </c>
      <c r="BA211" s="323" t="n">
        <v>-0.06</v>
      </c>
      <c r="BB211" s="323" t="n">
        <v>-0.06</v>
      </c>
      <c r="BC211" s="323" t="n">
        <v>0</v>
      </c>
      <c r="BE211" s="323" t="n">
        <v>0</v>
      </c>
      <c r="BF211" s="323" t="n">
        <v>0</v>
      </c>
      <c r="BH211" s="323" t="n">
        <v>-0.06</v>
      </c>
      <c r="BI211" s="323" t="n">
        <v>0</v>
      </c>
      <c r="BJ211" s="323" t="n">
        <v>0</v>
      </c>
      <c r="BN211" s="323" t="n">
        <v>1.04</v>
      </c>
      <c r="BO211" s="323" t="n">
        <v>0</v>
      </c>
      <c r="BP211" s="323" t="n">
        <v>-0.025</v>
      </c>
      <c r="BQ211" s="323" t="n">
        <v>0.005</v>
      </c>
      <c r="BS211" s="323" t="n">
        <v>0</v>
      </c>
      <c r="BT211" s="323" t="n">
        <v>0</v>
      </c>
      <c r="BU211" s="323" t="n">
        <v>0</v>
      </c>
      <c r="BV211" s="323" t="n">
        <v>0.45</v>
      </c>
      <c r="BX211" s="0" t="n">
        <v>0</v>
      </c>
      <c r="BY211" s="0" t="n">
        <v>0</v>
      </c>
      <c r="BZ211" s="0" t="n">
        <v>0</v>
      </c>
    </row>
    <row r="212" customFormat="false" ht="12.75" hidden="false" customHeight="false" outlineLevel="0" collapsed="false">
      <c r="C212" s="353"/>
      <c r="G212" s="310" t="n">
        <f aca="false">EOMONTH(G211,0)+1</f>
        <v>43525</v>
      </c>
      <c r="H212" s="0" t="n">
        <v>4.5925</v>
      </c>
      <c r="I212" s="326" t="n">
        <v>0.17</v>
      </c>
      <c r="J212" s="323" t="n">
        <v>0.062949007896921</v>
      </c>
      <c r="K212" s="323"/>
      <c r="L212" s="323"/>
      <c r="M212" s="362"/>
      <c r="N212" s="362"/>
      <c r="O212" s="323"/>
      <c r="P212" s="323"/>
      <c r="Q212" s="323"/>
      <c r="R212" s="323"/>
      <c r="S212" s="323"/>
      <c r="Z212" s="323" t="n">
        <v>0.5</v>
      </c>
      <c r="AA212" s="323" t="n">
        <v>0.195</v>
      </c>
      <c r="AB212" s="323" t="n">
        <v>0.29</v>
      </c>
      <c r="AC212" s="323" t="n">
        <v>0</v>
      </c>
      <c r="AD212" s="323" t="n">
        <v>-0.02</v>
      </c>
      <c r="AE212" s="323" t="n">
        <v>0.024</v>
      </c>
      <c r="AF212" s="323" t="n">
        <v>0.009</v>
      </c>
      <c r="AG212" s="323" t="n">
        <v>0</v>
      </c>
      <c r="AH212" s="323" t="n">
        <v>0</v>
      </c>
      <c r="AI212" s="323" t="n">
        <v>0</v>
      </c>
      <c r="AJ212" s="323" t="n">
        <v>0</v>
      </c>
      <c r="AK212" s="323" t="n">
        <v>0</v>
      </c>
      <c r="AL212" s="323" t="n">
        <v>0</v>
      </c>
      <c r="AM212" s="323" t="n">
        <v>0</v>
      </c>
      <c r="AO212" s="323" t="n">
        <v>0</v>
      </c>
      <c r="AP212" s="323" t="n">
        <v>0</v>
      </c>
      <c r="AQ212" s="323" t="n">
        <v>0.64</v>
      </c>
      <c r="AR212" s="323" t="n">
        <v>-0.0175</v>
      </c>
      <c r="AS212" s="323" t="n">
        <v>0</v>
      </c>
      <c r="AT212" s="323" t="n">
        <v>-0.07</v>
      </c>
      <c r="AU212" s="323" t="n">
        <v>-0.13</v>
      </c>
      <c r="AV212" s="323" t="n">
        <v>0</v>
      </c>
      <c r="AW212" s="323" t="n">
        <v>-0.26</v>
      </c>
      <c r="AX212" s="323" t="n">
        <v>0</v>
      </c>
      <c r="AY212" s="323" t="n">
        <v>0.35</v>
      </c>
      <c r="AZ212" s="323" t="n">
        <v>0</v>
      </c>
      <c r="BA212" s="323" t="n">
        <v>-0.06</v>
      </c>
      <c r="BB212" s="323" t="n">
        <v>-0.06</v>
      </c>
      <c r="BC212" s="323" t="n">
        <v>0</v>
      </c>
      <c r="BE212" s="323" t="n">
        <v>0</v>
      </c>
      <c r="BF212" s="323" t="n">
        <v>0</v>
      </c>
      <c r="BH212" s="323" t="n">
        <v>-0.0475</v>
      </c>
      <c r="BI212" s="323" t="n">
        <v>0</v>
      </c>
      <c r="BJ212" s="323" t="n">
        <v>0</v>
      </c>
      <c r="BN212" s="323" t="n">
        <v>0.54</v>
      </c>
      <c r="BO212" s="323" t="n">
        <v>0</v>
      </c>
      <c r="BP212" s="323" t="n">
        <v>-0.02</v>
      </c>
      <c r="BQ212" s="323" t="n">
        <v>0.005</v>
      </c>
      <c r="BS212" s="323" t="n">
        <v>0</v>
      </c>
      <c r="BT212" s="323" t="n">
        <v>0</v>
      </c>
      <c r="BU212" s="323" t="n">
        <v>0</v>
      </c>
      <c r="BV212" s="323" t="n">
        <v>0.1</v>
      </c>
      <c r="BX212" s="0" t="n">
        <v>0</v>
      </c>
      <c r="BY212" s="0" t="n">
        <v>0</v>
      </c>
      <c r="BZ212" s="0" t="n">
        <v>0</v>
      </c>
    </row>
    <row r="213" customFormat="false" ht="12.75" hidden="false" customHeight="false" outlineLevel="0" collapsed="false">
      <c r="C213" s="353"/>
      <c r="G213" s="310" t="n">
        <f aca="false">EOMONTH(G212,0)+1</f>
        <v>43556</v>
      </c>
      <c r="H213" s="0" t="n">
        <v>4.4075</v>
      </c>
      <c r="I213" s="326" t="n">
        <v>0.17</v>
      </c>
      <c r="J213" s="323" t="n">
        <v>0.0629928361554737</v>
      </c>
      <c r="K213" s="323"/>
      <c r="L213" s="323"/>
      <c r="M213" s="362"/>
      <c r="N213" s="362"/>
      <c r="O213" s="323"/>
      <c r="P213" s="323"/>
      <c r="Q213" s="323"/>
      <c r="R213" s="323"/>
      <c r="S213" s="323"/>
      <c r="Z213" s="323" t="n">
        <v>0.5</v>
      </c>
      <c r="AA213" s="323" t="n">
        <v>0.145</v>
      </c>
      <c r="AB213" s="323" t="n">
        <v>0.195</v>
      </c>
      <c r="AC213" s="323" t="n">
        <v>0</v>
      </c>
      <c r="AD213" s="323" t="n">
        <v>-0.035</v>
      </c>
      <c r="AE213" s="323" t="n">
        <v>0.024</v>
      </c>
      <c r="AF213" s="323" t="n">
        <v>0.009</v>
      </c>
      <c r="AG213" s="323" t="n">
        <v>0</v>
      </c>
      <c r="AH213" s="323" t="n">
        <v>0</v>
      </c>
      <c r="AI213" s="323" t="n">
        <v>0</v>
      </c>
      <c r="AJ213" s="323" t="n">
        <v>0</v>
      </c>
      <c r="AK213" s="323" t="n">
        <v>0</v>
      </c>
      <c r="AL213" s="323" t="n">
        <v>0</v>
      </c>
      <c r="AM213" s="323" t="n">
        <v>0</v>
      </c>
      <c r="AO213" s="323" t="n">
        <v>0</v>
      </c>
      <c r="AP213" s="323" t="n">
        <v>0</v>
      </c>
      <c r="AQ213" s="323" t="n">
        <v>0.38</v>
      </c>
      <c r="AR213" s="323" t="n">
        <v>0.02</v>
      </c>
      <c r="AS213" s="323" t="n">
        <v>0</v>
      </c>
      <c r="AT213" s="323" t="n">
        <v>-0.07</v>
      </c>
      <c r="AU213" s="323" t="n">
        <v>-0.195</v>
      </c>
      <c r="AV213" s="323" t="n">
        <v>0</v>
      </c>
      <c r="AW213" s="323" t="n">
        <v>-0.37</v>
      </c>
      <c r="AX213" s="323" t="n">
        <v>0</v>
      </c>
      <c r="AY213" s="323" t="n">
        <v>0.43</v>
      </c>
      <c r="AZ213" s="323" t="n">
        <v>0</v>
      </c>
      <c r="BA213" s="323" t="n">
        <v>-0.06</v>
      </c>
      <c r="BB213" s="323" t="n">
        <v>-0.06</v>
      </c>
      <c r="BC213" s="323" t="n">
        <v>0</v>
      </c>
      <c r="BE213" s="323" t="n">
        <v>0</v>
      </c>
      <c r="BF213" s="323" t="n">
        <v>0</v>
      </c>
      <c r="BH213" s="323" t="n">
        <v>-0.01</v>
      </c>
      <c r="BI213" s="323" t="n">
        <v>0</v>
      </c>
      <c r="BJ213" s="323" t="n">
        <v>0</v>
      </c>
      <c r="BN213" s="323" t="n">
        <v>0.36</v>
      </c>
      <c r="BO213" s="323" t="n">
        <v>0</v>
      </c>
      <c r="BP213" s="323" t="n">
        <v>-0.015</v>
      </c>
      <c r="BQ213" s="323" t="n">
        <v>0.005</v>
      </c>
      <c r="BS213" s="323" t="n">
        <v>0</v>
      </c>
      <c r="BT213" s="323" t="n">
        <v>0</v>
      </c>
      <c r="BU213" s="323" t="n">
        <v>0</v>
      </c>
      <c r="BV213" s="323" t="n">
        <v>0.02</v>
      </c>
      <c r="BX213" s="0" t="n">
        <v>0</v>
      </c>
      <c r="BY213" s="0" t="n">
        <v>0</v>
      </c>
      <c r="BZ213" s="0" t="n">
        <v>0</v>
      </c>
    </row>
    <row r="214" customFormat="false" ht="12.75" hidden="false" customHeight="false" outlineLevel="0" collapsed="false">
      <c r="C214" s="353"/>
      <c r="G214" s="310" t="n">
        <f aca="false">EOMONTH(G213,0)+1</f>
        <v>43586</v>
      </c>
      <c r="H214" s="0" t="n">
        <v>4.4025</v>
      </c>
      <c r="I214" s="326" t="n">
        <v>0.17</v>
      </c>
      <c r="J214" s="323" t="n">
        <v>0.0630352505998406</v>
      </c>
      <c r="K214" s="323"/>
      <c r="L214" s="323"/>
      <c r="M214" s="362"/>
      <c r="N214" s="362"/>
      <c r="O214" s="323"/>
      <c r="P214" s="323"/>
      <c r="Q214" s="323"/>
      <c r="R214" s="323"/>
      <c r="S214" s="323"/>
      <c r="Z214" s="323" t="n">
        <v>0.5</v>
      </c>
      <c r="AA214" s="323" t="n">
        <v>0.125</v>
      </c>
      <c r="AB214" s="323" t="n">
        <v>0.135</v>
      </c>
      <c r="AC214" s="323" t="n">
        <v>0</v>
      </c>
      <c r="AD214" s="323" t="n">
        <v>-0.035</v>
      </c>
      <c r="AE214" s="323" t="n">
        <v>0.0265</v>
      </c>
      <c r="AF214" s="323" t="n">
        <v>0.0115</v>
      </c>
      <c r="AG214" s="323" t="n">
        <v>0</v>
      </c>
      <c r="AH214" s="323" t="n">
        <v>0</v>
      </c>
      <c r="AI214" s="323" t="n">
        <v>0</v>
      </c>
      <c r="AJ214" s="323" t="n">
        <v>0</v>
      </c>
      <c r="AK214" s="323" t="n">
        <v>0</v>
      </c>
      <c r="AL214" s="323" t="n">
        <v>0</v>
      </c>
      <c r="AM214" s="323" t="n">
        <v>0</v>
      </c>
      <c r="AO214" s="323" t="n">
        <v>0</v>
      </c>
      <c r="AP214" s="323" t="n">
        <v>0</v>
      </c>
      <c r="AQ214" s="323" t="n">
        <v>0.33</v>
      </c>
      <c r="AR214" s="323" t="n">
        <v>0.02</v>
      </c>
      <c r="AS214" s="323" t="n">
        <v>0</v>
      </c>
      <c r="AT214" s="323" t="n">
        <v>-0.07</v>
      </c>
      <c r="AU214" s="323" t="n">
        <v>-0.195</v>
      </c>
      <c r="AV214" s="323" t="n">
        <v>0</v>
      </c>
      <c r="AW214" s="323" t="n">
        <v>-0.37</v>
      </c>
      <c r="AX214" s="323" t="n">
        <v>0</v>
      </c>
      <c r="AY214" s="323" t="n">
        <v>0.43</v>
      </c>
      <c r="AZ214" s="323" t="n">
        <v>0</v>
      </c>
      <c r="BA214" s="323" t="n">
        <v>-0.06</v>
      </c>
      <c r="BB214" s="323" t="n">
        <v>-0.06</v>
      </c>
      <c r="BC214" s="323" t="n">
        <v>0</v>
      </c>
      <c r="BE214" s="323" t="n">
        <v>0</v>
      </c>
      <c r="BF214" s="323" t="n">
        <v>0</v>
      </c>
      <c r="BH214" s="323" t="n">
        <v>-0.01</v>
      </c>
      <c r="BI214" s="323" t="n">
        <v>0</v>
      </c>
      <c r="BJ214" s="323" t="n">
        <v>0</v>
      </c>
      <c r="BN214" s="323" t="n">
        <v>0.325</v>
      </c>
      <c r="BO214" s="323" t="n">
        <v>0</v>
      </c>
      <c r="BP214" s="323" t="n">
        <v>-0.015</v>
      </c>
      <c r="BQ214" s="323" t="n">
        <v>0.005</v>
      </c>
      <c r="BS214" s="323" t="n">
        <v>0</v>
      </c>
      <c r="BT214" s="323" t="n">
        <v>0</v>
      </c>
      <c r="BU214" s="323" t="n">
        <v>0</v>
      </c>
      <c r="BV214" s="323" t="n">
        <v>0.02</v>
      </c>
      <c r="BX214" s="0" t="n">
        <v>0</v>
      </c>
      <c r="BY214" s="0" t="n">
        <v>0</v>
      </c>
      <c r="BZ214" s="0" t="n">
        <v>0</v>
      </c>
    </row>
    <row r="215" customFormat="false" ht="12.75" hidden="false" customHeight="false" outlineLevel="0" collapsed="false">
      <c r="C215" s="353"/>
      <c r="G215" s="310" t="n">
        <f aca="false">EOMONTH(G214,0)+1</f>
        <v>43617</v>
      </c>
      <c r="H215" s="0" t="n">
        <v>4.4375</v>
      </c>
      <c r="I215" s="326" t="n">
        <v>0.17</v>
      </c>
      <c r="J215" s="323" t="n">
        <v>0.0630790788596469</v>
      </c>
      <c r="K215" s="323"/>
      <c r="L215" s="323"/>
      <c r="M215" s="362"/>
      <c r="N215" s="362"/>
      <c r="O215" s="323"/>
      <c r="P215" s="323"/>
      <c r="Q215" s="323"/>
      <c r="R215" s="323"/>
      <c r="S215" s="323"/>
      <c r="Z215" s="323" t="n">
        <v>0.5</v>
      </c>
      <c r="AA215" s="323" t="n">
        <v>0.145</v>
      </c>
      <c r="AB215" s="323" t="n">
        <v>0.165</v>
      </c>
      <c r="AC215" s="323" t="n">
        <v>0</v>
      </c>
      <c r="AD215" s="323" t="n">
        <v>-0.0325</v>
      </c>
      <c r="AE215" s="323" t="n">
        <v>0.0265</v>
      </c>
      <c r="AF215" s="323" t="n">
        <v>0.0115</v>
      </c>
      <c r="AG215" s="323" t="n">
        <v>0</v>
      </c>
      <c r="AH215" s="323" t="n">
        <v>0</v>
      </c>
      <c r="AI215" s="323" t="n">
        <v>0</v>
      </c>
      <c r="AJ215" s="323" t="n">
        <v>0</v>
      </c>
      <c r="AK215" s="323" t="n">
        <v>0</v>
      </c>
      <c r="AL215" s="323" t="n">
        <v>0</v>
      </c>
      <c r="AM215" s="323" t="n">
        <v>0</v>
      </c>
      <c r="AO215" s="323" t="n">
        <v>0</v>
      </c>
      <c r="AP215" s="323" t="n">
        <v>0</v>
      </c>
      <c r="AQ215" s="323" t="n">
        <v>0.37</v>
      </c>
      <c r="AR215" s="323" t="n">
        <v>0.025</v>
      </c>
      <c r="AS215" s="323" t="n">
        <v>0</v>
      </c>
      <c r="AT215" s="323" t="n">
        <v>-0.07</v>
      </c>
      <c r="AU215" s="323" t="n">
        <v>-0.195</v>
      </c>
      <c r="AV215" s="323" t="n">
        <v>0</v>
      </c>
      <c r="AW215" s="323" t="n">
        <v>-0.37</v>
      </c>
      <c r="AX215" s="323" t="n">
        <v>0</v>
      </c>
      <c r="AY215" s="323" t="n">
        <v>0.43</v>
      </c>
      <c r="AZ215" s="323" t="n">
        <v>0</v>
      </c>
      <c r="BA215" s="323" t="n">
        <v>-0.06</v>
      </c>
      <c r="BB215" s="323" t="n">
        <v>-0.06</v>
      </c>
      <c r="BC215" s="323" t="n">
        <v>0</v>
      </c>
      <c r="BE215" s="323" t="n">
        <v>0</v>
      </c>
      <c r="BF215" s="323" t="n">
        <v>0</v>
      </c>
      <c r="BH215" s="323" t="n">
        <v>-0.005</v>
      </c>
      <c r="BI215" s="323" t="n">
        <v>0</v>
      </c>
      <c r="BJ215" s="323" t="n">
        <v>0</v>
      </c>
      <c r="BN215" s="323" t="n">
        <v>0.335</v>
      </c>
      <c r="BO215" s="323" t="n">
        <v>0</v>
      </c>
      <c r="BP215" s="323" t="n">
        <v>-0.015</v>
      </c>
      <c r="BQ215" s="323" t="n">
        <v>0.005</v>
      </c>
      <c r="BS215" s="323" t="n">
        <v>0</v>
      </c>
      <c r="BT215" s="323" t="n">
        <v>0</v>
      </c>
      <c r="BU215" s="323" t="n">
        <v>0</v>
      </c>
      <c r="BV215" s="323" t="n">
        <v>0.035</v>
      </c>
      <c r="BX215" s="0" t="n">
        <v>0</v>
      </c>
      <c r="BY215" s="0" t="n">
        <v>0</v>
      </c>
      <c r="BZ215" s="0" t="n">
        <v>0</v>
      </c>
    </row>
    <row r="216" customFormat="false" ht="12.75" hidden="false" customHeight="false" outlineLevel="0" collapsed="false">
      <c r="C216" s="353"/>
      <c r="G216" s="310" t="n">
        <f aca="false">EOMONTH(G215,0)+1</f>
        <v>43647</v>
      </c>
      <c r="H216" s="0" t="n">
        <v>4.4775</v>
      </c>
      <c r="I216" s="326" t="n">
        <v>0.17</v>
      </c>
      <c r="J216" s="323" t="n">
        <v>0.0631214933052275</v>
      </c>
      <c r="K216" s="323"/>
      <c r="L216" s="323"/>
      <c r="M216" s="362"/>
      <c r="N216" s="362"/>
      <c r="O216" s="323"/>
      <c r="P216" s="323"/>
      <c r="Q216" s="323"/>
      <c r="R216" s="323"/>
      <c r="S216" s="323"/>
      <c r="Z216" s="323" t="n">
        <v>0.5</v>
      </c>
      <c r="AA216" s="323" t="n">
        <v>0.15</v>
      </c>
      <c r="AB216" s="323" t="n">
        <v>0.205</v>
      </c>
      <c r="AC216" s="323" t="n">
        <v>0</v>
      </c>
      <c r="AD216" s="323" t="n">
        <v>-0.0325</v>
      </c>
      <c r="AE216" s="323" t="n">
        <v>0.0265</v>
      </c>
      <c r="AF216" s="323" t="n">
        <v>0.0115</v>
      </c>
      <c r="AG216" s="323" t="n">
        <v>0</v>
      </c>
      <c r="AH216" s="323" t="n">
        <v>0</v>
      </c>
      <c r="AI216" s="323" t="n">
        <v>0</v>
      </c>
      <c r="AJ216" s="323" t="n">
        <v>0</v>
      </c>
      <c r="AK216" s="323" t="n">
        <v>0</v>
      </c>
      <c r="AL216" s="323" t="n">
        <v>0</v>
      </c>
      <c r="AM216" s="323" t="n">
        <v>0</v>
      </c>
      <c r="AO216" s="323" t="n">
        <v>0</v>
      </c>
      <c r="AP216" s="323" t="n">
        <v>0</v>
      </c>
      <c r="AQ216" s="323" t="n">
        <v>0.41</v>
      </c>
      <c r="AR216" s="323" t="n">
        <v>0.0275</v>
      </c>
      <c r="AS216" s="323" t="n">
        <v>0</v>
      </c>
      <c r="AT216" s="323" t="n">
        <v>-0.07</v>
      </c>
      <c r="AU216" s="323" t="n">
        <v>-0.195</v>
      </c>
      <c r="AV216" s="323" t="n">
        <v>0</v>
      </c>
      <c r="AW216" s="323" t="n">
        <v>-0.37</v>
      </c>
      <c r="AX216" s="323" t="n">
        <v>0</v>
      </c>
      <c r="AY216" s="323" t="n">
        <v>0.43</v>
      </c>
      <c r="AZ216" s="323" t="n">
        <v>0</v>
      </c>
      <c r="BA216" s="323" t="n">
        <v>-0.06</v>
      </c>
      <c r="BB216" s="323" t="n">
        <v>-0.06</v>
      </c>
      <c r="BC216" s="323" t="n">
        <v>0</v>
      </c>
      <c r="BE216" s="323" t="n">
        <v>0</v>
      </c>
      <c r="BF216" s="323" t="n">
        <v>0</v>
      </c>
      <c r="BH216" s="323" t="n">
        <v>-0.0025</v>
      </c>
      <c r="BI216" s="323" t="n">
        <v>0</v>
      </c>
      <c r="BJ216" s="323" t="n">
        <v>0</v>
      </c>
      <c r="BN216" s="323" t="n">
        <v>0.35</v>
      </c>
      <c r="BO216" s="323" t="n">
        <v>0</v>
      </c>
      <c r="BP216" s="323" t="n">
        <v>-0.01</v>
      </c>
      <c r="BQ216" s="323" t="n">
        <v>0.005</v>
      </c>
      <c r="BS216" s="323" t="n">
        <v>0</v>
      </c>
      <c r="BT216" s="323" t="n">
        <v>0</v>
      </c>
      <c r="BU216" s="323" t="n">
        <v>0</v>
      </c>
      <c r="BV216" s="323" t="n">
        <v>0.035</v>
      </c>
      <c r="BX216" s="0" t="n">
        <v>0</v>
      </c>
      <c r="BY216" s="0" t="n">
        <v>0</v>
      </c>
      <c r="BZ216" s="0" t="n">
        <v>0</v>
      </c>
    </row>
    <row r="217" customFormat="false" ht="12.75" hidden="false" customHeight="false" outlineLevel="0" collapsed="false">
      <c r="G217" s="310" t="n">
        <f aca="false">EOMONTH(G216,0)+1</f>
        <v>43678</v>
      </c>
      <c r="H217" s="0" t="n">
        <v>4.5175</v>
      </c>
      <c r="I217" s="326" t="n">
        <v>0.17</v>
      </c>
      <c r="J217" s="326" t="n">
        <v>0.0631653215662884</v>
      </c>
      <c r="S217" s="323"/>
      <c r="Z217" s="362" t="n">
        <v>0.5</v>
      </c>
      <c r="AA217" s="362" t="n">
        <v>0.15</v>
      </c>
      <c r="AB217" s="323" t="n">
        <v>0.205</v>
      </c>
      <c r="AC217" s="323" t="n">
        <v>0</v>
      </c>
      <c r="AD217" s="323" t="n">
        <v>-0.0325</v>
      </c>
      <c r="AE217" s="323" t="n">
        <v>0.0215</v>
      </c>
      <c r="AF217" s="323" t="n">
        <v>0.0065</v>
      </c>
      <c r="AG217" s="323" t="n">
        <v>0</v>
      </c>
      <c r="AH217" s="323" t="n">
        <v>0</v>
      </c>
      <c r="AI217" s="323" t="n">
        <v>0</v>
      </c>
      <c r="AJ217" s="323" t="n">
        <v>0</v>
      </c>
      <c r="AK217" s="323" t="n">
        <v>0</v>
      </c>
      <c r="AL217" s="323" t="n">
        <v>0</v>
      </c>
      <c r="AM217" s="323" t="n">
        <v>0</v>
      </c>
      <c r="AO217" s="323" t="n">
        <v>0</v>
      </c>
      <c r="AP217" s="323" t="n">
        <v>0</v>
      </c>
      <c r="AQ217" s="323" t="n">
        <v>0.41</v>
      </c>
      <c r="AR217" s="323" t="n">
        <v>0.03</v>
      </c>
      <c r="AS217" s="323" t="n">
        <v>0</v>
      </c>
      <c r="AT217" s="323" t="n">
        <v>-0.07</v>
      </c>
      <c r="AU217" s="323" t="n">
        <v>-0.195</v>
      </c>
      <c r="AV217" s="323" t="n">
        <v>0</v>
      </c>
      <c r="AW217" s="323" t="n">
        <v>-0.37</v>
      </c>
      <c r="AX217" s="323" t="n">
        <v>0</v>
      </c>
      <c r="AY217" s="323" t="n">
        <v>0.43</v>
      </c>
      <c r="AZ217" s="323" t="n">
        <v>0</v>
      </c>
      <c r="BA217" s="323" t="n">
        <v>-0.06</v>
      </c>
      <c r="BB217" s="323" t="n">
        <v>-0.06</v>
      </c>
      <c r="BC217" s="323" t="n">
        <v>0</v>
      </c>
      <c r="BE217" s="323" t="n">
        <v>0</v>
      </c>
      <c r="BF217" s="323" t="n">
        <v>0</v>
      </c>
      <c r="BH217" s="323" t="n">
        <v>0</v>
      </c>
      <c r="BI217" s="323" t="n">
        <v>0</v>
      </c>
      <c r="BJ217" s="323" t="n">
        <v>0</v>
      </c>
      <c r="BN217" s="323" t="n">
        <v>0.35</v>
      </c>
      <c r="BO217" s="323" t="n">
        <v>0</v>
      </c>
      <c r="BP217" s="323" t="n">
        <v>-0.01</v>
      </c>
      <c r="BQ217" s="323" t="n">
        <v>0.005</v>
      </c>
      <c r="BS217" s="323" t="n">
        <v>0</v>
      </c>
      <c r="BT217" s="323" t="n">
        <v>0</v>
      </c>
      <c r="BU217" s="323" t="n">
        <v>0</v>
      </c>
      <c r="BV217" s="323" t="n">
        <v>0.01</v>
      </c>
      <c r="BX217" s="0" t="n">
        <v>0</v>
      </c>
      <c r="BY217" s="0" t="n">
        <v>0</v>
      </c>
      <c r="BZ217" s="0" t="n">
        <v>0</v>
      </c>
    </row>
    <row r="218" customFormat="false" ht="12.75" hidden="false" customHeight="false" outlineLevel="0" collapsed="false">
      <c r="G218" s="310" t="n">
        <f aca="false">EOMONTH(G217,0)+1</f>
        <v>43709</v>
      </c>
      <c r="H218" s="0" t="n">
        <v>4.5125</v>
      </c>
      <c r="I218" s="326" t="n">
        <v>0.17</v>
      </c>
      <c r="J218" s="326" t="n">
        <v>0.0632091498279856</v>
      </c>
      <c r="S218" s="323"/>
      <c r="Z218" s="362" t="n">
        <v>0.5</v>
      </c>
      <c r="AA218" s="362" t="n">
        <v>0.125</v>
      </c>
      <c r="AB218" s="323" t="n">
        <v>0.145</v>
      </c>
      <c r="AC218" s="323" t="n">
        <v>0</v>
      </c>
      <c r="AD218" s="323" t="n">
        <v>-0.0375</v>
      </c>
      <c r="AE218" s="323" t="n">
        <v>0.0215</v>
      </c>
      <c r="AF218" s="323" t="n">
        <v>0.0065</v>
      </c>
      <c r="AG218" s="323" t="n">
        <v>0</v>
      </c>
      <c r="AH218" s="323" t="n">
        <v>0</v>
      </c>
      <c r="AI218" s="323" t="n">
        <v>0</v>
      </c>
      <c r="AJ218" s="323" t="n">
        <v>0</v>
      </c>
      <c r="AK218" s="323" t="n">
        <v>0</v>
      </c>
      <c r="AL218" s="323" t="n">
        <v>0</v>
      </c>
      <c r="AM218" s="323" t="n">
        <v>0</v>
      </c>
      <c r="AO218" s="323" t="n">
        <v>0</v>
      </c>
      <c r="AP218" s="323" t="n">
        <v>0</v>
      </c>
      <c r="AQ218" s="323" t="n">
        <v>0.36</v>
      </c>
      <c r="AR218" s="323" t="n">
        <v>0.0225</v>
      </c>
      <c r="AS218" s="323" t="n">
        <v>0</v>
      </c>
      <c r="AT218" s="323" t="n">
        <v>-0.07</v>
      </c>
      <c r="AU218" s="323" t="n">
        <v>-0.195</v>
      </c>
      <c r="AV218" s="323" t="n">
        <v>0</v>
      </c>
      <c r="AW218" s="323" t="n">
        <v>-0.37</v>
      </c>
      <c r="AX218" s="323" t="n">
        <v>0</v>
      </c>
      <c r="AY218" s="323" t="n">
        <v>0.43</v>
      </c>
      <c r="AZ218" s="323" t="n">
        <v>0</v>
      </c>
      <c r="BA218" s="323" t="n">
        <v>-0.06</v>
      </c>
      <c r="BB218" s="323" t="n">
        <v>-0.06</v>
      </c>
      <c r="BC218" s="323" t="n">
        <v>0</v>
      </c>
      <c r="BE218" s="323" t="n">
        <v>0</v>
      </c>
      <c r="BF218" s="323" t="n">
        <v>0</v>
      </c>
      <c r="BH218" s="323" t="n">
        <v>-0.0075</v>
      </c>
      <c r="BI218" s="323" t="n">
        <v>0</v>
      </c>
      <c r="BJ218" s="323" t="n">
        <v>0</v>
      </c>
      <c r="BN218" s="323" t="n">
        <v>0.315</v>
      </c>
      <c r="BO218" s="323" t="n">
        <v>0</v>
      </c>
      <c r="BP218" s="323" t="n">
        <v>-0.01</v>
      </c>
      <c r="BQ218" s="323" t="n">
        <v>0.005</v>
      </c>
      <c r="BS218" s="323" t="n">
        <v>0</v>
      </c>
      <c r="BT218" s="323" t="n">
        <v>0</v>
      </c>
      <c r="BU218" s="323" t="n">
        <v>0</v>
      </c>
      <c r="BV218" s="323" t="n">
        <v>0.01</v>
      </c>
      <c r="BX218" s="0" t="n">
        <v>0</v>
      </c>
      <c r="BY218" s="0" t="n">
        <v>0</v>
      </c>
      <c r="BZ218" s="0" t="n">
        <v>0</v>
      </c>
    </row>
    <row r="219" customFormat="false" ht="12.75" hidden="false" customHeight="false" outlineLevel="0" collapsed="false">
      <c r="G219" s="310" t="n">
        <f aca="false">EOMONTH(G218,0)+1</f>
        <v>43739</v>
      </c>
      <c r="H219" s="0" t="n">
        <v>4.5375</v>
      </c>
      <c r="I219" s="326" t="n">
        <v>0.17</v>
      </c>
      <c r="J219" s="326" t="n">
        <v>0.0632515642753972</v>
      </c>
      <c r="S219" s="323"/>
      <c r="Z219" s="362" t="n">
        <v>0.5</v>
      </c>
      <c r="AA219" s="362" t="n">
        <v>0.145</v>
      </c>
      <c r="AB219" s="323" t="n">
        <v>0.175</v>
      </c>
      <c r="AC219" s="323" t="n">
        <v>0</v>
      </c>
      <c r="AD219" s="323" t="n">
        <v>-0.0375</v>
      </c>
      <c r="AE219" s="323" t="n">
        <v>0.0165</v>
      </c>
      <c r="AF219" s="323" t="n">
        <v>0.0015</v>
      </c>
      <c r="AG219" s="323" t="n">
        <v>0</v>
      </c>
      <c r="AH219" s="323" t="n">
        <v>0</v>
      </c>
      <c r="AI219" s="323" t="n">
        <v>0</v>
      </c>
      <c r="AJ219" s="323" t="n">
        <v>0</v>
      </c>
      <c r="AK219" s="323" t="n">
        <v>0</v>
      </c>
      <c r="AL219" s="323" t="n">
        <v>0</v>
      </c>
      <c r="AM219" s="323" t="n">
        <v>0</v>
      </c>
      <c r="AO219" s="323" t="n">
        <v>0</v>
      </c>
      <c r="AP219" s="323" t="n">
        <v>0</v>
      </c>
      <c r="AQ219" s="323" t="n">
        <v>0.4</v>
      </c>
      <c r="AR219" s="323" t="n">
        <v>0.0125</v>
      </c>
      <c r="AS219" s="323" t="n">
        <v>0</v>
      </c>
      <c r="AT219" s="323" t="n">
        <v>-0.07</v>
      </c>
      <c r="AU219" s="323" t="n">
        <v>-0.195</v>
      </c>
      <c r="AV219" s="323" t="n">
        <v>0</v>
      </c>
      <c r="AW219" s="323" t="n">
        <v>-0.37</v>
      </c>
      <c r="AX219" s="323" t="n">
        <v>0</v>
      </c>
      <c r="AY219" s="323" t="n">
        <v>0.43</v>
      </c>
      <c r="AZ219" s="323" t="n">
        <v>0</v>
      </c>
      <c r="BA219" s="323" t="n">
        <v>-0.06</v>
      </c>
      <c r="BB219" s="323" t="n">
        <v>-0.06</v>
      </c>
      <c r="BC219" s="323" t="n">
        <v>0</v>
      </c>
      <c r="BE219" s="323" t="n">
        <v>0</v>
      </c>
      <c r="BF219" s="323" t="n">
        <v>0</v>
      </c>
      <c r="BH219" s="323" t="n">
        <v>-0.0175</v>
      </c>
      <c r="BI219" s="323" t="n">
        <v>0</v>
      </c>
      <c r="BJ219" s="323" t="n">
        <v>0</v>
      </c>
      <c r="BN219" s="323" t="n">
        <v>0.36</v>
      </c>
      <c r="BO219" s="323" t="n">
        <v>0</v>
      </c>
      <c r="BP219" s="323" t="n">
        <v>-0.015</v>
      </c>
      <c r="BQ219" s="323" t="n">
        <v>0.005</v>
      </c>
      <c r="BS219" s="323" t="n">
        <v>0</v>
      </c>
      <c r="BT219" s="323" t="n">
        <v>0</v>
      </c>
      <c r="BU219" s="323" t="n">
        <v>0</v>
      </c>
      <c r="BV219" s="323" t="n">
        <v>0.01</v>
      </c>
      <c r="BX219" s="0" t="n">
        <v>0</v>
      </c>
      <c r="BY219" s="0" t="n">
        <v>0</v>
      </c>
      <c r="BZ219" s="0" t="n">
        <v>0</v>
      </c>
    </row>
    <row r="220" customFormat="false" ht="12.75" hidden="false" customHeight="false" outlineLevel="0" collapsed="false">
      <c r="G220" s="310" t="n">
        <f aca="false">EOMONTH(G219,0)+1</f>
        <v>43770</v>
      </c>
      <c r="H220" s="0" t="n">
        <v>4.6895</v>
      </c>
      <c r="I220" s="326" t="n">
        <v>0.17</v>
      </c>
      <c r="J220" s="326" t="n">
        <v>0.0632953925383486</v>
      </c>
      <c r="S220" s="323"/>
      <c r="Z220" s="362" t="n">
        <v>0.5</v>
      </c>
      <c r="AA220" s="362" t="n">
        <v>0.195</v>
      </c>
      <c r="AB220" s="323" t="n">
        <v>0.21</v>
      </c>
      <c r="AC220" s="323" t="n">
        <v>0</v>
      </c>
      <c r="AD220" s="323" t="n">
        <v>-0.0185</v>
      </c>
      <c r="AE220" s="323" t="n">
        <v>0.0175</v>
      </c>
      <c r="AF220" s="323" t="n">
        <v>0.0025</v>
      </c>
      <c r="AG220" s="323" t="n">
        <v>0</v>
      </c>
      <c r="AH220" s="323" t="n">
        <v>0</v>
      </c>
      <c r="AI220" s="323" t="n">
        <v>0</v>
      </c>
      <c r="AJ220" s="323" t="n">
        <v>0</v>
      </c>
      <c r="AK220" s="323" t="n">
        <v>0</v>
      </c>
      <c r="AL220" s="323" t="n">
        <v>0</v>
      </c>
      <c r="AM220" s="323" t="n">
        <v>0</v>
      </c>
      <c r="AO220" s="323" t="n">
        <v>0</v>
      </c>
      <c r="AP220" s="323" t="n">
        <v>0</v>
      </c>
      <c r="AQ220" s="323" t="n">
        <v>0.65</v>
      </c>
      <c r="AR220" s="323" t="n">
        <v>-0.0225</v>
      </c>
      <c r="AS220" s="323" t="n">
        <v>0</v>
      </c>
      <c r="AT220" s="323" t="n">
        <v>-0.07</v>
      </c>
      <c r="AU220" s="323" t="n">
        <v>-0.13</v>
      </c>
      <c r="AV220" s="323" t="n">
        <v>0</v>
      </c>
      <c r="AW220" s="323" t="n">
        <v>-0.26</v>
      </c>
      <c r="AX220" s="323" t="n">
        <v>0</v>
      </c>
      <c r="AY220" s="323" t="n">
        <v>0.35</v>
      </c>
      <c r="AZ220" s="323" t="n">
        <v>0</v>
      </c>
      <c r="BA220" s="323" t="n">
        <v>-0.06</v>
      </c>
      <c r="BB220" s="323" t="n">
        <v>-0.06</v>
      </c>
      <c r="BC220" s="323" t="n">
        <v>0</v>
      </c>
      <c r="BE220" s="323" t="n">
        <v>0</v>
      </c>
      <c r="BF220" s="323" t="n">
        <v>0</v>
      </c>
      <c r="BH220" s="323" t="n">
        <v>-0.0525</v>
      </c>
      <c r="BI220" s="323" t="n">
        <v>0</v>
      </c>
      <c r="BJ220" s="323" t="n">
        <v>0</v>
      </c>
      <c r="BN220" s="323" t="n">
        <v>0.46</v>
      </c>
      <c r="BO220" s="323" t="n">
        <v>0</v>
      </c>
      <c r="BP220" s="323" t="n">
        <v>-0.02</v>
      </c>
      <c r="BQ220" s="323" t="n">
        <v>0.005</v>
      </c>
      <c r="BS220" s="323" t="n">
        <v>0</v>
      </c>
      <c r="BT220" s="323" t="n">
        <v>0</v>
      </c>
      <c r="BU220" s="323" t="n">
        <v>0</v>
      </c>
      <c r="BV220" s="323" t="n">
        <v>0.055</v>
      </c>
      <c r="BX220" s="0" t="n">
        <v>0</v>
      </c>
      <c r="BY220" s="0" t="n">
        <v>0</v>
      </c>
      <c r="BZ220" s="0" t="n">
        <v>0</v>
      </c>
    </row>
    <row r="221" customFormat="false" ht="12.75" hidden="false" customHeight="false" outlineLevel="0" collapsed="false">
      <c r="G221" s="310" t="n">
        <f aca="false">EOMONTH(G220,0)+1</f>
        <v>43800</v>
      </c>
      <c r="H221" s="0" t="n">
        <v>4.8325</v>
      </c>
      <c r="I221" s="326" t="n">
        <v>0.17</v>
      </c>
      <c r="J221" s="326" t="n">
        <v>0.0633378069869734</v>
      </c>
      <c r="S221" s="323"/>
      <c r="Z221" s="362" t="n">
        <v>0.5</v>
      </c>
      <c r="AA221" s="362" t="n">
        <v>0.215</v>
      </c>
      <c r="AB221" s="323" t="n">
        <v>0.29</v>
      </c>
      <c r="AC221" s="323" t="n">
        <v>0</v>
      </c>
      <c r="AD221" s="323" t="n">
        <v>-0.0185</v>
      </c>
      <c r="AE221" s="323" t="n">
        <v>0.0175</v>
      </c>
      <c r="AF221" s="323" t="n">
        <v>0.0025</v>
      </c>
      <c r="AG221" s="323" t="n">
        <v>0</v>
      </c>
      <c r="AH221" s="323" t="n">
        <v>0</v>
      </c>
      <c r="AI221" s="323" t="n">
        <v>0</v>
      </c>
      <c r="AJ221" s="323" t="n">
        <v>0</v>
      </c>
      <c r="AK221" s="323" t="n">
        <v>0</v>
      </c>
      <c r="AL221" s="323" t="n">
        <v>0</v>
      </c>
      <c r="AM221" s="323" t="n">
        <v>0</v>
      </c>
      <c r="AO221" s="323" t="n">
        <v>0</v>
      </c>
      <c r="AP221" s="323" t="n">
        <v>0</v>
      </c>
      <c r="AQ221" s="323" t="n">
        <v>0.98</v>
      </c>
      <c r="AR221" s="323" t="n">
        <v>-0.045</v>
      </c>
      <c r="AS221" s="323" t="n">
        <v>0</v>
      </c>
      <c r="AT221" s="323" t="n">
        <v>-0.07</v>
      </c>
      <c r="AU221" s="323" t="n">
        <v>-0.13</v>
      </c>
      <c r="AV221" s="323" t="n">
        <v>0</v>
      </c>
      <c r="AW221" s="323" t="n">
        <v>-0.26</v>
      </c>
      <c r="AX221" s="323" t="n">
        <v>0</v>
      </c>
      <c r="AY221" s="323" t="n">
        <v>0.35</v>
      </c>
      <c r="AZ221" s="323" t="n">
        <v>0</v>
      </c>
      <c r="BA221" s="323" t="n">
        <v>-0.06</v>
      </c>
      <c r="BB221" s="323" t="n">
        <v>-0.06</v>
      </c>
      <c r="BC221" s="323" t="n">
        <v>0</v>
      </c>
      <c r="BE221" s="323" t="n">
        <v>0</v>
      </c>
      <c r="BF221" s="323" t="n">
        <v>0</v>
      </c>
      <c r="BH221" s="323" t="n">
        <v>-0.075</v>
      </c>
      <c r="BI221" s="323" t="n">
        <v>0</v>
      </c>
      <c r="BJ221" s="323" t="n">
        <v>0</v>
      </c>
      <c r="BN221" s="323" t="n">
        <v>0.77</v>
      </c>
      <c r="BO221" s="323" t="n">
        <v>0</v>
      </c>
      <c r="BP221" s="323" t="n">
        <v>-0.025</v>
      </c>
      <c r="BQ221" s="323" t="n">
        <v>0.005</v>
      </c>
      <c r="BS221" s="323" t="n">
        <v>0</v>
      </c>
      <c r="BT221" s="323" t="n">
        <v>0</v>
      </c>
      <c r="BU221" s="323" t="n">
        <v>0</v>
      </c>
      <c r="BV221" s="323" t="n">
        <v>0.25</v>
      </c>
      <c r="BX221" s="0" t="n">
        <v>0</v>
      </c>
      <c r="BY221" s="0" t="n">
        <v>0</v>
      </c>
      <c r="BZ221" s="0" t="n">
        <v>0</v>
      </c>
    </row>
    <row r="222" customFormat="false" ht="12.75" hidden="false" customHeight="false" outlineLevel="0" collapsed="false">
      <c r="G222" s="310" t="n">
        <f aca="false">EOMONTH(G221,0)+1</f>
        <v>43831</v>
      </c>
      <c r="H222" s="0" t="n">
        <v>4.8925</v>
      </c>
      <c r="I222" s="326" t="n">
        <v>0.17</v>
      </c>
      <c r="J222" s="326" t="n">
        <v>0.0633816352511785</v>
      </c>
      <c r="S222" s="323"/>
      <c r="Z222" s="362" t="n">
        <v>0.5</v>
      </c>
      <c r="AA222" s="362" t="n">
        <v>0.235</v>
      </c>
      <c r="AB222" s="323" t="n">
        <v>0.34</v>
      </c>
      <c r="AC222" s="323" t="n">
        <v>0</v>
      </c>
      <c r="AD222" s="323" t="n">
        <v>-0.0185</v>
      </c>
      <c r="AE222" s="323" t="n">
        <v>0.0175</v>
      </c>
      <c r="AF222" s="323" t="n">
        <v>0.0025</v>
      </c>
      <c r="AG222" s="323" t="n">
        <v>0</v>
      </c>
      <c r="AH222" s="323" t="n">
        <v>0</v>
      </c>
      <c r="AI222" s="323" t="n">
        <v>0</v>
      </c>
      <c r="AJ222" s="323" t="n">
        <v>0</v>
      </c>
      <c r="AK222" s="323" t="n">
        <v>0</v>
      </c>
      <c r="AL222" s="323" t="n">
        <v>0</v>
      </c>
      <c r="AM222" s="323" t="n">
        <v>0</v>
      </c>
      <c r="AO222" s="323" t="n">
        <v>0</v>
      </c>
      <c r="AP222" s="323" t="n">
        <v>0</v>
      </c>
      <c r="AQ222" s="323" t="n">
        <v>1.6</v>
      </c>
      <c r="AR222" s="323" t="n">
        <v>-0.0475</v>
      </c>
      <c r="AS222" s="323" t="n">
        <v>0</v>
      </c>
      <c r="AT222" s="323" t="n">
        <v>-0.07</v>
      </c>
      <c r="AU222" s="323" t="n">
        <v>-0.13</v>
      </c>
      <c r="AV222" s="323" t="n">
        <v>0</v>
      </c>
      <c r="AW222" s="323" t="n">
        <v>-0.26</v>
      </c>
      <c r="AX222" s="323" t="n">
        <v>0</v>
      </c>
      <c r="AY222" s="323" t="n">
        <v>0.35</v>
      </c>
      <c r="AZ222" s="323" t="n">
        <v>0</v>
      </c>
      <c r="BA222" s="323" t="n">
        <v>-0.06</v>
      </c>
      <c r="BB222" s="323" t="n">
        <v>-0.06</v>
      </c>
      <c r="BC222" s="323" t="n">
        <v>0</v>
      </c>
      <c r="BE222" s="323" t="n">
        <v>0</v>
      </c>
      <c r="BF222" s="323" t="n">
        <v>0</v>
      </c>
      <c r="BH222" s="323" t="n">
        <v>-0.0775</v>
      </c>
      <c r="BI222" s="323" t="n">
        <v>0</v>
      </c>
      <c r="BJ222" s="323" t="n">
        <v>0</v>
      </c>
      <c r="BN222" s="323" t="n">
        <v>1.04</v>
      </c>
      <c r="BO222" s="323" t="n">
        <v>0</v>
      </c>
      <c r="BP222" s="323" t="n">
        <v>-0.025</v>
      </c>
      <c r="BQ222" s="323" t="n">
        <v>0.005</v>
      </c>
      <c r="BS222" s="323" t="n">
        <v>0</v>
      </c>
      <c r="BT222" s="323" t="n">
        <v>0</v>
      </c>
      <c r="BU222" s="323" t="n">
        <v>0</v>
      </c>
      <c r="BV222" s="323" t="n">
        <v>0.45</v>
      </c>
      <c r="BX222" s="0" t="n">
        <v>0</v>
      </c>
      <c r="BY222" s="0" t="n">
        <v>0</v>
      </c>
      <c r="BZ222" s="0" t="n">
        <v>0</v>
      </c>
    </row>
    <row r="223" customFormat="false" ht="12.75" hidden="false" customHeight="false" outlineLevel="0" collapsed="false">
      <c r="G223" s="310" t="n">
        <f aca="false">EOMONTH(G222,0)+1</f>
        <v>43862</v>
      </c>
      <c r="H223" s="0" t="n">
        <v>4.8075</v>
      </c>
      <c r="I223" s="326" t="n">
        <v>0.17</v>
      </c>
      <c r="J223" s="326" t="n">
        <v>0.0634254635160216</v>
      </c>
      <c r="S223" s="323"/>
      <c r="Z223" s="362" t="n">
        <v>0.5</v>
      </c>
      <c r="AA223" s="362" t="n">
        <v>0.235</v>
      </c>
      <c r="AB223" s="323" t="n">
        <v>0.34</v>
      </c>
      <c r="AC223" s="323" t="n">
        <v>0</v>
      </c>
      <c r="AD223" s="323" t="n">
        <v>-0.0185</v>
      </c>
      <c r="AE223" s="323" t="n">
        <v>0.0175</v>
      </c>
      <c r="AF223" s="323" t="n">
        <v>0.0025</v>
      </c>
      <c r="AG223" s="323" t="n">
        <v>0</v>
      </c>
      <c r="AH223" s="323" t="n">
        <v>0</v>
      </c>
      <c r="AI223" s="323" t="n">
        <v>0</v>
      </c>
      <c r="AJ223" s="323" t="n">
        <v>0</v>
      </c>
      <c r="AK223" s="323" t="n">
        <v>0</v>
      </c>
      <c r="AL223" s="323" t="n">
        <v>0</v>
      </c>
      <c r="AM223" s="323" t="n">
        <v>0</v>
      </c>
      <c r="AO223" s="323" t="n">
        <v>0</v>
      </c>
      <c r="AP223" s="323" t="n">
        <v>0</v>
      </c>
      <c r="AQ223" s="323" t="n">
        <v>1.6</v>
      </c>
      <c r="AR223" s="323" t="n">
        <v>-0.03</v>
      </c>
      <c r="AS223" s="323" t="n">
        <v>0</v>
      </c>
      <c r="AT223" s="323" t="n">
        <v>-0.07</v>
      </c>
      <c r="AU223" s="323" t="n">
        <v>-0.13</v>
      </c>
      <c r="AV223" s="323" t="n">
        <v>0</v>
      </c>
      <c r="AW223" s="323" t="n">
        <v>-0.26</v>
      </c>
      <c r="AX223" s="323" t="n">
        <v>0</v>
      </c>
      <c r="AY223" s="323" t="n">
        <v>0.35</v>
      </c>
      <c r="AZ223" s="323" t="n">
        <v>0</v>
      </c>
      <c r="BA223" s="323" t="n">
        <v>-0.06</v>
      </c>
      <c r="BB223" s="323" t="n">
        <v>-0.06</v>
      </c>
      <c r="BC223" s="323" t="n">
        <v>0</v>
      </c>
      <c r="BE223" s="323" t="n">
        <v>0</v>
      </c>
      <c r="BF223" s="323" t="n">
        <v>0</v>
      </c>
      <c r="BH223" s="323" t="n">
        <v>-0.06</v>
      </c>
      <c r="BI223" s="323" t="n">
        <v>0</v>
      </c>
      <c r="BJ223" s="323" t="n">
        <v>0</v>
      </c>
      <c r="BN223" s="323" t="n">
        <v>1.04</v>
      </c>
      <c r="BO223" s="323" t="n">
        <v>0</v>
      </c>
      <c r="BP223" s="323" t="n">
        <v>-0.025</v>
      </c>
      <c r="BQ223" s="323" t="n">
        <v>0.005</v>
      </c>
      <c r="BS223" s="323" t="n">
        <v>0</v>
      </c>
      <c r="BT223" s="323" t="n">
        <v>0</v>
      </c>
      <c r="BU223" s="323" t="n">
        <v>0</v>
      </c>
      <c r="BV223" s="323" t="n">
        <v>0.45</v>
      </c>
      <c r="BX223" s="0" t="n">
        <v>0</v>
      </c>
      <c r="BY223" s="0" t="n">
        <v>0</v>
      </c>
      <c r="BZ223" s="0" t="n">
        <v>0</v>
      </c>
    </row>
    <row r="224" customFormat="false" ht="12.75" hidden="false" customHeight="false" outlineLevel="0" collapsed="false">
      <c r="G224" s="310" t="n">
        <f aca="false">EOMONTH(G223,0)+1</f>
        <v>43891</v>
      </c>
      <c r="H224" s="0" t="n">
        <v>4.6775</v>
      </c>
      <c r="I224" s="326" t="n">
        <v>0.17</v>
      </c>
      <c r="J224" s="326" t="n">
        <v>0.0634664641514515</v>
      </c>
      <c r="S224" s="323"/>
      <c r="Z224" s="362" t="n">
        <v>0.5</v>
      </c>
      <c r="AA224" s="362" t="n">
        <v>0.195</v>
      </c>
      <c r="AB224" s="323" t="n">
        <v>0.29</v>
      </c>
      <c r="AC224" s="323" t="n">
        <v>0</v>
      </c>
      <c r="AD224" s="323" t="n">
        <v>-0.0185</v>
      </c>
      <c r="AE224" s="323" t="n">
        <v>0.025</v>
      </c>
      <c r="AF224" s="323" t="n">
        <v>0.01</v>
      </c>
      <c r="AG224" s="323" t="n">
        <v>0</v>
      </c>
      <c r="AH224" s="323" t="n">
        <v>0</v>
      </c>
      <c r="AI224" s="323" t="n">
        <v>0</v>
      </c>
      <c r="AJ224" s="323" t="n">
        <v>0</v>
      </c>
      <c r="AK224" s="323" t="n">
        <v>0</v>
      </c>
      <c r="AL224" s="323" t="n">
        <v>0</v>
      </c>
      <c r="AM224" s="323" t="n">
        <v>0</v>
      </c>
      <c r="AO224" s="323" t="n">
        <v>0</v>
      </c>
      <c r="AP224" s="323" t="n">
        <v>0</v>
      </c>
      <c r="AQ224" s="323" t="n">
        <v>0.64</v>
      </c>
      <c r="AR224" s="323" t="n">
        <v>-0.0175</v>
      </c>
      <c r="AS224" s="323" t="n">
        <v>0</v>
      </c>
      <c r="AT224" s="323" t="n">
        <v>-0.07</v>
      </c>
      <c r="AU224" s="323" t="n">
        <v>-0.13</v>
      </c>
      <c r="AV224" s="323" t="n">
        <v>0</v>
      </c>
      <c r="AW224" s="323" t="n">
        <v>-0.26</v>
      </c>
      <c r="AX224" s="323" t="n">
        <v>0</v>
      </c>
      <c r="AY224" s="323" t="n">
        <v>0.35</v>
      </c>
      <c r="AZ224" s="323" t="n">
        <v>0</v>
      </c>
      <c r="BA224" s="323" t="n">
        <v>-0.06</v>
      </c>
      <c r="BB224" s="323" t="n">
        <v>-0.06</v>
      </c>
      <c r="BC224" s="323" t="n">
        <v>0</v>
      </c>
      <c r="BE224" s="323" t="n">
        <v>0</v>
      </c>
      <c r="BF224" s="323" t="n">
        <v>0</v>
      </c>
      <c r="BH224" s="323" t="n">
        <v>-0.0475</v>
      </c>
      <c r="BI224" s="323" t="n">
        <v>0</v>
      </c>
      <c r="BJ224" s="323" t="n">
        <v>0</v>
      </c>
      <c r="BN224" s="323" t="n">
        <v>0.54</v>
      </c>
      <c r="BO224" s="323" t="n">
        <v>0</v>
      </c>
      <c r="BP224" s="323" t="n">
        <v>-0.02</v>
      </c>
      <c r="BQ224" s="323" t="n">
        <v>0.005</v>
      </c>
      <c r="BS224" s="323" t="n">
        <v>0</v>
      </c>
      <c r="BT224" s="323" t="n">
        <v>0</v>
      </c>
      <c r="BU224" s="323" t="n">
        <v>0</v>
      </c>
      <c r="BV224" s="323" t="n">
        <v>0.1</v>
      </c>
      <c r="BX224" s="0" t="n">
        <v>0</v>
      </c>
      <c r="BY224" s="0" t="n">
        <v>0</v>
      </c>
      <c r="BZ224" s="0" t="n">
        <v>0</v>
      </c>
    </row>
    <row r="225" customFormat="false" ht="12.75" hidden="false" customHeight="false" outlineLevel="0" collapsed="false">
      <c r="G225" s="310" t="n">
        <f aca="false">EOMONTH(G224,0)+1</f>
        <v>43922</v>
      </c>
      <c r="H225" s="0" t="n">
        <v>4.4925</v>
      </c>
      <c r="I225" s="326" t="n">
        <v>0.17</v>
      </c>
      <c r="J225" s="326" t="n">
        <v>0.063510292417527</v>
      </c>
      <c r="S225" s="323"/>
      <c r="Z225" s="362" t="n">
        <v>0.5</v>
      </c>
      <c r="AA225" s="362" t="n">
        <v>0.145</v>
      </c>
      <c r="AB225" s="323" t="n">
        <v>0.195</v>
      </c>
      <c r="AC225" s="323" t="n">
        <v>0</v>
      </c>
      <c r="AD225" s="323" t="n">
        <v>-0.0335</v>
      </c>
      <c r="AE225" s="323" t="n">
        <v>0.025</v>
      </c>
      <c r="AF225" s="323" t="n">
        <v>0.01</v>
      </c>
      <c r="AG225" s="323" t="n">
        <v>0</v>
      </c>
      <c r="AH225" s="323" t="n">
        <v>0</v>
      </c>
      <c r="AI225" s="323" t="n">
        <v>0</v>
      </c>
      <c r="AJ225" s="323" t="n">
        <v>0</v>
      </c>
      <c r="AK225" s="323" t="n">
        <v>0</v>
      </c>
      <c r="AL225" s="323" t="n">
        <v>0</v>
      </c>
      <c r="AM225" s="323" t="n">
        <v>0</v>
      </c>
      <c r="AO225" s="323" t="n">
        <v>0</v>
      </c>
      <c r="AP225" s="323" t="n">
        <v>0</v>
      </c>
      <c r="AQ225" s="323" t="n">
        <v>0.38</v>
      </c>
      <c r="AR225" s="323" t="n">
        <v>0.02</v>
      </c>
      <c r="AS225" s="323" t="n">
        <v>0</v>
      </c>
      <c r="AT225" s="323" t="n">
        <v>-0.07</v>
      </c>
      <c r="AU225" s="323" t="n">
        <v>-0.195</v>
      </c>
      <c r="AV225" s="323" t="n">
        <v>0</v>
      </c>
      <c r="AW225" s="323" t="n">
        <v>-0.37</v>
      </c>
      <c r="AX225" s="323" t="n">
        <v>0</v>
      </c>
      <c r="AY225" s="323" t="n">
        <v>0.43</v>
      </c>
      <c r="AZ225" s="323" t="n">
        <v>0</v>
      </c>
      <c r="BA225" s="323" t="n">
        <v>-0.06</v>
      </c>
      <c r="BB225" s="323" t="n">
        <v>-0.06</v>
      </c>
      <c r="BC225" s="323" t="n">
        <v>0</v>
      </c>
      <c r="BE225" s="323" t="n">
        <v>0</v>
      </c>
      <c r="BF225" s="323" t="n">
        <v>0</v>
      </c>
      <c r="BH225" s="323" t="n">
        <v>-0.01</v>
      </c>
      <c r="BI225" s="323" t="n">
        <v>0</v>
      </c>
      <c r="BJ225" s="323" t="n">
        <v>0</v>
      </c>
      <c r="BN225" s="323" t="n">
        <v>0.36</v>
      </c>
      <c r="BO225" s="323" t="n">
        <v>0</v>
      </c>
      <c r="BP225" s="323" t="n">
        <v>-0.015</v>
      </c>
      <c r="BQ225" s="323" t="n">
        <v>0.005</v>
      </c>
      <c r="BS225" s="323" t="n">
        <v>0</v>
      </c>
      <c r="BT225" s="323" t="n">
        <v>0</v>
      </c>
      <c r="BU225" s="323" t="n">
        <v>0</v>
      </c>
      <c r="BV225" s="323" t="n">
        <v>0.02</v>
      </c>
      <c r="BX225" s="0" t="n">
        <v>0</v>
      </c>
      <c r="BY225" s="0" t="n">
        <v>0</v>
      </c>
      <c r="BZ225" s="0" t="n">
        <v>0</v>
      </c>
    </row>
    <row r="226" customFormat="false" ht="12.75" hidden="false" customHeight="false" outlineLevel="0" collapsed="false">
      <c r="G226" s="310" t="n">
        <f aca="false">EOMONTH(G225,0)+1</f>
        <v>43952</v>
      </c>
      <c r="H226" s="0" t="n">
        <v>4.4875</v>
      </c>
      <c r="I226" s="326" t="n">
        <v>0.17</v>
      </c>
      <c r="J226" s="326" t="n">
        <v>0.0635527068691752</v>
      </c>
      <c r="S226" s="323"/>
      <c r="Z226" s="362" t="n">
        <v>0.5</v>
      </c>
      <c r="AA226" s="362" t="n">
        <v>0.125</v>
      </c>
      <c r="AB226" s="323" t="n">
        <v>0.135</v>
      </c>
      <c r="AC226" s="323" t="n">
        <v>0</v>
      </c>
      <c r="AD226" s="323" t="n">
        <v>-0.0335</v>
      </c>
      <c r="AE226" s="323" t="n">
        <v>0.0275</v>
      </c>
      <c r="AF226" s="323" t="n">
        <v>0.0125</v>
      </c>
      <c r="AG226" s="323" t="n">
        <v>0</v>
      </c>
      <c r="AH226" s="323" t="n">
        <v>0</v>
      </c>
      <c r="AI226" s="323" t="n">
        <v>0</v>
      </c>
      <c r="AJ226" s="323" t="n">
        <v>0</v>
      </c>
      <c r="AK226" s="323" t="n">
        <v>0</v>
      </c>
      <c r="AL226" s="323" t="n">
        <v>0</v>
      </c>
      <c r="AM226" s="323" t="n">
        <v>0</v>
      </c>
      <c r="AO226" s="323" t="n">
        <v>0</v>
      </c>
      <c r="AP226" s="323" t="n">
        <v>0</v>
      </c>
      <c r="AQ226" s="323" t="n">
        <v>0.33</v>
      </c>
      <c r="AR226" s="323" t="n">
        <v>0.02</v>
      </c>
      <c r="AS226" s="323" t="n">
        <v>0</v>
      </c>
      <c r="AT226" s="323" t="n">
        <v>-0.07</v>
      </c>
      <c r="AU226" s="323" t="n">
        <v>-0.195</v>
      </c>
      <c r="AV226" s="323" t="n">
        <v>0</v>
      </c>
      <c r="AW226" s="323" t="n">
        <v>-0.37</v>
      </c>
      <c r="AX226" s="323" t="n">
        <v>0</v>
      </c>
      <c r="AY226" s="323" t="n">
        <v>0.43</v>
      </c>
      <c r="AZ226" s="323" t="n">
        <v>0</v>
      </c>
      <c r="BA226" s="323" t="n">
        <v>-0.06</v>
      </c>
      <c r="BB226" s="323" t="n">
        <v>-0.06</v>
      </c>
      <c r="BC226" s="323" t="n">
        <v>0</v>
      </c>
      <c r="BE226" s="323" t="n">
        <v>0</v>
      </c>
      <c r="BF226" s="323" t="n">
        <v>0</v>
      </c>
      <c r="BH226" s="323" t="n">
        <v>-0.01</v>
      </c>
      <c r="BI226" s="323" t="n">
        <v>0</v>
      </c>
      <c r="BJ226" s="323" t="n">
        <v>0</v>
      </c>
      <c r="BN226" s="323" t="n">
        <v>0.325</v>
      </c>
      <c r="BO226" s="323" t="n">
        <v>0</v>
      </c>
      <c r="BP226" s="323" t="n">
        <v>-0.015</v>
      </c>
      <c r="BQ226" s="323" t="n">
        <v>0.005</v>
      </c>
      <c r="BS226" s="323" t="n">
        <v>0</v>
      </c>
      <c r="BT226" s="323" t="n">
        <v>0</v>
      </c>
      <c r="BU226" s="323" t="n">
        <v>0</v>
      </c>
      <c r="BV226" s="323" t="n">
        <v>0.02</v>
      </c>
      <c r="BX226" s="0" t="n">
        <v>0</v>
      </c>
      <c r="BY226" s="0" t="n">
        <v>0</v>
      </c>
      <c r="BZ226" s="0" t="n">
        <v>0</v>
      </c>
    </row>
    <row r="227" customFormat="false" ht="12.75" hidden="false" customHeight="false" outlineLevel="0" collapsed="false">
      <c r="G227" s="310" t="n">
        <f aca="false">EOMONTH(G226,0)+1</f>
        <v>43983</v>
      </c>
      <c r="H227" s="0" t="n">
        <v>4.5225</v>
      </c>
      <c r="I227" s="326" t="n">
        <v>0.17</v>
      </c>
      <c r="J227" s="326" t="n">
        <v>0.0635965351365049</v>
      </c>
      <c r="S227" s="323"/>
      <c r="Z227" s="362" t="n">
        <v>0.5</v>
      </c>
      <c r="AA227" s="323" t="n">
        <v>0.145</v>
      </c>
      <c r="AB227" s="323" t="n">
        <v>0.165</v>
      </c>
      <c r="AC227" s="323" t="n">
        <v>0</v>
      </c>
      <c r="AD227" s="323" t="n">
        <v>-0.031</v>
      </c>
      <c r="AE227" s="323" t="n">
        <v>0.0275</v>
      </c>
      <c r="AF227" s="323" t="n">
        <v>0.0125</v>
      </c>
      <c r="AG227" s="323" t="n">
        <v>0</v>
      </c>
      <c r="AH227" s="323" t="n">
        <v>0</v>
      </c>
      <c r="AI227" s="323" t="n">
        <v>0</v>
      </c>
      <c r="AJ227" s="323" t="n">
        <v>0</v>
      </c>
      <c r="AK227" s="323" t="n">
        <v>0</v>
      </c>
      <c r="AL227" s="323" t="n">
        <v>0</v>
      </c>
      <c r="AM227" s="323" t="n">
        <v>0</v>
      </c>
      <c r="AO227" s="323" t="n">
        <v>0</v>
      </c>
      <c r="AP227" s="323" t="n">
        <v>0</v>
      </c>
      <c r="AQ227" s="323" t="n">
        <v>0.37</v>
      </c>
      <c r="AR227" s="323" t="n">
        <v>0.025</v>
      </c>
      <c r="AS227" s="323" t="n">
        <v>0</v>
      </c>
      <c r="AT227" s="323" t="n">
        <v>-0.07</v>
      </c>
      <c r="AU227" s="323" t="n">
        <v>-0.195</v>
      </c>
      <c r="AV227" s="323" t="n">
        <v>0</v>
      </c>
      <c r="AW227" s="323" t="n">
        <v>-0.37</v>
      </c>
      <c r="AX227" s="323" t="n">
        <v>0</v>
      </c>
      <c r="AY227" s="323" t="n">
        <v>0.43</v>
      </c>
      <c r="AZ227" s="323" t="n">
        <v>0</v>
      </c>
      <c r="BA227" s="323" t="n">
        <v>-0.06</v>
      </c>
      <c r="BB227" s="323" t="n">
        <v>-0.06</v>
      </c>
      <c r="BC227" s="323" t="n">
        <v>0</v>
      </c>
      <c r="BE227" s="323" t="n">
        <v>0</v>
      </c>
      <c r="BF227" s="323" t="n">
        <v>0</v>
      </c>
      <c r="BH227" s="323" t="n">
        <v>-0.005</v>
      </c>
      <c r="BI227" s="323" t="n">
        <v>0</v>
      </c>
      <c r="BJ227" s="323" t="n">
        <v>0</v>
      </c>
      <c r="BN227" s="323" t="n">
        <v>0.335</v>
      </c>
      <c r="BO227" s="323" t="n">
        <v>0</v>
      </c>
      <c r="BP227" s="323" t="n">
        <v>-0.015</v>
      </c>
      <c r="BQ227" s="323" t="n">
        <v>0.005</v>
      </c>
      <c r="BS227" s="323" t="n">
        <v>0</v>
      </c>
      <c r="BT227" s="323" t="n">
        <v>0</v>
      </c>
      <c r="BU227" s="323" t="n">
        <v>0</v>
      </c>
      <c r="BV227" s="323" t="n">
        <v>0.035</v>
      </c>
      <c r="BX227" s="0" t="n">
        <v>0</v>
      </c>
      <c r="BY227" s="0" t="n">
        <v>0</v>
      </c>
      <c r="BZ227" s="0" t="n">
        <v>0</v>
      </c>
    </row>
    <row r="228" customFormat="false" ht="12.75" hidden="false" customHeight="false" outlineLevel="0" collapsed="false">
      <c r="G228" s="310" t="n">
        <f aca="false">EOMONTH(G227,0)+1</f>
        <v>44013</v>
      </c>
      <c r="H228" s="0" t="n">
        <v>4.5625</v>
      </c>
      <c r="I228" s="326" t="n">
        <v>0.17</v>
      </c>
      <c r="J228" s="326" t="n">
        <v>0.0636389495893663</v>
      </c>
      <c r="S228" s="323"/>
      <c r="Z228" s="362" t="n">
        <v>0.5</v>
      </c>
      <c r="AA228" s="323" t="n">
        <v>0.15</v>
      </c>
      <c r="AB228" s="323" t="n">
        <v>0.205</v>
      </c>
      <c r="AC228" s="323" t="n">
        <v>0</v>
      </c>
      <c r="AD228" s="323" t="n">
        <v>-0.031</v>
      </c>
      <c r="AE228" s="323" t="n">
        <v>0.0275</v>
      </c>
      <c r="AF228" s="323" t="n">
        <v>0.0125</v>
      </c>
      <c r="AG228" s="323" t="n">
        <v>0</v>
      </c>
      <c r="AH228" s="323" t="n">
        <v>0</v>
      </c>
      <c r="AI228" s="323" t="n">
        <v>0</v>
      </c>
      <c r="AJ228" s="323" t="n">
        <v>0</v>
      </c>
      <c r="AK228" s="323" t="n">
        <v>0</v>
      </c>
      <c r="AL228" s="323" t="n">
        <v>0</v>
      </c>
      <c r="AM228" s="323" t="n">
        <v>0</v>
      </c>
      <c r="AO228" s="323" t="n">
        <v>0</v>
      </c>
      <c r="AP228" s="323" t="n">
        <v>0</v>
      </c>
      <c r="AQ228" s="323" t="n">
        <v>0.41</v>
      </c>
      <c r="AR228" s="323" t="n">
        <v>0.0275</v>
      </c>
      <c r="AS228" s="323" t="n">
        <v>0</v>
      </c>
      <c r="AT228" s="323" t="n">
        <v>-0.07</v>
      </c>
      <c r="AU228" s="323" t="n">
        <v>-0.195</v>
      </c>
      <c r="AV228" s="323" t="n">
        <v>0</v>
      </c>
      <c r="AW228" s="323" t="n">
        <v>-0.37</v>
      </c>
      <c r="AX228" s="323" t="n">
        <v>0</v>
      </c>
      <c r="AY228" s="323" t="n">
        <v>0.43</v>
      </c>
      <c r="AZ228" s="323" t="n">
        <v>0</v>
      </c>
      <c r="BA228" s="323" t="n">
        <v>-0.06</v>
      </c>
      <c r="BB228" s="323" t="n">
        <v>-0.06</v>
      </c>
      <c r="BC228" s="323" t="n">
        <v>0</v>
      </c>
      <c r="BE228" s="323" t="n">
        <v>0</v>
      </c>
      <c r="BF228" s="323" t="n">
        <v>0</v>
      </c>
      <c r="BH228" s="323" t="n">
        <v>-0.0025</v>
      </c>
      <c r="BI228" s="323" t="n">
        <v>0</v>
      </c>
      <c r="BJ228" s="323" t="n">
        <v>0</v>
      </c>
      <c r="BN228" s="323" t="n">
        <v>0.35</v>
      </c>
      <c r="BO228" s="323" t="n">
        <v>0</v>
      </c>
      <c r="BP228" s="323" t="n">
        <v>-0.01</v>
      </c>
      <c r="BQ228" s="323" t="n">
        <v>0.005</v>
      </c>
      <c r="BS228" s="323" t="n">
        <v>0</v>
      </c>
      <c r="BT228" s="323" t="n">
        <v>0</v>
      </c>
      <c r="BU228" s="323" t="n">
        <v>0</v>
      </c>
      <c r="BV228" s="323" t="n">
        <v>0.035</v>
      </c>
      <c r="BX228" s="0" t="n">
        <v>0</v>
      </c>
      <c r="BY228" s="0" t="n">
        <v>0</v>
      </c>
      <c r="BZ228" s="0" t="n">
        <v>0</v>
      </c>
    </row>
    <row r="229" customFormat="false" ht="12.75" hidden="false" customHeight="false" outlineLevel="0" collapsed="false">
      <c r="G229" s="310" t="n">
        <f aca="false">EOMONTH(G228,0)+1</f>
        <v>44044</v>
      </c>
      <c r="H229" s="0" t="n">
        <v>4.6025</v>
      </c>
      <c r="I229" s="326" t="n">
        <v>0.17</v>
      </c>
      <c r="J229" s="326" t="n">
        <v>0.0636827778579496</v>
      </c>
      <c r="S229" s="323"/>
      <c r="Z229" s="362" t="n">
        <v>0.5</v>
      </c>
      <c r="AA229" s="323" t="n">
        <v>0.15</v>
      </c>
      <c r="AB229" s="323" t="n">
        <v>0.205</v>
      </c>
      <c r="AC229" s="323" t="n">
        <v>0</v>
      </c>
      <c r="AD229" s="323" t="n">
        <v>-0.031</v>
      </c>
      <c r="AE229" s="323" t="n">
        <v>0.0225</v>
      </c>
      <c r="AF229" s="323" t="n">
        <v>0.0075</v>
      </c>
      <c r="AG229" s="323" t="n">
        <v>0</v>
      </c>
      <c r="AH229" s="323" t="n">
        <v>0</v>
      </c>
      <c r="AI229" s="323" t="n">
        <v>0</v>
      </c>
      <c r="AJ229" s="323" t="n">
        <v>0</v>
      </c>
      <c r="AK229" s="323" t="n">
        <v>0</v>
      </c>
      <c r="AL229" s="323" t="n">
        <v>0</v>
      </c>
      <c r="AM229" s="323" t="n">
        <v>0</v>
      </c>
      <c r="AO229" s="323" t="n">
        <v>0</v>
      </c>
      <c r="AP229" s="323" t="n">
        <v>0</v>
      </c>
      <c r="AQ229" s="323" t="n">
        <v>0.41</v>
      </c>
      <c r="AR229" s="323" t="n">
        <v>0.03</v>
      </c>
      <c r="AS229" s="323" t="n">
        <v>0</v>
      </c>
      <c r="AT229" s="323" t="n">
        <v>-0.07</v>
      </c>
      <c r="AU229" s="323" t="n">
        <v>-0.195</v>
      </c>
      <c r="AV229" s="323" t="n">
        <v>0</v>
      </c>
      <c r="AW229" s="323" t="n">
        <v>-0.37</v>
      </c>
      <c r="AX229" s="323" t="n">
        <v>0</v>
      </c>
      <c r="AY229" s="323" t="n">
        <v>0.43</v>
      </c>
      <c r="AZ229" s="323" t="n">
        <v>0</v>
      </c>
      <c r="BA229" s="323" t="n">
        <v>-0.06</v>
      </c>
      <c r="BB229" s="323" t="n">
        <v>-0.06</v>
      </c>
      <c r="BC229" s="323" t="n">
        <v>0</v>
      </c>
      <c r="BE229" s="323" t="n">
        <v>0</v>
      </c>
      <c r="BF229" s="323" t="n">
        <v>0</v>
      </c>
      <c r="BH229" s="323" t="n">
        <v>0</v>
      </c>
      <c r="BI229" s="323" t="n">
        <v>0</v>
      </c>
      <c r="BJ229" s="323" t="n">
        <v>0</v>
      </c>
      <c r="BN229" s="323" t="n">
        <v>0.35</v>
      </c>
      <c r="BO229" s="323" t="n">
        <v>0</v>
      </c>
      <c r="BP229" s="323" t="n">
        <v>-0.01</v>
      </c>
      <c r="BQ229" s="323" t="n">
        <v>0.005</v>
      </c>
      <c r="BS229" s="323" t="n">
        <v>0</v>
      </c>
      <c r="BT229" s="323" t="n">
        <v>0</v>
      </c>
      <c r="BU229" s="323" t="n">
        <v>0</v>
      </c>
      <c r="BV229" s="323" t="n">
        <v>0.01</v>
      </c>
      <c r="BX229" s="0" t="n">
        <v>0</v>
      </c>
      <c r="BY229" s="0" t="n">
        <v>0</v>
      </c>
      <c r="BZ229" s="0" t="n">
        <v>0</v>
      </c>
    </row>
    <row r="230" customFormat="false" ht="12.75" hidden="false" customHeight="false" outlineLevel="0" collapsed="false">
      <c r="G230" s="310" t="n">
        <f aca="false">EOMONTH(G229,0)+1</f>
        <v>44075</v>
      </c>
      <c r="H230" s="0" t="n">
        <v>4.5975</v>
      </c>
      <c r="I230" s="326" t="n">
        <v>0.17</v>
      </c>
      <c r="J230" s="326" t="n">
        <v>0.0637266061271706</v>
      </c>
      <c r="S230" s="323"/>
      <c r="Z230" s="362" t="n">
        <v>0.5</v>
      </c>
      <c r="AA230" s="323" t="n">
        <v>0.125</v>
      </c>
      <c r="AB230" s="323" t="n">
        <v>0.145</v>
      </c>
      <c r="AC230" s="323" t="n">
        <v>0</v>
      </c>
      <c r="AD230" s="323" t="n">
        <v>-0.036</v>
      </c>
      <c r="AE230" s="323" t="n">
        <v>0.0225</v>
      </c>
      <c r="AF230" s="323" t="n">
        <v>0.0075</v>
      </c>
      <c r="AG230" s="323" t="n">
        <v>0</v>
      </c>
      <c r="AH230" s="323" t="n">
        <v>0</v>
      </c>
      <c r="AI230" s="323" t="n">
        <v>0</v>
      </c>
      <c r="AJ230" s="323" t="n">
        <v>0</v>
      </c>
      <c r="AK230" s="323" t="n">
        <v>0</v>
      </c>
      <c r="AL230" s="323" t="n">
        <v>0</v>
      </c>
      <c r="AM230" s="323" t="n">
        <v>0</v>
      </c>
      <c r="AO230" s="323" t="n">
        <v>0</v>
      </c>
      <c r="AP230" s="323" t="n">
        <v>0</v>
      </c>
      <c r="AQ230" s="323" t="n">
        <v>0.36</v>
      </c>
      <c r="AR230" s="323" t="n">
        <v>0.0225</v>
      </c>
      <c r="AS230" s="323" t="n">
        <v>0</v>
      </c>
      <c r="AT230" s="323" t="n">
        <v>-0.07</v>
      </c>
      <c r="AU230" s="323" t="n">
        <v>-0.195</v>
      </c>
      <c r="AV230" s="323" t="n">
        <v>0</v>
      </c>
      <c r="AW230" s="323" t="n">
        <v>-0.37</v>
      </c>
      <c r="AX230" s="323" t="n">
        <v>0</v>
      </c>
      <c r="AY230" s="323" t="n">
        <v>0.43</v>
      </c>
      <c r="AZ230" s="323" t="n">
        <v>0</v>
      </c>
      <c r="BA230" s="323" t="n">
        <v>-0.06</v>
      </c>
      <c r="BB230" s="323" t="n">
        <v>-0.06</v>
      </c>
      <c r="BC230" s="323" t="n">
        <v>0</v>
      </c>
      <c r="BE230" s="323" t="n">
        <v>0</v>
      </c>
      <c r="BF230" s="323" t="n">
        <v>0</v>
      </c>
      <c r="BH230" s="323" t="n">
        <v>-0.0075</v>
      </c>
      <c r="BI230" s="323" t="n">
        <v>0</v>
      </c>
      <c r="BJ230" s="323" t="n">
        <v>0</v>
      </c>
      <c r="BN230" s="323" t="n">
        <v>0.315</v>
      </c>
      <c r="BO230" s="323" t="n">
        <v>0</v>
      </c>
      <c r="BP230" s="323" t="n">
        <v>-0.01</v>
      </c>
      <c r="BQ230" s="323" t="n">
        <v>0.005</v>
      </c>
      <c r="BS230" s="323" t="n">
        <v>0</v>
      </c>
      <c r="BT230" s="323" t="n">
        <v>0</v>
      </c>
      <c r="BU230" s="323" t="n">
        <v>0</v>
      </c>
      <c r="BV230" s="323" t="n">
        <v>0.01</v>
      </c>
      <c r="BX230" s="0" t="n">
        <v>0</v>
      </c>
      <c r="BY230" s="0" t="n">
        <v>0</v>
      </c>
      <c r="BZ230" s="0" t="n">
        <v>0</v>
      </c>
    </row>
    <row r="231" customFormat="false" ht="12.75" hidden="false" customHeight="false" outlineLevel="0" collapsed="false">
      <c r="G231" s="310" t="n">
        <f aca="false">EOMONTH(G230,0)+1</f>
        <v>44105</v>
      </c>
      <c r="H231" s="0" t="n">
        <v>4.6225</v>
      </c>
      <c r="I231" s="326" t="n">
        <v>0.17</v>
      </c>
      <c r="J231" s="326" t="n">
        <v>0.0637690205818613</v>
      </c>
      <c r="S231" s="323"/>
      <c r="Z231" s="362" t="n">
        <v>0.5</v>
      </c>
      <c r="AA231" s="323" t="n">
        <v>0.145</v>
      </c>
      <c r="AB231" s="323" t="n">
        <v>0.175</v>
      </c>
      <c r="AC231" s="323" t="n">
        <v>0</v>
      </c>
      <c r="AD231" s="323" t="n">
        <v>-0.036</v>
      </c>
      <c r="AE231" s="323" t="n">
        <v>0.0175</v>
      </c>
      <c r="AF231" s="323" t="n">
        <v>0.0025</v>
      </c>
      <c r="AG231" s="323" t="n">
        <v>0</v>
      </c>
      <c r="AH231" s="323" t="n">
        <v>0</v>
      </c>
      <c r="AI231" s="323" t="n">
        <v>0</v>
      </c>
      <c r="AJ231" s="323" t="n">
        <v>0</v>
      </c>
      <c r="AK231" s="323" t="n">
        <v>0</v>
      </c>
      <c r="AL231" s="323" t="n">
        <v>0</v>
      </c>
      <c r="AM231" s="323" t="n">
        <v>0</v>
      </c>
      <c r="AO231" s="323" t="n">
        <v>0</v>
      </c>
      <c r="AP231" s="323" t="n">
        <v>0</v>
      </c>
      <c r="AQ231" s="323" t="n">
        <v>0.4</v>
      </c>
      <c r="AR231" s="323" t="n">
        <v>0.0125</v>
      </c>
      <c r="AS231" s="323" t="n">
        <v>0</v>
      </c>
      <c r="AT231" s="323" t="n">
        <v>-0.07</v>
      </c>
      <c r="AU231" s="323" t="n">
        <v>-0.195</v>
      </c>
      <c r="AV231" s="323" t="n">
        <v>0</v>
      </c>
      <c r="AW231" s="323" t="n">
        <v>-0.37</v>
      </c>
      <c r="AX231" s="323" t="n">
        <v>0</v>
      </c>
      <c r="AY231" s="323" t="n">
        <v>0.43</v>
      </c>
      <c r="AZ231" s="323" t="n">
        <v>0</v>
      </c>
      <c r="BA231" s="323" t="n">
        <v>-0.06</v>
      </c>
      <c r="BB231" s="323" t="n">
        <v>-0.06</v>
      </c>
      <c r="BC231" s="323" t="n">
        <v>0</v>
      </c>
      <c r="BE231" s="323" t="n">
        <v>0</v>
      </c>
      <c r="BF231" s="323" t="n">
        <v>0</v>
      </c>
      <c r="BH231" s="323" t="n">
        <v>-0.0175</v>
      </c>
      <c r="BI231" s="323" t="n">
        <v>0</v>
      </c>
      <c r="BJ231" s="323" t="n">
        <v>0</v>
      </c>
      <c r="BN231" s="323" t="n">
        <v>0.36</v>
      </c>
      <c r="BO231" s="323" t="n">
        <v>0</v>
      </c>
      <c r="BP231" s="323" t="n">
        <v>-0.015</v>
      </c>
      <c r="BQ231" s="323" t="n">
        <v>0.005</v>
      </c>
      <c r="BS231" s="323" t="n">
        <v>0</v>
      </c>
      <c r="BT231" s="323" t="n">
        <v>0</v>
      </c>
      <c r="BU231" s="323" t="n">
        <v>0</v>
      </c>
      <c r="BV231" s="323" t="n">
        <v>0.01</v>
      </c>
      <c r="BX231" s="0" t="n">
        <v>0</v>
      </c>
      <c r="BY231" s="0" t="n">
        <v>0</v>
      </c>
      <c r="BZ231" s="0" t="n">
        <v>0</v>
      </c>
    </row>
    <row r="232" customFormat="false" ht="12.75" hidden="false" customHeight="false" outlineLevel="0" collapsed="false">
      <c r="G232" s="310" t="n">
        <f aca="false">EOMONTH(G231,0)+1</f>
        <v>44136</v>
      </c>
      <c r="H232" s="0" t="n">
        <v>4.7745</v>
      </c>
      <c r="I232" s="326" t="n">
        <v>0.17</v>
      </c>
      <c r="J232" s="326" t="n">
        <v>0.063812848852336</v>
      </c>
      <c r="S232" s="323"/>
      <c r="Z232" s="362" t="n">
        <v>0.5</v>
      </c>
      <c r="AA232" s="323" t="n">
        <v>0.195</v>
      </c>
      <c r="AB232" s="323" t="n">
        <v>0.21</v>
      </c>
      <c r="AC232" s="323" t="n">
        <v>0</v>
      </c>
      <c r="AD232" s="323" t="n">
        <v>-0.017</v>
      </c>
      <c r="AE232" s="323" t="n">
        <v>0.0185</v>
      </c>
      <c r="AF232" s="323" t="n">
        <v>0.0035</v>
      </c>
      <c r="AG232" s="323" t="n">
        <v>0</v>
      </c>
      <c r="AH232" s="323" t="n">
        <v>0</v>
      </c>
      <c r="AI232" s="323" t="n">
        <v>0</v>
      </c>
      <c r="AJ232" s="323" t="n">
        <v>0</v>
      </c>
      <c r="AK232" s="323" t="n">
        <v>0</v>
      </c>
      <c r="AL232" s="323" t="n">
        <v>0</v>
      </c>
      <c r="AM232" s="323" t="n">
        <v>0</v>
      </c>
      <c r="AO232" s="323" t="n">
        <v>0</v>
      </c>
      <c r="AP232" s="323" t="n">
        <v>0</v>
      </c>
      <c r="AQ232" s="323" t="n">
        <v>0.65</v>
      </c>
      <c r="AR232" s="323" t="n">
        <v>-0.0225</v>
      </c>
      <c r="AS232" s="323" t="n">
        <v>0</v>
      </c>
      <c r="AT232" s="323" t="n">
        <v>-0.07</v>
      </c>
      <c r="AU232" s="323" t="n">
        <v>0</v>
      </c>
      <c r="AV232" s="323" t="n">
        <v>0</v>
      </c>
      <c r="AW232" s="323" t="n">
        <v>0</v>
      </c>
      <c r="AX232" s="323" t="n">
        <v>0</v>
      </c>
      <c r="AY232" s="323" t="n">
        <v>0.35</v>
      </c>
      <c r="AZ232" s="323" t="n">
        <v>0</v>
      </c>
      <c r="BA232" s="323" t="n">
        <v>-0.06</v>
      </c>
      <c r="BB232" s="323" t="n">
        <v>-0.06</v>
      </c>
      <c r="BC232" s="323" t="n">
        <v>0</v>
      </c>
      <c r="BE232" s="323" t="n">
        <v>0</v>
      </c>
      <c r="BF232" s="323" t="n">
        <v>0</v>
      </c>
      <c r="BH232" s="323" t="n">
        <v>-0.0525</v>
      </c>
      <c r="BI232" s="323" t="n">
        <v>0</v>
      </c>
      <c r="BJ232" s="323" t="n">
        <v>0</v>
      </c>
      <c r="BN232" s="323" t="n">
        <v>0.46</v>
      </c>
      <c r="BO232" s="323" t="n">
        <v>0</v>
      </c>
      <c r="BP232" s="323" t="n">
        <v>-0.02</v>
      </c>
      <c r="BQ232" s="323" t="n">
        <v>0.005</v>
      </c>
      <c r="BS232" s="323" t="n">
        <v>0</v>
      </c>
      <c r="BT232" s="323" t="n">
        <v>0</v>
      </c>
      <c r="BU232" s="323" t="n">
        <v>0</v>
      </c>
      <c r="BV232" s="323" t="n">
        <v>0.055</v>
      </c>
      <c r="BX232" s="0" t="n">
        <v>0</v>
      </c>
      <c r="BY232" s="0" t="n">
        <v>0</v>
      </c>
      <c r="BZ232" s="0" t="n">
        <v>0</v>
      </c>
    </row>
    <row r="233" customFormat="false" ht="12.75" hidden="false" customHeight="false" outlineLevel="0" collapsed="false">
      <c r="G233" s="310" t="n">
        <f aca="false">EOMONTH(G232,0)+1</f>
        <v>44166</v>
      </c>
      <c r="H233" s="0" t="n">
        <v>4.9175</v>
      </c>
      <c r="I233" s="326" t="n">
        <v>0.17</v>
      </c>
      <c r="J233" s="326" t="n">
        <v>0.0638552633082399</v>
      </c>
      <c r="S233" s="323"/>
      <c r="Z233" s="362" t="n">
        <v>0.5</v>
      </c>
      <c r="AA233" s="323" t="n">
        <v>0.215</v>
      </c>
      <c r="AB233" s="323" t="n">
        <v>0.29</v>
      </c>
      <c r="AC233" s="323" t="n">
        <v>0</v>
      </c>
      <c r="AD233" s="323" t="n">
        <v>-0.017</v>
      </c>
      <c r="AE233" s="323" t="n">
        <v>0.0185</v>
      </c>
      <c r="AF233" s="323" t="n">
        <v>0.0035</v>
      </c>
      <c r="AG233" s="323" t="n">
        <v>0</v>
      </c>
      <c r="AH233" s="323" t="n">
        <v>0</v>
      </c>
      <c r="AI233" s="323" t="n">
        <v>0</v>
      </c>
      <c r="AJ233" s="323" t="n">
        <v>0</v>
      </c>
      <c r="AK233" s="323" t="n">
        <v>0</v>
      </c>
      <c r="AL233" s="323" t="n">
        <v>0</v>
      </c>
      <c r="AM233" s="323" t="n">
        <v>0</v>
      </c>
      <c r="AO233" s="323" t="n">
        <v>0</v>
      </c>
      <c r="AP233" s="323" t="n">
        <v>0</v>
      </c>
      <c r="AQ233" s="323" t="n">
        <v>0.98</v>
      </c>
      <c r="AR233" s="323" t="n">
        <v>-0.045</v>
      </c>
      <c r="AS233" s="323" t="n">
        <v>0</v>
      </c>
      <c r="AT233" s="323" t="n">
        <v>-0.07</v>
      </c>
      <c r="AU233" s="323" t="n">
        <v>0</v>
      </c>
      <c r="AV233" s="323" t="n">
        <v>0</v>
      </c>
      <c r="AW233" s="323" t="n">
        <v>0</v>
      </c>
      <c r="AX233" s="323" t="n">
        <v>0</v>
      </c>
      <c r="AY233" s="323" t="n">
        <v>0.35</v>
      </c>
      <c r="AZ233" s="323" t="n">
        <v>0</v>
      </c>
      <c r="BA233" s="323" t="n">
        <v>-0.06</v>
      </c>
      <c r="BB233" s="323" t="n">
        <v>-0.06</v>
      </c>
      <c r="BC233" s="323" t="n">
        <v>0</v>
      </c>
      <c r="BE233" s="323" t="n">
        <v>0</v>
      </c>
      <c r="BF233" s="323" t="n">
        <v>0</v>
      </c>
      <c r="BH233" s="323" t="n">
        <v>-0.075</v>
      </c>
      <c r="BI233" s="323" t="n">
        <v>0</v>
      </c>
      <c r="BJ233" s="323" t="n">
        <v>0</v>
      </c>
      <c r="BN233" s="323" t="n">
        <v>0.77</v>
      </c>
      <c r="BO233" s="323" t="n">
        <v>0</v>
      </c>
      <c r="BP233" s="323" t="n">
        <v>-0.025</v>
      </c>
      <c r="BQ233" s="323" t="n">
        <v>0.005</v>
      </c>
      <c r="BS233" s="323" t="n">
        <v>0</v>
      </c>
      <c r="BT233" s="323" t="n">
        <v>0</v>
      </c>
      <c r="BU233" s="323" t="n">
        <v>0</v>
      </c>
      <c r="BV233" s="323" t="n">
        <v>0.25</v>
      </c>
      <c r="BX233" s="0" t="n">
        <v>0</v>
      </c>
      <c r="BY233" s="0" t="n">
        <v>0</v>
      </c>
      <c r="BZ233" s="0" t="n">
        <v>0</v>
      </c>
    </row>
    <row r="234" customFormat="false" ht="12.75" hidden="false" customHeight="false" outlineLevel="0" collapsed="false">
      <c r="G234" s="310" t="n">
        <f aca="false">EOMONTH(G233,0)+1</f>
        <v>44197</v>
      </c>
      <c r="H234" s="0" t="n">
        <v>4.9775</v>
      </c>
      <c r="I234" s="326" t="n">
        <v>0.17</v>
      </c>
      <c r="J234" s="326" t="n">
        <v>0.0638990915799678</v>
      </c>
      <c r="S234" s="323"/>
      <c r="Z234" s="362" t="n">
        <v>0.5</v>
      </c>
      <c r="AA234" s="323" t="n">
        <v>0.235</v>
      </c>
      <c r="AB234" s="323" t="n">
        <v>0.34</v>
      </c>
      <c r="AC234" s="323" t="n">
        <v>0</v>
      </c>
      <c r="AD234" s="323" t="n">
        <v>-0.017</v>
      </c>
      <c r="AE234" s="323" t="n">
        <v>0.0185</v>
      </c>
      <c r="AF234" s="323" t="n">
        <v>0.0035</v>
      </c>
      <c r="AG234" s="323" t="n">
        <v>0</v>
      </c>
      <c r="AH234" s="323" t="n">
        <v>0</v>
      </c>
      <c r="AI234" s="323" t="n">
        <v>0</v>
      </c>
      <c r="AJ234" s="323" t="n">
        <v>0</v>
      </c>
      <c r="AK234" s="323" t="n">
        <v>0</v>
      </c>
      <c r="AL234" s="323" t="n">
        <v>0</v>
      </c>
      <c r="AM234" s="323" t="n">
        <v>0</v>
      </c>
      <c r="AO234" s="323" t="n">
        <v>0</v>
      </c>
      <c r="AP234" s="323" t="n">
        <v>0</v>
      </c>
      <c r="AQ234" s="323" t="n">
        <v>1.6</v>
      </c>
      <c r="AR234" s="323" t="n">
        <v>-0.0475</v>
      </c>
      <c r="AS234" s="323" t="n">
        <v>0</v>
      </c>
      <c r="AT234" s="323" t="n">
        <v>-0.07</v>
      </c>
      <c r="AU234" s="323" t="n">
        <v>0</v>
      </c>
      <c r="AW234" s="323" t="n">
        <v>0</v>
      </c>
      <c r="AX234" s="323" t="n">
        <v>0</v>
      </c>
      <c r="AY234" s="323" t="n">
        <v>0.35</v>
      </c>
      <c r="AZ234" s="323" t="n">
        <v>0</v>
      </c>
      <c r="BA234" s="323" t="n">
        <v>-0.06</v>
      </c>
      <c r="BB234" s="323" t="n">
        <v>-0.06</v>
      </c>
      <c r="BC234" s="323" t="n">
        <v>0</v>
      </c>
      <c r="BE234" s="323" t="n">
        <v>0</v>
      </c>
      <c r="BF234" s="323" t="n">
        <v>0</v>
      </c>
      <c r="BH234" s="323" t="n">
        <v>-0.0775</v>
      </c>
      <c r="BI234" s="323" t="n">
        <v>0</v>
      </c>
      <c r="BJ234" s="323" t="n">
        <v>0</v>
      </c>
      <c r="BN234" s="323" t="n">
        <v>1.04</v>
      </c>
      <c r="BO234" s="323" t="n">
        <v>0</v>
      </c>
      <c r="BP234" s="323" t="n">
        <v>-0.025</v>
      </c>
      <c r="BQ234" s="323" t="n">
        <v>0.005</v>
      </c>
      <c r="BS234" s="323" t="n">
        <v>0</v>
      </c>
      <c r="BT234" s="323" t="n">
        <v>0</v>
      </c>
      <c r="BU234" s="323" t="n">
        <v>0</v>
      </c>
      <c r="BV234" s="323" t="n">
        <v>0.45</v>
      </c>
      <c r="BX234" s="0" t="n">
        <v>0</v>
      </c>
      <c r="BY234" s="0" t="n">
        <v>0</v>
      </c>
      <c r="BZ234" s="0" t="n">
        <v>0</v>
      </c>
    </row>
    <row r="235" customFormat="false" ht="12.75" hidden="false" customHeight="false" outlineLevel="0" collapsed="false">
      <c r="G235" s="310" t="n">
        <f aca="false">EOMONTH(G234,0)+1</f>
        <v>44228</v>
      </c>
      <c r="H235" s="0" t="n">
        <v>4.8925</v>
      </c>
      <c r="I235" s="326" t="n">
        <v>0.17</v>
      </c>
      <c r="J235" s="326" t="n">
        <v>0.0639429198523325</v>
      </c>
      <c r="S235" s="323"/>
      <c r="Z235" s="362" t="n">
        <v>0.5</v>
      </c>
      <c r="AA235" s="323" t="n">
        <v>0.235</v>
      </c>
      <c r="AB235" s="323" t="n">
        <v>0.34</v>
      </c>
      <c r="AC235" s="323" t="n">
        <v>0</v>
      </c>
      <c r="AD235" s="323" t="n">
        <v>-0.017</v>
      </c>
      <c r="AE235" s="323" t="n">
        <v>0.0185</v>
      </c>
      <c r="AF235" s="323" t="n">
        <v>0.0035</v>
      </c>
      <c r="AG235" s="323" t="n">
        <v>0</v>
      </c>
      <c r="AH235" s="323" t="n">
        <v>0</v>
      </c>
      <c r="AI235" s="323" t="n">
        <v>0</v>
      </c>
      <c r="AJ235" s="323" t="n">
        <v>0</v>
      </c>
      <c r="AK235" s="323" t="n">
        <v>0</v>
      </c>
      <c r="AL235" s="323" t="n">
        <v>0</v>
      </c>
      <c r="AM235" s="323" t="n">
        <v>0</v>
      </c>
      <c r="AO235" s="323" t="n">
        <v>0</v>
      </c>
      <c r="AP235" s="323" t="n">
        <v>0</v>
      </c>
      <c r="AQ235" s="323" t="n">
        <v>1.6</v>
      </c>
      <c r="AR235" s="323" t="n">
        <v>-0.03</v>
      </c>
      <c r="AS235" s="323" t="n">
        <v>0</v>
      </c>
      <c r="AT235" s="323" t="n">
        <v>-0.07</v>
      </c>
      <c r="AU235" s="323" t="n">
        <v>0</v>
      </c>
      <c r="AW235" s="323" t="n">
        <v>0</v>
      </c>
      <c r="AX235" s="323" t="n">
        <v>0</v>
      </c>
      <c r="AY235" s="323" t="n">
        <v>0.35</v>
      </c>
      <c r="AZ235" s="323" t="n">
        <v>0</v>
      </c>
      <c r="BA235" s="323" t="n">
        <v>-0.06</v>
      </c>
      <c r="BB235" s="323" t="n">
        <v>-0.06</v>
      </c>
      <c r="BC235" s="323" t="n">
        <v>0</v>
      </c>
      <c r="BE235" s="323" t="n">
        <v>0</v>
      </c>
      <c r="BF235" s="323" t="n">
        <v>0</v>
      </c>
      <c r="BH235" s="323" t="n">
        <v>-0.06</v>
      </c>
      <c r="BI235" s="323" t="n">
        <v>0</v>
      </c>
      <c r="BJ235" s="323" t="n">
        <v>0</v>
      </c>
      <c r="BN235" s="323" t="n">
        <v>1.04</v>
      </c>
      <c r="BO235" s="323" t="n">
        <v>0</v>
      </c>
      <c r="BP235" s="323" t="n">
        <v>-0.025</v>
      </c>
      <c r="BQ235" s="323" t="n">
        <v>0.005</v>
      </c>
      <c r="BS235" s="323" t="n">
        <v>0</v>
      </c>
      <c r="BT235" s="323" t="n">
        <v>0</v>
      </c>
      <c r="BU235" s="323" t="n">
        <v>0</v>
      </c>
      <c r="BV235" s="323" t="n">
        <v>0.45</v>
      </c>
      <c r="BX235" s="0" t="n">
        <v>0</v>
      </c>
      <c r="BY235" s="0" t="n">
        <v>0</v>
      </c>
      <c r="BZ235" s="0" t="n">
        <v>0</v>
      </c>
    </row>
    <row r="236" customFormat="false" ht="12.75" hidden="false" customHeight="false" outlineLevel="0" collapsed="false">
      <c r="G236" s="310" t="n">
        <f aca="false">EOMONTH(G235,0)+1</f>
        <v>44256</v>
      </c>
      <c r="H236" s="0" t="n">
        <v>4.7625</v>
      </c>
      <c r="I236" s="326" t="n">
        <v>0.17</v>
      </c>
      <c r="J236" s="326" t="n">
        <v>0.0639825066795323</v>
      </c>
      <c r="S236" s="323"/>
      <c r="Z236" s="362" t="n">
        <v>0.5</v>
      </c>
      <c r="AA236" s="323" t="n">
        <v>0.195</v>
      </c>
      <c r="AB236" s="323" t="n">
        <v>0.29</v>
      </c>
      <c r="AC236" s="323" t="n">
        <v>0</v>
      </c>
      <c r="AD236" s="323" t="n">
        <v>-0.017</v>
      </c>
      <c r="AE236" s="323" t="n">
        <v>0.026</v>
      </c>
      <c r="AF236" s="323" t="n">
        <v>0.011</v>
      </c>
      <c r="AG236" s="323" t="n">
        <v>0</v>
      </c>
      <c r="AH236" s="323" t="n">
        <v>0</v>
      </c>
      <c r="AI236" s="323" t="n">
        <v>0</v>
      </c>
      <c r="AJ236" s="323" t="n">
        <v>0</v>
      </c>
      <c r="AK236" s="323" t="n">
        <v>0</v>
      </c>
      <c r="AL236" s="323" t="n">
        <v>0</v>
      </c>
      <c r="AM236" s="323" t="n">
        <v>0</v>
      </c>
      <c r="AO236" s="323" t="n">
        <v>0</v>
      </c>
      <c r="AP236" s="323" t="n">
        <v>0</v>
      </c>
      <c r="AQ236" s="323" t="n">
        <v>0.64</v>
      </c>
      <c r="AR236" s="323" t="n">
        <v>-0.0175</v>
      </c>
      <c r="AS236" s="323" t="n">
        <v>0</v>
      </c>
      <c r="AT236" s="323" t="n">
        <v>-0.07</v>
      </c>
      <c r="AU236" s="323" t="n">
        <v>0</v>
      </c>
      <c r="AW236" s="323" t="n">
        <v>0</v>
      </c>
      <c r="AX236" s="323" t="n">
        <v>0</v>
      </c>
      <c r="AY236" s="323" t="n">
        <v>0.35</v>
      </c>
      <c r="AZ236" s="323" t="n">
        <v>0</v>
      </c>
      <c r="BA236" s="323" t="n">
        <v>-0.06</v>
      </c>
      <c r="BB236" s="323" t="n">
        <v>-0.06</v>
      </c>
      <c r="BC236" s="323" t="n">
        <v>0</v>
      </c>
      <c r="BE236" s="323" t="n">
        <v>0</v>
      </c>
      <c r="BF236" s="323" t="n">
        <v>0</v>
      </c>
      <c r="BH236" s="323" t="n">
        <v>-0.0475</v>
      </c>
      <c r="BI236" s="323" t="n">
        <v>0</v>
      </c>
      <c r="BJ236" s="323" t="n">
        <v>0</v>
      </c>
      <c r="BN236" s="323" t="n">
        <v>0.54</v>
      </c>
      <c r="BO236" s="323" t="n">
        <v>0</v>
      </c>
      <c r="BP236" s="323" t="n">
        <v>-0.02</v>
      </c>
      <c r="BQ236" s="323" t="n">
        <v>0.005</v>
      </c>
      <c r="BS236" s="323" t="n">
        <v>0</v>
      </c>
      <c r="BT236" s="323" t="n">
        <v>0</v>
      </c>
      <c r="BU236" s="323" t="n">
        <v>0</v>
      </c>
      <c r="BV236" s="323" t="n">
        <v>0.1</v>
      </c>
      <c r="BX236" s="0" t="n">
        <v>0</v>
      </c>
      <c r="BY236" s="0" t="n">
        <v>0</v>
      </c>
      <c r="BZ236" s="0" t="n">
        <v>0</v>
      </c>
    </row>
    <row r="237" customFormat="false" ht="12.75" hidden="false" customHeight="false" outlineLevel="0" collapsed="false">
      <c r="G237" s="310" t="n">
        <f aca="false">EOMONTH(G236,0)+1</f>
        <v>44287</v>
      </c>
      <c r="H237" s="0" t="n">
        <v>4.5775</v>
      </c>
      <c r="I237" s="326" t="n">
        <v>0.17</v>
      </c>
      <c r="J237" s="326" t="n">
        <v>0.0640263349531098</v>
      </c>
      <c r="S237" s="323"/>
      <c r="Z237" s="362" t="n">
        <v>0.5</v>
      </c>
      <c r="AA237" s="323" t="n">
        <v>0.145</v>
      </c>
      <c r="AB237" s="323" t="n">
        <v>0.195</v>
      </c>
      <c r="AC237" s="323" t="n">
        <v>0</v>
      </c>
      <c r="AD237" s="323" t="n">
        <v>-0.032</v>
      </c>
      <c r="AE237" s="323" t="n">
        <v>0.026</v>
      </c>
      <c r="AF237" s="323" t="n">
        <v>0.011</v>
      </c>
      <c r="AG237" s="323" t="n">
        <v>0</v>
      </c>
      <c r="AH237" s="323" t="n">
        <v>0</v>
      </c>
      <c r="AI237" s="323" t="n">
        <v>0</v>
      </c>
      <c r="AJ237" s="323" t="n">
        <v>0</v>
      </c>
      <c r="AK237" s="323" t="n">
        <v>0</v>
      </c>
      <c r="AL237" s="323" t="n">
        <v>0</v>
      </c>
      <c r="AM237" s="323" t="n">
        <v>0</v>
      </c>
      <c r="AO237" s="323" t="n">
        <v>0</v>
      </c>
      <c r="AP237" s="323" t="n">
        <v>0</v>
      </c>
      <c r="AQ237" s="323" t="n">
        <v>0.38</v>
      </c>
      <c r="AR237" s="323" t="n">
        <v>0.02</v>
      </c>
      <c r="AS237" s="323" t="n">
        <v>0</v>
      </c>
      <c r="AT237" s="323" t="n">
        <v>-0.07</v>
      </c>
      <c r="AU237" s="323" t="n">
        <v>0</v>
      </c>
      <c r="AW237" s="323" t="n">
        <v>0</v>
      </c>
      <c r="AX237" s="323" t="n">
        <v>0</v>
      </c>
      <c r="AY237" s="323" t="n">
        <v>0.43</v>
      </c>
      <c r="AZ237" s="323" t="n">
        <v>0</v>
      </c>
      <c r="BA237" s="323" t="n">
        <v>-0.06</v>
      </c>
      <c r="BB237" s="323" t="n">
        <v>-0.06</v>
      </c>
      <c r="BC237" s="323" t="n">
        <v>0</v>
      </c>
      <c r="BE237" s="323" t="n">
        <v>0</v>
      </c>
      <c r="BF237" s="323" t="n">
        <v>0</v>
      </c>
      <c r="BH237" s="323" t="n">
        <v>-0.01</v>
      </c>
      <c r="BI237" s="323" t="n">
        <v>0</v>
      </c>
      <c r="BJ237" s="323" t="n">
        <v>0</v>
      </c>
      <c r="BN237" s="323" t="n">
        <v>0.36</v>
      </c>
      <c r="BO237" s="323" t="n">
        <v>0</v>
      </c>
      <c r="BP237" s="323" t="n">
        <v>-0.015</v>
      </c>
      <c r="BQ237" s="323" t="n">
        <v>0.005</v>
      </c>
      <c r="BS237" s="323" t="n">
        <v>0</v>
      </c>
      <c r="BT237" s="323" t="n">
        <v>0</v>
      </c>
      <c r="BU237" s="323" t="n">
        <v>0</v>
      </c>
      <c r="BV237" s="323" t="n">
        <v>0.02</v>
      </c>
      <c r="BX237" s="0" t="n">
        <v>0</v>
      </c>
      <c r="BY237" s="0" t="n">
        <v>0</v>
      </c>
      <c r="BZ237" s="0" t="n">
        <v>0</v>
      </c>
    </row>
    <row r="238" customFormat="false" ht="12.75" hidden="false" customHeight="false" outlineLevel="0" collapsed="false">
      <c r="G238" s="310" t="n">
        <f aca="false">EOMONTH(G237,0)+1</f>
        <v>44317</v>
      </c>
      <c r="H238" s="0" t="n">
        <v>4.5725</v>
      </c>
      <c r="I238" s="326" t="n">
        <v>0.17</v>
      </c>
      <c r="J238" s="326" t="n">
        <v>0.0640687494120167</v>
      </c>
      <c r="S238" s="323"/>
      <c r="Z238" s="362" t="n">
        <v>0.5</v>
      </c>
      <c r="AA238" s="323" t="n">
        <v>0.125</v>
      </c>
      <c r="AB238" s="323" t="n">
        <v>0.135</v>
      </c>
      <c r="AC238" s="323" t="n">
        <v>0</v>
      </c>
      <c r="AD238" s="323" t="n">
        <v>-0.032</v>
      </c>
      <c r="AE238" s="323" t="n">
        <v>0.0285</v>
      </c>
      <c r="AF238" s="323" t="n">
        <v>0.0135</v>
      </c>
      <c r="AG238" s="323" t="n">
        <v>0</v>
      </c>
      <c r="AH238" s="323" t="n">
        <v>0</v>
      </c>
      <c r="AI238" s="323" t="n">
        <v>0</v>
      </c>
      <c r="AJ238" s="323" t="n">
        <v>0</v>
      </c>
      <c r="AK238" s="323" t="n">
        <v>0</v>
      </c>
      <c r="AL238" s="323" t="n">
        <v>0</v>
      </c>
      <c r="AM238" s="323" t="n">
        <v>0</v>
      </c>
      <c r="AO238" s="323" t="n">
        <v>0</v>
      </c>
      <c r="AP238" s="323" t="n">
        <v>0</v>
      </c>
      <c r="AQ238" s="323" t="n">
        <v>0.33</v>
      </c>
      <c r="AR238" s="323" t="n">
        <v>0.02</v>
      </c>
      <c r="AS238" s="323" t="n">
        <v>0</v>
      </c>
      <c r="AT238" s="323" t="n">
        <v>-0.07</v>
      </c>
      <c r="AU238" s="323" t="n">
        <v>0</v>
      </c>
      <c r="AW238" s="323" t="n">
        <v>0</v>
      </c>
      <c r="AX238" s="323" t="n">
        <v>0</v>
      </c>
      <c r="AY238" s="323" t="n">
        <v>0.43</v>
      </c>
      <c r="AZ238" s="323" t="n">
        <v>0</v>
      </c>
      <c r="BA238" s="323" t="n">
        <v>-0.06</v>
      </c>
      <c r="BB238" s="323" t="n">
        <v>-0.06</v>
      </c>
      <c r="BC238" s="323" t="n">
        <v>0</v>
      </c>
      <c r="BE238" s="323" t="n">
        <v>0</v>
      </c>
      <c r="BF238" s="323" t="n">
        <v>0</v>
      </c>
      <c r="BH238" s="323" t="n">
        <v>-0.01</v>
      </c>
      <c r="BI238" s="323" t="n">
        <v>0</v>
      </c>
      <c r="BJ238" s="323" t="n">
        <v>0</v>
      </c>
      <c r="BN238" s="323" t="n">
        <v>0.325</v>
      </c>
      <c r="BO238" s="323" t="n">
        <v>0</v>
      </c>
      <c r="BP238" s="323" t="n">
        <v>-0.015</v>
      </c>
      <c r="BQ238" s="323" t="n">
        <v>0.005</v>
      </c>
      <c r="BS238" s="323" t="n">
        <v>0</v>
      </c>
      <c r="BT238" s="323" t="n">
        <v>0</v>
      </c>
      <c r="BU238" s="323" t="n">
        <v>0</v>
      </c>
      <c r="BV238" s="323" t="n">
        <v>0.02</v>
      </c>
      <c r="BX238" s="0" t="n">
        <v>0</v>
      </c>
      <c r="BY238" s="0" t="n">
        <v>0</v>
      </c>
      <c r="BZ238" s="0" t="n">
        <v>0</v>
      </c>
    </row>
    <row r="239" customFormat="false" ht="12.75" hidden="false" customHeight="false" outlineLevel="0" collapsed="false">
      <c r="G239" s="310" t="n">
        <f aca="false">EOMONTH(G238,0)+1</f>
        <v>44348</v>
      </c>
      <c r="H239" s="0" t="n">
        <v>4.6075</v>
      </c>
      <c r="I239" s="326" t="n">
        <v>0.17</v>
      </c>
      <c r="J239" s="326" t="n">
        <v>0.064112577686847</v>
      </c>
      <c r="S239" s="323"/>
      <c r="Z239" s="362" t="n">
        <v>0.5</v>
      </c>
      <c r="AA239" s="323" t="n">
        <v>0.145</v>
      </c>
      <c r="AB239" s="323" t="n">
        <v>0.165</v>
      </c>
      <c r="AC239" s="323" t="n">
        <v>0</v>
      </c>
      <c r="AD239" s="323" t="n">
        <v>-0.0295</v>
      </c>
      <c r="AE239" s="323" t="n">
        <v>0.0285</v>
      </c>
      <c r="AF239" s="323" t="n">
        <v>0.0135</v>
      </c>
      <c r="AG239" s="323" t="n">
        <v>0</v>
      </c>
      <c r="AH239" s="323" t="n">
        <v>0</v>
      </c>
      <c r="AI239" s="323" t="n">
        <v>0</v>
      </c>
      <c r="AJ239" s="323" t="n">
        <v>0</v>
      </c>
      <c r="AK239" s="323" t="n">
        <v>0</v>
      </c>
      <c r="AL239" s="323" t="n">
        <v>0</v>
      </c>
      <c r="AM239" s="323" t="n">
        <v>0</v>
      </c>
      <c r="AO239" s="323" t="n">
        <v>0</v>
      </c>
      <c r="AP239" s="323" t="n">
        <v>0</v>
      </c>
      <c r="AQ239" s="323" t="n">
        <v>0.37</v>
      </c>
      <c r="AR239" s="323" t="n">
        <v>0.025</v>
      </c>
      <c r="AS239" s="323" t="n">
        <v>0</v>
      </c>
      <c r="AT239" s="323" t="n">
        <v>-0.07</v>
      </c>
      <c r="AU239" s="323" t="n">
        <v>0</v>
      </c>
      <c r="AW239" s="323" t="n">
        <v>0</v>
      </c>
      <c r="AX239" s="323" t="n">
        <v>0</v>
      </c>
      <c r="AY239" s="323" t="n">
        <v>0.43</v>
      </c>
      <c r="AZ239" s="323" t="n">
        <v>0</v>
      </c>
      <c r="BA239" s="323" t="n">
        <v>-0.06</v>
      </c>
      <c r="BB239" s="323" t="n">
        <v>-0.06</v>
      </c>
      <c r="BC239" s="323" t="n">
        <v>0</v>
      </c>
      <c r="BE239" s="323" t="n">
        <v>0</v>
      </c>
      <c r="BF239" s="323" t="n">
        <v>0</v>
      </c>
      <c r="BH239" s="323" t="n">
        <v>-0.005</v>
      </c>
      <c r="BI239" s="323" t="n">
        <v>0</v>
      </c>
      <c r="BJ239" s="323" t="n">
        <v>0</v>
      </c>
      <c r="BN239" s="323" t="n">
        <v>0.335</v>
      </c>
      <c r="BO239" s="323" t="n">
        <v>0</v>
      </c>
      <c r="BP239" s="323" t="n">
        <v>-0.015</v>
      </c>
      <c r="BQ239" s="323" t="n">
        <v>0.005</v>
      </c>
      <c r="BS239" s="323" t="n">
        <v>0</v>
      </c>
      <c r="BT239" s="323" t="n">
        <v>0</v>
      </c>
      <c r="BU239" s="323" t="n">
        <v>0</v>
      </c>
      <c r="BV239" s="323" t="n">
        <v>0.035</v>
      </c>
      <c r="BX239" s="0" t="n">
        <v>0</v>
      </c>
      <c r="BY239" s="0" t="n">
        <v>0</v>
      </c>
      <c r="BZ239" s="0" t="n">
        <v>0</v>
      </c>
    </row>
    <row r="240" customFormat="false" ht="12.75" hidden="false" customHeight="false" outlineLevel="0" collapsed="false">
      <c r="G240" s="310" t="n">
        <f aca="false">EOMONTH(G239,0)+1</f>
        <v>44378</v>
      </c>
      <c r="H240" s="0" t="n">
        <v>4.6475</v>
      </c>
      <c r="I240" s="326" t="n">
        <v>0.17</v>
      </c>
      <c r="J240" s="326" t="n">
        <v>0.0641549921469675</v>
      </c>
      <c r="S240" s="323"/>
      <c r="Z240" s="362" t="n">
        <v>0.5</v>
      </c>
      <c r="AA240" s="323" t="n">
        <v>0.15</v>
      </c>
      <c r="AB240" s="323" t="n">
        <v>0.205</v>
      </c>
      <c r="AC240" s="323" t="n">
        <v>0</v>
      </c>
      <c r="AD240" s="323" t="n">
        <v>-0.0295</v>
      </c>
      <c r="AE240" s="323" t="n">
        <v>0.0285</v>
      </c>
      <c r="AF240" s="323" t="n">
        <v>0.0135</v>
      </c>
      <c r="AG240" s="323" t="n">
        <v>0</v>
      </c>
      <c r="AH240" s="323" t="n">
        <v>0</v>
      </c>
      <c r="AI240" s="323" t="n">
        <v>0</v>
      </c>
      <c r="AJ240" s="323" t="n">
        <v>0</v>
      </c>
      <c r="AK240" s="323" t="n">
        <v>0</v>
      </c>
      <c r="AL240" s="323" t="n">
        <v>0</v>
      </c>
      <c r="AM240" s="323" t="n">
        <v>0</v>
      </c>
      <c r="AO240" s="323" t="n">
        <v>0</v>
      </c>
      <c r="AP240" s="323" t="n">
        <v>0</v>
      </c>
      <c r="AQ240" s="323" t="n">
        <v>0.41</v>
      </c>
      <c r="AR240" s="323" t="n">
        <v>0.0275</v>
      </c>
      <c r="AS240" s="323" t="n">
        <v>0</v>
      </c>
      <c r="AT240" s="323" t="n">
        <v>-0.07</v>
      </c>
      <c r="AU240" s="323" t="n">
        <v>0</v>
      </c>
      <c r="AW240" s="323" t="n">
        <v>0</v>
      </c>
      <c r="AX240" s="323" t="n">
        <v>0</v>
      </c>
      <c r="AY240" s="323" t="n">
        <v>0.43</v>
      </c>
      <c r="AZ240" s="323" t="n">
        <v>0</v>
      </c>
      <c r="BA240" s="323" t="n">
        <v>-0.06</v>
      </c>
      <c r="BB240" s="323" t="n">
        <v>-0.06</v>
      </c>
      <c r="BC240" s="323" t="n">
        <v>0</v>
      </c>
      <c r="BE240" s="323" t="n">
        <v>0</v>
      </c>
      <c r="BF240" s="323" t="n">
        <v>0</v>
      </c>
      <c r="BH240" s="323" t="n">
        <v>-0.0025</v>
      </c>
      <c r="BI240" s="323" t="n">
        <v>0</v>
      </c>
      <c r="BJ240" s="323" t="n">
        <v>0</v>
      </c>
      <c r="BN240" s="323" t="n">
        <v>0.35</v>
      </c>
      <c r="BO240" s="323" t="n">
        <v>0</v>
      </c>
      <c r="BP240" s="323" t="n">
        <v>-0.01</v>
      </c>
      <c r="BQ240" s="323" t="n">
        <v>0.005</v>
      </c>
      <c r="BS240" s="323" t="n">
        <v>0</v>
      </c>
      <c r="BT240" s="323" t="n">
        <v>0</v>
      </c>
      <c r="BU240" s="323" t="n">
        <v>0</v>
      </c>
      <c r="BV240" s="323" t="n">
        <v>0.035</v>
      </c>
      <c r="BX240" s="0" t="n">
        <v>0</v>
      </c>
      <c r="BY240" s="0" t="n">
        <v>0</v>
      </c>
      <c r="BZ240" s="0" t="n">
        <v>0</v>
      </c>
    </row>
    <row r="241" customFormat="false" ht="12.75" hidden="false" customHeight="false" outlineLevel="0" collapsed="false">
      <c r="G241" s="310" t="n">
        <f aca="false">EOMONTH(G240,0)+1</f>
        <v>44409</v>
      </c>
      <c r="H241" s="0" t="n">
        <v>4.6875</v>
      </c>
      <c r="I241" s="326" t="n">
        <v>0.17</v>
      </c>
      <c r="J241" s="326" t="n">
        <v>0.0641988204230515</v>
      </c>
      <c r="S241" s="323"/>
      <c r="Z241" s="362" t="n">
        <v>0.5</v>
      </c>
      <c r="AA241" s="323" t="n">
        <v>0.15</v>
      </c>
      <c r="AB241" s="323" t="n">
        <v>0.205</v>
      </c>
      <c r="AC241" s="323" t="n">
        <v>0</v>
      </c>
      <c r="AD241" s="323" t="n">
        <v>-0.0295</v>
      </c>
      <c r="AE241" s="323" t="n">
        <v>0.0235</v>
      </c>
      <c r="AF241" s="323" t="n">
        <v>0.0085</v>
      </c>
      <c r="AG241" s="323" t="n">
        <v>0</v>
      </c>
      <c r="AH241" s="323" t="n">
        <v>0</v>
      </c>
      <c r="AI241" s="323" t="n">
        <v>0</v>
      </c>
      <c r="AJ241" s="323" t="n">
        <v>0</v>
      </c>
      <c r="AK241" s="323" t="n">
        <v>0</v>
      </c>
      <c r="AL241" s="323" t="n">
        <v>0</v>
      </c>
      <c r="AM241" s="323" t="n">
        <v>0</v>
      </c>
      <c r="AO241" s="323" t="n">
        <v>0</v>
      </c>
      <c r="AP241" s="323" t="n">
        <v>0</v>
      </c>
      <c r="AQ241" s="323" t="n">
        <v>0.41</v>
      </c>
      <c r="AR241" s="323" t="n">
        <v>0.03</v>
      </c>
      <c r="AS241" s="323" t="n">
        <v>0</v>
      </c>
      <c r="AT241" s="323" t="n">
        <v>-0.07</v>
      </c>
      <c r="AU241" s="323" t="n">
        <v>0</v>
      </c>
      <c r="AW241" s="323" t="n">
        <v>0</v>
      </c>
      <c r="AX241" s="323" t="n">
        <v>0</v>
      </c>
      <c r="AY241" s="323" t="n">
        <v>0.43</v>
      </c>
      <c r="AZ241" s="323" t="n">
        <v>0</v>
      </c>
      <c r="BA241" s="323" t="n">
        <v>-0.06</v>
      </c>
      <c r="BB241" s="323" t="n">
        <v>-0.06</v>
      </c>
      <c r="BC241" s="323" t="n">
        <v>0</v>
      </c>
      <c r="BE241" s="323" t="n">
        <v>0</v>
      </c>
      <c r="BF241" s="323" t="n">
        <v>0</v>
      </c>
      <c r="BH241" s="323" t="n">
        <v>0</v>
      </c>
      <c r="BI241" s="323" t="n">
        <v>0</v>
      </c>
      <c r="BJ241" s="323" t="n">
        <v>0</v>
      </c>
      <c r="BN241" s="323" t="n">
        <v>0.35</v>
      </c>
      <c r="BO241" s="323" t="n">
        <v>0</v>
      </c>
      <c r="BP241" s="323" t="n">
        <v>-0.01</v>
      </c>
      <c r="BQ241" s="323" t="n">
        <v>0.005</v>
      </c>
      <c r="BS241" s="323" t="n">
        <v>0</v>
      </c>
      <c r="BT241" s="323" t="n">
        <v>0</v>
      </c>
      <c r="BU241" s="323" t="n">
        <v>0</v>
      </c>
      <c r="BV241" s="323" t="n">
        <v>0.01</v>
      </c>
      <c r="BX241" s="0" t="n">
        <v>0</v>
      </c>
      <c r="BY241" s="0" t="n">
        <v>0</v>
      </c>
      <c r="BZ241" s="0" t="n">
        <v>0</v>
      </c>
    </row>
    <row r="242" customFormat="false" ht="12.75" hidden="false" customHeight="false" outlineLevel="0" collapsed="false">
      <c r="G242" s="310" t="n">
        <f aca="false">EOMONTH(G241,0)+1</f>
        <v>44440</v>
      </c>
      <c r="H242" s="0" t="n">
        <v>4.6825</v>
      </c>
      <c r="I242" s="326" t="n">
        <v>0.17</v>
      </c>
      <c r="J242" s="326" t="n">
        <v>0.0642426486997727</v>
      </c>
      <c r="S242" s="323"/>
      <c r="Z242" s="362" t="n">
        <v>0.5</v>
      </c>
      <c r="AA242" s="323" t="n">
        <v>0.125</v>
      </c>
      <c r="AB242" s="323" t="n">
        <v>0.145</v>
      </c>
      <c r="AC242" s="323" t="n">
        <v>0</v>
      </c>
      <c r="AD242" s="323" t="n">
        <v>-0.0345</v>
      </c>
      <c r="AE242" s="323" t="n">
        <v>0.0235</v>
      </c>
      <c r="AF242" s="323" t="n">
        <v>0.0085</v>
      </c>
      <c r="AG242" s="323" t="n">
        <v>0</v>
      </c>
      <c r="AH242" s="323" t="n">
        <v>0</v>
      </c>
      <c r="AI242" s="323" t="n">
        <v>0</v>
      </c>
      <c r="AJ242" s="323" t="n">
        <v>0</v>
      </c>
      <c r="AK242" s="323" t="n">
        <v>0</v>
      </c>
      <c r="AL242" s="323" t="n">
        <v>0</v>
      </c>
      <c r="AM242" s="323" t="n">
        <v>0</v>
      </c>
      <c r="AO242" s="323" t="n">
        <v>0</v>
      </c>
      <c r="AP242" s="323" t="n">
        <v>0</v>
      </c>
      <c r="AQ242" s="323" t="n">
        <v>0.36</v>
      </c>
      <c r="AR242" s="323" t="n">
        <v>0.0225</v>
      </c>
      <c r="AS242" s="323" t="n">
        <v>0</v>
      </c>
      <c r="AT242" s="323" t="n">
        <v>-0.07</v>
      </c>
      <c r="AU242" s="323" t="n">
        <v>0</v>
      </c>
      <c r="AW242" s="323" t="n">
        <v>0</v>
      </c>
      <c r="AX242" s="323" t="n">
        <v>0</v>
      </c>
      <c r="AY242" s="323" t="n">
        <v>0.43</v>
      </c>
      <c r="AZ242" s="323" t="n">
        <v>0</v>
      </c>
      <c r="BA242" s="323" t="n">
        <v>-0.06</v>
      </c>
      <c r="BB242" s="323" t="n">
        <v>-0.06</v>
      </c>
      <c r="BC242" s="323" t="n">
        <v>0</v>
      </c>
      <c r="BE242" s="323" t="n">
        <v>0</v>
      </c>
      <c r="BF242" s="323" t="n">
        <v>0</v>
      </c>
      <c r="BH242" s="323" t="n">
        <v>-0.0075</v>
      </c>
      <c r="BI242" s="323" t="n">
        <v>0</v>
      </c>
      <c r="BJ242" s="323" t="n">
        <v>0</v>
      </c>
      <c r="BN242" s="323" t="n">
        <v>0.315</v>
      </c>
      <c r="BO242" s="323" t="n">
        <v>0</v>
      </c>
      <c r="BP242" s="323" t="n">
        <v>-0.01</v>
      </c>
      <c r="BQ242" s="323" t="n">
        <v>0.005</v>
      </c>
      <c r="BS242" s="323" t="n">
        <v>0</v>
      </c>
      <c r="BT242" s="323" t="n">
        <v>0</v>
      </c>
      <c r="BU242" s="323" t="n">
        <v>0</v>
      </c>
      <c r="BV242" s="323" t="n">
        <v>0.01</v>
      </c>
      <c r="BX242" s="0" t="n">
        <v>0</v>
      </c>
      <c r="BY242" s="0" t="n">
        <v>0</v>
      </c>
      <c r="BZ242" s="0" t="n">
        <v>0</v>
      </c>
    </row>
    <row r="243" customFormat="false" ht="12.75" hidden="false" customHeight="false" outlineLevel="0" collapsed="false">
      <c r="G243" s="310" t="n">
        <f aca="false">EOMONTH(G242,0)+1</f>
        <v>44470</v>
      </c>
      <c r="H243" s="0" t="n">
        <v>4.7075</v>
      </c>
      <c r="I243" s="326" t="n">
        <v>0.17</v>
      </c>
      <c r="J243" s="326" t="n">
        <v>0.064285063161722</v>
      </c>
      <c r="S243" s="323"/>
      <c r="Z243" s="362" t="n">
        <v>0.5</v>
      </c>
      <c r="AA243" s="323" t="n">
        <v>0.145</v>
      </c>
      <c r="AB243" s="323" t="n">
        <v>0.175</v>
      </c>
      <c r="AC243" s="323" t="n">
        <v>0</v>
      </c>
      <c r="AD243" s="323" t="n">
        <v>-0.0345</v>
      </c>
      <c r="AE243" s="323" t="n">
        <v>0.0185</v>
      </c>
      <c r="AF243" s="323" t="n">
        <v>0.0035</v>
      </c>
      <c r="AG243" s="323" t="n">
        <v>0</v>
      </c>
      <c r="AH243" s="323" t="n">
        <v>0</v>
      </c>
      <c r="AI243" s="323" t="n">
        <v>0</v>
      </c>
      <c r="AJ243" s="323" t="n">
        <v>0</v>
      </c>
      <c r="AK243" s="323" t="n">
        <v>0</v>
      </c>
      <c r="AL243" s="323" t="n">
        <v>0</v>
      </c>
      <c r="AM243" s="323" t="n">
        <v>0</v>
      </c>
      <c r="AO243" s="323" t="n">
        <v>0</v>
      </c>
      <c r="AP243" s="323" t="n">
        <v>0</v>
      </c>
      <c r="AQ243" s="323" t="n">
        <v>0.4</v>
      </c>
      <c r="AR243" s="323" t="n">
        <v>0.0125</v>
      </c>
      <c r="AS243" s="323" t="n">
        <v>0</v>
      </c>
      <c r="AT243" s="323" t="n">
        <v>-0.07</v>
      </c>
      <c r="AU243" s="323" t="n">
        <v>0</v>
      </c>
      <c r="AW243" s="323" t="n">
        <v>0</v>
      </c>
      <c r="AX243" s="323" t="n">
        <v>0</v>
      </c>
      <c r="AY243" s="323" t="n">
        <v>0.43</v>
      </c>
      <c r="AZ243" s="323" t="n">
        <v>0</v>
      </c>
      <c r="BA243" s="323" t="n">
        <v>-0.06</v>
      </c>
      <c r="BB243" s="323" t="n">
        <v>-0.06</v>
      </c>
      <c r="BC243" s="323" t="n">
        <v>0</v>
      </c>
      <c r="BE243" s="323" t="n">
        <v>0</v>
      </c>
      <c r="BF243" s="323" t="n">
        <v>0</v>
      </c>
      <c r="BH243" s="323" t="n">
        <v>-0.0175</v>
      </c>
      <c r="BI243" s="323" t="n">
        <v>0</v>
      </c>
      <c r="BJ243" s="323" t="n">
        <v>0</v>
      </c>
      <c r="BN243" s="323" t="n">
        <v>0.36</v>
      </c>
      <c r="BO243" s="323" t="n">
        <v>0</v>
      </c>
      <c r="BP243" s="323" t="n">
        <v>-0.015</v>
      </c>
      <c r="BQ243" s="323" t="n">
        <v>0.005</v>
      </c>
      <c r="BS243" s="323" t="n">
        <v>0</v>
      </c>
      <c r="BT243" s="323" t="n">
        <v>0</v>
      </c>
      <c r="BU243" s="323" t="n">
        <v>0</v>
      </c>
      <c r="BV243" s="323" t="n">
        <v>0.01</v>
      </c>
      <c r="BX243" s="0" t="n">
        <v>0</v>
      </c>
      <c r="BY243" s="0" t="n">
        <v>0</v>
      </c>
      <c r="BZ243" s="0" t="n">
        <v>0</v>
      </c>
    </row>
    <row r="244" customFormat="false" ht="12.75" hidden="false" customHeight="false" outlineLevel="0" collapsed="false">
      <c r="G244" s="310" t="n">
        <f aca="false">EOMONTH(G243,0)+1</f>
        <v>44501</v>
      </c>
      <c r="H244" s="0" t="n">
        <v>4.8595</v>
      </c>
      <c r="I244" s="326" t="n">
        <v>0.17</v>
      </c>
      <c r="J244" s="326" t="n">
        <v>0.0643288914396964</v>
      </c>
      <c r="S244" s="323"/>
      <c r="Z244" s="362" t="n">
        <v>0</v>
      </c>
      <c r="AA244" s="323" t="n">
        <v>0.195</v>
      </c>
      <c r="AB244" s="323" t="n">
        <v>0.21</v>
      </c>
      <c r="AC244" s="323" t="n">
        <v>0</v>
      </c>
      <c r="AD244" s="323" t="n">
        <v>-0.0155</v>
      </c>
      <c r="AE244" s="323" t="n">
        <v>0.0195</v>
      </c>
      <c r="AF244" s="323" t="n">
        <v>0.0045</v>
      </c>
      <c r="AG244" s="323" t="n">
        <v>0</v>
      </c>
      <c r="AH244" s="323" t="n">
        <v>0</v>
      </c>
      <c r="AI244" s="323" t="n">
        <v>0</v>
      </c>
      <c r="AJ244" s="323" t="n">
        <v>0</v>
      </c>
      <c r="AK244" s="323" t="n">
        <v>0</v>
      </c>
      <c r="AL244" s="323" t="n">
        <v>0</v>
      </c>
      <c r="AM244" s="323" t="n">
        <v>0</v>
      </c>
      <c r="AO244" s="323" t="n">
        <v>0</v>
      </c>
      <c r="AP244" s="323" t="n">
        <v>0</v>
      </c>
      <c r="AQ244" s="323" t="n">
        <v>0.65</v>
      </c>
      <c r="AR244" s="323" t="n">
        <v>-0.0225</v>
      </c>
      <c r="AS244" s="323" t="n">
        <v>0</v>
      </c>
      <c r="AT244" s="323" t="n">
        <v>-0.07</v>
      </c>
      <c r="AU244" s="323" t="n">
        <v>0</v>
      </c>
      <c r="AW244" s="323" t="n">
        <v>0</v>
      </c>
      <c r="AX244" s="323" t="n">
        <v>0</v>
      </c>
      <c r="AY244" s="323" t="n">
        <v>0</v>
      </c>
      <c r="AZ244" s="323" t="n">
        <v>0</v>
      </c>
      <c r="BA244" s="323" t="n">
        <v>-0.06</v>
      </c>
      <c r="BB244" s="323" t="n">
        <v>-0.06</v>
      </c>
      <c r="BC244" s="323" t="n">
        <v>0</v>
      </c>
      <c r="BE244" s="323" t="n">
        <v>0</v>
      </c>
      <c r="BF244" s="323" t="n">
        <v>0</v>
      </c>
      <c r="BH244" s="323" t="n">
        <v>-0.0525</v>
      </c>
      <c r="BI244" s="323" t="n">
        <v>0</v>
      </c>
      <c r="BJ244" s="323" t="n">
        <v>0</v>
      </c>
      <c r="BN244" s="323" t="n">
        <v>0.46</v>
      </c>
      <c r="BO244" s="323" t="n">
        <v>0</v>
      </c>
      <c r="BP244" s="323" t="n">
        <v>-0.02</v>
      </c>
      <c r="BQ244" s="323" t="n">
        <v>0.005</v>
      </c>
      <c r="BS244" s="323" t="n">
        <v>0</v>
      </c>
      <c r="BT244" s="323" t="n">
        <v>0</v>
      </c>
      <c r="BU244" s="323" t="n">
        <v>0</v>
      </c>
      <c r="BV244" s="323" t="n">
        <v>0.055</v>
      </c>
      <c r="BX244" s="0" t="n">
        <v>0</v>
      </c>
      <c r="BY244" s="0" t="n">
        <v>0</v>
      </c>
      <c r="BZ244" s="0" t="n">
        <v>0</v>
      </c>
    </row>
    <row r="245" customFormat="false" ht="12.75" hidden="false" customHeight="false" outlineLevel="0" collapsed="false">
      <c r="G245" s="310" t="n">
        <f aca="false">EOMONTH(G244,0)+1</f>
        <v>44531</v>
      </c>
      <c r="H245" s="0" t="n">
        <v>5.0025</v>
      </c>
      <c r="I245" s="326" t="n">
        <v>0.17</v>
      </c>
      <c r="J245" s="326" t="n">
        <v>0.0643713059028586</v>
      </c>
      <c r="S245" s="323"/>
      <c r="Z245" s="362" t="n">
        <v>0</v>
      </c>
      <c r="AA245" s="323" t="n">
        <v>0.215</v>
      </c>
      <c r="AB245" s="323" t="n">
        <v>0.29</v>
      </c>
      <c r="AC245" s="323" t="n">
        <v>0</v>
      </c>
      <c r="AD245" s="323" t="n">
        <v>-0.0155</v>
      </c>
      <c r="AE245" s="323" t="n">
        <v>0.0195</v>
      </c>
      <c r="AF245" s="323" t="n">
        <v>0.0045</v>
      </c>
      <c r="AG245" s="323" t="n">
        <v>0</v>
      </c>
      <c r="AH245" s="323" t="n">
        <v>0</v>
      </c>
      <c r="AI245" s="323" t="n">
        <v>0</v>
      </c>
      <c r="AJ245" s="323" t="n">
        <v>0</v>
      </c>
      <c r="AK245" s="323" t="n">
        <v>0</v>
      </c>
      <c r="AL245" s="323" t="n">
        <v>0</v>
      </c>
      <c r="AM245" s="323" t="n">
        <v>0</v>
      </c>
      <c r="AO245" s="323" t="n">
        <v>0</v>
      </c>
      <c r="AP245" s="323" t="n">
        <v>0</v>
      </c>
      <c r="AQ245" s="323" t="n">
        <v>0.98</v>
      </c>
      <c r="AR245" s="323" t="n">
        <v>-0.045</v>
      </c>
      <c r="AS245" s="323" t="n">
        <v>0</v>
      </c>
      <c r="AT245" s="323" t="n">
        <v>-0.07</v>
      </c>
      <c r="AU245" s="323" t="n">
        <v>0</v>
      </c>
      <c r="AW245" s="323" t="n">
        <v>0</v>
      </c>
      <c r="AX245" s="323" t="n">
        <v>0</v>
      </c>
      <c r="AY245" s="323" t="n">
        <v>0</v>
      </c>
      <c r="AZ245" s="323" t="n">
        <v>0</v>
      </c>
      <c r="BA245" s="323" t="n">
        <v>-0.06</v>
      </c>
      <c r="BB245" s="323" t="n">
        <v>-0.06</v>
      </c>
      <c r="BC245" s="323" t="n">
        <v>0</v>
      </c>
      <c r="BE245" s="323" t="n">
        <v>0</v>
      </c>
      <c r="BF245" s="323" t="n">
        <v>0</v>
      </c>
      <c r="BH245" s="323" t="n">
        <v>-0.075</v>
      </c>
      <c r="BI245" s="323" t="n">
        <v>0</v>
      </c>
      <c r="BJ245" s="323" t="n">
        <v>0</v>
      </c>
      <c r="BN245" s="323" t="n">
        <v>0.77</v>
      </c>
      <c r="BO245" s="323" t="n">
        <v>0</v>
      </c>
      <c r="BP245" s="323" t="n">
        <v>-0.025</v>
      </c>
      <c r="BQ245" s="323" t="n">
        <v>0.005</v>
      </c>
      <c r="BS245" s="323" t="n">
        <v>0</v>
      </c>
      <c r="BT245" s="323" t="n">
        <v>0</v>
      </c>
      <c r="BU245" s="323" t="n">
        <v>0</v>
      </c>
      <c r="BV245" s="323" t="n">
        <v>0.25</v>
      </c>
      <c r="BX245" s="0" t="n">
        <v>0</v>
      </c>
      <c r="BY245" s="0" t="n">
        <v>0</v>
      </c>
      <c r="BZ245" s="0" t="n">
        <v>0</v>
      </c>
    </row>
    <row r="246" customFormat="false" ht="12.75" hidden="false" customHeight="false" outlineLevel="0" collapsed="false">
      <c r="G246" s="310" t="n">
        <f aca="false">EOMONTH(G245,0)+1</f>
        <v>44562</v>
      </c>
      <c r="H246" s="0" t="n">
        <v>5.0625</v>
      </c>
      <c r="I246" s="326" t="n">
        <v>0.17</v>
      </c>
      <c r="J246" s="326" t="n">
        <v>0.0643857126822906</v>
      </c>
      <c r="S246" s="323"/>
      <c r="Z246" s="362" t="n">
        <v>0</v>
      </c>
      <c r="AA246" s="323" t="n">
        <v>0.235</v>
      </c>
      <c r="AB246" s="323" t="n">
        <v>0.34</v>
      </c>
      <c r="AC246" s="323" t="n">
        <v>0</v>
      </c>
      <c r="AD246" s="323" t="n">
        <v>-0.0155</v>
      </c>
      <c r="AE246" s="323" t="n">
        <v>0.0195</v>
      </c>
      <c r="AF246" s="323" t="n">
        <v>0.0045</v>
      </c>
      <c r="AG246" s="323" t="n">
        <v>0</v>
      </c>
      <c r="AH246" s="323" t="n">
        <v>0</v>
      </c>
      <c r="AI246" s="323" t="n">
        <v>0</v>
      </c>
      <c r="AJ246" s="323" t="n">
        <v>0</v>
      </c>
      <c r="AK246" s="323" t="n">
        <v>0</v>
      </c>
      <c r="AL246" s="323" t="n">
        <v>0</v>
      </c>
      <c r="AM246" s="323" t="n">
        <v>0</v>
      </c>
      <c r="AO246" s="323" t="n">
        <v>0</v>
      </c>
      <c r="AP246" s="323" t="n">
        <v>0</v>
      </c>
      <c r="AQ246" s="323" t="n">
        <v>1.6</v>
      </c>
      <c r="AR246" s="323" t="n">
        <v>-0.0475</v>
      </c>
      <c r="AS246" s="323" t="n">
        <v>0</v>
      </c>
      <c r="AT246" s="323" t="n">
        <v>-0.07</v>
      </c>
      <c r="AU246" s="323" t="n">
        <v>0</v>
      </c>
      <c r="AW246" s="323" t="n">
        <v>0</v>
      </c>
      <c r="AX246" s="323" t="n">
        <v>0</v>
      </c>
      <c r="AY246" s="323" t="n">
        <v>0</v>
      </c>
      <c r="AZ246" s="323" t="n">
        <v>0</v>
      </c>
      <c r="BA246" s="323" t="n">
        <v>-0.06</v>
      </c>
      <c r="BB246" s="323" t="n">
        <v>-0.06</v>
      </c>
      <c r="BC246" s="323" t="n">
        <v>0</v>
      </c>
      <c r="BE246" s="323" t="n">
        <v>0</v>
      </c>
      <c r="BF246" s="323" t="n">
        <v>0</v>
      </c>
      <c r="BH246" s="323" t="n">
        <v>-0.0775</v>
      </c>
      <c r="BI246" s="323" t="n">
        <v>0</v>
      </c>
      <c r="BJ246" s="323" t="n">
        <v>0</v>
      </c>
      <c r="BN246" s="323" t="n">
        <v>1.04</v>
      </c>
      <c r="BO246" s="323" t="n">
        <v>0</v>
      </c>
      <c r="BP246" s="323" t="n">
        <v>-0.025</v>
      </c>
      <c r="BQ246" s="323" t="n">
        <v>0.005</v>
      </c>
      <c r="BS246" s="323" t="n">
        <v>0</v>
      </c>
      <c r="BT246" s="323" t="n">
        <v>0</v>
      </c>
      <c r="BU246" s="323" t="n">
        <v>0</v>
      </c>
      <c r="BV246" s="323" t="n">
        <v>0.45</v>
      </c>
      <c r="BX246" s="0" t="n">
        <v>0</v>
      </c>
      <c r="BY246" s="0" t="n">
        <v>0</v>
      </c>
      <c r="BZ246" s="0" t="n">
        <v>0</v>
      </c>
    </row>
    <row r="247" customFormat="false" ht="12.75" hidden="false" customHeight="false" outlineLevel="0" collapsed="false">
      <c r="G247" s="310" t="n">
        <f aca="false">EOMONTH(G246,0)+1</f>
        <v>44593</v>
      </c>
      <c r="H247" s="0" t="n">
        <v>4.9775</v>
      </c>
      <c r="I247" s="326" t="n">
        <v>0.17</v>
      </c>
      <c r="J247" s="326" t="n">
        <v>0.0643788706009043</v>
      </c>
      <c r="S247" s="323"/>
      <c r="Z247" s="362" t="n">
        <v>0</v>
      </c>
      <c r="AA247" s="323" t="n">
        <v>0.235</v>
      </c>
      <c r="AB247" s="323" t="n">
        <v>0.34</v>
      </c>
      <c r="AC247" s="323" t="n">
        <v>0</v>
      </c>
      <c r="AD247" s="323" t="n">
        <v>-0.0155</v>
      </c>
      <c r="AE247" s="323" t="n">
        <v>0.0195</v>
      </c>
      <c r="AF247" s="323" t="n">
        <v>0.0045</v>
      </c>
      <c r="AG247" s="323" t="n">
        <v>0</v>
      </c>
      <c r="AH247" s="323" t="n">
        <v>0</v>
      </c>
      <c r="AI247" s="323" t="n">
        <v>0</v>
      </c>
      <c r="AJ247" s="323" t="n">
        <v>0</v>
      </c>
      <c r="AK247" s="323" t="n">
        <v>0</v>
      </c>
      <c r="AL247" s="323" t="n">
        <v>0</v>
      </c>
      <c r="AM247" s="323" t="n">
        <v>0</v>
      </c>
      <c r="AO247" s="323" t="n">
        <v>0</v>
      </c>
      <c r="AP247" s="323" t="n">
        <v>0</v>
      </c>
      <c r="AQ247" s="323" t="n">
        <v>1.6</v>
      </c>
      <c r="AR247" s="323" t="n">
        <v>-0.03</v>
      </c>
      <c r="AS247" s="323" t="n">
        <v>0</v>
      </c>
      <c r="AT247" s="323" t="n">
        <v>-0.07</v>
      </c>
      <c r="AU247" s="323" t="n">
        <v>0</v>
      </c>
      <c r="AW247" s="323" t="n">
        <v>0</v>
      </c>
      <c r="AX247" s="323" t="n">
        <v>0</v>
      </c>
      <c r="AY247" s="323" t="n">
        <v>0</v>
      </c>
      <c r="AZ247" s="323" t="n">
        <v>0</v>
      </c>
      <c r="BA247" s="323" t="n">
        <v>-0.06</v>
      </c>
      <c r="BB247" s="323" t="n">
        <v>-0.06</v>
      </c>
      <c r="BC247" s="323" t="n">
        <v>0</v>
      </c>
      <c r="BE247" s="323" t="n">
        <v>0</v>
      </c>
      <c r="BF247" s="323" t="n">
        <v>0</v>
      </c>
      <c r="BH247" s="323" t="n">
        <v>-0.06</v>
      </c>
      <c r="BI247" s="323" t="n">
        <v>0</v>
      </c>
      <c r="BJ247" s="323" t="n">
        <v>0</v>
      </c>
      <c r="BN247" s="323" t="n">
        <v>1.04</v>
      </c>
      <c r="BO247" s="323" t="n">
        <v>0</v>
      </c>
      <c r="BP247" s="323" t="n">
        <v>-0.025</v>
      </c>
      <c r="BQ247" s="323" t="n">
        <v>0.005</v>
      </c>
      <c r="BS247" s="323" t="n">
        <v>0</v>
      </c>
      <c r="BT247" s="323" t="n">
        <v>0</v>
      </c>
      <c r="BU247" s="323" t="n">
        <v>0</v>
      </c>
      <c r="BV247" s="323" t="n">
        <v>0.45</v>
      </c>
      <c r="BX247" s="0" t="n">
        <v>0</v>
      </c>
      <c r="BY247" s="0" t="n">
        <v>0</v>
      </c>
      <c r="BZ247" s="0" t="n">
        <v>0</v>
      </c>
    </row>
    <row r="248" customFormat="false" ht="12.75" hidden="false" customHeight="false" outlineLevel="0" collapsed="false">
      <c r="G248" s="310" t="n">
        <f aca="false">EOMONTH(G247,0)+1</f>
        <v>44621</v>
      </c>
      <c r="H248" s="0" t="n">
        <v>4.8475</v>
      </c>
      <c r="I248" s="326" t="n">
        <v>0.17</v>
      </c>
      <c r="J248" s="326" t="n">
        <v>0.0643726906564397</v>
      </c>
      <c r="S248" s="323"/>
      <c r="Z248" s="362" t="n">
        <v>0</v>
      </c>
      <c r="AA248" s="323" t="n">
        <v>0.195</v>
      </c>
      <c r="AB248" s="323" t="n">
        <v>0.29</v>
      </c>
      <c r="AC248" s="323" t="n">
        <v>0</v>
      </c>
      <c r="AD248" s="323" t="n">
        <v>-0.0155</v>
      </c>
      <c r="AE248" s="323" t="n">
        <v>0.027</v>
      </c>
      <c r="AF248" s="323" t="n">
        <v>0.012</v>
      </c>
      <c r="AG248" s="323" t="n">
        <v>0</v>
      </c>
      <c r="AH248" s="323" t="n">
        <v>0</v>
      </c>
      <c r="AI248" s="323" t="n">
        <v>0</v>
      </c>
      <c r="AJ248" s="323" t="n">
        <v>0</v>
      </c>
      <c r="AK248" s="323" t="n">
        <v>0</v>
      </c>
      <c r="AL248" s="323" t="n">
        <v>0</v>
      </c>
      <c r="AM248" s="323" t="n">
        <v>0</v>
      </c>
      <c r="AO248" s="323" t="n">
        <v>0</v>
      </c>
      <c r="AP248" s="323" t="n">
        <v>0</v>
      </c>
      <c r="AQ248" s="323" t="n">
        <v>0.64</v>
      </c>
      <c r="AR248" s="323" t="n">
        <v>-0.0175</v>
      </c>
      <c r="AS248" s="323" t="n">
        <v>0</v>
      </c>
      <c r="AT248" s="323" t="n">
        <v>-0.07</v>
      </c>
      <c r="AU248" s="323" t="n">
        <v>0</v>
      </c>
      <c r="AW248" s="323" t="n">
        <v>0</v>
      </c>
      <c r="AX248" s="323" t="n">
        <v>0</v>
      </c>
      <c r="AY248" s="323" t="n">
        <v>0</v>
      </c>
      <c r="AZ248" s="323" t="n">
        <v>0</v>
      </c>
      <c r="BA248" s="323" t="n">
        <v>-0.06</v>
      </c>
      <c r="BB248" s="323" t="n">
        <v>-0.06</v>
      </c>
      <c r="BC248" s="323" t="n">
        <v>0</v>
      </c>
      <c r="BE248" s="323" t="n">
        <v>0</v>
      </c>
      <c r="BF248" s="323" t="n">
        <v>0</v>
      </c>
      <c r="BH248" s="323" t="n">
        <v>-0.0475</v>
      </c>
      <c r="BI248" s="323" t="n">
        <v>0</v>
      </c>
      <c r="BJ248" s="323" t="n">
        <v>0</v>
      </c>
      <c r="BN248" s="323" t="n">
        <v>0.54</v>
      </c>
      <c r="BO248" s="323" t="n">
        <v>0</v>
      </c>
      <c r="BP248" s="323" t="n">
        <v>-0.02</v>
      </c>
      <c r="BQ248" s="323" t="n">
        <v>0.005</v>
      </c>
      <c r="BS248" s="323" t="n">
        <v>0</v>
      </c>
      <c r="BT248" s="323" t="n">
        <v>0</v>
      </c>
      <c r="BU248" s="323" t="n">
        <v>0</v>
      </c>
      <c r="BV248" s="323" t="n">
        <v>0.1</v>
      </c>
      <c r="BX248" s="0" t="n">
        <v>0</v>
      </c>
      <c r="BY248" s="0" t="n">
        <v>0</v>
      </c>
      <c r="BZ248" s="0" t="n">
        <v>0</v>
      </c>
    </row>
    <row r="249" customFormat="false" ht="12.75" hidden="false" customHeight="false" outlineLevel="0" collapsed="false">
      <c r="G249" s="310" t="n">
        <f aca="false">EOMONTH(G248,0)+1</f>
        <v>44652</v>
      </c>
      <c r="H249" s="0" t="n">
        <v>4.6625</v>
      </c>
      <c r="I249" s="326" t="n">
        <v>0.17</v>
      </c>
      <c r="J249" s="326" t="n">
        <v>0.0643658485750831</v>
      </c>
      <c r="S249" s="323"/>
      <c r="Z249" s="362" t="n">
        <v>0</v>
      </c>
      <c r="AA249" s="323" t="n">
        <v>0.145</v>
      </c>
      <c r="AB249" s="323" t="n">
        <v>0.195</v>
      </c>
      <c r="AC249" s="323" t="n">
        <v>0</v>
      </c>
      <c r="AD249" s="323" t="n">
        <v>-0.0305</v>
      </c>
      <c r="AE249" s="323" t="n">
        <v>0.027</v>
      </c>
      <c r="AF249" s="323" t="n">
        <v>0.012</v>
      </c>
      <c r="AG249" s="323" t="n">
        <v>0</v>
      </c>
      <c r="AH249" s="323" t="n">
        <v>0</v>
      </c>
      <c r="AI249" s="323" t="n">
        <v>0</v>
      </c>
      <c r="AJ249" s="323" t="n">
        <v>0</v>
      </c>
      <c r="AK249" s="323" t="n">
        <v>0</v>
      </c>
      <c r="AL249" s="323" t="n">
        <v>0</v>
      </c>
      <c r="AM249" s="323" t="n">
        <v>0</v>
      </c>
      <c r="AO249" s="323" t="n">
        <v>0</v>
      </c>
      <c r="AP249" s="323" t="n">
        <v>0</v>
      </c>
      <c r="AQ249" s="323" t="n">
        <v>0.38</v>
      </c>
      <c r="AR249" s="323" t="n">
        <v>0.02</v>
      </c>
      <c r="AS249" s="323" t="n">
        <v>0</v>
      </c>
      <c r="AT249" s="323" t="n">
        <v>-0.07</v>
      </c>
      <c r="AU249" s="323" t="n">
        <v>0</v>
      </c>
      <c r="AW249" s="323" t="n">
        <v>0</v>
      </c>
      <c r="AX249" s="323" t="n">
        <v>0</v>
      </c>
      <c r="AY249" s="323" t="n">
        <v>0</v>
      </c>
      <c r="AZ249" s="323" t="n">
        <v>0</v>
      </c>
      <c r="BA249" s="323" t="n">
        <v>-0.06</v>
      </c>
      <c r="BB249" s="323" t="n">
        <v>-0.06</v>
      </c>
      <c r="BC249" s="323" t="n">
        <v>0</v>
      </c>
      <c r="BE249" s="323" t="n">
        <v>0</v>
      </c>
      <c r="BF249" s="323" t="n">
        <v>0</v>
      </c>
      <c r="BH249" s="323" t="n">
        <v>-0.01</v>
      </c>
      <c r="BI249" s="323" t="n">
        <v>0</v>
      </c>
      <c r="BJ249" s="323" t="n">
        <v>0</v>
      </c>
      <c r="BN249" s="323" t="n">
        <v>0.36</v>
      </c>
      <c r="BO249" s="323" t="n">
        <v>0</v>
      </c>
      <c r="BP249" s="323" t="n">
        <v>-0.015</v>
      </c>
      <c r="BQ249" s="323" t="n">
        <v>0.005</v>
      </c>
      <c r="BS249" s="323" t="n">
        <v>0</v>
      </c>
      <c r="BT249" s="323" t="n">
        <v>0</v>
      </c>
      <c r="BU249" s="323" t="n">
        <v>0</v>
      </c>
      <c r="BV249" s="323" t="n">
        <v>0.02</v>
      </c>
      <c r="BX249" s="0" t="n">
        <v>0</v>
      </c>
      <c r="BY249" s="0" t="n">
        <v>0</v>
      </c>
      <c r="BZ249" s="0" t="n">
        <v>0</v>
      </c>
    </row>
    <row r="250" customFormat="false" ht="12.75" hidden="false" customHeight="false" outlineLevel="0" collapsed="false">
      <c r="G250" s="310" t="n">
        <f aca="false">EOMONTH(G249,0)+1</f>
        <v>44682</v>
      </c>
      <c r="H250" s="0" t="n">
        <v>4.6575</v>
      </c>
      <c r="I250" s="326" t="n">
        <v>0.17</v>
      </c>
      <c r="J250" s="326" t="n">
        <v>0.0643592272060429</v>
      </c>
      <c r="S250" s="323"/>
      <c r="Z250" s="362" t="n">
        <v>0</v>
      </c>
      <c r="AA250" s="323" t="n">
        <v>0.125</v>
      </c>
      <c r="AB250" s="323" t="n">
        <v>0.135</v>
      </c>
      <c r="AC250" s="323" t="n">
        <v>0</v>
      </c>
      <c r="AD250" s="323" t="n">
        <v>-0.0305</v>
      </c>
      <c r="AE250" s="323" t="n">
        <v>0.0295</v>
      </c>
      <c r="AF250" s="323" t="n">
        <v>0.0145</v>
      </c>
      <c r="AG250" s="323" t="n">
        <v>0</v>
      </c>
      <c r="AH250" s="323" t="n">
        <v>0</v>
      </c>
      <c r="AI250" s="323" t="n">
        <v>0</v>
      </c>
      <c r="AJ250" s="323" t="n">
        <v>0</v>
      </c>
      <c r="AK250" s="323" t="n">
        <v>0</v>
      </c>
      <c r="AL250" s="323" t="n">
        <v>0</v>
      </c>
      <c r="AM250" s="323" t="n">
        <v>0</v>
      </c>
      <c r="AO250" s="323" t="n">
        <v>0</v>
      </c>
      <c r="AP250" s="323" t="n">
        <v>0</v>
      </c>
      <c r="AQ250" s="323" t="n">
        <v>0.33</v>
      </c>
      <c r="AR250" s="323" t="n">
        <v>0.02</v>
      </c>
      <c r="AS250" s="323" t="n">
        <v>0</v>
      </c>
      <c r="AT250" s="323" t="n">
        <v>-0.07</v>
      </c>
      <c r="AU250" s="323" t="n">
        <v>0</v>
      </c>
      <c r="AW250" s="323" t="n">
        <v>0</v>
      </c>
      <c r="AX250" s="323" t="n">
        <v>0</v>
      </c>
      <c r="AY250" s="323" t="n">
        <v>0</v>
      </c>
      <c r="AZ250" s="323" t="n">
        <v>0</v>
      </c>
      <c r="BA250" s="323" t="n">
        <v>-0.06</v>
      </c>
      <c r="BB250" s="323" t="n">
        <v>-0.06</v>
      </c>
      <c r="BC250" s="323" t="n">
        <v>0</v>
      </c>
      <c r="BE250" s="323" t="n">
        <v>0</v>
      </c>
      <c r="BF250" s="323" t="n">
        <v>0</v>
      </c>
      <c r="BH250" s="323" t="n">
        <v>-0.01</v>
      </c>
      <c r="BI250" s="323" t="n">
        <v>0</v>
      </c>
      <c r="BJ250" s="323" t="n">
        <v>0</v>
      </c>
      <c r="BN250" s="323" t="n">
        <v>0.325</v>
      </c>
      <c r="BO250" s="323" t="n">
        <v>0</v>
      </c>
      <c r="BP250" s="323" t="n">
        <v>-0.015</v>
      </c>
      <c r="BQ250" s="323" t="n">
        <v>0.005</v>
      </c>
      <c r="BS250" s="323" t="n">
        <v>0</v>
      </c>
      <c r="BT250" s="323" t="n">
        <v>0</v>
      </c>
      <c r="BU250" s="323" t="n">
        <v>0</v>
      </c>
      <c r="BV250" s="323" t="n">
        <v>0.02</v>
      </c>
      <c r="BX250" s="0" t="n">
        <v>0</v>
      </c>
      <c r="BY250" s="0" t="n">
        <v>0</v>
      </c>
      <c r="BZ250" s="0" t="n">
        <v>0</v>
      </c>
    </row>
    <row r="251" customFormat="false" ht="12.75" hidden="false" customHeight="false" outlineLevel="0" collapsed="false">
      <c r="G251" s="310" t="n">
        <f aca="false">EOMONTH(G250,0)+1</f>
        <v>44713</v>
      </c>
      <c r="H251" s="0" t="n">
        <v>4.6925</v>
      </c>
      <c r="I251" s="326" t="n">
        <v>0.17</v>
      </c>
      <c r="J251" s="326" t="n">
        <v>0.064352385124717</v>
      </c>
      <c r="S251" s="323"/>
      <c r="Z251" s="362" t="n">
        <v>0</v>
      </c>
      <c r="AA251" s="323" t="n">
        <v>0.145</v>
      </c>
      <c r="AB251" s="323" t="n">
        <v>0.165</v>
      </c>
      <c r="AC251" s="323" t="n">
        <v>0</v>
      </c>
      <c r="AD251" s="323" t="n">
        <v>-0.028</v>
      </c>
      <c r="AE251" s="323" t="n">
        <v>0.0295</v>
      </c>
      <c r="AF251" s="323" t="n">
        <v>0.0145</v>
      </c>
      <c r="AG251" s="323" t="n">
        <v>0</v>
      </c>
      <c r="AH251" s="323" t="n">
        <v>0</v>
      </c>
      <c r="AI251" s="323" t="n">
        <v>0</v>
      </c>
      <c r="AJ251" s="323" t="n">
        <v>0</v>
      </c>
      <c r="AK251" s="323" t="n">
        <v>0</v>
      </c>
      <c r="AL251" s="323" t="n">
        <v>0</v>
      </c>
      <c r="AM251" s="323" t="n">
        <v>0</v>
      </c>
      <c r="AO251" s="323" t="n">
        <v>0</v>
      </c>
      <c r="AP251" s="323" t="n">
        <v>0</v>
      </c>
      <c r="AQ251" s="323" t="n">
        <v>0.37</v>
      </c>
      <c r="AR251" s="323" t="n">
        <v>0.025</v>
      </c>
      <c r="AS251" s="323" t="n">
        <v>0</v>
      </c>
      <c r="AT251" s="323" t="n">
        <v>-0.07</v>
      </c>
      <c r="AU251" s="323" t="n">
        <v>0</v>
      </c>
      <c r="AW251" s="323" t="n">
        <v>0</v>
      </c>
      <c r="AX251" s="323" t="n">
        <v>0</v>
      </c>
      <c r="AY251" s="323" t="n">
        <v>0</v>
      </c>
      <c r="AZ251" s="323" t="n">
        <v>0</v>
      </c>
      <c r="BA251" s="323" t="n">
        <v>-0.06</v>
      </c>
      <c r="BB251" s="323" t="n">
        <v>-0.06</v>
      </c>
      <c r="BC251" s="323" t="n">
        <v>0</v>
      </c>
      <c r="BE251" s="323" t="n">
        <v>0</v>
      </c>
      <c r="BF251" s="323" t="n">
        <v>0</v>
      </c>
      <c r="BH251" s="323" t="n">
        <v>-0.005</v>
      </c>
      <c r="BI251" s="323" t="n">
        <v>0</v>
      </c>
      <c r="BJ251" s="323" t="n">
        <v>0</v>
      </c>
      <c r="BN251" s="323" t="n">
        <v>0.335</v>
      </c>
      <c r="BO251" s="323" t="n">
        <v>0</v>
      </c>
      <c r="BP251" s="323" t="n">
        <v>-0.015</v>
      </c>
      <c r="BQ251" s="323" t="n">
        <v>0.005</v>
      </c>
      <c r="BS251" s="323" t="n">
        <v>0</v>
      </c>
      <c r="BT251" s="323" t="n">
        <v>0</v>
      </c>
      <c r="BU251" s="323" t="n">
        <v>0</v>
      </c>
      <c r="BV251" s="323" t="n">
        <v>0.035</v>
      </c>
      <c r="BX251" s="0" t="n">
        <v>0</v>
      </c>
      <c r="BY251" s="0" t="n">
        <v>0</v>
      </c>
      <c r="BZ251" s="0" t="n">
        <v>0</v>
      </c>
    </row>
    <row r="252" customFormat="false" ht="12.75" hidden="false" customHeight="false" outlineLevel="0" collapsed="false">
      <c r="G252" s="310" t="n">
        <f aca="false">EOMONTH(G251,0)+1</f>
        <v>44743</v>
      </c>
      <c r="H252" s="0" t="n">
        <v>4.7325</v>
      </c>
      <c r="I252" s="326" t="n">
        <v>0.17</v>
      </c>
      <c r="J252" s="326" t="n">
        <v>0.0643457637557066</v>
      </c>
      <c r="S252" s="323"/>
      <c r="Z252" s="362" t="n">
        <v>0</v>
      </c>
      <c r="AA252" s="323" t="n">
        <v>0.15</v>
      </c>
      <c r="AB252" s="323" t="n">
        <v>0.205</v>
      </c>
      <c r="AC252" s="323" t="n">
        <v>0</v>
      </c>
      <c r="AD252" s="323" t="n">
        <v>-0.028</v>
      </c>
      <c r="AE252" s="323" t="n">
        <v>0.0295</v>
      </c>
      <c r="AF252" s="323" t="n">
        <v>0.0145</v>
      </c>
      <c r="AG252" s="323" t="n">
        <v>0</v>
      </c>
      <c r="AH252" s="323" t="n">
        <v>0</v>
      </c>
      <c r="AI252" s="323" t="n">
        <v>0</v>
      </c>
      <c r="AJ252" s="323" t="n">
        <v>0</v>
      </c>
      <c r="AK252" s="323" t="n">
        <v>0</v>
      </c>
      <c r="AL252" s="323" t="n">
        <v>0</v>
      </c>
      <c r="AM252" s="323" t="n">
        <v>0</v>
      </c>
      <c r="AO252" s="323" t="n">
        <v>0</v>
      </c>
      <c r="AP252" s="323" t="n">
        <v>0</v>
      </c>
      <c r="AQ252" s="323" t="n">
        <v>0.41</v>
      </c>
      <c r="AR252" s="323" t="n">
        <v>0.0275</v>
      </c>
      <c r="AS252" s="323" t="n">
        <v>0</v>
      </c>
      <c r="AT252" s="323" t="n">
        <v>-0.07</v>
      </c>
      <c r="AU252" s="323" t="n">
        <v>0</v>
      </c>
      <c r="AW252" s="323" t="n">
        <v>0</v>
      </c>
      <c r="AX252" s="323" t="n">
        <v>0</v>
      </c>
      <c r="AY252" s="323" t="n">
        <v>0</v>
      </c>
      <c r="AZ252" s="323" t="n">
        <v>0</v>
      </c>
      <c r="BA252" s="323" t="n">
        <v>-0.06</v>
      </c>
      <c r="BB252" s="323" t="n">
        <v>-0.06</v>
      </c>
      <c r="BC252" s="323" t="n">
        <v>0</v>
      </c>
      <c r="BE252" s="323" t="n">
        <v>0</v>
      </c>
      <c r="BF252" s="323" t="n">
        <v>0</v>
      </c>
      <c r="BH252" s="323" t="n">
        <v>-0.0025</v>
      </c>
      <c r="BI252" s="323" t="n">
        <v>0</v>
      </c>
      <c r="BJ252" s="323" t="n">
        <v>0</v>
      </c>
      <c r="BN252" s="323" t="n">
        <v>0.35</v>
      </c>
      <c r="BO252" s="323" t="n">
        <v>0</v>
      </c>
      <c r="BP252" s="323" t="n">
        <v>-0.01</v>
      </c>
      <c r="BQ252" s="323" t="n">
        <v>0.005</v>
      </c>
      <c r="BS252" s="323" t="n">
        <v>0</v>
      </c>
      <c r="BT252" s="323" t="n">
        <v>0</v>
      </c>
      <c r="BU252" s="323" t="n">
        <v>0</v>
      </c>
      <c r="BV252" s="323" t="n">
        <v>0.035</v>
      </c>
      <c r="BX252" s="0" t="n">
        <v>0</v>
      </c>
      <c r="BY252" s="0" t="n">
        <v>0</v>
      </c>
      <c r="BZ252" s="0" t="n">
        <v>0</v>
      </c>
    </row>
    <row r="253" customFormat="false" ht="12.75" hidden="false" customHeight="false" outlineLevel="0" collapsed="false">
      <c r="G253" s="310" t="n">
        <f aca="false">EOMONTH(G252,0)+1</f>
        <v>44774</v>
      </c>
      <c r="H253" s="0" t="n">
        <v>4.7725</v>
      </c>
      <c r="I253" s="326" t="n">
        <v>0.17</v>
      </c>
      <c r="J253" s="326" t="n">
        <v>0.0643389216744112</v>
      </c>
      <c r="S253" s="323"/>
      <c r="Z253" s="362" t="n">
        <v>0</v>
      </c>
      <c r="AA253" s="323" t="n">
        <v>0.15</v>
      </c>
      <c r="AB253" s="323" t="n">
        <v>0.205</v>
      </c>
      <c r="AC253" s="323" t="n">
        <v>0</v>
      </c>
      <c r="AD253" s="323" t="n">
        <v>-0.028</v>
      </c>
      <c r="AE253" s="323" t="n">
        <v>0.0245</v>
      </c>
      <c r="AF253" s="323" t="n">
        <v>0.0095</v>
      </c>
      <c r="AG253" s="323" t="n">
        <v>0</v>
      </c>
      <c r="AH253" s="323" t="n">
        <v>0</v>
      </c>
      <c r="AI253" s="323" t="n">
        <v>0</v>
      </c>
      <c r="AJ253" s="323" t="n">
        <v>0</v>
      </c>
      <c r="AK253" s="323" t="n">
        <v>0</v>
      </c>
      <c r="AL253" s="323" t="n">
        <v>0</v>
      </c>
      <c r="AM253" s="323" t="n">
        <v>0</v>
      </c>
      <c r="AO253" s="323" t="n">
        <v>0</v>
      </c>
      <c r="AP253" s="323" t="n">
        <v>0</v>
      </c>
      <c r="AQ253" s="323" t="n">
        <v>0.41</v>
      </c>
      <c r="AR253" s="323" t="n">
        <v>0.03</v>
      </c>
      <c r="AS253" s="323" t="n">
        <v>0</v>
      </c>
      <c r="AT253" s="323" t="n">
        <v>-0.07</v>
      </c>
      <c r="AU253" s="323" t="n">
        <v>0</v>
      </c>
      <c r="AW253" s="323" t="n">
        <v>0</v>
      </c>
      <c r="AX253" s="323" t="n">
        <v>0</v>
      </c>
      <c r="AY253" s="323" t="n">
        <v>0</v>
      </c>
      <c r="AZ253" s="323" t="n">
        <v>0</v>
      </c>
      <c r="BA253" s="323" t="n">
        <v>-0.06</v>
      </c>
      <c r="BB253" s="323" t="n">
        <v>-0.06</v>
      </c>
      <c r="BC253" s="323" t="n">
        <v>0</v>
      </c>
      <c r="BE253" s="323" t="n">
        <v>0</v>
      </c>
      <c r="BF253" s="323" t="n">
        <v>0</v>
      </c>
      <c r="BH253" s="323" t="n">
        <v>0</v>
      </c>
      <c r="BI253" s="323" t="n">
        <v>0</v>
      </c>
      <c r="BJ253" s="323" t="n">
        <v>0</v>
      </c>
      <c r="BN253" s="323" t="n">
        <v>0.35</v>
      </c>
      <c r="BO253" s="323" t="n">
        <v>0</v>
      </c>
      <c r="BP253" s="323" t="n">
        <v>-0.01</v>
      </c>
      <c r="BQ253" s="323" t="n">
        <v>0.005</v>
      </c>
      <c r="BS253" s="323" t="n">
        <v>0</v>
      </c>
      <c r="BT253" s="323" t="n">
        <v>0</v>
      </c>
      <c r="BU253" s="323" t="n">
        <v>0</v>
      </c>
      <c r="BV253" s="323" t="n">
        <v>0.01</v>
      </c>
      <c r="BX253" s="0" t="n">
        <v>0</v>
      </c>
      <c r="BY253" s="0" t="n">
        <v>0</v>
      </c>
      <c r="BZ253" s="0" t="n">
        <v>0</v>
      </c>
    </row>
    <row r="254" customFormat="false" ht="12.75" hidden="false" customHeight="false" outlineLevel="0" collapsed="false">
      <c r="G254" s="310" t="n">
        <f aca="false">EOMONTH(G253,0)+1</f>
        <v>44805</v>
      </c>
      <c r="H254" s="0" t="n">
        <v>4.7675</v>
      </c>
      <c r="I254" s="326" t="n">
        <v>0.17</v>
      </c>
      <c r="J254" s="326" t="n">
        <v>0.064332079593131</v>
      </c>
      <c r="S254" s="323"/>
      <c r="Z254" s="362" t="n">
        <v>0</v>
      </c>
      <c r="AA254" s="323" t="n">
        <v>0.125</v>
      </c>
      <c r="AB254" s="323" t="n">
        <v>0.145</v>
      </c>
      <c r="AC254" s="323" t="n">
        <v>0</v>
      </c>
      <c r="AD254" s="323" t="n">
        <v>-0.033</v>
      </c>
      <c r="AE254" s="323" t="n">
        <v>0.0245</v>
      </c>
      <c r="AF254" s="323" t="n">
        <v>0.0095</v>
      </c>
      <c r="AG254" s="323" t="n">
        <v>0</v>
      </c>
      <c r="AH254" s="323" t="n">
        <v>0</v>
      </c>
      <c r="AI254" s="323" t="n">
        <v>0</v>
      </c>
      <c r="AJ254" s="323" t="n">
        <v>0</v>
      </c>
      <c r="AK254" s="323" t="n">
        <v>0</v>
      </c>
      <c r="AL254" s="323" t="n">
        <v>0</v>
      </c>
      <c r="AM254" s="323" t="n">
        <v>0</v>
      </c>
      <c r="AO254" s="323" t="n">
        <v>0</v>
      </c>
      <c r="AP254" s="323" t="n">
        <v>0</v>
      </c>
      <c r="AQ254" s="323" t="n">
        <v>0.36</v>
      </c>
      <c r="AR254" s="323" t="n">
        <v>0.0225</v>
      </c>
      <c r="AS254" s="323" t="n">
        <v>0</v>
      </c>
      <c r="AT254" s="323" t="n">
        <v>-0.07</v>
      </c>
      <c r="AU254" s="323" t="n">
        <v>0</v>
      </c>
      <c r="AW254" s="323" t="n">
        <v>0</v>
      </c>
      <c r="AX254" s="323" t="n">
        <v>0</v>
      </c>
      <c r="AY254" s="323" t="n">
        <v>0</v>
      </c>
      <c r="AZ254" s="323" t="n">
        <v>0</v>
      </c>
      <c r="BA254" s="323" t="n">
        <v>-0.06</v>
      </c>
      <c r="BB254" s="323" t="n">
        <v>-0.06</v>
      </c>
      <c r="BC254" s="323" t="n">
        <v>0</v>
      </c>
      <c r="BE254" s="323" t="n">
        <v>0</v>
      </c>
      <c r="BF254" s="323" t="n">
        <v>0</v>
      </c>
      <c r="BH254" s="323" t="n">
        <v>-0.0075</v>
      </c>
      <c r="BI254" s="323" t="n">
        <v>0</v>
      </c>
      <c r="BJ254" s="323" t="n">
        <v>0</v>
      </c>
      <c r="BN254" s="323" t="n">
        <v>0.315</v>
      </c>
      <c r="BO254" s="323" t="n">
        <v>0</v>
      </c>
      <c r="BP254" s="323" t="n">
        <v>-0.01</v>
      </c>
      <c r="BQ254" s="323" t="n">
        <v>0.005</v>
      </c>
      <c r="BS254" s="323" t="n">
        <v>0</v>
      </c>
      <c r="BT254" s="323" t="n">
        <v>0</v>
      </c>
      <c r="BU254" s="323" t="n">
        <v>0</v>
      </c>
      <c r="BV254" s="323" t="n">
        <v>0.01</v>
      </c>
      <c r="BX254" s="0" t="n">
        <v>0</v>
      </c>
      <c r="BY254" s="0" t="n">
        <v>0</v>
      </c>
      <c r="BZ254" s="0" t="n">
        <v>0</v>
      </c>
    </row>
    <row r="255" customFormat="false" ht="12.75" hidden="false" customHeight="false" outlineLevel="0" collapsed="false">
      <c r="G255" s="310" t="n">
        <f aca="false">EOMONTH(G254,0)+1</f>
        <v>44835</v>
      </c>
      <c r="H255" s="0" t="n">
        <v>4.7925</v>
      </c>
      <c r="I255" s="326" t="n">
        <v>0.17</v>
      </c>
      <c r="J255" s="326" t="n">
        <v>0.064325458224165</v>
      </c>
      <c r="S255" s="323"/>
      <c r="Z255" s="362" t="n">
        <v>0</v>
      </c>
      <c r="AA255" s="323" t="n">
        <v>0.145</v>
      </c>
      <c r="AB255" s="323" t="n">
        <v>0.175</v>
      </c>
      <c r="AC255" s="323" t="n">
        <v>0</v>
      </c>
      <c r="AD255" s="323" t="n">
        <v>-0.033</v>
      </c>
      <c r="AE255" s="323" t="n">
        <v>0.0195</v>
      </c>
      <c r="AF255" s="323" t="n">
        <v>0.0045</v>
      </c>
      <c r="AG255" s="323" t="n">
        <v>0</v>
      </c>
      <c r="AH255" s="323" t="n">
        <v>0</v>
      </c>
      <c r="AI255" s="323" t="n">
        <v>0</v>
      </c>
      <c r="AJ255" s="323" t="n">
        <v>0</v>
      </c>
      <c r="AK255" s="323" t="n">
        <v>0</v>
      </c>
      <c r="AL255" s="323" t="n">
        <v>0</v>
      </c>
      <c r="AM255" s="323" t="n">
        <v>0</v>
      </c>
      <c r="AO255" s="323" t="n">
        <v>0</v>
      </c>
      <c r="AP255" s="323" t="n">
        <v>0</v>
      </c>
      <c r="AQ255" s="323" t="n">
        <v>0.4</v>
      </c>
      <c r="AR255" s="323" t="n">
        <v>0.0125</v>
      </c>
      <c r="AS255" s="323" t="n">
        <v>0</v>
      </c>
      <c r="AT255" s="323" t="n">
        <v>-0.07</v>
      </c>
      <c r="AU255" s="323" t="n">
        <v>0</v>
      </c>
      <c r="AW255" s="323" t="n">
        <v>0</v>
      </c>
      <c r="AX255" s="323" t="n">
        <v>0</v>
      </c>
      <c r="AY255" s="323" t="n">
        <v>0</v>
      </c>
      <c r="AZ255" s="323" t="n">
        <v>0</v>
      </c>
      <c r="BA255" s="323" t="n">
        <v>-0.06</v>
      </c>
      <c r="BB255" s="323" t="n">
        <v>-0.06</v>
      </c>
      <c r="BC255" s="323" t="n">
        <v>0</v>
      </c>
      <c r="BE255" s="323" t="n">
        <v>0</v>
      </c>
      <c r="BF255" s="323" t="n">
        <v>0</v>
      </c>
      <c r="BH255" s="323" t="n">
        <v>-0.0175</v>
      </c>
      <c r="BI255" s="323" t="n">
        <v>0</v>
      </c>
      <c r="BJ255" s="323" t="n">
        <v>0</v>
      </c>
      <c r="BN255" s="323" t="n">
        <v>0.36</v>
      </c>
      <c r="BO255" s="323" t="n">
        <v>0</v>
      </c>
      <c r="BP255" s="323" t="n">
        <v>-0.015</v>
      </c>
      <c r="BQ255" s="323" t="n">
        <v>0.005</v>
      </c>
      <c r="BS255" s="323" t="n">
        <v>0</v>
      </c>
      <c r="BT255" s="323" t="n">
        <v>0</v>
      </c>
      <c r="BU255" s="323" t="n">
        <v>0</v>
      </c>
      <c r="BV255" s="323" t="n">
        <v>0.01</v>
      </c>
      <c r="BX255" s="0" t="n">
        <v>0</v>
      </c>
      <c r="BY255" s="0" t="n">
        <v>0</v>
      </c>
      <c r="BZ255" s="0" t="n">
        <v>0</v>
      </c>
    </row>
    <row r="256" customFormat="false" ht="12.75" hidden="false" customHeight="false" outlineLevel="0" collapsed="false">
      <c r="G256" s="310" t="n">
        <f aca="false">EOMONTH(G255,0)+1</f>
        <v>44866</v>
      </c>
      <c r="H256" s="0" t="n">
        <v>4.9445</v>
      </c>
      <c r="I256" s="326" t="n">
        <v>0.17</v>
      </c>
      <c r="J256" s="326" t="n">
        <v>0.0643186161429154</v>
      </c>
      <c r="S256" s="323"/>
      <c r="Z256" s="362" t="n">
        <v>0</v>
      </c>
      <c r="AA256" s="323" t="n">
        <v>0.195</v>
      </c>
      <c r="AB256" s="323" t="n">
        <v>0.21</v>
      </c>
      <c r="AC256" s="323" t="n">
        <v>0</v>
      </c>
      <c r="AD256" s="323" t="n">
        <v>-0.014</v>
      </c>
      <c r="AE256" s="323" t="n">
        <v>0.0205</v>
      </c>
      <c r="AF256" s="323" t="n">
        <v>0.0055</v>
      </c>
      <c r="AG256" s="323" t="n">
        <v>0</v>
      </c>
      <c r="AH256" s="323" t="n">
        <v>0</v>
      </c>
      <c r="AI256" s="323" t="n">
        <v>0</v>
      </c>
      <c r="AJ256" s="323" t="n">
        <v>0</v>
      </c>
      <c r="AK256" s="323" t="n">
        <v>0</v>
      </c>
      <c r="AL256" s="323" t="n">
        <v>0</v>
      </c>
      <c r="AM256" s="323" t="n">
        <v>0</v>
      </c>
      <c r="AO256" s="323" t="n">
        <v>0</v>
      </c>
      <c r="AP256" s="323" t="n">
        <v>0</v>
      </c>
      <c r="AQ256" s="323" t="n">
        <v>0.65</v>
      </c>
      <c r="AR256" s="323" t="n">
        <v>-0.0225</v>
      </c>
      <c r="AS256" s="323" t="n">
        <v>0</v>
      </c>
      <c r="AT256" s="323" t="n">
        <v>-0.07</v>
      </c>
      <c r="AU256" s="323" t="n">
        <v>0</v>
      </c>
      <c r="AW256" s="323" t="n">
        <v>0</v>
      </c>
      <c r="AX256" s="323" t="n">
        <v>0</v>
      </c>
      <c r="AY256" s="323" t="n">
        <v>0</v>
      </c>
      <c r="AZ256" s="323" t="n">
        <v>0</v>
      </c>
      <c r="BA256" s="323" t="n">
        <v>-0.06</v>
      </c>
      <c r="BB256" s="323" t="n">
        <v>-0.06</v>
      </c>
      <c r="BC256" s="323" t="n">
        <v>0</v>
      </c>
      <c r="BE256" s="323" t="n">
        <v>0</v>
      </c>
      <c r="BF256" s="323" t="n">
        <v>0</v>
      </c>
      <c r="BH256" s="323" t="n">
        <v>-0.0525</v>
      </c>
      <c r="BI256" s="323" t="n">
        <v>0</v>
      </c>
      <c r="BJ256" s="323" t="n">
        <v>0</v>
      </c>
      <c r="BN256" s="323" t="n">
        <v>0.46</v>
      </c>
      <c r="BO256" s="323" t="n">
        <v>0</v>
      </c>
      <c r="BP256" s="323" t="n">
        <v>-0.02</v>
      </c>
      <c r="BQ256" s="323" t="n">
        <v>0.005</v>
      </c>
      <c r="BS256" s="323" t="n">
        <v>0</v>
      </c>
      <c r="BT256" s="323" t="n">
        <v>0</v>
      </c>
      <c r="BU256" s="323" t="n">
        <v>0</v>
      </c>
      <c r="BV256" s="323" t="n">
        <v>0.055</v>
      </c>
      <c r="BX256" s="0" t="n">
        <v>0</v>
      </c>
      <c r="BY256" s="0" t="n">
        <v>0</v>
      </c>
      <c r="BZ256" s="0" t="n">
        <v>0</v>
      </c>
    </row>
    <row r="257" customFormat="false" ht="12.75" hidden="false" customHeight="false" outlineLevel="0" collapsed="false">
      <c r="G257" s="310" t="n">
        <f aca="false">EOMONTH(G256,0)+1</f>
        <v>44896</v>
      </c>
      <c r="H257" s="0" t="n">
        <v>5.0875</v>
      </c>
      <c r="I257" s="326" t="n">
        <v>0.17</v>
      </c>
      <c r="J257" s="326" t="n">
        <v>0.0643119947739788</v>
      </c>
      <c r="S257" s="323"/>
      <c r="Z257" s="362" t="n">
        <v>0</v>
      </c>
      <c r="AA257" s="323" t="n">
        <v>0.215</v>
      </c>
      <c r="AB257" s="323" t="n">
        <v>0.29</v>
      </c>
      <c r="AC257" s="323" t="n">
        <v>0</v>
      </c>
      <c r="AD257" s="323" t="n">
        <v>-0.014</v>
      </c>
      <c r="AE257" s="323" t="n">
        <v>0.0205</v>
      </c>
      <c r="AF257" s="323" t="n">
        <v>0.0055</v>
      </c>
      <c r="AG257" s="323" t="n">
        <v>0</v>
      </c>
      <c r="AH257" s="323" t="n">
        <v>0</v>
      </c>
      <c r="AI257" s="323" t="n">
        <v>0</v>
      </c>
      <c r="AJ257" s="323" t="n">
        <v>0</v>
      </c>
      <c r="AK257" s="323" t="n">
        <v>0</v>
      </c>
      <c r="AL257" s="323" t="n">
        <v>0</v>
      </c>
      <c r="AM257" s="323" t="n">
        <v>0</v>
      </c>
      <c r="AO257" s="323" t="n">
        <v>0</v>
      </c>
      <c r="AP257" s="323" t="n">
        <v>0</v>
      </c>
      <c r="AQ257" s="323" t="n">
        <v>0.98</v>
      </c>
      <c r="AR257" s="323" t="n">
        <v>-0.045</v>
      </c>
      <c r="AS257" s="323" t="n">
        <v>0</v>
      </c>
      <c r="AT257" s="323" t="n">
        <v>-0.07</v>
      </c>
      <c r="AU257" s="323" t="n">
        <v>0</v>
      </c>
      <c r="AW257" s="323" t="n">
        <v>0</v>
      </c>
      <c r="AX257" s="323" t="n">
        <v>0</v>
      </c>
      <c r="AY257" s="323" t="n">
        <v>0</v>
      </c>
      <c r="AZ257" s="323" t="n">
        <v>0</v>
      </c>
      <c r="BA257" s="323" t="n">
        <v>-0.06</v>
      </c>
      <c r="BB257" s="323" t="n">
        <v>-0.06</v>
      </c>
      <c r="BC257" s="323" t="n">
        <v>0</v>
      </c>
      <c r="BE257" s="323" t="n">
        <v>0</v>
      </c>
      <c r="BF257" s="323" t="n">
        <v>0</v>
      </c>
      <c r="BH257" s="323" t="n">
        <v>-0.075</v>
      </c>
      <c r="BI257" s="323" t="n">
        <v>0</v>
      </c>
      <c r="BJ257" s="323" t="n">
        <v>0</v>
      </c>
      <c r="BN257" s="323" t="n">
        <v>0.77</v>
      </c>
      <c r="BO257" s="323" t="n">
        <v>0</v>
      </c>
      <c r="BP257" s="323" t="n">
        <v>-0.025</v>
      </c>
      <c r="BQ257" s="323" t="n">
        <v>0.005</v>
      </c>
      <c r="BS257" s="323" t="n">
        <v>0</v>
      </c>
      <c r="BT257" s="323" t="n">
        <v>0</v>
      </c>
      <c r="BU257" s="323" t="n">
        <v>0</v>
      </c>
      <c r="BV257" s="323" t="n">
        <v>0.25</v>
      </c>
      <c r="BX257" s="0" t="n">
        <v>0</v>
      </c>
      <c r="BY257" s="0" t="n">
        <v>0</v>
      </c>
      <c r="BZ257" s="0" t="n">
        <v>0</v>
      </c>
    </row>
    <row r="258" customFormat="false" ht="12.75" hidden="false" customHeight="false" outlineLevel="0" collapsed="false">
      <c r="G258" s="310" t="n">
        <f aca="false">EOMONTH(G257,0)+1</f>
        <v>44927</v>
      </c>
      <c r="H258" s="0" t="n">
        <v>5.1475</v>
      </c>
      <c r="I258" s="326" t="n">
        <v>0.17</v>
      </c>
      <c r="J258" s="326" t="n">
        <v>0.0643051526927598</v>
      </c>
      <c r="S258" s="323"/>
      <c r="Z258" s="362" t="n">
        <v>0</v>
      </c>
      <c r="AA258" s="323" t="n">
        <v>0.235</v>
      </c>
      <c r="AB258" s="323" t="n">
        <v>0.34</v>
      </c>
      <c r="AQ258" s="323" t="n">
        <v>1.6</v>
      </c>
      <c r="AR258" s="323" t="n">
        <v>-0.0475</v>
      </c>
      <c r="AS258" s="323" t="n">
        <v>0</v>
      </c>
      <c r="AT258" s="323" t="n">
        <v>-0.07</v>
      </c>
      <c r="AU258" s="323" t="n">
        <v>0</v>
      </c>
      <c r="AW258" s="323" t="n">
        <v>0</v>
      </c>
      <c r="AX258" s="323" t="n">
        <v>0</v>
      </c>
      <c r="AY258" s="323" t="n">
        <v>0</v>
      </c>
      <c r="AZ258" s="323" t="n">
        <v>0</v>
      </c>
      <c r="BA258" s="323" t="n">
        <v>-0.06</v>
      </c>
      <c r="BB258" s="323" t="n">
        <v>-0.06</v>
      </c>
      <c r="BH258" s="323" t="n">
        <v>-0.0775</v>
      </c>
      <c r="BJ258" s="323" t="n">
        <v>0</v>
      </c>
      <c r="BN258" s="323" t="n">
        <v>1.04</v>
      </c>
      <c r="BP258" s="323" t="n">
        <v>-0.025</v>
      </c>
      <c r="BQ258" s="323" t="n">
        <v>0.005</v>
      </c>
      <c r="BS258" s="323" t="n">
        <v>0</v>
      </c>
      <c r="BT258" s="323" t="n">
        <v>0</v>
      </c>
      <c r="BU258" s="323" t="n">
        <v>0</v>
      </c>
      <c r="BV258" s="323" t="n">
        <v>0.45</v>
      </c>
      <c r="BX258" s="0" t="n">
        <v>0</v>
      </c>
      <c r="BY258" s="0" t="n">
        <v>0</v>
      </c>
      <c r="BZ258" s="0" t="n">
        <v>0</v>
      </c>
    </row>
    <row r="259" customFormat="false" ht="12.75" hidden="false" customHeight="false" outlineLevel="0" collapsed="false">
      <c r="G259" s="310" t="n">
        <f aca="false">EOMONTH(G258,0)+1</f>
        <v>44958</v>
      </c>
      <c r="H259" s="0" t="n">
        <v>5.0625</v>
      </c>
      <c r="I259" s="326" t="n">
        <v>0.17</v>
      </c>
      <c r="J259" s="326" t="n">
        <v>0.0642983106115564</v>
      </c>
      <c r="S259" s="323"/>
      <c r="Z259" s="362" t="n">
        <v>0</v>
      </c>
      <c r="AA259" s="323" t="n">
        <v>0.235</v>
      </c>
      <c r="AB259" s="323" t="n">
        <v>0.34</v>
      </c>
      <c r="AQ259" s="323" t="n">
        <v>1.6</v>
      </c>
      <c r="AR259" s="323" t="n">
        <v>-0.03</v>
      </c>
      <c r="AS259" s="323" t="n">
        <v>0</v>
      </c>
      <c r="AT259" s="323" t="n">
        <v>-0.07</v>
      </c>
      <c r="AU259" s="323" t="n">
        <v>0</v>
      </c>
      <c r="AW259" s="323" t="n">
        <v>0</v>
      </c>
      <c r="AX259" s="323" t="n">
        <v>0</v>
      </c>
      <c r="AY259" s="323" t="n">
        <v>0</v>
      </c>
      <c r="AZ259" s="323" t="n">
        <v>0</v>
      </c>
      <c r="BA259" s="323" t="n">
        <v>-0.06</v>
      </c>
      <c r="BB259" s="323" t="n">
        <v>-0.06</v>
      </c>
      <c r="BH259" s="323" t="n">
        <v>-0.06</v>
      </c>
      <c r="BJ259" s="323" t="n">
        <v>0</v>
      </c>
      <c r="BN259" s="323" t="n">
        <v>1.04</v>
      </c>
      <c r="BP259" s="323" t="n">
        <v>-0.025</v>
      </c>
      <c r="BQ259" s="323" t="n">
        <v>0.005</v>
      </c>
      <c r="BS259" s="323" t="n">
        <v>0</v>
      </c>
      <c r="BT259" s="323" t="n">
        <v>0</v>
      </c>
      <c r="BU259" s="323" t="n">
        <v>0</v>
      </c>
      <c r="BV259" s="323" t="n">
        <v>0.45</v>
      </c>
      <c r="BX259" s="0" t="n">
        <v>0</v>
      </c>
      <c r="BY259" s="0" t="n">
        <v>0</v>
      </c>
      <c r="BZ259" s="0" t="n">
        <v>0</v>
      </c>
    </row>
    <row r="260" customFormat="false" ht="12.75" hidden="false" customHeight="false" outlineLevel="0" collapsed="false">
      <c r="G260" s="310" t="n">
        <f aca="false">EOMONTH(G259,0)+1</f>
        <v>44986</v>
      </c>
      <c r="H260" s="0" t="n">
        <v>4.9325</v>
      </c>
      <c r="I260" s="326" t="n">
        <v>0.17</v>
      </c>
      <c r="J260" s="326" t="n">
        <v>0.064292130667257</v>
      </c>
      <c r="S260" s="323"/>
      <c r="Z260" s="362" t="n">
        <v>0</v>
      </c>
      <c r="AA260" s="323" t="n">
        <v>0.195</v>
      </c>
      <c r="AB260" s="323" t="n">
        <v>0.29</v>
      </c>
      <c r="AQ260" s="323" t="n">
        <v>0.64</v>
      </c>
      <c r="AR260" s="323" t="n">
        <v>-0.0175</v>
      </c>
      <c r="AS260" s="323" t="n">
        <v>0</v>
      </c>
      <c r="AT260" s="323" t="n">
        <v>-0.07</v>
      </c>
      <c r="AU260" s="323" t="n">
        <v>0</v>
      </c>
      <c r="AW260" s="323" t="n">
        <v>0</v>
      </c>
      <c r="AX260" s="323" t="n">
        <v>0</v>
      </c>
      <c r="AY260" s="323" t="n">
        <v>0</v>
      </c>
      <c r="AZ260" s="323" t="n">
        <v>0</v>
      </c>
      <c r="BA260" s="323" t="n">
        <v>-0.06</v>
      </c>
      <c r="BB260" s="323" t="n">
        <v>-0.06</v>
      </c>
      <c r="BH260" s="323" t="n">
        <v>-0.0475</v>
      </c>
      <c r="BJ260" s="323" t="n">
        <v>0</v>
      </c>
      <c r="BN260" s="323" t="n">
        <v>0.54</v>
      </c>
      <c r="BP260" s="323" t="n">
        <v>-0.02</v>
      </c>
      <c r="BQ260" s="323" t="n">
        <v>0.005</v>
      </c>
      <c r="BS260" s="323" t="n">
        <v>0</v>
      </c>
      <c r="BT260" s="323" t="n">
        <v>0</v>
      </c>
      <c r="BU260" s="323" t="n">
        <v>0</v>
      </c>
      <c r="BV260" s="323" t="n">
        <v>0.1</v>
      </c>
      <c r="BX260" s="0" t="n">
        <v>0</v>
      </c>
      <c r="BY260" s="0" t="n">
        <v>0</v>
      </c>
      <c r="BZ260" s="0" t="n">
        <v>0</v>
      </c>
    </row>
    <row r="261" customFormat="false" ht="12.75" hidden="false" customHeight="false" outlineLevel="0" collapsed="false">
      <c r="G261" s="310" t="n">
        <f aca="false">EOMONTH(G260,0)+1</f>
        <v>45017</v>
      </c>
      <c r="H261" s="0" t="n">
        <v>4.7475</v>
      </c>
      <c r="I261" s="326" t="n">
        <v>0.17</v>
      </c>
      <c r="J261" s="326" t="n">
        <v>0.0642852885860834</v>
      </c>
      <c r="S261" s="323"/>
      <c r="Z261" s="362" t="n">
        <v>0</v>
      </c>
      <c r="AA261" s="323" t="n">
        <v>0.145</v>
      </c>
      <c r="AB261" s="323" t="n">
        <v>0.195</v>
      </c>
      <c r="AQ261" s="323" t="n">
        <v>0.38</v>
      </c>
      <c r="AR261" s="323" t="n">
        <v>0.02</v>
      </c>
      <c r="AS261" s="323" t="n">
        <v>0</v>
      </c>
      <c r="AT261" s="323" t="n">
        <v>-0.07</v>
      </c>
      <c r="AU261" s="323" t="n">
        <v>0</v>
      </c>
      <c r="AW261" s="323" t="n">
        <v>0</v>
      </c>
      <c r="AX261" s="323" t="n">
        <v>0</v>
      </c>
      <c r="AY261" s="323" t="n">
        <v>0</v>
      </c>
      <c r="AZ261" s="323" t="n">
        <v>0</v>
      </c>
      <c r="BA261" s="323" t="n">
        <v>-0.06</v>
      </c>
      <c r="BB261" s="323" t="n">
        <v>-0.06</v>
      </c>
      <c r="BH261" s="323" t="n">
        <v>-0.01</v>
      </c>
      <c r="BJ261" s="323" t="n">
        <v>0</v>
      </c>
      <c r="BN261" s="323" t="n">
        <v>0.36</v>
      </c>
      <c r="BP261" s="323" t="n">
        <v>-0.015</v>
      </c>
      <c r="BQ261" s="323" t="n">
        <v>0.005</v>
      </c>
      <c r="BS261" s="323" t="n">
        <v>0</v>
      </c>
      <c r="BT261" s="323" t="n">
        <v>0</v>
      </c>
      <c r="BU261" s="323" t="n">
        <v>0</v>
      </c>
      <c r="BV261" s="323" t="n">
        <v>0.02</v>
      </c>
      <c r="BX261" s="0" t="n">
        <v>0</v>
      </c>
      <c r="BY261" s="0" t="n">
        <v>0</v>
      </c>
      <c r="BZ261" s="0" t="n">
        <v>0</v>
      </c>
    </row>
    <row r="262" customFormat="false" ht="12.75" hidden="false" customHeight="false" outlineLevel="0" collapsed="false">
      <c r="G262" s="310" t="n">
        <f aca="false">EOMONTH(G261,0)+1</f>
        <v>45047</v>
      </c>
      <c r="H262" s="0" t="n">
        <v>4.7425</v>
      </c>
      <c r="I262" s="326" t="n">
        <v>0.17</v>
      </c>
      <c r="J262" s="326" t="n">
        <v>0.0642786672172204</v>
      </c>
      <c r="S262" s="323"/>
      <c r="Z262" s="362" t="n">
        <v>0</v>
      </c>
      <c r="AA262" s="323" t="n">
        <v>0.125</v>
      </c>
      <c r="AB262" s="323" t="n">
        <v>0.135</v>
      </c>
      <c r="AQ262" s="323" t="n">
        <v>0.33</v>
      </c>
      <c r="AR262" s="323" t="n">
        <v>0.02</v>
      </c>
      <c r="AS262" s="323" t="n">
        <v>0</v>
      </c>
      <c r="AT262" s="323" t="n">
        <v>-0.07</v>
      </c>
      <c r="AU262" s="323" t="n">
        <v>0</v>
      </c>
      <c r="AW262" s="323" t="n">
        <v>0</v>
      </c>
      <c r="AX262" s="323" t="n">
        <v>0</v>
      </c>
      <c r="AY262" s="323" t="n">
        <v>0</v>
      </c>
      <c r="AZ262" s="323" t="n">
        <v>0</v>
      </c>
      <c r="BA262" s="323" t="n">
        <v>-0.06</v>
      </c>
      <c r="BB262" s="323" t="n">
        <v>-0.06</v>
      </c>
      <c r="BH262" s="323" t="n">
        <v>-0.01</v>
      </c>
      <c r="BJ262" s="323" t="n">
        <v>0</v>
      </c>
      <c r="BN262" s="323" t="n">
        <v>0.325</v>
      </c>
      <c r="BP262" s="323" t="n">
        <v>-0.015</v>
      </c>
      <c r="BQ262" s="323" t="n">
        <v>0.005</v>
      </c>
      <c r="BS262" s="323" t="n">
        <v>0</v>
      </c>
      <c r="BT262" s="323" t="n">
        <v>0</v>
      </c>
      <c r="BU262" s="323" t="n">
        <v>0</v>
      </c>
      <c r="BV262" s="323" t="n">
        <v>0.02</v>
      </c>
      <c r="BX262" s="0" t="n">
        <v>0</v>
      </c>
      <c r="BY262" s="0" t="n">
        <v>0</v>
      </c>
      <c r="BZ262" s="0" t="n">
        <v>0</v>
      </c>
    </row>
    <row r="263" customFormat="false" ht="12.75" hidden="false" customHeight="false" outlineLevel="0" collapsed="false">
      <c r="G263" s="310" t="n">
        <f aca="false">EOMONTH(G262,0)+1</f>
        <v>45078</v>
      </c>
      <c r="H263" s="0" t="n">
        <v>4.7775</v>
      </c>
      <c r="I263" s="326" t="n">
        <v>0.17</v>
      </c>
      <c r="J263" s="326" t="n">
        <v>0.0642718251360765</v>
      </c>
      <c r="S263" s="323"/>
      <c r="Z263" s="362" t="n">
        <v>0</v>
      </c>
      <c r="AA263" s="323" t="n">
        <v>0.145</v>
      </c>
      <c r="AB263" s="364" t="n">
        <v>0.165</v>
      </c>
      <c r="AD263" s="364"/>
      <c r="AQ263" s="364" t="n">
        <v>0.37</v>
      </c>
      <c r="AR263" s="323" t="n">
        <v>0.025</v>
      </c>
      <c r="AS263" s="323" t="n">
        <v>0</v>
      </c>
      <c r="AT263" s="323" t="n">
        <v>-0.07</v>
      </c>
      <c r="AU263" s="323" t="n">
        <v>0</v>
      </c>
      <c r="AW263" s="323" t="n">
        <v>0</v>
      </c>
      <c r="AX263" s="323" t="n">
        <v>0</v>
      </c>
      <c r="AY263" s="323" t="n">
        <v>0</v>
      </c>
      <c r="AZ263" s="323" t="n">
        <v>0</v>
      </c>
      <c r="BA263" s="323" t="n">
        <v>-0.06</v>
      </c>
      <c r="BB263" s="323" t="n">
        <v>-0.06</v>
      </c>
      <c r="BH263" s="323" t="n">
        <v>-0.005</v>
      </c>
      <c r="BJ263" s="323" t="n">
        <v>0</v>
      </c>
      <c r="BN263" s="323" t="n">
        <v>0.335</v>
      </c>
      <c r="BP263" s="323" t="n">
        <v>-0.015</v>
      </c>
      <c r="BQ263" s="323" t="n">
        <v>0.005</v>
      </c>
      <c r="BS263" s="323" t="n">
        <v>0</v>
      </c>
      <c r="BT263" s="323" t="n">
        <v>0</v>
      </c>
      <c r="BU263" s="323" t="n">
        <v>0</v>
      </c>
      <c r="BV263" s="323" t="n">
        <v>0.035</v>
      </c>
      <c r="BX263" s="0" t="n">
        <v>0</v>
      </c>
      <c r="BY263" s="0" t="n">
        <v>0</v>
      </c>
      <c r="BZ263" s="0" t="n">
        <v>0</v>
      </c>
    </row>
    <row r="264" customFormat="false" ht="12.75" hidden="false" customHeight="false" outlineLevel="0" collapsed="false">
      <c r="G264" s="310" t="n">
        <f aca="false">EOMONTH(G263,0)+1</f>
        <v>45108</v>
      </c>
      <c r="H264" s="0" t="n">
        <v>4.8175</v>
      </c>
      <c r="I264" s="326" t="n">
        <v>0.17</v>
      </c>
      <c r="J264" s="326" t="n">
        <v>0.0642652037672429</v>
      </c>
      <c r="S264" s="323"/>
      <c r="Z264" s="362" t="n">
        <v>0</v>
      </c>
      <c r="AA264" s="323" t="n">
        <v>0.15</v>
      </c>
      <c r="AB264" s="364" t="n">
        <v>0.205</v>
      </c>
      <c r="AD264" s="364"/>
      <c r="AQ264" s="364" t="n">
        <v>0.41</v>
      </c>
      <c r="AR264" s="323" t="n">
        <v>0.0275</v>
      </c>
      <c r="AS264" s="323" t="n">
        <v>0</v>
      </c>
      <c r="AT264" s="323" t="n">
        <v>-0.07</v>
      </c>
      <c r="AU264" s="323" t="n">
        <v>0</v>
      </c>
      <c r="AW264" s="323" t="n">
        <v>0</v>
      </c>
      <c r="AX264" s="323" t="n">
        <v>0</v>
      </c>
      <c r="AY264" s="323" t="n">
        <v>0</v>
      </c>
      <c r="AZ264" s="323" t="n">
        <v>0</v>
      </c>
      <c r="BA264" s="323" t="n">
        <v>-0.06</v>
      </c>
      <c r="BB264" s="323" t="n">
        <v>-0.06</v>
      </c>
      <c r="BH264" s="323" t="n">
        <v>-0.0025</v>
      </c>
      <c r="BJ264" s="323" t="n">
        <v>0</v>
      </c>
      <c r="BN264" s="323" t="n">
        <v>0.35</v>
      </c>
      <c r="BP264" s="323" t="n">
        <v>-0.01</v>
      </c>
      <c r="BQ264" s="323" t="n">
        <v>0.005</v>
      </c>
      <c r="BS264" s="323" t="n">
        <v>0</v>
      </c>
      <c r="BT264" s="323" t="n">
        <v>0</v>
      </c>
      <c r="BU264" s="323" t="n">
        <v>0</v>
      </c>
      <c r="BV264" s="323" t="n">
        <v>0.035</v>
      </c>
      <c r="BX264" s="0" t="n">
        <v>0</v>
      </c>
      <c r="BY264" s="0" t="n">
        <v>0</v>
      </c>
      <c r="BZ264" s="0" t="n">
        <v>0</v>
      </c>
    </row>
    <row r="265" customFormat="false" ht="12.75" hidden="false" customHeight="false" outlineLevel="0" collapsed="false">
      <c r="G265" s="310" t="n">
        <f aca="false">EOMONTH(G264,0)+1</f>
        <v>45139</v>
      </c>
      <c r="H265" s="0" t="n">
        <v>4.8575</v>
      </c>
      <c r="I265" s="326" t="n">
        <v>0.17</v>
      </c>
      <c r="J265" s="326" t="n">
        <v>0.0642583616861305</v>
      </c>
      <c r="S265" s="323"/>
      <c r="Z265" s="362" t="n">
        <v>0</v>
      </c>
      <c r="AA265" s="323" t="n">
        <v>0.15</v>
      </c>
      <c r="AB265" s="323" t="n">
        <v>0.205</v>
      </c>
      <c r="AQ265" s="323" t="n">
        <v>0.41</v>
      </c>
      <c r="AR265" s="323" t="n">
        <v>0.03</v>
      </c>
      <c r="AS265" s="323" t="n">
        <v>0</v>
      </c>
      <c r="AT265" s="323" t="n">
        <v>-0.07</v>
      </c>
      <c r="AU265" s="323" t="n">
        <v>0</v>
      </c>
      <c r="AW265" s="323" t="n">
        <v>0</v>
      </c>
      <c r="AX265" s="323" t="n">
        <v>0</v>
      </c>
      <c r="AY265" s="323" t="n">
        <v>0</v>
      </c>
      <c r="AZ265" s="323" t="n">
        <v>0</v>
      </c>
      <c r="BA265" s="323" t="n">
        <v>-0.06</v>
      </c>
      <c r="BB265" s="323" t="n">
        <v>-0.06</v>
      </c>
      <c r="BH265" s="323" t="n">
        <v>0</v>
      </c>
      <c r="BJ265" s="323" t="n">
        <v>0</v>
      </c>
      <c r="BN265" s="323" t="n">
        <v>0.35</v>
      </c>
      <c r="BP265" s="323" t="n">
        <v>-0.01</v>
      </c>
      <c r="BQ265" s="323" t="n">
        <v>0.005</v>
      </c>
      <c r="BS265" s="323" t="n">
        <v>0</v>
      </c>
      <c r="BT265" s="323" t="n">
        <v>0</v>
      </c>
      <c r="BU265" s="323" t="n">
        <v>0</v>
      </c>
      <c r="BV265" s="323" t="n">
        <v>0.01</v>
      </c>
      <c r="BX265" s="0" t="n">
        <v>0</v>
      </c>
      <c r="BY265" s="0" t="n">
        <v>0</v>
      </c>
      <c r="BZ265" s="0" t="n">
        <v>0</v>
      </c>
    </row>
    <row r="266" customFormat="false" ht="12.75" hidden="false" customHeight="false" outlineLevel="0" collapsed="false">
      <c r="G266" s="310" t="n">
        <f aca="false">EOMONTH(G265,0)+1</f>
        <v>45170</v>
      </c>
      <c r="H266" s="0" t="n">
        <v>4.8525</v>
      </c>
      <c r="I266" s="326" t="n">
        <v>0.17</v>
      </c>
      <c r="J266" s="326" t="n">
        <v>0.0642515196050333</v>
      </c>
      <c r="S266" s="323"/>
      <c r="Z266" s="362" t="n">
        <v>0</v>
      </c>
      <c r="AA266" s="323" t="n">
        <v>0.125</v>
      </c>
      <c r="AB266" s="323" t="n">
        <v>0.145</v>
      </c>
      <c r="AQ266" s="323" t="n">
        <v>0.36</v>
      </c>
      <c r="AR266" s="323" t="n">
        <v>0.0225</v>
      </c>
      <c r="AS266" s="323" t="n">
        <v>0</v>
      </c>
      <c r="AT266" s="323" t="n">
        <v>-0.07</v>
      </c>
      <c r="AU266" s="323" t="n">
        <v>0</v>
      </c>
      <c r="AW266" s="323" t="n">
        <v>0</v>
      </c>
      <c r="AX266" s="323" t="n">
        <v>0</v>
      </c>
      <c r="AY266" s="323" t="n">
        <v>0</v>
      </c>
      <c r="AZ266" s="323" t="n">
        <v>0</v>
      </c>
      <c r="BA266" s="323" t="n">
        <v>-0.06</v>
      </c>
      <c r="BB266" s="323" t="n">
        <v>-0.06</v>
      </c>
      <c r="BH266" s="323" t="n">
        <v>-0.0075</v>
      </c>
      <c r="BJ266" s="323" t="n">
        <v>0</v>
      </c>
      <c r="BN266" s="323" t="n">
        <v>0.315</v>
      </c>
      <c r="BP266" s="323" t="n">
        <v>-0.01</v>
      </c>
      <c r="BQ266" s="323" t="n">
        <v>0.005</v>
      </c>
      <c r="BS266" s="323" t="n">
        <v>0</v>
      </c>
      <c r="BT266" s="323" t="n">
        <v>0</v>
      </c>
      <c r="BU266" s="323" t="n">
        <v>0</v>
      </c>
      <c r="BV266" s="323" t="n">
        <v>0.01</v>
      </c>
      <c r="BX266" s="0" t="n">
        <v>0</v>
      </c>
      <c r="BY266" s="0" t="n">
        <v>0</v>
      </c>
      <c r="BZ266" s="0" t="n">
        <v>0</v>
      </c>
    </row>
    <row r="267" customFormat="false" ht="12.75" hidden="false" customHeight="false" outlineLevel="0" collapsed="false">
      <c r="G267" s="310" t="n">
        <f aca="false">EOMONTH(G266,0)+1</f>
        <v>45200</v>
      </c>
      <c r="H267" s="0" t="n">
        <v>4.8775</v>
      </c>
      <c r="I267" s="326" t="n">
        <v>0.17</v>
      </c>
      <c r="J267" s="326" t="n">
        <v>0.064244898236244</v>
      </c>
      <c r="S267" s="323"/>
      <c r="Z267" s="362" t="n">
        <v>0</v>
      </c>
      <c r="AA267" s="323" t="n">
        <v>0.145</v>
      </c>
      <c r="AB267" s="323" t="n">
        <v>0.175</v>
      </c>
      <c r="AQ267" s="323" t="n">
        <v>0.4</v>
      </c>
      <c r="AR267" s="323" t="n">
        <v>0.0125</v>
      </c>
      <c r="AS267" s="323" t="n">
        <v>0</v>
      </c>
      <c r="AT267" s="323" t="n">
        <v>-0.07</v>
      </c>
      <c r="AU267" s="323" t="n">
        <v>0</v>
      </c>
      <c r="AW267" s="323" t="n">
        <v>0</v>
      </c>
      <c r="AX267" s="323" t="n">
        <v>0</v>
      </c>
      <c r="AY267" s="323" t="n">
        <v>0</v>
      </c>
      <c r="AZ267" s="323" t="n">
        <v>0</v>
      </c>
      <c r="BA267" s="323" t="n">
        <v>-0.06</v>
      </c>
      <c r="BB267" s="323" t="n">
        <v>-0.06</v>
      </c>
      <c r="BH267" s="323" t="n">
        <v>-0.0175</v>
      </c>
      <c r="BJ267" s="323" t="n">
        <v>0</v>
      </c>
      <c r="BN267" s="323" t="n">
        <v>0.36</v>
      </c>
      <c r="BP267" s="323" t="n">
        <v>-0.015</v>
      </c>
      <c r="BQ267" s="323" t="n">
        <v>0.005</v>
      </c>
      <c r="BS267" s="323" t="n">
        <v>0</v>
      </c>
      <c r="BT267" s="323" t="n">
        <v>0</v>
      </c>
      <c r="BU267" s="323" t="n">
        <v>0</v>
      </c>
      <c r="BV267" s="323" t="n">
        <v>0.01</v>
      </c>
      <c r="BX267" s="0" t="n">
        <v>0</v>
      </c>
      <c r="BY267" s="0" t="n">
        <v>0</v>
      </c>
      <c r="BZ267" s="0" t="n">
        <v>0</v>
      </c>
    </row>
    <row r="268" customFormat="false" ht="12.75" hidden="false" customHeight="false" outlineLevel="0" collapsed="false">
      <c r="G268" s="310" t="n">
        <f aca="false">EOMONTH(G267,0)+1</f>
        <v>45231</v>
      </c>
      <c r="H268" s="0" t="n">
        <v>5.0295</v>
      </c>
      <c r="I268" s="326" t="n">
        <v>0.17</v>
      </c>
      <c r="J268" s="326" t="n">
        <v>0.064238056155177</v>
      </c>
      <c r="S268" s="323"/>
      <c r="Z268" s="362" t="n">
        <v>0</v>
      </c>
      <c r="AA268" s="323" t="n">
        <v>0.195</v>
      </c>
      <c r="AB268" s="323" t="n">
        <v>0.21</v>
      </c>
      <c r="AQ268" s="323" t="n">
        <v>0.65</v>
      </c>
      <c r="AR268" s="323" t="n">
        <v>-0.0225</v>
      </c>
      <c r="AS268" s="323" t="n">
        <v>0</v>
      </c>
      <c r="AT268" s="323" t="n">
        <v>-0.07</v>
      </c>
      <c r="AU268" s="323" t="n">
        <v>0</v>
      </c>
      <c r="AW268" s="323" t="n">
        <v>0</v>
      </c>
      <c r="AX268" s="323" t="n">
        <v>0</v>
      </c>
      <c r="AY268" s="323" t="n">
        <v>0</v>
      </c>
      <c r="AZ268" s="323" t="n">
        <v>0</v>
      </c>
      <c r="BA268" s="323" t="n">
        <v>-0.06</v>
      </c>
      <c r="BB268" s="323" t="n">
        <v>-0.06</v>
      </c>
      <c r="BH268" s="323" t="n">
        <v>-0.0525</v>
      </c>
      <c r="BJ268" s="323" t="n">
        <v>0</v>
      </c>
      <c r="BN268" s="323" t="n">
        <v>0.46</v>
      </c>
      <c r="BP268" s="323" t="n">
        <v>0</v>
      </c>
      <c r="BQ268" s="323" t="n">
        <v>0.005</v>
      </c>
      <c r="BS268" s="323" t="n">
        <v>0</v>
      </c>
      <c r="BT268" s="323" t="n">
        <v>0</v>
      </c>
      <c r="BU268" s="323" t="n">
        <v>0</v>
      </c>
      <c r="BV268" s="323" t="n">
        <v>0.055</v>
      </c>
      <c r="BX268" s="0" t="n">
        <v>0</v>
      </c>
      <c r="BY268" s="0" t="n">
        <v>0</v>
      </c>
      <c r="BZ268" s="0" t="n">
        <v>0</v>
      </c>
    </row>
    <row r="269" customFormat="false" ht="12.75" hidden="false" customHeight="false" outlineLevel="0" collapsed="false">
      <c r="G269" s="310" t="n">
        <f aca="false">EOMONTH(G268,0)+1</f>
        <v>45261</v>
      </c>
      <c r="H269" s="0" t="n">
        <v>5.1725</v>
      </c>
      <c r="I269" s="326" t="n">
        <v>0.17</v>
      </c>
      <c r="J269" s="326" t="n">
        <v>0.0642314347864179</v>
      </c>
      <c r="S269" s="323"/>
      <c r="Z269" s="362" t="n">
        <v>0</v>
      </c>
      <c r="AA269" s="323" t="n">
        <v>0.215</v>
      </c>
      <c r="AB269" s="323" t="n">
        <v>0.29</v>
      </c>
      <c r="AQ269" s="323" t="n">
        <v>0.98</v>
      </c>
      <c r="AR269" s="323" t="n">
        <v>-0.045</v>
      </c>
      <c r="AS269" s="323" t="n">
        <v>0</v>
      </c>
      <c r="AT269" s="323" t="n">
        <v>-0.07</v>
      </c>
      <c r="AU269" s="323" t="n">
        <v>0</v>
      </c>
      <c r="AW269" s="323" t="n">
        <v>0</v>
      </c>
      <c r="AX269" s="323" t="n">
        <v>0</v>
      </c>
      <c r="AY269" s="323" t="n">
        <v>0</v>
      </c>
      <c r="AZ269" s="323" t="n">
        <v>0</v>
      </c>
      <c r="BA269" s="323" t="n">
        <v>-0.06</v>
      </c>
      <c r="BB269" s="323" t="n">
        <v>-0.06</v>
      </c>
      <c r="BH269" s="323" t="n">
        <v>-0.075</v>
      </c>
      <c r="BJ269" s="323" t="n">
        <v>0</v>
      </c>
      <c r="BN269" s="323" t="n">
        <v>0.77</v>
      </c>
      <c r="BP269" s="323" t="n">
        <v>0</v>
      </c>
      <c r="BQ269" s="323" t="n">
        <v>0.005</v>
      </c>
      <c r="BS269" s="323" t="n">
        <v>0</v>
      </c>
      <c r="BT269" s="323" t="n">
        <v>0</v>
      </c>
      <c r="BU269" s="323" t="n">
        <v>0</v>
      </c>
      <c r="BV269" s="323" t="n">
        <v>0.25</v>
      </c>
      <c r="BX269" s="0" t="n">
        <v>0</v>
      </c>
      <c r="BY269" s="0" t="n">
        <v>0</v>
      </c>
      <c r="BZ269" s="0" t="n">
        <v>0</v>
      </c>
    </row>
    <row r="270" customFormat="false" ht="12.75" hidden="false" customHeight="false" outlineLevel="0" collapsed="false">
      <c r="G270" s="310" t="n">
        <f aca="false">EOMONTH(G269,0)+1</f>
        <v>45292</v>
      </c>
      <c r="H270" s="0" t="n">
        <v>5.2325</v>
      </c>
      <c r="I270" s="326" t="n">
        <v>0.17</v>
      </c>
      <c r="J270" s="326" t="n">
        <v>0.0642245927053815</v>
      </c>
      <c r="S270" s="323"/>
      <c r="Z270" s="362" t="n">
        <v>0</v>
      </c>
      <c r="AA270" s="323" t="n">
        <v>0.235</v>
      </c>
      <c r="AB270" s="323" t="n">
        <v>0.34</v>
      </c>
      <c r="AQ270" s="323" t="n">
        <v>1.6</v>
      </c>
      <c r="AR270" s="323" t="n">
        <v>-0.0475</v>
      </c>
      <c r="AS270" s="323" t="n">
        <v>0</v>
      </c>
      <c r="AT270" s="323" t="n">
        <v>-0.07</v>
      </c>
      <c r="AU270" s="323" t="n">
        <v>0</v>
      </c>
      <c r="AW270" s="323" t="n">
        <v>0</v>
      </c>
      <c r="AX270" s="323" t="n">
        <v>0</v>
      </c>
      <c r="AY270" s="323" t="n">
        <v>0</v>
      </c>
      <c r="AZ270" s="323" t="n">
        <v>0</v>
      </c>
      <c r="BA270" s="323" t="n">
        <v>-0.0775</v>
      </c>
      <c r="BB270" s="323" t="n">
        <v>-0.06</v>
      </c>
      <c r="BH270" s="323" t="n">
        <v>-0.0775</v>
      </c>
      <c r="BJ270" s="323" t="n">
        <v>0</v>
      </c>
      <c r="BN270" s="323" t="n">
        <v>1.04</v>
      </c>
      <c r="BP270" s="323" t="n">
        <v>0</v>
      </c>
      <c r="BQ270" s="323" t="n">
        <v>0.005</v>
      </c>
      <c r="BS270" s="323" t="n">
        <v>0</v>
      </c>
      <c r="BT270" s="323" t="n">
        <v>0</v>
      </c>
      <c r="BU270" s="323" t="n">
        <v>0</v>
      </c>
      <c r="BV270" s="323" t="n">
        <v>0.45</v>
      </c>
      <c r="BX270" s="0" t="n">
        <v>0</v>
      </c>
      <c r="BY270" s="0" t="n">
        <v>0</v>
      </c>
      <c r="BZ270" s="0" t="n">
        <v>0</v>
      </c>
    </row>
    <row r="271" customFormat="false" ht="12.75" hidden="false" customHeight="false" outlineLevel="0" collapsed="false">
      <c r="G271" s="310" t="n">
        <f aca="false">EOMONTH(G270,0)+1</f>
        <v>45323</v>
      </c>
      <c r="H271" s="0" t="n">
        <v>5.1475</v>
      </c>
      <c r="I271" s="326" t="n">
        <v>0.17</v>
      </c>
      <c r="J271" s="326" t="n">
        <v>0.0642177506243606</v>
      </c>
      <c r="S271" s="323"/>
      <c r="Z271" s="362" t="n">
        <v>0</v>
      </c>
      <c r="AA271" s="323" t="n">
        <v>0.235</v>
      </c>
      <c r="AB271" s="323" t="n">
        <v>0.34</v>
      </c>
      <c r="AQ271" s="323" t="n">
        <v>1.6</v>
      </c>
      <c r="AR271" s="323" t="n">
        <v>-0.03</v>
      </c>
      <c r="AS271" s="323" t="n">
        <v>0</v>
      </c>
      <c r="AT271" s="323" t="n">
        <v>-0.07</v>
      </c>
      <c r="AU271" s="323" t="n">
        <v>0</v>
      </c>
      <c r="AW271" s="323" t="n">
        <v>0</v>
      </c>
      <c r="AX271" s="323" t="n">
        <v>0</v>
      </c>
      <c r="AY271" s="323" t="n">
        <v>0</v>
      </c>
      <c r="AZ271" s="323" t="n">
        <v>0</v>
      </c>
      <c r="BA271" s="323" t="n">
        <v>-0.06</v>
      </c>
      <c r="BB271" s="323" t="n">
        <v>-0.06</v>
      </c>
      <c r="BH271" s="323" t="n">
        <v>-0.06</v>
      </c>
      <c r="BJ271" s="323" t="n">
        <v>0</v>
      </c>
      <c r="BN271" s="323" t="n">
        <v>1.04</v>
      </c>
      <c r="BP271" s="323" t="n">
        <v>0</v>
      </c>
      <c r="BQ271" s="323" t="n">
        <v>0.005</v>
      </c>
      <c r="BS271" s="323" t="n">
        <v>0</v>
      </c>
      <c r="BT271" s="323" t="n">
        <v>0</v>
      </c>
      <c r="BU271" s="323" t="n">
        <v>0</v>
      </c>
      <c r="BV271" s="323" t="n">
        <v>0.45</v>
      </c>
      <c r="BX271" s="0" t="n">
        <v>0</v>
      </c>
      <c r="BY271" s="0" t="n">
        <v>0</v>
      </c>
      <c r="BZ271" s="0" t="n">
        <v>0</v>
      </c>
    </row>
    <row r="272" customFormat="false" ht="12.75" hidden="false" customHeight="false" outlineLevel="0" collapsed="false">
      <c r="G272" s="310" t="n">
        <f aca="false">EOMONTH(G271,0)+1</f>
        <v>45352</v>
      </c>
      <c r="H272" s="0" t="n">
        <v>5.0175</v>
      </c>
      <c r="I272" s="326" t="n">
        <v>0.17</v>
      </c>
      <c r="J272" s="326" t="n">
        <v>0.0642113499679362</v>
      </c>
      <c r="S272" s="323"/>
      <c r="Z272" s="362" t="n">
        <v>0</v>
      </c>
      <c r="AA272" s="323" t="n">
        <v>0.195</v>
      </c>
      <c r="AB272" s="323" t="n">
        <v>0.29</v>
      </c>
      <c r="AQ272" s="323" t="n">
        <v>0.64</v>
      </c>
      <c r="AR272" s="323" t="n">
        <v>-0.0175</v>
      </c>
      <c r="AS272" s="323" t="n">
        <v>0</v>
      </c>
      <c r="AT272" s="323" t="n">
        <v>-0.07</v>
      </c>
      <c r="AU272" s="323" t="n">
        <v>0</v>
      </c>
      <c r="AW272" s="323" t="n">
        <v>0</v>
      </c>
      <c r="AX272" s="323" t="n">
        <v>0</v>
      </c>
      <c r="AY272" s="323" t="n">
        <v>0</v>
      </c>
      <c r="AZ272" s="323" t="n">
        <v>0</v>
      </c>
      <c r="BA272" s="323" t="n">
        <v>-0.0475</v>
      </c>
      <c r="BB272" s="323" t="n">
        <v>-0.06</v>
      </c>
      <c r="BH272" s="323" t="n">
        <v>-0.0475</v>
      </c>
      <c r="BJ272" s="323" t="n">
        <v>0</v>
      </c>
      <c r="BN272" s="323" t="n">
        <v>0.54</v>
      </c>
      <c r="BP272" s="323" t="n">
        <v>0</v>
      </c>
      <c r="BQ272" s="323" t="n">
        <v>0.005</v>
      </c>
      <c r="BS272" s="323" t="n">
        <v>0</v>
      </c>
      <c r="BT272" s="323" t="n">
        <v>0</v>
      </c>
      <c r="BU272" s="323" t="n">
        <v>0</v>
      </c>
      <c r="BV272" s="323" t="n">
        <v>0.1</v>
      </c>
      <c r="BX272" s="0" t="n">
        <v>0</v>
      </c>
      <c r="BY272" s="0" t="n">
        <v>0</v>
      </c>
      <c r="BZ272" s="0" t="n">
        <v>0</v>
      </c>
    </row>
    <row r="273" customFormat="false" ht="12.75" hidden="false" customHeight="false" outlineLevel="0" collapsed="false">
      <c r="G273" s="310" t="n">
        <f aca="false">EOMONTH(G272,0)+1</f>
        <v>45383</v>
      </c>
      <c r="H273" s="0" t="n">
        <v>4.8325</v>
      </c>
      <c r="I273" s="326" t="n">
        <v>0.17</v>
      </c>
      <c r="J273" s="326" t="n">
        <v>0.0642045078869455</v>
      </c>
      <c r="S273" s="323"/>
      <c r="Z273" s="362" t="n">
        <v>0</v>
      </c>
      <c r="AA273" s="323" t="n">
        <v>0.145</v>
      </c>
      <c r="AB273" s="323" t="n">
        <v>0.195</v>
      </c>
      <c r="AQ273" s="323" t="n">
        <v>0.38</v>
      </c>
      <c r="AR273" s="323" t="n">
        <v>0.02</v>
      </c>
      <c r="AS273" s="323" t="n">
        <v>0</v>
      </c>
      <c r="AT273" s="323" t="n">
        <v>-0.07</v>
      </c>
      <c r="AU273" s="323" t="n">
        <v>0</v>
      </c>
      <c r="AW273" s="323" t="n">
        <v>0</v>
      </c>
      <c r="AX273" s="323" t="n">
        <v>0</v>
      </c>
      <c r="AY273" s="323" t="n">
        <v>0</v>
      </c>
      <c r="AZ273" s="323" t="n">
        <v>0</v>
      </c>
      <c r="BA273" s="323" t="n">
        <v>-0.01</v>
      </c>
      <c r="BB273" s="323" t="n">
        <v>-0.06</v>
      </c>
      <c r="BH273" s="323" t="n">
        <v>-0.01</v>
      </c>
      <c r="BJ273" s="323" t="n">
        <v>0</v>
      </c>
      <c r="BN273" s="323" t="n">
        <v>0.36</v>
      </c>
      <c r="BP273" s="323" t="n">
        <v>0</v>
      </c>
      <c r="BQ273" s="323" t="n">
        <v>0.005</v>
      </c>
      <c r="BS273" s="323" t="n">
        <v>0</v>
      </c>
      <c r="BT273" s="323" t="n">
        <v>0</v>
      </c>
      <c r="BU273" s="323" t="n">
        <v>0</v>
      </c>
      <c r="BV273" s="323" t="n">
        <v>0.02</v>
      </c>
      <c r="BX273" s="0" t="n">
        <v>0</v>
      </c>
      <c r="BY273" s="0" t="n">
        <v>0</v>
      </c>
      <c r="BZ273" s="0" t="n">
        <v>0</v>
      </c>
    </row>
    <row r="274" customFormat="false" ht="12.75" hidden="false" customHeight="false" outlineLevel="0" collapsed="false">
      <c r="G274" s="310" t="n">
        <f aca="false">EOMONTH(G273,0)+1</f>
        <v>45413</v>
      </c>
      <c r="H274" s="0" t="n">
        <v>4.8275</v>
      </c>
      <c r="I274" s="326" t="n">
        <v>0.17</v>
      </c>
      <c r="J274" s="326" t="n">
        <v>0.0641978865182598</v>
      </c>
      <c r="S274" s="323"/>
      <c r="Z274" s="362" t="n">
        <v>0</v>
      </c>
      <c r="AA274" s="323" t="n">
        <v>0.125</v>
      </c>
      <c r="AB274" s="323" t="n">
        <v>0.135</v>
      </c>
      <c r="AQ274" s="323" t="n">
        <v>0.33</v>
      </c>
      <c r="AR274" s="323" t="n">
        <v>0.02</v>
      </c>
      <c r="AS274" s="323" t="n">
        <v>0</v>
      </c>
      <c r="AT274" s="323" t="n">
        <v>-0.07</v>
      </c>
      <c r="AU274" s="323" t="n">
        <v>0</v>
      </c>
      <c r="AW274" s="323" t="n">
        <v>0</v>
      </c>
      <c r="AX274" s="323" t="n">
        <v>0</v>
      </c>
      <c r="AY274" s="323" t="n">
        <v>0</v>
      </c>
      <c r="AZ274" s="323" t="n">
        <v>0</v>
      </c>
      <c r="BA274" s="323" t="n">
        <v>-0.01</v>
      </c>
      <c r="BB274" s="323" t="n">
        <v>-0.06</v>
      </c>
      <c r="BH274" s="323" t="n">
        <v>-0.01</v>
      </c>
      <c r="BJ274" s="323" t="n">
        <v>0</v>
      </c>
      <c r="BN274" s="323" t="n">
        <v>0.325</v>
      </c>
      <c r="BP274" s="323" t="n">
        <v>0</v>
      </c>
      <c r="BQ274" s="323" t="n">
        <v>0.005</v>
      </c>
      <c r="BS274" s="323" t="n">
        <v>0</v>
      </c>
      <c r="BT274" s="323" t="n">
        <v>0</v>
      </c>
      <c r="BU274" s="323" t="n">
        <v>0</v>
      </c>
      <c r="BV274" s="323" t="n">
        <v>0.02</v>
      </c>
      <c r="BX274" s="0" t="n">
        <v>0</v>
      </c>
      <c r="BY274" s="0" t="n">
        <v>0</v>
      </c>
      <c r="BZ274" s="0" t="n">
        <v>0</v>
      </c>
    </row>
    <row r="275" customFormat="false" ht="12.75" hidden="false" customHeight="false" outlineLevel="0" collapsed="false">
      <c r="G275" s="310" t="n">
        <f aca="false">EOMONTH(G274,0)+1</f>
        <v>45444</v>
      </c>
      <c r="H275" s="0" t="n">
        <v>4.8625</v>
      </c>
      <c r="I275" s="326" t="n">
        <v>0.17</v>
      </c>
      <c r="J275" s="326" t="n">
        <v>0.0641910444372997</v>
      </c>
      <c r="S275" s="323"/>
      <c r="Z275" s="362" t="n">
        <v>0</v>
      </c>
      <c r="AA275" s="323" t="n">
        <v>0.145</v>
      </c>
      <c r="AB275" s="323" t="n">
        <v>0.165</v>
      </c>
      <c r="AQ275" s="323" t="n">
        <v>0.37</v>
      </c>
      <c r="AR275" s="323" t="n">
        <v>0.025</v>
      </c>
      <c r="AS275" s="323" t="n">
        <v>0</v>
      </c>
      <c r="AT275" s="323" t="n">
        <v>-0.07</v>
      </c>
      <c r="AU275" s="323" t="n">
        <v>0</v>
      </c>
      <c r="AW275" s="323" t="n">
        <v>0</v>
      </c>
      <c r="AX275" s="323" t="n">
        <v>0</v>
      </c>
      <c r="AY275" s="323" t="n">
        <v>0</v>
      </c>
      <c r="AZ275" s="323" t="n">
        <v>0</v>
      </c>
      <c r="BA275" s="323" t="n">
        <v>-0.005</v>
      </c>
      <c r="BB275" s="323" t="n">
        <v>-0.06</v>
      </c>
      <c r="BH275" s="323" t="n">
        <v>-0.005</v>
      </c>
      <c r="BJ275" s="323" t="n">
        <v>0</v>
      </c>
      <c r="BN275" s="323" t="n">
        <v>0.335</v>
      </c>
      <c r="BP275" s="323" t="n">
        <v>0</v>
      </c>
      <c r="BQ275" s="323" t="n">
        <v>0.005</v>
      </c>
      <c r="BS275" s="323" t="n">
        <v>0</v>
      </c>
      <c r="BT275" s="323" t="n">
        <v>0</v>
      </c>
      <c r="BU275" s="323" t="n">
        <v>0</v>
      </c>
      <c r="BV275" s="323" t="n">
        <v>0.035</v>
      </c>
      <c r="BX275" s="0" t="n">
        <v>0</v>
      </c>
      <c r="BY275" s="0" t="n">
        <v>0</v>
      </c>
      <c r="BZ275" s="0" t="n">
        <v>0</v>
      </c>
    </row>
    <row r="276" customFormat="false" ht="12.75" hidden="false" customHeight="false" outlineLevel="0" collapsed="false">
      <c r="G276" s="310" t="n">
        <f aca="false">EOMONTH(G275,0)+1</f>
        <v>45474</v>
      </c>
      <c r="H276" s="0" t="n">
        <v>4.9025</v>
      </c>
      <c r="I276" s="326" t="n">
        <v>0.17</v>
      </c>
      <c r="J276" s="326" t="n">
        <v>0.0641844230686437</v>
      </c>
      <c r="S276" s="323"/>
      <c r="Z276" s="362" t="n">
        <v>0</v>
      </c>
      <c r="AA276" s="323" t="n">
        <v>0.15</v>
      </c>
      <c r="AB276" s="323" t="n">
        <v>0.205</v>
      </c>
      <c r="AQ276" s="323" t="n">
        <v>0.41</v>
      </c>
      <c r="AR276" s="323" t="n">
        <v>0.0275</v>
      </c>
      <c r="AS276" s="323" t="n">
        <v>0</v>
      </c>
      <c r="AT276" s="323" t="n">
        <v>-0.07</v>
      </c>
      <c r="AU276" s="323" t="n">
        <v>0</v>
      </c>
      <c r="AW276" s="323" t="n">
        <v>0</v>
      </c>
      <c r="AX276" s="323" t="n">
        <v>0</v>
      </c>
      <c r="AY276" s="323" t="n">
        <v>0</v>
      </c>
      <c r="AZ276" s="323" t="n">
        <v>0</v>
      </c>
      <c r="BA276" s="323" t="n">
        <v>-0.0025</v>
      </c>
      <c r="BB276" s="323" t="n">
        <v>-0.06</v>
      </c>
      <c r="BH276" s="323" t="n">
        <v>-0.0025</v>
      </c>
      <c r="BJ276" s="323" t="n">
        <v>0</v>
      </c>
      <c r="BN276" s="323" t="n">
        <v>0.35</v>
      </c>
      <c r="BP276" s="323" t="n">
        <v>0</v>
      </c>
      <c r="BQ276" s="323" t="n">
        <v>0.005</v>
      </c>
      <c r="BS276" s="323" t="n">
        <v>0</v>
      </c>
      <c r="BT276" s="323" t="n">
        <v>0</v>
      </c>
      <c r="BU276" s="323" t="n">
        <v>0</v>
      </c>
      <c r="BV276" s="323" t="n">
        <v>0.035</v>
      </c>
      <c r="BX276" s="0" t="n">
        <v>0</v>
      </c>
      <c r="BY276" s="0" t="n">
        <v>0</v>
      </c>
      <c r="BZ276" s="0" t="n">
        <v>0</v>
      </c>
    </row>
    <row r="277" customFormat="false" ht="12.75" hidden="false" customHeight="false" outlineLevel="0" collapsed="false">
      <c r="G277" s="310" t="n">
        <f aca="false">EOMONTH(G276,0)+1</f>
        <v>45505</v>
      </c>
      <c r="H277" s="0" t="n">
        <v>4.9425</v>
      </c>
      <c r="I277" s="326" t="n">
        <v>0.17</v>
      </c>
      <c r="J277" s="326" t="n">
        <v>0.0641775809877134</v>
      </c>
      <c r="S277" s="323"/>
      <c r="Z277" s="362" t="n">
        <v>0</v>
      </c>
      <c r="AA277" s="323" t="n">
        <v>0.15</v>
      </c>
      <c r="AB277" s="323" t="n">
        <v>0.205</v>
      </c>
      <c r="AQ277" s="323" t="n">
        <v>0.41</v>
      </c>
      <c r="AR277" s="323" t="n">
        <v>0.03</v>
      </c>
      <c r="AS277" s="323" t="n">
        <v>0</v>
      </c>
      <c r="AT277" s="323" t="n">
        <v>-0.07</v>
      </c>
      <c r="AU277" s="323" t="n">
        <v>0</v>
      </c>
      <c r="AW277" s="323" t="n">
        <v>0</v>
      </c>
      <c r="AX277" s="323" t="n">
        <v>0</v>
      </c>
      <c r="AY277" s="323" t="n">
        <v>0</v>
      </c>
      <c r="AZ277" s="323" t="n">
        <v>0</v>
      </c>
      <c r="BA277" s="323" t="n">
        <v>0</v>
      </c>
      <c r="BB277" s="323" t="n">
        <v>-0.06</v>
      </c>
      <c r="BH277" s="323" t="n">
        <v>0</v>
      </c>
      <c r="BJ277" s="323" t="n">
        <v>0</v>
      </c>
      <c r="BN277" s="323" t="n">
        <v>0.35</v>
      </c>
      <c r="BP277" s="323" t="n">
        <v>0</v>
      </c>
      <c r="BQ277" s="323" t="n">
        <v>0.005</v>
      </c>
      <c r="BS277" s="323" t="n">
        <v>0</v>
      </c>
      <c r="BT277" s="323" t="n">
        <v>0</v>
      </c>
      <c r="BU277" s="323" t="n">
        <v>0</v>
      </c>
      <c r="BV277" s="323" t="n">
        <v>0.01</v>
      </c>
      <c r="BX277" s="0" t="n">
        <v>0</v>
      </c>
      <c r="BY277" s="0" t="n">
        <v>0</v>
      </c>
      <c r="BZ277" s="0" t="n">
        <v>0</v>
      </c>
    </row>
    <row r="278" customFormat="false" ht="12.75" hidden="false" customHeight="false" outlineLevel="0" collapsed="false">
      <c r="G278" s="310" t="n">
        <f aca="false">EOMONTH(G277,0)+1</f>
        <v>45536</v>
      </c>
      <c r="H278" s="0" t="n">
        <v>4.9375</v>
      </c>
      <c r="I278" s="326" t="n">
        <v>0.17</v>
      </c>
      <c r="J278" s="326" t="n">
        <v>0.0641707389067996</v>
      </c>
      <c r="S278" s="323"/>
      <c r="Z278" s="362" t="n">
        <v>0</v>
      </c>
      <c r="AA278" s="323" t="n">
        <v>0.125</v>
      </c>
      <c r="AB278" s="323" t="n">
        <v>0.145</v>
      </c>
      <c r="AQ278" s="323" t="n">
        <v>0.36</v>
      </c>
      <c r="AR278" s="323" t="n">
        <v>0.0225</v>
      </c>
      <c r="AS278" s="323" t="n">
        <v>0</v>
      </c>
      <c r="AT278" s="323" t="n">
        <v>-0.07</v>
      </c>
      <c r="AU278" s="323" t="n">
        <v>0</v>
      </c>
      <c r="AW278" s="323" t="n">
        <v>0</v>
      </c>
      <c r="AX278" s="323" t="n">
        <v>0</v>
      </c>
      <c r="AY278" s="323" t="n">
        <v>0</v>
      </c>
      <c r="AZ278" s="323" t="n">
        <v>0</v>
      </c>
      <c r="BA278" s="323" t="n">
        <v>-0.0075</v>
      </c>
      <c r="BB278" s="323" t="n">
        <v>-0.06</v>
      </c>
      <c r="BH278" s="323" t="n">
        <v>-0.0075</v>
      </c>
      <c r="BJ278" s="323" t="n">
        <v>0</v>
      </c>
      <c r="BN278" s="323" t="n">
        <v>0.315</v>
      </c>
      <c r="BP278" s="323" t="n">
        <v>0</v>
      </c>
      <c r="BQ278" s="323" t="n">
        <v>0.005</v>
      </c>
      <c r="BS278" s="323" t="n">
        <v>0</v>
      </c>
      <c r="BT278" s="323" t="n">
        <v>0</v>
      </c>
      <c r="BU278" s="323" t="n">
        <v>0</v>
      </c>
      <c r="BV278" s="323" t="n">
        <v>0.01</v>
      </c>
      <c r="BX278" s="0" t="n">
        <v>0</v>
      </c>
      <c r="BY278" s="0" t="n">
        <v>0</v>
      </c>
      <c r="BZ278" s="0" t="n">
        <v>0</v>
      </c>
    </row>
    <row r="279" customFormat="false" ht="12.75" hidden="false" customHeight="false" outlineLevel="0" collapsed="false">
      <c r="G279" s="310" t="n">
        <f aca="false">EOMONTH(G278,0)+1</f>
        <v>45566</v>
      </c>
      <c r="H279" s="0" t="n">
        <v>4.9625</v>
      </c>
      <c r="I279" s="326" t="n">
        <v>0.17</v>
      </c>
      <c r="J279" s="326" t="n">
        <v>0.064164117538188</v>
      </c>
      <c r="S279" s="323"/>
      <c r="Z279" s="362" t="n">
        <v>0</v>
      </c>
      <c r="AA279" s="323" t="n">
        <v>0.145</v>
      </c>
      <c r="AB279" s="323" t="n">
        <v>0.175</v>
      </c>
      <c r="AQ279" s="323" t="n">
        <v>0.4</v>
      </c>
      <c r="AR279" s="323" t="n">
        <v>0.0125</v>
      </c>
      <c r="AS279" s="323" t="n">
        <v>0</v>
      </c>
      <c r="AT279" s="323" t="n">
        <v>-0.07</v>
      </c>
      <c r="AU279" s="323" t="n">
        <v>0</v>
      </c>
      <c r="AW279" s="323" t="n">
        <v>0</v>
      </c>
      <c r="AX279" s="323" t="n">
        <v>0</v>
      </c>
      <c r="AY279" s="323" t="n">
        <v>0</v>
      </c>
      <c r="AZ279" s="323" t="n">
        <v>0</v>
      </c>
      <c r="BA279" s="323" t="n">
        <v>-0.0175</v>
      </c>
      <c r="BB279" s="323" t="n">
        <v>-0.06</v>
      </c>
      <c r="BH279" s="323" t="n">
        <v>-0.0175</v>
      </c>
      <c r="BJ279" s="323" t="n">
        <v>0</v>
      </c>
      <c r="BN279" s="323" t="n">
        <v>0.36</v>
      </c>
      <c r="BP279" s="323" t="n">
        <v>0</v>
      </c>
      <c r="BQ279" s="323" t="n">
        <v>0.005</v>
      </c>
      <c r="BS279" s="323" t="n">
        <v>0</v>
      </c>
      <c r="BT279" s="323" t="n">
        <v>0</v>
      </c>
      <c r="BU279" s="323" t="n">
        <v>0</v>
      </c>
      <c r="BV279" s="323" t="n">
        <v>0.01</v>
      </c>
      <c r="BX279" s="0" t="n">
        <v>0</v>
      </c>
      <c r="BY279" s="0" t="n">
        <v>0</v>
      </c>
      <c r="BZ279" s="0" t="n">
        <v>0</v>
      </c>
    </row>
    <row r="280" customFormat="false" ht="12.75" hidden="false" customHeight="false" outlineLevel="0" collapsed="false">
      <c r="G280" s="310" t="n">
        <f aca="false">EOMONTH(G279,0)+1</f>
        <v>45597</v>
      </c>
      <c r="H280" s="0" t="n">
        <v>5.1145</v>
      </c>
      <c r="I280" s="326" t="n">
        <v>0.17</v>
      </c>
      <c r="J280" s="326" t="n">
        <v>0.0641572754573048</v>
      </c>
      <c r="S280" s="323"/>
      <c r="Z280" s="362" t="n">
        <v>0</v>
      </c>
      <c r="AA280" s="323" t="n">
        <v>0.195</v>
      </c>
      <c r="AB280" s="323" t="n">
        <v>0.21</v>
      </c>
      <c r="AQ280" s="323" t="n">
        <v>0.65</v>
      </c>
      <c r="AR280" s="323" t="n">
        <v>-0.0225</v>
      </c>
      <c r="AS280" s="323" t="n">
        <v>0</v>
      </c>
      <c r="AT280" s="323" t="n">
        <v>-0.07</v>
      </c>
      <c r="AU280" s="323" t="n">
        <v>0</v>
      </c>
      <c r="AW280" s="323" t="n">
        <v>0</v>
      </c>
      <c r="AX280" s="323" t="n">
        <v>0</v>
      </c>
      <c r="AY280" s="323" t="n">
        <v>0</v>
      </c>
      <c r="AZ280" s="323" t="n">
        <v>0</v>
      </c>
      <c r="BA280" s="323" t="n">
        <v>-0.0525</v>
      </c>
      <c r="BB280" s="323" t="n">
        <v>-0.06</v>
      </c>
      <c r="BH280" s="323" t="n">
        <v>-0.0525</v>
      </c>
      <c r="BJ280" s="323" t="n">
        <v>0</v>
      </c>
      <c r="BN280" s="323" t="n">
        <v>0.46</v>
      </c>
      <c r="BP280" s="323" t="n">
        <v>0</v>
      </c>
      <c r="BQ280" s="323" t="n">
        <v>0.005</v>
      </c>
      <c r="BS280" s="323" t="n">
        <v>0</v>
      </c>
      <c r="BT280" s="323" t="n">
        <v>0</v>
      </c>
      <c r="BU280" s="323" t="n">
        <v>0</v>
      </c>
      <c r="BV280" s="323" t="n">
        <v>0.055</v>
      </c>
      <c r="BX280" s="0" t="n">
        <v>0</v>
      </c>
      <c r="BY280" s="0" t="n">
        <v>0</v>
      </c>
      <c r="BZ280" s="0" t="n">
        <v>0</v>
      </c>
    </row>
    <row r="281" customFormat="false" ht="12.75" hidden="false" customHeight="false" outlineLevel="0" collapsed="false">
      <c r="G281" s="310" t="n">
        <f aca="false">EOMONTH(G280,0)+1</f>
        <v>45627</v>
      </c>
      <c r="H281" s="0" t="n">
        <v>5.2575</v>
      </c>
      <c r="I281" s="326" t="n">
        <v>0.17</v>
      </c>
      <c r="J281" s="326" t="n">
        <v>0.0641506540887224</v>
      </c>
      <c r="S281" s="323"/>
      <c r="Z281" s="362" t="n">
        <v>0</v>
      </c>
      <c r="AA281" s="323" t="n">
        <v>0.215</v>
      </c>
      <c r="AB281" s="323" t="n">
        <v>0.29</v>
      </c>
      <c r="AQ281" s="323" t="n">
        <v>0.98</v>
      </c>
      <c r="AR281" s="323" t="n">
        <v>-0.045</v>
      </c>
      <c r="AS281" s="323" t="n">
        <v>0</v>
      </c>
      <c r="AT281" s="323" t="n">
        <v>-0.07</v>
      </c>
      <c r="AU281" s="323" t="n">
        <v>0</v>
      </c>
      <c r="AW281" s="323" t="n">
        <v>0</v>
      </c>
      <c r="AX281" s="323" t="n">
        <v>0</v>
      </c>
      <c r="AY281" s="323" t="n">
        <v>0</v>
      </c>
      <c r="AZ281" s="323" t="n">
        <v>0</v>
      </c>
      <c r="BA281" s="323" t="n">
        <v>-0.075</v>
      </c>
      <c r="BB281" s="323" t="n">
        <v>-0.06</v>
      </c>
      <c r="BH281" s="323" t="n">
        <v>-0.075</v>
      </c>
      <c r="BJ281" s="323" t="n">
        <v>0</v>
      </c>
      <c r="BN281" s="323" t="n">
        <v>0.77</v>
      </c>
      <c r="BP281" s="323" t="n">
        <v>0</v>
      </c>
      <c r="BQ281" s="323" t="n">
        <v>0.005</v>
      </c>
      <c r="BS281" s="323" t="n">
        <v>0</v>
      </c>
      <c r="BT281" s="323" t="n">
        <v>0</v>
      </c>
      <c r="BU281" s="323" t="n">
        <v>0</v>
      </c>
      <c r="BV281" s="323" t="n">
        <v>0.25</v>
      </c>
      <c r="BX281" s="0" t="n">
        <v>0</v>
      </c>
      <c r="BY281" s="0" t="n">
        <v>0</v>
      </c>
      <c r="BZ281" s="0" t="n">
        <v>0</v>
      </c>
    </row>
    <row r="282" customFormat="false" ht="12.75" hidden="false" customHeight="false" outlineLevel="0" collapsed="false">
      <c r="G282" s="310" t="n">
        <f aca="false">EOMONTH(G281,0)+1</f>
        <v>45658</v>
      </c>
      <c r="H282" s="0"/>
      <c r="J282" s="326" t="n">
        <v>0.0641438120078694</v>
      </c>
      <c r="S282" s="323"/>
      <c r="Z282" s="362" t="n">
        <v>0</v>
      </c>
      <c r="AA282" s="323" t="n">
        <v>0.235</v>
      </c>
      <c r="AB282" s="323" t="n">
        <v>0.34</v>
      </c>
      <c r="AQ282" s="323" t="n">
        <v>1.6</v>
      </c>
      <c r="AR282" s="323" t="n">
        <v>-0.0475</v>
      </c>
      <c r="AS282" s="323" t="n">
        <v>0</v>
      </c>
      <c r="AT282" s="323" t="n">
        <v>-0.07</v>
      </c>
      <c r="AU282" s="323" t="n">
        <v>0</v>
      </c>
      <c r="AW282" s="323" t="n">
        <v>0</v>
      </c>
      <c r="AX282" s="323" t="n">
        <v>0</v>
      </c>
      <c r="AY282" s="323" t="n">
        <v>0</v>
      </c>
      <c r="AZ282" s="323" t="n">
        <v>0</v>
      </c>
      <c r="BA282" s="323" t="n">
        <v>-0.0775</v>
      </c>
      <c r="BB282" s="323" t="n">
        <v>-0.06</v>
      </c>
      <c r="BH282" s="323" t="n">
        <v>-0.0775</v>
      </c>
      <c r="BJ282" s="323" t="n">
        <v>0</v>
      </c>
      <c r="BN282" s="323" t="n">
        <v>1.04</v>
      </c>
      <c r="BP282" s="323" t="n">
        <v>0</v>
      </c>
      <c r="BQ282" s="323" t="n">
        <v>0.005</v>
      </c>
      <c r="BS282" s="323" t="n">
        <v>0</v>
      </c>
      <c r="BT282" s="323" t="n">
        <v>0</v>
      </c>
      <c r="BU282" s="323" t="n">
        <v>0</v>
      </c>
      <c r="BV282" s="323" t="n">
        <v>0.45</v>
      </c>
      <c r="BX282" s="0" t="n">
        <v>0</v>
      </c>
      <c r="BY282" s="0" t="n">
        <v>0</v>
      </c>
      <c r="BZ282" s="0" t="n">
        <v>0</v>
      </c>
    </row>
    <row r="283" customFormat="false" ht="12.75" hidden="false" customHeight="false" outlineLevel="0" collapsed="false">
      <c r="G283" s="310" t="n">
        <f aca="false">EOMONTH(G282,0)+1</f>
        <v>45689</v>
      </c>
      <c r="H283" s="0"/>
      <c r="J283" s="326" t="n">
        <v>0.064136969927032</v>
      </c>
      <c r="S283" s="323"/>
      <c r="Z283" s="362" t="n">
        <v>0</v>
      </c>
      <c r="AA283" s="323" t="n">
        <v>0.235</v>
      </c>
      <c r="AB283" s="323" t="n">
        <v>0.34</v>
      </c>
      <c r="AQ283" s="323" t="n">
        <v>1.6</v>
      </c>
      <c r="AR283" s="323" t="n">
        <v>-0.03</v>
      </c>
      <c r="AS283" s="323" t="n">
        <v>0</v>
      </c>
      <c r="AT283" s="323" t="n">
        <v>-0.07</v>
      </c>
      <c r="AU283" s="323" t="n">
        <v>0</v>
      </c>
      <c r="AW283" s="323" t="n">
        <v>0</v>
      </c>
      <c r="AX283" s="323" t="n">
        <v>0</v>
      </c>
      <c r="AY283" s="323" t="n">
        <v>0</v>
      </c>
      <c r="AZ283" s="323" t="n">
        <v>0</v>
      </c>
      <c r="BA283" s="323" t="n">
        <v>-0.06</v>
      </c>
      <c r="BB283" s="323" t="n">
        <v>-0.06</v>
      </c>
      <c r="BH283" s="323" t="n">
        <v>-0.06</v>
      </c>
      <c r="BJ283" s="323" t="n">
        <v>0</v>
      </c>
      <c r="BN283" s="323" t="n">
        <v>1.04</v>
      </c>
      <c r="BP283" s="323" t="n">
        <v>0</v>
      </c>
      <c r="BQ283" s="323" t="n">
        <v>0.005</v>
      </c>
      <c r="BS283" s="323" t="n">
        <v>0</v>
      </c>
      <c r="BT283" s="323" t="n">
        <v>0</v>
      </c>
      <c r="BU283" s="323" t="n">
        <v>0</v>
      </c>
      <c r="BV283" s="323" t="n">
        <v>0.45</v>
      </c>
      <c r="BX283" s="0" t="n">
        <v>0</v>
      </c>
      <c r="BY283" s="0" t="n">
        <v>0</v>
      </c>
      <c r="BZ283" s="0" t="n">
        <v>0</v>
      </c>
    </row>
    <row r="284" customFormat="false" ht="12.75" hidden="false" customHeight="false" outlineLevel="0" collapsed="false">
      <c r="G284" s="310" t="n">
        <f aca="false">EOMONTH(G283,0)+1</f>
        <v>45717</v>
      </c>
      <c r="H284" s="0"/>
      <c r="J284" s="326" t="n">
        <v>0.0641307899830634</v>
      </c>
      <c r="S284" s="323"/>
      <c r="Z284" s="362" t="n">
        <v>0</v>
      </c>
      <c r="AA284" s="323" t="n">
        <v>0.195</v>
      </c>
      <c r="AB284" s="323" t="n">
        <v>0.29</v>
      </c>
      <c r="AQ284" s="323" t="n">
        <v>0.64</v>
      </c>
      <c r="AR284" s="323" t="n">
        <v>-0.0175</v>
      </c>
      <c r="AS284" s="323" t="n">
        <v>0</v>
      </c>
      <c r="AT284" s="323" t="n">
        <v>-0.07</v>
      </c>
      <c r="AU284" s="323" t="n">
        <v>0</v>
      </c>
      <c r="AW284" s="323" t="n">
        <v>0</v>
      </c>
      <c r="AX284" s="323" t="n">
        <v>0</v>
      </c>
      <c r="AY284" s="323" t="n">
        <v>0</v>
      </c>
      <c r="AZ284" s="323" t="n">
        <v>0</v>
      </c>
      <c r="BA284" s="323" t="n">
        <v>-0.0475</v>
      </c>
      <c r="BB284" s="323" t="n">
        <v>-0.06</v>
      </c>
      <c r="BH284" s="323" t="n">
        <v>-0.0475</v>
      </c>
      <c r="BJ284" s="323" t="n">
        <v>0</v>
      </c>
      <c r="BN284" s="323" t="n">
        <v>0.54</v>
      </c>
      <c r="BP284" s="323" t="n">
        <v>0</v>
      </c>
      <c r="BQ284" s="323" t="n">
        <v>0.005</v>
      </c>
      <c r="BS284" s="323" t="n">
        <v>0</v>
      </c>
      <c r="BT284" s="323" t="n">
        <v>0</v>
      </c>
      <c r="BU284" s="323" t="n">
        <v>0</v>
      </c>
      <c r="BV284" s="323" t="n">
        <v>0.1</v>
      </c>
      <c r="BX284" s="0" t="n">
        <v>0</v>
      </c>
      <c r="BY284" s="0" t="n">
        <v>0</v>
      </c>
      <c r="BZ284" s="0" t="n">
        <v>0</v>
      </c>
    </row>
    <row r="285" customFormat="false" ht="12.75" hidden="false" customHeight="false" outlineLevel="0" collapsed="false">
      <c r="G285" s="310" t="n">
        <f aca="false">EOMONTH(G284,0)+1</f>
        <v>45748</v>
      </c>
      <c r="H285" s="0"/>
      <c r="J285" s="326" t="n">
        <v>0.0641239479022557</v>
      </c>
      <c r="S285" s="323"/>
      <c r="Z285" s="362" t="n">
        <v>0</v>
      </c>
      <c r="AA285" s="323" t="n">
        <v>0.145</v>
      </c>
      <c r="AB285" s="323" t="n">
        <v>0.195</v>
      </c>
      <c r="AQ285" s="323" t="n">
        <v>0.38</v>
      </c>
      <c r="AR285" s="323" t="n">
        <v>0.02</v>
      </c>
      <c r="AS285" s="323" t="n">
        <v>0</v>
      </c>
      <c r="AT285" s="323" t="n">
        <v>-0.07</v>
      </c>
      <c r="AU285" s="323" t="n">
        <v>0</v>
      </c>
      <c r="AW285" s="323" t="n">
        <v>0</v>
      </c>
      <c r="AX285" s="323" t="n">
        <v>0</v>
      </c>
      <c r="AY285" s="323" t="n">
        <v>0</v>
      </c>
      <c r="AZ285" s="323" t="n">
        <v>0</v>
      </c>
      <c r="BA285" s="323" t="n">
        <v>-0.01</v>
      </c>
      <c r="BB285" s="323" t="n">
        <v>-0.06</v>
      </c>
      <c r="BH285" s="323" t="n">
        <v>-0.01</v>
      </c>
      <c r="BJ285" s="323" t="n">
        <v>0</v>
      </c>
      <c r="BN285" s="323" t="n">
        <v>0.36</v>
      </c>
      <c r="BP285" s="323" t="n">
        <v>0</v>
      </c>
      <c r="BQ285" s="323" t="n">
        <v>0.005</v>
      </c>
      <c r="BS285" s="323" t="n">
        <v>0</v>
      </c>
      <c r="BT285" s="323" t="n">
        <v>0</v>
      </c>
      <c r="BU285" s="323" t="n">
        <v>0</v>
      </c>
      <c r="BV285" s="323" t="n">
        <v>0.02</v>
      </c>
      <c r="BX285" s="0" t="n">
        <v>0</v>
      </c>
      <c r="BY285" s="0" t="n">
        <v>0</v>
      </c>
      <c r="BZ285" s="0" t="n">
        <v>0</v>
      </c>
    </row>
    <row r="286" customFormat="false" ht="12.75" hidden="false" customHeight="false" outlineLevel="0" collapsed="false">
      <c r="G286" s="310" t="n">
        <f aca="false">EOMONTH(G285,0)+1</f>
        <v>45778</v>
      </c>
      <c r="H286" s="0"/>
      <c r="J286" s="326" t="n">
        <v>0.0641173265337462</v>
      </c>
      <c r="S286" s="323"/>
      <c r="Z286" s="362" t="n">
        <v>0</v>
      </c>
      <c r="AA286" s="323" t="n">
        <v>0.125</v>
      </c>
      <c r="AB286" s="323" t="n">
        <v>0.135</v>
      </c>
      <c r="AQ286" s="323" t="n">
        <v>0.33</v>
      </c>
      <c r="AR286" s="323" t="n">
        <v>0.02</v>
      </c>
      <c r="AS286" s="323" t="n">
        <v>0</v>
      </c>
      <c r="AT286" s="323" t="n">
        <v>-0.07</v>
      </c>
      <c r="AU286" s="323" t="n">
        <v>0</v>
      </c>
      <c r="AW286" s="323" t="n">
        <v>0</v>
      </c>
      <c r="AX286" s="323" t="n">
        <v>0</v>
      </c>
      <c r="AY286" s="323" t="n">
        <v>0</v>
      </c>
      <c r="AZ286" s="323" t="n">
        <v>0</v>
      </c>
      <c r="BA286" s="323" t="n">
        <v>-0.01</v>
      </c>
      <c r="BB286" s="323" t="n">
        <v>-0.06</v>
      </c>
      <c r="BH286" s="323" t="n">
        <v>-0.01</v>
      </c>
      <c r="BJ286" s="323" t="n">
        <v>0</v>
      </c>
      <c r="BN286" s="323" t="n">
        <v>0.325</v>
      </c>
      <c r="BP286" s="323" t="n">
        <v>0</v>
      </c>
      <c r="BQ286" s="323" t="n">
        <v>0.005</v>
      </c>
      <c r="BS286" s="323" t="n">
        <v>0</v>
      </c>
      <c r="BT286" s="323" t="n">
        <v>0</v>
      </c>
      <c r="BU286" s="323" t="n">
        <v>0</v>
      </c>
      <c r="BV286" s="323" t="n">
        <v>0.02</v>
      </c>
      <c r="BX286" s="0" t="n">
        <v>0</v>
      </c>
      <c r="BY286" s="0" t="n">
        <v>0</v>
      </c>
      <c r="BZ286" s="0" t="n">
        <v>0</v>
      </c>
    </row>
    <row r="287" customFormat="false" ht="12.75" hidden="false" customHeight="false" outlineLevel="0" collapsed="false">
      <c r="G287" s="310" t="n">
        <f aca="false">EOMONTH(G286,0)+1</f>
        <v>45809</v>
      </c>
      <c r="H287" s="0"/>
      <c r="J287" s="326" t="n">
        <v>0.0641104844529692</v>
      </c>
      <c r="S287" s="323"/>
      <c r="Z287" s="362" t="n">
        <v>0</v>
      </c>
      <c r="AA287" s="323" t="n">
        <v>0.145</v>
      </c>
      <c r="AB287" s="323" t="n">
        <v>0.165</v>
      </c>
      <c r="AQ287" s="323" t="n">
        <v>0.37</v>
      </c>
      <c r="AR287" s="323" t="n">
        <v>0.025</v>
      </c>
      <c r="AS287" s="323" t="n">
        <v>0</v>
      </c>
      <c r="AT287" s="323" t="n">
        <v>-0.07</v>
      </c>
      <c r="AU287" s="323" t="n">
        <v>0</v>
      </c>
      <c r="AW287" s="323" t="n">
        <v>0</v>
      </c>
      <c r="AX287" s="323" t="n">
        <v>0</v>
      </c>
      <c r="AY287" s="323" t="n">
        <v>0</v>
      </c>
      <c r="AZ287" s="323" t="n">
        <v>0</v>
      </c>
      <c r="BA287" s="323" t="n">
        <v>-0.005</v>
      </c>
      <c r="BB287" s="323" t="n">
        <v>-0.06</v>
      </c>
      <c r="BH287" s="323" t="n">
        <v>-0.005</v>
      </c>
      <c r="BJ287" s="323" t="n">
        <v>0</v>
      </c>
      <c r="BN287" s="323" t="n">
        <v>0.335</v>
      </c>
      <c r="BP287" s="323" t="n">
        <v>0</v>
      </c>
      <c r="BQ287" s="323" t="n">
        <v>0.005</v>
      </c>
      <c r="BS287" s="323" t="n">
        <v>0</v>
      </c>
      <c r="BT287" s="323" t="n">
        <v>0</v>
      </c>
      <c r="BU287" s="323" t="n">
        <v>0</v>
      </c>
      <c r="BV287" s="323" t="n">
        <v>0.035</v>
      </c>
      <c r="BX287" s="0" t="n">
        <v>0</v>
      </c>
      <c r="BY287" s="0" t="n">
        <v>0</v>
      </c>
      <c r="BZ287" s="0" t="n">
        <v>0</v>
      </c>
    </row>
    <row r="288" customFormat="false" ht="12.75" hidden="false" customHeight="false" outlineLevel="0" collapsed="false">
      <c r="G288" s="310" t="n">
        <f aca="false">EOMONTH(G287,0)+1</f>
        <v>45839</v>
      </c>
      <c r="H288" s="0"/>
      <c r="J288" s="326" t="n">
        <v>0.0641038630844899</v>
      </c>
      <c r="S288" s="323"/>
      <c r="Z288" s="362" t="n">
        <v>0</v>
      </c>
      <c r="AA288" s="323" t="n">
        <v>0.15</v>
      </c>
      <c r="AB288" s="323" t="n">
        <v>0.205</v>
      </c>
      <c r="AQ288" s="323" t="n">
        <v>0.41</v>
      </c>
      <c r="AR288" s="323" t="n">
        <v>0.0275</v>
      </c>
      <c r="AS288" s="323" t="n">
        <v>0</v>
      </c>
      <c r="AT288" s="323" t="n">
        <v>-0.07</v>
      </c>
      <c r="AU288" s="323" t="n">
        <v>0</v>
      </c>
      <c r="AW288" s="323" t="n">
        <v>0</v>
      </c>
      <c r="AX288" s="323" t="n">
        <v>0</v>
      </c>
      <c r="AY288" s="323" t="n">
        <v>0</v>
      </c>
      <c r="AZ288" s="323" t="n">
        <v>0</v>
      </c>
      <c r="BA288" s="323" t="n">
        <v>-0.0025</v>
      </c>
      <c r="BB288" s="323" t="n">
        <v>-0.06</v>
      </c>
      <c r="BH288" s="323" t="n">
        <v>-0.0025</v>
      </c>
      <c r="BJ288" s="323" t="n">
        <v>0</v>
      </c>
      <c r="BN288" s="323" t="n">
        <v>0.35</v>
      </c>
      <c r="BP288" s="323" t="n">
        <v>0</v>
      </c>
      <c r="BQ288" s="323" t="n">
        <v>0.005</v>
      </c>
      <c r="BS288" s="323" t="n">
        <v>0</v>
      </c>
      <c r="BT288" s="323" t="n">
        <v>0</v>
      </c>
      <c r="BU288" s="323" t="n">
        <v>0</v>
      </c>
      <c r="BV288" s="323" t="n">
        <v>0.035</v>
      </c>
      <c r="BX288" s="0" t="n">
        <v>0</v>
      </c>
      <c r="BY288" s="0" t="n">
        <v>0</v>
      </c>
      <c r="BZ288" s="0" t="n">
        <v>0</v>
      </c>
    </row>
    <row r="289" customFormat="false" ht="12.75" hidden="false" customHeight="false" outlineLevel="0" collapsed="false">
      <c r="G289" s="310" t="n">
        <f aca="false">EOMONTH(G288,0)+1</f>
        <v>45870</v>
      </c>
      <c r="H289" s="0"/>
      <c r="J289" s="326" t="n">
        <v>0.064097021003743</v>
      </c>
      <c r="S289" s="323"/>
      <c r="Z289" s="362" t="n">
        <v>0</v>
      </c>
      <c r="AA289" s="323" t="n">
        <v>0.15</v>
      </c>
      <c r="AB289" s="323" t="n">
        <v>0.205</v>
      </c>
      <c r="AQ289" s="323" t="n">
        <v>0.41</v>
      </c>
      <c r="AR289" s="323" t="n">
        <v>0.03</v>
      </c>
      <c r="AS289" s="323" t="n">
        <v>0</v>
      </c>
      <c r="AT289" s="323" t="n">
        <v>-0.07</v>
      </c>
      <c r="AU289" s="323" t="n">
        <v>0</v>
      </c>
      <c r="AW289" s="323" t="n">
        <v>0</v>
      </c>
      <c r="AX289" s="323" t="n">
        <v>0</v>
      </c>
      <c r="AY289" s="323" t="n">
        <v>0</v>
      </c>
      <c r="AZ289" s="323" t="n">
        <v>0</v>
      </c>
      <c r="BA289" s="323" t="n">
        <v>0</v>
      </c>
      <c r="BB289" s="323" t="n">
        <v>-0.06</v>
      </c>
      <c r="BH289" s="323" t="n">
        <v>0</v>
      </c>
      <c r="BJ289" s="323" t="n">
        <v>0</v>
      </c>
      <c r="BN289" s="323" t="n">
        <v>0.35</v>
      </c>
      <c r="BP289" s="323" t="n">
        <v>0</v>
      </c>
      <c r="BQ289" s="323" t="n">
        <v>0.005</v>
      </c>
      <c r="BS289" s="323" t="n">
        <v>0</v>
      </c>
      <c r="BT289" s="323" t="n">
        <v>0</v>
      </c>
      <c r="BU289" s="323" t="n">
        <v>0</v>
      </c>
      <c r="BV289" s="323" t="n">
        <v>0.01</v>
      </c>
      <c r="BX289" s="0" t="n">
        <v>0</v>
      </c>
      <c r="BY289" s="0" t="n">
        <v>0</v>
      </c>
      <c r="BZ289" s="0" t="n">
        <v>0</v>
      </c>
    </row>
    <row r="290" customFormat="false" ht="12.75" hidden="false" customHeight="false" outlineLevel="0" collapsed="false">
      <c r="G290" s="310" t="n">
        <f aca="false">EOMONTH(G289,0)+1</f>
        <v>45901</v>
      </c>
      <c r="H290" s="0"/>
      <c r="J290" s="326" t="n">
        <v>0.0640901789230117</v>
      </c>
      <c r="S290" s="323"/>
      <c r="Z290" s="362" t="n">
        <v>0</v>
      </c>
      <c r="AA290" s="323" t="n">
        <v>0.125</v>
      </c>
      <c r="AB290" s="323" t="n">
        <v>0.145</v>
      </c>
      <c r="AQ290" s="323" t="n">
        <v>0.36</v>
      </c>
      <c r="AR290" s="323" t="n">
        <v>0.0225</v>
      </c>
      <c r="AS290" s="323" t="n">
        <v>0</v>
      </c>
      <c r="AT290" s="323" t="n">
        <v>-0.07</v>
      </c>
      <c r="AU290" s="323" t="n">
        <v>0</v>
      </c>
      <c r="AW290" s="323" t="n">
        <v>0</v>
      </c>
      <c r="AX290" s="323" t="n">
        <v>0</v>
      </c>
      <c r="AY290" s="323" t="n">
        <v>0</v>
      </c>
      <c r="AZ290" s="323" t="n">
        <v>0</v>
      </c>
      <c r="BA290" s="323" t="n">
        <v>-0.0075</v>
      </c>
      <c r="BB290" s="323" t="n">
        <v>-0.06</v>
      </c>
      <c r="BH290" s="323" t="n">
        <v>-0.0075</v>
      </c>
      <c r="BJ290" s="323" t="n">
        <v>0</v>
      </c>
      <c r="BN290" s="323" t="n">
        <v>0.315</v>
      </c>
      <c r="BP290" s="323" t="n">
        <v>0</v>
      </c>
      <c r="BQ290" s="323" t="n">
        <v>0.005</v>
      </c>
      <c r="BS290" s="323" t="n">
        <v>0</v>
      </c>
      <c r="BT290" s="323" t="n">
        <v>0</v>
      </c>
      <c r="BU290" s="323" t="n">
        <v>0</v>
      </c>
      <c r="BV290" s="323" t="n">
        <v>0.01</v>
      </c>
      <c r="BX290" s="0" t="n">
        <v>0</v>
      </c>
      <c r="BY290" s="0" t="n">
        <v>0</v>
      </c>
      <c r="BZ290" s="0" t="n">
        <v>0</v>
      </c>
    </row>
    <row r="291" customFormat="false" ht="12.75" hidden="false" customHeight="false" outlineLevel="0" collapsed="false">
      <c r="G291" s="310" t="n">
        <f aca="false">EOMONTH(G290,0)+1</f>
        <v>45931</v>
      </c>
      <c r="H291" s="0"/>
      <c r="J291" s="326" t="n">
        <v>0.0640835575545768</v>
      </c>
      <c r="S291" s="323"/>
      <c r="Z291" s="362" t="n">
        <v>0</v>
      </c>
      <c r="AA291" s="323" t="n">
        <v>0.145</v>
      </c>
      <c r="AB291" s="323" t="n">
        <v>0.175</v>
      </c>
      <c r="AQ291" s="323" t="n">
        <v>0.4</v>
      </c>
      <c r="AR291" s="323" t="n">
        <v>0.0125</v>
      </c>
      <c r="AS291" s="323" t="n">
        <v>0</v>
      </c>
      <c r="AT291" s="323" t="n">
        <v>-0.07</v>
      </c>
      <c r="AU291" s="323" t="n">
        <v>0</v>
      </c>
      <c r="AW291" s="323" t="n">
        <v>0</v>
      </c>
      <c r="AX291" s="323" t="n">
        <v>0</v>
      </c>
      <c r="AY291" s="323" t="n">
        <v>0</v>
      </c>
      <c r="AZ291" s="323" t="n">
        <v>0</v>
      </c>
      <c r="BA291" s="323" t="n">
        <v>-0.0175</v>
      </c>
      <c r="BB291" s="323" t="n">
        <v>-0.06</v>
      </c>
      <c r="BH291" s="323" t="n">
        <v>-0.0175</v>
      </c>
      <c r="BJ291" s="323" t="n">
        <v>0</v>
      </c>
      <c r="BN291" s="323" t="n">
        <v>0.36</v>
      </c>
      <c r="BP291" s="323" t="n">
        <v>0</v>
      </c>
      <c r="BQ291" s="323" t="n">
        <v>0.005</v>
      </c>
      <c r="BS291" s="323" t="n">
        <v>0</v>
      </c>
      <c r="BT291" s="323" t="n">
        <v>0</v>
      </c>
      <c r="BU291" s="323" t="n">
        <v>0</v>
      </c>
      <c r="BV291" s="323" t="n">
        <v>0.01</v>
      </c>
      <c r="BX291" s="0" t="n">
        <v>0</v>
      </c>
      <c r="BY291" s="0" t="n">
        <v>0</v>
      </c>
      <c r="BZ291" s="0" t="n">
        <v>0</v>
      </c>
    </row>
    <row r="292" customFormat="false" ht="12.75" hidden="false" customHeight="false" outlineLevel="0" collapsed="false">
      <c r="G292" s="310" t="n">
        <f aca="false">EOMONTH(G291,0)+1</f>
        <v>45962</v>
      </c>
      <c r="H292" s="0"/>
      <c r="J292" s="326" t="n">
        <v>0.0640767154738762</v>
      </c>
      <c r="S292" s="323"/>
      <c r="Z292" s="362" t="n">
        <v>0</v>
      </c>
      <c r="AA292" s="323" t="n">
        <v>0.195</v>
      </c>
      <c r="AB292" s="323" t="n">
        <v>0.21</v>
      </c>
      <c r="AQ292" s="323" t="n">
        <v>0.65</v>
      </c>
      <c r="AR292" s="323" t="n">
        <v>-0.0225</v>
      </c>
      <c r="AS292" s="323" t="n">
        <v>0</v>
      </c>
      <c r="AT292" s="323" t="n">
        <v>-0.07</v>
      </c>
      <c r="AU292" s="323" t="n">
        <v>0</v>
      </c>
      <c r="AW292" s="323" t="n">
        <v>0</v>
      </c>
      <c r="AX292" s="323" t="n">
        <v>0</v>
      </c>
      <c r="AY292" s="323" t="n">
        <v>0</v>
      </c>
      <c r="AZ292" s="323" t="n">
        <v>0</v>
      </c>
      <c r="BA292" s="323" t="n">
        <v>-0.0525</v>
      </c>
      <c r="BB292" s="323" t="n">
        <v>-0.06</v>
      </c>
      <c r="BH292" s="323" t="n">
        <v>-0.0525</v>
      </c>
      <c r="BJ292" s="323" t="n">
        <v>0</v>
      </c>
      <c r="BN292" s="323" t="n">
        <v>0.46</v>
      </c>
      <c r="BP292" s="323" t="n">
        <v>0</v>
      </c>
      <c r="BQ292" s="323" t="n">
        <v>0.005</v>
      </c>
      <c r="BS292" s="323" t="n">
        <v>0</v>
      </c>
      <c r="BT292" s="323" t="n">
        <v>0</v>
      </c>
      <c r="BU292" s="323" t="n">
        <v>0</v>
      </c>
      <c r="BV292" s="323" t="n">
        <v>0.055</v>
      </c>
      <c r="BX292" s="0" t="n">
        <v>0</v>
      </c>
      <c r="BY292" s="0" t="n">
        <v>0</v>
      </c>
      <c r="BZ292" s="0" t="n">
        <v>0</v>
      </c>
    </row>
    <row r="293" customFormat="false" ht="12.75" hidden="false" customHeight="false" outlineLevel="0" collapsed="false">
      <c r="G293" s="310" t="n">
        <f aca="false">EOMONTH(G292,0)+1</f>
        <v>45992</v>
      </c>
      <c r="H293" s="0"/>
      <c r="J293" s="326" t="n">
        <v>0.0640700941054706</v>
      </c>
      <c r="S293" s="323"/>
      <c r="Z293" s="362" t="n">
        <v>0</v>
      </c>
      <c r="AA293" s="323" t="n">
        <v>0.215</v>
      </c>
      <c r="AB293" s="323" t="n">
        <v>0.29</v>
      </c>
      <c r="AQ293" s="323" t="n">
        <v>0.98</v>
      </c>
      <c r="AR293" s="323" t="n">
        <v>-0.045</v>
      </c>
      <c r="AS293" s="323" t="n">
        <v>0</v>
      </c>
      <c r="AT293" s="323" t="n">
        <v>-0.07</v>
      </c>
      <c r="AU293" s="323" t="n">
        <v>0</v>
      </c>
      <c r="AW293" s="323" t="n">
        <v>0</v>
      </c>
      <c r="AX293" s="323" t="n">
        <v>0</v>
      </c>
      <c r="AY293" s="323" t="n">
        <v>0</v>
      </c>
      <c r="AZ293" s="323" t="n">
        <v>0</v>
      </c>
      <c r="BA293" s="323" t="n">
        <v>-0.075</v>
      </c>
      <c r="BB293" s="323" t="n">
        <v>-0.06</v>
      </c>
      <c r="BH293" s="323" t="n">
        <v>-0.075</v>
      </c>
      <c r="BJ293" s="323" t="n">
        <v>0</v>
      </c>
      <c r="BN293" s="323" t="n">
        <v>0.77</v>
      </c>
      <c r="BP293" s="323" t="n">
        <v>0</v>
      </c>
      <c r="BQ293" s="323" t="n">
        <v>0.005</v>
      </c>
      <c r="BS293" s="323" t="n">
        <v>0</v>
      </c>
      <c r="BT293" s="323" t="n">
        <v>0</v>
      </c>
      <c r="BU293" s="323" t="n">
        <v>0</v>
      </c>
      <c r="BV293" s="323" t="n">
        <v>0.25</v>
      </c>
      <c r="BX293" s="0" t="n">
        <v>0</v>
      </c>
      <c r="BY293" s="0" t="n">
        <v>0</v>
      </c>
      <c r="BZ293" s="0" t="n">
        <v>0</v>
      </c>
    </row>
    <row r="294" customFormat="false" ht="12.75" hidden="false" customHeight="false" outlineLevel="0" collapsed="false">
      <c r="G294" s="310" t="n">
        <f aca="false">EOMONTH(G293,0)+1</f>
        <v>46023</v>
      </c>
      <c r="H294" s="0"/>
      <c r="J294" s="326" t="n">
        <v>0.0640632520248006</v>
      </c>
      <c r="Z294" s="323" t="n">
        <v>0</v>
      </c>
      <c r="AA294" s="362" t="n">
        <v>0.235</v>
      </c>
      <c r="AB294" s="323" t="n">
        <v>0.34</v>
      </c>
      <c r="AQ294" s="323" t="n">
        <v>1.6</v>
      </c>
      <c r="AR294" s="323" t="n">
        <v>-0.0475</v>
      </c>
      <c r="AS294" s="323" t="n">
        <v>0</v>
      </c>
      <c r="AT294" s="323" t="n">
        <v>-0.07</v>
      </c>
      <c r="AU294" s="323" t="n">
        <v>0</v>
      </c>
      <c r="AW294" s="323" t="n">
        <v>0</v>
      </c>
      <c r="AX294" s="323" t="n">
        <v>0</v>
      </c>
      <c r="AY294" s="323" t="n">
        <v>0</v>
      </c>
      <c r="AZ294" s="323" t="n">
        <v>0</v>
      </c>
      <c r="BA294" s="323" t="n">
        <v>-0.0775</v>
      </c>
      <c r="BB294" s="323" t="n">
        <v>-0.06</v>
      </c>
      <c r="BH294" s="323" t="n">
        <v>-0.0775</v>
      </c>
      <c r="BJ294" s="323" t="n">
        <v>0</v>
      </c>
      <c r="BN294" s="323" t="n">
        <v>1.04</v>
      </c>
      <c r="BP294" s="323" t="n">
        <v>0</v>
      </c>
      <c r="BQ294" s="323" t="n">
        <v>0.005</v>
      </c>
      <c r="BS294" s="323" t="n">
        <v>0</v>
      </c>
      <c r="BT294" s="323" t="n">
        <v>0</v>
      </c>
      <c r="BU294" s="323" t="n">
        <v>0</v>
      </c>
      <c r="BV294" s="323" t="n">
        <v>0.45</v>
      </c>
      <c r="BX294" s="0" t="n">
        <v>0</v>
      </c>
      <c r="BY294" s="0" t="n">
        <v>0</v>
      </c>
      <c r="BZ294" s="0" t="n">
        <v>0</v>
      </c>
    </row>
    <row r="295" customFormat="false" ht="12.75" hidden="false" customHeight="false" outlineLevel="0" collapsed="false">
      <c r="G295" s="310" t="n">
        <f aca="false">EOMONTH(G294,0)+1</f>
        <v>46054</v>
      </c>
      <c r="H295" s="0"/>
      <c r="J295" s="326" t="n">
        <v>0.0640564099441461</v>
      </c>
      <c r="Z295" s="323" t="n">
        <v>0</v>
      </c>
      <c r="AA295" s="362" t="n">
        <v>0.235</v>
      </c>
      <c r="AB295" s="323" t="n">
        <v>0.34</v>
      </c>
      <c r="AQ295" s="323" t="n">
        <v>1.6</v>
      </c>
      <c r="AR295" s="323" t="n">
        <v>-0.03</v>
      </c>
      <c r="AS295" s="323" t="n">
        <v>0</v>
      </c>
      <c r="AT295" s="323" t="n">
        <v>-0.07</v>
      </c>
      <c r="AU295" s="323" t="n">
        <v>0</v>
      </c>
      <c r="AW295" s="323" t="n">
        <v>0</v>
      </c>
      <c r="AX295" s="323" t="n">
        <v>0</v>
      </c>
      <c r="AY295" s="323" t="n">
        <v>0</v>
      </c>
      <c r="AZ295" s="323" t="n">
        <v>0</v>
      </c>
      <c r="BA295" s="323" t="n">
        <v>-0.06</v>
      </c>
      <c r="BB295" s="323" t="n">
        <v>-0.06</v>
      </c>
      <c r="BH295" s="323" t="n">
        <v>-0.06</v>
      </c>
      <c r="BJ295" s="323" t="n">
        <v>0</v>
      </c>
      <c r="BN295" s="323" t="n">
        <v>1.04</v>
      </c>
      <c r="BP295" s="323" t="n">
        <v>0</v>
      </c>
      <c r="BQ295" s="323" t="n">
        <v>0.005</v>
      </c>
      <c r="BS295" s="323" t="n">
        <v>0</v>
      </c>
      <c r="BT295" s="323" t="n">
        <v>0</v>
      </c>
      <c r="BU295" s="323" t="n">
        <v>0</v>
      </c>
      <c r="BV295" s="323" t="n">
        <v>0.45</v>
      </c>
      <c r="BX295" s="0" t="n">
        <v>0</v>
      </c>
      <c r="BY295" s="0" t="n">
        <v>0</v>
      </c>
      <c r="BZ295" s="0" t="n">
        <v>0</v>
      </c>
    </row>
    <row r="296" customFormat="false" ht="12.75" hidden="false" customHeight="false" outlineLevel="0" collapsed="false">
      <c r="G296" s="310" t="n">
        <f aca="false">EOMONTH(G295,0)+1</f>
        <v>46082</v>
      </c>
      <c r="H296" s="0"/>
      <c r="J296" s="326" t="n">
        <v>0.0640502300003423</v>
      </c>
      <c r="Z296" s="323" t="n">
        <v>0</v>
      </c>
      <c r="AA296" s="362" t="n">
        <v>0.195</v>
      </c>
      <c r="AB296" s="323" t="n">
        <v>0.29</v>
      </c>
      <c r="AQ296" s="323" t="n">
        <v>0.64</v>
      </c>
      <c r="AR296" s="323" t="n">
        <v>-0.0175</v>
      </c>
      <c r="AS296" s="323" t="n">
        <v>0</v>
      </c>
      <c r="AT296" s="323" t="n">
        <v>-0.07</v>
      </c>
      <c r="AU296" s="323" t="n">
        <v>0</v>
      </c>
      <c r="AW296" s="323" t="n">
        <v>0</v>
      </c>
      <c r="AX296" s="323" t="n">
        <v>0</v>
      </c>
      <c r="AY296" s="323" t="n">
        <v>0</v>
      </c>
      <c r="AZ296" s="323" t="n">
        <v>0</v>
      </c>
      <c r="BA296" s="323" t="n">
        <v>-0.0475</v>
      </c>
      <c r="BB296" s="323" t="n">
        <v>-0.06</v>
      </c>
      <c r="BH296" s="323" t="n">
        <v>-0.0475</v>
      </c>
      <c r="BJ296" s="323" t="n">
        <v>0</v>
      </c>
      <c r="BN296" s="323" t="n">
        <v>0.54</v>
      </c>
      <c r="BP296" s="323" t="n">
        <v>0</v>
      </c>
      <c r="BQ296" s="323" t="n">
        <v>0.005</v>
      </c>
      <c r="BS296" s="323" t="n">
        <v>0</v>
      </c>
      <c r="BT296" s="323" t="n">
        <v>0</v>
      </c>
      <c r="BU296" s="323" t="n">
        <v>0</v>
      </c>
      <c r="BV296" s="323" t="n">
        <v>0.1</v>
      </c>
      <c r="BX296" s="0" t="n">
        <v>0</v>
      </c>
      <c r="BY296" s="0" t="n">
        <v>0</v>
      </c>
      <c r="BZ296" s="0" t="n">
        <v>0</v>
      </c>
    </row>
    <row r="297" customFormat="false" ht="12.75" hidden="false" customHeight="false" outlineLevel="0" collapsed="false">
      <c r="G297" s="310" t="n">
        <f aca="false">EOMONTH(G296,0)+1</f>
        <v>46113</v>
      </c>
      <c r="H297" s="0"/>
      <c r="J297" s="326" t="n">
        <v>0.0640433879197175</v>
      </c>
      <c r="Z297" s="323" t="n">
        <v>0</v>
      </c>
      <c r="AA297" s="362" t="n">
        <v>0.145</v>
      </c>
      <c r="AB297" s="323" t="n">
        <v>0.195</v>
      </c>
      <c r="AQ297" s="323" t="n">
        <v>0.38</v>
      </c>
      <c r="AR297" s="323" t="n">
        <v>0.02</v>
      </c>
      <c r="AS297" s="323" t="n">
        <v>0</v>
      </c>
      <c r="AT297" s="323" t="n">
        <v>-0.07</v>
      </c>
      <c r="AU297" s="323" t="n">
        <v>0</v>
      </c>
      <c r="AW297" s="323" t="n">
        <v>0</v>
      </c>
      <c r="AX297" s="323" t="n">
        <v>0</v>
      </c>
      <c r="AY297" s="323" t="n">
        <v>0</v>
      </c>
      <c r="AZ297" s="323" t="n">
        <v>0</v>
      </c>
      <c r="BA297" s="323" t="n">
        <v>-0.01</v>
      </c>
      <c r="BB297" s="323" t="n">
        <v>-0.06</v>
      </c>
      <c r="BH297" s="323" t="n">
        <v>-0.01</v>
      </c>
      <c r="BJ297" s="323" t="n">
        <v>0</v>
      </c>
      <c r="BN297" s="323" t="n">
        <v>0.36</v>
      </c>
      <c r="BP297" s="323" t="n">
        <v>0</v>
      </c>
      <c r="BQ297" s="323" t="n">
        <v>0.005</v>
      </c>
      <c r="BS297" s="323" t="n">
        <v>0</v>
      </c>
      <c r="BT297" s="323" t="n">
        <v>0</v>
      </c>
      <c r="BU297" s="323" t="n">
        <v>0</v>
      </c>
      <c r="BV297" s="323" t="n">
        <v>0.02</v>
      </c>
      <c r="BX297" s="0" t="n">
        <v>0</v>
      </c>
      <c r="BY297" s="0" t="n">
        <v>0</v>
      </c>
      <c r="BZ297" s="0" t="n">
        <v>0</v>
      </c>
    </row>
    <row r="298" customFormat="false" ht="12.75" hidden="false" customHeight="false" outlineLevel="0" collapsed="false">
      <c r="G298" s="310" t="n">
        <f aca="false">EOMONTH(G297,0)+1</f>
        <v>46143</v>
      </c>
      <c r="H298" s="0"/>
      <c r="J298" s="326" t="n">
        <v>0.0640367665513857</v>
      </c>
      <c r="Z298" s="323" t="n">
        <v>0</v>
      </c>
      <c r="AA298" s="362" t="n">
        <v>0.125</v>
      </c>
      <c r="AB298" s="323" t="n">
        <v>0.135</v>
      </c>
      <c r="AQ298" s="323" t="n">
        <v>0.33</v>
      </c>
      <c r="AR298" s="323" t="n">
        <v>0.02</v>
      </c>
      <c r="AS298" s="323" t="n">
        <v>0</v>
      </c>
      <c r="AT298" s="323" t="n">
        <v>-0.07</v>
      </c>
      <c r="AU298" s="323" t="n">
        <v>0</v>
      </c>
      <c r="AW298" s="323" t="n">
        <v>0</v>
      </c>
      <c r="AX298" s="323" t="n">
        <v>0</v>
      </c>
      <c r="AY298" s="323" t="n">
        <v>0</v>
      </c>
      <c r="AZ298" s="323" t="n">
        <v>0</v>
      </c>
      <c r="BA298" s="323" t="n">
        <v>-0.01</v>
      </c>
      <c r="BB298" s="323" t="n">
        <v>-0.06</v>
      </c>
      <c r="BH298" s="323" t="n">
        <v>-0.01</v>
      </c>
      <c r="BJ298" s="323" t="n">
        <v>0</v>
      </c>
      <c r="BN298" s="323" t="n">
        <v>0.325</v>
      </c>
      <c r="BP298" s="323" t="n">
        <v>0</v>
      </c>
      <c r="BQ298" s="323" t="n">
        <v>0.005</v>
      </c>
      <c r="BS298" s="323" t="n">
        <v>0</v>
      </c>
      <c r="BT298" s="323" t="n">
        <v>0</v>
      </c>
      <c r="BU298" s="323" t="n">
        <v>0</v>
      </c>
      <c r="BV298" s="323" t="n">
        <v>0.02</v>
      </c>
      <c r="BX298" s="0" t="n">
        <v>0</v>
      </c>
      <c r="BY298" s="0" t="n">
        <v>0</v>
      </c>
      <c r="BZ298" s="0" t="n">
        <v>0</v>
      </c>
    </row>
    <row r="299" customFormat="false" ht="12.75" hidden="false" customHeight="false" outlineLevel="0" collapsed="false">
      <c r="G299" s="310" t="n">
        <f aca="false">EOMONTH(G298,0)+1</f>
        <v>46174</v>
      </c>
      <c r="H299" s="0"/>
      <c r="J299" s="326" t="n">
        <v>0.0640299244707907</v>
      </c>
      <c r="Z299" s="323" t="n">
        <v>0</v>
      </c>
      <c r="AA299" s="362" t="n">
        <v>0.145</v>
      </c>
      <c r="AB299" s="323" t="n">
        <v>0.165</v>
      </c>
      <c r="AQ299" s="323" t="n">
        <v>0.37</v>
      </c>
      <c r="AR299" s="323" t="n">
        <v>0.025</v>
      </c>
      <c r="AS299" s="323" t="n">
        <v>0</v>
      </c>
      <c r="AT299" s="323" t="n">
        <v>-0.07</v>
      </c>
      <c r="AU299" s="323" t="n">
        <v>0</v>
      </c>
      <c r="AW299" s="323" t="n">
        <v>0</v>
      </c>
      <c r="AX299" s="323" t="n">
        <v>0</v>
      </c>
      <c r="AY299" s="323" t="n">
        <v>0</v>
      </c>
      <c r="AZ299" s="323" t="n">
        <v>0</v>
      </c>
      <c r="BA299" s="323" t="n">
        <v>-0.005</v>
      </c>
      <c r="BB299" s="323" t="n">
        <v>-0.06</v>
      </c>
      <c r="BH299" s="323" t="n">
        <v>-0.005</v>
      </c>
      <c r="BJ299" s="323" t="n">
        <v>0</v>
      </c>
      <c r="BN299" s="323" t="n">
        <v>0.335</v>
      </c>
      <c r="BP299" s="323" t="n">
        <v>0</v>
      </c>
      <c r="BQ299" s="323" t="n">
        <v>0.005</v>
      </c>
      <c r="BS299" s="323" t="n">
        <v>0</v>
      </c>
      <c r="BT299" s="323" t="n">
        <v>0</v>
      </c>
      <c r="BU299" s="323" t="n">
        <v>0</v>
      </c>
      <c r="BV299" s="323" t="n">
        <v>0.035</v>
      </c>
      <c r="BX299" s="0" t="n">
        <v>0</v>
      </c>
      <c r="BY299" s="0" t="n">
        <v>0</v>
      </c>
      <c r="BZ299" s="0" t="n">
        <v>0</v>
      </c>
    </row>
    <row r="300" customFormat="false" ht="12.75" hidden="false" customHeight="false" outlineLevel="0" collapsed="false">
      <c r="G300" s="310" t="n">
        <f aca="false">EOMONTH(G299,0)+1</f>
        <v>46204</v>
      </c>
      <c r="H300" s="0"/>
      <c r="J300" s="326" t="n">
        <v>0.0640233031024882</v>
      </c>
      <c r="Z300" s="323" t="n">
        <v>0</v>
      </c>
      <c r="AA300" s="362" t="n">
        <v>0.15</v>
      </c>
      <c r="AB300" s="323" t="n">
        <v>0.205</v>
      </c>
      <c r="AQ300" s="323" t="n">
        <v>0.41</v>
      </c>
      <c r="AR300" s="323" t="n">
        <v>0.0275</v>
      </c>
      <c r="AS300" s="323" t="n">
        <v>0</v>
      </c>
      <c r="AT300" s="323" t="n">
        <v>-0.07</v>
      </c>
      <c r="AU300" s="323" t="n">
        <v>0</v>
      </c>
      <c r="AW300" s="323" t="n">
        <v>0</v>
      </c>
      <c r="AX300" s="323" t="n">
        <v>0</v>
      </c>
      <c r="AY300" s="323" t="n">
        <v>0</v>
      </c>
      <c r="AZ300" s="323" t="n">
        <v>0</v>
      </c>
      <c r="BA300" s="323" t="n">
        <v>-0.0025</v>
      </c>
      <c r="BB300" s="323" t="n">
        <v>-0.06</v>
      </c>
      <c r="BH300" s="323" t="n">
        <v>-0.0025</v>
      </c>
      <c r="BJ300" s="323" t="n">
        <v>0</v>
      </c>
      <c r="BN300" s="323" t="n">
        <v>0.35</v>
      </c>
      <c r="BP300" s="323" t="n">
        <v>0</v>
      </c>
      <c r="BQ300" s="323" t="n">
        <v>0.005</v>
      </c>
      <c r="BS300" s="323" t="n">
        <v>0</v>
      </c>
      <c r="BT300" s="323" t="n">
        <v>0</v>
      </c>
      <c r="BU300" s="323" t="n">
        <v>0</v>
      </c>
      <c r="BV300" s="323" t="n">
        <v>0.035</v>
      </c>
      <c r="BX300" s="0" t="n">
        <v>0</v>
      </c>
      <c r="BY300" s="0" t="n">
        <v>0</v>
      </c>
      <c r="BZ300" s="0" t="n">
        <v>0</v>
      </c>
    </row>
    <row r="301" customFormat="false" ht="12.75" hidden="false" customHeight="false" outlineLevel="0" collapsed="false">
      <c r="G301" s="310" t="n">
        <f aca="false">EOMONTH(G300,0)+1</f>
        <v>46235</v>
      </c>
      <c r="H301" s="0"/>
      <c r="J301" s="326" t="n">
        <v>0.0640164610219243</v>
      </c>
      <c r="Z301" s="323" t="n">
        <v>0</v>
      </c>
      <c r="AA301" s="362" t="n">
        <v>0.15</v>
      </c>
      <c r="AB301" s="323" t="n">
        <v>0.205</v>
      </c>
      <c r="AQ301" s="323" t="n">
        <v>0.41</v>
      </c>
      <c r="AR301" s="323" t="n">
        <v>0.03</v>
      </c>
      <c r="AS301" s="323" t="n">
        <v>0</v>
      </c>
      <c r="AT301" s="323" t="n">
        <v>-0.07</v>
      </c>
      <c r="AU301" s="323" t="n">
        <v>0</v>
      </c>
      <c r="AW301" s="323" t="n">
        <v>0</v>
      </c>
      <c r="AX301" s="323" t="n">
        <v>0</v>
      </c>
      <c r="AY301" s="323" t="n">
        <v>0</v>
      </c>
      <c r="AZ301" s="323" t="n">
        <v>0</v>
      </c>
      <c r="BA301" s="323" t="n">
        <v>0</v>
      </c>
      <c r="BB301" s="323" t="n">
        <v>-0.06</v>
      </c>
      <c r="BH301" s="323" t="n">
        <v>0</v>
      </c>
      <c r="BJ301" s="323" t="n">
        <v>0</v>
      </c>
      <c r="BN301" s="323" t="n">
        <v>0.35</v>
      </c>
      <c r="BP301" s="323" t="n">
        <v>0</v>
      </c>
      <c r="BQ301" s="323" t="n">
        <v>0.005</v>
      </c>
      <c r="BS301" s="323" t="n">
        <v>0</v>
      </c>
      <c r="BT301" s="323" t="n">
        <v>0</v>
      </c>
      <c r="BU301" s="323" t="n">
        <v>0</v>
      </c>
      <c r="BV301" s="323" t="n">
        <v>0.01</v>
      </c>
      <c r="BX301" s="0" t="n">
        <v>0</v>
      </c>
      <c r="BY301" s="0" t="n">
        <v>0</v>
      </c>
      <c r="BZ301" s="0" t="n">
        <v>0</v>
      </c>
    </row>
    <row r="302" customFormat="false" ht="12.75" hidden="false" customHeight="false" outlineLevel="0" collapsed="false">
      <c r="G302" s="310" t="n">
        <f aca="false">EOMONTH(G301,0)+1</f>
        <v>46266</v>
      </c>
      <c r="H302" s="0"/>
      <c r="J302" s="326" t="n">
        <v>0.0640096189413759</v>
      </c>
      <c r="Z302" s="323" t="n">
        <v>0</v>
      </c>
      <c r="AA302" s="362" t="n">
        <v>0.125</v>
      </c>
      <c r="AB302" s="323" t="n">
        <v>0.145</v>
      </c>
      <c r="AQ302" s="323" t="n">
        <v>0.36</v>
      </c>
      <c r="AR302" s="323" t="n">
        <v>0.0225</v>
      </c>
      <c r="AS302" s="323" t="n">
        <v>0</v>
      </c>
      <c r="AT302" s="323" t="n">
        <v>-0.07</v>
      </c>
      <c r="AU302" s="323" t="n">
        <v>0</v>
      </c>
      <c r="AW302" s="323" t="n">
        <v>0</v>
      </c>
      <c r="AX302" s="323" t="n">
        <v>0</v>
      </c>
      <c r="AY302" s="323" t="n">
        <v>0</v>
      </c>
      <c r="AZ302" s="323" t="n">
        <v>0</v>
      </c>
      <c r="BA302" s="323" t="n">
        <v>-0.0075</v>
      </c>
      <c r="BB302" s="323" t="n">
        <v>-0.06</v>
      </c>
      <c r="BH302" s="323" t="n">
        <v>-0.0075</v>
      </c>
      <c r="BJ302" s="323" t="n">
        <v>0</v>
      </c>
      <c r="BN302" s="323" t="n">
        <v>0.315</v>
      </c>
      <c r="BP302" s="323" t="n">
        <v>0</v>
      </c>
      <c r="BQ302" s="323" t="n">
        <v>0.005</v>
      </c>
      <c r="BS302" s="323" t="n">
        <v>0</v>
      </c>
      <c r="BT302" s="323" t="n">
        <v>0</v>
      </c>
      <c r="BU302" s="323" t="n">
        <v>0</v>
      </c>
      <c r="BV302" s="323" t="n">
        <v>0.01</v>
      </c>
      <c r="BX302" s="0" t="n">
        <v>0</v>
      </c>
      <c r="BY302" s="0" t="n">
        <v>0</v>
      </c>
      <c r="BZ302" s="0" t="n">
        <v>0</v>
      </c>
    </row>
    <row r="303" customFormat="false" ht="12.75" hidden="false" customHeight="false" outlineLevel="0" collapsed="false">
      <c r="G303" s="310" t="n">
        <f aca="false">EOMONTH(G302,0)+1</f>
        <v>46296</v>
      </c>
      <c r="H303" s="0"/>
      <c r="J303" s="326" t="n">
        <v>0.0640029975731178</v>
      </c>
      <c r="Z303" s="323" t="n">
        <v>0</v>
      </c>
      <c r="AA303" s="362" t="n">
        <v>0.145</v>
      </c>
      <c r="AB303" s="323" t="n">
        <v>0.175</v>
      </c>
      <c r="AQ303" s="323" t="n">
        <v>0.4</v>
      </c>
      <c r="AR303" s="323" t="n">
        <v>0.0125</v>
      </c>
      <c r="AS303" s="323" t="n">
        <v>0</v>
      </c>
      <c r="AT303" s="323" t="n">
        <v>-0.07</v>
      </c>
      <c r="AU303" s="323" t="n">
        <v>0</v>
      </c>
      <c r="AW303" s="323" t="n">
        <v>0</v>
      </c>
      <c r="AX303" s="323" t="n">
        <v>0</v>
      </c>
      <c r="AY303" s="323" t="n">
        <v>0</v>
      </c>
      <c r="AZ303" s="323" t="n">
        <v>0</v>
      </c>
      <c r="BA303" s="323" t="n">
        <v>-0.0175</v>
      </c>
      <c r="BB303" s="323" t="n">
        <v>-0.06</v>
      </c>
      <c r="BH303" s="323" t="n">
        <v>-0.0175</v>
      </c>
      <c r="BJ303" s="323" t="n">
        <v>0</v>
      </c>
      <c r="BN303" s="323" t="n">
        <v>0.36</v>
      </c>
      <c r="BP303" s="323" t="n">
        <v>0</v>
      </c>
      <c r="BQ303" s="323" t="n">
        <v>0.005</v>
      </c>
      <c r="BS303" s="323" t="n">
        <v>0</v>
      </c>
      <c r="BT303" s="323" t="n">
        <v>0</v>
      </c>
      <c r="BU303" s="323" t="n">
        <v>0</v>
      </c>
      <c r="BV303" s="323" t="n">
        <v>0.01</v>
      </c>
      <c r="BX303" s="0" t="n">
        <v>0</v>
      </c>
      <c r="BY303" s="0" t="n">
        <v>0</v>
      </c>
      <c r="BZ303" s="0" t="n">
        <v>0</v>
      </c>
    </row>
    <row r="304" customFormat="false" ht="12.75" hidden="false" customHeight="false" outlineLevel="0" collapsed="false">
      <c r="G304" s="310" t="n">
        <f aca="false">EOMONTH(G303,0)+1</f>
        <v>46327</v>
      </c>
      <c r="H304" s="0"/>
      <c r="J304" s="326" t="n">
        <v>0.0639961554926001</v>
      </c>
      <c r="Z304" s="323" t="n">
        <v>0</v>
      </c>
      <c r="AA304" s="362" t="n">
        <v>0.195</v>
      </c>
      <c r="AB304" s="323" t="n">
        <v>0.21</v>
      </c>
      <c r="AQ304" s="323" t="n">
        <v>0.65</v>
      </c>
      <c r="AR304" s="323" t="n">
        <v>-0.0225</v>
      </c>
      <c r="AS304" s="323" t="n">
        <v>0</v>
      </c>
      <c r="AT304" s="323" t="n">
        <v>-0.07</v>
      </c>
      <c r="AU304" s="323" t="n">
        <v>0</v>
      </c>
      <c r="AW304" s="323" t="n">
        <v>0</v>
      </c>
      <c r="AX304" s="323" t="n">
        <v>0</v>
      </c>
      <c r="AY304" s="323" t="n">
        <v>0</v>
      </c>
      <c r="AZ304" s="323" t="n">
        <v>0</v>
      </c>
      <c r="BA304" s="323" t="n">
        <v>-0.0525</v>
      </c>
      <c r="BB304" s="323" t="n">
        <v>-0.06</v>
      </c>
      <c r="BH304" s="323" t="n">
        <v>-0.0525</v>
      </c>
      <c r="BJ304" s="323" t="n">
        <v>0</v>
      </c>
      <c r="BN304" s="323" t="n">
        <v>0.46</v>
      </c>
      <c r="BP304" s="323" t="n">
        <v>0</v>
      </c>
      <c r="BQ304" s="323" t="n">
        <v>0.005</v>
      </c>
      <c r="BS304" s="323" t="n">
        <v>0</v>
      </c>
      <c r="BT304" s="323" t="n">
        <v>0</v>
      </c>
      <c r="BU304" s="323" t="n">
        <v>0</v>
      </c>
      <c r="BV304" s="323" t="n">
        <v>0.055</v>
      </c>
      <c r="BX304" s="0" t="n">
        <v>0</v>
      </c>
      <c r="BY304" s="0" t="n">
        <v>0</v>
      </c>
      <c r="BZ304" s="0" t="n">
        <v>0</v>
      </c>
    </row>
    <row r="305" customFormat="false" ht="12.75" hidden="false" customHeight="false" outlineLevel="0" collapsed="false">
      <c r="G305" s="310" t="n">
        <f aca="false">EOMONTH(G304,0)+1</f>
        <v>46357</v>
      </c>
      <c r="H305" s="0"/>
      <c r="J305" s="326" t="n">
        <v>0.0639895341243717</v>
      </c>
      <c r="Z305" s="323" t="n">
        <v>0</v>
      </c>
      <c r="AA305" s="362" t="n">
        <v>0.215</v>
      </c>
      <c r="AB305" s="323" t="n">
        <v>0.29</v>
      </c>
      <c r="AQ305" s="323" t="n">
        <v>0.98</v>
      </c>
      <c r="AR305" s="323" t="n">
        <v>-0.045</v>
      </c>
      <c r="AS305" s="323" t="n">
        <v>0</v>
      </c>
      <c r="AT305" s="323" t="n">
        <v>-0.07</v>
      </c>
      <c r="AU305" s="323" t="n">
        <v>0</v>
      </c>
      <c r="AW305" s="323" t="n">
        <v>0</v>
      </c>
      <c r="AX305" s="323" t="n">
        <v>0</v>
      </c>
      <c r="AY305" s="323" t="n">
        <v>0</v>
      </c>
      <c r="AZ305" s="323" t="n">
        <v>0</v>
      </c>
      <c r="BA305" s="323" t="n">
        <v>-0.075</v>
      </c>
      <c r="BB305" s="323" t="n">
        <v>-0.06</v>
      </c>
      <c r="BH305" s="323" t="n">
        <v>-0.075</v>
      </c>
      <c r="BJ305" s="323" t="n">
        <v>0</v>
      </c>
      <c r="BN305" s="323" t="n">
        <v>0.77</v>
      </c>
      <c r="BP305" s="323" t="n">
        <v>0</v>
      </c>
      <c r="BQ305" s="323" t="n">
        <v>0.005</v>
      </c>
      <c r="BS305" s="323" t="n">
        <v>0</v>
      </c>
      <c r="BT305" s="323" t="n">
        <v>0</v>
      </c>
      <c r="BU305" s="323" t="n">
        <v>0</v>
      </c>
      <c r="BV305" s="323" t="n">
        <v>0.25</v>
      </c>
      <c r="BX305" s="0" t="n">
        <v>0</v>
      </c>
      <c r="BY305" s="0" t="n">
        <v>0</v>
      </c>
      <c r="BZ305" s="0" t="n">
        <v>0</v>
      </c>
    </row>
    <row r="306" customFormat="false" ht="12.75" hidden="false" customHeight="false" outlineLevel="0" collapsed="false">
      <c r="G306" s="310" t="n">
        <f aca="false">EOMONTH(G305,0)+1</f>
        <v>46388</v>
      </c>
      <c r="H306" s="0"/>
      <c r="J306" s="326" t="n">
        <v>0.0639826920438842</v>
      </c>
      <c r="Z306" s="323" t="n">
        <v>0</v>
      </c>
      <c r="AA306" s="362" t="n">
        <v>0.235</v>
      </c>
      <c r="AB306" s="323" t="n">
        <v>0.34</v>
      </c>
      <c r="AQ306" s="323" t="n">
        <v>1.6</v>
      </c>
      <c r="AR306" s="323" t="n">
        <v>-0.0475</v>
      </c>
      <c r="AS306" s="323" t="n">
        <v>0</v>
      </c>
      <c r="AT306" s="323" t="n">
        <v>-0.07</v>
      </c>
      <c r="AU306" s="323" t="n">
        <v>0</v>
      </c>
      <c r="AW306" s="323" t="n">
        <v>0</v>
      </c>
      <c r="AX306" s="323" t="n">
        <v>0</v>
      </c>
      <c r="AY306" s="323" t="n">
        <v>0</v>
      </c>
      <c r="AZ306" s="323" t="n">
        <v>0</v>
      </c>
      <c r="BA306" s="323" t="n">
        <v>-0.0775</v>
      </c>
      <c r="BB306" s="323" t="n">
        <v>-0.06</v>
      </c>
      <c r="BH306" s="323" t="n">
        <v>-0.0775</v>
      </c>
      <c r="BJ306" s="323" t="n">
        <v>0</v>
      </c>
      <c r="BN306" s="323" t="n">
        <v>1.04</v>
      </c>
      <c r="BP306" s="323" t="n">
        <v>0</v>
      </c>
      <c r="BQ306" s="323" t="n">
        <v>0.005</v>
      </c>
      <c r="BS306" s="323" t="n">
        <v>0</v>
      </c>
      <c r="BT306" s="323" t="n">
        <v>0</v>
      </c>
      <c r="BU306" s="323" t="n">
        <v>0</v>
      </c>
      <c r="BV306" s="323" t="n">
        <v>0.45</v>
      </c>
      <c r="BX306" s="0" t="n">
        <v>0</v>
      </c>
      <c r="BY306" s="0" t="n">
        <v>0</v>
      </c>
      <c r="BZ306" s="0" t="n">
        <v>0</v>
      </c>
    </row>
    <row r="307" customFormat="false" ht="12.75" hidden="false" customHeight="false" outlineLevel="0" collapsed="false">
      <c r="G307" s="310" t="n">
        <f aca="false">EOMONTH(G306,0)+1</f>
        <v>46419</v>
      </c>
      <c r="J307" s="326" t="n">
        <v>0.0639758499634122</v>
      </c>
      <c r="Z307" s="323" t="n">
        <v>0</v>
      </c>
      <c r="AA307" s="362" t="n">
        <v>0.235</v>
      </c>
      <c r="AB307" s="323" t="n">
        <v>0.34</v>
      </c>
      <c r="AQ307" s="323" t="n">
        <v>1.6</v>
      </c>
      <c r="AR307" s="323" t="n">
        <v>-0.03</v>
      </c>
      <c r="AS307" s="323" t="n">
        <v>0</v>
      </c>
      <c r="AT307" s="323" t="n">
        <v>-0.07</v>
      </c>
      <c r="AU307" s="323" t="n">
        <v>0</v>
      </c>
      <c r="AW307" s="323" t="n">
        <v>0</v>
      </c>
      <c r="AX307" s="323" t="n">
        <v>0</v>
      </c>
      <c r="AY307" s="323" t="n">
        <v>0</v>
      </c>
      <c r="AZ307" s="323" t="n">
        <v>0</v>
      </c>
      <c r="BA307" s="323" t="n">
        <v>-0.06</v>
      </c>
      <c r="BB307" s="323" t="n">
        <v>-0.06</v>
      </c>
      <c r="BH307" s="323" t="n">
        <v>-0.06</v>
      </c>
      <c r="BJ307" s="323" t="n">
        <v>0</v>
      </c>
      <c r="BN307" s="323" t="n">
        <v>1.04</v>
      </c>
      <c r="BP307" s="323" t="n">
        <v>0</v>
      </c>
      <c r="BQ307" s="323" t="n">
        <v>0.005</v>
      </c>
      <c r="BS307" s="323" t="n">
        <v>0</v>
      </c>
      <c r="BT307" s="323" t="n">
        <v>0</v>
      </c>
      <c r="BU307" s="323" t="n">
        <v>0</v>
      </c>
      <c r="BV307" s="323" t="n">
        <v>0.45</v>
      </c>
      <c r="BX307" s="0" t="n">
        <v>0</v>
      </c>
      <c r="BY307" s="0" t="n">
        <v>0</v>
      </c>
      <c r="BZ307" s="0" t="n">
        <v>0</v>
      </c>
    </row>
    <row r="308" customFormat="false" ht="12.75" hidden="false" customHeight="false" outlineLevel="0" collapsed="false">
      <c r="G308" s="310" t="n">
        <f aca="false">EOMONTH(G307,0)+1</f>
        <v>46447</v>
      </c>
      <c r="J308" s="326" t="n">
        <v>0.0639696700197736</v>
      </c>
      <c r="Z308" s="323" t="n">
        <v>0</v>
      </c>
      <c r="AA308" s="362" t="n">
        <v>0.195</v>
      </c>
      <c r="AB308" s="323" t="n">
        <v>0.29</v>
      </c>
      <c r="AQ308" s="323" t="n">
        <v>0.64</v>
      </c>
      <c r="AR308" s="323" t="n">
        <v>-0.0175</v>
      </c>
      <c r="AS308" s="323" t="n">
        <v>0</v>
      </c>
      <c r="AT308" s="323" t="n">
        <v>-0.07</v>
      </c>
      <c r="AU308" s="323" t="n">
        <v>0</v>
      </c>
      <c r="AW308" s="323" t="n">
        <v>0</v>
      </c>
      <c r="AX308" s="323" t="n">
        <v>0</v>
      </c>
      <c r="AY308" s="323" t="n">
        <v>0</v>
      </c>
      <c r="AZ308" s="323" t="n">
        <v>0</v>
      </c>
      <c r="BA308" s="323" t="n">
        <v>-0.0475</v>
      </c>
      <c r="BB308" s="323" t="n">
        <v>-0.06</v>
      </c>
      <c r="BH308" s="323" t="n">
        <v>-0.0475</v>
      </c>
      <c r="BJ308" s="323" t="n">
        <v>0</v>
      </c>
      <c r="BN308" s="323" t="n">
        <v>0.54</v>
      </c>
      <c r="BP308" s="323" t="n">
        <v>0</v>
      </c>
      <c r="BQ308" s="323" t="n">
        <v>0.005</v>
      </c>
      <c r="BS308" s="323" t="n">
        <v>0</v>
      </c>
      <c r="BT308" s="323" t="n">
        <v>0</v>
      </c>
      <c r="BU308" s="323" t="n">
        <v>0</v>
      </c>
      <c r="BV308" s="323" t="n">
        <v>0.1</v>
      </c>
      <c r="BX308" s="0" t="n">
        <v>0</v>
      </c>
      <c r="BY308" s="0" t="n">
        <v>0</v>
      </c>
      <c r="BZ308" s="0" t="n">
        <v>0</v>
      </c>
    </row>
    <row r="309" customFormat="false" ht="12.75" hidden="false" customHeight="false" outlineLevel="0" collapsed="false">
      <c r="G309" s="310" t="n">
        <f aca="false">EOMONTH(G308,0)+1</f>
        <v>46478</v>
      </c>
      <c r="J309" s="326" t="n">
        <v>0.0639628279393314</v>
      </c>
      <c r="Z309" s="323" t="n">
        <v>0</v>
      </c>
      <c r="AA309" s="362" t="n">
        <v>0.145</v>
      </c>
      <c r="AB309" s="323" t="n">
        <v>0.195</v>
      </c>
      <c r="AQ309" s="323" t="n">
        <v>0.38</v>
      </c>
      <c r="AR309" s="323" t="n">
        <v>0.02</v>
      </c>
      <c r="AS309" s="323" t="n">
        <v>0</v>
      </c>
      <c r="AT309" s="323" t="n">
        <v>-0.07</v>
      </c>
      <c r="AU309" s="323" t="n">
        <v>0</v>
      </c>
      <c r="AW309" s="323" t="n">
        <v>0</v>
      </c>
      <c r="AX309" s="323" t="n">
        <v>0</v>
      </c>
      <c r="AY309" s="323" t="n">
        <v>0</v>
      </c>
      <c r="AZ309" s="323" t="n">
        <v>0</v>
      </c>
      <c r="BA309" s="323" t="n">
        <v>-0.01</v>
      </c>
      <c r="BB309" s="323" t="n">
        <v>-0.06</v>
      </c>
      <c r="BH309" s="323" t="n">
        <v>-0.01</v>
      </c>
      <c r="BJ309" s="323" t="n">
        <v>0</v>
      </c>
      <c r="BN309" s="323" t="n">
        <v>0.36</v>
      </c>
      <c r="BP309" s="323" t="n">
        <v>0</v>
      </c>
      <c r="BQ309" s="323" t="n">
        <v>0</v>
      </c>
      <c r="BS309" s="323" t="n">
        <v>0</v>
      </c>
      <c r="BT309" s="323" t="n">
        <v>0</v>
      </c>
      <c r="BU309" s="323" t="n">
        <v>0</v>
      </c>
      <c r="BV309" s="323" t="n">
        <v>0.02</v>
      </c>
      <c r="BX309" s="0" t="n">
        <v>0</v>
      </c>
      <c r="BY309" s="0" t="n">
        <v>0</v>
      </c>
      <c r="BZ309" s="0" t="n">
        <v>0</v>
      </c>
    </row>
    <row r="310" customFormat="false" ht="12.75" hidden="false" customHeight="false" outlineLevel="0" collapsed="false">
      <c r="G310" s="310" t="n">
        <f aca="false">EOMONTH(G309,0)+1</f>
        <v>46508</v>
      </c>
      <c r="J310" s="326" t="n">
        <v>0.0639562065711763</v>
      </c>
      <c r="Z310" s="323" t="n">
        <v>0</v>
      </c>
      <c r="AA310" s="362" t="n">
        <v>0.125</v>
      </c>
      <c r="AB310" s="323" t="n">
        <v>0.135</v>
      </c>
      <c r="AQ310" s="323" t="n">
        <v>0.33</v>
      </c>
      <c r="AR310" s="323" t="n">
        <v>0.02</v>
      </c>
      <c r="AS310" s="323" t="n">
        <v>0</v>
      </c>
      <c r="AT310" s="323" t="n">
        <v>-0.07</v>
      </c>
      <c r="AU310" s="323" t="n">
        <v>0</v>
      </c>
      <c r="AW310" s="323" t="n">
        <v>0</v>
      </c>
      <c r="AX310" s="323" t="n">
        <v>0</v>
      </c>
      <c r="AY310" s="323" t="n">
        <v>0</v>
      </c>
      <c r="AZ310" s="323" t="n">
        <v>0</v>
      </c>
      <c r="BA310" s="323" t="n">
        <v>-0.01</v>
      </c>
      <c r="BB310" s="323" t="n">
        <v>-0.06</v>
      </c>
      <c r="BH310" s="323" t="n">
        <v>-0.01</v>
      </c>
      <c r="BJ310" s="323" t="n">
        <v>0</v>
      </c>
      <c r="BN310" s="323" t="n">
        <v>0.325</v>
      </c>
      <c r="BP310" s="323" t="n">
        <v>0</v>
      </c>
      <c r="BQ310" s="323" t="n">
        <v>0</v>
      </c>
      <c r="BS310" s="323" t="n">
        <v>0</v>
      </c>
      <c r="BT310" s="323" t="n">
        <v>0</v>
      </c>
      <c r="BU310" s="323" t="n">
        <v>0</v>
      </c>
      <c r="BV310" s="323" t="n">
        <v>0.02</v>
      </c>
      <c r="BX310" s="0" t="n">
        <v>0</v>
      </c>
      <c r="BY310" s="0" t="n">
        <v>0</v>
      </c>
      <c r="BZ310" s="0" t="n">
        <v>0</v>
      </c>
    </row>
    <row r="311" customFormat="false" ht="12.75" hidden="false" customHeight="false" outlineLevel="0" collapsed="false">
      <c r="G311" s="310" t="n">
        <f aca="false">EOMONTH(G310,0)+1</f>
        <v>46539</v>
      </c>
      <c r="J311" s="326" t="n">
        <v>0.0639493644907647</v>
      </c>
      <c r="Z311" s="323" t="n">
        <v>0</v>
      </c>
      <c r="AA311" s="362" t="n">
        <v>0.145</v>
      </c>
      <c r="AB311" s="323" t="n">
        <v>0.165</v>
      </c>
      <c r="AQ311" s="323" t="n">
        <v>0.37</v>
      </c>
      <c r="AR311" s="323" t="n">
        <v>0.025</v>
      </c>
      <c r="AS311" s="323" t="n">
        <v>0</v>
      </c>
      <c r="AT311" s="323" t="n">
        <v>-0.07</v>
      </c>
      <c r="AU311" s="323" t="n">
        <v>0</v>
      </c>
      <c r="AW311" s="323" t="n">
        <v>0</v>
      </c>
      <c r="AX311" s="323" t="n">
        <v>0</v>
      </c>
      <c r="AY311" s="323" t="n">
        <v>0</v>
      </c>
      <c r="AZ311" s="323" t="n">
        <v>0</v>
      </c>
      <c r="BA311" s="323" t="n">
        <v>-0.005</v>
      </c>
      <c r="BB311" s="323" t="n">
        <v>-0.06</v>
      </c>
      <c r="BH311" s="323" t="n">
        <v>-0.005</v>
      </c>
      <c r="BJ311" s="323" t="n">
        <v>0</v>
      </c>
      <c r="BN311" s="323" t="n">
        <v>0.335</v>
      </c>
      <c r="BP311" s="323" t="n">
        <v>0</v>
      </c>
      <c r="BQ311" s="323" t="n">
        <v>0</v>
      </c>
      <c r="BS311" s="323" t="n">
        <v>0</v>
      </c>
      <c r="BT311" s="323" t="n">
        <v>0</v>
      </c>
      <c r="BU311" s="323" t="n">
        <v>0</v>
      </c>
      <c r="BV311" s="323" t="n">
        <v>0.035</v>
      </c>
      <c r="BX311" s="0" t="n">
        <v>0</v>
      </c>
      <c r="BY311" s="0" t="n">
        <v>0</v>
      </c>
      <c r="BZ311" s="0" t="n">
        <v>0</v>
      </c>
    </row>
    <row r="312" customFormat="false" ht="12.75" hidden="false" customHeight="false" outlineLevel="0" collapsed="false">
      <c r="G312" s="310" t="n">
        <f aca="false">EOMONTH(G311,0)+1</f>
        <v>46569</v>
      </c>
      <c r="J312" s="326" t="n">
        <v>0.0639427431226389</v>
      </c>
      <c r="Z312" s="323" t="n">
        <v>0</v>
      </c>
      <c r="AA312" s="362" t="n">
        <v>0.15</v>
      </c>
      <c r="AB312" s="323" t="n">
        <v>0.205</v>
      </c>
      <c r="AQ312" s="323" t="n">
        <v>0.41</v>
      </c>
      <c r="AR312" s="323" t="n">
        <v>0.0275</v>
      </c>
      <c r="AS312" s="323" t="n">
        <v>0</v>
      </c>
      <c r="AT312" s="323" t="n">
        <v>-0.07</v>
      </c>
      <c r="AU312" s="323" t="n">
        <v>0</v>
      </c>
      <c r="AW312" s="323" t="n">
        <v>0</v>
      </c>
      <c r="AX312" s="323" t="n">
        <v>0</v>
      </c>
      <c r="AY312" s="323" t="n">
        <v>0</v>
      </c>
      <c r="AZ312" s="323" t="n">
        <v>0</v>
      </c>
      <c r="BA312" s="323" t="n">
        <v>-0.0025</v>
      </c>
      <c r="BB312" s="323" t="n">
        <v>-0.06</v>
      </c>
      <c r="BH312" s="323" t="n">
        <v>-0.0025</v>
      </c>
      <c r="BJ312" s="323" t="n">
        <v>0</v>
      </c>
      <c r="BN312" s="323" t="n">
        <v>0.35</v>
      </c>
      <c r="BP312" s="323" t="n">
        <v>0</v>
      </c>
      <c r="BQ312" s="323" t="n">
        <v>0</v>
      </c>
      <c r="BS312" s="323" t="n">
        <v>0</v>
      </c>
      <c r="BT312" s="323" t="n">
        <v>0</v>
      </c>
      <c r="BU312" s="323" t="n">
        <v>0</v>
      </c>
      <c r="BV312" s="323" t="n">
        <v>0.035</v>
      </c>
      <c r="BX312" s="0" t="n">
        <v>0</v>
      </c>
      <c r="BY312" s="0" t="n">
        <v>0</v>
      </c>
      <c r="BZ312" s="0" t="n">
        <v>0</v>
      </c>
    </row>
    <row r="313" customFormat="false" ht="12.75" hidden="false" customHeight="false" outlineLevel="0" collapsed="false">
      <c r="G313" s="310" t="n">
        <f aca="false">EOMONTH(G312,0)+1</f>
        <v>46600</v>
      </c>
      <c r="J313" s="326" t="n">
        <v>0.0639359010422576</v>
      </c>
      <c r="Z313" s="323" t="n">
        <v>0</v>
      </c>
      <c r="AA313" s="362" t="n">
        <v>0.15</v>
      </c>
      <c r="AB313" s="323" t="n">
        <v>0.205</v>
      </c>
      <c r="AQ313" s="323" t="n">
        <v>0.41</v>
      </c>
      <c r="AR313" s="323" t="n">
        <v>0.03</v>
      </c>
      <c r="AS313" s="323" t="n">
        <v>0</v>
      </c>
      <c r="AT313" s="323" t="n">
        <v>-0.07</v>
      </c>
      <c r="AU313" s="323" t="n">
        <v>0</v>
      </c>
      <c r="AW313" s="323" t="n">
        <v>0</v>
      </c>
      <c r="AX313" s="323" t="n">
        <v>0</v>
      </c>
      <c r="AY313" s="323" t="n">
        <v>0</v>
      </c>
      <c r="AZ313" s="323" t="n">
        <v>0</v>
      </c>
      <c r="BA313" s="323" t="n">
        <v>0</v>
      </c>
      <c r="BB313" s="323" t="n">
        <v>-0.06</v>
      </c>
      <c r="BH313" s="323" t="n">
        <v>0</v>
      </c>
      <c r="BJ313" s="323" t="n">
        <v>0</v>
      </c>
      <c r="BN313" s="323" t="n">
        <v>0.35</v>
      </c>
      <c r="BP313" s="323" t="n">
        <v>0</v>
      </c>
      <c r="BQ313" s="323" t="n">
        <v>0</v>
      </c>
      <c r="BS313" s="323" t="n">
        <v>0</v>
      </c>
      <c r="BT313" s="323" t="n">
        <v>0</v>
      </c>
      <c r="BU313" s="323" t="n">
        <v>0</v>
      </c>
      <c r="BV313" s="323" t="n">
        <v>0.01</v>
      </c>
      <c r="BX313" s="0" t="n">
        <v>0</v>
      </c>
      <c r="BY313" s="0" t="n">
        <v>0</v>
      </c>
      <c r="BZ313" s="0" t="n">
        <v>0</v>
      </c>
    </row>
    <row r="314" customFormat="false" ht="12.75" hidden="false" customHeight="false" outlineLevel="0" collapsed="false">
      <c r="G314" s="310" t="n">
        <f aca="false">EOMONTH(G313,0)+1</f>
        <v>46631</v>
      </c>
      <c r="J314" s="326" t="n">
        <v>0.0639290589618922</v>
      </c>
      <c r="Z314" s="323" t="n">
        <v>0</v>
      </c>
      <c r="AA314" s="362" t="n">
        <v>0.125</v>
      </c>
      <c r="AB314" s="323" t="n">
        <v>0.145</v>
      </c>
      <c r="AQ314" s="323" t="n">
        <v>0.36</v>
      </c>
      <c r="AR314" s="323" t="n">
        <v>0.0225</v>
      </c>
      <c r="AS314" s="323" t="n">
        <v>0</v>
      </c>
      <c r="AT314" s="323" t="n">
        <v>-0.07</v>
      </c>
      <c r="AU314" s="323" t="n">
        <v>0</v>
      </c>
      <c r="AW314" s="323" t="n">
        <v>0</v>
      </c>
      <c r="AX314" s="323" t="n">
        <v>0</v>
      </c>
      <c r="AY314" s="323" t="n">
        <v>0</v>
      </c>
      <c r="AZ314" s="323" t="n">
        <v>0</v>
      </c>
      <c r="BA314" s="323" t="n">
        <v>-0.0075</v>
      </c>
      <c r="BB314" s="323" t="n">
        <v>-0.06</v>
      </c>
      <c r="BH314" s="323" t="n">
        <v>-0.0075</v>
      </c>
      <c r="BJ314" s="323" t="n">
        <v>0</v>
      </c>
      <c r="BN314" s="323" t="n">
        <v>0.315</v>
      </c>
      <c r="BP314" s="323" t="n">
        <v>0</v>
      </c>
      <c r="BQ314" s="323" t="n">
        <v>0</v>
      </c>
      <c r="BS314" s="323" t="n">
        <v>0</v>
      </c>
      <c r="BT314" s="323" t="n">
        <v>0</v>
      </c>
      <c r="BU314" s="323" t="n">
        <v>0</v>
      </c>
      <c r="BV314" s="323" t="n">
        <v>0.01</v>
      </c>
      <c r="BX314" s="0" t="n">
        <v>0</v>
      </c>
      <c r="BY314" s="0" t="n">
        <v>0</v>
      </c>
      <c r="BZ314" s="0" t="n">
        <v>0</v>
      </c>
    </row>
    <row r="315" customFormat="false" ht="12.75" hidden="false" customHeight="false" outlineLevel="0" collapsed="false">
      <c r="G315" s="310" t="n">
        <f aca="false">EOMONTH(G314,0)+1</f>
        <v>46661</v>
      </c>
      <c r="J315" s="326" t="n">
        <v>0.0639224375938108</v>
      </c>
      <c r="Z315" s="323" t="n">
        <v>0</v>
      </c>
      <c r="AA315" s="362" t="n">
        <v>0.145</v>
      </c>
      <c r="AB315" s="323" t="n">
        <v>0.175</v>
      </c>
      <c r="AQ315" s="323" t="n">
        <v>0.4</v>
      </c>
      <c r="AR315" s="323" t="n">
        <v>0.0125</v>
      </c>
      <c r="AS315" s="323" t="n">
        <v>0</v>
      </c>
      <c r="AT315" s="323" t="n">
        <v>-0.07</v>
      </c>
      <c r="AU315" s="323" t="n">
        <v>0</v>
      </c>
      <c r="AW315" s="323" t="n">
        <v>0</v>
      </c>
      <c r="AX315" s="323" t="n">
        <v>0</v>
      </c>
      <c r="AY315" s="323" t="n">
        <v>0</v>
      </c>
      <c r="AZ315" s="323" t="n">
        <v>0</v>
      </c>
      <c r="BA315" s="323" t="n">
        <v>-0.0175</v>
      </c>
      <c r="BB315" s="323" t="n">
        <v>-0.06</v>
      </c>
      <c r="BH315" s="323" t="n">
        <v>-0.0175</v>
      </c>
      <c r="BJ315" s="323" t="n">
        <v>0</v>
      </c>
      <c r="BN315" s="323" t="n">
        <v>0.36</v>
      </c>
      <c r="BP315" s="323" t="n">
        <v>0</v>
      </c>
      <c r="BQ315" s="323" t="n">
        <v>0</v>
      </c>
      <c r="BS315" s="323" t="n">
        <v>0</v>
      </c>
      <c r="BT315" s="323" t="n">
        <v>0</v>
      </c>
      <c r="BU315" s="323" t="n">
        <v>0</v>
      </c>
      <c r="BV315" s="323" t="n">
        <v>0.01</v>
      </c>
      <c r="BX315" s="0" t="n">
        <v>0</v>
      </c>
      <c r="BY315" s="0" t="n">
        <v>0</v>
      </c>
      <c r="BZ315" s="0" t="n">
        <v>0</v>
      </c>
    </row>
    <row r="316" customFormat="false" ht="12.75" hidden="false" customHeight="false" outlineLevel="0" collapsed="false">
      <c r="G316" s="310" t="n">
        <f aca="false">EOMONTH(G315,0)+1</f>
        <v>46692</v>
      </c>
      <c r="J316" s="326" t="n">
        <v>0.0639155955134756</v>
      </c>
      <c r="Z316" s="323" t="n">
        <v>0</v>
      </c>
      <c r="AA316" s="362" t="n">
        <v>0.195</v>
      </c>
      <c r="AB316" s="323" t="n">
        <v>0.21</v>
      </c>
      <c r="AQ316" s="323" t="n">
        <v>0.65</v>
      </c>
      <c r="AR316" s="323" t="n">
        <v>-0.0225</v>
      </c>
      <c r="AS316" s="323" t="n">
        <v>0</v>
      </c>
      <c r="AT316" s="323" t="n">
        <v>-0.07</v>
      </c>
      <c r="AU316" s="323" t="n">
        <v>0</v>
      </c>
      <c r="AW316" s="323" t="n">
        <v>0</v>
      </c>
      <c r="AX316" s="323" t="n">
        <v>0</v>
      </c>
      <c r="AY316" s="323" t="n">
        <v>0</v>
      </c>
      <c r="AZ316" s="323" t="n">
        <v>0</v>
      </c>
      <c r="BA316" s="323" t="n">
        <v>-0.0525</v>
      </c>
      <c r="BB316" s="323" t="n">
        <v>-0.06</v>
      </c>
      <c r="BH316" s="323" t="n">
        <v>-0.0525</v>
      </c>
      <c r="BJ316" s="323" t="n">
        <v>0</v>
      </c>
      <c r="BN316" s="323" t="n">
        <v>0.46</v>
      </c>
      <c r="BP316" s="323" t="n">
        <v>0</v>
      </c>
      <c r="BQ316" s="323" t="n">
        <v>0</v>
      </c>
      <c r="BS316" s="323" t="n">
        <v>0</v>
      </c>
      <c r="BT316" s="323" t="n">
        <v>0</v>
      </c>
      <c r="BU316" s="323" t="n">
        <v>0</v>
      </c>
      <c r="BV316" s="323" t="n">
        <v>0.055</v>
      </c>
      <c r="BX316" s="0" t="n">
        <v>0</v>
      </c>
      <c r="BY316" s="0" t="n">
        <v>0</v>
      </c>
      <c r="BZ316" s="0" t="n">
        <v>0</v>
      </c>
    </row>
    <row r="317" customFormat="false" ht="12.75" hidden="false" customHeight="false" outlineLevel="0" collapsed="false">
      <c r="G317" s="310" t="n">
        <f aca="false">EOMONTH(G316,0)+1</f>
        <v>46722</v>
      </c>
      <c r="J317" s="326" t="n">
        <v>0.0639089741454244</v>
      </c>
      <c r="Z317" s="323" t="n">
        <v>0</v>
      </c>
      <c r="AA317" s="362" t="n">
        <v>0.215</v>
      </c>
      <c r="AB317" s="323" t="n">
        <v>0.29</v>
      </c>
      <c r="AQ317" s="323" t="n">
        <v>0.98</v>
      </c>
      <c r="AR317" s="323" t="n">
        <v>-0.045</v>
      </c>
      <c r="AS317" s="323" t="n">
        <v>0</v>
      </c>
      <c r="AT317" s="323" t="n">
        <v>-0.07</v>
      </c>
      <c r="AU317" s="323" t="n">
        <v>0</v>
      </c>
      <c r="AW317" s="323" t="n">
        <v>0</v>
      </c>
      <c r="AX317" s="323" t="n">
        <v>0</v>
      </c>
      <c r="AY317" s="323" t="n">
        <v>0</v>
      </c>
      <c r="AZ317" s="323" t="n">
        <v>0</v>
      </c>
      <c r="BA317" s="323" t="n">
        <v>-0.075</v>
      </c>
      <c r="BB317" s="323" t="n">
        <v>-0.06</v>
      </c>
      <c r="BH317" s="323" t="n">
        <v>-0.075</v>
      </c>
      <c r="BJ317" s="323" t="n">
        <v>0</v>
      </c>
      <c r="BN317" s="323" t="n">
        <v>0.77</v>
      </c>
      <c r="BP317" s="323" t="n">
        <v>0</v>
      </c>
      <c r="BQ317" s="323" t="n">
        <v>0</v>
      </c>
      <c r="BS317" s="323" t="n">
        <v>0</v>
      </c>
      <c r="BT317" s="323" t="n">
        <v>0</v>
      </c>
      <c r="BU317" s="323" t="n">
        <v>0</v>
      </c>
      <c r="BV317" s="323" t="n">
        <v>0.25</v>
      </c>
      <c r="BX317" s="0" t="n">
        <v>0</v>
      </c>
      <c r="BY317" s="0" t="n">
        <v>0</v>
      </c>
      <c r="BZ317" s="0" t="n">
        <v>0</v>
      </c>
    </row>
    <row r="318" customFormat="false" ht="12.75" hidden="false" customHeight="false" outlineLevel="0" collapsed="false">
      <c r="G318" s="310" t="n">
        <f aca="false">EOMONTH(G317,0)+1</f>
        <v>46753</v>
      </c>
      <c r="J318" s="326" t="n">
        <v>0.0639021320651198</v>
      </c>
      <c r="Z318" s="323" t="n">
        <v>0</v>
      </c>
      <c r="AA318" s="362" t="n">
        <v>0.235</v>
      </c>
      <c r="AB318" s="323" t="n">
        <v>0.34</v>
      </c>
      <c r="AQ318" s="323" t="n">
        <v>1.6</v>
      </c>
      <c r="AR318" s="323" t="n">
        <v>-0.0475</v>
      </c>
      <c r="AS318" s="323" t="n">
        <v>0</v>
      </c>
      <c r="AT318" s="323" t="n">
        <v>-0.07</v>
      </c>
      <c r="AU318" s="323" t="n">
        <v>0</v>
      </c>
      <c r="AW318" s="323" t="n">
        <v>0</v>
      </c>
      <c r="AX318" s="323" t="n">
        <v>0</v>
      </c>
      <c r="AY318" s="323" t="n">
        <v>0</v>
      </c>
      <c r="AZ318" s="323" t="n">
        <v>0</v>
      </c>
      <c r="BA318" s="323" t="n">
        <v>-0.0775</v>
      </c>
      <c r="BB318" s="323" t="n">
        <v>-0.06</v>
      </c>
      <c r="BH318" s="323" t="n">
        <v>-0.0775</v>
      </c>
      <c r="BJ318" s="323" t="n">
        <v>0</v>
      </c>
      <c r="BN318" s="323" t="n">
        <v>1.04</v>
      </c>
      <c r="BP318" s="323" t="n">
        <v>0</v>
      </c>
      <c r="BQ318" s="323" t="n">
        <v>0</v>
      </c>
      <c r="BS318" s="323" t="n">
        <v>0</v>
      </c>
      <c r="BT318" s="323" t="n">
        <v>0</v>
      </c>
      <c r="BU318" s="323" t="n">
        <v>0</v>
      </c>
      <c r="BV318" s="323" t="n">
        <v>0.45</v>
      </c>
      <c r="BX318" s="0" t="n">
        <v>0</v>
      </c>
      <c r="BY318" s="0" t="n">
        <v>0</v>
      </c>
      <c r="BZ318" s="0" t="n">
        <v>0</v>
      </c>
    </row>
    <row r="319" customFormat="false" ht="12.75" hidden="false" customHeight="false" outlineLevel="0" collapsed="false">
      <c r="G319" s="310" t="n">
        <f aca="false">EOMONTH(G318,0)+1</f>
        <v>46784</v>
      </c>
      <c r="J319" s="326" t="n">
        <v>0.0638952899848308</v>
      </c>
      <c r="Z319" s="323" t="n">
        <v>0</v>
      </c>
      <c r="AA319" s="362" t="n">
        <v>0.235</v>
      </c>
      <c r="AB319" s="323" t="n">
        <v>0.34</v>
      </c>
      <c r="AQ319" s="323" t="n">
        <v>1.6</v>
      </c>
      <c r="AR319" s="323" t="n">
        <v>-0.03</v>
      </c>
      <c r="AS319" s="323" t="n">
        <v>0</v>
      </c>
      <c r="AT319" s="323" t="n">
        <v>-0.07</v>
      </c>
      <c r="AU319" s="323" t="n">
        <v>0</v>
      </c>
      <c r="AW319" s="323" t="n">
        <v>0</v>
      </c>
      <c r="AX319" s="323" t="n">
        <v>0</v>
      </c>
      <c r="AY319" s="323" t="n">
        <v>0</v>
      </c>
      <c r="AZ319" s="323" t="n">
        <v>0</v>
      </c>
      <c r="BA319" s="323" t="n">
        <v>-0.06</v>
      </c>
      <c r="BB319" s="323" t="n">
        <v>-0.06</v>
      </c>
      <c r="BH319" s="323" t="n">
        <v>-0.06</v>
      </c>
      <c r="BJ319" s="323" t="n">
        <v>0</v>
      </c>
      <c r="BN319" s="323" t="n">
        <v>1.04</v>
      </c>
      <c r="BP319" s="323" t="n">
        <v>0</v>
      </c>
      <c r="BQ319" s="323" t="n">
        <v>0</v>
      </c>
      <c r="BS319" s="323" t="n">
        <v>0</v>
      </c>
      <c r="BT319" s="323" t="n">
        <v>0</v>
      </c>
      <c r="BU319" s="323" t="n">
        <v>0</v>
      </c>
      <c r="BV319" s="323" t="n">
        <v>0.45</v>
      </c>
      <c r="BX319" s="0" t="n">
        <v>0</v>
      </c>
      <c r="BY319" s="0" t="n">
        <v>0</v>
      </c>
      <c r="BZ319" s="0" t="n">
        <v>0</v>
      </c>
    </row>
    <row r="320" customFormat="false" ht="12.75" hidden="false" customHeight="false" outlineLevel="0" collapsed="false">
      <c r="G320" s="310" t="n">
        <f aca="false">EOMONTH(G319,0)+1</f>
        <v>46813</v>
      </c>
      <c r="J320" s="326" t="n">
        <v>0.0638888893290908</v>
      </c>
      <c r="Z320" s="323" t="n">
        <v>0</v>
      </c>
      <c r="AA320" s="362" t="n">
        <v>0.195</v>
      </c>
      <c r="AB320" s="323" t="n">
        <v>0.29</v>
      </c>
      <c r="AQ320" s="323" t="n">
        <v>0.64</v>
      </c>
      <c r="AR320" s="323" t="n">
        <v>-0.0175</v>
      </c>
      <c r="AS320" s="323" t="n">
        <v>0</v>
      </c>
      <c r="AT320" s="323" t="n">
        <v>-0.07</v>
      </c>
      <c r="AU320" s="323" t="n">
        <v>0</v>
      </c>
      <c r="AW320" s="323" t="n">
        <v>0</v>
      </c>
      <c r="AX320" s="323" t="n">
        <v>0</v>
      </c>
      <c r="AY320" s="323" t="n">
        <v>0</v>
      </c>
      <c r="AZ320" s="323" t="n">
        <v>0</v>
      </c>
      <c r="BA320" s="323" t="n">
        <v>-0.0475</v>
      </c>
      <c r="BB320" s="323" t="n">
        <v>-0.06</v>
      </c>
      <c r="BH320" s="323" t="n">
        <v>-0.0475</v>
      </c>
      <c r="BJ320" s="323" t="n">
        <v>0</v>
      </c>
      <c r="BN320" s="323" t="n">
        <v>0.54</v>
      </c>
      <c r="BP320" s="323" t="n">
        <v>0</v>
      </c>
      <c r="BQ320" s="323" t="n">
        <v>0</v>
      </c>
      <c r="BS320" s="323" t="n">
        <v>0</v>
      </c>
      <c r="BT320" s="323" t="n">
        <v>0</v>
      </c>
      <c r="BU320" s="323" t="n">
        <v>0</v>
      </c>
      <c r="BV320" s="323" t="n">
        <v>0.1</v>
      </c>
      <c r="BX320" s="0" t="n">
        <v>0</v>
      </c>
      <c r="BY320" s="0" t="n">
        <v>0</v>
      </c>
      <c r="BZ320" s="0" t="n">
        <v>0</v>
      </c>
    </row>
    <row r="321" customFormat="false" ht="12.75" hidden="false" customHeight="false" outlineLevel="0" collapsed="false">
      <c r="G321" s="310" t="n">
        <f aca="false">EOMONTH(G320,0)+1</f>
        <v>46844</v>
      </c>
      <c r="J321" s="326" t="n">
        <v>0.0638820472488315</v>
      </c>
      <c r="Z321" s="323" t="n">
        <v>0</v>
      </c>
      <c r="AA321" s="362" t="n">
        <v>0.145</v>
      </c>
      <c r="AB321" s="323" t="n">
        <v>0.195</v>
      </c>
      <c r="AQ321" s="323" t="n">
        <v>0.38</v>
      </c>
      <c r="AR321" s="323" t="n">
        <v>0.02</v>
      </c>
      <c r="AS321" s="323" t="n">
        <v>0</v>
      </c>
      <c r="AT321" s="323" t="n">
        <v>-0.07</v>
      </c>
      <c r="AU321" s="323" t="n">
        <v>0</v>
      </c>
      <c r="AW321" s="323" t="n">
        <v>0</v>
      </c>
      <c r="AX321" s="323" t="n">
        <v>0</v>
      </c>
      <c r="AY321" s="323" t="n">
        <v>0</v>
      </c>
      <c r="AZ321" s="323" t="n">
        <v>0</v>
      </c>
      <c r="BA321" s="323" t="n">
        <v>-0.01</v>
      </c>
      <c r="BB321" s="323" t="n">
        <v>-0.06</v>
      </c>
      <c r="BH321" s="323" t="n">
        <v>-0.01</v>
      </c>
      <c r="BJ321" s="323" t="n">
        <v>0</v>
      </c>
      <c r="BN321" s="323" t="n">
        <v>0.36</v>
      </c>
      <c r="BP321" s="323" t="n">
        <v>0</v>
      </c>
      <c r="BQ321" s="323" t="n">
        <v>0</v>
      </c>
      <c r="BS321" s="323" t="n">
        <v>0</v>
      </c>
      <c r="BT321" s="323" t="n">
        <v>0</v>
      </c>
      <c r="BU321" s="323" t="n">
        <v>0</v>
      </c>
      <c r="BV321" s="323" t="n">
        <v>0.02</v>
      </c>
      <c r="BX321" s="0" t="n">
        <v>0</v>
      </c>
      <c r="BY321" s="0" t="n">
        <v>0</v>
      </c>
      <c r="BZ321" s="0" t="n">
        <v>0</v>
      </c>
    </row>
    <row r="322" customFormat="false" ht="12.75" hidden="false" customHeight="false" outlineLevel="0" collapsed="false">
      <c r="G322" s="310" t="n">
        <f aca="false">EOMONTH(G321,0)+1</f>
        <v>46874</v>
      </c>
      <c r="J322" s="326" t="n">
        <v>0.0638754258808536</v>
      </c>
      <c r="Z322" s="323" t="n">
        <v>0</v>
      </c>
      <c r="AA322" s="362" t="n">
        <v>0.125</v>
      </c>
      <c r="AB322" s="323" t="n">
        <v>0.135</v>
      </c>
      <c r="AQ322" s="323" t="n">
        <v>0.33</v>
      </c>
      <c r="AR322" s="323" t="n">
        <v>0.02</v>
      </c>
      <c r="AS322" s="323" t="n">
        <v>0</v>
      </c>
      <c r="AT322" s="323" t="n">
        <v>-0.07</v>
      </c>
      <c r="AU322" s="323" t="n">
        <v>0</v>
      </c>
      <c r="AW322" s="323" t="n">
        <v>0</v>
      </c>
      <c r="AX322" s="323" t="n">
        <v>0</v>
      </c>
      <c r="AY322" s="323" t="n">
        <v>0</v>
      </c>
      <c r="AZ322" s="323" t="n">
        <v>0</v>
      </c>
      <c r="BA322" s="323" t="n">
        <v>-0.01</v>
      </c>
      <c r="BB322" s="323" t="n">
        <v>-0.06</v>
      </c>
      <c r="BH322" s="323" t="n">
        <v>-0.01</v>
      </c>
      <c r="BJ322" s="323" t="n">
        <v>0</v>
      </c>
      <c r="BN322" s="323" t="n">
        <v>0.325</v>
      </c>
      <c r="BP322" s="323" t="n">
        <v>0</v>
      </c>
      <c r="BQ322" s="323" t="n">
        <v>0</v>
      </c>
      <c r="BS322" s="323" t="n">
        <v>0</v>
      </c>
      <c r="BT322" s="323" t="n">
        <v>0</v>
      </c>
      <c r="BU322" s="323" t="n">
        <v>0</v>
      </c>
      <c r="BV322" s="323" t="n">
        <v>0.02</v>
      </c>
      <c r="BX322" s="0" t="n">
        <v>0</v>
      </c>
      <c r="BY322" s="0" t="n">
        <v>0</v>
      </c>
      <c r="BZ322" s="0" t="n">
        <v>0</v>
      </c>
    </row>
    <row r="323" customFormat="false" ht="12.75" hidden="false" customHeight="false" outlineLevel="0" collapsed="false">
      <c r="G323" s="310" t="n">
        <f aca="false">EOMONTH(G322,0)+1</f>
        <v>46905</v>
      </c>
      <c r="J323" s="326" t="n">
        <v>0.0638685838006254</v>
      </c>
      <c r="Z323" s="323" t="n">
        <v>0</v>
      </c>
      <c r="AA323" s="362" t="n">
        <v>0.145</v>
      </c>
      <c r="AB323" s="323" t="n">
        <v>0.165</v>
      </c>
      <c r="AQ323" s="323" t="n">
        <v>0.37</v>
      </c>
      <c r="AR323" s="323" t="n">
        <v>0.025</v>
      </c>
      <c r="AS323" s="323" t="n">
        <v>0</v>
      </c>
      <c r="AT323" s="323" t="n">
        <v>-0.07</v>
      </c>
      <c r="AU323" s="323" t="n">
        <v>0</v>
      </c>
      <c r="AW323" s="323" t="n">
        <v>0</v>
      </c>
      <c r="AX323" s="323" t="n">
        <v>0</v>
      </c>
      <c r="AY323" s="323" t="n">
        <v>0</v>
      </c>
      <c r="AZ323" s="323" t="n">
        <v>0</v>
      </c>
      <c r="BA323" s="323" t="n">
        <v>-0.005</v>
      </c>
      <c r="BB323" s="323" t="n">
        <v>-0.06</v>
      </c>
      <c r="BH323" s="323" t="n">
        <v>-0.005</v>
      </c>
      <c r="BJ323" s="323" t="n">
        <v>0</v>
      </c>
      <c r="BN323" s="323" t="n">
        <v>0.335</v>
      </c>
      <c r="BP323" s="323" t="n">
        <v>0</v>
      </c>
      <c r="BQ323" s="323" t="n">
        <v>0</v>
      </c>
      <c r="BS323" s="323" t="n">
        <v>0</v>
      </c>
      <c r="BT323" s="323" t="n">
        <v>0</v>
      </c>
      <c r="BU323" s="323" t="n">
        <v>0</v>
      </c>
      <c r="BV323" s="323" t="n">
        <v>0.035</v>
      </c>
      <c r="BX323" s="0" t="n">
        <v>0</v>
      </c>
      <c r="BY323" s="0" t="n">
        <v>0</v>
      </c>
      <c r="BZ323" s="0" t="n">
        <v>0</v>
      </c>
    </row>
    <row r="324" customFormat="false" ht="12.75" hidden="false" customHeight="false" outlineLevel="0" collapsed="false">
      <c r="G324" s="310" t="n">
        <f aca="false">EOMONTH(G323,0)+1</f>
        <v>46935</v>
      </c>
      <c r="J324" s="326" t="n">
        <v>0.0638619624326773</v>
      </c>
      <c r="Z324" s="323" t="n">
        <v>0</v>
      </c>
      <c r="AA324" s="362" t="n">
        <v>0.15</v>
      </c>
      <c r="AB324" s="323" t="n">
        <v>0.205</v>
      </c>
      <c r="AQ324" s="323" t="n">
        <v>0.41</v>
      </c>
      <c r="AR324" s="323" t="n">
        <v>0.0275</v>
      </c>
      <c r="AS324" s="323" t="n">
        <v>0</v>
      </c>
      <c r="AT324" s="323" t="n">
        <v>-0.07</v>
      </c>
      <c r="AU324" s="323" t="n">
        <v>0</v>
      </c>
      <c r="AW324" s="323" t="n">
        <v>0</v>
      </c>
      <c r="AX324" s="323" t="n">
        <v>0</v>
      </c>
      <c r="AY324" s="323" t="n">
        <v>0</v>
      </c>
      <c r="AZ324" s="323" t="n">
        <v>0</v>
      </c>
      <c r="BA324" s="323" t="n">
        <v>-0.0025</v>
      </c>
      <c r="BB324" s="323" t="n">
        <v>-0.06</v>
      </c>
      <c r="BH324" s="323" t="n">
        <v>-0.0025</v>
      </c>
      <c r="BJ324" s="323" t="n">
        <v>0</v>
      </c>
      <c r="BN324" s="323" t="n">
        <v>0.35</v>
      </c>
      <c r="BP324" s="323" t="n">
        <v>0</v>
      </c>
      <c r="BQ324" s="323" t="n">
        <v>0</v>
      </c>
      <c r="BS324" s="323" t="n">
        <v>0</v>
      </c>
      <c r="BT324" s="323" t="n">
        <v>0</v>
      </c>
      <c r="BU324" s="323" t="n">
        <v>0</v>
      </c>
      <c r="BV324" s="323" t="n">
        <v>0.035</v>
      </c>
      <c r="BX324" s="0" t="n">
        <v>0</v>
      </c>
      <c r="BY324" s="0" t="n">
        <v>0</v>
      </c>
      <c r="BZ324" s="0" t="n">
        <v>0</v>
      </c>
    </row>
    <row r="325" customFormat="false" ht="12.75" hidden="false" customHeight="false" outlineLevel="0" collapsed="false">
      <c r="G325" s="310" t="n">
        <f aca="false">EOMONTH(G324,0)+1</f>
        <v>46966</v>
      </c>
      <c r="J325" s="326" t="n">
        <v>0.0638551203524793</v>
      </c>
      <c r="Z325" s="323" t="n">
        <v>0</v>
      </c>
      <c r="AA325" s="362" t="n">
        <v>0.15</v>
      </c>
      <c r="AB325" s="323" t="n">
        <v>0.205</v>
      </c>
      <c r="AQ325" s="323" t="n">
        <v>0.41</v>
      </c>
      <c r="AR325" s="323" t="n">
        <v>0.03</v>
      </c>
      <c r="AS325" s="323" t="n">
        <v>0</v>
      </c>
      <c r="AT325" s="323" t="n">
        <v>-0.07</v>
      </c>
      <c r="AU325" s="323" t="n">
        <v>0</v>
      </c>
      <c r="AW325" s="323" t="n">
        <v>0</v>
      </c>
      <c r="AX325" s="323" t="n">
        <v>0</v>
      </c>
      <c r="AY325" s="323" t="n">
        <v>0</v>
      </c>
      <c r="AZ325" s="323" t="n">
        <v>0</v>
      </c>
      <c r="BA325" s="323" t="n">
        <v>0</v>
      </c>
      <c r="BB325" s="323" t="n">
        <v>-0.06</v>
      </c>
      <c r="BH325" s="323" t="n">
        <v>0</v>
      </c>
      <c r="BJ325" s="323" t="n">
        <v>0</v>
      </c>
      <c r="BN325" s="323" t="n">
        <v>0.35</v>
      </c>
      <c r="BP325" s="323" t="n">
        <v>0</v>
      </c>
      <c r="BQ325" s="323" t="n">
        <v>0</v>
      </c>
      <c r="BS325" s="323" t="n">
        <v>0</v>
      </c>
      <c r="BT325" s="323" t="n">
        <v>0</v>
      </c>
      <c r="BU325" s="323" t="n">
        <v>0</v>
      </c>
      <c r="BV325" s="323" t="n">
        <v>0.01</v>
      </c>
      <c r="BX325" s="0" t="n">
        <v>0</v>
      </c>
      <c r="BY325" s="0" t="n">
        <v>0</v>
      </c>
      <c r="BZ325" s="0" t="n">
        <v>0</v>
      </c>
    </row>
    <row r="326" customFormat="false" ht="12.75" hidden="false" customHeight="false" outlineLevel="0" collapsed="false">
      <c r="G326" s="310" t="n">
        <f aca="false">EOMONTH(G325,0)+1</f>
        <v>46997</v>
      </c>
      <c r="J326" s="326" t="n">
        <v>0.0638482782722964</v>
      </c>
      <c r="Z326" s="323" t="n">
        <v>0</v>
      </c>
      <c r="AA326" s="362" t="n">
        <v>0.125</v>
      </c>
      <c r="AB326" s="323" t="n">
        <v>0.145</v>
      </c>
      <c r="AQ326" s="323" t="n">
        <v>0.36</v>
      </c>
      <c r="AR326" s="323" t="n">
        <v>0.0225</v>
      </c>
      <c r="AS326" s="323" t="n">
        <v>0</v>
      </c>
      <c r="AT326" s="323" t="n">
        <v>-0.07</v>
      </c>
      <c r="AU326" s="323" t="n">
        <v>0</v>
      </c>
      <c r="AW326" s="323" t="n">
        <v>0</v>
      </c>
      <c r="AX326" s="323" t="n">
        <v>0</v>
      </c>
      <c r="AY326" s="323" t="n">
        <v>0</v>
      </c>
      <c r="AZ326" s="323" t="n">
        <v>0</v>
      </c>
      <c r="BA326" s="323" t="n">
        <v>-0.0075</v>
      </c>
      <c r="BB326" s="323" t="n">
        <v>-0.06</v>
      </c>
      <c r="BH326" s="323" t="n">
        <v>-0.0075</v>
      </c>
      <c r="BJ326" s="323" t="n">
        <v>0</v>
      </c>
      <c r="BN326" s="323" t="n">
        <v>0.315</v>
      </c>
      <c r="BP326" s="323" t="n">
        <v>0</v>
      </c>
      <c r="BQ326" s="323" t="n">
        <v>0</v>
      </c>
      <c r="BS326" s="323" t="n">
        <v>0</v>
      </c>
      <c r="BT326" s="323" t="n">
        <v>0</v>
      </c>
      <c r="BU326" s="323" t="n">
        <v>0</v>
      </c>
      <c r="BV326" s="323" t="n">
        <v>0.01</v>
      </c>
      <c r="BX326" s="0" t="n">
        <v>0</v>
      </c>
      <c r="BY326" s="0" t="n">
        <v>0</v>
      </c>
      <c r="BZ326" s="0" t="n">
        <v>0</v>
      </c>
    </row>
    <row r="327" customFormat="false" ht="12.75" hidden="false" customHeight="false" outlineLevel="0" collapsed="false">
      <c r="G327" s="310" t="n">
        <f aca="false">EOMONTH(G326,0)+1</f>
        <v>47027</v>
      </c>
      <c r="J327" s="326" t="n">
        <v>0.0638416569043931</v>
      </c>
      <c r="Z327" s="323" t="n">
        <v>0</v>
      </c>
      <c r="AA327" s="362" t="n">
        <v>0.145</v>
      </c>
      <c r="AB327" s="323" t="n">
        <v>0.175</v>
      </c>
      <c r="AQ327" s="323" t="n">
        <v>0.4</v>
      </c>
      <c r="AR327" s="323" t="n">
        <v>0.0125</v>
      </c>
      <c r="AS327" s="323" t="n">
        <v>0</v>
      </c>
      <c r="AT327" s="323" t="n">
        <v>-0.07</v>
      </c>
      <c r="AU327" s="323" t="n">
        <v>0</v>
      </c>
      <c r="AW327" s="323" t="n">
        <v>0</v>
      </c>
      <c r="AX327" s="323" t="n">
        <v>0</v>
      </c>
      <c r="AY327" s="323" t="n">
        <v>0</v>
      </c>
      <c r="AZ327" s="323" t="n">
        <v>0</v>
      </c>
      <c r="BA327" s="323" t="n">
        <v>-0.0175</v>
      </c>
      <c r="BB327" s="323" t="n">
        <v>-0.06</v>
      </c>
      <c r="BH327" s="323" t="n">
        <v>-0.0175</v>
      </c>
      <c r="BJ327" s="323" t="n">
        <v>0</v>
      </c>
      <c r="BN327" s="323" t="n">
        <v>0.36</v>
      </c>
      <c r="BP327" s="323" t="n">
        <v>0</v>
      </c>
      <c r="BQ327" s="323" t="n">
        <v>0</v>
      </c>
      <c r="BS327" s="323" t="n">
        <v>0</v>
      </c>
      <c r="BT327" s="323" t="n">
        <v>0</v>
      </c>
      <c r="BU327" s="323" t="n">
        <v>0</v>
      </c>
      <c r="BV327" s="323" t="n">
        <v>0.01</v>
      </c>
      <c r="BX327" s="0" t="n">
        <v>0</v>
      </c>
      <c r="BY327" s="0" t="n">
        <v>0</v>
      </c>
      <c r="BZ327" s="0" t="n">
        <v>0</v>
      </c>
    </row>
    <row r="328" customFormat="false" ht="12.75" hidden="false" customHeight="false" outlineLevel="0" collapsed="false">
      <c r="G328" s="310" t="n">
        <f aca="false">EOMONTH(G327,0)+1</f>
        <v>47058</v>
      </c>
      <c r="J328" s="326" t="n">
        <v>0.0638348148242414</v>
      </c>
      <c r="Z328" s="323" t="n">
        <v>0</v>
      </c>
      <c r="AA328" s="362" t="n">
        <v>0.195</v>
      </c>
      <c r="AB328" s="323" t="n">
        <v>0.21</v>
      </c>
      <c r="AQ328" s="323" t="n">
        <v>0.65</v>
      </c>
      <c r="AR328" s="323" t="n">
        <v>-0.0225</v>
      </c>
      <c r="AS328" s="323" t="n">
        <v>0</v>
      </c>
      <c r="AT328" s="323" t="n">
        <v>-0.07</v>
      </c>
      <c r="AU328" s="323" t="n">
        <v>0</v>
      </c>
      <c r="AW328" s="323" t="n">
        <v>0</v>
      </c>
      <c r="AX328" s="323" t="n">
        <v>0</v>
      </c>
      <c r="AY328" s="323" t="n">
        <v>0</v>
      </c>
      <c r="AZ328" s="323" t="n">
        <v>0</v>
      </c>
      <c r="BA328" s="323" t="n">
        <v>-0.0525</v>
      </c>
      <c r="BB328" s="323" t="n">
        <v>-0.06</v>
      </c>
      <c r="BH328" s="323" t="n">
        <v>-0.0525</v>
      </c>
      <c r="BJ328" s="323" t="n">
        <v>0</v>
      </c>
      <c r="BN328" s="323" t="n">
        <v>0.46</v>
      </c>
      <c r="BP328" s="323" t="n">
        <v>0</v>
      </c>
      <c r="BQ328" s="323" t="n">
        <v>0</v>
      </c>
      <c r="BS328" s="323" t="n">
        <v>0</v>
      </c>
      <c r="BT328" s="323" t="n">
        <v>0</v>
      </c>
      <c r="BU328" s="323" t="n">
        <v>0</v>
      </c>
      <c r="BV328" s="323" t="n">
        <v>0.055</v>
      </c>
      <c r="BX328" s="0" t="n">
        <v>0</v>
      </c>
      <c r="BY328" s="0" t="n">
        <v>0</v>
      </c>
      <c r="BZ328" s="0" t="n">
        <v>0</v>
      </c>
    </row>
    <row r="329" customFormat="false" ht="12.75" hidden="false" customHeight="false" outlineLevel="0" collapsed="false">
      <c r="G329" s="310" t="n">
        <f aca="false">EOMONTH(G328,0)+1</f>
        <v>47088</v>
      </c>
      <c r="J329" s="326" t="n">
        <v>0.0638281934563669</v>
      </c>
      <c r="Z329" s="323" t="n">
        <v>0</v>
      </c>
      <c r="AA329" s="362" t="n">
        <v>0.215</v>
      </c>
      <c r="AB329" s="323" t="n">
        <v>0.29</v>
      </c>
      <c r="AQ329" s="323" t="n">
        <v>0.98</v>
      </c>
      <c r="AR329" s="323" t="n">
        <v>-0.045</v>
      </c>
      <c r="AS329" s="323" t="n">
        <v>0</v>
      </c>
      <c r="AT329" s="323" t="n">
        <v>-0.07</v>
      </c>
      <c r="AU329" s="323" t="n">
        <v>0</v>
      </c>
      <c r="AW329" s="323" t="n">
        <v>0</v>
      </c>
      <c r="AX329" s="323" t="n">
        <v>0</v>
      </c>
      <c r="AY329" s="323" t="n">
        <v>0</v>
      </c>
      <c r="AZ329" s="323" t="n">
        <v>0</v>
      </c>
      <c r="BA329" s="323" t="n">
        <v>-0.075</v>
      </c>
      <c r="BB329" s="323" t="n">
        <v>-0.06</v>
      </c>
      <c r="BH329" s="323" t="n">
        <v>-0.075</v>
      </c>
      <c r="BJ329" s="323" t="n">
        <v>0</v>
      </c>
      <c r="BN329" s="323" t="n">
        <v>0.77</v>
      </c>
      <c r="BP329" s="323" t="n">
        <v>0</v>
      </c>
      <c r="BQ329" s="323" t="n">
        <v>0</v>
      </c>
      <c r="BS329" s="323" t="n">
        <v>0</v>
      </c>
      <c r="BT329" s="323" t="n">
        <v>0</v>
      </c>
      <c r="BU329" s="323" t="n">
        <v>0</v>
      </c>
      <c r="BV329" s="323" t="n">
        <v>0.25</v>
      </c>
      <c r="BX329" s="0" t="n">
        <v>0</v>
      </c>
      <c r="BY329" s="0" t="n">
        <v>0</v>
      </c>
      <c r="BZ329" s="0" t="n">
        <v>0</v>
      </c>
    </row>
    <row r="330" customFormat="false" ht="12.75" hidden="false" customHeight="false" outlineLevel="0" collapsed="false">
      <c r="G330" s="310" t="n">
        <f aca="false">EOMONTH(G329,0)+1</f>
        <v>47119</v>
      </c>
      <c r="J330" s="326" t="n">
        <v>0.0638213513762458</v>
      </c>
      <c r="Z330" s="323" t="n">
        <v>0</v>
      </c>
      <c r="AA330" s="362" t="n">
        <v>0.235</v>
      </c>
      <c r="AB330" s="323" t="n">
        <v>0.34</v>
      </c>
      <c r="AQ330" s="323" t="n">
        <v>1.6</v>
      </c>
      <c r="AR330" s="323" t="n">
        <v>-0.0475</v>
      </c>
      <c r="AS330" s="323" t="n">
        <v>0</v>
      </c>
      <c r="AT330" s="323" t="n">
        <v>-0.07</v>
      </c>
      <c r="AU330" s="323" t="n">
        <v>0</v>
      </c>
      <c r="AW330" s="323" t="n">
        <v>0</v>
      </c>
      <c r="AX330" s="323" t="n">
        <v>0</v>
      </c>
      <c r="AY330" s="323" t="n">
        <v>0</v>
      </c>
      <c r="AZ330" s="323" t="n">
        <v>0</v>
      </c>
      <c r="BA330" s="323" t="n">
        <v>-0.0775</v>
      </c>
      <c r="BB330" s="323" t="n">
        <v>-0.06</v>
      </c>
      <c r="BH330" s="323" t="n">
        <v>-0.0775</v>
      </c>
      <c r="BJ330" s="323" t="n">
        <v>0</v>
      </c>
      <c r="BN330" s="323" t="n">
        <v>1.04</v>
      </c>
      <c r="BP330" s="323" t="n">
        <v>0</v>
      </c>
      <c r="BQ330" s="323" t="n">
        <v>0</v>
      </c>
      <c r="BS330" s="323" t="n">
        <v>0</v>
      </c>
      <c r="BT330" s="323" t="n">
        <v>0</v>
      </c>
      <c r="BU330" s="323" t="n">
        <v>0</v>
      </c>
      <c r="BV330" s="323" t="n">
        <v>0.45</v>
      </c>
      <c r="BX330" s="0" t="n">
        <v>0</v>
      </c>
      <c r="BY330" s="0" t="n">
        <v>0</v>
      </c>
      <c r="BZ330" s="0" t="n">
        <v>0</v>
      </c>
    </row>
    <row r="331" customFormat="false" ht="12.75" hidden="false" customHeight="false" outlineLevel="0" collapsed="false">
      <c r="G331" s="310" t="n">
        <f aca="false">EOMONTH(G330,0)+1</f>
        <v>47150</v>
      </c>
      <c r="J331" s="326" t="n">
        <v>0.0638145092961402</v>
      </c>
      <c r="Z331" s="323" t="n">
        <v>0</v>
      </c>
      <c r="AA331" s="362" t="n">
        <v>0.235</v>
      </c>
      <c r="AB331" s="323" t="n">
        <v>0.34</v>
      </c>
      <c r="AQ331" s="323" t="n">
        <v>1.6</v>
      </c>
      <c r="AR331" s="323" t="n">
        <v>-0.03</v>
      </c>
      <c r="AS331" s="323" t="n">
        <v>0</v>
      </c>
      <c r="AT331" s="323" t="n">
        <v>-0.07</v>
      </c>
      <c r="AU331" s="323" t="n">
        <v>0</v>
      </c>
      <c r="AW331" s="323" t="n">
        <v>0</v>
      </c>
      <c r="AX331" s="323" t="n">
        <v>0</v>
      </c>
      <c r="AY331" s="323" t="n">
        <v>0</v>
      </c>
      <c r="AZ331" s="323" t="n">
        <v>0</v>
      </c>
      <c r="BA331" s="323" t="n">
        <v>-0.06</v>
      </c>
      <c r="BB331" s="323" t="n">
        <v>-0.06</v>
      </c>
      <c r="BH331" s="323" t="n">
        <v>-0.06</v>
      </c>
      <c r="BJ331" s="323" t="n">
        <v>0</v>
      </c>
      <c r="BN331" s="323" t="n">
        <v>1.04</v>
      </c>
      <c r="BP331" s="323" t="n">
        <v>0</v>
      </c>
      <c r="BQ331" s="323" t="n">
        <v>0</v>
      </c>
      <c r="BS331" s="323" t="n">
        <v>0</v>
      </c>
      <c r="BT331" s="323" t="n">
        <v>0</v>
      </c>
      <c r="BU331" s="323" t="n">
        <v>0</v>
      </c>
      <c r="BV331" s="323" t="n">
        <v>0.45</v>
      </c>
      <c r="BX331" s="0" t="n">
        <v>0</v>
      </c>
      <c r="BY331" s="0" t="n">
        <v>0</v>
      </c>
      <c r="BZ331" s="0" t="n">
        <v>0</v>
      </c>
    </row>
    <row r="332" customFormat="false" ht="12.75" hidden="false" customHeight="false" outlineLevel="0" collapsed="false">
      <c r="G332" s="310" t="n">
        <f aca="false">EOMONTH(G331,0)+1</f>
        <v>47178</v>
      </c>
      <c r="J332" s="326" t="n">
        <v>0.0638083293528324</v>
      </c>
      <c r="Z332" s="323" t="n">
        <v>0</v>
      </c>
      <c r="AA332" s="362" t="n">
        <v>0.195</v>
      </c>
      <c r="AB332" s="323" t="n">
        <v>0.29</v>
      </c>
      <c r="AQ332" s="323" t="n">
        <v>0.64</v>
      </c>
      <c r="AR332" s="323" t="n">
        <v>-0.0175</v>
      </c>
      <c r="AS332" s="323" t="n">
        <v>0</v>
      </c>
      <c r="AT332" s="323" t="n">
        <v>-0.07</v>
      </c>
      <c r="AU332" s="323" t="n">
        <v>0</v>
      </c>
      <c r="AW332" s="323" t="n">
        <v>0</v>
      </c>
      <c r="AX332" s="323" t="n">
        <v>0</v>
      </c>
      <c r="AY332" s="323" t="n">
        <v>0</v>
      </c>
      <c r="AZ332" s="323" t="n">
        <v>0</v>
      </c>
      <c r="BA332" s="323" t="n">
        <v>-0.0475</v>
      </c>
      <c r="BB332" s="323" t="n">
        <v>-0.06</v>
      </c>
      <c r="BH332" s="323" t="n">
        <v>-0.0475</v>
      </c>
      <c r="BJ332" s="323" t="n">
        <v>0</v>
      </c>
      <c r="BN332" s="323" t="n">
        <v>0.54</v>
      </c>
      <c r="BP332" s="323" t="n">
        <v>0</v>
      </c>
      <c r="BQ332" s="323" t="n">
        <v>0</v>
      </c>
      <c r="BS332" s="323" t="n">
        <v>0</v>
      </c>
      <c r="BT332" s="323" t="n">
        <v>0</v>
      </c>
      <c r="BU332" s="323" t="n">
        <v>0</v>
      </c>
      <c r="BV332" s="323" t="n">
        <v>0.1</v>
      </c>
      <c r="BX332" s="0" t="n">
        <v>0</v>
      </c>
      <c r="BY332" s="0" t="n">
        <v>0</v>
      </c>
      <c r="BZ332" s="0" t="n">
        <v>0</v>
      </c>
    </row>
    <row r="333" customFormat="false" ht="12.75" hidden="false" customHeight="false" outlineLevel="0" collapsed="false">
      <c r="G333" s="310" t="n">
        <f aca="false">EOMONTH(G332,0)+1</f>
        <v>47209</v>
      </c>
      <c r="J333" s="326" t="n">
        <v>0.0638014872727561</v>
      </c>
      <c r="Z333" s="323" t="n">
        <v>0</v>
      </c>
      <c r="AA333" s="362" t="n">
        <v>0.145</v>
      </c>
      <c r="AB333" s="323" t="n">
        <v>0.195</v>
      </c>
      <c r="AQ333" s="323" t="n">
        <v>0.38</v>
      </c>
      <c r="AR333" s="323" t="n">
        <v>0.02</v>
      </c>
      <c r="AS333" s="323" t="n">
        <v>0</v>
      </c>
      <c r="AT333" s="323" t="n">
        <v>-0.07</v>
      </c>
      <c r="AU333" s="323" t="n">
        <v>0</v>
      </c>
      <c r="AW333" s="323" t="n">
        <v>0</v>
      </c>
      <c r="AX333" s="323" t="n">
        <v>0</v>
      </c>
      <c r="AY333" s="323" t="n">
        <v>0</v>
      </c>
      <c r="AZ333" s="323" t="n">
        <v>0</v>
      </c>
      <c r="BA333" s="323" t="n">
        <v>-0.01</v>
      </c>
      <c r="BB333" s="323" t="n">
        <v>-0.06</v>
      </c>
      <c r="BH333" s="323" t="n">
        <v>-0.01</v>
      </c>
      <c r="BJ333" s="323" t="n">
        <v>0</v>
      </c>
      <c r="BN333" s="323" t="n">
        <v>0.36</v>
      </c>
      <c r="BP333" s="323" t="n">
        <v>0</v>
      </c>
      <c r="BQ333" s="323" t="n">
        <v>0</v>
      </c>
      <c r="BS333" s="323" t="n">
        <v>0</v>
      </c>
      <c r="BT333" s="323" t="n">
        <v>0</v>
      </c>
      <c r="BU333" s="323" t="n">
        <v>0</v>
      </c>
      <c r="BV333" s="323" t="n">
        <v>0.02</v>
      </c>
      <c r="BX333" s="0" t="n">
        <v>0</v>
      </c>
      <c r="BY333" s="0" t="n">
        <v>0</v>
      </c>
      <c r="BZ333" s="0" t="n">
        <v>0</v>
      </c>
    </row>
    <row r="334" customFormat="false" ht="12.75" hidden="false" customHeight="false" outlineLevel="0" collapsed="false">
      <c r="G334" s="310" t="n">
        <f aca="false">EOMONTH(G333,0)+1</f>
        <v>47239</v>
      </c>
      <c r="J334" s="326" t="n">
        <v>0.063794865904955</v>
      </c>
      <c r="Z334" s="323" t="n">
        <v>0</v>
      </c>
      <c r="AA334" s="362" t="n">
        <v>0.125</v>
      </c>
      <c r="AB334" s="323" t="n">
        <v>0.135</v>
      </c>
      <c r="AQ334" s="323" t="n">
        <v>0.33</v>
      </c>
      <c r="AR334" s="323" t="n">
        <v>0.02</v>
      </c>
      <c r="AS334" s="323" t="n">
        <v>0</v>
      </c>
      <c r="AT334" s="323" t="n">
        <v>-0.07</v>
      </c>
      <c r="AU334" s="323" t="n">
        <v>0</v>
      </c>
      <c r="AW334" s="323" t="n">
        <v>0</v>
      </c>
      <c r="AX334" s="323" t="n">
        <v>0</v>
      </c>
      <c r="AY334" s="323" t="n">
        <v>0</v>
      </c>
      <c r="AZ334" s="323" t="n">
        <v>0</v>
      </c>
      <c r="BA334" s="323" t="n">
        <v>-0.01</v>
      </c>
      <c r="BB334" s="323" t="n">
        <v>-0.06</v>
      </c>
      <c r="BH334" s="323" t="n">
        <v>-0.01</v>
      </c>
      <c r="BJ334" s="323" t="n">
        <v>0</v>
      </c>
      <c r="BN334" s="323" t="n">
        <v>0.325</v>
      </c>
      <c r="BP334" s="323" t="n">
        <v>0</v>
      </c>
      <c r="BQ334" s="323" t="n">
        <v>0</v>
      </c>
      <c r="BS334" s="323" t="n">
        <v>0</v>
      </c>
      <c r="BT334" s="323" t="n">
        <v>0</v>
      </c>
      <c r="BU334" s="323" t="n">
        <v>0</v>
      </c>
      <c r="BV334" s="323" t="n">
        <v>0.02</v>
      </c>
      <c r="BX334" s="0" t="n">
        <v>0</v>
      </c>
      <c r="BY334" s="0" t="n">
        <v>0</v>
      </c>
      <c r="BZ334" s="0" t="n">
        <v>0</v>
      </c>
    </row>
    <row r="335" customFormat="false" ht="12.75" hidden="false" customHeight="false" outlineLevel="0" collapsed="false">
      <c r="G335" s="310" t="n">
        <f aca="false">EOMONTH(G334,0)+1</f>
        <v>47270</v>
      </c>
      <c r="J335" s="326" t="n">
        <v>0.0637880238249093</v>
      </c>
      <c r="Z335" s="323" t="n">
        <v>0</v>
      </c>
      <c r="AA335" s="362" t="n">
        <v>0.145</v>
      </c>
      <c r="AB335" s="323" t="n">
        <v>0.165</v>
      </c>
      <c r="AQ335" s="323" t="n">
        <v>0.37</v>
      </c>
      <c r="AR335" s="323" t="n">
        <v>0.025</v>
      </c>
      <c r="AS335" s="323" t="n">
        <v>0</v>
      </c>
      <c r="AT335" s="323" t="n">
        <v>-0.07</v>
      </c>
      <c r="AU335" s="323" t="n">
        <v>0</v>
      </c>
      <c r="AW335" s="323" t="n">
        <v>0</v>
      </c>
      <c r="AX335" s="323" t="n">
        <v>0</v>
      </c>
      <c r="AY335" s="323" t="n">
        <v>0</v>
      </c>
      <c r="AZ335" s="323" t="n">
        <v>0</v>
      </c>
      <c r="BA335" s="323" t="n">
        <v>-0.005</v>
      </c>
      <c r="BB335" s="323" t="n">
        <v>-0.06</v>
      </c>
      <c r="BH335" s="323" t="n">
        <v>-0.005</v>
      </c>
      <c r="BJ335" s="323" t="n">
        <v>0</v>
      </c>
      <c r="BN335" s="323" t="n">
        <v>0.335</v>
      </c>
      <c r="BP335" s="323" t="n">
        <v>0</v>
      </c>
      <c r="BQ335" s="323" t="n">
        <v>0</v>
      </c>
      <c r="BS335" s="323" t="n">
        <v>0</v>
      </c>
      <c r="BT335" s="323" t="n">
        <v>0</v>
      </c>
      <c r="BU335" s="323" t="n">
        <v>0</v>
      </c>
      <c r="BV335" s="323" t="n">
        <v>0.035</v>
      </c>
      <c r="BX335" s="0" t="n">
        <v>0</v>
      </c>
      <c r="BY335" s="0" t="n">
        <v>0</v>
      </c>
      <c r="BZ335" s="0" t="n">
        <v>0</v>
      </c>
    </row>
    <row r="336" customFormat="false" ht="12.75" hidden="false" customHeight="false" outlineLevel="0" collapsed="false">
      <c r="G336" s="310" t="n">
        <f aca="false">EOMONTH(G335,0)+1</f>
        <v>47300</v>
      </c>
      <c r="J336" s="326" t="n">
        <v>0.0637814024571384</v>
      </c>
      <c r="Z336" s="323" t="n">
        <v>0</v>
      </c>
      <c r="AA336" s="362" t="n">
        <v>0.15</v>
      </c>
      <c r="AB336" s="323" t="n">
        <v>0.205</v>
      </c>
      <c r="AQ336" s="323" t="n">
        <v>0.41</v>
      </c>
      <c r="AR336" s="323" t="n">
        <v>0.0275</v>
      </c>
      <c r="AS336" s="323" t="n">
        <v>0</v>
      </c>
      <c r="AT336" s="323" t="n">
        <v>-0.07</v>
      </c>
      <c r="AU336" s="323" t="n">
        <v>0</v>
      </c>
      <c r="AW336" s="323" t="n">
        <v>0</v>
      </c>
      <c r="AX336" s="323" t="n">
        <v>0</v>
      </c>
      <c r="AY336" s="323" t="n">
        <v>0</v>
      </c>
      <c r="AZ336" s="323" t="n">
        <v>0</v>
      </c>
      <c r="BA336" s="323" t="n">
        <v>-0.0025</v>
      </c>
      <c r="BB336" s="323" t="n">
        <v>-0.06</v>
      </c>
      <c r="BH336" s="323" t="n">
        <v>-0.0025</v>
      </c>
      <c r="BJ336" s="323" t="n">
        <v>0</v>
      </c>
      <c r="BN336" s="323" t="n">
        <v>0.35</v>
      </c>
      <c r="BP336" s="323" t="n">
        <v>0</v>
      </c>
      <c r="BQ336" s="323" t="n">
        <v>0</v>
      </c>
      <c r="BS336" s="323" t="n">
        <v>0</v>
      </c>
      <c r="BT336" s="323" t="n">
        <v>0</v>
      </c>
      <c r="BU336" s="323" t="n">
        <v>0</v>
      </c>
      <c r="BV336" s="323" t="n">
        <v>0.035</v>
      </c>
      <c r="BX336" s="0" t="n">
        <v>0</v>
      </c>
      <c r="BY336" s="0" t="n">
        <v>0</v>
      </c>
      <c r="BZ336" s="0" t="n">
        <v>0</v>
      </c>
    </row>
    <row r="337" customFormat="false" ht="12.75" hidden="false" customHeight="false" outlineLevel="0" collapsed="false">
      <c r="G337" s="310" t="n">
        <f aca="false">EOMONTH(G336,0)+1</f>
        <v>47331</v>
      </c>
      <c r="J337" s="326" t="n">
        <v>0.0637745603771234</v>
      </c>
      <c r="Z337" s="323" t="n">
        <v>0</v>
      </c>
      <c r="AA337" s="362" t="n">
        <v>0.15</v>
      </c>
      <c r="AB337" s="323" t="n">
        <v>0.205</v>
      </c>
      <c r="AQ337" s="323" t="n">
        <v>0.41</v>
      </c>
      <c r="AR337" s="323" t="n">
        <v>0.03</v>
      </c>
      <c r="AS337" s="323" t="n">
        <v>0</v>
      </c>
      <c r="AT337" s="323" t="n">
        <v>-0.07</v>
      </c>
      <c r="AU337" s="323" t="n">
        <v>0</v>
      </c>
      <c r="AW337" s="323" t="n">
        <v>0</v>
      </c>
      <c r="AX337" s="323" t="n">
        <v>0</v>
      </c>
      <c r="AY337" s="323" t="n">
        <v>0</v>
      </c>
      <c r="AZ337" s="323" t="n">
        <v>0</v>
      </c>
      <c r="BA337" s="323" t="n">
        <v>0</v>
      </c>
      <c r="BB337" s="323" t="n">
        <v>-0.06</v>
      </c>
      <c r="BH337" s="323" t="n">
        <v>0</v>
      </c>
      <c r="BJ337" s="323" t="n">
        <v>0</v>
      </c>
      <c r="BN337" s="323" t="n">
        <v>0.35</v>
      </c>
      <c r="BP337" s="323" t="n">
        <v>0</v>
      </c>
      <c r="BQ337" s="323" t="n">
        <v>0</v>
      </c>
      <c r="BS337" s="323" t="n">
        <v>0</v>
      </c>
      <c r="BT337" s="323" t="n">
        <v>0</v>
      </c>
      <c r="BU337" s="323" t="n">
        <v>0</v>
      </c>
      <c r="BV337" s="323" t="n">
        <v>0.01</v>
      </c>
      <c r="BX337" s="0" t="n">
        <v>0</v>
      </c>
      <c r="BY337" s="0" t="n">
        <v>0</v>
      </c>
      <c r="BZ337" s="0" t="n">
        <v>0</v>
      </c>
    </row>
    <row r="338" customFormat="false" ht="12.75" hidden="false" customHeight="false" outlineLevel="0" collapsed="false">
      <c r="G338" s="310" t="n">
        <f aca="false">EOMONTH(G337,0)+1</f>
        <v>47362</v>
      </c>
      <c r="J338" s="326" t="n">
        <v>0.0637677182971239</v>
      </c>
      <c r="Z338" s="323" t="n">
        <v>0</v>
      </c>
      <c r="AA338" s="362" t="n">
        <v>0.125</v>
      </c>
      <c r="AB338" s="323" t="n">
        <v>0.145</v>
      </c>
      <c r="AQ338" s="323" t="n">
        <v>0.36</v>
      </c>
      <c r="AR338" s="323" t="n">
        <v>0.0225</v>
      </c>
      <c r="AS338" s="323" t="n">
        <v>0</v>
      </c>
      <c r="AT338" s="323" t="n">
        <v>-0.07</v>
      </c>
      <c r="AU338" s="323" t="n">
        <v>0</v>
      </c>
      <c r="AW338" s="323" t="n">
        <v>0</v>
      </c>
      <c r="AX338" s="323" t="n">
        <v>0</v>
      </c>
      <c r="AY338" s="323" t="n">
        <v>0</v>
      </c>
      <c r="AZ338" s="323" t="n">
        <v>0</v>
      </c>
      <c r="BA338" s="323" t="n">
        <v>-0.0075</v>
      </c>
      <c r="BB338" s="323" t="n">
        <v>-0.06</v>
      </c>
      <c r="BH338" s="323" t="n">
        <v>-0.0075</v>
      </c>
      <c r="BJ338" s="323" t="n">
        <v>0</v>
      </c>
      <c r="BN338" s="323" t="n">
        <v>0.315</v>
      </c>
      <c r="BP338" s="323" t="n">
        <v>0</v>
      </c>
      <c r="BQ338" s="323" t="n">
        <v>0</v>
      </c>
      <c r="BS338" s="323" t="n">
        <v>0</v>
      </c>
      <c r="BT338" s="323" t="n">
        <v>0</v>
      </c>
      <c r="BU338" s="323" t="n">
        <v>0</v>
      </c>
      <c r="BV338" s="323" t="n">
        <v>0.01</v>
      </c>
      <c r="BX338" s="0" t="n">
        <v>0</v>
      </c>
      <c r="BY338" s="0" t="n">
        <v>0</v>
      </c>
      <c r="BZ338" s="0" t="n">
        <v>0</v>
      </c>
    </row>
    <row r="339" customFormat="false" ht="12.75" hidden="false" customHeight="false" outlineLevel="0" collapsed="false">
      <c r="G339" s="310" t="n">
        <f aca="false">EOMONTH(G338,0)+1</f>
        <v>47392</v>
      </c>
      <c r="J339" s="326" t="n">
        <v>0.0637610969293969</v>
      </c>
      <c r="Z339" s="323" t="n">
        <v>0</v>
      </c>
      <c r="AA339" s="362" t="n">
        <v>0.145</v>
      </c>
      <c r="AB339" s="323" t="n">
        <v>0.175</v>
      </c>
      <c r="AQ339" s="323" t="n">
        <v>0.4</v>
      </c>
      <c r="AR339" s="323" t="n">
        <v>0.0125</v>
      </c>
      <c r="AS339" s="323" t="n">
        <v>0</v>
      </c>
      <c r="AT339" s="323" t="n">
        <v>-0.07</v>
      </c>
      <c r="AU339" s="323" t="n">
        <v>0</v>
      </c>
      <c r="AW339" s="323" t="n">
        <v>0</v>
      </c>
      <c r="AX339" s="323" t="n">
        <v>0</v>
      </c>
      <c r="AY339" s="323" t="n">
        <v>0</v>
      </c>
      <c r="AZ339" s="323" t="n">
        <v>0</v>
      </c>
      <c r="BA339" s="323" t="n">
        <v>-0.0175</v>
      </c>
      <c r="BB339" s="323" t="n">
        <v>-0.06</v>
      </c>
      <c r="BH339" s="323" t="n">
        <v>-0.0175</v>
      </c>
      <c r="BJ339" s="323" t="n">
        <v>0</v>
      </c>
      <c r="BN339" s="323" t="n">
        <v>0.36</v>
      </c>
      <c r="BP339" s="323" t="n">
        <v>0</v>
      </c>
      <c r="BQ339" s="323" t="n">
        <v>0</v>
      </c>
      <c r="BS339" s="323" t="n">
        <v>0</v>
      </c>
      <c r="BT339" s="323" t="n">
        <v>0</v>
      </c>
      <c r="BU339" s="323" t="n">
        <v>0</v>
      </c>
      <c r="BV339" s="323" t="n">
        <v>0.01</v>
      </c>
      <c r="BX339" s="0" t="n">
        <v>0</v>
      </c>
      <c r="BY339" s="0" t="n">
        <v>0</v>
      </c>
      <c r="BZ339" s="0" t="n">
        <v>0</v>
      </c>
    </row>
    <row r="340" customFormat="false" ht="12.75" hidden="false" customHeight="false" outlineLevel="0" collapsed="false">
      <c r="G340" s="310" t="n">
        <f aca="false">EOMONTH(G339,0)+1</f>
        <v>47423</v>
      </c>
      <c r="J340" s="326" t="n">
        <v>0.0637542548494276</v>
      </c>
      <c r="Z340" s="323" t="n">
        <v>0</v>
      </c>
      <c r="AA340" s="362" t="n">
        <v>0.195</v>
      </c>
      <c r="AB340" s="323" t="n">
        <v>0.21</v>
      </c>
      <c r="AQ340" s="323" t="n">
        <v>0.65</v>
      </c>
      <c r="AR340" s="323" t="n">
        <v>-0.0225</v>
      </c>
      <c r="AS340" s="323" t="n">
        <v>0</v>
      </c>
      <c r="AT340" s="323" t="n">
        <v>-0.07</v>
      </c>
      <c r="AU340" s="323" t="n">
        <v>0</v>
      </c>
      <c r="AW340" s="323" t="n">
        <v>0</v>
      </c>
      <c r="AX340" s="323" t="n">
        <v>0</v>
      </c>
      <c r="AY340" s="323" t="n">
        <v>0</v>
      </c>
      <c r="AZ340" s="323" t="n">
        <v>0</v>
      </c>
      <c r="BA340" s="323" t="n">
        <v>-0.0525</v>
      </c>
      <c r="BB340" s="323" t="n">
        <v>-0.06</v>
      </c>
      <c r="BH340" s="323" t="n">
        <v>-0.0525</v>
      </c>
      <c r="BJ340" s="323" t="n">
        <v>0</v>
      </c>
      <c r="BN340" s="323" t="n">
        <v>0.46</v>
      </c>
      <c r="BP340" s="323" t="n">
        <v>0</v>
      </c>
      <c r="BQ340" s="323" t="n">
        <v>0</v>
      </c>
      <c r="BS340" s="323" t="n">
        <v>0</v>
      </c>
      <c r="BT340" s="323" t="n">
        <v>0</v>
      </c>
      <c r="BU340" s="323" t="n">
        <v>0</v>
      </c>
      <c r="BV340" s="323" t="n">
        <v>0.055</v>
      </c>
      <c r="BX340" s="0" t="n">
        <v>0</v>
      </c>
      <c r="BY340" s="0" t="n">
        <v>0</v>
      </c>
      <c r="BZ340" s="0" t="n">
        <v>0</v>
      </c>
    </row>
    <row r="341" customFormat="false" ht="12.75" hidden="false" customHeight="false" outlineLevel="0" collapsed="false">
      <c r="G341" s="310" t="n">
        <f aca="false">EOMONTH(G340,0)+1</f>
        <v>47453</v>
      </c>
      <c r="J341" s="326" t="n">
        <v>0.0637476334817308</v>
      </c>
      <c r="Z341" s="323" t="n">
        <v>0</v>
      </c>
      <c r="AA341" s="362" t="n">
        <v>0.215</v>
      </c>
      <c r="AB341" s="323" t="n">
        <v>0.29</v>
      </c>
      <c r="AQ341" s="323" t="n">
        <v>0.98</v>
      </c>
      <c r="AR341" s="323" t="n">
        <v>-0.045</v>
      </c>
      <c r="AS341" s="323" t="n">
        <v>0</v>
      </c>
      <c r="AT341" s="323" t="n">
        <v>-0.07</v>
      </c>
      <c r="AU341" s="323" t="n">
        <v>0</v>
      </c>
      <c r="AW341" s="323" t="n">
        <v>0</v>
      </c>
      <c r="AX341" s="323" t="n">
        <v>0</v>
      </c>
      <c r="AY341" s="323" t="n">
        <v>0</v>
      </c>
      <c r="AZ341" s="323" t="n">
        <v>0</v>
      </c>
      <c r="BA341" s="323" t="n">
        <v>-0.075</v>
      </c>
      <c r="BB341" s="323" t="n">
        <v>-0.06</v>
      </c>
      <c r="BH341" s="323" t="n">
        <v>-0.075</v>
      </c>
      <c r="BJ341" s="323" t="n">
        <v>0</v>
      </c>
      <c r="BN341" s="323" t="n">
        <v>0.77</v>
      </c>
      <c r="BP341" s="323" t="n">
        <v>0</v>
      </c>
      <c r="BQ341" s="323" t="n">
        <v>0</v>
      </c>
      <c r="BS341" s="323" t="n">
        <v>0</v>
      </c>
      <c r="BT341" s="323" t="n">
        <v>0</v>
      </c>
      <c r="BU341" s="323" t="n">
        <v>0</v>
      </c>
      <c r="BV341" s="323" t="n">
        <v>0.25</v>
      </c>
      <c r="BX341" s="0" t="n">
        <v>0</v>
      </c>
      <c r="BY341" s="0" t="n">
        <v>0</v>
      </c>
      <c r="BZ341" s="0" t="n">
        <v>0</v>
      </c>
    </row>
    <row r="342" customFormat="false" ht="12.75" hidden="false" customHeight="false" outlineLevel="0" collapsed="false">
      <c r="G342" s="310" t="n">
        <f aca="false">EOMONTH(G341,0)+1</f>
        <v>47484</v>
      </c>
      <c r="J342" s="326" t="n">
        <v>0.0637407914017918</v>
      </c>
      <c r="AA342" s="362"/>
    </row>
    <row r="343" customFormat="false" ht="12.75" hidden="false" customHeight="false" outlineLevel="0" collapsed="false">
      <c r="G343" s="310" t="n">
        <f aca="false">EOMONTH(G342,0)+1</f>
        <v>47515</v>
      </c>
      <c r="J343" s="326" t="n">
        <v>0.0637339493218692</v>
      </c>
      <c r="AA343" s="362"/>
    </row>
    <row r="344" customFormat="false" ht="12.75" hidden="false" customHeight="false" outlineLevel="0" collapsed="false">
      <c r="G344" s="310" t="n">
        <f aca="false">EOMONTH(G343,0)+1</f>
        <v>47543</v>
      </c>
      <c r="J344" s="326" t="n">
        <v>0.0637277693787262</v>
      </c>
      <c r="AA344" s="362"/>
    </row>
    <row r="345" customFormat="false" ht="12.75" hidden="false" customHeight="false" outlineLevel="0" collapsed="false">
      <c r="G345" s="310" t="n">
        <f aca="false">EOMONTH(G344,0)+1</f>
        <v>47574</v>
      </c>
      <c r="J345" s="326" t="n">
        <v>0.0637209272988328</v>
      </c>
      <c r="AA345" s="362"/>
    </row>
    <row r="346" customFormat="false" ht="12.75" hidden="false" customHeight="false" outlineLevel="0" collapsed="false">
      <c r="G346" s="310" t="n">
        <f aca="false">EOMONTH(G345,0)+1</f>
        <v>47604</v>
      </c>
      <c r="J346" s="326" t="n">
        <v>0.0637143059312093</v>
      </c>
      <c r="AA346" s="362"/>
    </row>
    <row r="347" customFormat="false" ht="12.75" hidden="false" customHeight="false" outlineLevel="0" collapsed="false">
      <c r="G347" s="310" t="n">
        <f aca="false">EOMONTH(G346,0)+1</f>
        <v>47635</v>
      </c>
      <c r="J347" s="326" t="n">
        <v>0.0637074638513462</v>
      </c>
      <c r="AA347" s="362"/>
    </row>
    <row r="348" customFormat="false" ht="12.75" hidden="false" customHeight="false" outlineLevel="0" collapsed="false">
      <c r="G348" s="310" t="n">
        <f aca="false">EOMONTH(G347,0)+1</f>
        <v>47665</v>
      </c>
      <c r="J348" s="326" t="n">
        <v>0.0637008424837515</v>
      </c>
      <c r="AA348" s="362"/>
    </row>
    <row r="349" customFormat="false" ht="12.75" hidden="false" customHeight="false" outlineLevel="0" collapsed="false">
      <c r="G349" s="310" t="n">
        <f aca="false">EOMONTH(G348,0)+1</f>
        <v>47696</v>
      </c>
      <c r="J349" s="326" t="n">
        <v>0.0636940004039195</v>
      </c>
      <c r="AA349" s="362"/>
    </row>
    <row r="350" customFormat="false" ht="12.75" hidden="false" customHeight="false" outlineLevel="0" collapsed="false">
      <c r="G350" s="310" t="n">
        <f aca="false">EOMONTH(G349,0)+1</f>
        <v>47727</v>
      </c>
      <c r="J350" s="326" t="n">
        <v>0.063687158324103</v>
      </c>
      <c r="AA350" s="362"/>
    </row>
    <row r="351" customFormat="false" ht="12.75" hidden="false" customHeight="false" outlineLevel="0" collapsed="false">
      <c r="G351" s="310" t="n">
        <f aca="false">EOMONTH(G350,0)+1</f>
        <v>47757</v>
      </c>
      <c r="J351" s="326" t="n">
        <v>0.0636805369565527</v>
      </c>
      <c r="AA351" s="362"/>
    </row>
    <row r="352" customFormat="false" ht="12.75" hidden="false" customHeight="false" outlineLevel="0" collapsed="false">
      <c r="J352" s="326" t="n">
        <v>0.0636736948767664</v>
      </c>
      <c r="AA352" s="362"/>
    </row>
    <row r="353" customFormat="false" ht="12.75" hidden="false" customHeight="false" outlineLevel="0" collapsed="false">
      <c r="J353" s="326" t="n">
        <v>0.0636670735092464</v>
      </c>
      <c r="AA353" s="362"/>
    </row>
    <row r="354" customFormat="false" ht="12.75" hidden="false" customHeight="false" outlineLevel="0" collapsed="false">
      <c r="J354" s="326" t="n">
        <v>0.0636602314294907</v>
      </c>
      <c r="AA354" s="362"/>
    </row>
    <row r="355" customFormat="false" ht="12.75" hidden="false" customHeight="false" outlineLevel="0" collapsed="false">
      <c r="J355" s="326" t="n">
        <v>0.0636533893497506</v>
      </c>
      <c r="AA355" s="362"/>
    </row>
    <row r="356" customFormat="false" ht="12.75" hidden="false" customHeight="false" outlineLevel="0" collapsed="false">
      <c r="J356" s="326" t="n">
        <v>0.0636472094067728</v>
      </c>
      <c r="AA356" s="362"/>
    </row>
    <row r="357" customFormat="false" ht="12.75" hidden="false" customHeight="false" outlineLevel="0" collapsed="false">
      <c r="J357" s="326" t="n">
        <v>0.063640367327062</v>
      </c>
      <c r="AA357" s="362"/>
    </row>
    <row r="358" customFormat="false" ht="12.75" hidden="false" customHeight="false" outlineLevel="0" collapsed="false">
      <c r="J358" s="326" t="n">
        <v>0.0636337459596152</v>
      </c>
      <c r="AA358" s="362"/>
    </row>
    <row r="359" customFormat="false" ht="12.75" hidden="false" customHeight="false" outlineLevel="0" collapsed="false">
      <c r="J359" s="326" t="n">
        <v>0.0636269038799355</v>
      </c>
      <c r="AA359" s="362"/>
    </row>
    <row r="360" customFormat="false" ht="12.75" hidden="false" customHeight="false" outlineLevel="0" collapsed="false">
      <c r="J360" s="326" t="n">
        <v>0.0636202825125176</v>
      </c>
      <c r="AA360" s="362"/>
    </row>
    <row r="361" customFormat="false" ht="12.75" hidden="false" customHeight="false" outlineLevel="0" collapsed="false">
      <c r="J361" s="326" t="n">
        <v>0.0636134404328681</v>
      </c>
      <c r="AA361" s="362"/>
    </row>
    <row r="362" customFormat="false" ht="12.75" hidden="false" customHeight="false" outlineLevel="0" collapsed="false">
      <c r="J362" s="326" t="n">
        <v>0.0636065983532341</v>
      </c>
    </row>
    <row r="363" customFormat="false" ht="12.75" hidden="false" customHeight="false" outlineLevel="0" collapsed="false">
      <c r="J363" s="326" t="n">
        <v>0.0635999769858615</v>
      </c>
    </row>
    <row r="364" customFormat="false" ht="12.75" hidden="false" customHeight="false" outlineLevel="0" collapsed="false">
      <c r="J364" s="326" t="n">
        <v>0.0635931349062577</v>
      </c>
    </row>
    <row r="365" customFormat="false" ht="12.75" hidden="false" customHeight="false" outlineLevel="0" collapsed="false">
      <c r="J365" s="326" t="n">
        <v>0.0635865135389149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F12" activeCellId="0" sqref="F12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72" width="9.14"/>
    <col collapsed="false" customWidth="true" hidden="false" outlineLevel="0" max="2" min="2" style="72" width="6.7"/>
    <col collapsed="false" customWidth="true" hidden="false" outlineLevel="0" max="3" min="3" style="73" width="15.7"/>
    <col collapsed="false" customWidth="false" hidden="false" outlineLevel="0" max="4" min="4" style="74" width="9.14"/>
    <col collapsed="false" customWidth="false" hidden="false" outlineLevel="0" max="6" min="5" style="72" width="9.14"/>
    <col collapsed="false" customWidth="false" hidden="false" outlineLevel="0" max="7" min="7" style="75" width="9.14"/>
    <col collapsed="false" customWidth="false" hidden="false" outlineLevel="0" max="10" min="8" style="72" width="9.14"/>
    <col collapsed="false" customWidth="true" hidden="false" outlineLevel="0" max="11" min="11" style="72" width="17.99"/>
    <col collapsed="false" customWidth="false" hidden="false" outlineLevel="0" max="82" min="12" style="72" width="9.14"/>
    <col collapsed="false" customWidth="false" hidden="false" outlineLevel="0" max="257" min="83" style="76" width="9.14"/>
  </cols>
  <sheetData>
    <row r="1" customFormat="false" ht="12" hidden="false" customHeight="false" outlineLevel="0" collapsed="false">
      <c r="A1" s="72" t="n">
        <v>1.83</v>
      </c>
      <c r="H1" s="72" t="s">
        <v>120</v>
      </c>
      <c r="AA1" s="77" t="s">
        <v>121</v>
      </c>
      <c r="AG1" s="77" t="s">
        <v>122</v>
      </c>
      <c r="AM1" s="77" t="s">
        <v>123</v>
      </c>
    </row>
    <row r="2" customFormat="false" ht="12" hidden="false" customHeight="false" outlineLevel="0" collapsed="false">
      <c r="M2" s="72" t="n">
        <v>1</v>
      </c>
      <c r="N2" s="72" t="n">
        <v>2</v>
      </c>
      <c r="O2" s="72" t="n">
        <v>3</v>
      </c>
      <c r="P2" s="72" t="n">
        <v>5</v>
      </c>
      <c r="Q2" s="72" t="n">
        <v>4</v>
      </c>
      <c r="S2" s="72" t="n">
        <v>2</v>
      </c>
      <c r="AA2" s="33" t="s">
        <v>97</v>
      </c>
      <c r="AB2" s="33" t="s">
        <v>96</v>
      </c>
      <c r="AC2" s="33" t="s">
        <v>95</v>
      </c>
      <c r="AD2" s="33" t="s">
        <v>99</v>
      </c>
      <c r="AE2" s="33" t="s">
        <v>98</v>
      </c>
      <c r="AF2" s="33"/>
      <c r="AG2" s="33" t="s">
        <v>97</v>
      </c>
      <c r="AH2" s="33" t="s">
        <v>96</v>
      </c>
      <c r="AI2" s="33" t="s">
        <v>95</v>
      </c>
      <c r="AJ2" s="33" t="s">
        <v>99</v>
      </c>
      <c r="AK2" s="33" t="s">
        <v>98</v>
      </c>
      <c r="AL2" s="33"/>
      <c r="AM2" s="33" t="s">
        <v>97</v>
      </c>
      <c r="AN2" s="33" t="s">
        <v>96</v>
      </c>
      <c r="AO2" s="33" t="s">
        <v>95</v>
      </c>
      <c r="AP2" s="33" t="s">
        <v>99</v>
      </c>
      <c r="AQ2" s="33" t="s">
        <v>98</v>
      </c>
      <c r="AR2" s="33"/>
      <c r="AS2" s="33"/>
      <c r="AT2" s="33"/>
      <c r="AU2" s="33"/>
      <c r="AV2" s="33"/>
      <c r="AW2" s="33"/>
    </row>
    <row r="3" customFormat="false" ht="12" hidden="false" customHeight="false" outlineLevel="0" collapsed="false">
      <c r="A3" s="78" t="s">
        <v>124</v>
      </c>
      <c r="B3" s="78" t="s">
        <v>125</v>
      </c>
      <c r="C3" s="78" t="s">
        <v>126</v>
      </c>
      <c r="D3" s="79" t="s">
        <v>127</v>
      </c>
      <c r="E3" s="78" t="s">
        <v>128</v>
      </c>
      <c r="F3" s="78" t="s">
        <v>34</v>
      </c>
      <c r="G3" s="80" t="s">
        <v>129</v>
      </c>
      <c r="H3" s="78" t="s">
        <v>130</v>
      </c>
      <c r="I3" s="78" t="s">
        <v>131</v>
      </c>
      <c r="J3" s="78" t="s">
        <v>132</v>
      </c>
      <c r="K3" s="78" t="s">
        <v>133</v>
      </c>
      <c r="L3" s="78" t="s">
        <v>134</v>
      </c>
      <c r="M3" s="77" t="s">
        <v>135</v>
      </c>
      <c r="N3" s="77" t="s">
        <v>136</v>
      </c>
      <c r="O3" s="77" t="s">
        <v>137</v>
      </c>
      <c r="P3" s="77" t="s">
        <v>138</v>
      </c>
      <c r="Q3" s="77" t="s">
        <v>139</v>
      </c>
      <c r="R3" s="77"/>
      <c r="S3" s="77" t="s">
        <v>121</v>
      </c>
      <c r="T3" s="77" t="s">
        <v>122</v>
      </c>
      <c r="U3" s="77" t="s">
        <v>123</v>
      </c>
      <c r="V3" s="77" t="s">
        <v>140</v>
      </c>
      <c r="W3" s="81"/>
      <c r="X3" s="78" t="s">
        <v>141</v>
      </c>
      <c r="Y3" s="78" t="s">
        <v>142</v>
      </c>
      <c r="Z3" s="81"/>
      <c r="AA3" s="82" t="str">
        <f aca="false">CONCATENATE(AA2," ",AA1)</f>
        <v>NY NET DELTA</v>
      </c>
      <c r="AB3" s="82" t="str">
        <f aca="false">CONCATENATE(AB2," ",AA1)</f>
        <v>EAST NET DELTA</v>
      </c>
      <c r="AC3" s="82" t="str">
        <f aca="false">CONCATENATE(AC2," ",AA1)</f>
        <v>CENTRAL NET DELTA</v>
      </c>
      <c r="AD3" s="82" t="str">
        <f aca="false">CONCATENATE(AD2," ",AA1)</f>
        <v>WEST NET DELTA</v>
      </c>
      <c r="AE3" s="82" t="str">
        <f aca="false">CONCATENATE(AE2," ",AA1)</f>
        <v>TEXAS NET DELTA</v>
      </c>
      <c r="AF3" s="81"/>
      <c r="AG3" s="82" t="str">
        <f aca="false">CONCATENATE(AG2," ",AG1)</f>
        <v>NY NET GAMMA</v>
      </c>
      <c r="AH3" s="82" t="str">
        <f aca="false">CONCATENATE(AH2," ",AG1)</f>
        <v>EAST NET GAMMA</v>
      </c>
      <c r="AI3" s="82" t="str">
        <f aca="false">CONCATENATE(AI2," ",AG1)</f>
        <v>CENTRAL NET GAMMA</v>
      </c>
      <c r="AJ3" s="82" t="str">
        <f aca="false">CONCATENATE(AJ2," ",AG1)</f>
        <v>WEST NET GAMMA</v>
      </c>
      <c r="AK3" s="82" t="str">
        <f aca="false">CONCATENATE(AK2," ",AG1)</f>
        <v>TEXAS NET GAMMA</v>
      </c>
      <c r="AL3" s="81"/>
      <c r="AM3" s="82" t="str">
        <f aca="false">CONCATENATE(AM2," ",AM1)</f>
        <v>NY NET VEGA</v>
      </c>
      <c r="AN3" s="82" t="str">
        <f aca="false">CONCATENATE(AN2," ",AM1)</f>
        <v>EAST NET VEGA</v>
      </c>
      <c r="AO3" s="82" t="str">
        <f aca="false">CONCATENATE(AO2," ",AM1)</f>
        <v>CENTRAL NET VEGA</v>
      </c>
      <c r="AP3" s="82" t="str">
        <f aca="false">CONCATENATE(AP2," ",AM1)</f>
        <v>WEST NET VEGA</v>
      </c>
      <c r="AQ3" s="82" t="str">
        <f aca="false">CONCATENATE(AQ2," ",AM1)</f>
        <v>TEXAS NET VEGA</v>
      </c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  <c r="CA3" s="81"/>
      <c r="CB3" s="81"/>
      <c r="CC3" s="81"/>
      <c r="CD3" s="81"/>
      <c r="CE3" s="83"/>
      <c r="CF3" s="83"/>
      <c r="CG3" s="83"/>
      <c r="CH3" s="83"/>
      <c r="CI3" s="83"/>
      <c r="CJ3" s="83"/>
      <c r="CK3" s="83"/>
      <c r="CL3" s="83"/>
      <c r="CM3" s="83"/>
      <c r="CN3" s="83"/>
      <c r="CO3" s="83"/>
      <c r="CP3" s="83"/>
      <c r="CQ3" s="83"/>
      <c r="CR3" s="83"/>
      <c r="CS3" s="83"/>
      <c r="CT3" s="83"/>
      <c r="CU3" s="83"/>
      <c r="CV3" s="83"/>
      <c r="CW3" s="83"/>
      <c r="CX3" s="83"/>
      <c r="CY3" s="83"/>
      <c r="CZ3" s="83"/>
      <c r="DA3" s="83"/>
      <c r="DB3" s="83"/>
      <c r="DC3" s="83"/>
      <c r="DD3" s="83"/>
      <c r="DE3" s="83"/>
      <c r="DF3" s="83"/>
      <c r="DG3" s="83"/>
      <c r="DH3" s="83"/>
      <c r="DI3" s="83"/>
      <c r="DJ3" s="83"/>
      <c r="DK3" s="83"/>
      <c r="DL3" s="83"/>
      <c r="DM3" s="83"/>
      <c r="DN3" s="83"/>
      <c r="DO3" s="83"/>
      <c r="DP3" s="83"/>
      <c r="DQ3" s="83"/>
      <c r="DR3" s="83"/>
      <c r="DS3" s="83"/>
      <c r="DT3" s="83"/>
      <c r="DU3" s="83"/>
      <c r="DV3" s="83"/>
      <c r="DW3" s="83"/>
      <c r="DX3" s="83"/>
      <c r="DY3" s="83"/>
      <c r="DZ3" s="83"/>
      <c r="EA3" s="83"/>
      <c r="EB3" s="83"/>
      <c r="EC3" s="83"/>
      <c r="ED3" s="83"/>
      <c r="EE3" s="83"/>
      <c r="EF3" s="83"/>
      <c r="EG3" s="83"/>
      <c r="EH3" s="83"/>
      <c r="EI3" s="83"/>
      <c r="EJ3" s="83"/>
      <c r="EK3" s="83"/>
      <c r="EL3" s="83"/>
      <c r="EM3" s="83"/>
      <c r="EN3" s="83"/>
      <c r="EO3" s="83"/>
      <c r="EP3" s="83"/>
      <c r="EQ3" s="83"/>
      <c r="ER3" s="83"/>
      <c r="ES3" s="83"/>
      <c r="ET3" s="83"/>
      <c r="EU3" s="83"/>
      <c r="EV3" s="83"/>
      <c r="EW3" s="83"/>
      <c r="EX3" s="83"/>
      <c r="EY3" s="83"/>
      <c r="EZ3" s="83"/>
      <c r="FA3" s="83"/>
      <c r="FB3" s="83"/>
      <c r="FC3" s="83"/>
      <c r="FD3" s="83"/>
      <c r="FE3" s="83"/>
      <c r="FF3" s="83"/>
      <c r="FG3" s="83"/>
      <c r="FH3" s="83"/>
      <c r="FI3" s="83"/>
      <c r="FJ3" s="83"/>
      <c r="FK3" s="83"/>
      <c r="FL3" s="83"/>
      <c r="FM3" s="83"/>
      <c r="FN3" s="83"/>
      <c r="FO3" s="83"/>
      <c r="FP3" s="83"/>
      <c r="FQ3" s="83"/>
      <c r="FR3" s="83"/>
      <c r="FS3" s="83"/>
      <c r="FT3" s="83"/>
      <c r="FU3" s="83"/>
      <c r="FV3" s="83"/>
      <c r="FW3" s="83"/>
      <c r="FX3" s="83"/>
      <c r="FY3" s="83"/>
      <c r="FZ3" s="83"/>
      <c r="GA3" s="83"/>
      <c r="GB3" s="83"/>
      <c r="GC3" s="83"/>
      <c r="GD3" s="83"/>
      <c r="GE3" s="83"/>
      <c r="GF3" s="83"/>
      <c r="GG3" s="83"/>
      <c r="GH3" s="83"/>
      <c r="GI3" s="83"/>
      <c r="GJ3" s="83"/>
      <c r="GK3" s="83"/>
      <c r="GL3" s="83"/>
      <c r="GM3" s="83"/>
      <c r="GN3" s="83"/>
      <c r="GO3" s="83"/>
      <c r="GP3" s="83"/>
      <c r="GQ3" s="83"/>
      <c r="GR3" s="83"/>
      <c r="GS3" s="83"/>
      <c r="GT3" s="83"/>
      <c r="GU3" s="83"/>
      <c r="GV3" s="83"/>
      <c r="GW3" s="83"/>
      <c r="GX3" s="83"/>
      <c r="GY3" s="83"/>
      <c r="GZ3" s="83"/>
      <c r="HA3" s="83"/>
      <c r="HB3" s="83"/>
      <c r="HC3" s="83"/>
      <c r="HD3" s="83"/>
      <c r="HE3" s="83"/>
      <c r="HF3" s="83"/>
      <c r="HG3" s="83"/>
      <c r="HH3" s="83"/>
      <c r="HI3" s="83"/>
      <c r="HJ3" s="83"/>
      <c r="HK3" s="83"/>
      <c r="HL3" s="83"/>
      <c r="HM3" s="83"/>
      <c r="HN3" s="83"/>
      <c r="HO3" s="83"/>
      <c r="HP3" s="83"/>
      <c r="HQ3" s="83"/>
      <c r="HR3" s="83"/>
      <c r="HS3" s="83"/>
      <c r="HT3" s="83"/>
      <c r="HU3" s="83"/>
      <c r="HV3" s="83"/>
      <c r="HW3" s="83"/>
      <c r="HX3" s="83"/>
      <c r="HY3" s="83"/>
      <c r="HZ3" s="83"/>
      <c r="IA3" s="83"/>
      <c r="IB3" s="83"/>
      <c r="IC3" s="83"/>
      <c r="ID3" s="83"/>
      <c r="IE3" s="83"/>
      <c r="IF3" s="83"/>
      <c r="IG3" s="83"/>
      <c r="IH3" s="83"/>
      <c r="II3" s="83"/>
      <c r="IJ3" s="83"/>
      <c r="IK3" s="83"/>
      <c r="IL3" s="83"/>
      <c r="IM3" s="83"/>
      <c r="IN3" s="83"/>
      <c r="IO3" s="83"/>
      <c r="IP3" s="83"/>
      <c r="IQ3" s="83"/>
      <c r="IR3" s="83"/>
      <c r="IS3" s="83"/>
      <c r="IT3" s="83"/>
      <c r="IU3" s="83"/>
      <c r="IV3" s="83"/>
      <c r="IW3" s="83"/>
    </row>
    <row r="4" customFormat="false" ht="12" hidden="false" customHeight="false" outlineLevel="0" collapsed="false">
      <c r="A4" s="36" t="n">
        <v>37226</v>
      </c>
      <c r="B4" s="84" t="n">
        <v>0.03</v>
      </c>
      <c r="C4" s="85"/>
      <c r="D4" s="85" t="n">
        <v>500</v>
      </c>
      <c r="E4" s="86" t="n">
        <f aca="false">(M4-B4)*F4*10000</f>
        <v>-0</v>
      </c>
      <c r="F4" s="85"/>
      <c r="G4" s="87"/>
      <c r="H4" s="88" t="n">
        <v>2</v>
      </c>
      <c r="I4" s="89" t="n">
        <v>2.65</v>
      </c>
      <c r="J4" s="88" t="e">
        <f aca="false">VLOOKUP($A4,PARAMS,2,FALSE())+G4</f>
        <v>#N/A</v>
      </c>
      <c r="K4" s="90" t="n">
        <v>0</v>
      </c>
      <c r="L4" s="90" t="e">
        <f aca="false">VLOOKUP($A4,PARAMS,3,FALSE())+K4</f>
        <v>#N/A</v>
      </c>
      <c r="M4" s="91" t="n">
        <f aca="false">IF(ISNUMBER($F4),bsd(M$2,$H4,$J4,$I4,$Y4,$L4,$X4,0.2),0)</f>
        <v>0</v>
      </c>
      <c r="N4" s="91" t="n">
        <f aca="false">IF(ISNUMBER($F4),bsd(N$2,$H4,$J4,$I4,$Y4,$L4,$X4,0.2),0)</f>
        <v>0</v>
      </c>
      <c r="O4" s="91" t="n">
        <f aca="false">IF(ISNUMBER($F4),bsd(O$2,$H4,$J4,$I4,$Y4,$L4,$X4,0.2),0)</f>
        <v>0</v>
      </c>
      <c r="P4" s="91" t="n">
        <f aca="false">IF(ISNUMBER($F4),bsd(P$2,$H4,$J4,$I4,$Y4,$L4,$X4,0.2),0)</f>
        <v>0</v>
      </c>
      <c r="Q4" s="91" t="n">
        <f aca="false">IF(ISNUMBER($F4),bsd(Q$2,$H4,$J4,$I4,$Y4,$L4,$X4,0.2),0)</f>
        <v>0</v>
      </c>
      <c r="R4" s="92"/>
      <c r="S4" s="93" t="n">
        <f aca="false">IF(ISNUMBER($A4),$F4*N4,0)</f>
        <v>0</v>
      </c>
      <c r="T4" s="93" t="n">
        <f aca="false">IF(ISNUMBER($A4),$F4*O4,0)</f>
        <v>0</v>
      </c>
      <c r="U4" s="94" t="n">
        <f aca="false">IF(ISNUMBER($A4),$F4*P4*10000,0)</f>
        <v>0</v>
      </c>
      <c r="V4" s="94" t="n">
        <f aca="false">IF(ISNUMBER($A4),$F4*Q4*-10000,0)</f>
        <v>-0</v>
      </c>
      <c r="W4" s="95"/>
      <c r="X4" s="96" t="e">
        <f aca="false">VLOOKUP($A4,PARAMS,7,FALSE())</f>
        <v>#N/A</v>
      </c>
      <c r="Y4" s="97" t="e">
        <f aca="true">IF(ISNUMBER(G4),VLOOKUP($A4,PARAMS,8,FALSE()),VLOOKUP($A4,PARAMS,4,FALSE()))-TODAY()</f>
        <v>#N/A</v>
      </c>
      <c r="AA4" s="93" t="n">
        <f aca="false">IF($E4=AA$2,$S4,0)</f>
        <v>0</v>
      </c>
      <c r="AB4" s="93" t="n">
        <f aca="false">IF($E4=AB$2,$S4,0)</f>
        <v>0</v>
      </c>
      <c r="AC4" s="93" t="n">
        <f aca="false">IF($E4=AC$2,$S4,0)</f>
        <v>0</v>
      </c>
      <c r="AD4" s="93" t="n">
        <f aca="false">IF($E4=AD$2,$S4,0)</f>
        <v>0</v>
      </c>
      <c r="AE4" s="93" t="n">
        <f aca="false">IF($E4=AE$2,$S4,0)</f>
        <v>0</v>
      </c>
      <c r="AG4" s="93" t="n">
        <f aca="false">IF($E4=AG$2,$T4,0)</f>
        <v>0</v>
      </c>
      <c r="AH4" s="93" t="n">
        <f aca="false">IF($E4=AH$2,$T4,0)</f>
        <v>0</v>
      </c>
      <c r="AI4" s="93" t="n">
        <f aca="false">IF($E4=AI$2,$T4,0)</f>
        <v>0</v>
      </c>
      <c r="AJ4" s="93" t="n">
        <f aca="false">IF($E4=AJ$2,$T4,0)</f>
        <v>0</v>
      </c>
      <c r="AK4" s="93" t="n">
        <f aca="false">IF($E4=AK$2,$T4,0)</f>
        <v>0</v>
      </c>
      <c r="AM4" s="93" t="n">
        <f aca="false">IF($E4=AM$2,$U4,0)</f>
        <v>0</v>
      </c>
      <c r="AN4" s="93" t="n">
        <f aca="false">IF($E4=AN$2,$U4,0)</f>
        <v>0</v>
      </c>
      <c r="AO4" s="93" t="n">
        <f aca="false">IF($E4=AO$2,$U4,0)</f>
        <v>0</v>
      </c>
      <c r="AP4" s="93" t="n">
        <f aca="false">IF($E4=AP$2,$U4,0)</f>
        <v>0</v>
      </c>
      <c r="AQ4" s="93" t="n">
        <f aca="false">IF($E4=AQ$2,$U4,0)</f>
        <v>0</v>
      </c>
    </row>
    <row r="5" customFormat="false" ht="11.25" hidden="false" customHeight="false" outlineLevel="0" collapsed="false">
      <c r="A5" s="36" t="n">
        <v>37226</v>
      </c>
      <c r="B5" s="84" t="n">
        <v>1.2</v>
      </c>
      <c r="C5" s="85"/>
      <c r="D5" s="85" t="n">
        <v>-500</v>
      </c>
      <c r="E5" s="86" t="n">
        <f aca="false">(M5-B5)*F5*10000</f>
        <v>-0</v>
      </c>
      <c r="F5" s="85"/>
      <c r="G5" s="87"/>
      <c r="H5" s="88" t="n">
        <v>2</v>
      </c>
      <c r="I5" s="89" t="n">
        <v>2.5</v>
      </c>
      <c r="J5" s="88" t="e">
        <f aca="false">VLOOKUP($A5,PARAMS,2,FALSE())+G5</f>
        <v>#N/A</v>
      </c>
      <c r="K5" s="90" t="n">
        <v>0</v>
      </c>
      <c r="L5" s="90" t="e">
        <f aca="false">VLOOKUP($A5,PARAMS,3,FALSE())+K5</f>
        <v>#N/A</v>
      </c>
      <c r="M5" s="91" t="n">
        <f aca="false">IF(ISNUMBER($F5),bsd(M$2,$H5,$J5,$I5,$Y5,$L5,$X5,0.2),0)</f>
        <v>0</v>
      </c>
      <c r="N5" s="91" t="n">
        <f aca="false">IF(ISNUMBER($F5),bsd(N$2,$H5,$J5,$I5,$Y5,$L5,$X5,0.2),0)</f>
        <v>0</v>
      </c>
      <c r="O5" s="91" t="n">
        <f aca="false">IF(ISNUMBER($F5),bsd(O$2,$H5,$J5,$I5,$Y5,$L5,$X5,0.2),0)</f>
        <v>0</v>
      </c>
      <c r="P5" s="91" t="n">
        <f aca="false">IF(ISNUMBER($F5),bsd(P$2,$H5,$J5,$I5,$Y5,$L5,$X5,0.2),0)</f>
        <v>0</v>
      </c>
      <c r="Q5" s="91" t="n">
        <f aca="false">IF(ISNUMBER($F5),bsd(Q$2,$H5,$J5,$I5,$Y5,$L5,$X5,0.2),0)</f>
        <v>0</v>
      </c>
      <c r="R5" s="92"/>
      <c r="S5" s="93" t="n">
        <f aca="false">IF(ISNUMBER($A5),$F5*N5,0)</f>
        <v>0</v>
      </c>
      <c r="T5" s="93" t="n">
        <f aca="false">IF(ISNUMBER($A5),$F5*O5,0)</f>
        <v>0</v>
      </c>
      <c r="U5" s="94" t="n">
        <f aca="false">IF(ISNUMBER($A5),$F5*P5*10000,0)</f>
        <v>0</v>
      </c>
      <c r="V5" s="94" t="n">
        <f aca="false">IF(ISNUMBER($A5),$F5*Q5*-10000,0)</f>
        <v>-0</v>
      </c>
      <c r="W5" s="95"/>
      <c r="X5" s="96" t="e">
        <f aca="false">VLOOKUP($A5,PARAMS,7,FALSE())</f>
        <v>#N/A</v>
      </c>
      <c r="Y5" s="97" t="e">
        <f aca="true">IF(ISNUMBER(G5),VLOOKUP($A5,PARAMS,8,FALSE()),VLOOKUP($A5,PARAMS,4,FALSE()))-TODAY()</f>
        <v>#N/A</v>
      </c>
      <c r="AA5" s="93" t="n">
        <f aca="false">IF($E5=AA$2,$S5,0)</f>
        <v>0</v>
      </c>
      <c r="AB5" s="93" t="n">
        <f aca="false">IF($E5=AB$2,$S5,0)</f>
        <v>0</v>
      </c>
      <c r="AC5" s="93" t="n">
        <f aca="false">IF($E5=AC$2,$S5,0)</f>
        <v>0</v>
      </c>
      <c r="AD5" s="93" t="n">
        <f aca="false">IF($E5=AD$2,$S5,0)</f>
        <v>0</v>
      </c>
      <c r="AE5" s="93" t="n">
        <f aca="false">IF($E5=AE$2,$S5,0)</f>
        <v>0</v>
      </c>
      <c r="AG5" s="93" t="n">
        <f aca="false">IF($E5=AG$2,$T5,0)</f>
        <v>0</v>
      </c>
      <c r="AH5" s="93" t="n">
        <f aca="false">IF($E5=AH$2,$T5,0)</f>
        <v>0</v>
      </c>
      <c r="AI5" s="93" t="n">
        <f aca="false">IF($E5=AI$2,$T5,0)</f>
        <v>0</v>
      </c>
      <c r="AJ5" s="93" t="n">
        <f aca="false">IF($E5=AJ$2,$T5,0)</f>
        <v>0</v>
      </c>
      <c r="AK5" s="93" t="n">
        <f aca="false">IF($E5=AK$2,$T5,0)</f>
        <v>0</v>
      </c>
      <c r="AM5" s="93" t="n">
        <f aca="false">IF($E5=AM$2,$U5,0)</f>
        <v>0</v>
      </c>
      <c r="AN5" s="93" t="n">
        <f aca="false">IF($E5=AN$2,$U5,0)</f>
        <v>0</v>
      </c>
      <c r="AO5" s="93" t="n">
        <f aca="false">IF($E5=AO$2,$U5,0)</f>
        <v>0</v>
      </c>
      <c r="AP5" s="93" t="n">
        <f aca="false">IF($E5=AP$2,$U5,0)</f>
        <v>0</v>
      </c>
      <c r="AQ5" s="93" t="n">
        <f aca="false">IF($E5=AQ$2,$U5,0)</f>
        <v>0</v>
      </c>
    </row>
    <row r="6" customFormat="false" ht="11.25" hidden="false" customHeight="false" outlineLevel="0" collapsed="false">
      <c r="A6" s="36" t="n">
        <v>37226</v>
      </c>
      <c r="B6" s="84" t="n">
        <v>0.1925</v>
      </c>
      <c r="C6" s="85"/>
      <c r="D6" s="85"/>
      <c r="E6" s="86" t="n">
        <f aca="false">(M6-B6)*F6*10000</f>
        <v>-0</v>
      </c>
      <c r="F6" s="85"/>
      <c r="G6" s="87"/>
      <c r="H6" s="88" t="n">
        <v>1</v>
      </c>
      <c r="I6" s="89" t="n">
        <v>3</v>
      </c>
      <c r="J6" s="88" t="e">
        <f aca="false">VLOOKUP($A6,PARAMS,2,FALSE())+G6</f>
        <v>#N/A</v>
      </c>
      <c r="K6" s="90" t="n">
        <v>0</v>
      </c>
      <c r="L6" s="90" t="e">
        <f aca="false">VLOOKUP($A6,PARAMS,3,FALSE())+K6</f>
        <v>#N/A</v>
      </c>
      <c r="M6" s="91" t="n">
        <f aca="false">IF(ISNUMBER($F6),bsd(M$2,$H6,$J6,$I6,$Y6,$L6,$X6,0.2),0)</f>
        <v>0</v>
      </c>
      <c r="N6" s="91" t="n">
        <f aca="false">IF(ISNUMBER($F6),bsd(N$2,$H6,$J6,$I6,$Y6,$L6,$X6,0.2),0)</f>
        <v>0</v>
      </c>
      <c r="O6" s="91" t="n">
        <f aca="false">IF(ISNUMBER($F6),bsd(O$2,$H6,$J6,$I6,$Y6,$L6,$X6,0.2),0)</f>
        <v>0</v>
      </c>
      <c r="P6" s="91" t="n">
        <f aca="false">IF(ISNUMBER($F6),bsd(P$2,$H6,$J6,$I6,$Y6,$L6,$X6,0.2),0)</f>
        <v>0</v>
      </c>
      <c r="Q6" s="91" t="n">
        <f aca="false">IF(ISNUMBER($F6),bsd(Q$2,$H6,$J6,$I6,$Y6,$L6,$X6,0.2),0)</f>
        <v>0</v>
      </c>
      <c r="R6" s="92"/>
      <c r="S6" s="93" t="n">
        <f aca="false">IF(ISNUMBER($A6),$F6*N6,0)</f>
        <v>0</v>
      </c>
      <c r="T6" s="93" t="n">
        <f aca="false">IF(ISNUMBER($A6),$F6*O6,0)</f>
        <v>0</v>
      </c>
      <c r="U6" s="94" t="n">
        <f aca="false">IF(ISNUMBER($A6),$F6*P6*10000,0)</f>
        <v>0</v>
      </c>
      <c r="V6" s="94" t="n">
        <f aca="false">IF(ISNUMBER($A6),$F6*Q6*-10000,0)</f>
        <v>-0</v>
      </c>
      <c r="W6" s="95"/>
      <c r="X6" s="96" t="e">
        <f aca="false">VLOOKUP($A6,PARAMS,7,FALSE())</f>
        <v>#N/A</v>
      </c>
      <c r="Y6" s="97" t="e">
        <f aca="true">IF(ISNUMBER(G6),VLOOKUP($A6,PARAMS,8,FALSE()),VLOOKUP($A6,PARAMS,4,FALSE()))-TODAY()</f>
        <v>#N/A</v>
      </c>
      <c r="AA6" s="93" t="n">
        <f aca="false">IF($E6=AA$2,$S6,0)</f>
        <v>0</v>
      </c>
      <c r="AB6" s="93" t="n">
        <f aca="false">IF($E6=AB$2,$S6,0)</f>
        <v>0</v>
      </c>
      <c r="AC6" s="93" t="n">
        <f aca="false">IF($E6=AC$2,$S6,0)</f>
        <v>0</v>
      </c>
      <c r="AD6" s="93" t="n">
        <f aca="false">IF($E6=AD$2,$S6,0)</f>
        <v>0</v>
      </c>
      <c r="AE6" s="93" t="n">
        <f aca="false">IF($E6=AE$2,$S6,0)</f>
        <v>0</v>
      </c>
      <c r="AG6" s="93" t="n">
        <f aca="false">IF($E6=AG$2,$T6,0)</f>
        <v>0</v>
      </c>
      <c r="AH6" s="93" t="n">
        <f aca="false">IF($E6=AH$2,$T6,0)</f>
        <v>0</v>
      </c>
      <c r="AI6" s="93" t="n">
        <f aca="false">IF($E6=AI$2,$T6,0)</f>
        <v>0</v>
      </c>
      <c r="AJ6" s="93" t="n">
        <f aca="false">IF($E6=AJ$2,$T6,0)</f>
        <v>0</v>
      </c>
      <c r="AK6" s="93" t="n">
        <f aca="false">IF($E6=AK$2,$T6,0)</f>
        <v>0</v>
      </c>
      <c r="AM6" s="93" t="n">
        <f aca="false">IF($E6=AM$2,$U6,0)</f>
        <v>0</v>
      </c>
      <c r="AN6" s="93" t="n">
        <f aca="false">IF($E6=AN$2,$U6,0)</f>
        <v>0</v>
      </c>
      <c r="AO6" s="93" t="n">
        <f aca="false">IF($E6=AO$2,$U6,0)</f>
        <v>0</v>
      </c>
      <c r="AP6" s="93" t="n">
        <f aca="false">IF($E6=AP$2,$U6,0)</f>
        <v>0</v>
      </c>
      <c r="AQ6" s="93" t="n">
        <f aca="false">IF($E6=AQ$2,$U6,0)</f>
        <v>0</v>
      </c>
    </row>
    <row r="7" customFormat="false" ht="11.25" hidden="false" customHeight="false" outlineLevel="0" collapsed="false">
      <c r="A7" s="36" t="n">
        <v>37226</v>
      </c>
      <c r="B7" s="84" t="n">
        <v>0.1925</v>
      </c>
      <c r="C7" s="85"/>
      <c r="D7" s="85"/>
      <c r="E7" s="86" t="n">
        <f aca="false">(M7-B7)*F7*10000</f>
        <v>-0</v>
      </c>
      <c r="F7" s="85"/>
      <c r="G7" s="87"/>
      <c r="H7" s="88" t="n">
        <v>1</v>
      </c>
      <c r="I7" s="89" t="n">
        <v>3.05</v>
      </c>
      <c r="J7" s="88" t="e">
        <f aca="false">VLOOKUP($A7,PARAMS,2,FALSE())+G7</f>
        <v>#N/A</v>
      </c>
      <c r="K7" s="90" t="n">
        <v>0</v>
      </c>
      <c r="L7" s="90" t="e">
        <f aca="false">VLOOKUP($A7,PARAMS,3,FALSE())+K7</f>
        <v>#N/A</v>
      </c>
      <c r="M7" s="91" t="n">
        <f aca="false">IF(ISNUMBER($F7),bsd(M$2,$H7,$J7,$I7,$Y7,$L7,$X7,0.2),0)</f>
        <v>0</v>
      </c>
      <c r="N7" s="91" t="n">
        <f aca="false">IF(ISNUMBER($F7),bsd(N$2,$H7,$J7,$I7,$Y7,$L7,$X7,0.2),0)</f>
        <v>0</v>
      </c>
      <c r="O7" s="91" t="n">
        <f aca="false">IF(ISNUMBER($F7),bsd(O$2,$H7,$J7,$I7,$Y7,$L7,$X7,0.2),0)</f>
        <v>0</v>
      </c>
      <c r="P7" s="91" t="n">
        <f aca="false">IF(ISNUMBER($F7),bsd(P$2,$H7,$J7,$I7,$Y7,$L7,$X7,0.2),0)</f>
        <v>0</v>
      </c>
      <c r="Q7" s="91" t="n">
        <f aca="false">IF(ISNUMBER($F7),bsd(Q$2,$H7,$J7,$I7,$Y7,$L7,$X7,0.2),0)</f>
        <v>0</v>
      </c>
      <c r="R7" s="92"/>
      <c r="S7" s="93" t="n">
        <f aca="false">IF(ISNUMBER($A7),$F7*N7,0)</f>
        <v>0</v>
      </c>
      <c r="T7" s="93" t="n">
        <f aca="false">IF(ISNUMBER($A7),$F7*O7,0)</f>
        <v>0</v>
      </c>
      <c r="U7" s="94" t="n">
        <f aca="false">IF(ISNUMBER($A7),$F7*P7*10000,0)</f>
        <v>0</v>
      </c>
      <c r="V7" s="94" t="n">
        <f aca="false">IF(ISNUMBER($A7),$F7*Q7*-10000,0)</f>
        <v>-0</v>
      </c>
      <c r="W7" s="95"/>
      <c r="X7" s="96" t="e">
        <f aca="false">VLOOKUP($A7,PARAMS,7,FALSE())</f>
        <v>#N/A</v>
      </c>
      <c r="Y7" s="97" t="e">
        <f aca="true">IF(ISNUMBER(G7),VLOOKUP($A7,PARAMS,8,FALSE()),VLOOKUP($A7,PARAMS,4,FALSE()))-TODAY()</f>
        <v>#N/A</v>
      </c>
      <c r="AA7" s="93" t="n">
        <f aca="false">IF($E7=AA$2,$S7,0)</f>
        <v>0</v>
      </c>
      <c r="AB7" s="93" t="n">
        <f aca="false">IF($E7=AB$2,$S7,0)</f>
        <v>0</v>
      </c>
      <c r="AC7" s="93" t="n">
        <f aca="false">IF($E7=AC$2,$S7,0)</f>
        <v>0</v>
      </c>
      <c r="AD7" s="93" t="n">
        <f aca="false">IF($E7=AD$2,$S7,0)</f>
        <v>0</v>
      </c>
      <c r="AE7" s="93" t="n">
        <f aca="false">IF($E7=AE$2,$S7,0)</f>
        <v>0</v>
      </c>
      <c r="AG7" s="93" t="n">
        <f aca="false">IF($E7=AG$2,$T7,0)</f>
        <v>0</v>
      </c>
      <c r="AH7" s="93" t="n">
        <f aca="false">IF($E7=AH$2,$T7,0)</f>
        <v>0</v>
      </c>
      <c r="AI7" s="93" t="n">
        <f aca="false">IF($E7=AI$2,$T7,0)</f>
        <v>0</v>
      </c>
      <c r="AJ7" s="93" t="n">
        <f aca="false">IF($E7=AJ$2,$T7,0)</f>
        <v>0</v>
      </c>
      <c r="AK7" s="93" t="n">
        <f aca="false">IF($E7=AK$2,$T7,0)</f>
        <v>0</v>
      </c>
      <c r="AM7" s="93" t="n">
        <f aca="false">IF($E7=AM$2,$U7,0)</f>
        <v>0</v>
      </c>
      <c r="AN7" s="93" t="n">
        <f aca="false">IF($E7=AN$2,$U7,0)</f>
        <v>0</v>
      </c>
      <c r="AO7" s="93" t="n">
        <f aca="false">IF($E7=AO$2,$U7,0)</f>
        <v>0</v>
      </c>
      <c r="AP7" s="93" t="n">
        <f aca="false">IF($E7=AP$2,$U7,0)</f>
        <v>0</v>
      </c>
      <c r="AQ7" s="93" t="n">
        <f aca="false">IF($E7=AQ$2,$U7,0)</f>
        <v>0</v>
      </c>
    </row>
    <row r="8" customFormat="false" ht="11.25" hidden="false" customHeight="false" outlineLevel="0" collapsed="false">
      <c r="A8" s="36" t="n">
        <v>37226</v>
      </c>
      <c r="B8" s="84" t="n">
        <v>0.1925</v>
      </c>
      <c r="C8" s="85"/>
      <c r="D8" s="85"/>
      <c r="E8" s="86" t="n">
        <f aca="false">(M8-B8)*F8*10000</f>
        <v>-0</v>
      </c>
      <c r="F8" s="85"/>
      <c r="G8" s="87"/>
      <c r="H8" s="88" t="n">
        <v>2</v>
      </c>
      <c r="I8" s="89" t="n">
        <v>2.25</v>
      </c>
      <c r="J8" s="88" t="e">
        <f aca="false">VLOOKUP($A8,PARAMS,2,FALSE())+G8</f>
        <v>#N/A</v>
      </c>
      <c r="K8" s="90" t="n">
        <v>0</v>
      </c>
      <c r="L8" s="90" t="e">
        <f aca="false">VLOOKUP($A8,PARAMS,3,FALSE())+K8</f>
        <v>#N/A</v>
      </c>
      <c r="M8" s="91" t="n">
        <f aca="false">IF(ISNUMBER($F8),bsd(M$2,$H8,$J8,$I8,$Y8,$L8,$X8,0.2),0)</f>
        <v>0</v>
      </c>
      <c r="N8" s="91" t="n">
        <f aca="false">IF(ISNUMBER($F8),bsd(N$2,$H8,$J8,$I8,$Y8,$L8,$X8,0.2),0)</f>
        <v>0</v>
      </c>
      <c r="O8" s="91" t="n">
        <f aca="false">IF(ISNUMBER($F8),bsd(O$2,$H8,$J8,$I8,$Y8,$L8,$X8,0.2),0)</f>
        <v>0</v>
      </c>
      <c r="P8" s="91" t="n">
        <f aca="false">IF(ISNUMBER($F8),bsd(P$2,$H8,$J8,$I8,$Y8,$L8,$X8,0.2),0)</f>
        <v>0</v>
      </c>
      <c r="Q8" s="91" t="n">
        <f aca="false">IF(ISNUMBER($F8),bsd(Q$2,$H8,$J8,$I8,$Y8,$L8,$X8,0.2),0)</f>
        <v>0</v>
      </c>
      <c r="R8" s="92"/>
      <c r="S8" s="93" t="n">
        <f aca="false">IF(ISNUMBER($A8),$F8*N8,0)</f>
        <v>0</v>
      </c>
      <c r="T8" s="93" t="n">
        <f aca="false">IF(ISNUMBER($A8),$F8*O8,0)</f>
        <v>0</v>
      </c>
      <c r="U8" s="94" t="n">
        <f aca="false">IF(ISNUMBER($A8),$F8*P8*10000,0)</f>
        <v>0</v>
      </c>
      <c r="V8" s="94" t="n">
        <f aca="false">IF(ISNUMBER($A8),$F8*Q8*-10000,0)</f>
        <v>-0</v>
      </c>
      <c r="W8" s="95"/>
      <c r="X8" s="96" t="e">
        <f aca="false">VLOOKUP($A8,PARAMS,7,FALSE())</f>
        <v>#N/A</v>
      </c>
      <c r="Y8" s="97" t="e">
        <f aca="true">IF(ISNUMBER(G8),VLOOKUP($A8,PARAMS,8,FALSE()),VLOOKUP($A8,PARAMS,4,FALSE()))-TODAY()</f>
        <v>#N/A</v>
      </c>
      <c r="AA8" s="93" t="n">
        <f aca="false">IF($E8=AA$2,$S8,0)</f>
        <v>0</v>
      </c>
      <c r="AB8" s="93" t="n">
        <f aca="false">IF($E8=AB$2,$S8,0)</f>
        <v>0</v>
      </c>
      <c r="AC8" s="93" t="n">
        <f aca="false">IF($E8=AC$2,$S8,0)</f>
        <v>0</v>
      </c>
      <c r="AD8" s="93" t="n">
        <f aca="false">IF($E8=AD$2,$S8,0)</f>
        <v>0</v>
      </c>
      <c r="AE8" s="93" t="n">
        <f aca="false">IF($E8=AE$2,$S8,0)</f>
        <v>0</v>
      </c>
      <c r="AG8" s="93" t="n">
        <f aca="false">IF($E8=AG$2,$T8,0)</f>
        <v>0</v>
      </c>
      <c r="AH8" s="93" t="n">
        <f aca="false">IF($E8=AH$2,$T8,0)</f>
        <v>0</v>
      </c>
      <c r="AI8" s="93" t="n">
        <f aca="false">IF($E8=AI$2,$T8,0)</f>
        <v>0</v>
      </c>
      <c r="AJ8" s="93" t="n">
        <f aca="false">IF($E8=AJ$2,$T8,0)</f>
        <v>0</v>
      </c>
      <c r="AK8" s="93" t="n">
        <f aca="false">IF($E8=AK$2,$T8,0)</f>
        <v>0</v>
      </c>
      <c r="AM8" s="93" t="n">
        <f aca="false">IF($E8=AM$2,$U8,0)</f>
        <v>0</v>
      </c>
      <c r="AN8" s="93" t="n">
        <f aca="false">IF($E8=AN$2,$U8,0)</f>
        <v>0</v>
      </c>
      <c r="AO8" s="93" t="n">
        <f aca="false">IF($E8=AO$2,$U8,0)</f>
        <v>0</v>
      </c>
      <c r="AP8" s="93" t="n">
        <f aca="false">IF($E8=AP$2,$U8,0)</f>
        <v>0</v>
      </c>
      <c r="AQ8" s="93" t="n">
        <f aca="false">IF($E8=AQ$2,$U8,0)</f>
        <v>0</v>
      </c>
    </row>
    <row r="9" customFormat="false" ht="11.25" hidden="false" customHeight="false" outlineLevel="0" collapsed="false">
      <c r="A9" s="36"/>
      <c r="B9" s="84"/>
      <c r="C9" s="85"/>
      <c r="D9" s="85"/>
      <c r="E9" s="86"/>
      <c r="F9" s="85"/>
      <c r="G9" s="87"/>
      <c r="H9" s="88"/>
      <c r="I9" s="89"/>
      <c r="J9" s="88"/>
      <c r="K9" s="90"/>
      <c r="L9" s="90"/>
      <c r="M9" s="91"/>
      <c r="N9" s="91"/>
      <c r="O9" s="91"/>
      <c r="P9" s="91"/>
      <c r="Q9" s="91"/>
      <c r="R9" s="92"/>
      <c r="S9" s="93"/>
      <c r="T9" s="93"/>
      <c r="U9" s="94"/>
      <c r="V9" s="94"/>
      <c r="W9" s="95"/>
      <c r="X9" s="96"/>
      <c r="Y9" s="97"/>
      <c r="AA9" s="93"/>
      <c r="AB9" s="93"/>
      <c r="AC9" s="93"/>
      <c r="AD9" s="93"/>
      <c r="AE9" s="93"/>
      <c r="AG9" s="93"/>
      <c r="AH9" s="93"/>
      <c r="AI9" s="93"/>
      <c r="AJ9" s="93"/>
      <c r="AK9" s="93"/>
      <c r="AM9" s="93"/>
      <c r="AN9" s="93"/>
      <c r="AO9" s="93"/>
      <c r="AP9" s="93"/>
      <c r="AQ9" s="93"/>
    </row>
    <row r="10" customFormat="false" ht="11.25" hidden="false" customHeight="false" outlineLevel="0" collapsed="false">
      <c r="A10" s="36" t="n">
        <v>37226</v>
      </c>
      <c r="B10" s="84" t="n">
        <v>1</v>
      </c>
      <c r="C10" s="85"/>
      <c r="D10" s="85" t="n">
        <v>100</v>
      </c>
      <c r="E10" s="86" t="n">
        <f aca="false">(M10-B10)*F10*10000</f>
        <v>-0</v>
      </c>
      <c r="F10" s="85"/>
      <c r="G10" s="87"/>
      <c r="H10" s="88" t="n">
        <v>2</v>
      </c>
      <c r="I10" s="89" t="n">
        <v>2.8</v>
      </c>
      <c r="J10" s="88" t="e">
        <f aca="false">VLOOKUP($A10,PARAMS,2,FALSE())+G10</f>
        <v>#N/A</v>
      </c>
      <c r="K10" s="90" t="n">
        <v>0</v>
      </c>
      <c r="L10" s="90" t="e">
        <f aca="false">VLOOKUP($A10,PARAMS,3,FALSE())+K10</f>
        <v>#N/A</v>
      </c>
      <c r="M10" s="91" t="n">
        <f aca="false">IF(ISNUMBER($F10),bsd(M$2,$H10,$J10,$I10,$Y10,$L10,$X10,0.2),0)</f>
        <v>0</v>
      </c>
      <c r="N10" s="91" t="n">
        <f aca="false">IF(ISNUMBER($F10),bsd(N$2,$H10,$J10,$I10,$Y10,$L10,$X10,0.2),0)</f>
        <v>0</v>
      </c>
      <c r="O10" s="91" t="n">
        <f aca="false">IF(ISNUMBER($F10),bsd(O$2,$H10,$J10,$I10,$Y10,$L10,$X10,0.2),0)</f>
        <v>0</v>
      </c>
      <c r="P10" s="91" t="n">
        <f aca="false">IF(ISNUMBER($F10),bsd(P$2,$H10,$J10,$I10,$Y10,$L10,$X10,0.2),0)</f>
        <v>0</v>
      </c>
      <c r="Q10" s="91" t="n">
        <f aca="false">IF(ISNUMBER($F10),bsd(Q$2,$H10,$J10,$I10,$Y10,$L10,$X10,0.2),0)</f>
        <v>0</v>
      </c>
      <c r="R10" s="92"/>
      <c r="S10" s="93" t="n">
        <f aca="false">IF(ISNUMBER($A10),$F10*N10,0)</f>
        <v>0</v>
      </c>
      <c r="T10" s="93" t="n">
        <f aca="false">IF(ISNUMBER($A10),$F10*O10,0)</f>
        <v>0</v>
      </c>
      <c r="U10" s="94" t="n">
        <f aca="false">IF(ISNUMBER($A10),$F10*P10*10000,0)</f>
        <v>0</v>
      </c>
      <c r="V10" s="94" t="n">
        <f aca="false">IF(ISNUMBER($A10),$F10*Q10*-10000,0)</f>
        <v>-0</v>
      </c>
      <c r="W10" s="95"/>
      <c r="X10" s="96" t="e">
        <f aca="false">VLOOKUP($A10,PARAMS,7,FALSE())</f>
        <v>#N/A</v>
      </c>
      <c r="Y10" s="97" t="e">
        <f aca="true">IF(ISNUMBER(G10),VLOOKUP($A10,PARAMS,8,FALSE()),VLOOKUP($A10,PARAMS,4,FALSE()))-TODAY()</f>
        <v>#N/A</v>
      </c>
      <c r="AA10" s="93" t="n">
        <f aca="false">IF($E10=AA$2,$S10,0)</f>
        <v>0</v>
      </c>
      <c r="AB10" s="93" t="n">
        <f aca="false">IF($E10=AB$2,$S10,0)</f>
        <v>0</v>
      </c>
      <c r="AC10" s="93" t="n">
        <f aca="false">IF($E10=AC$2,$S10,0)</f>
        <v>0</v>
      </c>
      <c r="AD10" s="93" t="n">
        <f aca="false">IF($E10=AD$2,$S10,0)</f>
        <v>0</v>
      </c>
      <c r="AE10" s="93" t="n">
        <f aca="false">IF($E10=AE$2,$S10,0)</f>
        <v>0</v>
      </c>
      <c r="AG10" s="93" t="n">
        <f aca="false">IF($E10=AG$2,$T10,0)</f>
        <v>0</v>
      </c>
      <c r="AH10" s="93" t="n">
        <f aca="false">IF($E10=AH$2,$T10,0)</f>
        <v>0</v>
      </c>
      <c r="AI10" s="93" t="n">
        <f aca="false">IF($E10=AI$2,$T10,0)</f>
        <v>0</v>
      </c>
      <c r="AJ10" s="93" t="n">
        <f aca="false">IF($E10=AJ$2,$T10,0)</f>
        <v>0</v>
      </c>
      <c r="AK10" s="93" t="n">
        <f aca="false">IF($E10=AK$2,$T10,0)</f>
        <v>0</v>
      </c>
      <c r="AM10" s="93" t="n">
        <f aca="false">IF($E10=AM$2,$U10,0)</f>
        <v>0</v>
      </c>
      <c r="AN10" s="93" t="n">
        <f aca="false">IF($E10=AN$2,$U10,0)</f>
        <v>0</v>
      </c>
      <c r="AO10" s="93" t="n">
        <f aca="false">IF($E10=AO$2,$U10,0)</f>
        <v>0</v>
      </c>
      <c r="AP10" s="93" t="n">
        <f aca="false">IF($E10=AP$2,$U10,0)</f>
        <v>0</v>
      </c>
      <c r="AQ10" s="93" t="n">
        <f aca="false">IF($E10=AQ$2,$U10,0)</f>
        <v>0</v>
      </c>
    </row>
    <row r="11" customFormat="false" ht="11.25" hidden="false" customHeight="false" outlineLevel="0" collapsed="false">
      <c r="A11" s="36" t="n">
        <v>37226</v>
      </c>
      <c r="B11" s="84" t="n">
        <v>1</v>
      </c>
      <c r="C11" s="85"/>
      <c r="D11" s="85" t="n">
        <v>100</v>
      </c>
      <c r="E11" s="86" t="n">
        <f aca="false">(M11-B11)*F11*10000</f>
        <v>-0</v>
      </c>
      <c r="F11" s="85"/>
      <c r="G11" s="87"/>
      <c r="H11" s="88" t="n">
        <v>2</v>
      </c>
      <c r="I11" s="89" t="n">
        <v>2.75</v>
      </c>
      <c r="J11" s="88" t="e">
        <f aca="false">VLOOKUP($A11,PARAMS,2,FALSE())+G11</f>
        <v>#N/A</v>
      </c>
      <c r="K11" s="90" t="n">
        <v>0</v>
      </c>
      <c r="L11" s="90" t="e">
        <f aca="false">VLOOKUP($A11,PARAMS,3,FALSE())+K11</f>
        <v>#N/A</v>
      </c>
      <c r="M11" s="91" t="n">
        <f aca="false">IF(ISNUMBER($F11),bsd(M$2,$H11,$J11,$I11,$Y11,$L11,$X11,0.2),0)</f>
        <v>0</v>
      </c>
      <c r="N11" s="91" t="n">
        <f aca="false">IF(ISNUMBER($F11),bsd(N$2,$H11,$J11,$I11,$Y11,$L11,$X11,0.2),0)</f>
        <v>0</v>
      </c>
      <c r="O11" s="91" t="n">
        <f aca="false">IF(ISNUMBER($F11),bsd(O$2,$H11,$J11,$I11,$Y11,$L11,$X11,0.2),0)</f>
        <v>0</v>
      </c>
      <c r="P11" s="91" t="n">
        <f aca="false">IF(ISNUMBER($F11),bsd(P$2,$H11,$J11,$I11,$Y11,$L11,$X11,0.2),0)</f>
        <v>0</v>
      </c>
      <c r="Q11" s="91" t="n">
        <f aca="false">IF(ISNUMBER($F11),bsd(Q$2,$H11,$J11,$I11,$Y11,$L11,$X11,0.2),0)</f>
        <v>0</v>
      </c>
      <c r="R11" s="92"/>
      <c r="S11" s="93" t="n">
        <f aca="false">IF(ISNUMBER($A11),$F11*N11,0)</f>
        <v>0</v>
      </c>
      <c r="T11" s="93" t="n">
        <f aca="false">IF(ISNUMBER($A11),$F11*O11,0)</f>
        <v>0</v>
      </c>
      <c r="U11" s="94" t="n">
        <f aca="false">IF(ISNUMBER($A11),$F11*P11*10000,0)</f>
        <v>0</v>
      </c>
      <c r="V11" s="94" t="n">
        <f aca="false">IF(ISNUMBER($A11),$F11*Q11*-10000,0)</f>
        <v>-0</v>
      </c>
      <c r="W11" s="95"/>
      <c r="X11" s="96" t="e">
        <f aca="false">VLOOKUP($A11,PARAMS,7,FALSE())</f>
        <v>#N/A</v>
      </c>
      <c r="Y11" s="97" t="e">
        <f aca="true">IF(ISNUMBER(G11),VLOOKUP($A11,PARAMS,8,FALSE()),VLOOKUP($A11,PARAMS,4,FALSE()))-TODAY()</f>
        <v>#N/A</v>
      </c>
      <c r="AA11" s="93" t="n">
        <f aca="false">IF($E11=AA$2,$S11,0)</f>
        <v>0</v>
      </c>
      <c r="AB11" s="93" t="n">
        <f aca="false">IF($E11=AB$2,$S11,0)</f>
        <v>0</v>
      </c>
      <c r="AC11" s="93" t="n">
        <f aca="false">IF($E11=AC$2,$S11,0)</f>
        <v>0</v>
      </c>
      <c r="AD11" s="93" t="n">
        <f aca="false">IF($E11=AD$2,$S11,0)</f>
        <v>0</v>
      </c>
      <c r="AE11" s="93" t="n">
        <f aca="false">IF($E11=AE$2,$S11,0)</f>
        <v>0</v>
      </c>
      <c r="AG11" s="93" t="n">
        <f aca="false">IF($E11=AG$2,$T11,0)</f>
        <v>0</v>
      </c>
      <c r="AH11" s="93" t="n">
        <f aca="false">IF($E11=AH$2,$T11,0)</f>
        <v>0</v>
      </c>
      <c r="AI11" s="93" t="n">
        <f aca="false">IF($E11=AI$2,$T11,0)</f>
        <v>0</v>
      </c>
      <c r="AJ11" s="93" t="n">
        <f aca="false">IF($E11=AJ$2,$T11,0)</f>
        <v>0</v>
      </c>
      <c r="AK11" s="93" t="n">
        <f aca="false">IF($E11=AK$2,$T11,0)</f>
        <v>0</v>
      </c>
      <c r="AM11" s="93" t="n">
        <f aca="false">IF($E11=AM$2,$U11,0)</f>
        <v>0</v>
      </c>
      <c r="AN11" s="93" t="n">
        <f aca="false">IF($E11=AN$2,$U11,0)</f>
        <v>0</v>
      </c>
      <c r="AO11" s="93" t="n">
        <f aca="false">IF($E11=AO$2,$U11,0)</f>
        <v>0</v>
      </c>
      <c r="AP11" s="93" t="n">
        <f aca="false">IF($E11=AP$2,$U11,0)</f>
        <v>0</v>
      </c>
      <c r="AQ11" s="93" t="n">
        <f aca="false">IF($E11=AQ$2,$U11,0)</f>
        <v>0</v>
      </c>
    </row>
    <row r="12" customFormat="false" ht="11.25" hidden="false" customHeight="false" outlineLevel="0" collapsed="false">
      <c r="A12" s="36" t="n">
        <v>37226</v>
      </c>
      <c r="B12" s="84" t="n">
        <v>1</v>
      </c>
      <c r="C12" s="85"/>
      <c r="D12" s="85" t="n">
        <v>100</v>
      </c>
      <c r="E12" s="86" t="n">
        <f aca="false">(M12-B12)*F12*10000</f>
        <v>-0</v>
      </c>
      <c r="F12" s="85"/>
      <c r="G12" s="87"/>
      <c r="H12" s="88" t="n">
        <v>2</v>
      </c>
      <c r="I12" s="89" t="n">
        <v>2.5</v>
      </c>
      <c r="J12" s="88" t="e">
        <f aca="false">VLOOKUP($A12,PARAMS,2,FALSE())+G12</f>
        <v>#N/A</v>
      </c>
      <c r="K12" s="90" t="n">
        <v>0</v>
      </c>
      <c r="L12" s="90" t="e">
        <f aca="false">VLOOKUP($A12,PARAMS,3,FALSE())+K12</f>
        <v>#N/A</v>
      </c>
      <c r="M12" s="91" t="n">
        <f aca="false">IF(ISNUMBER($F12),bsd(M$2,$H12,$J12,$I12,$Y12,$L12,$X12,0.2),0)</f>
        <v>0</v>
      </c>
      <c r="N12" s="91" t="n">
        <f aca="false">IF(ISNUMBER($F12),bsd(N$2,$H12,$J12,$I12,$Y12,$L12,$X12,0.2),0)</f>
        <v>0</v>
      </c>
      <c r="O12" s="91" t="n">
        <f aca="false">IF(ISNUMBER($F12),bsd(O$2,$H12,$J12,$I12,$Y12,$L12,$X12,0.2),0)</f>
        <v>0</v>
      </c>
      <c r="P12" s="91" t="n">
        <f aca="false">IF(ISNUMBER($F12),bsd(P$2,$H12,$J12,$I12,$Y12,$L12,$X12,0.2),0)</f>
        <v>0</v>
      </c>
      <c r="Q12" s="91" t="n">
        <f aca="false">IF(ISNUMBER($F12),bsd(Q$2,$H12,$J12,$I12,$Y12,$L12,$X12,0.2),0)</f>
        <v>0</v>
      </c>
      <c r="R12" s="92"/>
      <c r="S12" s="93" t="n">
        <f aca="false">IF(ISNUMBER($A12),$F12*N12,0)</f>
        <v>0</v>
      </c>
      <c r="T12" s="93" t="n">
        <f aca="false">IF(ISNUMBER($A12),$F12*O12,0)</f>
        <v>0</v>
      </c>
      <c r="U12" s="94" t="n">
        <f aca="false">IF(ISNUMBER($A12),$F12*P12*10000,0)</f>
        <v>0</v>
      </c>
      <c r="V12" s="94" t="n">
        <f aca="false">IF(ISNUMBER($A12),$F12*Q12*-10000,0)</f>
        <v>-0</v>
      </c>
      <c r="W12" s="95"/>
      <c r="X12" s="96" t="e">
        <f aca="false">VLOOKUP($A12,PARAMS,7,FALSE())</f>
        <v>#N/A</v>
      </c>
      <c r="Y12" s="97" t="e">
        <f aca="true">IF(ISNUMBER(G12),VLOOKUP($A12,PARAMS,8,FALSE()),VLOOKUP($A12,PARAMS,4,FALSE()))-TODAY()</f>
        <v>#N/A</v>
      </c>
      <c r="AA12" s="93" t="n">
        <f aca="false">IF($E12=AA$2,$S12,0)</f>
        <v>0</v>
      </c>
      <c r="AB12" s="93" t="n">
        <f aca="false">IF($E12=AB$2,$S12,0)</f>
        <v>0</v>
      </c>
      <c r="AC12" s="93" t="n">
        <f aca="false">IF($E12=AC$2,$S12,0)</f>
        <v>0</v>
      </c>
      <c r="AD12" s="93" t="n">
        <f aca="false">IF($E12=AD$2,$S12,0)</f>
        <v>0</v>
      </c>
      <c r="AE12" s="93" t="n">
        <f aca="false">IF($E12=AE$2,$S12,0)</f>
        <v>0</v>
      </c>
      <c r="AG12" s="93" t="n">
        <f aca="false">IF($E12=AG$2,$T12,0)</f>
        <v>0</v>
      </c>
      <c r="AH12" s="93" t="n">
        <f aca="false">IF($E12=AH$2,$T12,0)</f>
        <v>0</v>
      </c>
      <c r="AI12" s="93" t="n">
        <f aca="false">IF($E12=AI$2,$T12,0)</f>
        <v>0</v>
      </c>
      <c r="AJ12" s="93" t="n">
        <f aca="false">IF($E12=AJ$2,$T12,0)</f>
        <v>0</v>
      </c>
      <c r="AK12" s="93" t="n">
        <f aca="false">IF($E12=AK$2,$T12,0)</f>
        <v>0</v>
      </c>
      <c r="AM12" s="93" t="n">
        <f aca="false">IF($E12=AM$2,$U12,0)</f>
        <v>0</v>
      </c>
      <c r="AN12" s="93" t="n">
        <f aca="false">IF($E12=AN$2,$U12,0)</f>
        <v>0</v>
      </c>
      <c r="AO12" s="93" t="n">
        <f aca="false">IF($E12=AO$2,$U12,0)</f>
        <v>0</v>
      </c>
      <c r="AP12" s="93" t="n">
        <f aca="false">IF($E12=AP$2,$U12,0)</f>
        <v>0</v>
      </c>
      <c r="AQ12" s="93" t="n">
        <f aca="false">IF($E12=AQ$2,$U12,0)</f>
        <v>0</v>
      </c>
    </row>
    <row r="13" customFormat="false" ht="11.25" hidden="false" customHeight="false" outlineLevel="0" collapsed="false">
      <c r="A13" s="36" t="n">
        <v>37257</v>
      </c>
      <c r="B13" s="84" t="n">
        <v>1</v>
      </c>
      <c r="C13" s="85"/>
      <c r="D13" s="85" t="n">
        <v>100</v>
      </c>
      <c r="E13" s="86" t="n">
        <f aca="false">(M13-B13)*F13*10000</f>
        <v>-0</v>
      </c>
      <c r="F13" s="85"/>
      <c r="G13" s="87"/>
      <c r="H13" s="88" t="n">
        <v>3</v>
      </c>
      <c r="I13" s="89" t="n">
        <v>3</v>
      </c>
      <c r="J13" s="88" t="n">
        <f aca="false">VLOOKUP($A13,PARAMS,2,FALSE())+G13</f>
        <v>2.634</v>
      </c>
      <c r="K13" s="90" t="n">
        <v>0</v>
      </c>
      <c r="L13" s="90" t="n">
        <f aca="false">VLOOKUP($A13,PARAMS,3,FALSE())+K13</f>
        <v>0.97</v>
      </c>
      <c r="M13" s="91" t="n">
        <f aca="false">IF(ISNUMBER($F13),bsd(M$2,$H13,$J13,$I13,$Y13,$L13,$X13,0.2),0)</f>
        <v>0</v>
      </c>
      <c r="N13" s="91" t="n">
        <f aca="false">IF(ISNUMBER($F13),bsd(N$2,$H13,$J13,$I13,$Y13,$L13,$X13,0.2),0)</f>
        <v>0</v>
      </c>
      <c r="O13" s="91" t="n">
        <f aca="false">IF(ISNUMBER($F13),bsd(O$2,$H13,$J13,$I13,$Y13,$L13,$X13,0.2),0)</f>
        <v>0</v>
      </c>
      <c r="P13" s="91" t="n">
        <f aca="false">IF(ISNUMBER($F13),bsd(P$2,$H13,$J13,$I13,$Y13,$L13,$X13,0.2),0)</f>
        <v>0</v>
      </c>
      <c r="Q13" s="91" t="n">
        <f aca="false">IF(ISNUMBER($F13),bsd(Q$2,$H13,$J13,$I13,$Y13,$L13,$X13,0.2),0)</f>
        <v>0</v>
      </c>
      <c r="R13" s="92"/>
      <c r="S13" s="93" t="n">
        <f aca="false">IF(ISNUMBER($A13),$F13*N13,0)</f>
        <v>0</v>
      </c>
      <c r="T13" s="93" t="n">
        <f aca="false">IF(ISNUMBER($A13),$F13*O13,0)</f>
        <v>0</v>
      </c>
      <c r="U13" s="94" t="n">
        <f aca="false">IF(ISNUMBER($A13),$F13*P13*10000,0)</f>
        <v>0</v>
      </c>
      <c r="V13" s="94" t="n">
        <f aca="false">IF(ISNUMBER($A13),$F13*Q13*-10000,0)</f>
        <v>-0</v>
      </c>
      <c r="W13" s="95"/>
      <c r="X13" s="96" t="n">
        <f aca="false">VLOOKUP($A13,PARAMS,7,FALSE())</f>
        <v>0.018936902743822</v>
      </c>
      <c r="Y13" s="97" t="n">
        <f aca="true">IF(ISNUMBER(G13),VLOOKUP($A13,PARAMS,8,FALSE()),VLOOKUP($A13,PARAMS,4,FALSE()))-TODAY()</f>
        <v>-8675</v>
      </c>
      <c r="AA13" s="93" t="n">
        <f aca="false">IF($E13=AA$2,$S13,0)</f>
        <v>0</v>
      </c>
      <c r="AB13" s="93" t="n">
        <f aca="false">IF($E13=AB$2,$S13,0)</f>
        <v>0</v>
      </c>
      <c r="AC13" s="93" t="n">
        <f aca="false">IF($E13=AC$2,$S13,0)</f>
        <v>0</v>
      </c>
      <c r="AD13" s="93" t="n">
        <f aca="false">IF($E13=AD$2,$S13,0)</f>
        <v>0</v>
      </c>
      <c r="AE13" s="93" t="n">
        <f aca="false">IF($E13=AE$2,$S13,0)</f>
        <v>0</v>
      </c>
      <c r="AG13" s="93" t="n">
        <f aca="false">IF($E13=AG$2,$T13,0)</f>
        <v>0</v>
      </c>
      <c r="AH13" s="93" t="n">
        <f aca="false">IF($E13=AH$2,$T13,0)</f>
        <v>0</v>
      </c>
      <c r="AI13" s="93" t="n">
        <f aca="false">IF($E13=AI$2,$T13,0)</f>
        <v>0</v>
      </c>
      <c r="AJ13" s="93" t="n">
        <f aca="false">IF($E13=AJ$2,$T13,0)</f>
        <v>0</v>
      </c>
      <c r="AK13" s="93" t="n">
        <f aca="false">IF($E13=AK$2,$T13,0)</f>
        <v>0</v>
      </c>
      <c r="AM13" s="93" t="n">
        <f aca="false">IF($E13=AM$2,$U13,0)</f>
        <v>0</v>
      </c>
      <c r="AN13" s="93" t="n">
        <f aca="false">IF($E13=AN$2,$U13,0)</f>
        <v>0</v>
      </c>
      <c r="AO13" s="93" t="n">
        <f aca="false">IF($E13=AO$2,$U13,0)</f>
        <v>0</v>
      </c>
      <c r="AP13" s="93" t="n">
        <f aca="false">IF($E13=AP$2,$U13,0)</f>
        <v>0</v>
      </c>
      <c r="AQ13" s="93" t="n">
        <f aca="false">IF($E13=AQ$2,$U13,0)</f>
        <v>0</v>
      </c>
    </row>
    <row r="14" customFormat="false" ht="11.25" hidden="false" customHeight="false" outlineLevel="0" collapsed="false">
      <c r="A14" s="36" t="n">
        <v>37226</v>
      </c>
      <c r="B14" s="84" t="n">
        <v>1</v>
      </c>
      <c r="C14" s="85"/>
      <c r="D14" s="85" t="n">
        <v>100</v>
      </c>
      <c r="E14" s="86" t="n">
        <f aca="false">(M14-B14)*F14*10000</f>
        <v>-0</v>
      </c>
      <c r="F14" s="85"/>
      <c r="G14" s="87"/>
      <c r="H14" s="88" t="n">
        <v>1</v>
      </c>
      <c r="I14" s="89" t="n">
        <v>3.3</v>
      </c>
      <c r="J14" s="88" t="e">
        <f aca="false">VLOOKUP($A14,PARAMS,2,FALSE())+G14</f>
        <v>#N/A</v>
      </c>
      <c r="K14" s="90" t="n">
        <v>0</v>
      </c>
      <c r="L14" s="90" t="e">
        <f aca="false">VLOOKUP($A14,PARAMS,3,FALSE())+K14</f>
        <v>#N/A</v>
      </c>
      <c r="M14" s="91" t="n">
        <f aca="false">IF(ISNUMBER($F14),bsd(M$2,$H14,$J14,$I14,$Y14,$L14,$X14,0.2),0)</f>
        <v>0</v>
      </c>
      <c r="N14" s="91" t="n">
        <f aca="false">IF(ISNUMBER($F14),bsd(N$2,$H14,$J14,$I14,$Y14,$L14,$X14,0.2),0)</f>
        <v>0</v>
      </c>
      <c r="O14" s="91" t="n">
        <f aca="false">IF(ISNUMBER($F14),bsd(O$2,$H14,$J14,$I14,$Y14,$L14,$X14,0.2),0)</f>
        <v>0</v>
      </c>
      <c r="P14" s="91" t="n">
        <f aca="false">IF(ISNUMBER($F14),bsd(P$2,$H14,$J14,$I14,$Y14,$L14,$X14,0.2),0)</f>
        <v>0</v>
      </c>
      <c r="Q14" s="91" t="n">
        <f aca="false">IF(ISNUMBER($F14),bsd(Q$2,$H14,$J14,$I14,$Y14,$L14,$X14,0.2),0)</f>
        <v>0</v>
      </c>
      <c r="R14" s="92"/>
      <c r="S14" s="93" t="n">
        <f aca="false">IF(ISNUMBER($A14),$F14*N14,0)</f>
        <v>0</v>
      </c>
      <c r="T14" s="93" t="n">
        <f aca="false">IF(ISNUMBER($A14),$F14*O14,0)</f>
        <v>0</v>
      </c>
      <c r="U14" s="94" t="n">
        <f aca="false">IF(ISNUMBER($A14),$F14*P14*10000,0)</f>
        <v>0</v>
      </c>
      <c r="V14" s="94" t="n">
        <f aca="false">IF(ISNUMBER($A14),$F14*Q14*-10000,0)</f>
        <v>-0</v>
      </c>
      <c r="W14" s="95"/>
      <c r="X14" s="96" t="e">
        <f aca="false">VLOOKUP($A14,PARAMS,7,FALSE())</f>
        <v>#N/A</v>
      </c>
      <c r="Y14" s="97" t="e">
        <f aca="true">IF(ISNUMBER(G14),VLOOKUP($A14,PARAMS,8,FALSE()),VLOOKUP($A14,PARAMS,4,FALSE()))-TODAY()</f>
        <v>#N/A</v>
      </c>
      <c r="AA14" s="93" t="n">
        <f aca="false">IF($E14=AA$2,$S14,0)</f>
        <v>0</v>
      </c>
      <c r="AB14" s="93" t="n">
        <f aca="false">IF($E14=AB$2,$S14,0)</f>
        <v>0</v>
      </c>
      <c r="AC14" s="93" t="n">
        <f aca="false">IF($E14=AC$2,$S14,0)</f>
        <v>0</v>
      </c>
      <c r="AD14" s="93" t="n">
        <f aca="false">IF($E14=AD$2,$S14,0)</f>
        <v>0</v>
      </c>
      <c r="AE14" s="93" t="n">
        <f aca="false">IF($E14=AE$2,$S14,0)</f>
        <v>0</v>
      </c>
      <c r="AG14" s="93" t="n">
        <f aca="false">IF($E14=AG$2,$T14,0)</f>
        <v>0</v>
      </c>
      <c r="AH14" s="93" t="n">
        <f aca="false">IF($E14=AH$2,$T14,0)</f>
        <v>0</v>
      </c>
      <c r="AI14" s="93" t="n">
        <f aca="false">IF($E14=AI$2,$T14,0)</f>
        <v>0</v>
      </c>
      <c r="AJ14" s="93" t="n">
        <f aca="false">IF($E14=AJ$2,$T14,0)</f>
        <v>0</v>
      </c>
      <c r="AK14" s="93" t="n">
        <f aca="false">IF($E14=AK$2,$T14,0)</f>
        <v>0</v>
      </c>
      <c r="AM14" s="93" t="n">
        <f aca="false">IF($E14=AM$2,$U14,0)</f>
        <v>0</v>
      </c>
      <c r="AN14" s="93" t="n">
        <f aca="false">IF($E14=AN$2,$U14,0)</f>
        <v>0</v>
      </c>
      <c r="AO14" s="93" t="n">
        <f aca="false">IF($E14=AO$2,$U14,0)</f>
        <v>0</v>
      </c>
      <c r="AP14" s="93" t="n">
        <f aca="false">IF($E14=AP$2,$U14,0)</f>
        <v>0</v>
      </c>
      <c r="AQ14" s="93" t="n">
        <f aca="false">IF($E14=AQ$2,$U14,0)</f>
        <v>0</v>
      </c>
    </row>
    <row r="15" customFormat="false" ht="11.25" hidden="false" customHeight="false" outlineLevel="0" collapsed="false">
      <c r="A15" s="36" t="n">
        <v>37773</v>
      </c>
      <c r="B15" s="84" t="n">
        <v>1</v>
      </c>
      <c r="C15" s="85"/>
      <c r="D15" s="85" t="n">
        <v>100</v>
      </c>
      <c r="E15" s="86" t="n">
        <f aca="false">(M15-B15)*F15*10000</f>
        <v>-0</v>
      </c>
      <c r="F15" s="85"/>
      <c r="G15" s="87"/>
      <c r="H15" s="88" t="n">
        <v>3</v>
      </c>
      <c r="I15" s="89" t="n">
        <v>3.4</v>
      </c>
      <c r="J15" s="88" t="n">
        <f aca="false">VLOOKUP($A15,PARAMS,2,FALSE())+G15</f>
        <v>3.121</v>
      </c>
      <c r="K15" s="90" t="n">
        <v>0</v>
      </c>
      <c r="L15" s="90" t="n">
        <f aca="false">VLOOKUP($A15,PARAMS,3,FALSE())+K15</f>
        <v>0.4</v>
      </c>
      <c r="M15" s="91" t="n">
        <f aca="false">IF(ISNUMBER($F15),bsd(M$2,$H15,$J15,$I15,$Y15,$L15,$X15,0.2),0)</f>
        <v>0</v>
      </c>
      <c r="N15" s="91" t="n">
        <f aca="false">IF(ISNUMBER($F15),bsd(N$2,$H15,$J15,$I15,$Y15,$L15,$X15,0.2),0)</f>
        <v>0</v>
      </c>
      <c r="O15" s="91" t="n">
        <f aca="false">IF(ISNUMBER($F15),bsd(O$2,$H15,$J15,$I15,$Y15,$L15,$X15,0.2),0)</f>
        <v>0</v>
      </c>
      <c r="P15" s="91" t="n">
        <f aca="false">IF(ISNUMBER($F15),bsd(P$2,$H15,$J15,$I15,$Y15,$L15,$X15,0.2),0)</f>
        <v>0</v>
      </c>
      <c r="Q15" s="91" t="n">
        <f aca="false">IF(ISNUMBER($F15),bsd(Q$2,$H15,$J15,$I15,$Y15,$L15,$X15,0.2),0)</f>
        <v>0</v>
      </c>
      <c r="R15" s="92"/>
      <c r="S15" s="93" t="n">
        <f aca="false">IF(ISNUMBER($A15),$F15*N15,0)</f>
        <v>0</v>
      </c>
      <c r="T15" s="93" t="n">
        <f aca="false">IF(ISNUMBER($A15),$F15*O15,0)</f>
        <v>0</v>
      </c>
      <c r="U15" s="94" t="n">
        <f aca="false">IF(ISNUMBER($A15),$F15*P15*10000,0)</f>
        <v>0</v>
      </c>
      <c r="V15" s="94" t="n">
        <f aca="false">IF(ISNUMBER($A15),$F15*Q15*-10000,0)</f>
        <v>-0</v>
      </c>
      <c r="W15" s="95"/>
      <c r="X15" s="96" t="n">
        <f aca="false">VLOOKUP($A15,PARAMS,7,FALSE())</f>
        <v>0.0282465850580524</v>
      </c>
      <c r="Y15" s="97" t="n">
        <f aca="true">IF(ISNUMBER(G15),VLOOKUP($A15,PARAMS,8,FALSE()),VLOOKUP($A15,PARAMS,4,FALSE()))-TODAY()</f>
        <v>-8158</v>
      </c>
      <c r="AA15" s="93" t="n">
        <f aca="false">IF($E15=AA$2,$S15,0)</f>
        <v>0</v>
      </c>
      <c r="AB15" s="93" t="n">
        <f aca="false">IF($E15=AB$2,$S15,0)</f>
        <v>0</v>
      </c>
      <c r="AC15" s="93" t="n">
        <f aca="false">IF($E15=AC$2,$S15,0)</f>
        <v>0</v>
      </c>
      <c r="AD15" s="93" t="n">
        <f aca="false">IF($E15=AD$2,$S15,0)</f>
        <v>0</v>
      </c>
      <c r="AE15" s="93" t="n">
        <f aca="false">IF($E15=AE$2,$S15,0)</f>
        <v>0</v>
      </c>
      <c r="AG15" s="93" t="n">
        <f aca="false">IF($E15=AG$2,$T15,0)</f>
        <v>0</v>
      </c>
      <c r="AH15" s="93" t="n">
        <f aca="false">IF($E15=AH$2,$T15,0)</f>
        <v>0</v>
      </c>
      <c r="AI15" s="93" t="n">
        <f aca="false">IF($E15=AI$2,$T15,0)</f>
        <v>0</v>
      </c>
      <c r="AJ15" s="93" t="n">
        <f aca="false">IF($E15=AJ$2,$T15,0)</f>
        <v>0</v>
      </c>
      <c r="AK15" s="93" t="n">
        <f aca="false">IF($E15=AK$2,$T15,0)</f>
        <v>0</v>
      </c>
      <c r="AM15" s="93" t="n">
        <f aca="false">IF($E15=AM$2,$U15,0)</f>
        <v>0</v>
      </c>
      <c r="AN15" s="93" t="n">
        <f aca="false">IF($E15=AN$2,$U15,0)</f>
        <v>0</v>
      </c>
      <c r="AO15" s="93" t="n">
        <f aca="false">IF($E15=AO$2,$U15,0)</f>
        <v>0</v>
      </c>
      <c r="AP15" s="93" t="n">
        <f aca="false">IF($E15=AP$2,$U15,0)</f>
        <v>0</v>
      </c>
      <c r="AQ15" s="93" t="n">
        <f aca="false">IF($E15=AQ$2,$U15,0)</f>
        <v>0</v>
      </c>
    </row>
    <row r="16" customFormat="false" ht="11.25" hidden="false" customHeight="false" outlineLevel="0" collapsed="false">
      <c r="A16" s="36" t="n">
        <v>37803</v>
      </c>
      <c r="B16" s="84" t="n">
        <v>1</v>
      </c>
      <c r="C16" s="85"/>
      <c r="D16" s="85"/>
      <c r="E16" s="86" t="n">
        <f aca="false">(M16-B16)*F16*10000</f>
        <v>-0</v>
      </c>
      <c r="F16" s="85"/>
      <c r="G16" s="87"/>
      <c r="H16" s="88" t="n">
        <v>3</v>
      </c>
      <c r="I16" s="89" t="n">
        <v>3.4</v>
      </c>
      <c r="J16" s="88" t="n">
        <f aca="false">VLOOKUP($A16,PARAMS,2,FALSE())+G16</f>
        <v>3.161</v>
      </c>
      <c r="K16" s="90" t="n">
        <v>0</v>
      </c>
      <c r="L16" s="90" t="n">
        <f aca="false">VLOOKUP($A16,PARAMS,3,FALSE())+K16</f>
        <v>0.4</v>
      </c>
      <c r="M16" s="91" t="n">
        <f aca="false">IF(ISNUMBER($F16),bsd(M$2,$H16,$J16,$I16,$Y16,$L16,$X16,0.2),0)</f>
        <v>0</v>
      </c>
      <c r="N16" s="91" t="n">
        <f aca="false">IF(ISNUMBER($F16),bsd(N$2,$H16,$J16,$I16,$Y16,$L16,$X16,0.2),0)</f>
        <v>0</v>
      </c>
      <c r="O16" s="91" t="n">
        <f aca="false">IF(ISNUMBER($F16),bsd(O$2,$H16,$J16,$I16,$Y16,$L16,$X16,0.2),0)</f>
        <v>0</v>
      </c>
      <c r="P16" s="91" t="n">
        <f aca="false">IF(ISNUMBER($F16),bsd(P$2,$H16,$J16,$I16,$Y16,$L16,$X16,0.2),0)</f>
        <v>0</v>
      </c>
      <c r="Q16" s="91" t="n">
        <f aca="false">IF(ISNUMBER($F16),bsd(Q$2,$H16,$J16,$I16,$Y16,$L16,$X16,0.2),0)</f>
        <v>0</v>
      </c>
      <c r="R16" s="92"/>
      <c r="S16" s="93" t="n">
        <f aca="false">IF(ISNUMBER($A16),$F16*N16,0)</f>
        <v>0</v>
      </c>
      <c r="T16" s="93" t="n">
        <f aca="false">IF(ISNUMBER($A16),$F16*O16,0)</f>
        <v>0</v>
      </c>
      <c r="U16" s="94" t="n">
        <f aca="false">IF(ISNUMBER($A16),$F16*P16*10000,0)</f>
        <v>0</v>
      </c>
      <c r="V16" s="94" t="n">
        <f aca="false">IF(ISNUMBER($A16),$F16*Q16*-10000,0)</f>
        <v>-0</v>
      </c>
      <c r="W16" s="95"/>
      <c r="X16" s="96" t="n">
        <f aca="false">VLOOKUP($A16,PARAMS,7,FALSE())</f>
        <v>0.0291756224166892</v>
      </c>
      <c r="Y16" s="97" t="n">
        <f aca="true">IF(ISNUMBER(G16),VLOOKUP($A16,PARAMS,8,FALSE()),VLOOKUP($A16,PARAMS,4,FALSE()))-TODAY()</f>
        <v>-8129</v>
      </c>
      <c r="AA16" s="93" t="n">
        <f aca="false">IF($E16=AA$2,$S16,0)</f>
        <v>0</v>
      </c>
      <c r="AB16" s="93" t="n">
        <f aca="false">IF($E16=AB$2,$S16,0)</f>
        <v>0</v>
      </c>
      <c r="AC16" s="93" t="n">
        <f aca="false">IF($E16=AC$2,$S16,0)</f>
        <v>0</v>
      </c>
      <c r="AD16" s="93" t="n">
        <f aca="false">IF($E16=AD$2,$S16,0)</f>
        <v>0</v>
      </c>
      <c r="AE16" s="93" t="n">
        <f aca="false">IF($E16=AE$2,$S16,0)</f>
        <v>0</v>
      </c>
      <c r="AG16" s="93" t="n">
        <f aca="false">IF($E16=AG$2,$T16,0)</f>
        <v>0</v>
      </c>
      <c r="AH16" s="93" t="n">
        <f aca="false">IF($E16=AH$2,$T16,0)</f>
        <v>0</v>
      </c>
      <c r="AI16" s="93" t="n">
        <f aca="false">IF($E16=AI$2,$T16,0)</f>
        <v>0</v>
      </c>
      <c r="AJ16" s="93" t="n">
        <f aca="false">IF($E16=AJ$2,$T16,0)</f>
        <v>0</v>
      </c>
      <c r="AK16" s="93" t="n">
        <f aca="false">IF($E16=AK$2,$T16,0)</f>
        <v>0</v>
      </c>
      <c r="AM16" s="93" t="n">
        <f aca="false">IF($E16=AM$2,$U16,0)</f>
        <v>0</v>
      </c>
      <c r="AN16" s="93" t="n">
        <f aca="false">IF($E16=AN$2,$U16,0)</f>
        <v>0</v>
      </c>
      <c r="AO16" s="93" t="n">
        <f aca="false">IF($E16=AO$2,$U16,0)</f>
        <v>0</v>
      </c>
      <c r="AP16" s="93" t="n">
        <f aca="false">IF($E16=AP$2,$U16,0)</f>
        <v>0</v>
      </c>
      <c r="AQ16" s="93" t="n">
        <f aca="false">IF($E16=AQ$2,$U16,0)</f>
        <v>0</v>
      </c>
    </row>
    <row r="17" customFormat="false" ht="11.25" hidden="false" customHeight="false" outlineLevel="0" collapsed="false">
      <c r="A17" s="36" t="n">
        <v>37834</v>
      </c>
      <c r="B17" s="84" t="n">
        <v>1</v>
      </c>
      <c r="C17" s="85"/>
      <c r="D17" s="85"/>
      <c r="E17" s="86" t="n">
        <f aca="false">(M17-B17)*F17*10000</f>
        <v>-0</v>
      </c>
      <c r="F17" s="85"/>
      <c r="G17" s="87"/>
      <c r="H17" s="88" t="n">
        <v>3</v>
      </c>
      <c r="I17" s="89" t="n">
        <v>3.4</v>
      </c>
      <c r="J17" s="88" t="n">
        <f aca="false">VLOOKUP($A17,PARAMS,2,FALSE())+G17</f>
        <v>3.196</v>
      </c>
      <c r="K17" s="90" t="n">
        <v>0</v>
      </c>
      <c r="L17" s="90" t="n">
        <f aca="false">VLOOKUP($A17,PARAMS,3,FALSE())+K17</f>
        <v>0.4</v>
      </c>
      <c r="M17" s="91" t="n">
        <f aca="false">IF(ISNUMBER($F17),bsd(M$2,$H17,$J17,$I17,$Y17,$L17,$X17,0.2),0)</f>
        <v>0</v>
      </c>
      <c r="N17" s="91" t="n">
        <f aca="false">IF(ISNUMBER($F17),bsd(N$2,$H17,$J17,$I17,$Y17,$L17,$X17,0.2),0)</f>
        <v>0</v>
      </c>
      <c r="O17" s="91" t="n">
        <f aca="false">IF(ISNUMBER($F17),bsd(O$2,$H17,$J17,$I17,$Y17,$L17,$X17,0.2),0)</f>
        <v>0</v>
      </c>
      <c r="P17" s="91" t="n">
        <f aca="false">IF(ISNUMBER($F17),bsd(P$2,$H17,$J17,$I17,$Y17,$L17,$X17,0.2),0)</f>
        <v>0</v>
      </c>
      <c r="Q17" s="91" t="n">
        <f aca="false">IF(ISNUMBER($F17),bsd(Q$2,$H17,$J17,$I17,$Y17,$L17,$X17,0.2),0)</f>
        <v>0</v>
      </c>
      <c r="R17" s="92"/>
      <c r="S17" s="93" t="n">
        <f aca="false">IF(ISNUMBER($A17),$F17*N17,0)</f>
        <v>0</v>
      </c>
      <c r="T17" s="93" t="n">
        <f aca="false">IF(ISNUMBER($A17),$F17*O17,0)</f>
        <v>0</v>
      </c>
      <c r="U17" s="94" t="n">
        <f aca="false">IF(ISNUMBER($A17),$F17*P17*10000,0)</f>
        <v>0</v>
      </c>
      <c r="V17" s="94" t="n">
        <f aca="false">IF(ISNUMBER($A17),$F17*Q17*-10000,0)</f>
        <v>-0</v>
      </c>
      <c r="W17" s="95"/>
      <c r="X17" s="96" t="n">
        <f aca="false">VLOOKUP($A17,PARAMS,7,FALSE())</f>
        <v>0.0301389675554917</v>
      </c>
      <c r="Y17" s="97" t="n">
        <f aca="true">IF(ISNUMBER(G17),VLOOKUP($A17,PARAMS,8,FALSE()),VLOOKUP($A17,PARAMS,4,FALSE()))-TODAY()</f>
        <v>-8096</v>
      </c>
      <c r="AA17" s="93" t="n">
        <f aca="false">IF($E17=AA$2,$S17,0)</f>
        <v>0</v>
      </c>
      <c r="AB17" s="93" t="n">
        <f aca="false">IF($E17=AB$2,$S17,0)</f>
        <v>0</v>
      </c>
      <c r="AC17" s="93" t="n">
        <f aca="false">IF($E17=AC$2,$S17,0)</f>
        <v>0</v>
      </c>
      <c r="AD17" s="93" t="n">
        <f aca="false">IF($E17=AD$2,$S17,0)</f>
        <v>0</v>
      </c>
      <c r="AE17" s="93" t="n">
        <f aca="false">IF($E17=AE$2,$S17,0)</f>
        <v>0</v>
      </c>
      <c r="AG17" s="93" t="n">
        <f aca="false">IF($E17=AG$2,$T17,0)</f>
        <v>0</v>
      </c>
      <c r="AH17" s="93" t="n">
        <f aca="false">IF($E17=AH$2,$T17,0)</f>
        <v>0</v>
      </c>
      <c r="AI17" s="93" t="n">
        <f aca="false">IF($E17=AI$2,$T17,0)</f>
        <v>0</v>
      </c>
      <c r="AJ17" s="93" t="n">
        <f aca="false">IF($E17=AJ$2,$T17,0)</f>
        <v>0</v>
      </c>
      <c r="AK17" s="93" t="n">
        <f aca="false">IF($E17=AK$2,$T17,0)</f>
        <v>0</v>
      </c>
      <c r="AM17" s="93" t="n">
        <f aca="false">IF($E17=AM$2,$U17,0)</f>
        <v>0</v>
      </c>
      <c r="AN17" s="93" t="n">
        <f aca="false">IF($E17=AN$2,$U17,0)</f>
        <v>0</v>
      </c>
      <c r="AO17" s="93" t="n">
        <f aca="false">IF($E17=AO$2,$U17,0)</f>
        <v>0</v>
      </c>
      <c r="AP17" s="93" t="n">
        <f aca="false">IF($E17=AP$2,$U17,0)</f>
        <v>0</v>
      </c>
      <c r="AQ17" s="93" t="n">
        <f aca="false">IF($E17=AQ$2,$U17,0)</f>
        <v>0</v>
      </c>
    </row>
    <row r="18" customFormat="false" ht="11.25" hidden="false" customHeight="false" outlineLevel="0" collapsed="false">
      <c r="A18" s="36" t="n">
        <v>37865</v>
      </c>
      <c r="B18" s="84" t="n">
        <v>1</v>
      </c>
      <c r="C18" s="85"/>
      <c r="D18" s="85"/>
      <c r="E18" s="86" t="n">
        <f aca="false">(M18-B18)*F18*10000</f>
        <v>-0</v>
      </c>
      <c r="F18" s="85"/>
      <c r="G18" s="87"/>
      <c r="H18" s="88" t="n">
        <v>3</v>
      </c>
      <c r="I18" s="89" t="n">
        <v>3.4</v>
      </c>
      <c r="J18" s="88" t="n">
        <f aca="false">VLOOKUP($A18,PARAMS,2,FALSE())+G18</f>
        <v>3.196</v>
      </c>
      <c r="K18" s="90" t="n">
        <v>0</v>
      </c>
      <c r="L18" s="90" t="n">
        <f aca="false">VLOOKUP($A18,PARAMS,3,FALSE())+K18</f>
        <v>0.395</v>
      </c>
      <c r="M18" s="91" t="n">
        <f aca="false">IF(ISNUMBER($F18),bsd(M$2,$H18,$J18,$I18,$Y18,$L18,$X18,0.2),0)</f>
        <v>0</v>
      </c>
      <c r="N18" s="91" t="n">
        <f aca="false">IF(ISNUMBER($F18),bsd(N$2,$H18,$J18,$I18,$Y18,$L18,$X18,0.2),0)</f>
        <v>0</v>
      </c>
      <c r="O18" s="91" t="n">
        <f aca="false">IF(ISNUMBER($F18),bsd(O$2,$H18,$J18,$I18,$Y18,$L18,$X18,0.2),0)</f>
        <v>0</v>
      </c>
      <c r="P18" s="91" t="n">
        <f aca="false">IF(ISNUMBER($F18),bsd(P$2,$H18,$J18,$I18,$Y18,$L18,$X18,0.2),0)</f>
        <v>0</v>
      </c>
      <c r="Q18" s="91" t="n">
        <f aca="false">IF(ISNUMBER($F18),bsd(Q$2,$H18,$J18,$I18,$Y18,$L18,$X18,0.2),0)</f>
        <v>0</v>
      </c>
      <c r="R18" s="92"/>
      <c r="S18" s="93" t="n">
        <f aca="false">IF(ISNUMBER($A18),$F18*N18,0)</f>
        <v>0</v>
      </c>
      <c r="T18" s="93" t="n">
        <f aca="false">IF(ISNUMBER($A18),$F18*O18,0)</f>
        <v>0</v>
      </c>
      <c r="U18" s="94" t="n">
        <f aca="false">IF(ISNUMBER($A18),$F18*P18*10000,0)</f>
        <v>0</v>
      </c>
      <c r="V18" s="94" t="n">
        <f aca="false">IF(ISNUMBER($A18),$F18*Q18*-10000,0)</f>
        <v>-0</v>
      </c>
      <c r="W18" s="95"/>
      <c r="X18" s="96" t="n">
        <f aca="false">VLOOKUP($A18,PARAMS,7,FALSE())</f>
        <v>0.0311023130071817</v>
      </c>
      <c r="Y18" s="97" t="n">
        <f aca="true">IF(ISNUMBER(G18),VLOOKUP($A18,PARAMS,8,FALSE()),VLOOKUP($A18,PARAMS,4,FALSE()))-TODAY()</f>
        <v>-8067</v>
      </c>
      <c r="AA18" s="93" t="n">
        <f aca="false">IF($E18=AA$2,$S18,0)</f>
        <v>0</v>
      </c>
      <c r="AB18" s="93" t="n">
        <f aca="false">IF($E18=AB$2,$S18,0)</f>
        <v>0</v>
      </c>
      <c r="AC18" s="93" t="n">
        <f aca="false">IF($E18=AC$2,$S18,0)</f>
        <v>0</v>
      </c>
      <c r="AD18" s="93" t="n">
        <f aca="false">IF($E18=AD$2,$S18,0)</f>
        <v>0</v>
      </c>
      <c r="AE18" s="93" t="n">
        <f aca="false">IF($E18=AE$2,$S18,0)</f>
        <v>0</v>
      </c>
      <c r="AG18" s="93" t="n">
        <f aca="false">IF($E18=AG$2,$T18,0)</f>
        <v>0</v>
      </c>
      <c r="AH18" s="93" t="n">
        <f aca="false">IF($E18=AH$2,$T18,0)</f>
        <v>0</v>
      </c>
      <c r="AI18" s="93" t="n">
        <f aca="false">IF($E18=AI$2,$T18,0)</f>
        <v>0</v>
      </c>
      <c r="AJ18" s="93" t="n">
        <f aca="false">IF($E18=AJ$2,$T18,0)</f>
        <v>0</v>
      </c>
      <c r="AK18" s="93" t="n">
        <f aca="false">IF($E18=AK$2,$T18,0)</f>
        <v>0</v>
      </c>
      <c r="AM18" s="93" t="n">
        <f aca="false">IF($E18=AM$2,$U18,0)</f>
        <v>0</v>
      </c>
      <c r="AN18" s="93" t="n">
        <f aca="false">IF($E18=AN$2,$U18,0)</f>
        <v>0</v>
      </c>
      <c r="AO18" s="93" t="n">
        <f aca="false">IF($E18=AO$2,$U18,0)</f>
        <v>0</v>
      </c>
      <c r="AP18" s="93" t="n">
        <f aca="false">IF($E18=AP$2,$U18,0)</f>
        <v>0</v>
      </c>
      <c r="AQ18" s="93" t="n">
        <f aca="false">IF($E18=AQ$2,$U18,0)</f>
        <v>0</v>
      </c>
    </row>
    <row r="19" customFormat="false" ht="11.25" hidden="false" customHeight="false" outlineLevel="0" collapsed="false">
      <c r="A19" s="36" t="n">
        <v>37895</v>
      </c>
      <c r="B19" s="84" t="n">
        <v>1</v>
      </c>
      <c r="C19" s="85"/>
      <c r="D19" s="85"/>
      <c r="E19" s="86" t="n">
        <f aca="false">(M19-B19)*F19*10000</f>
        <v>-0</v>
      </c>
      <c r="F19" s="85"/>
      <c r="G19" s="87"/>
      <c r="H19" s="88" t="n">
        <v>3</v>
      </c>
      <c r="I19" s="89" t="n">
        <v>3.4</v>
      </c>
      <c r="J19" s="88" t="n">
        <f aca="false">VLOOKUP($A19,PARAMS,2,FALSE())+G19</f>
        <v>3.221</v>
      </c>
      <c r="K19" s="90" t="n">
        <v>0</v>
      </c>
      <c r="L19" s="90" t="n">
        <f aca="false">VLOOKUP($A19,PARAMS,3,FALSE())+K19</f>
        <v>0.3975</v>
      </c>
      <c r="M19" s="91" t="n">
        <f aca="false">IF(ISNUMBER($F19),bsd(M$2,$H19,$J19,$I19,$Y19,$L19,$X19,0.2),0)</f>
        <v>0</v>
      </c>
      <c r="N19" s="91" t="n">
        <f aca="false">IF(ISNUMBER($F19),bsd(N$2,$H19,$J19,$I19,$Y19,$L19,$X19,0.2),0)</f>
        <v>0</v>
      </c>
      <c r="O19" s="91" t="n">
        <f aca="false">IF(ISNUMBER($F19),bsd(O$2,$H19,$J19,$I19,$Y19,$L19,$X19,0.2),0)</f>
        <v>0</v>
      </c>
      <c r="P19" s="91" t="n">
        <f aca="false">IF(ISNUMBER($F19),bsd(P$2,$H19,$J19,$I19,$Y19,$L19,$X19,0.2),0)</f>
        <v>0</v>
      </c>
      <c r="Q19" s="91" t="n">
        <f aca="false">IF(ISNUMBER($F19),bsd(Q$2,$H19,$J19,$I19,$Y19,$L19,$X19,0.2),0)</f>
        <v>0</v>
      </c>
      <c r="R19" s="92"/>
      <c r="S19" s="93" t="n">
        <f aca="false">IF(ISNUMBER($A19),$F19*N19,0)</f>
        <v>0</v>
      </c>
      <c r="T19" s="93" t="n">
        <f aca="false">IF(ISNUMBER($A19),$F19*O19,0)</f>
        <v>0</v>
      </c>
      <c r="U19" s="94" t="n">
        <f aca="false">IF(ISNUMBER($A19),$F19*P19*10000,0)</f>
        <v>0</v>
      </c>
      <c r="V19" s="94" t="n">
        <f aca="false">IF(ISNUMBER($A19),$F19*Q19*-10000,0)</f>
        <v>-0</v>
      </c>
      <c r="W19" s="95"/>
      <c r="X19" s="96" t="n">
        <f aca="false">VLOOKUP($A19,PARAMS,7,FALSE())</f>
        <v>0.0320061320910012</v>
      </c>
      <c r="Y19" s="97" t="n">
        <f aca="true">IF(ISNUMBER(G19),VLOOKUP($A19,PARAMS,8,FALSE()),VLOOKUP($A19,PARAMS,4,FALSE()))-TODAY()</f>
        <v>-8037</v>
      </c>
      <c r="AA19" s="93" t="n">
        <f aca="false">IF($E19=AA$2,$S19,0)</f>
        <v>0</v>
      </c>
      <c r="AB19" s="93" t="n">
        <f aca="false">IF($E19=AB$2,$S19,0)</f>
        <v>0</v>
      </c>
      <c r="AC19" s="93" t="n">
        <f aca="false">IF($E19=AC$2,$S19,0)</f>
        <v>0</v>
      </c>
      <c r="AD19" s="93" t="n">
        <f aca="false">IF($E19=AD$2,$S19,0)</f>
        <v>0</v>
      </c>
      <c r="AE19" s="93" t="n">
        <f aca="false">IF($E19=AE$2,$S19,0)</f>
        <v>0</v>
      </c>
      <c r="AG19" s="93" t="n">
        <f aca="false">IF($E19=AG$2,$T19,0)</f>
        <v>0</v>
      </c>
      <c r="AH19" s="93" t="n">
        <f aca="false">IF($E19=AH$2,$T19,0)</f>
        <v>0</v>
      </c>
      <c r="AI19" s="93" t="n">
        <f aca="false">IF($E19=AI$2,$T19,0)</f>
        <v>0</v>
      </c>
      <c r="AJ19" s="93" t="n">
        <f aca="false">IF($E19=AJ$2,$T19,0)</f>
        <v>0</v>
      </c>
      <c r="AK19" s="93" t="n">
        <f aca="false">IF($E19=AK$2,$T19,0)</f>
        <v>0</v>
      </c>
      <c r="AM19" s="93" t="n">
        <f aca="false">IF($E19=AM$2,$U19,0)</f>
        <v>0</v>
      </c>
      <c r="AN19" s="93" t="n">
        <f aca="false">IF($E19=AN$2,$U19,0)</f>
        <v>0</v>
      </c>
      <c r="AO19" s="93" t="n">
        <f aca="false">IF($E19=AO$2,$U19,0)</f>
        <v>0</v>
      </c>
      <c r="AP19" s="93" t="n">
        <f aca="false">IF($E19=AP$2,$U19,0)</f>
        <v>0</v>
      </c>
      <c r="AQ19" s="93" t="n">
        <f aca="false">IF($E19=AQ$2,$U19,0)</f>
        <v>0</v>
      </c>
    </row>
    <row r="20" customFormat="false" ht="11.25" hidden="false" customHeight="false" outlineLevel="0" collapsed="false">
      <c r="A20" s="36" t="n">
        <v>37926</v>
      </c>
      <c r="B20" s="84" t="n">
        <v>1</v>
      </c>
      <c r="C20" s="85"/>
      <c r="D20" s="85"/>
      <c r="E20" s="86" t="n">
        <f aca="false">(M20-B20)*F20*10000</f>
        <v>-0</v>
      </c>
      <c r="F20" s="85"/>
      <c r="G20" s="87"/>
      <c r="H20" s="88" t="n">
        <v>3</v>
      </c>
      <c r="I20" s="89" t="n">
        <v>3.4</v>
      </c>
      <c r="J20" s="88" t="n">
        <f aca="false">VLOOKUP($A20,PARAMS,2,FALSE())+G20</f>
        <v>3.361</v>
      </c>
      <c r="K20" s="90" t="n">
        <v>0</v>
      </c>
      <c r="L20" s="90" t="n">
        <f aca="false">VLOOKUP($A20,PARAMS,3,FALSE())+K20</f>
        <v>0.395</v>
      </c>
      <c r="M20" s="91" t="n">
        <f aca="false">IF(ISNUMBER($F20),bsd(M$2,$H20,$J20,$I20,$Y20,$L20,$X20,0.2),0)</f>
        <v>0</v>
      </c>
      <c r="N20" s="91" t="n">
        <f aca="false">IF(ISNUMBER($F20),bsd(N$2,$H20,$J20,$I20,$Y20,$L20,$X20,0.2),0)</f>
        <v>0</v>
      </c>
      <c r="O20" s="91" t="n">
        <f aca="false">IF(ISNUMBER($F20),bsd(O$2,$H20,$J20,$I20,$Y20,$L20,$X20,0.2),0)</f>
        <v>0</v>
      </c>
      <c r="P20" s="91" t="n">
        <f aca="false">IF(ISNUMBER($F20),bsd(P$2,$H20,$J20,$I20,$Y20,$L20,$X20,0.2),0)</f>
        <v>0</v>
      </c>
      <c r="Q20" s="91" t="n">
        <f aca="false">IF(ISNUMBER($F20),bsd(Q$2,$H20,$J20,$I20,$Y20,$L20,$X20,0.2),0)</f>
        <v>0</v>
      </c>
      <c r="R20" s="92"/>
      <c r="S20" s="93" t="n">
        <f aca="false">IF(ISNUMBER($A20),$F20*N20,0)</f>
        <v>0</v>
      </c>
      <c r="T20" s="93" t="n">
        <f aca="false">IF(ISNUMBER($A20),$F20*O20,0)</f>
        <v>0</v>
      </c>
      <c r="U20" s="94" t="n">
        <f aca="false">IF(ISNUMBER($A20),$F20*P20*10000,0)</f>
        <v>0</v>
      </c>
      <c r="V20" s="94" t="n">
        <f aca="false">IF(ISNUMBER($A20),$F20*Q20*-10000,0)</f>
        <v>-0</v>
      </c>
      <c r="W20" s="95"/>
      <c r="X20" s="96" t="n">
        <f aca="false">VLOOKUP($A20,PARAMS,7,FALSE())</f>
        <v>0.032904487442281</v>
      </c>
      <c r="Y20" s="97" t="n">
        <f aca="true">IF(ISNUMBER(G20),VLOOKUP($A20,PARAMS,8,FALSE()),VLOOKUP($A20,PARAMS,4,FALSE()))-TODAY()</f>
        <v>-8004</v>
      </c>
      <c r="AA20" s="93" t="n">
        <f aca="false">IF($E20=AA$2,$S20,0)</f>
        <v>0</v>
      </c>
      <c r="AB20" s="93" t="n">
        <f aca="false">IF($E20=AB$2,$S20,0)</f>
        <v>0</v>
      </c>
      <c r="AC20" s="93" t="n">
        <f aca="false">IF($E20=AC$2,$S20,0)</f>
        <v>0</v>
      </c>
      <c r="AD20" s="93" t="n">
        <f aca="false">IF($E20=AD$2,$S20,0)</f>
        <v>0</v>
      </c>
      <c r="AE20" s="93" t="n">
        <f aca="false">IF($E20=AE$2,$S20,0)</f>
        <v>0</v>
      </c>
      <c r="AG20" s="93" t="n">
        <f aca="false">IF($E20=AG$2,$T20,0)</f>
        <v>0</v>
      </c>
      <c r="AH20" s="93" t="n">
        <f aca="false">IF($E20=AH$2,$T20,0)</f>
        <v>0</v>
      </c>
      <c r="AI20" s="93" t="n">
        <f aca="false">IF($E20=AI$2,$T20,0)</f>
        <v>0</v>
      </c>
      <c r="AJ20" s="93" t="n">
        <f aca="false">IF($E20=AJ$2,$T20,0)</f>
        <v>0</v>
      </c>
      <c r="AK20" s="93" t="n">
        <f aca="false">IF($E20=AK$2,$T20,0)</f>
        <v>0</v>
      </c>
      <c r="AM20" s="93" t="n">
        <f aca="false">IF($E20=AM$2,$U20,0)</f>
        <v>0</v>
      </c>
      <c r="AN20" s="93" t="n">
        <f aca="false">IF($E20=AN$2,$U20,0)</f>
        <v>0</v>
      </c>
      <c r="AO20" s="93" t="n">
        <f aca="false">IF($E20=AO$2,$U20,0)</f>
        <v>0</v>
      </c>
      <c r="AP20" s="93" t="n">
        <f aca="false">IF($E20=AP$2,$U20,0)</f>
        <v>0</v>
      </c>
      <c r="AQ20" s="93" t="n">
        <f aca="false">IF($E20=AQ$2,$U20,0)</f>
        <v>0</v>
      </c>
    </row>
    <row r="21" customFormat="false" ht="11.25" hidden="false" customHeight="false" outlineLevel="0" collapsed="false">
      <c r="A21" s="36" t="n">
        <v>37956</v>
      </c>
      <c r="B21" s="84" t="n">
        <v>1.03</v>
      </c>
      <c r="C21" s="85"/>
      <c r="D21" s="85"/>
      <c r="E21" s="86" t="n">
        <f aca="false">(M21-B21)*F21*10000</f>
        <v>-0</v>
      </c>
      <c r="F21" s="85"/>
      <c r="G21" s="87"/>
      <c r="H21" s="88" t="n">
        <v>3</v>
      </c>
      <c r="I21" s="89" t="n">
        <v>3.4</v>
      </c>
      <c r="J21" s="88" t="n">
        <f aca="false">VLOOKUP($A21,PARAMS,2,FALSE())+G21</f>
        <v>3.5</v>
      </c>
      <c r="K21" s="90" t="n">
        <v>0</v>
      </c>
      <c r="L21" s="90" t="n">
        <f aca="false">VLOOKUP($A21,PARAMS,3,FALSE())+K21</f>
        <v>0.395</v>
      </c>
      <c r="M21" s="91" t="n">
        <f aca="false">IF(ISNUMBER($F21),bsd(M$2,$H21,$J21,$I21,$Y21,$L21,$X21,0.2),0)</f>
        <v>0</v>
      </c>
      <c r="N21" s="91" t="n">
        <f aca="false">IF(ISNUMBER($F21),bsd(N$2,$H21,$J21,$I21,$Y21,$L21,$X21,0.2),0)</f>
        <v>0</v>
      </c>
      <c r="O21" s="91" t="n">
        <f aca="false">IF(ISNUMBER($F21),bsd(O$2,$H21,$J21,$I21,$Y21,$L21,$X21,0.2),0)</f>
        <v>0</v>
      </c>
      <c r="P21" s="91" t="n">
        <f aca="false">IF(ISNUMBER($F21),bsd(P$2,$H21,$J21,$I21,$Y21,$L21,$X21,0.2),0)</f>
        <v>0</v>
      </c>
      <c r="Q21" s="91" t="n">
        <f aca="false">IF(ISNUMBER($F21),bsd(Q$2,$H21,$J21,$I21,$Y21,$L21,$X21,0.2),0)</f>
        <v>0</v>
      </c>
      <c r="R21" s="92"/>
      <c r="S21" s="93" t="n">
        <f aca="false">IF(ISNUMBER($A21),$F21*N21,0)</f>
        <v>0</v>
      </c>
      <c r="T21" s="93" t="n">
        <f aca="false">IF(ISNUMBER($A21),$F21*O21,0)</f>
        <v>0</v>
      </c>
      <c r="U21" s="94" t="n">
        <f aca="false">IF(ISNUMBER($A21),$F21*P21*10000,0)</f>
        <v>0</v>
      </c>
      <c r="V21" s="94" t="n">
        <f aca="false">IF(ISNUMBER($A21),$F21*Q21*-10000,0)</f>
        <v>-0</v>
      </c>
      <c r="W21" s="95"/>
      <c r="X21" s="96" t="n">
        <f aca="false">VLOOKUP($A21,PARAMS,7,FALSE())</f>
        <v>0.0337738638474003</v>
      </c>
      <c r="Y21" s="97" t="n">
        <f aca="true">IF(ISNUMBER(G21),VLOOKUP($A21,PARAMS,8,FALSE()),VLOOKUP($A21,PARAMS,4,FALSE()))-TODAY()</f>
        <v>-7977</v>
      </c>
      <c r="AA21" s="93" t="n">
        <f aca="false">IF($E21=AA$2,$S21,0)</f>
        <v>0</v>
      </c>
      <c r="AB21" s="93" t="n">
        <f aca="false">IF($E21=AB$2,$S21,0)</f>
        <v>0</v>
      </c>
      <c r="AC21" s="93" t="n">
        <f aca="false">IF($E21=AC$2,$S21,0)</f>
        <v>0</v>
      </c>
      <c r="AD21" s="93" t="n">
        <f aca="false">IF($E21=AD$2,$S21,0)</f>
        <v>0</v>
      </c>
      <c r="AE21" s="93" t="n">
        <f aca="false">IF($E21=AE$2,$S21,0)</f>
        <v>0</v>
      </c>
      <c r="AG21" s="93" t="n">
        <f aca="false">IF($E21=AG$2,$T21,0)</f>
        <v>0</v>
      </c>
      <c r="AH21" s="93" t="n">
        <f aca="false">IF($E21=AH$2,$T21,0)</f>
        <v>0</v>
      </c>
      <c r="AI21" s="93" t="n">
        <f aca="false">IF($E21=AI$2,$T21,0)</f>
        <v>0</v>
      </c>
      <c r="AJ21" s="93" t="n">
        <f aca="false">IF($E21=AJ$2,$T21,0)</f>
        <v>0</v>
      </c>
      <c r="AK21" s="93" t="n">
        <f aca="false">IF($E21=AK$2,$T21,0)</f>
        <v>0</v>
      </c>
      <c r="AM21" s="93" t="n">
        <f aca="false">IF($E21=AM$2,$U21,0)</f>
        <v>0</v>
      </c>
      <c r="AN21" s="93" t="n">
        <f aca="false">IF($E21=AN$2,$U21,0)</f>
        <v>0</v>
      </c>
      <c r="AO21" s="93" t="n">
        <f aca="false">IF($E21=AO$2,$U21,0)</f>
        <v>0</v>
      </c>
      <c r="AP21" s="93" t="n">
        <f aca="false">IF($E21=AP$2,$U21,0)</f>
        <v>0</v>
      </c>
      <c r="AQ21" s="93" t="n">
        <f aca="false">IF($E21=AQ$2,$U21,0)</f>
        <v>0</v>
      </c>
    </row>
    <row r="22" customFormat="false" ht="11.25" hidden="false" customHeight="false" outlineLevel="0" collapsed="false">
      <c r="A22" s="36"/>
      <c r="B22" s="84"/>
      <c r="C22" s="85"/>
      <c r="D22" s="85"/>
      <c r="E22" s="86"/>
      <c r="F22" s="85"/>
      <c r="G22" s="87"/>
      <c r="H22" s="88"/>
      <c r="I22" s="89"/>
      <c r="J22" s="88"/>
      <c r="K22" s="90"/>
      <c r="L22" s="90"/>
      <c r="M22" s="91"/>
      <c r="N22" s="91"/>
      <c r="O22" s="91"/>
      <c r="P22" s="91"/>
      <c r="Q22" s="91"/>
      <c r="R22" s="92"/>
      <c r="S22" s="93"/>
      <c r="T22" s="93"/>
      <c r="U22" s="94"/>
      <c r="V22" s="94"/>
      <c r="W22" s="95"/>
      <c r="X22" s="96"/>
      <c r="Y22" s="97"/>
      <c r="AA22" s="93"/>
      <c r="AB22" s="93"/>
      <c r="AC22" s="93"/>
      <c r="AD22" s="93"/>
      <c r="AE22" s="93"/>
      <c r="AG22" s="93"/>
      <c r="AH22" s="93"/>
      <c r="AI22" s="93"/>
      <c r="AJ22" s="93"/>
      <c r="AK22" s="93"/>
      <c r="AM22" s="93"/>
      <c r="AN22" s="93"/>
      <c r="AO22" s="93"/>
      <c r="AP22" s="93"/>
      <c r="AQ22" s="93"/>
    </row>
    <row r="23" customFormat="false" ht="11.25" hidden="false" customHeight="false" outlineLevel="0" collapsed="false">
      <c r="A23" s="36" t="n">
        <v>37347</v>
      </c>
      <c r="B23" s="84" t="n">
        <v>1</v>
      </c>
      <c r="C23" s="85"/>
      <c r="D23" s="85" t="n">
        <v>100</v>
      </c>
      <c r="E23" s="86" t="n">
        <f aca="false">(M23-B23)*F23*10000</f>
        <v>-0</v>
      </c>
      <c r="F23" s="85"/>
      <c r="G23" s="87"/>
      <c r="H23" s="88" t="n">
        <v>3</v>
      </c>
      <c r="I23" s="89" t="n">
        <v>3.35</v>
      </c>
      <c r="J23" s="88" t="n">
        <f aca="false">VLOOKUP($A23,PARAMS,2,FALSE())+G23</f>
        <v>2.73</v>
      </c>
      <c r="K23" s="90" t="n">
        <v>0</v>
      </c>
      <c r="L23" s="90" t="n">
        <f aca="false">VLOOKUP($A23,PARAMS,3,FALSE())+K23</f>
        <v>0.6625</v>
      </c>
      <c r="M23" s="91" t="n">
        <f aca="false">IF(ISNUMBER($F23),bsd(M$2,$H23,$J23,$I23,$Y23,$L23,$X23,0.2),0)</f>
        <v>0</v>
      </c>
      <c r="N23" s="91" t="n">
        <f aca="false">IF(ISNUMBER($F23),bsd(N$2,$H23,$J23,$I23,$Y23,$L23,$X23,0.2),0)</f>
        <v>0</v>
      </c>
      <c r="O23" s="91" t="n">
        <f aca="false">IF(ISNUMBER($F23),bsd(O$2,$H23,$J23,$I23,$Y23,$L23,$X23,0.2),0)</f>
        <v>0</v>
      </c>
      <c r="P23" s="91" t="n">
        <f aca="false">IF(ISNUMBER($F23),bsd(P$2,$H23,$J23,$I23,$Y23,$L23,$X23,0.2),0)</f>
        <v>0</v>
      </c>
      <c r="Q23" s="91" t="n">
        <f aca="false">IF(ISNUMBER($F23),bsd(Q$2,$H23,$J23,$I23,$Y23,$L23,$X23,0.2),0)</f>
        <v>0</v>
      </c>
      <c r="R23" s="92"/>
      <c r="S23" s="93" t="n">
        <f aca="false">IF(ISNUMBER($A23),$F23*N23,0)</f>
        <v>0</v>
      </c>
      <c r="T23" s="93" t="n">
        <f aca="false">IF(ISNUMBER($A23),$F23*O23,0)</f>
        <v>0</v>
      </c>
      <c r="U23" s="94" t="n">
        <f aca="false">IF(ISNUMBER($A23),$F23*P23*10000,0)</f>
        <v>0</v>
      </c>
      <c r="V23" s="94" t="n">
        <f aca="false">IF(ISNUMBER($A23),$F23*Q23*-10000,0)</f>
        <v>-0</v>
      </c>
      <c r="W23" s="95"/>
      <c r="X23" s="96" t="n">
        <f aca="false">VLOOKUP($A23,PARAMS,7,FALSE())</f>
        <v>0.0189361632757947</v>
      </c>
      <c r="Y23" s="97" t="n">
        <f aca="true">IF(ISNUMBER(G23),VLOOKUP($A23,PARAMS,8,FALSE()),VLOOKUP($A23,PARAMS,4,FALSE()))-TODAY()</f>
        <v>-8586</v>
      </c>
      <c r="AA23" s="93" t="n">
        <f aca="false">IF($E23=AA$2,$S23,0)</f>
        <v>0</v>
      </c>
      <c r="AB23" s="93" t="n">
        <f aca="false">IF($E23=AB$2,$S23,0)</f>
        <v>0</v>
      </c>
      <c r="AC23" s="93" t="n">
        <f aca="false">IF($E23=AC$2,$S23,0)</f>
        <v>0</v>
      </c>
      <c r="AD23" s="93" t="n">
        <f aca="false">IF($E23=AD$2,$S23,0)</f>
        <v>0</v>
      </c>
      <c r="AE23" s="93" t="n">
        <f aca="false">IF($E23=AE$2,$S23,0)</f>
        <v>0</v>
      </c>
      <c r="AG23" s="93" t="n">
        <f aca="false">IF($E23=AG$2,$T23,0)</f>
        <v>0</v>
      </c>
      <c r="AH23" s="93" t="n">
        <f aca="false">IF($E23=AH$2,$T23,0)</f>
        <v>0</v>
      </c>
      <c r="AI23" s="93" t="n">
        <f aca="false">IF($E23=AI$2,$T23,0)</f>
        <v>0</v>
      </c>
      <c r="AJ23" s="93" t="n">
        <f aca="false">IF($E23=AJ$2,$T23,0)</f>
        <v>0</v>
      </c>
      <c r="AK23" s="93" t="n">
        <f aca="false">IF($E23=AK$2,$T23,0)</f>
        <v>0</v>
      </c>
      <c r="AM23" s="93" t="n">
        <f aca="false">IF($E23=AM$2,$U23,0)</f>
        <v>0</v>
      </c>
      <c r="AN23" s="93" t="n">
        <f aca="false">IF($E23=AN$2,$U23,0)</f>
        <v>0</v>
      </c>
      <c r="AO23" s="93" t="n">
        <f aca="false">IF($E23=AO$2,$U23,0)</f>
        <v>0</v>
      </c>
      <c r="AP23" s="93" t="n">
        <f aca="false">IF($E23=AP$2,$U23,0)</f>
        <v>0</v>
      </c>
      <c r="AQ23" s="93" t="n">
        <f aca="false">IF($E23=AQ$2,$U23,0)</f>
        <v>0</v>
      </c>
    </row>
    <row r="24" customFormat="false" ht="11.25" hidden="false" customHeight="false" outlineLevel="0" collapsed="false">
      <c r="A24" s="36" t="n">
        <v>37377</v>
      </c>
      <c r="B24" s="84" t="n">
        <v>1</v>
      </c>
      <c r="C24" s="85"/>
      <c r="D24" s="85" t="n">
        <v>100</v>
      </c>
      <c r="E24" s="86" t="n">
        <f aca="false">(M24-B24)*F24*10000</f>
        <v>-0</v>
      </c>
      <c r="F24" s="85"/>
      <c r="G24" s="87"/>
      <c r="H24" s="88" t="n">
        <v>3</v>
      </c>
      <c r="I24" s="89" t="n">
        <v>3.35</v>
      </c>
      <c r="J24" s="88" t="n">
        <f aca="false">VLOOKUP($A24,PARAMS,2,FALSE())+G24</f>
        <v>2.768</v>
      </c>
      <c r="K24" s="90" t="n">
        <v>0</v>
      </c>
      <c r="L24" s="90" t="n">
        <f aca="false">VLOOKUP($A24,PARAMS,3,FALSE())+K24</f>
        <v>0.5975</v>
      </c>
      <c r="M24" s="91" t="n">
        <f aca="false">IF(ISNUMBER($F24),bsd(M$2,$H24,$J24,$I24,$Y24,$L24,$X24,0.2),0)</f>
        <v>0</v>
      </c>
      <c r="N24" s="91" t="n">
        <f aca="false">IF(ISNUMBER($F24),bsd(N$2,$H24,$J24,$I24,$Y24,$L24,$X24,0.2),0)</f>
        <v>0</v>
      </c>
      <c r="O24" s="91" t="n">
        <f aca="false">IF(ISNUMBER($F24),bsd(O$2,$H24,$J24,$I24,$Y24,$L24,$X24,0.2),0)</f>
        <v>0</v>
      </c>
      <c r="P24" s="91" t="n">
        <f aca="false">IF(ISNUMBER($F24),bsd(P$2,$H24,$J24,$I24,$Y24,$L24,$X24,0.2),0)</f>
        <v>0</v>
      </c>
      <c r="Q24" s="91" t="n">
        <f aca="false">IF(ISNUMBER($F24),bsd(Q$2,$H24,$J24,$I24,$Y24,$L24,$X24,0.2),0)</f>
        <v>0</v>
      </c>
      <c r="R24" s="92"/>
      <c r="S24" s="93" t="n">
        <f aca="false">IF(ISNUMBER($A24),$F24*N24,0)</f>
        <v>0</v>
      </c>
      <c r="T24" s="93" t="n">
        <f aca="false">IF(ISNUMBER($A24),$F24*O24,0)</f>
        <v>0</v>
      </c>
      <c r="U24" s="94" t="n">
        <f aca="false">IF(ISNUMBER($A24),$F24*P24*10000,0)</f>
        <v>0</v>
      </c>
      <c r="V24" s="94" t="n">
        <f aca="false">IF(ISNUMBER($A24),$F24*Q24*-10000,0)</f>
        <v>-0</v>
      </c>
      <c r="W24" s="95"/>
      <c r="X24" s="96" t="n">
        <f aca="false">VLOOKUP($A24,PARAMS,7,FALSE())</f>
        <v>0.0191064797925966</v>
      </c>
      <c r="Y24" s="97" t="n">
        <f aca="true">IF(ISNUMBER(G24),VLOOKUP($A24,PARAMS,8,FALSE()),VLOOKUP($A24,PARAMS,4,FALSE()))-TODAY()</f>
        <v>-8555</v>
      </c>
      <c r="AA24" s="93" t="n">
        <f aca="false">IF($E24=AA$2,$S24,0)</f>
        <v>0</v>
      </c>
      <c r="AB24" s="93" t="n">
        <f aca="false">IF($E24=AB$2,$S24,0)</f>
        <v>0</v>
      </c>
      <c r="AC24" s="93" t="n">
        <f aca="false">IF($E24=AC$2,$S24,0)</f>
        <v>0</v>
      </c>
      <c r="AD24" s="93" t="n">
        <f aca="false">IF($E24=AD$2,$S24,0)</f>
        <v>0</v>
      </c>
      <c r="AE24" s="93" t="n">
        <f aca="false">IF($E24=AE$2,$S24,0)</f>
        <v>0</v>
      </c>
      <c r="AG24" s="93" t="n">
        <f aca="false">IF($E24=AG$2,$T24,0)</f>
        <v>0</v>
      </c>
      <c r="AH24" s="93" t="n">
        <f aca="false">IF($E24=AH$2,$T24,0)</f>
        <v>0</v>
      </c>
      <c r="AI24" s="93" t="n">
        <f aca="false">IF($E24=AI$2,$T24,0)</f>
        <v>0</v>
      </c>
      <c r="AJ24" s="93" t="n">
        <f aca="false">IF($E24=AJ$2,$T24,0)</f>
        <v>0</v>
      </c>
      <c r="AK24" s="93" t="n">
        <f aca="false">IF($E24=AK$2,$T24,0)</f>
        <v>0</v>
      </c>
      <c r="AM24" s="93" t="n">
        <f aca="false">IF($E24=AM$2,$U24,0)</f>
        <v>0</v>
      </c>
      <c r="AN24" s="93" t="n">
        <f aca="false">IF($E24=AN$2,$U24,0)</f>
        <v>0</v>
      </c>
      <c r="AO24" s="93" t="n">
        <f aca="false">IF($E24=AO$2,$U24,0)</f>
        <v>0</v>
      </c>
      <c r="AP24" s="93" t="n">
        <f aca="false">IF($E24=AP$2,$U24,0)</f>
        <v>0</v>
      </c>
      <c r="AQ24" s="93" t="n">
        <f aca="false">IF($E24=AQ$2,$U24,0)</f>
        <v>0</v>
      </c>
    </row>
    <row r="25" customFormat="false" ht="11.25" hidden="false" customHeight="false" outlineLevel="0" collapsed="false">
      <c r="A25" s="36" t="n">
        <v>37408</v>
      </c>
      <c r="B25" s="84" t="n">
        <v>1</v>
      </c>
      <c r="C25" s="85"/>
      <c r="D25" s="85" t="n">
        <v>100</v>
      </c>
      <c r="E25" s="86" t="n">
        <f aca="false">(M25-B25)*F25*10000</f>
        <v>-0</v>
      </c>
      <c r="F25" s="85"/>
      <c r="G25" s="87"/>
      <c r="H25" s="88" t="n">
        <v>3</v>
      </c>
      <c r="I25" s="89" t="n">
        <v>3.35</v>
      </c>
      <c r="J25" s="88" t="n">
        <f aca="false">VLOOKUP($A25,PARAMS,2,FALSE())+G25</f>
        <v>2.818</v>
      </c>
      <c r="K25" s="90" t="n">
        <v>0</v>
      </c>
      <c r="L25" s="90" t="n">
        <f aca="false">VLOOKUP($A25,PARAMS,3,FALSE())+K25</f>
        <v>0.575</v>
      </c>
      <c r="M25" s="91" t="n">
        <f aca="false">IF(ISNUMBER($F25),bsd(M$2,$H25,$J25,$I25,$Y25,$L25,$X25,0.2),0)</f>
        <v>0</v>
      </c>
      <c r="N25" s="91" t="n">
        <f aca="false">IF(ISNUMBER($F25),bsd(N$2,$H25,$J25,$I25,$Y25,$L25,$X25,0.2),0)</f>
        <v>0</v>
      </c>
      <c r="O25" s="91" t="n">
        <f aca="false">IF(ISNUMBER($F25),bsd(O$2,$H25,$J25,$I25,$Y25,$L25,$X25,0.2),0)</f>
        <v>0</v>
      </c>
      <c r="P25" s="91" t="n">
        <f aca="false">IF(ISNUMBER($F25),bsd(P$2,$H25,$J25,$I25,$Y25,$L25,$X25,0.2),0)</f>
        <v>0</v>
      </c>
      <c r="Q25" s="91" t="n">
        <f aca="false">IF(ISNUMBER($F25),bsd(Q$2,$H25,$J25,$I25,$Y25,$L25,$X25,0.2),0)</f>
        <v>0</v>
      </c>
      <c r="R25" s="92"/>
      <c r="S25" s="93" t="n">
        <f aca="false">IF(ISNUMBER($A25),$F25*N25,0)</f>
        <v>0</v>
      </c>
      <c r="T25" s="93" t="n">
        <f aca="false">IF(ISNUMBER($A25),$F25*O25,0)</f>
        <v>0</v>
      </c>
      <c r="U25" s="94" t="n">
        <f aca="false">IF(ISNUMBER($A25),$F25*P25*10000,0)</f>
        <v>0</v>
      </c>
      <c r="V25" s="94" t="n">
        <f aca="false">IF(ISNUMBER($A25),$F25*Q25*-10000,0)</f>
        <v>-0</v>
      </c>
      <c r="W25" s="95"/>
      <c r="X25" s="96" t="n">
        <f aca="false">VLOOKUP($A25,PARAMS,7,FALSE())</f>
        <v>0.0192824735369563</v>
      </c>
      <c r="Y25" s="97" t="n">
        <f aca="true">IF(ISNUMBER(G25),VLOOKUP($A25,PARAMS,8,FALSE()),VLOOKUP($A25,PARAMS,4,FALSE()))-TODAY()</f>
        <v>-8522</v>
      </c>
      <c r="AA25" s="93" t="n">
        <f aca="false">IF($E25=AA$2,$S25,0)</f>
        <v>0</v>
      </c>
      <c r="AB25" s="93" t="n">
        <f aca="false">IF($E25=AB$2,$S25,0)</f>
        <v>0</v>
      </c>
      <c r="AC25" s="93" t="n">
        <f aca="false">IF($E25=AC$2,$S25,0)</f>
        <v>0</v>
      </c>
      <c r="AD25" s="93" t="n">
        <f aca="false">IF($E25=AD$2,$S25,0)</f>
        <v>0</v>
      </c>
      <c r="AE25" s="93" t="n">
        <f aca="false">IF($E25=AE$2,$S25,0)</f>
        <v>0</v>
      </c>
      <c r="AG25" s="93" t="n">
        <f aca="false">IF($E25=AG$2,$T25,0)</f>
        <v>0</v>
      </c>
      <c r="AH25" s="93" t="n">
        <f aca="false">IF($E25=AH$2,$T25,0)</f>
        <v>0</v>
      </c>
      <c r="AI25" s="93" t="n">
        <f aca="false">IF($E25=AI$2,$T25,0)</f>
        <v>0</v>
      </c>
      <c r="AJ25" s="93" t="n">
        <f aca="false">IF($E25=AJ$2,$T25,0)</f>
        <v>0</v>
      </c>
      <c r="AK25" s="93" t="n">
        <f aca="false">IF($E25=AK$2,$T25,0)</f>
        <v>0</v>
      </c>
      <c r="AM25" s="93" t="n">
        <f aca="false">IF($E25=AM$2,$U25,0)</f>
        <v>0</v>
      </c>
      <c r="AN25" s="93" t="n">
        <f aca="false">IF($E25=AN$2,$U25,0)</f>
        <v>0</v>
      </c>
      <c r="AO25" s="93" t="n">
        <f aca="false">IF($E25=AO$2,$U25,0)</f>
        <v>0</v>
      </c>
      <c r="AP25" s="93" t="n">
        <f aca="false">IF($E25=AP$2,$U25,0)</f>
        <v>0</v>
      </c>
      <c r="AQ25" s="93" t="n">
        <f aca="false">IF($E25=AQ$2,$U25,0)</f>
        <v>0</v>
      </c>
    </row>
    <row r="26" customFormat="false" ht="11.25" hidden="false" customHeight="false" outlineLevel="0" collapsed="false">
      <c r="A26" s="36" t="n">
        <v>37438</v>
      </c>
      <c r="B26" s="84" t="n">
        <v>1</v>
      </c>
      <c r="C26" s="85"/>
      <c r="D26" s="85" t="n">
        <v>100</v>
      </c>
      <c r="E26" s="86" t="n">
        <f aca="false">(M26-B26)*F26*10000</f>
        <v>-0</v>
      </c>
      <c r="F26" s="85"/>
      <c r="G26" s="87"/>
      <c r="H26" s="88" t="n">
        <v>3</v>
      </c>
      <c r="I26" s="89" t="n">
        <v>3.35</v>
      </c>
      <c r="J26" s="88" t="n">
        <f aca="false">VLOOKUP($A26,PARAMS,2,FALSE())+G26</f>
        <v>2.86</v>
      </c>
      <c r="K26" s="90" t="n">
        <v>0</v>
      </c>
      <c r="L26" s="90" t="n">
        <f aca="false">VLOOKUP($A26,PARAMS,3,FALSE())+K26</f>
        <v>0.57</v>
      </c>
      <c r="M26" s="91" t="n">
        <f aca="false">IF(ISNUMBER($F26),bsd(M$2,$H26,$J26,$I26,$Y26,$L26,$X26,0.2),0)</f>
        <v>0</v>
      </c>
      <c r="N26" s="91" t="n">
        <f aca="false">IF(ISNUMBER($F26),bsd(N$2,$H26,$J26,$I26,$Y26,$L26,$X26,0.2),0)</f>
        <v>0</v>
      </c>
      <c r="O26" s="91" t="n">
        <f aca="false">IF(ISNUMBER($F26),bsd(O$2,$H26,$J26,$I26,$Y26,$L26,$X26,0.2),0)</f>
        <v>0</v>
      </c>
      <c r="P26" s="91" t="n">
        <f aca="false">IF(ISNUMBER($F26),bsd(P$2,$H26,$J26,$I26,$Y26,$L26,$X26,0.2),0)</f>
        <v>0</v>
      </c>
      <c r="Q26" s="91" t="n">
        <f aca="false">IF(ISNUMBER($F26),bsd(Q$2,$H26,$J26,$I26,$Y26,$L26,$X26,0.2),0)</f>
        <v>0</v>
      </c>
      <c r="R26" s="92"/>
      <c r="S26" s="93" t="n">
        <f aca="false">IF(ISNUMBER($A26),$F26*N26,0)</f>
        <v>0</v>
      </c>
      <c r="T26" s="93" t="n">
        <f aca="false">IF(ISNUMBER($A26),$F26*O26,0)</f>
        <v>0</v>
      </c>
      <c r="U26" s="94" t="n">
        <f aca="false">IF(ISNUMBER($A26),$F26*P26*10000,0)</f>
        <v>0</v>
      </c>
      <c r="V26" s="94" t="n">
        <f aca="false">IF(ISNUMBER($A26),$F26*Q26*-10000,0)</f>
        <v>-0</v>
      </c>
      <c r="W26" s="95"/>
      <c r="X26" s="96" t="n">
        <f aca="false">VLOOKUP($A26,PARAMS,7,FALSE())</f>
        <v>0.0195950648415604</v>
      </c>
      <c r="Y26" s="97" t="n">
        <f aca="true">IF(ISNUMBER(G26),VLOOKUP($A26,PARAMS,8,FALSE()),VLOOKUP($A26,PARAMS,4,FALSE()))-TODAY()</f>
        <v>-8494</v>
      </c>
      <c r="AA26" s="93" t="n">
        <f aca="false">IF($E26=AA$2,$S26,0)</f>
        <v>0</v>
      </c>
      <c r="AB26" s="93" t="n">
        <f aca="false">IF($E26=AB$2,$S26,0)</f>
        <v>0</v>
      </c>
      <c r="AC26" s="93" t="n">
        <f aca="false">IF($E26=AC$2,$S26,0)</f>
        <v>0</v>
      </c>
      <c r="AD26" s="93" t="n">
        <f aca="false">IF($E26=AD$2,$S26,0)</f>
        <v>0</v>
      </c>
      <c r="AE26" s="93" t="n">
        <f aca="false">IF($E26=AE$2,$S26,0)</f>
        <v>0</v>
      </c>
      <c r="AG26" s="93" t="n">
        <f aca="false">IF($E26=AG$2,$T26,0)</f>
        <v>0</v>
      </c>
      <c r="AH26" s="93" t="n">
        <f aca="false">IF($E26=AH$2,$T26,0)</f>
        <v>0</v>
      </c>
      <c r="AI26" s="93" t="n">
        <f aca="false">IF($E26=AI$2,$T26,0)</f>
        <v>0</v>
      </c>
      <c r="AJ26" s="93" t="n">
        <f aca="false">IF($E26=AJ$2,$T26,0)</f>
        <v>0</v>
      </c>
      <c r="AK26" s="93" t="n">
        <f aca="false">IF($E26=AK$2,$T26,0)</f>
        <v>0</v>
      </c>
      <c r="AM26" s="93" t="n">
        <f aca="false">IF($E26=AM$2,$U26,0)</f>
        <v>0</v>
      </c>
      <c r="AN26" s="93" t="n">
        <f aca="false">IF($E26=AN$2,$U26,0)</f>
        <v>0</v>
      </c>
      <c r="AO26" s="93" t="n">
        <f aca="false">IF($E26=AO$2,$U26,0)</f>
        <v>0</v>
      </c>
      <c r="AP26" s="93" t="n">
        <f aca="false">IF($E26=AP$2,$U26,0)</f>
        <v>0</v>
      </c>
      <c r="AQ26" s="93" t="n">
        <f aca="false">IF($E26=AQ$2,$U26,0)</f>
        <v>0</v>
      </c>
    </row>
    <row r="27" customFormat="false" ht="11.25" hidden="false" customHeight="false" outlineLevel="0" collapsed="false">
      <c r="A27" s="36" t="n">
        <v>37469</v>
      </c>
      <c r="B27" s="84" t="n">
        <v>1</v>
      </c>
      <c r="C27" s="85"/>
      <c r="D27" s="85" t="n">
        <v>100</v>
      </c>
      <c r="E27" s="86" t="n">
        <f aca="false">(M27-B27)*F27*10000</f>
        <v>-0</v>
      </c>
      <c r="F27" s="85"/>
      <c r="G27" s="87"/>
      <c r="H27" s="88" t="n">
        <v>3</v>
      </c>
      <c r="I27" s="89" t="n">
        <v>3.35</v>
      </c>
      <c r="J27" s="88" t="n">
        <f aca="false">VLOOKUP($A27,PARAMS,2,FALSE())+G27</f>
        <v>2.903</v>
      </c>
      <c r="K27" s="90" t="n">
        <v>0</v>
      </c>
      <c r="L27" s="90" t="n">
        <f aca="false">VLOOKUP($A27,PARAMS,3,FALSE())+K27</f>
        <v>0.565</v>
      </c>
      <c r="M27" s="91" t="n">
        <f aca="false">IF(ISNUMBER($F27),bsd(M$2,$H27,$J27,$I27,$Y27,$L27,$X27,0.2),0)</f>
        <v>0</v>
      </c>
      <c r="N27" s="91" t="n">
        <f aca="false">IF(ISNUMBER($F27),bsd(N$2,$H27,$J27,$I27,$Y27,$L27,$X27,0.2),0)</f>
        <v>0</v>
      </c>
      <c r="O27" s="91" t="n">
        <f aca="false">IF(ISNUMBER($F27),bsd(O$2,$H27,$J27,$I27,$Y27,$L27,$X27,0.2),0)</f>
        <v>0</v>
      </c>
      <c r="P27" s="91" t="n">
        <f aca="false">IF(ISNUMBER($F27),bsd(P$2,$H27,$J27,$I27,$Y27,$L27,$X27,0.2),0)</f>
        <v>0</v>
      </c>
      <c r="Q27" s="91" t="n">
        <f aca="false">IF(ISNUMBER($F27),bsd(Q$2,$H27,$J27,$I27,$Y27,$L27,$X27,0.2),0)</f>
        <v>0</v>
      </c>
      <c r="R27" s="92"/>
      <c r="S27" s="93" t="n">
        <f aca="false">IF(ISNUMBER($A27),$F27*N27,0)</f>
        <v>0</v>
      </c>
      <c r="T27" s="93" t="n">
        <f aca="false">IF(ISNUMBER($A27),$F27*O27,0)</f>
        <v>0</v>
      </c>
      <c r="U27" s="94" t="n">
        <f aca="false">IF(ISNUMBER($A27),$F27*P27*10000,0)</f>
        <v>0</v>
      </c>
      <c r="V27" s="94" t="n">
        <f aca="false">IF(ISNUMBER($A27),$F27*Q27*-10000,0)</f>
        <v>-0</v>
      </c>
      <c r="W27" s="95"/>
      <c r="X27" s="96" t="n">
        <f aca="false">VLOOKUP($A27,PARAMS,7,FALSE())</f>
        <v>0.0201466105621213</v>
      </c>
      <c r="Y27" s="97" t="n">
        <f aca="true">IF(ISNUMBER(G27),VLOOKUP($A27,PARAMS,8,FALSE()),VLOOKUP($A27,PARAMS,4,FALSE()))-TODAY()</f>
        <v>-8463</v>
      </c>
      <c r="AA27" s="93" t="n">
        <f aca="false">IF($E27=AA$2,$S27,0)</f>
        <v>0</v>
      </c>
      <c r="AB27" s="93" t="n">
        <f aca="false">IF($E27=AB$2,$S27,0)</f>
        <v>0</v>
      </c>
      <c r="AC27" s="93" t="n">
        <f aca="false">IF($E27=AC$2,$S27,0)</f>
        <v>0</v>
      </c>
      <c r="AD27" s="93" t="n">
        <f aca="false">IF($E27=AD$2,$S27,0)</f>
        <v>0</v>
      </c>
      <c r="AE27" s="93" t="n">
        <f aca="false">IF($E27=AE$2,$S27,0)</f>
        <v>0</v>
      </c>
      <c r="AG27" s="93" t="n">
        <f aca="false">IF($E27=AG$2,$T27,0)</f>
        <v>0</v>
      </c>
      <c r="AH27" s="93" t="n">
        <f aca="false">IF($E27=AH$2,$T27,0)</f>
        <v>0</v>
      </c>
      <c r="AI27" s="93" t="n">
        <f aca="false">IF($E27=AI$2,$T27,0)</f>
        <v>0</v>
      </c>
      <c r="AJ27" s="93" t="n">
        <f aca="false">IF($E27=AJ$2,$T27,0)</f>
        <v>0</v>
      </c>
      <c r="AK27" s="93" t="n">
        <f aca="false">IF($E27=AK$2,$T27,0)</f>
        <v>0</v>
      </c>
      <c r="AM27" s="93" t="n">
        <f aca="false">IF($E27=AM$2,$U27,0)</f>
        <v>0</v>
      </c>
      <c r="AN27" s="93" t="n">
        <f aca="false">IF($E27=AN$2,$U27,0)</f>
        <v>0</v>
      </c>
      <c r="AO27" s="93" t="n">
        <f aca="false">IF($E27=AO$2,$U27,0)</f>
        <v>0</v>
      </c>
      <c r="AP27" s="93" t="n">
        <f aca="false">IF($E27=AP$2,$U27,0)</f>
        <v>0</v>
      </c>
      <c r="AQ27" s="93" t="n">
        <f aca="false">IF($E27=AQ$2,$U27,0)</f>
        <v>0</v>
      </c>
    </row>
    <row r="28" customFormat="false" ht="11.25" hidden="false" customHeight="false" outlineLevel="0" collapsed="false">
      <c r="A28" s="36" t="n">
        <v>37500</v>
      </c>
      <c r="B28" s="84" t="n">
        <v>1</v>
      </c>
      <c r="C28" s="85"/>
      <c r="D28" s="85" t="n">
        <v>100</v>
      </c>
      <c r="E28" s="86" t="n">
        <f aca="false">(M28-B28)*F28*10000</f>
        <v>-0</v>
      </c>
      <c r="F28" s="85"/>
      <c r="G28" s="87"/>
      <c r="H28" s="88" t="n">
        <v>3</v>
      </c>
      <c r="I28" s="89" t="n">
        <v>3.35</v>
      </c>
      <c r="J28" s="88" t="n">
        <f aca="false">VLOOKUP($A28,PARAMS,2,FALSE())+G28</f>
        <v>2.899</v>
      </c>
      <c r="K28" s="90" t="n">
        <v>0</v>
      </c>
      <c r="L28" s="90" t="n">
        <f aca="false">VLOOKUP($A28,PARAMS,3,FALSE())+K28</f>
        <v>0.5625</v>
      </c>
      <c r="M28" s="91" t="n">
        <f aca="false">IF(ISNUMBER($F28),bsd(M$2,$H28,$J28,$I28,$Y28,$L28,$X28,0.2),0)</f>
        <v>0</v>
      </c>
      <c r="N28" s="91" t="n">
        <f aca="false">IF(ISNUMBER($F28),bsd(N$2,$H28,$J28,$I28,$Y28,$L28,$X28,0.2),0)</f>
        <v>0</v>
      </c>
      <c r="O28" s="91" t="n">
        <f aca="false">IF(ISNUMBER($F28),bsd(O$2,$H28,$J28,$I28,$Y28,$L28,$X28,0.2),0)</f>
        <v>0</v>
      </c>
      <c r="P28" s="91" t="n">
        <f aca="false">IF(ISNUMBER($F28),bsd(P$2,$H28,$J28,$I28,$Y28,$L28,$X28,0.2),0)</f>
        <v>0</v>
      </c>
      <c r="Q28" s="91" t="n">
        <f aca="false">IF(ISNUMBER($F28),bsd(Q$2,$H28,$J28,$I28,$Y28,$L28,$X28,0.2),0)</f>
        <v>0</v>
      </c>
      <c r="R28" s="92"/>
      <c r="S28" s="93" t="n">
        <f aca="false">IF(ISNUMBER($A28),$F28*N28,0)</f>
        <v>0</v>
      </c>
      <c r="T28" s="93" t="n">
        <f aca="false">IF(ISNUMBER($A28),$F28*O28,0)</f>
        <v>0</v>
      </c>
      <c r="U28" s="94" t="n">
        <f aca="false">IF(ISNUMBER($A28),$F28*P28*10000,0)</f>
        <v>0</v>
      </c>
      <c r="V28" s="94" t="n">
        <f aca="false">IF(ISNUMBER($A28),$F28*Q28*-10000,0)</f>
        <v>-0</v>
      </c>
      <c r="W28" s="95"/>
      <c r="X28" s="96" t="n">
        <f aca="false">VLOOKUP($A28,PARAMS,7,FALSE())</f>
        <v>0.0206981563857513</v>
      </c>
      <c r="Y28" s="97" t="n">
        <f aca="true">IF(ISNUMBER(G28),VLOOKUP($A28,PARAMS,8,FALSE()),VLOOKUP($A28,PARAMS,4,FALSE()))-TODAY()</f>
        <v>-8431</v>
      </c>
      <c r="AA28" s="93" t="n">
        <f aca="false">IF($E28=AA$2,$S28,0)</f>
        <v>0</v>
      </c>
      <c r="AB28" s="93" t="n">
        <f aca="false">IF($E28=AB$2,$S28,0)</f>
        <v>0</v>
      </c>
      <c r="AC28" s="93" t="n">
        <f aca="false">IF($E28=AC$2,$S28,0)</f>
        <v>0</v>
      </c>
      <c r="AD28" s="93" t="n">
        <f aca="false">IF($E28=AD$2,$S28,0)</f>
        <v>0</v>
      </c>
      <c r="AE28" s="93" t="n">
        <f aca="false">IF($E28=AE$2,$S28,0)</f>
        <v>0</v>
      </c>
      <c r="AG28" s="93" t="n">
        <f aca="false">IF($E28=AG$2,$T28,0)</f>
        <v>0</v>
      </c>
      <c r="AH28" s="93" t="n">
        <f aca="false">IF($E28=AH$2,$T28,0)</f>
        <v>0</v>
      </c>
      <c r="AI28" s="93" t="n">
        <f aca="false">IF($E28=AI$2,$T28,0)</f>
        <v>0</v>
      </c>
      <c r="AJ28" s="93" t="n">
        <f aca="false">IF($E28=AJ$2,$T28,0)</f>
        <v>0</v>
      </c>
      <c r="AK28" s="93" t="n">
        <f aca="false">IF($E28=AK$2,$T28,0)</f>
        <v>0</v>
      </c>
      <c r="AM28" s="93" t="n">
        <f aca="false">IF($E28=AM$2,$U28,0)</f>
        <v>0</v>
      </c>
      <c r="AN28" s="93" t="n">
        <f aca="false">IF($E28=AN$2,$U28,0)</f>
        <v>0</v>
      </c>
      <c r="AO28" s="93" t="n">
        <f aca="false">IF($E28=AO$2,$U28,0)</f>
        <v>0</v>
      </c>
      <c r="AP28" s="93" t="n">
        <f aca="false">IF($E28=AP$2,$U28,0)</f>
        <v>0</v>
      </c>
      <c r="AQ28" s="93" t="n">
        <f aca="false">IF($E28=AQ$2,$U28,0)</f>
        <v>0</v>
      </c>
    </row>
    <row r="29" customFormat="false" ht="11.25" hidden="false" customHeight="false" outlineLevel="0" collapsed="false">
      <c r="A29" s="36" t="n">
        <v>37530</v>
      </c>
      <c r="B29" s="84" t="n">
        <v>1</v>
      </c>
      <c r="C29" s="85"/>
      <c r="D29" s="85" t="n">
        <v>100</v>
      </c>
      <c r="E29" s="86" t="n">
        <f aca="false">(M29-B29)*F29*10000</f>
        <v>-0</v>
      </c>
      <c r="F29" s="85"/>
      <c r="G29" s="87"/>
      <c r="H29" s="88" t="n">
        <v>3</v>
      </c>
      <c r="I29" s="89" t="n">
        <v>3.35</v>
      </c>
      <c r="J29" s="88" t="n">
        <f aca="false">VLOOKUP($A29,PARAMS,2,FALSE())+G29</f>
        <v>2.922</v>
      </c>
      <c r="K29" s="90" t="n">
        <v>0</v>
      </c>
      <c r="L29" s="90" t="n">
        <f aca="false">VLOOKUP($A29,PARAMS,3,FALSE())+K29</f>
        <v>0.5625</v>
      </c>
      <c r="M29" s="91" t="n">
        <f aca="false">IF(ISNUMBER($F29),bsd(M$2,$H29,$J29,$I29,$Y29,$L29,$X29,0.2),0)</f>
        <v>0</v>
      </c>
      <c r="N29" s="91" t="n">
        <f aca="false">IF(ISNUMBER($F29),bsd(N$2,$H29,$J29,$I29,$Y29,$L29,$X29,0.2),0)</f>
        <v>0</v>
      </c>
      <c r="O29" s="91" t="n">
        <f aca="false">IF(ISNUMBER($F29),bsd(O$2,$H29,$J29,$I29,$Y29,$L29,$X29,0.2),0)</f>
        <v>0</v>
      </c>
      <c r="P29" s="91" t="n">
        <f aca="false">IF(ISNUMBER($F29),bsd(P$2,$H29,$J29,$I29,$Y29,$L29,$X29,0.2),0)</f>
        <v>0</v>
      </c>
      <c r="Q29" s="91" t="n">
        <f aca="false">IF(ISNUMBER($F29),bsd(Q$2,$H29,$J29,$I29,$Y29,$L29,$X29,0.2),0)</f>
        <v>0</v>
      </c>
      <c r="R29" s="92"/>
      <c r="S29" s="93" t="n">
        <f aca="false">IF(ISNUMBER($A29),$F29*N29,0)</f>
        <v>0</v>
      </c>
      <c r="T29" s="93" t="n">
        <f aca="false">IF(ISNUMBER($A29),$F29*O29,0)</f>
        <v>0</v>
      </c>
      <c r="U29" s="94" t="n">
        <f aca="false">IF(ISNUMBER($A29),$F29*P29*10000,0)</f>
        <v>0</v>
      </c>
      <c r="V29" s="94" t="n">
        <f aca="false">IF(ISNUMBER($A29),$F29*Q29*-10000,0)</f>
        <v>-0</v>
      </c>
      <c r="W29" s="95"/>
      <c r="X29" s="96" t="n">
        <f aca="false">VLOOKUP($A29,PARAMS,7,FALSE())</f>
        <v>0.0213202408866033</v>
      </c>
      <c r="Y29" s="97" t="n">
        <f aca="true">IF(ISNUMBER(G29),VLOOKUP($A29,PARAMS,8,FALSE()),VLOOKUP($A29,PARAMS,4,FALSE()))-TODAY()</f>
        <v>-8402</v>
      </c>
      <c r="AA29" s="93" t="n">
        <f aca="false">IF($E29=AA$2,$S29,0)</f>
        <v>0</v>
      </c>
      <c r="AB29" s="93" t="n">
        <f aca="false">IF($E29=AB$2,$S29,0)</f>
        <v>0</v>
      </c>
      <c r="AC29" s="93" t="n">
        <f aca="false">IF($E29=AC$2,$S29,0)</f>
        <v>0</v>
      </c>
      <c r="AD29" s="93" t="n">
        <f aca="false">IF($E29=AD$2,$S29,0)</f>
        <v>0</v>
      </c>
      <c r="AE29" s="93" t="n">
        <f aca="false">IF($E29=AE$2,$S29,0)</f>
        <v>0</v>
      </c>
      <c r="AG29" s="93" t="n">
        <f aca="false">IF($E29=AG$2,$T29,0)</f>
        <v>0</v>
      </c>
      <c r="AH29" s="93" t="n">
        <f aca="false">IF($E29=AH$2,$T29,0)</f>
        <v>0</v>
      </c>
      <c r="AI29" s="93" t="n">
        <f aca="false">IF($E29=AI$2,$T29,0)</f>
        <v>0</v>
      </c>
      <c r="AJ29" s="93" t="n">
        <f aca="false">IF($E29=AJ$2,$T29,0)</f>
        <v>0</v>
      </c>
      <c r="AK29" s="93" t="n">
        <f aca="false">IF($E29=AK$2,$T29,0)</f>
        <v>0</v>
      </c>
      <c r="AM29" s="93" t="n">
        <f aca="false">IF($E29=AM$2,$U29,0)</f>
        <v>0</v>
      </c>
      <c r="AN29" s="93" t="n">
        <f aca="false">IF($E29=AN$2,$U29,0)</f>
        <v>0</v>
      </c>
      <c r="AO29" s="93" t="n">
        <f aca="false">IF($E29=AO$2,$U29,0)</f>
        <v>0</v>
      </c>
      <c r="AP29" s="93" t="n">
        <f aca="false">IF($E29=AP$2,$U29,0)</f>
        <v>0</v>
      </c>
      <c r="AQ29" s="93" t="n">
        <f aca="false">IF($E29=AQ$2,$U29,0)</f>
        <v>0</v>
      </c>
    </row>
    <row r="30" customFormat="false" ht="11.25" hidden="false" customHeight="false" outlineLevel="0" collapsed="false">
      <c r="A30" s="36"/>
      <c r="B30" s="84"/>
      <c r="C30" s="85"/>
      <c r="D30" s="85"/>
      <c r="E30" s="86"/>
      <c r="F30" s="85"/>
      <c r="G30" s="87"/>
      <c r="H30" s="88"/>
      <c r="I30" s="89"/>
      <c r="J30" s="88"/>
      <c r="K30" s="90"/>
      <c r="L30" s="90"/>
      <c r="M30" s="91"/>
      <c r="N30" s="91"/>
      <c r="O30" s="91"/>
      <c r="P30" s="91"/>
      <c r="Q30" s="91"/>
      <c r="R30" s="92"/>
      <c r="S30" s="93"/>
      <c r="T30" s="93"/>
      <c r="U30" s="94"/>
      <c r="V30" s="94"/>
      <c r="W30" s="95"/>
      <c r="X30" s="96"/>
      <c r="Y30" s="97"/>
      <c r="AA30" s="93"/>
      <c r="AB30" s="93"/>
      <c r="AC30" s="93"/>
      <c r="AD30" s="93"/>
      <c r="AE30" s="93"/>
      <c r="AG30" s="93"/>
      <c r="AH30" s="93"/>
      <c r="AI30" s="93"/>
      <c r="AJ30" s="93"/>
      <c r="AK30" s="93"/>
      <c r="AM30" s="93"/>
      <c r="AN30" s="93"/>
      <c r="AO30" s="93"/>
      <c r="AP30" s="93"/>
      <c r="AQ30" s="93"/>
    </row>
    <row r="31" customFormat="false" ht="11.25" hidden="false" customHeight="false" outlineLevel="0" collapsed="false">
      <c r="A31" s="36" t="n">
        <v>37438</v>
      </c>
      <c r="B31" s="84"/>
      <c r="C31" s="85"/>
      <c r="D31" s="85"/>
      <c r="E31" s="86" t="n">
        <f aca="false">(M31-B31)*F31*10000</f>
        <v>0</v>
      </c>
      <c r="F31" s="85"/>
      <c r="G31" s="87" t="n">
        <v>-0.115</v>
      </c>
      <c r="H31" s="88" t="n">
        <v>2</v>
      </c>
      <c r="I31" s="89" t="n">
        <v>3.7</v>
      </c>
      <c r="J31" s="88" t="n">
        <f aca="false">VLOOKUP($A31,PARAMS,2,FALSE())+G31</f>
        <v>2.745</v>
      </c>
      <c r="K31" s="90" t="n">
        <v>0</v>
      </c>
      <c r="L31" s="90" t="n">
        <f aca="false">VLOOKUP($A31,PARAMS,3,FALSE())+K31</f>
        <v>0.57</v>
      </c>
      <c r="M31" s="91" t="n">
        <f aca="false">IF(ISNUMBER($F31),bsd(M$2,$H31,$J31,$I31,$Y31,$L31,$X31,0.2),0)</f>
        <v>0</v>
      </c>
      <c r="N31" s="91" t="n">
        <f aca="false">IF(ISNUMBER($F31),bsd(N$2,$H31,$J31,$I31,$Y31,$L31,$X31,0.2),0)</f>
        <v>0</v>
      </c>
      <c r="O31" s="91" t="n">
        <f aca="false">IF(ISNUMBER($F31),bsd(O$2,$H31,$J31,$I31,$Y31,$L31,$X31,0.2),0)</f>
        <v>0</v>
      </c>
      <c r="P31" s="91" t="n">
        <f aca="false">IF(ISNUMBER($F31),bsd(P$2,$H31,$J31,$I31,$Y31,$L31,$X31,0.2),0)</f>
        <v>0</v>
      </c>
      <c r="Q31" s="91" t="n">
        <f aca="false">IF(ISNUMBER($F31),bsd(Q$2,$H31,$J31,$I31,$Y31,$L31,$X31,0.2),0)</f>
        <v>0</v>
      </c>
      <c r="R31" s="92"/>
      <c r="S31" s="93" t="n">
        <f aca="false">IF(ISNUMBER($A31),$F31*N31,0)</f>
        <v>0</v>
      </c>
      <c r="T31" s="93" t="n">
        <f aca="false">IF(ISNUMBER($A31),$F31*O31,0)</f>
        <v>0</v>
      </c>
      <c r="U31" s="94" t="n">
        <f aca="false">IF(ISNUMBER($A31),$F31*P31*10000,0)</f>
        <v>0</v>
      </c>
      <c r="V31" s="94" t="n">
        <f aca="false">IF(ISNUMBER($A31),$F31*Q31*-10000,0)</f>
        <v>-0</v>
      </c>
      <c r="W31" s="95"/>
      <c r="X31" s="96" t="n">
        <f aca="false">VLOOKUP($A31,PARAMS,7,FALSE())</f>
        <v>0.0195950648415604</v>
      </c>
      <c r="Y31" s="97" t="n">
        <f aca="true">IF(ISNUMBER(G31),VLOOKUP($A31,PARAMS,8,FALSE()),VLOOKUP($A31,PARAMS,4,FALSE()))-TODAY()</f>
        <v>-8493</v>
      </c>
      <c r="AA31" s="93" t="n">
        <f aca="false">IF($E31=AA$2,$S31,0)</f>
        <v>0</v>
      </c>
      <c r="AB31" s="93" t="n">
        <f aca="false">IF($E31=AB$2,$S31,0)</f>
        <v>0</v>
      </c>
      <c r="AC31" s="93" t="n">
        <f aca="false">IF($E31=AC$2,$S31,0)</f>
        <v>0</v>
      </c>
      <c r="AD31" s="93" t="n">
        <f aca="false">IF($E31=AD$2,$S31,0)</f>
        <v>0</v>
      </c>
      <c r="AE31" s="93" t="n">
        <f aca="false">IF($E31=AE$2,$S31,0)</f>
        <v>0</v>
      </c>
      <c r="AG31" s="93" t="n">
        <f aca="false">IF($E31=AG$2,$T31,0)</f>
        <v>0</v>
      </c>
      <c r="AH31" s="93" t="n">
        <f aca="false">IF($E31=AH$2,$T31,0)</f>
        <v>0</v>
      </c>
      <c r="AI31" s="93" t="n">
        <f aca="false">IF($E31=AI$2,$T31,0)</f>
        <v>0</v>
      </c>
      <c r="AJ31" s="93" t="n">
        <f aca="false">IF($E31=AJ$2,$T31,0)</f>
        <v>0</v>
      </c>
      <c r="AK31" s="93" t="n">
        <f aca="false">IF($E31=AK$2,$T31,0)</f>
        <v>0</v>
      </c>
      <c r="AM31" s="93" t="n">
        <f aca="false">IF($E31=AM$2,$U31,0)</f>
        <v>0</v>
      </c>
      <c r="AN31" s="93" t="n">
        <f aca="false">IF($E31=AN$2,$U31,0)</f>
        <v>0</v>
      </c>
      <c r="AO31" s="93" t="n">
        <f aca="false">IF($E31=AO$2,$U31,0)</f>
        <v>0</v>
      </c>
      <c r="AP31" s="93" t="n">
        <f aca="false">IF($E31=AP$2,$U31,0)</f>
        <v>0</v>
      </c>
      <c r="AQ31" s="93" t="n">
        <f aca="false">IF($E31=AQ$2,$U31,0)</f>
        <v>0</v>
      </c>
    </row>
    <row r="32" customFormat="false" ht="11.25" hidden="false" customHeight="false" outlineLevel="0" collapsed="false">
      <c r="A32" s="36" t="n">
        <v>37469</v>
      </c>
      <c r="B32" s="84"/>
      <c r="C32" s="85"/>
      <c r="D32" s="85"/>
      <c r="E32" s="86" t="n">
        <f aca="false">(M32-B32)*F32*10000</f>
        <v>0</v>
      </c>
      <c r="F32" s="85"/>
      <c r="G32" s="87" t="n">
        <v>-0.115</v>
      </c>
      <c r="H32" s="88" t="n">
        <v>2</v>
      </c>
      <c r="I32" s="89" t="n">
        <v>3.7</v>
      </c>
      <c r="J32" s="88" t="n">
        <f aca="false">VLOOKUP($A32,PARAMS,2,FALSE())+G32</f>
        <v>2.788</v>
      </c>
      <c r="K32" s="90" t="n">
        <v>0</v>
      </c>
      <c r="L32" s="90" t="n">
        <f aca="false">VLOOKUP($A32,PARAMS,3,FALSE())+K32</f>
        <v>0.565</v>
      </c>
      <c r="M32" s="91" t="n">
        <f aca="false">IF(ISNUMBER($F32),bsd(M$2,$H32,$J32,$I32,$Y32,$L32,$X32,0.2),0)</f>
        <v>0</v>
      </c>
      <c r="N32" s="91" t="n">
        <f aca="false">IF(ISNUMBER($F32),bsd(N$2,$H32,$J32,$I32,$Y32,$L32,$X32,0.2),0)</f>
        <v>0</v>
      </c>
      <c r="O32" s="91" t="n">
        <f aca="false">IF(ISNUMBER($F32),bsd(O$2,$H32,$J32,$I32,$Y32,$L32,$X32,0.2),0)</f>
        <v>0</v>
      </c>
      <c r="P32" s="91" t="n">
        <f aca="false">IF(ISNUMBER($F32),bsd(P$2,$H32,$J32,$I32,$Y32,$L32,$X32,0.2),0)</f>
        <v>0</v>
      </c>
      <c r="Q32" s="91" t="n">
        <f aca="false">IF(ISNUMBER($F32),bsd(Q$2,$H32,$J32,$I32,$Y32,$L32,$X32,0.2),0)</f>
        <v>0</v>
      </c>
      <c r="R32" s="92"/>
      <c r="S32" s="93" t="n">
        <f aca="false">IF(ISNUMBER($A32),$F32*N32,0)</f>
        <v>0</v>
      </c>
      <c r="T32" s="93" t="n">
        <f aca="false">IF(ISNUMBER($A32),$F32*O32,0)</f>
        <v>0</v>
      </c>
      <c r="U32" s="94" t="n">
        <f aca="false">IF(ISNUMBER($A32),$F32*P32*10000,0)</f>
        <v>0</v>
      </c>
      <c r="V32" s="94" t="n">
        <f aca="false">IF(ISNUMBER($A32),$F32*Q32*-10000,0)</f>
        <v>-0</v>
      </c>
      <c r="W32" s="95"/>
      <c r="X32" s="96" t="n">
        <f aca="false">VLOOKUP($A32,PARAMS,7,FALSE())</f>
        <v>0.0201466105621213</v>
      </c>
      <c r="Y32" s="97" t="n">
        <f aca="true">IF(ISNUMBER(G32),VLOOKUP($A32,PARAMS,8,FALSE()),VLOOKUP($A32,PARAMS,4,FALSE()))-TODAY()</f>
        <v>-8460</v>
      </c>
      <c r="AA32" s="93" t="n">
        <f aca="false">IF($E32=AA$2,$S32,0)</f>
        <v>0</v>
      </c>
      <c r="AB32" s="93" t="n">
        <f aca="false">IF($E32=AB$2,$S32,0)</f>
        <v>0</v>
      </c>
      <c r="AC32" s="93" t="n">
        <f aca="false">IF($E32=AC$2,$S32,0)</f>
        <v>0</v>
      </c>
      <c r="AD32" s="93" t="n">
        <f aca="false">IF($E32=AD$2,$S32,0)</f>
        <v>0</v>
      </c>
      <c r="AE32" s="93" t="n">
        <f aca="false">IF($E32=AE$2,$S32,0)</f>
        <v>0</v>
      </c>
      <c r="AG32" s="93" t="n">
        <f aca="false">IF($E32=AG$2,$T32,0)</f>
        <v>0</v>
      </c>
      <c r="AH32" s="93" t="n">
        <f aca="false">IF($E32=AH$2,$T32,0)</f>
        <v>0</v>
      </c>
      <c r="AI32" s="93" t="n">
        <f aca="false">IF($E32=AI$2,$T32,0)</f>
        <v>0</v>
      </c>
      <c r="AJ32" s="93" t="n">
        <f aca="false">IF($E32=AJ$2,$T32,0)</f>
        <v>0</v>
      </c>
      <c r="AK32" s="93" t="n">
        <f aca="false">IF($E32=AK$2,$T32,0)</f>
        <v>0</v>
      </c>
      <c r="AM32" s="93" t="n">
        <f aca="false">IF($E32=AM$2,$U32,0)</f>
        <v>0</v>
      </c>
      <c r="AN32" s="93" t="n">
        <f aca="false">IF($E32=AN$2,$U32,0)</f>
        <v>0</v>
      </c>
      <c r="AO32" s="93" t="n">
        <f aca="false">IF($E32=AO$2,$U32,0)</f>
        <v>0</v>
      </c>
      <c r="AP32" s="93" t="n">
        <f aca="false">IF($E32=AP$2,$U32,0)</f>
        <v>0</v>
      </c>
      <c r="AQ32" s="93" t="n">
        <f aca="false">IF($E32=AQ$2,$U32,0)</f>
        <v>0</v>
      </c>
    </row>
    <row r="33" customFormat="false" ht="11.25" hidden="false" customHeight="false" outlineLevel="0" collapsed="false">
      <c r="A33" s="36" t="n">
        <v>37500</v>
      </c>
      <c r="B33" s="84"/>
      <c r="C33" s="85"/>
      <c r="D33" s="85"/>
      <c r="E33" s="86" t="n">
        <f aca="false">(M33-B33)*F33*10000</f>
        <v>0</v>
      </c>
      <c r="F33" s="85"/>
      <c r="G33" s="87" t="n">
        <v>-0.115</v>
      </c>
      <c r="H33" s="88" t="n">
        <v>2</v>
      </c>
      <c r="I33" s="89" t="n">
        <v>3.7</v>
      </c>
      <c r="J33" s="88" t="n">
        <f aca="false">VLOOKUP($A33,PARAMS,2,FALSE())+G33</f>
        <v>2.784</v>
      </c>
      <c r="K33" s="90" t="n">
        <v>0</v>
      </c>
      <c r="L33" s="90" t="n">
        <f aca="false">VLOOKUP($A33,PARAMS,3,FALSE())+K33</f>
        <v>0.5625</v>
      </c>
      <c r="M33" s="91" t="n">
        <f aca="false">IF(ISNUMBER($F33),bsd(M$2,$H33,$J33,$I33,$Y33,$L33,$X33,0.2),0)</f>
        <v>0</v>
      </c>
      <c r="N33" s="91" t="n">
        <f aca="false">IF(ISNUMBER($F33),bsd(N$2,$H33,$J33,$I33,$Y33,$L33,$X33,0.2),0)</f>
        <v>0</v>
      </c>
      <c r="O33" s="91" t="n">
        <f aca="false">IF(ISNUMBER($F33),bsd(O$2,$H33,$J33,$I33,$Y33,$L33,$X33,0.2),0)</f>
        <v>0</v>
      </c>
      <c r="P33" s="91" t="n">
        <f aca="false">IF(ISNUMBER($F33),bsd(P$2,$H33,$J33,$I33,$Y33,$L33,$X33,0.2),0)</f>
        <v>0</v>
      </c>
      <c r="Q33" s="91" t="n">
        <f aca="false">IF(ISNUMBER($F33),bsd(Q$2,$H33,$J33,$I33,$Y33,$L33,$X33,0.2),0)</f>
        <v>0</v>
      </c>
      <c r="R33" s="92"/>
      <c r="S33" s="93" t="n">
        <f aca="false">IF(ISNUMBER($A33),$F33*N33,0)</f>
        <v>0</v>
      </c>
      <c r="T33" s="93" t="n">
        <f aca="false">IF(ISNUMBER($A33),$F33*O33,0)</f>
        <v>0</v>
      </c>
      <c r="U33" s="94" t="n">
        <f aca="false">IF(ISNUMBER($A33),$F33*P33*10000,0)</f>
        <v>0</v>
      </c>
      <c r="V33" s="94" t="n">
        <f aca="false">IF(ISNUMBER($A33),$F33*Q33*-10000,0)</f>
        <v>-0</v>
      </c>
      <c r="W33" s="95"/>
      <c r="X33" s="96" t="n">
        <f aca="false">VLOOKUP($A33,PARAMS,7,FALSE())</f>
        <v>0.0206981563857513</v>
      </c>
      <c r="Y33" s="97" t="n">
        <f aca="true">IF(ISNUMBER(G33),VLOOKUP($A33,PARAMS,8,FALSE()),VLOOKUP($A33,PARAMS,4,FALSE()))-TODAY()</f>
        <v>-8430</v>
      </c>
      <c r="AA33" s="93" t="n">
        <f aca="false">IF($E33=AA$2,$S33,0)</f>
        <v>0</v>
      </c>
      <c r="AB33" s="93" t="n">
        <f aca="false">IF($E33=AB$2,$S33,0)</f>
        <v>0</v>
      </c>
      <c r="AC33" s="93" t="n">
        <f aca="false">IF($E33=AC$2,$S33,0)</f>
        <v>0</v>
      </c>
      <c r="AD33" s="93" t="n">
        <f aca="false">IF($E33=AD$2,$S33,0)</f>
        <v>0</v>
      </c>
      <c r="AE33" s="93" t="n">
        <f aca="false">IF($E33=AE$2,$S33,0)</f>
        <v>0</v>
      </c>
      <c r="AG33" s="93" t="n">
        <f aca="false">IF($E33=AG$2,$T33,0)</f>
        <v>0</v>
      </c>
      <c r="AH33" s="93" t="n">
        <f aca="false">IF($E33=AH$2,$T33,0)</f>
        <v>0</v>
      </c>
      <c r="AI33" s="93" t="n">
        <f aca="false">IF($E33=AI$2,$T33,0)</f>
        <v>0</v>
      </c>
      <c r="AJ33" s="93" t="n">
        <f aca="false">IF($E33=AJ$2,$T33,0)</f>
        <v>0</v>
      </c>
      <c r="AK33" s="93" t="n">
        <f aca="false">IF($E33=AK$2,$T33,0)</f>
        <v>0</v>
      </c>
      <c r="AM33" s="93" t="n">
        <f aca="false">IF($E33=AM$2,$U33,0)</f>
        <v>0</v>
      </c>
      <c r="AN33" s="93" t="n">
        <f aca="false">IF($E33=AN$2,$U33,0)</f>
        <v>0</v>
      </c>
      <c r="AO33" s="93" t="n">
        <f aca="false">IF($E33=AO$2,$U33,0)</f>
        <v>0</v>
      </c>
      <c r="AP33" s="93" t="n">
        <f aca="false">IF($E33=AP$2,$U33,0)</f>
        <v>0</v>
      </c>
      <c r="AQ33" s="93" t="n">
        <f aca="false">IF($E33=AQ$2,$U33,0)</f>
        <v>0</v>
      </c>
    </row>
    <row r="34" customFormat="false" ht="11.25" hidden="false" customHeight="false" outlineLevel="0" collapsed="false">
      <c r="A34" s="36" t="n">
        <v>37530</v>
      </c>
      <c r="B34" s="84"/>
      <c r="C34" s="85"/>
      <c r="D34" s="85"/>
      <c r="E34" s="86" t="n">
        <f aca="false">(M34-B34)*F34*10000</f>
        <v>0</v>
      </c>
      <c r="F34" s="85"/>
      <c r="G34" s="87" t="n">
        <v>-0.115</v>
      </c>
      <c r="H34" s="88" t="n">
        <v>2</v>
      </c>
      <c r="I34" s="89" t="n">
        <v>3.7</v>
      </c>
      <c r="J34" s="88" t="n">
        <f aca="false">VLOOKUP($A34,PARAMS,2,FALSE())+G34</f>
        <v>2.807</v>
      </c>
      <c r="K34" s="90" t="n">
        <v>0</v>
      </c>
      <c r="L34" s="90" t="n">
        <f aca="false">VLOOKUP($A34,PARAMS,3,FALSE())+K34</f>
        <v>0.5625</v>
      </c>
      <c r="M34" s="91" t="n">
        <f aca="false">IF(ISNUMBER($F34),bsd(M$2,$H34,$J34,$I34,$Y34,$L34,$X34,0.2),0)</f>
        <v>0</v>
      </c>
      <c r="N34" s="91" t="n">
        <f aca="false">IF(ISNUMBER($F34),bsd(N$2,$H34,$J34,$I34,$Y34,$L34,$X34,0.2),0)</f>
        <v>0</v>
      </c>
      <c r="O34" s="91" t="n">
        <f aca="false">IF(ISNUMBER($F34),bsd(O$2,$H34,$J34,$I34,$Y34,$L34,$X34,0.2),0)</f>
        <v>0</v>
      </c>
      <c r="P34" s="91" t="n">
        <f aca="false">IF(ISNUMBER($F34),bsd(P$2,$H34,$J34,$I34,$Y34,$L34,$X34,0.2),0)</f>
        <v>0</v>
      </c>
      <c r="Q34" s="91" t="n">
        <f aca="false">IF(ISNUMBER($F34),bsd(Q$2,$H34,$J34,$I34,$Y34,$L34,$X34,0.2),0)</f>
        <v>0</v>
      </c>
      <c r="R34" s="92"/>
      <c r="S34" s="93" t="n">
        <f aca="false">IF(ISNUMBER($A34),$F34*N34,0)</f>
        <v>0</v>
      </c>
      <c r="T34" s="93" t="n">
        <f aca="false">IF(ISNUMBER($A34),$F34*O34,0)</f>
        <v>0</v>
      </c>
      <c r="U34" s="94" t="n">
        <f aca="false">IF(ISNUMBER($A34),$F34*P34*10000,0)</f>
        <v>0</v>
      </c>
      <c r="V34" s="94" t="n">
        <f aca="false">IF(ISNUMBER($A34),$F34*Q34*-10000,0)</f>
        <v>-0</v>
      </c>
      <c r="W34" s="95"/>
      <c r="X34" s="96" t="n">
        <f aca="false">VLOOKUP($A34,PARAMS,7,FALSE())</f>
        <v>0.0213202408866033</v>
      </c>
      <c r="Y34" s="97" t="n">
        <f aca="true">IF(ISNUMBER(G34),VLOOKUP($A34,PARAMS,8,FALSE()),VLOOKUP($A34,PARAMS,4,FALSE()))-TODAY()</f>
        <v>-8401</v>
      </c>
      <c r="AA34" s="93" t="n">
        <f aca="false">IF($E34=AA$2,$S34,0)</f>
        <v>0</v>
      </c>
      <c r="AB34" s="93" t="n">
        <f aca="false">IF($E34=AB$2,$S34,0)</f>
        <v>0</v>
      </c>
      <c r="AC34" s="93" t="n">
        <f aca="false">IF($E34=AC$2,$S34,0)</f>
        <v>0</v>
      </c>
      <c r="AD34" s="93" t="n">
        <f aca="false">IF($E34=AD$2,$S34,0)</f>
        <v>0</v>
      </c>
      <c r="AE34" s="93" t="n">
        <f aca="false">IF($E34=AE$2,$S34,0)</f>
        <v>0</v>
      </c>
      <c r="AG34" s="93" t="n">
        <f aca="false">IF($E34=AG$2,$T34,0)</f>
        <v>0</v>
      </c>
      <c r="AH34" s="93" t="n">
        <f aca="false">IF($E34=AH$2,$T34,0)</f>
        <v>0</v>
      </c>
      <c r="AI34" s="93" t="n">
        <f aca="false">IF($E34=AI$2,$T34,0)</f>
        <v>0</v>
      </c>
      <c r="AJ34" s="93" t="n">
        <f aca="false">IF($E34=AJ$2,$T34,0)</f>
        <v>0</v>
      </c>
      <c r="AK34" s="93" t="n">
        <f aca="false">IF($E34=AK$2,$T34,0)</f>
        <v>0</v>
      </c>
      <c r="AM34" s="93" t="n">
        <f aca="false">IF($E34=AM$2,$U34,0)</f>
        <v>0</v>
      </c>
      <c r="AN34" s="93" t="n">
        <f aca="false">IF($E34=AN$2,$U34,0)</f>
        <v>0</v>
      </c>
      <c r="AO34" s="93" t="n">
        <f aca="false">IF($E34=AO$2,$U34,0)</f>
        <v>0</v>
      </c>
      <c r="AP34" s="93" t="n">
        <f aca="false">IF($E34=AP$2,$U34,0)</f>
        <v>0</v>
      </c>
      <c r="AQ34" s="93" t="n">
        <f aca="false">IF($E34=AQ$2,$U34,0)</f>
        <v>0</v>
      </c>
    </row>
    <row r="35" customFormat="false" ht="11.25" hidden="false" customHeight="false" outlineLevel="0" collapsed="false">
      <c r="A35" s="36" t="n">
        <v>37561</v>
      </c>
      <c r="B35" s="84"/>
      <c r="C35" s="85"/>
      <c r="D35" s="85"/>
      <c r="E35" s="86" t="n">
        <f aca="false">(M35-B35)*F35*10000</f>
        <v>0</v>
      </c>
      <c r="F35" s="85"/>
      <c r="G35" s="87" t="n">
        <v>-0.115</v>
      </c>
      <c r="H35" s="88" t="n">
        <v>2</v>
      </c>
      <c r="I35" s="89" t="n">
        <v>3.7</v>
      </c>
      <c r="J35" s="88" t="n">
        <f aca="false">VLOOKUP($A35,PARAMS,2,FALSE())+G35</f>
        <v>3.004</v>
      </c>
      <c r="K35" s="90" t="n">
        <v>0</v>
      </c>
      <c r="L35" s="90" t="n">
        <f aca="false">VLOOKUP($A35,PARAMS,3,FALSE())+K35</f>
        <v>0.555</v>
      </c>
      <c r="M35" s="91" t="n">
        <f aca="false">IF(ISNUMBER($F35),bsd(M$2,$H35,$J35,$I35,$Y35,$L35,$X35,0.2),0)</f>
        <v>0</v>
      </c>
      <c r="N35" s="91" t="n">
        <f aca="false">IF(ISNUMBER($F35),bsd(N$2,$H35,$J35,$I35,$Y35,$L35,$X35,0.2),0)</f>
        <v>0</v>
      </c>
      <c r="O35" s="91" t="n">
        <f aca="false">IF(ISNUMBER($F35),bsd(O$2,$H35,$J35,$I35,$Y35,$L35,$X35,0.2),0)</f>
        <v>0</v>
      </c>
      <c r="P35" s="91" t="n">
        <f aca="false">IF(ISNUMBER($F35),bsd(P$2,$H35,$J35,$I35,$Y35,$L35,$X35,0.2),0)</f>
        <v>0</v>
      </c>
      <c r="Q35" s="91" t="n">
        <f aca="false">IF(ISNUMBER($F35),bsd(Q$2,$H35,$J35,$I35,$Y35,$L35,$X35,0.2),0)</f>
        <v>0</v>
      </c>
      <c r="R35" s="92"/>
      <c r="S35" s="93" t="n">
        <f aca="false">IF(ISNUMBER($A35),$F35*N35,0)</f>
        <v>0</v>
      </c>
      <c r="T35" s="93" t="n">
        <f aca="false">IF(ISNUMBER($A35),$F35*O35,0)</f>
        <v>0</v>
      </c>
      <c r="U35" s="94" t="n">
        <f aca="false">IF(ISNUMBER($A35),$F35*P35*10000,0)</f>
        <v>0</v>
      </c>
      <c r="V35" s="94" t="n">
        <f aca="false">IF(ISNUMBER($A35),$F35*Q35*-10000,0)</f>
        <v>-0</v>
      </c>
      <c r="W35" s="95"/>
      <c r="X35" s="96" t="n">
        <f aca="false">VLOOKUP($A35,PARAMS,7,FALSE())</f>
        <v>0.0220880716500842</v>
      </c>
      <c r="Y35" s="97" t="n">
        <f aca="true">IF(ISNUMBER(G35),VLOOKUP($A35,PARAMS,8,FALSE()),VLOOKUP($A35,PARAMS,4,FALSE()))-TODAY()</f>
        <v>-8368</v>
      </c>
      <c r="AA35" s="93" t="n">
        <f aca="false">IF($E35=AA$2,$S35,0)</f>
        <v>0</v>
      </c>
      <c r="AB35" s="93" t="n">
        <f aca="false">IF($E35=AB$2,$S35,0)</f>
        <v>0</v>
      </c>
      <c r="AC35" s="93" t="n">
        <f aca="false">IF($E35=AC$2,$S35,0)</f>
        <v>0</v>
      </c>
      <c r="AD35" s="93" t="n">
        <f aca="false">IF($E35=AD$2,$S35,0)</f>
        <v>0</v>
      </c>
      <c r="AE35" s="93" t="n">
        <f aca="false">IF($E35=AE$2,$S35,0)</f>
        <v>0</v>
      </c>
      <c r="AG35" s="93" t="n">
        <f aca="false">IF($E35=AG$2,$T35,0)</f>
        <v>0</v>
      </c>
      <c r="AH35" s="93" t="n">
        <f aca="false">IF($E35=AH$2,$T35,0)</f>
        <v>0</v>
      </c>
      <c r="AI35" s="93" t="n">
        <f aca="false">IF($E35=AI$2,$T35,0)</f>
        <v>0</v>
      </c>
      <c r="AJ35" s="93" t="n">
        <f aca="false">IF($E35=AJ$2,$T35,0)</f>
        <v>0</v>
      </c>
      <c r="AK35" s="93" t="n">
        <f aca="false">IF($E35=AK$2,$T35,0)</f>
        <v>0</v>
      </c>
      <c r="AM35" s="93" t="n">
        <f aca="false">IF($E35=AM$2,$U35,0)</f>
        <v>0</v>
      </c>
      <c r="AN35" s="93" t="n">
        <f aca="false">IF($E35=AN$2,$U35,0)</f>
        <v>0</v>
      </c>
      <c r="AO35" s="93" t="n">
        <f aca="false">IF($E35=AO$2,$U35,0)</f>
        <v>0</v>
      </c>
      <c r="AP35" s="93" t="n">
        <f aca="false">IF($E35=AP$2,$U35,0)</f>
        <v>0</v>
      </c>
      <c r="AQ35" s="93" t="n">
        <f aca="false">IF($E35=AQ$2,$U35,0)</f>
        <v>0</v>
      </c>
    </row>
    <row r="36" customFormat="false" ht="11.25" hidden="false" customHeight="false" outlineLevel="0" collapsed="false">
      <c r="A36" s="36" t="n">
        <v>37591</v>
      </c>
      <c r="B36" s="84"/>
      <c r="C36" s="85"/>
      <c r="D36" s="85"/>
      <c r="E36" s="86" t="n">
        <f aca="false">(M36-B36)*F36*10000</f>
        <v>0</v>
      </c>
      <c r="F36" s="85"/>
      <c r="G36" s="87" t="n">
        <v>-0.115</v>
      </c>
      <c r="H36" s="88" t="n">
        <v>2</v>
      </c>
      <c r="I36" s="89" t="n">
        <v>3.7</v>
      </c>
      <c r="J36" s="88" t="n">
        <f aca="false">VLOOKUP($A36,PARAMS,2,FALSE())+G36</f>
        <v>3.191</v>
      </c>
      <c r="K36" s="90" t="n">
        <v>0</v>
      </c>
      <c r="L36" s="90" t="n">
        <f aca="false">VLOOKUP($A36,PARAMS,3,FALSE())+K36</f>
        <v>0.55</v>
      </c>
      <c r="M36" s="91" t="n">
        <f aca="false">IF(ISNUMBER($F36),bsd(M$2,$H36,$J36,$I36,$Y36,$L36,$X36,0.2),0)</f>
        <v>0</v>
      </c>
      <c r="N36" s="91" t="n">
        <f aca="false">IF(ISNUMBER($F36),bsd(N$2,$H36,$J36,$I36,$Y36,$L36,$X36,0.2),0)</f>
        <v>0</v>
      </c>
      <c r="O36" s="91" t="n">
        <f aca="false">IF(ISNUMBER($F36),bsd(O$2,$H36,$J36,$I36,$Y36,$L36,$X36,0.2),0)</f>
        <v>0</v>
      </c>
      <c r="P36" s="91" t="n">
        <f aca="false">IF(ISNUMBER($F36),bsd(P$2,$H36,$J36,$I36,$Y36,$L36,$X36,0.2),0)</f>
        <v>0</v>
      </c>
      <c r="Q36" s="91" t="n">
        <f aca="false">IF(ISNUMBER($F36),bsd(Q$2,$H36,$J36,$I36,$Y36,$L36,$X36,0.2),0)</f>
        <v>0</v>
      </c>
      <c r="R36" s="92"/>
      <c r="S36" s="93" t="n">
        <f aca="false">IF(ISNUMBER($A36),$F36*N36,0)</f>
        <v>0</v>
      </c>
      <c r="T36" s="93" t="n">
        <f aca="false">IF(ISNUMBER($A36),$F36*O36,0)</f>
        <v>0</v>
      </c>
      <c r="U36" s="94" t="n">
        <f aca="false">IF(ISNUMBER($A36),$F36*P36*10000,0)</f>
        <v>0</v>
      </c>
      <c r="V36" s="94" t="n">
        <f aca="false">IF(ISNUMBER($A36),$F36*Q36*-10000,0)</f>
        <v>-0</v>
      </c>
      <c r="W36" s="95"/>
      <c r="X36" s="96" t="n">
        <f aca="false">VLOOKUP($A36,PARAMS,7,FALSE())</f>
        <v>0.0228311338692704</v>
      </c>
      <c r="Y36" s="97" t="n">
        <f aca="true">IF(ISNUMBER(G36),VLOOKUP($A36,PARAMS,8,FALSE()),VLOOKUP($A36,PARAMS,4,FALSE()))-TODAY()</f>
        <v>-8340</v>
      </c>
      <c r="AA36" s="93" t="n">
        <f aca="false">IF($E36=AA$2,$S36,0)</f>
        <v>0</v>
      </c>
      <c r="AB36" s="93" t="n">
        <f aca="false">IF($E36=AB$2,$S36,0)</f>
        <v>0</v>
      </c>
      <c r="AC36" s="93" t="n">
        <f aca="false">IF($E36=AC$2,$S36,0)</f>
        <v>0</v>
      </c>
      <c r="AD36" s="93" t="n">
        <f aca="false">IF($E36=AD$2,$S36,0)</f>
        <v>0</v>
      </c>
      <c r="AE36" s="93" t="n">
        <f aca="false">IF($E36=AE$2,$S36,0)</f>
        <v>0</v>
      </c>
      <c r="AG36" s="93" t="n">
        <f aca="false">IF($E36=AG$2,$T36,0)</f>
        <v>0</v>
      </c>
      <c r="AH36" s="93" t="n">
        <f aca="false">IF($E36=AH$2,$T36,0)</f>
        <v>0</v>
      </c>
      <c r="AI36" s="93" t="n">
        <f aca="false">IF($E36=AI$2,$T36,0)</f>
        <v>0</v>
      </c>
      <c r="AJ36" s="93" t="n">
        <f aca="false">IF($E36=AJ$2,$T36,0)</f>
        <v>0</v>
      </c>
      <c r="AK36" s="93" t="n">
        <f aca="false">IF($E36=AK$2,$T36,0)</f>
        <v>0</v>
      </c>
      <c r="AM36" s="93" t="n">
        <f aca="false">IF($E36=AM$2,$U36,0)</f>
        <v>0</v>
      </c>
      <c r="AN36" s="93" t="n">
        <f aca="false">IF($E36=AN$2,$U36,0)</f>
        <v>0</v>
      </c>
      <c r="AO36" s="93" t="n">
        <f aca="false">IF($E36=AO$2,$U36,0)</f>
        <v>0</v>
      </c>
      <c r="AP36" s="93" t="n">
        <f aca="false">IF($E36=AP$2,$U36,0)</f>
        <v>0</v>
      </c>
      <c r="AQ36" s="93" t="n">
        <f aca="false">IF($E36=AQ$2,$U36,0)</f>
        <v>0</v>
      </c>
    </row>
    <row r="37" customFormat="false" ht="11.25" hidden="false" customHeight="false" outlineLevel="0" collapsed="false">
      <c r="A37" s="36"/>
      <c r="B37" s="84"/>
      <c r="C37" s="85"/>
      <c r="D37" s="85"/>
      <c r="E37" s="86"/>
      <c r="F37" s="85"/>
      <c r="G37" s="87"/>
      <c r="H37" s="88"/>
      <c r="I37" s="89"/>
      <c r="J37" s="88"/>
      <c r="K37" s="90"/>
      <c r="L37" s="90"/>
      <c r="M37" s="91"/>
      <c r="N37" s="91"/>
      <c r="O37" s="91"/>
      <c r="P37" s="91"/>
      <c r="Q37" s="91"/>
      <c r="R37" s="92"/>
      <c r="S37" s="93"/>
      <c r="T37" s="93"/>
      <c r="U37" s="94"/>
      <c r="V37" s="94"/>
      <c r="W37" s="95"/>
      <c r="X37" s="96"/>
      <c r="Y37" s="97"/>
      <c r="AA37" s="93"/>
      <c r="AB37" s="93"/>
      <c r="AC37" s="93"/>
      <c r="AD37" s="93"/>
      <c r="AE37" s="93"/>
      <c r="AG37" s="93"/>
      <c r="AH37" s="93"/>
      <c r="AI37" s="93"/>
      <c r="AJ37" s="93"/>
      <c r="AK37" s="93"/>
      <c r="AM37" s="93"/>
      <c r="AN37" s="93"/>
      <c r="AO37" s="93"/>
      <c r="AP37" s="93"/>
      <c r="AQ37" s="93"/>
    </row>
    <row r="38" customFormat="false" ht="11.25" hidden="false" customHeight="false" outlineLevel="0" collapsed="false">
      <c r="A38" s="36" t="n">
        <v>37257</v>
      </c>
      <c r="B38" s="84"/>
      <c r="C38" s="85"/>
      <c r="D38" s="85"/>
      <c r="E38" s="86" t="n">
        <f aca="false">(M38-B38)*F38*10000</f>
        <v>0</v>
      </c>
      <c r="F38" s="85"/>
      <c r="G38" s="87" t="n">
        <v>-0.115</v>
      </c>
      <c r="H38" s="88" t="n">
        <v>2</v>
      </c>
      <c r="I38" s="89" t="n">
        <v>2.88</v>
      </c>
      <c r="J38" s="88" t="n">
        <f aca="false">VLOOKUP($A38,PARAMS,2,FALSE())+G38</f>
        <v>2.519</v>
      </c>
      <c r="K38" s="90" t="n">
        <v>0</v>
      </c>
      <c r="L38" s="90" t="n">
        <f aca="false">VLOOKUP($A38,PARAMS,3,FALSE())+K38</f>
        <v>0.97</v>
      </c>
      <c r="M38" s="91" t="n">
        <f aca="false">IF(ISNUMBER($F38),bsd(M$2,$H38,$J38,$I38,$Y38,$L38,$X38,0.2),0)</f>
        <v>0</v>
      </c>
      <c r="N38" s="91" t="n">
        <f aca="false">IF(ISNUMBER($F38),bsd(N$2,$H38,$J38,$I38,$Y38,$L38,$X38,0.2),0)</f>
        <v>0</v>
      </c>
      <c r="O38" s="91" t="n">
        <f aca="false">IF(ISNUMBER($F38),bsd(O$2,$H38,$J38,$I38,$Y38,$L38,$X38,0.2),0)</f>
        <v>0</v>
      </c>
      <c r="P38" s="91" t="n">
        <f aca="false">IF(ISNUMBER($F38),bsd(P$2,$H38,$J38,$I38,$Y38,$L38,$X38,0.2),0)</f>
        <v>0</v>
      </c>
      <c r="Q38" s="91" t="n">
        <f aca="false">IF(ISNUMBER($F38),bsd(Q$2,$H38,$J38,$I38,$Y38,$L38,$X38,0.2),0)</f>
        <v>0</v>
      </c>
      <c r="R38" s="92"/>
      <c r="S38" s="93" t="n">
        <f aca="false">IF(ISNUMBER($A38),$F38*N38,0)</f>
        <v>0</v>
      </c>
      <c r="T38" s="93" t="n">
        <f aca="false">IF(ISNUMBER($A38),$F38*O38,0)</f>
        <v>0</v>
      </c>
      <c r="U38" s="94" t="n">
        <f aca="false">IF(ISNUMBER($A38),$F38*P38*10000,0)</f>
        <v>0</v>
      </c>
      <c r="V38" s="94" t="n">
        <f aca="false">IF(ISNUMBER($A38),$F38*Q38*-10000,0)</f>
        <v>-0</v>
      </c>
      <c r="W38" s="95"/>
      <c r="X38" s="96" t="n">
        <f aca="false">VLOOKUP($A38,PARAMS,7,FALSE())</f>
        <v>0.018936902743822</v>
      </c>
      <c r="Y38" s="97" t="n">
        <f aca="true">IF(ISNUMBER(G38),VLOOKUP($A38,PARAMS,8,FALSE()),VLOOKUP($A38,PARAMS,4,FALSE()))-TODAY()</f>
        <v>-8674</v>
      </c>
      <c r="AA38" s="93" t="n">
        <f aca="false">IF($E38=AA$2,$S38,0)</f>
        <v>0</v>
      </c>
      <c r="AB38" s="93" t="n">
        <f aca="false">IF($E38=AB$2,$S38,0)</f>
        <v>0</v>
      </c>
      <c r="AC38" s="93" t="n">
        <f aca="false">IF($E38=AC$2,$S38,0)</f>
        <v>0</v>
      </c>
      <c r="AD38" s="93" t="n">
        <f aca="false">IF($E38=AD$2,$S38,0)</f>
        <v>0</v>
      </c>
      <c r="AE38" s="93" t="n">
        <f aca="false">IF($E38=AE$2,$S38,0)</f>
        <v>0</v>
      </c>
      <c r="AG38" s="93" t="n">
        <f aca="false">IF($E38=AG$2,$T38,0)</f>
        <v>0</v>
      </c>
      <c r="AH38" s="93" t="n">
        <f aca="false">IF($E38=AH$2,$T38,0)</f>
        <v>0</v>
      </c>
      <c r="AI38" s="93" t="n">
        <f aca="false">IF($E38=AI$2,$T38,0)</f>
        <v>0</v>
      </c>
      <c r="AJ38" s="93" t="n">
        <f aca="false">IF($E38=AJ$2,$T38,0)</f>
        <v>0</v>
      </c>
      <c r="AK38" s="93" t="n">
        <f aca="false">IF($E38=AK$2,$T38,0)</f>
        <v>0</v>
      </c>
      <c r="AM38" s="93" t="n">
        <f aca="false">IF($E38=AM$2,$U38,0)</f>
        <v>0</v>
      </c>
      <c r="AN38" s="93" t="n">
        <f aca="false">IF($E38=AN$2,$U38,0)</f>
        <v>0</v>
      </c>
      <c r="AO38" s="93" t="n">
        <f aca="false">IF($E38=AO$2,$U38,0)</f>
        <v>0</v>
      </c>
      <c r="AP38" s="93" t="n">
        <f aca="false">IF($E38=AP$2,$U38,0)</f>
        <v>0</v>
      </c>
      <c r="AQ38" s="93" t="n">
        <f aca="false">IF($E38=AQ$2,$U38,0)</f>
        <v>0</v>
      </c>
    </row>
    <row r="39" customFormat="false" ht="11.25" hidden="false" customHeight="false" outlineLevel="0" collapsed="false">
      <c r="A39" s="36" t="n">
        <v>37288</v>
      </c>
      <c r="B39" s="84"/>
      <c r="C39" s="85"/>
      <c r="D39" s="85"/>
      <c r="E39" s="86" t="n">
        <f aca="false">(M39-B39)*F39*10000</f>
        <v>0</v>
      </c>
      <c r="F39" s="85"/>
      <c r="G39" s="87" t="n">
        <v>-0.115</v>
      </c>
      <c r="H39" s="88" t="n">
        <v>2</v>
      </c>
      <c r="I39" s="89" t="n">
        <v>2.88</v>
      </c>
      <c r="J39" s="88" t="n">
        <f aca="false">VLOOKUP($A39,PARAMS,2,FALSE())+G39</f>
        <v>2.631</v>
      </c>
      <c r="K39" s="90" t="n">
        <v>0</v>
      </c>
      <c r="L39" s="90" t="n">
        <f aca="false">VLOOKUP($A39,PARAMS,3,FALSE())+K39</f>
        <v>0.945</v>
      </c>
      <c r="M39" s="91" t="n">
        <f aca="false">IF(ISNUMBER($F39),bsd(M$2,$H39,$J39,$I39,$Y39,$L39,$X39,0.2),0)</f>
        <v>0</v>
      </c>
      <c r="N39" s="91" t="n">
        <f aca="false">IF(ISNUMBER($F39),bsd(N$2,$H39,$J39,$I39,$Y39,$L39,$X39,0.2),0)</f>
        <v>0</v>
      </c>
      <c r="O39" s="91" t="n">
        <f aca="false">IF(ISNUMBER($F39),bsd(O$2,$H39,$J39,$I39,$Y39,$L39,$X39,0.2),0)</f>
        <v>0</v>
      </c>
      <c r="P39" s="91" t="n">
        <f aca="false">IF(ISNUMBER($F39),bsd(P$2,$H39,$J39,$I39,$Y39,$L39,$X39,0.2),0)</f>
        <v>0</v>
      </c>
      <c r="Q39" s="91" t="n">
        <f aca="false">IF(ISNUMBER($F39),bsd(Q$2,$H39,$J39,$I39,$Y39,$L39,$X39,0.2),0)</f>
        <v>0</v>
      </c>
      <c r="R39" s="92"/>
      <c r="S39" s="93" t="n">
        <f aca="false">IF(ISNUMBER($A39),$F39*N39,0)</f>
        <v>0</v>
      </c>
      <c r="T39" s="93" t="n">
        <f aca="false">IF(ISNUMBER($A39),$F39*O39,0)</f>
        <v>0</v>
      </c>
      <c r="U39" s="94" t="n">
        <f aca="false">IF(ISNUMBER($A39),$F39*P39*10000,0)</f>
        <v>0</v>
      </c>
      <c r="V39" s="94" t="n">
        <f aca="false">IF(ISNUMBER($A39),$F39*Q39*-10000,0)</f>
        <v>-0</v>
      </c>
      <c r="W39" s="95"/>
      <c r="X39" s="96" t="n">
        <f aca="false">VLOOKUP($A39,PARAMS,7,FALSE())</f>
        <v>0.0191878596638237</v>
      </c>
      <c r="Y39" s="97" t="n">
        <f aca="true">IF(ISNUMBER(G39),VLOOKUP($A39,PARAMS,8,FALSE()),VLOOKUP($A39,PARAMS,4,FALSE()))-TODAY()</f>
        <v>-8641</v>
      </c>
      <c r="AA39" s="93" t="n">
        <f aca="false">IF($E39=AA$2,$S39,0)</f>
        <v>0</v>
      </c>
      <c r="AB39" s="93" t="n">
        <f aca="false">IF($E39=AB$2,$S39,0)</f>
        <v>0</v>
      </c>
      <c r="AC39" s="93" t="n">
        <f aca="false">IF($E39=AC$2,$S39,0)</f>
        <v>0</v>
      </c>
      <c r="AD39" s="93" t="n">
        <f aca="false">IF($E39=AD$2,$S39,0)</f>
        <v>0</v>
      </c>
      <c r="AE39" s="93" t="n">
        <f aca="false">IF($E39=AE$2,$S39,0)</f>
        <v>0</v>
      </c>
      <c r="AG39" s="93" t="n">
        <f aca="false">IF($E39=AG$2,$T39,0)</f>
        <v>0</v>
      </c>
      <c r="AH39" s="93" t="n">
        <f aca="false">IF($E39=AH$2,$T39,0)</f>
        <v>0</v>
      </c>
      <c r="AI39" s="93" t="n">
        <f aca="false">IF($E39=AI$2,$T39,0)</f>
        <v>0</v>
      </c>
      <c r="AJ39" s="93" t="n">
        <f aca="false">IF($E39=AJ$2,$T39,0)</f>
        <v>0</v>
      </c>
      <c r="AK39" s="93" t="n">
        <f aca="false">IF($E39=AK$2,$T39,0)</f>
        <v>0</v>
      </c>
      <c r="AM39" s="93" t="n">
        <f aca="false">IF($E39=AM$2,$U39,0)</f>
        <v>0</v>
      </c>
      <c r="AN39" s="93" t="n">
        <f aca="false">IF($E39=AN$2,$U39,0)</f>
        <v>0</v>
      </c>
      <c r="AO39" s="93" t="n">
        <f aca="false">IF($E39=AO$2,$U39,0)</f>
        <v>0</v>
      </c>
      <c r="AP39" s="93" t="n">
        <f aca="false">IF($E39=AP$2,$U39,0)</f>
        <v>0</v>
      </c>
      <c r="AQ39" s="93" t="n">
        <f aca="false">IF($E39=AQ$2,$U39,0)</f>
        <v>0</v>
      </c>
    </row>
    <row r="40" customFormat="false" ht="11.25" hidden="false" customHeight="false" outlineLevel="0" collapsed="false">
      <c r="A40" s="36" t="n">
        <v>37316</v>
      </c>
      <c r="B40" s="84"/>
      <c r="C40" s="85"/>
      <c r="D40" s="85"/>
      <c r="E40" s="86" t="n">
        <f aca="false">(M40-B40)*F40*10000</f>
        <v>0</v>
      </c>
      <c r="F40" s="85"/>
      <c r="G40" s="87" t="n">
        <v>-0.115</v>
      </c>
      <c r="H40" s="88" t="n">
        <v>2</v>
      </c>
      <c r="I40" s="89" t="n">
        <v>2.88</v>
      </c>
      <c r="J40" s="88" t="n">
        <f aca="false">VLOOKUP($A40,PARAMS,2,FALSE())+G40</f>
        <v>2.648</v>
      </c>
      <c r="K40" s="90" t="n">
        <v>0</v>
      </c>
      <c r="L40" s="90" t="n">
        <f aca="false">VLOOKUP($A40,PARAMS,3,FALSE())+K40</f>
        <v>0.825</v>
      </c>
      <c r="M40" s="91" t="n">
        <f aca="false">IF(ISNUMBER($F40),bsd(M$2,$H40,$J40,$I40,$Y40,$L40,$X40,0.2),0)</f>
        <v>0</v>
      </c>
      <c r="N40" s="91" t="n">
        <f aca="false">IF(ISNUMBER($F40),bsd(N$2,$H40,$J40,$I40,$Y40,$L40,$X40,0.2),0)</f>
        <v>0</v>
      </c>
      <c r="O40" s="91" t="n">
        <f aca="false">IF(ISNUMBER($F40),bsd(O$2,$H40,$J40,$I40,$Y40,$L40,$X40,0.2),0)</f>
        <v>0</v>
      </c>
      <c r="P40" s="91" t="n">
        <f aca="false">IF(ISNUMBER($F40),bsd(P$2,$H40,$J40,$I40,$Y40,$L40,$X40,0.2),0)</f>
        <v>0</v>
      </c>
      <c r="Q40" s="91" t="n">
        <f aca="false">IF(ISNUMBER($F40),bsd(Q$2,$H40,$J40,$I40,$Y40,$L40,$X40,0.2),0)</f>
        <v>0</v>
      </c>
      <c r="R40" s="92"/>
      <c r="S40" s="93" t="n">
        <f aca="false">IF(ISNUMBER($A40),$F40*N40,0)</f>
        <v>0</v>
      </c>
      <c r="T40" s="93" t="n">
        <f aca="false">IF(ISNUMBER($A40),$F40*O40,0)</f>
        <v>0</v>
      </c>
      <c r="U40" s="94" t="n">
        <f aca="false">IF(ISNUMBER($A40),$F40*P40*10000,0)</f>
        <v>0</v>
      </c>
      <c r="V40" s="94" t="n">
        <f aca="false">IF(ISNUMBER($A40),$F40*Q40*-10000,0)</f>
        <v>-0</v>
      </c>
      <c r="W40" s="95"/>
      <c r="X40" s="96" t="n">
        <f aca="false">VLOOKUP($A40,PARAMS,7,FALSE())</f>
        <v>0.0190229841898146</v>
      </c>
      <c r="Y40" s="97" t="n">
        <f aca="true">IF(ISNUMBER(G40),VLOOKUP($A40,PARAMS,8,FALSE()),VLOOKUP($A40,PARAMS,4,FALSE()))-TODAY()</f>
        <v>-8613</v>
      </c>
      <c r="AA40" s="93" t="n">
        <f aca="false">IF($E40=AA$2,$S40,0)</f>
        <v>0</v>
      </c>
      <c r="AB40" s="93" t="n">
        <f aca="false">IF($E40=AB$2,$S40,0)</f>
        <v>0</v>
      </c>
      <c r="AC40" s="93" t="n">
        <f aca="false">IF($E40=AC$2,$S40,0)</f>
        <v>0</v>
      </c>
      <c r="AD40" s="93" t="n">
        <f aca="false">IF($E40=AD$2,$S40,0)</f>
        <v>0</v>
      </c>
      <c r="AE40" s="93" t="n">
        <f aca="false">IF($E40=AE$2,$S40,0)</f>
        <v>0</v>
      </c>
      <c r="AG40" s="93" t="n">
        <f aca="false">IF($E40=AG$2,$T40,0)</f>
        <v>0</v>
      </c>
      <c r="AH40" s="93" t="n">
        <f aca="false">IF($E40=AH$2,$T40,0)</f>
        <v>0</v>
      </c>
      <c r="AI40" s="93" t="n">
        <f aca="false">IF($E40=AI$2,$T40,0)</f>
        <v>0</v>
      </c>
      <c r="AJ40" s="93" t="n">
        <f aca="false">IF($E40=AJ$2,$T40,0)</f>
        <v>0</v>
      </c>
      <c r="AK40" s="93" t="n">
        <f aca="false">IF($E40=AK$2,$T40,0)</f>
        <v>0</v>
      </c>
      <c r="AM40" s="93" t="n">
        <f aca="false">IF($E40=AM$2,$U40,0)</f>
        <v>0</v>
      </c>
      <c r="AN40" s="93" t="n">
        <f aca="false">IF($E40=AN$2,$U40,0)</f>
        <v>0</v>
      </c>
      <c r="AO40" s="93" t="n">
        <f aca="false">IF($E40=AO$2,$U40,0)</f>
        <v>0</v>
      </c>
      <c r="AP40" s="93" t="n">
        <f aca="false">IF($E40=AP$2,$U40,0)</f>
        <v>0</v>
      </c>
      <c r="AQ40" s="93" t="n">
        <f aca="false">IF($E40=AQ$2,$U40,0)</f>
        <v>0</v>
      </c>
    </row>
    <row r="41" customFormat="false" ht="11.25" hidden="false" customHeight="false" outlineLevel="0" collapsed="false">
      <c r="A41" s="36" t="n">
        <v>37347</v>
      </c>
      <c r="B41" s="84"/>
      <c r="C41" s="85"/>
      <c r="D41" s="85"/>
      <c r="E41" s="86" t="n">
        <f aca="false">(M41-B41)*F41*10000</f>
        <v>0</v>
      </c>
      <c r="F41" s="85"/>
      <c r="G41" s="87" t="n">
        <v>-0.115</v>
      </c>
      <c r="H41" s="88" t="n">
        <v>2</v>
      </c>
      <c r="I41" s="89" t="n">
        <v>2.88</v>
      </c>
      <c r="J41" s="88" t="n">
        <f aca="false">VLOOKUP($A41,PARAMS,2,FALSE())+G41</f>
        <v>2.615</v>
      </c>
      <c r="K41" s="90" t="n">
        <v>0</v>
      </c>
      <c r="L41" s="90" t="n">
        <f aca="false">VLOOKUP($A41,PARAMS,3,FALSE())+K41</f>
        <v>0.6625</v>
      </c>
      <c r="M41" s="91" t="n">
        <f aca="false">IF(ISNUMBER($F41),bsd(M$2,$H41,$J41,$I41,$Y41,$L41,$X41,0.2),0)</f>
        <v>0</v>
      </c>
      <c r="N41" s="91" t="n">
        <f aca="false">IF(ISNUMBER($F41),bsd(N$2,$H41,$J41,$I41,$Y41,$L41,$X41,0.2),0)</f>
        <v>0</v>
      </c>
      <c r="O41" s="91" t="n">
        <f aca="false">IF(ISNUMBER($F41),bsd(O$2,$H41,$J41,$I41,$Y41,$L41,$X41,0.2),0)</f>
        <v>0</v>
      </c>
      <c r="P41" s="91" t="n">
        <f aca="false">IF(ISNUMBER($F41),bsd(P$2,$H41,$J41,$I41,$Y41,$L41,$X41,0.2),0)</f>
        <v>0</v>
      </c>
      <c r="Q41" s="91" t="n">
        <f aca="false">IF(ISNUMBER($F41),bsd(Q$2,$H41,$J41,$I41,$Y41,$L41,$X41,0.2),0)</f>
        <v>0</v>
      </c>
      <c r="R41" s="92"/>
      <c r="S41" s="93" t="n">
        <f aca="false">IF(ISNUMBER($A41),$F41*N41,0)</f>
        <v>0</v>
      </c>
      <c r="T41" s="93" t="n">
        <f aca="false">IF(ISNUMBER($A41),$F41*O41,0)</f>
        <v>0</v>
      </c>
      <c r="U41" s="94" t="n">
        <f aca="false">IF(ISNUMBER($A41),$F41*P41*10000,0)</f>
        <v>0</v>
      </c>
      <c r="V41" s="94" t="n">
        <f aca="false">IF(ISNUMBER($A41),$F41*Q41*-10000,0)</f>
        <v>-0</v>
      </c>
      <c r="W41" s="95"/>
      <c r="X41" s="96" t="n">
        <f aca="false">VLOOKUP($A41,PARAMS,7,FALSE())</f>
        <v>0.0189361632757947</v>
      </c>
      <c r="Y41" s="97" t="n">
        <f aca="true">IF(ISNUMBER(G41),VLOOKUP($A41,PARAMS,8,FALSE()),VLOOKUP($A41,PARAMS,4,FALSE()))-TODAY()</f>
        <v>-8585</v>
      </c>
      <c r="AA41" s="93" t="n">
        <f aca="false">IF($E41=AA$2,$S41,0)</f>
        <v>0</v>
      </c>
      <c r="AB41" s="93" t="n">
        <f aca="false">IF($E41=AB$2,$S41,0)</f>
        <v>0</v>
      </c>
      <c r="AC41" s="93" t="n">
        <f aca="false">IF($E41=AC$2,$S41,0)</f>
        <v>0</v>
      </c>
      <c r="AD41" s="93" t="n">
        <f aca="false">IF($E41=AD$2,$S41,0)</f>
        <v>0</v>
      </c>
      <c r="AE41" s="93" t="n">
        <f aca="false">IF($E41=AE$2,$S41,0)</f>
        <v>0</v>
      </c>
      <c r="AG41" s="93" t="n">
        <f aca="false">IF($E41=AG$2,$T41,0)</f>
        <v>0</v>
      </c>
      <c r="AH41" s="93" t="n">
        <f aca="false">IF($E41=AH$2,$T41,0)</f>
        <v>0</v>
      </c>
      <c r="AI41" s="93" t="n">
        <f aca="false">IF($E41=AI$2,$T41,0)</f>
        <v>0</v>
      </c>
      <c r="AJ41" s="93" t="n">
        <f aca="false">IF($E41=AJ$2,$T41,0)</f>
        <v>0</v>
      </c>
      <c r="AK41" s="93" t="n">
        <f aca="false">IF($E41=AK$2,$T41,0)</f>
        <v>0</v>
      </c>
      <c r="AM41" s="93" t="n">
        <f aca="false">IF($E41=AM$2,$U41,0)</f>
        <v>0</v>
      </c>
      <c r="AN41" s="93" t="n">
        <f aca="false">IF($E41=AN$2,$U41,0)</f>
        <v>0</v>
      </c>
      <c r="AO41" s="93" t="n">
        <f aca="false">IF($E41=AO$2,$U41,0)</f>
        <v>0</v>
      </c>
      <c r="AP41" s="93" t="n">
        <f aca="false">IF($E41=AP$2,$U41,0)</f>
        <v>0</v>
      </c>
      <c r="AQ41" s="93" t="n">
        <f aca="false">IF($E41=AQ$2,$U41,0)</f>
        <v>0</v>
      </c>
    </row>
    <row r="42" customFormat="false" ht="11.25" hidden="false" customHeight="false" outlineLevel="0" collapsed="false">
      <c r="A42" s="36" t="n">
        <v>37377</v>
      </c>
      <c r="B42" s="84"/>
      <c r="C42" s="85"/>
      <c r="D42" s="85"/>
      <c r="E42" s="86" t="n">
        <f aca="false">(M42-B42)*F42*10000</f>
        <v>0</v>
      </c>
      <c r="F42" s="85"/>
      <c r="G42" s="87" t="n">
        <v>-0.115</v>
      </c>
      <c r="H42" s="88" t="n">
        <v>2</v>
      </c>
      <c r="I42" s="89" t="n">
        <v>2.88</v>
      </c>
      <c r="J42" s="88" t="n">
        <f aca="false">VLOOKUP($A42,PARAMS,2,FALSE())+G42</f>
        <v>2.653</v>
      </c>
      <c r="K42" s="90" t="n">
        <v>0</v>
      </c>
      <c r="L42" s="90" t="n">
        <f aca="false">VLOOKUP($A42,PARAMS,3,FALSE())+K42</f>
        <v>0.5975</v>
      </c>
      <c r="M42" s="91" t="n">
        <f aca="false">IF(ISNUMBER($F42),bsd(M$2,$H42,$J42,$I42,$Y42,$L42,$X42,0.2),0)</f>
        <v>0</v>
      </c>
      <c r="N42" s="91" t="n">
        <f aca="false">IF(ISNUMBER($F42),bsd(N$2,$H42,$J42,$I42,$Y42,$L42,$X42,0.2),0)</f>
        <v>0</v>
      </c>
      <c r="O42" s="91" t="n">
        <f aca="false">IF(ISNUMBER($F42),bsd(O$2,$H42,$J42,$I42,$Y42,$L42,$X42,0.2),0)</f>
        <v>0</v>
      </c>
      <c r="P42" s="91" t="n">
        <f aca="false">IF(ISNUMBER($F42),bsd(P$2,$H42,$J42,$I42,$Y42,$L42,$X42,0.2),0)</f>
        <v>0</v>
      </c>
      <c r="Q42" s="91" t="n">
        <f aca="false">IF(ISNUMBER($F42),bsd(Q$2,$H42,$J42,$I42,$Y42,$L42,$X42,0.2),0)</f>
        <v>0</v>
      </c>
      <c r="R42" s="92"/>
      <c r="S42" s="93" t="n">
        <f aca="false">IF(ISNUMBER($A42),$F42*N42,0)</f>
        <v>0</v>
      </c>
      <c r="T42" s="93" t="n">
        <f aca="false">IF(ISNUMBER($A42),$F42*O42,0)</f>
        <v>0</v>
      </c>
      <c r="U42" s="94" t="n">
        <f aca="false">IF(ISNUMBER($A42),$F42*P42*10000,0)</f>
        <v>0</v>
      </c>
      <c r="V42" s="94" t="n">
        <f aca="false">IF(ISNUMBER($A42),$F42*Q42*-10000,0)</f>
        <v>-0</v>
      </c>
      <c r="W42" s="95"/>
      <c r="X42" s="96" t="n">
        <f aca="false">VLOOKUP($A42,PARAMS,7,FALSE())</f>
        <v>0.0191064797925966</v>
      </c>
      <c r="Y42" s="97" t="n">
        <f aca="true">IF(ISNUMBER(G42),VLOOKUP($A42,PARAMS,8,FALSE()),VLOOKUP($A42,PARAMS,4,FALSE()))-TODAY()</f>
        <v>-8554</v>
      </c>
      <c r="AA42" s="93" t="n">
        <f aca="false">IF($E42=AA$2,$S42,0)</f>
        <v>0</v>
      </c>
      <c r="AB42" s="93" t="n">
        <f aca="false">IF($E42=AB$2,$S42,0)</f>
        <v>0</v>
      </c>
      <c r="AC42" s="93" t="n">
        <f aca="false">IF($E42=AC$2,$S42,0)</f>
        <v>0</v>
      </c>
      <c r="AD42" s="93" t="n">
        <f aca="false">IF($E42=AD$2,$S42,0)</f>
        <v>0</v>
      </c>
      <c r="AE42" s="93" t="n">
        <f aca="false">IF($E42=AE$2,$S42,0)</f>
        <v>0</v>
      </c>
      <c r="AG42" s="93" t="n">
        <f aca="false">IF($E42=AG$2,$T42,0)</f>
        <v>0</v>
      </c>
      <c r="AH42" s="93" t="n">
        <f aca="false">IF($E42=AH$2,$T42,0)</f>
        <v>0</v>
      </c>
      <c r="AI42" s="93" t="n">
        <f aca="false">IF($E42=AI$2,$T42,0)</f>
        <v>0</v>
      </c>
      <c r="AJ42" s="93" t="n">
        <f aca="false">IF($E42=AJ$2,$T42,0)</f>
        <v>0</v>
      </c>
      <c r="AK42" s="93" t="n">
        <f aca="false">IF($E42=AK$2,$T42,0)</f>
        <v>0</v>
      </c>
      <c r="AM42" s="93" t="n">
        <f aca="false">IF($E42=AM$2,$U42,0)</f>
        <v>0</v>
      </c>
      <c r="AN42" s="93" t="n">
        <f aca="false">IF($E42=AN$2,$U42,0)</f>
        <v>0</v>
      </c>
      <c r="AO42" s="93" t="n">
        <f aca="false">IF($E42=AO$2,$U42,0)</f>
        <v>0</v>
      </c>
      <c r="AP42" s="93" t="n">
        <f aca="false">IF($E42=AP$2,$U42,0)</f>
        <v>0</v>
      </c>
      <c r="AQ42" s="93" t="n">
        <f aca="false">IF($E42=AQ$2,$U42,0)</f>
        <v>0</v>
      </c>
    </row>
    <row r="43" customFormat="false" ht="11.25" hidden="false" customHeight="false" outlineLevel="0" collapsed="false">
      <c r="A43" s="36" t="n">
        <v>37408</v>
      </c>
      <c r="B43" s="84"/>
      <c r="C43" s="85"/>
      <c r="D43" s="85"/>
      <c r="E43" s="86" t="n">
        <f aca="false">(M43-B43)*F43*10000</f>
        <v>0</v>
      </c>
      <c r="F43" s="85"/>
      <c r="G43" s="87" t="n">
        <v>-0.115</v>
      </c>
      <c r="H43" s="88" t="n">
        <v>2</v>
      </c>
      <c r="I43" s="89" t="n">
        <v>2.88</v>
      </c>
      <c r="J43" s="88" t="n">
        <f aca="false">VLOOKUP($A43,PARAMS,2,FALSE())+G43</f>
        <v>2.703</v>
      </c>
      <c r="K43" s="90" t="n">
        <v>0</v>
      </c>
      <c r="L43" s="90" t="n">
        <f aca="false">VLOOKUP($A43,PARAMS,3,FALSE())+K43</f>
        <v>0.575</v>
      </c>
      <c r="M43" s="91" t="n">
        <f aca="false">IF(ISNUMBER($F43),bsd(M$2,$H43,$J43,$I43,$Y43,$L43,$X43,0.2),0)</f>
        <v>0</v>
      </c>
      <c r="N43" s="91" t="n">
        <f aca="false">IF(ISNUMBER($F43),bsd(N$2,$H43,$J43,$I43,$Y43,$L43,$X43,0.2),0)</f>
        <v>0</v>
      </c>
      <c r="O43" s="91" t="n">
        <f aca="false">IF(ISNUMBER($F43),bsd(O$2,$H43,$J43,$I43,$Y43,$L43,$X43,0.2),0)</f>
        <v>0</v>
      </c>
      <c r="P43" s="91" t="n">
        <f aca="false">IF(ISNUMBER($F43),bsd(P$2,$H43,$J43,$I43,$Y43,$L43,$X43,0.2),0)</f>
        <v>0</v>
      </c>
      <c r="Q43" s="91" t="n">
        <f aca="false">IF(ISNUMBER($F43),bsd(Q$2,$H43,$J43,$I43,$Y43,$L43,$X43,0.2),0)</f>
        <v>0</v>
      </c>
      <c r="R43" s="92"/>
      <c r="S43" s="93" t="n">
        <f aca="false">IF(ISNUMBER($A43),$F43*N43,0)</f>
        <v>0</v>
      </c>
      <c r="T43" s="93" t="n">
        <f aca="false">IF(ISNUMBER($A43),$F43*O43,0)</f>
        <v>0</v>
      </c>
      <c r="U43" s="94" t="n">
        <f aca="false">IF(ISNUMBER($A43),$F43*P43*10000,0)</f>
        <v>0</v>
      </c>
      <c r="V43" s="94" t="n">
        <f aca="false">IF(ISNUMBER($A43),$F43*Q43*-10000,0)</f>
        <v>-0</v>
      </c>
      <c r="W43" s="95"/>
      <c r="X43" s="96" t="n">
        <f aca="false">VLOOKUP($A43,PARAMS,7,FALSE())</f>
        <v>0.0192824735369563</v>
      </c>
      <c r="Y43" s="97" t="n">
        <f aca="true">IF(ISNUMBER(G43),VLOOKUP($A43,PARAMS,8,FALSE()),VLOOKUP($A43,PARAMS,4,FALSE()))-TODAY()</f>
        <v>-8521</v>
      </c>
      <c r="AA43" s="93" t="n">
        <f aca="false">IF($E43=AA$2,$S43,0)</f>
        <v>0</v>
      </c>
      <c r="AB43" s="93" t="n">
        <f aca="false">IF($E43=AB$2,$S43,0)</f>
        <v>0</v>
      </c>
      <c r="AC43" s="93" t="n">
        <f aca="false">IF($E43=AC$2,$S43,0)</f>
        <v>0</v>
      </c>
      <c r="AD43" s="93" t="n">
        <f aca="false">IF($E43=AD$2,$S43,0)</f>
        <v>0</v>
      </c>
      <c r="AE43" s="93" t="n">
        <f aca="false">IF($E43=AE$2,$S43,0)</f>
        <v>0</v>
      </c>
      <c r="AG43" s="93" t="n">
        <f aca="false">IF($E43=AG$2,$T43,0)</f>
        <v>0</v>
      </c>
      <c r="AH43" s="93" t="n">
        <f aca="false">IF($E43=AH$2,$T43,0)</f>
        <v>0</v>
      </c>
      <c r="AI43" s="93" t="n">
        <f aca="false">IF($E43=AI$2,$T43,0)</f>
        <v>0</v>
      </c>
      <c r="AJ43" s="93" t="n">
        <f aca="false">IF($E43=AJ$2,$T43,0)</f>
        <v>0</v>
      </c>
      <c r="AK43" s="93" t="n">
        <f aca="false">IF($E43=AK$2,$T43,0)</f>
        <v>0</v>
      </c>
      <c r="AM43" s="93" t="n">
        <f aca="false">IF($E43=AM$2,$U43,0)</f>
        <v>0</v>
      </c>
      <c r="AN43" s="93" t="n">
        <f aca="false">IF($E43=AN$2,$U43,0)</f>
        <v>0</v>
      </c>
      <c r="AO43" s="93" t="n">
        <f aca="false">IF($E43=AO$2,$U43,0)</f>
        <v>0</v>
      </c>
      <c r="AP43" s="93" t="n">
        <f aca="false">IF($E43=AP$2,$U43,0)</f>
        <v>0</v>
      </c>
      <c r="AQ43" s="93" t="n">
        <f aca="false">IF($E43=AQ$2,$U43,0)</f>
        <v>0</v>
      </c>
    </row>
    <row r="44" customFormat="false" ht="11.25" hidden="false" customHeight="false" outlineLevel="0" collapsed="false">
      <c r="A44" s="36" t="n">
        <v>37438</v>
      </c>
      <c r="B44" s="84"/>
      <c r="C44" s="85"/>
      <c r="D44" s="85"/>
      <c r="E44" s="86" t="n">
        <f aca="false">(M44-B44)*F44*10000</f>
        <v>0</v>
      </c>
      <c r="F44" s="85"/>
      <c r="G44" s="87" t="n">
        <v>-0.115</v>
      </c>
      <c r="H44" s="88" t="n">
        <v>2</v>
      </c>
      <c r="I44" s="89" t="n">
        <v>2.88</v>
      </c>
      <c r="J44" s="88" t="n">
        <f aca="false">VLOOKUP($A44,PARAMS,2,FALSE())+G44</f>
        <v>2.745</v>
      </c>
      <c r="K44" s="90" t="n">
        <v>0</v>
      </c>
      <c r="L44" s="90" t="n">
        <f aca="false">VLOOKUP($A44,PARAMS,3,FALSE())+K44</f>
        <v>0.57</v>
      </c>
      <c r="M44" s="91" t="n">
        <f aca="false">IF(ISNUMBER($F44),bsd(M$2,$H44,$J44,$I44,$Y44,$L44,$X44,0.2),0)</f>
        <v>0</v>
      </c>
      <c r="N44" s="91" t="n">
        <f aca="false">IF(ISNUMBER($F44),bsd(N$2,$H44,$J44,$I44,$Y44,$L44,$X44,0.2),0)</f>
        <v>0</v>
      </c>
      <c r="O44" s="91" t="n">
        <f aca="false">IF(ISNUMBER($F44),bsd(O$2,$H44,$J44,$I44,$Y44,$L44,$X44,0.2),0)</f>
        <v>0</v>
      </c>
      <c r="P44" s="91" t="n">
        <f aca="false">IF(ISNUMBER($F44),bsd(P$2,$H44,$J44,$I44,$Y44,$L44,$X44,0.2),0)</f>
        <v>0</v>
      </c>
      <c r="Q44" s="91" t="n">
        <f aca="false">IF(ISNUMBER($F44),bsd(Q$2,$H44,$J44,$I44,$Y44,$L44,$X44,0.2),0)</f>
        <v>0</v>
      </c>
      <c r="R44" s="92"/>
      <c r="S44" s="93" t="n">
        <f aca="false">IF(ISNUMBER($A44),$F44*N44,0)</f>
        <v>0</v>
      </c>
      <c r="T44" s="93" t="n">
        <f aca="false">IF(ISNUMBER($A44),$F44*O44,0)</f>
        <v>0</v>
      </c>
      <c r="U44" s="94" t="n">
        <f aca="false">IF(ISNUMBER($A44),$F44*P44*10000,0)</f>
        <v>0</v>
      </c>
      <c r="V44" s="94" t="n">
        <f aca="false">IF(ISNUMBER($A44),$F44*Q44*-10000,0)</f>
        <v>-0</v>
      </c>
      <c r="W44" s="95"/>
      <c r="X44" s="96" t="n">
        <f aca="false">VLOOKUP($A44,PARAMS,7,FALSE())</f>
        <v>0.0195950648415604</v>
      </c>
      <c r="Y44" s="97" t="n">
        <f aca="true">IF(ISNUMBER(G44),VLOOKUP($A44,PARAMS,8,FALSE()),VLOOKUP($A44,PARAMS,4,FALSE()))-TODAY()</f>
        <v>-8493</v>
      </c>
      <c r="AA44" s="93" t="n">
        <f aca="false">IF($E44=AA$2,$S44,0)</f>
        <v>0</v>
      </c>
      <c r="AB44" s="93" t="n">
        <f aca="false">IF($E44=AB$2,$S44,0)</f>
        <v>0</v>
      </c>
      <c r="AC44" s="93" t="n">
        <f aca="false">IF($E44=AC$2,$S44,0)</f>
        <v>0</v>
      </c>
      <c r="AD44" s="93" t="n">
        <f aca="false">IF($E44=AD$2,$S44,0)</f>
        <v>0</v>
      </c>
      <c r="AE44" s="93" t="n">
        <f aca="false">IF($E44=AE$2,$S44,0)</f>
        <v>0</v>
      </c>
      <c r="AG44" s="93" t="n">
        <f aca="false">IF($E44=AG$2,$T44,0)</f>
        <v>0</v>
      </c>
      <c r="AH44" s="93" t="n">
        <f aca="false">IF($E44=AH$2,$T44,0)</f>
        <v>0</v>
      </c>
      <c r="AI44" s="93" t="n">
        <f aca="false">IF($E44=AI$2,$T44,0)</f>
        <v>0</v>
      </c>
      <c r="AJ44" s="93" t="n">
        <f aca="false">IF($E44=AJ$2,$T44,0)</f>
        <v>0</v>
      </c>
      <c r="AK44" s="93" t="n">
        <f aca="false">IF($E44=AK$2,$T44,0)</f>
        <v>0</v>
      </c>
      <c r="AM44" s="93" t="n">
        <f aca="false">IF($E44=AM$2,$U44,0)</f>
        <v>0</v>
      </c>
      <c r="AN44" s="93" t="n">
        <f aca="false">IF($E44=AN$2,$U44,0)</f>
        <v>0</v>
      </c>
      <c r="AO44" s="93" t="n">
        <f aca="false">IF($E44=AO$2,$U44,0)</f>
        <v>0</v>
      </c>
      <c r="AP44" s="93" t="n">
        <f aca="false">IF($E44=AP$2,$U44,0)</f>
        <v>0</v>
      </c>
      <c r="AQ44" s="93" t="n">
        <f aca="false">IF($E44=AQ$2,$U44,0)</f>
        <v>0</v>
      </c>
    </row>
    <row r="45" customFormat="false" ht="11.25" hidden="false" customHeight="false" outlineLevel="0" collapsed="false">
      <c r="A45" s="36" t="n">
        <v>37469</v>
      </c>
      <c r="B45" s="84"/>
      <c r="C45" s="85"/>
      <c r="D45" s="85"/>
      <c r="E45" s="86" t="n">
        <f aca="false">(M45-B45)*F45*10000</f>
        <v>0</v>
      </c>
      <c r="F45" s="85"/>
      <c r="G45" s="87" t="n">
        <v>-0.115</v>
      </c>
      <c r="H45" s="88" t="n">
        <v>2</v>
      </c>
      <c r="I45" s="89" t="n">
        <v>2.88</v>
      </c>
      <c r="J45" s="88" t="n">
        <f aca="false">VLOOKUP($A45,PARAMS,2,FALSE())+G45</f>
        <v>2.788</v>
      </c>
      <c r="K45" s="90" t="n">
        <v>0</v>
      </c>
      <c r="L45" s="90" t="n">
        <f aca="false">VLOOKUP($A45,PARAMS,3,FALSE())+K45</f>
        <v>0.565</v>
      </c>
      <c r="M45" s="91" t="n">
        <f aca="false">IF(ISNUMBER($F45),bsd(M$2,$H45,$J45,$I45,$Y45,$L45,$X45,0.2),0)</f>
        <v>0</v>
      </c>
      <c r="N45" s="91" t="n">
        <f aca="false">IF(ISNUMBER($F45),bsd(N$2,$H45,$J45,$I45,$Y45,$L45,$X45,0.2),0)</f>
        <v>0</v>
      </c>
      <c r="O45" s="91" t="n">
        <f aca="false">IF(ISNUMBER($F45),bsd(O$2,$H45,$J45,$I45,$Y45,$L45,$X45,0.2),0)</f>
        <v>0</v>
      </c>
      <c r="P45" s="91" t="n">
        <f aca="false">IF(ISNUMBER($F45),bsd(P$2,$H45,$J45,$I45,$Y45,$L45,$X45,0.2),0)</f>
        <v>0</v>
      </c>
      <c r="Q45" s="91" t="n">
        <f aca="false">IF(ISNUMBER($F45),bsd(Q$2,$H45,$J45,$I45,$Y45,$L45,$X45,0.2),0)</f>
        <v>0</v>
      </c>
      <c r="R45" s="92"/>
      <c r="S45" s="93" t="n">
        <f aca="false">IF(ISNUMBER($A45),$F45*N45,0)</f>
        <v>0</v>
      </c>
      <c r="T45" s="93" t="n">
        <f aca="false">IF(ISNUMBER($A45),$F45*O45,0)</f>
        <v>0</v>
      </c>
      <c r="U45" s="94" t="n">
        <f aca="false">IF(ISNUMBER($A45),$F45*P45*10000,0)</f>
        <v>0</v>
      </c>
      <c r="V45" s="94" t="n">
        <f aca="false">IF(ISNUMBER($A45),$F45*Q45*-10000,0)</f>
        <v>-0</v>
      </c>
      <c r="W45" s="95"/>
      <c r="X45" s="96" t="n">
        <f aca="false">VLOOKUP($A45,PARAMS,7,FALSE())</f>
        <v>0.0201466105621213</v>
      </c>
      <c r="Y45" s="97" t="n">
        <f aca="true">IF(ISNUMBER(G45),VLOOKUP($A45,PARAMS,8,FALSE()),VLOOKUP($A45,PARAMS,4,FALSE()))-TODAY()</f>
        <v>-8460</v>
      </c>
      <c r="AA45" s="93" t="n">
        <f aca="false">IF($E45=AA$2,$S45,0)</f>
        <v>0</v>
      </c>
      <c r="AB45" s="93" t="n">
        <f aca="false">IF($E45=AB$2,$S45,0)</f>
        <v>0</v>
      </c>
      <c r="AC45" s="93" t="n">
        <f aca="false">IF($E45=AC$2,$S45,0)</f>
        <v>0</v>
      </c>
      <c r="AD45" s="93" t="n">
        <f aca="false">IF($E45=AD$2,$S45,0)</f>
        <v>0</v>
      </c>
      <c r="AE45" s="93" t="n">
        <f aca="false">IF($E45=AE$2,$S45,0)</f>
        <v>0</v>
      </c>
      <c r="AG45" s="93" t="n">
        <f aca="false">IF($E45=AG$2,$T45,0)</f>
        <v>0</v>
      </c>
      <c r="AH45" s="93" t="n">
        <f aca="false">IF($E45=AH$2,$T45,0)</f>
        <v>0</v>
      </c>
      <c r="AI45" s="93" t="n">
        <f aca="false">IF($E45=AI$2,$T45,0)</f>
        <v>0</v>
      </c>
      <c r="AJ45" s="93" t="n">
        <f aca="false">IF($E45=AJ$2,$T45,0)</f>
        <v>0</v>
      </c>
      <c r="AK45" s="93" t="n">
        <f aca="false">IF($E45=AK$2,$T45,0)</f>
        <v>0</v>
      </c>
      <c r="AM45" s="93" t="n">
        <f aca="false">IF($E45=AM$2,$U45,0)</f>
        <v>0</v>
      </c>
      <c r="AN45" s="93" t="n">
        <f aca="false">IF($E45=AN$2,$U45,0)</f>
        <v>0</v>
      </c>
      <c r="AO45" s="93" t="n">
        <f aca="false">IF($E45=AO$2,$U45,0)</f>
        <v>0</v>
      </c>
      <c r="AP45" s="93" t="n">
        <f aca="false">IF($E45=AP$2,$U45,0)</f>
        <v>0</v>
      </c>
      <c r="AQ45" s="93" t="n">
        <f aca="false">IF($E45=AQ$2,$U45,0)</f>
        <v>0</v>
      </c>
    </row>
    <row r="46" customFormat="false" ht="11.25" hidden="false" customHeight="false" outlineLevel="0" collapsed="false">
      <c r="A46" s="36" t="n">
        <v>37500</v>
      </c>
      <c r="B46" s="84"/>
      <c r="C46" s="85"/>
      <c r="D46" s="85"/>
      <c r="E46" s="86" t="n">
        <f aca="false">(M46-B46)*F46*10000</f>
        <v>0</v>
      </c>
      <c r="F46" s="85"/>
      <c r="G46" s="87" t="n">
        <v>-0.115</v>
      </c>
      <c r="H46" s="88" t="n">
        <v>2</v>
      </c>
      <c r="I46" s="89" t="n">
        <v>2.88</v>
      </c>
      <c r="J46" s="88" t="n">
        <f aca="false">VLOOKUP($A46,PARAMS,2,FALSE())+G46</f>
        <v>2.784</v>
      </c>
      <c r="K46" s="90" t="n">
        <v>0</v>
      </c>
      <c r="L46" s="90" t="n">
        <f aca="false">VLOOKUP($A46,PARAMS,3,FALSE())+K46</f>
        <v>0.5625</v>
      </c>
      <c r="M46" s="91" t="n">
        <f aca="false">IF(ISNUMBER($F46),bsd(M$2,$H46,$J46,$I46,$Y46,$L46,$X46,0.2),0)</f>
        <v>0</v>
      </c>
      <c r="N46" s="91" t="n">
        <f aca="false">IF(ISNUMBER($F46),bsd(N$2,$H46,$J46,$I46,$Y46,$L46,$X46,0.2),0)</f>
        <v>0</v>
      </c>
      <c r="O46" s="91" t="n">
        <f aca="false">IF(ISNUMBER($F46),bsd(O$2,$H46,$J46,$I46,$Y46,$L46,$X46,0.2),0)</f>
        <v>0</v>
      </c>
      <c r="P46" s="91" t="n">
        <f aca="false">IF(ISNUMBER($F46),bsd(P$2,$H46,$J46,$I46,$Y46,$L46,$X46,0.2),0)</f>
        <v>0</v>
      </c>
      <c r="Q46" s="91" t="n">
        <f aca="false">IF(ISNUMBER($F46),bsd(Q$2,$H46,$J46,$I46,$Y46,$L46,$X46,0.2),0)</f>
        <v>0</v>
      </c>
      <c r="R46" s="92"/>
      <c r="S46" s="93" t="n">
        <f aca="false">IF(ISNUMBER($A46),$F46*N46,0)</f>
        <v>0</v>
      </c>
      <c r="T46" s="93" t="n">
        <f aca="false">IF(ISNUMBER($A46),$F46*O46,0)</f>
        <v>0</v>
      </c>
      <c r="U46" s="94" t="n">
        <f aca="false">IF(ISNUMBER($A46),$F46*P46*10000,0)</f>
        <v>0</v>
      </c>
      <c r="V46" s="94" t="n">
        <f aca="false">IF(ISNUMBER($A46),$F46*Q46*-10000,0)</f>
        <v>-0</v>
      </c>
      <c r="W46" s="95"/>
      <c r="X46" s="96" t="n">
        <f aca="false">VLOOKUP($A46,PARAMS,7,FALSE())</f>
        <v>0.0206981563857513</v>
      </c>
      <c r="Y46" s="97" t="n">
        <f aca="true">IF(ISNUMBER(G46),VLOOKUP($A46,PARAMS,8,FALSE()),VLOOKUP($A46,PARAMS,4,FALSE()))-TODAY()</f>
        <v>-8430</v>
      </c>
      <c r="AA46" s="93" t="n">
        <f aca="false">IF($E46=AA$2,$S46,0)</f>
        <v>0</v>
      </c>
      <c r="AB46" s="93" t="n">
        <f aca="false">IF($E46=AB$2,$S46,0)</f>
        <v>0</v>
      </c>
      <c r="AC46" s="93" t="n">
        <f aca="false">IF($E46=AC$2,$S46,0)</f>
        <v>0</v>
      </c>
      <c r="AD46" s="93" t="n">
        <f aca="false">IF($E46=AD$2,$S46,0)</f>
        <v>0</v>
      </c>
      <c r="AE46" s="93" t="n">
        <f aca="false">IF($E46=AE$2,$S46,0)</f>
        <v>0</v>
      </c>
      <c r="AG46" s="93" t="n">
        <f aca="false">IF($E46=AG$2,$T46,0)</f>
        <v>0</v>
      </c>
      <c r="AH46" s="93" t="n">
        <f aca="false">IF($E46=AH$2,$T46,0)</f>
        <v>0</v>
      </c>
      <c r="AI46" s="93" t="n">
        <f aca="false">IF($E46=AI$2,$T46,0)</f>
        <v>0</v>
      </c>
      <c r="AJ46" s="93" t="n">
        <f aca="false">IF($E46=AJ$2,$T46,0)</f>
        <v>0</v>
      </c>
      <c r="AK46" s="93" t="n">
        <f aca="false">IF($E46=AK$2,$T46,0)</f>
        <v>0</v>
      </c>
      <c r="AM46" s="93" t="n">
        <f aca="false">IF($E46=AM$2,$U46,0)</f>
        <v>0</v>
      </c>
      <c r="AN46" s="93" t="n">
        <f aca="false">IF($E46=AN$2,$U46,0)</f>
        <v>0</v>
      </c>
      <c r="AO46" s="93" t="n">
        <f aca="false">IF($E46=AO$2,$U46,0)</f>
        <v>0</v>
      </c>
      <c r="AP46" s="93" t="n">
        <f aca="false">IF($E46=AP$2,$U46,0)</f>
        <v>0</v>
      </c>
      <c r="AQ46" s="93" t="n">
        <f aca="false">IF($E46=AQ$2,$U46,0)</f>
        <v>0</v>
      </c>
    </row>
    <row r="47" customFormat="false" ht="11.25" hidden="false" customHeight="false" outlineLevel="0" collapsed="false">
      <c r="A47" s="36" t="n">
        <v>37530</v>
      </c>
      <c r="B47" s="84"/>
      <c r="C47" s="85"/>
      <c r="D47" s="85"/>
      <c r="E47" s="86" t="n">
        <f aca="false">(M47-B47)*F47*10000</f>
        <v>0</v>
      </c>
      <c r="F47" s="85"/>
      <c r="G47" s="87" t="n">
        <v>-0.115</v>
      </c>
      <c r="H47" s="88" t="n">
        <v>2</v>
      </c>
      <c r="I47" s="89" t="n">
        <v>2.88</v>
      </c>
      <c r="J47" s="88" t="n">
        <f aca="false">VLOOKUP($A47,PARAMS,2,FALSE())+G47</f>
        <v>2.807</v>
      </c>
      <c r="K47" s="90" t="n">
        <v>0</v>
      </c>
      <c r="L47" s="90" t="n">
        <f aca="false">VLOOKUP($A47,PARAMS,3,FALSE())+K47</f>
        <v>0.5625</v>
      </c>
      <c r="M47" s="91" t="n">
        <f aca="false">IF(ISNUMBER($F47),bsd(M$2,$H47,$J47,$I47,$Y47,$L47,$X47,0.2),0)</f>
        <v>0</v>
      </c>
      <c r="N47" s="91" t="n">
        <f aca="false">IF(ISNUMBER($F47),bsd(N$2,$H47,$J47,$I47,$Y47,$L47,$X47,0.2),0)</f>
        <v>0</v>
      </c>
      <c r="O47" s="91" t="n">
        <f aca="false">IF(ISNUMBER($F47),bsd(O$2,$H47,$J47,$I47,$Y47,$L47,$X47,0.2),0)</f>
        <v>0</v>
      </c>
      <c r="P47" s="91" t="n">
        <f aca="false">IF(ISNUMBER($F47),bsd(P$2,$H47,$J47,$I47,$Y47,$L47,$X47,0.2),0)</f>
        <v>0</v>
      </c>
      <c r="Q47" s="91" t="n">
        <f aca="false">IF(ISNUMBER($F47),bsd(Q$2,$H47,$J47,$I47,$Y47,$L47,$X47,0.2),0)</f>
        <v>0</v>
      </c>
      <c r="R47" s="92"/>
      <c r="S47" s="93" t="n">
        <f aca="false">IF(ISNUMBER($A47),$F47*N47,0)</f>
        <v>0</v>
      </c>
      <c r="T47" s="93" t="n">
        <f aca="false">IF(ISNUMBER($A47),$F47*O47,0)</f>
        <v>0</v>
      </c>
      <c r="U47" s="94" t="n">
        <f aca="false">IF(ISNUMBER($A47),$F47*P47*10000,0)</f>
        <v>0</v>
      </c>
      <c r="V47" s="94" t="n">
        <f aca="false">IF(ISNUMBER($A47),$F47*Q47*-10000,0)</f>
        <v>-0</v>
      </c>
      <c r="W47" s="95"/>
      <c r="X47" s="96" t="n">
        <f aca="false">VLOOKUP($A47,PARAMS,7,FALSE())</f>
        <v>0.0213202408866033</v>
      </c>
      <c r="Y47" s="97" t="n">
        <f aca="true">IF(ISNUMBER(G47),VLOOKUP($A47,PARAMS,8,FALSE()),VLOOKUP($A47,PARAMS,4,FALSE()))-TODAY()</f>
        <v>-8401</v>
      </c>
      <c r="AA47" s="93" t="n">
        <f aca="false">IF($E47=AA$2,$S47,0)</f>
        <v>0</v>
      </c>
      <c r="AB47" s="93" t="n">
        <f aca="false">IF($E47=AB$2,$S47,0)</f>
        <v>0</v>
      </c>
      <c r="AC47" s="93" t="n">
        <f aca="false">IF($E47=AC$2,$S47,0)</f>
        <v>0</v>
      </c>
      <c r="AD47" s="93" t="n">
        <f aca="false">IF($E47=AD$2,$S47,0)</f>
        <v>0</v>
      </c>
      <c r="AE47" s="93" t="n">
        <f aca="false">IF($E47=AE$2,$S47,0)</f>
        <v>0</v>
      </c>
      <c r="AG47" s="93" t="n">
        <f aca="false">IF($E47=AG$2,$T47,0)</f>
        <v>0</v>
      </c>
      <c r="AH47" s="93" t="n">
        <f aca="false">IF($E47=AH$2,$T47,0)</f>
        <v>0</v>
      </c>
      <c r="AI47" s="93" t="n">
        <f aca="false">IF($E47=AI$2,$T47,0)</f>
        <v>0</v>
      </c>
      <c r="AJ47" s="93" t="n">
        <f aca="false">IF($E47=AJ$2,$T47,0)</f>
        <v>0</v>
      </c>
      <c r="AK47" s="93" t="n">
        <f aca="false">IF($E47=AK$2,$T47,0)</f>
        <v>0</v>
      </c>
      <c r="AM47" s="93" t="n">
        <f aca="false">IF($E47=AM$2,$U47,0)</f>
        <v>0</v>
      </c>
      <c r="AN47" s="93" t="n">
        <f aca="false">IF($E47=AN$2,$U47,0)</f>
        <v>0</v>
      </c>
      <c r="AO47" s="93" t="n">
        <f aca="false">IF($E47=AO$2,$U47,0)</f>
        <v>0</v>
      </c>
      <c r="AP47" s="93" t="n">
        <f aca="false">IF($E47=AP$2,$U47,0)</f>
        <v>0</v>
      </c>
      <c r="AQ47" s="93" t="n">
        <f aca="false">IF($E47=AQ$2,$U47,0)</f>
        <v>0</v>
      </c>
    </row>
    <row r="48" customFormat="false" ht="11.25" hidden="false" customHeight="false" outlineLevel="0" collapsed="false">
      <c r="A48" s="36" t="n">
        <v>37561</v>
      </c>
      <c r="B48" s="84"/>
      <c r="C48" s="85"/>
      <c r="D48" s="85"/>
      <c r="E48" s="86" t="n">
        <f aca="false">(M48-B48)*F48*10000</f>
        <v>0</v>
      </c>
      <c r="F48" s="85"/>
      <c r="G48" s="87" t="n">
        <v>-0.115</v>
      </c>
      <c r="H48" s="88" t="n">
        <v>2</v>
      </c>
      <c r="I48" s="89" t="n">
        <v>2.88</v>
      </c>
      <c r="J48" s="88" t="n">
        <f aca="false">VLOOKUP($A48,PARAMS,2,FALSE())+G48</f>
        <v>3.004</v>
      </c>
      <c r="K48" s="90" t="n">
        <v>0</v>
      </c>
      <c r="L48" s="90" t="n">
        <f aca="false">VLOOKUP($A48,PARAMS,3,FALSE())+K48</f>
        <v>0.555</v>
      </c>
      <c r="M48" s="91" t="n">
        <f aca="false">IF(ISNUMBER($F48),bsd(M$2,$H48,$J48,$I48,$Y48,$L48,$X48,0.2),0)</f>
        <v>0</v>
      </c>
      <c r="N48" s="91" t="n">
        <f aca="false">IF(ISNUMBER($F48),bsd(N$2,$H48,$J48,$I48,$Y48,$L48,$X48,0.2),0)</f>
        <v>0</v>
      </c>
      <c r="O48" s="91" t="n">
        <f aca="false">IF(ISNUMBER($F48),bsd(O$2,$H48,$J48,$I48,$Y48,$L48,$X48,0.2),0)</f>
        <v>0</v>
      </c>
      <c r="P48" s="91" t="n">
        <f aca="false">IF(ISNUMBER($F48),bsd(P$2,$H48,$J48,$I48,$Y48,$L48,$X48,0.2),0)</f>
        <v>0</v>
      </c>
      <c r="Q48" s="91" t="n">
        <f aca="false">IF(ISNUMBER($F48),bsd(Q$2,$H48,$J48,$I48,$Y48,$L48,$X48,0.2),0)</f>
        <v>0</v>
      </c>
      <c r="R48" s="92"/>
      <c r="S48" s="93" t="n">
        <f aca="false">IF(ISNUMBER($A48),$F48*N48,0)</f>
        <v>0</v>
      </c>
      <c r="T48" s="93" t="n">
        <f aca="false">IF(ISNUMBER($A48),$F48*O48,0)</f>
        <v>0</v>
      </c>
      <c r="U48" s="94" t="n">
        <f aca="false">IF(ISNUMBER($A48),$F48*P48*10000,0)</f>
        <v>0</v>
      </c>
      <c r="V48" s="94" t="n">
        <f aca="false">IF(ISNUMBER($A48),$F48*Q48*-10000,0)</f>
        <v>-0</v>
      </c>
      <c r="W48" s="95"/>
      <c r="X48" s="96" t="n">
        <f aca="false">VLOOKUP($A48,PARAMS,7,FALSE())</f>
        <v>0.0220880716500842</v>
      </c>
      <c r="Y48" s="97" t="n">
        <f aca="true">IF(ISNUMBER(G48),VLOOKUP($A48,PARAMS,8,FALSE()),VLOOKUP($A48,PARAMS,4,FALSE()))-TODAY()</f>
        <v>-8368</v>
      </c>
      <c r="AA48" s="93" t="n">
        <f aca="false">IF($E48=AA$2,$S48,0)</f>
        <v>0</v>
      </c>
      <c r="AB48" s="93" t="n">
        <f aca="false">IF($E48=AB$2,$S48,0)</f>
        <v>0</v>
      </c>
      <c r="AC48" s="93" t="n">
        <f aca="false">IF($E48=AC$2,$S48,0)</f>
        <v>0</v>
      </c>
      <c r="AD48" s="93" t="n">
        <f aca="false">IF($E48=AD$2,$S48,0)</f>
        <v>0</v>
      </c>
      <c r="AE48" s="93" t="n">
        <f aca="false">IF($E48=AE$2,$S48,0)</f>
        <v>0</v>
      </c>
      <c r="AG48" s="93" t="n">
        <f aca="false">IF($E48=AG$2,$T48,0)</f>
        <v>0</v>
      </c>
      <c r="AH48" s="93" t="n">
        <f aca="false">IF($E48=AH$2,$T48,0)</f>
        <v>0</v>
      </c>
      <c r="AI48" s="93" t="n">
        <f aca="false">IF($E48=AI$2,$T48,0)</f>
        <v>0</v>
      </c>
      <c r="AJ48" s="93" t="n">
        <f aca="false">IF($E48=AJ$2,$T48,0)</f>
        <v>0</v>
      </c>
      <c r="AK48" s="93" t="n">
        <f aca="false">IF($E48=AK$2,$T48,0)</f>
        <v>0</v>
      </c>
      <c r="AM48" s="93" t="n">
        <f aca="false">IF($E48=AM$2,$U48,0)</f>
        <v>0</v>
      </c>
      <c r="AN48" s="93" t="n">
        <f aca="false">IF($E48=AN$2,$U48,0)</f>
        <v>0</v>
      </c>
      <c r="AO48" s="93" t="n">
        <f aca="false">IF($E48=AO$2,$U48,0)</f>
        <v>0</v>
      </c>
      <c r="AP48" s="93" t="n">
        <f aca="false">IF($E48=AP$2,$U48,0)</f>
        <v>0</v>
      </c>
      <c r="AQ48" s="93" t="n">
        <f aca="false">IF($E48=AQ$2,$U48,0)</f>
        <v>0</v>
      </c>
    </row>
    <row r="49" customFormat="false" ht="11.25" hidden="false" customHeight="false" outlineLevel="0" collapsed="false">
      <c r="A49" s="36" t="n">
        <v>37591</v>
      </c>
      <c r="B49" s="84"/>
      <c r="C49" s="85"/>
      <c r="D49" s="85"/>
      <c r="E49" s="86" t="n">
        <f aca="false">(M49-B49)*F49*10000</f>
        <v>0</v>
      </c>
      <c r="F49" s="85"/>
      <c r="G49" s="87" t="n">
        <v>-0.115</v>
      </c>
      <c r="H49" s="88" t="n">
        <v>2</v>
      </c>
      <c r="I49" s="89" t="n">
        <v>2.88</v>
      </c>
      <c r="J49" s="88" t="n">
        <f aca="false">VLOOKUP($A49,PARAMS,2,FALSE())+G49</f>
        <v>3.191</v>
      </c>
      <c r="K49" s="90" t="n">
        <v>0</v>
      </c>
      <c r="L49" s="90" t="n">
        <f aca="false">VLOOKUP($A49,PARAMS,3,FALSE())+K49</f>
        <v>0.55</v>
      </c>
      <c r="M49" s="91" t="n">
        <f aca="false">IF(ISNUMBER($F49),bsd(M$2,$H49,$J49,$I49,$Y49,$L49,$X49,0.2),0)</f>
        <v>0</v>
      </c>
      <c r="N49" s="91" t="n">
        <f aca="false">IF(ISNUMBER($F49),bsd(N$2,$H49,$J49,$I49,$Y49,$L49,$X49,0.2),0)</f>
        <v>0</v>
      </c>
      <c r="O49" s="91" t="n">
        <f aca="false">IF(ISNUMBER($F49),bsd(O$2,$H49,$J49,$I49,$Y49,$L49,$X49,0.2),0)</f>
        <v>0</v>
      </c>
      <c r="P49" s="91" t="n">
        <f aca="false">IF(ISNUMBER($F49),bsd(P$2,$H49,$J49,$I49,$Y49,$L49,$X49,0.2),0)</f>
        <v>0</v>
      </c>
      <c r="Q49" s="91" t="n">
        <f aca="false">IF(ISNUMBER($F49),bsd(Q$2,$H49,$J49,$I49,$Y49,$L49,$X49,0.2),0)</f>
        <v>0</v>
      </c>
      <c r="R49" s="92"/>
      <c r="S49" s="93" t="n">
        <f aca="false">IF(ISNUMBER($A49),$F49*N49,0)</f>
        <v>0</v>
      </c>
      <c r="T49" s="93" t="n">
        <f aca="false">IF(ISNUMBER($A49),$F49*O49,0)</f>
        <v>0</v>
      </c>
      <c r="U49" s="94" t="n">
        <f aca="false">IF(ISNUMBER($A49),$F49*P49*10000,0)</f>
        <v>0</v>
      </c>
      <c r="V49" s="94" t="n">
        <f aca="false">IF(ISNUMBER($A49),$F49*Q49*-10000,0)</f>
        <v>-0</v>
      </c>
      <c r="W49" s="95"/>
      <c r="X49" s="96" t="n">
        <f aca="false">VLOOKUP($A49,PARAMS,7,FALSE())</f>
        <v>0.0228311338692704</v>
      </c>
      <c r="Y49" s="97" t="n">
        <f aca="true">IF(ISNUMBER(G49),VLOOKUP($A49,PARAMS,8,FALSE()),VLOOKUP($A49,PARAMS,4,FALSE()))-TODAY()</f>
        <v>-8340</v>
      </c>
      <c r="AA49" s="93" t="n">
        <f aca="false">IF($E49=AA$2,$S49,0)</f>
        <v>0</v>
      </c>
      <c r="AB49" s="93" t="n">
        <f aca="false">IF($E49=AB$2,$S49,0)</f>
        <v>0</v>
      </c>
      <c r="AC49" s="93" t="n">
        <f aca="false">IF($E49=AC$2,$S49,0)</f>
        <v>0</v>
      </c>
      <c r="AD49" s="93" t="n">
        <f aca="false">IF($E49=AD$2,$S49,0)</f>
        <v>0</v>
      </c>
      <c r="AE49" s="93" t="n">
        <f aca="false">IF($E49=AE$2,$S49,0)</f>
        <v>0</v>
      </c>
      <c r="AG49" s="93" t="n">
        <f aca="false">IF($E49=AG$2,$T49,0)</f>
        <v>0</v>
      </c>
      <c r="AH49" s="93" t="n">
        <f aca="false">IF($E49=AH$2,$T49,0)</f>
        <v>0</v>
      </c>
      <c r="AI49" s="93" t="n">
        <f aca="false">IF($E49=AI$2,$T49,0)</f>
        <v>0</v>
      </c>
      <c r="AJ49" s="93" t="n">
        <f aca="false">IF($E49=AJ$2,$T49,0)</f>
        <v>0</v>
      </c>
      <c r="AK49" s="93" t="n">
        <f aca="false">IF($E49=AK$2,$T49,0)</f>
        <v>0</v>
      </c>
      <c r="AM49" s="93" t="n">
        <f aca="false">IF($E49=AM$2,$U49,0)</f>
        <v>0</v>
      </c>
      <c r="AN49" s="93" t="n">
        <f aca="false">IF($E49=AN$2,$U49,0)</f>
        <v>0</v>
      </c>
      <c r="AO49" s="93" t="n">
        <f aca="false">IF($E49=AO$2,$U49,0)</f>
        <v>0</v>
      </c>
      <c r="AP49" s="93" t="n">
        <f aca="false">IF($E49=AP$2,$U49,0)</f>
        <v>0</v>
      </c>
      <c r="AQ49" s="93" t="n">
        <f aca="false">IF($E49=AQ$2,$U49,0)</f>
        <v>0</v>
      </c>
    </row>
    <row r="50" customFormat="false" ht="11.25" hidden="false" customHeight="false" outlineLevel="0" collapsed="false">
      <c r="A50" s="36"/>
      <c r="B50" s="84"/>
      <c r="C50" s="85"/>
      <c r="D50" s="85"/>
      <c r="E50" s="86"/>
      <c r="F50" s="85"/>
      <c r="G50" s="87"/>
      <c r="H50" s="88"/>
      <c r="I50" s="89"/>
      <c r="J50" s="88"/>
      <c r="K50" s="90"/>
      <c r="L50" s="90"/>
      <c r="M50" s="91"/>
      <c r="N50" s="91"/>
      <c r="O50" s="91"/>
      <c r="P50" s="91"/>
      <c r="Q50" s="91"/>
      <c r="R50" s="92"/>
      <c r="S50" s="93"/>
      <c r="T50" s="93"/>
      <c r="U50" s="94"/>
      <c r="V50" s="94"/>
      <c r="W50" s="95"/>
      <c r="X50" s="96"/>
      <c r="Y50" s="97"/>
      <c r="AA50" s="93"/>
      <c r="AB50" s="93"/>
      <c r="AC50" s="93"/>
      <c r="AD50" s="93"/>
      <c r="AE50" s="93"/>
      <c r="AG50" s="93"/>
      <c r="AH50" s="93"/>
      <c r="AI50" s="93"/>
      <c r="AJ50" s="93"/>
      <c r="AK50" s="93"/>
      <c r="AM50" s="93"/>
      <c r="AN50" s="93"/>
      <c r="AO50" s="93"/>
      <c r="AP50" s="93"/>
      <c r="AQ50" s="93"/>
    </row>
    <row r="51" customFormat="false" ht="11.25" hidden="false" customHeight="false" outlineLevel="0" collapsed="false">
      <c r="A51" s="36" t="n">
        <v>37926</v>
      </c>
      <c r="B51" s="84"/>
      <c r="C51" s="85"/>
      <c r="D51" s="85"/>
      <c r="E51" s="86" t="n">
        <f aca="false">(M51-B51)*F51*10000</f>
        <v>0</v>
      </c>
      <c r="F51" s="85"/>
      <c r="G51" s="87"/>
      <c r="H51" s="88" t="n">
        <v>2</v>
      </c>
      <c r="I51" s="89" t="n">
        <v>3.18</v>
      </c>
      <c r="J51" s="88" t="n">
        <f aca="false">VLOOKUP($A51,PARAMS,2,FALSE())+G51</f>
        <v>3.361</v>
      </c>
      <c r="K51" s="90" t="n">
        <v>0</v>
      </c>
      <c r="L51" s="90" t="n">
        <f aca="false">VLOOKUP($A51,PARAMS,3,FALSE())+K51</f>
        <v>0.395</v>
      </c>
      <c r="M51" s="91" t="n">
        <f aca="false">IF(ISNUMBER($F51),bsd(M$2,$H51,$J51,$I51,$Y51,$L51,$X51,0.2),0)</f>
        <v>0</v>
      </c>
      <c r="N51" s="91" t="n">
        <f aca="false">IF(ISNUMBER($F51),bsd(N$2,$H51,$J51,$I51,$Y51,$L51,$X51,0.2),0)</f>
        <v>0</v>
      </c>
      <c r="O51" s="91" t="n">
        <f aca="false">IF(ISNUMBER($F51),bsd(O$2,$H51,$J51,$I51,$Y51,$L51,$X51,0.2),0)</f>
        <v>0</v>
      </c>
      <c r="P51" s="91" t="n">
        <f aca="false">IF(ISNUMBER($F51),bsd(P$2,$H51,$J51,$I51,$Y51,$L51,$X51,0.2),0)</f>
        <v>0</v>
      </c>
      <c r="Q51" s="91" t="n">
        <f aca="false">IF(ISNUMBER($F51),bsd(Q$2,$H51,$J51,$I51,$Y51,$L51,$X51,0.2),0)</f>
        <v>0</v>
      </c>
      <c r="R51" s="92"/>
      <c r="S51" s="93" t="n">
        <f aca="false">IF(ISNUMBER($A51),$F51*N51,0)</f>
        <v>0</v>
      </c>
      <c r="T51" s="93" t="n">
        <f aca="false">IF(ISNUMBER($A51),$F51*O51,0)</f>
        <v>0</v>
      </c>
      <c r="U51" s="94" t="n">
        <f aca="false">IF(ISNUMBER($A51),$F51*P51*10000,0)</f>
        <v>0</v>
      </c>
      <c r="V51" s="94" t="n">
        <f aca="false">IF(ISNUMBER($A51),$F51*Q51*-10000,0)</f>
        <v>-0</v>
      </c>
      <c r="W51" s="95"/>
      <c r="X51" s="96" t="n">
        <f aca="false">VLOOKUP($A51,PARAMS,7,FALSE())</f>
        <v>0.032904487442281</v>
      </c>
      <c r="Y51" s="97" t="n">
        <f aca="true">IF(ISNUMBER(G51),VLOOKUP($A51,PARAMS,8,FALSE()),VLOOKUP($A51,PARAMS,4,FALSE()))-TODAY()</f>
        <v>-8004</v>
      </c>
      <c r="AA51" s="93" t="n">
        <f aca="false">IF($E51=AA$2,$S51,0)</f>
        <v>0</v>
      </c>
      <c r="AB51" s="93" t="n">
        <f aca="false">IF($E51=AB$2,$S51,0)</f>
        <v>0</v>
      </c>
      <c r="AC51" s="93" t="n">
        <f aca="false">IF($E51=AC$2,$S51,0)</f>
        <v>0</v>
      </c>
      <c r="AD51" s="93" t="n">
        <f aca="false">IF($E51=AD$2,$S51,0)</f>
        <v>0</v>
      </c>
      <c r="AE51" s="93" t="n">
        <f aca="false">IF($E51=AE$2,$S51,0)</f>
        <v>0</v>
      </c>
      <c r="AG51" s="93" t="n">
        <f aca="false">IF($E51=AG$2,$T51,0)</f>
        <v>0</v>
      </c>
      <c r="AH51" s="93" t="n">
        <f aca="false">IF($E51=AH$2,$T51,0)</f>
        <v>0</v>
      </c>
      <c r="AI51" s="93" t="n">
        <f aca="false">IF($E51=AI$2,$T51,0)</f>
        <v>0</v>
      </c>
      <c r="AJ51" s="93" t="n">
        <f aca="false">IF($E51=AJ$2,$T51,0)</f>
        <v>0</v>
      </c>
      <c r="AK51" s="93" t="n">
        <f aca="false">IF($E51=AK$2,$T51,0)</f>
        <v>0</v>
      </c>
      <c r="AM51" s="93" t="n">
        <f aca="false">IF($E51=AM$2,$U51,0)</f>
        <v>0</v>
      </c>
      <c r="AN51" s="93" t="n">
        <f aca="false">IF($E51=AN$2,$U51,0)</f>
        <v>0</v>
      </c>
      <c r="AO51" s="93" t="n">
        <f aca="false">IF($E51=AO$2,$U51,0)</f>
        <v>0</v>
      </c>
      <c r="AP51" s="93" t="n">
        <f aca="false">IF($E51=AP$2,$U51,0)</f>
        <v>0</v>
      </c>
      <c r="AQ51" s="93" t="n">
        <f aca="false">IF($E51=AQ$2,$U51,0)</f>
        <v>0</v>
      </c>
    </row>
    <row r="52" customFormat="false" ht="11.25" hidden="false" customHeight="false" outlineLevel="0" collapsed="false">
      <c r="A52" s="36" t="n">
        <v>37956</v>
      </c>
      <c r="B52" s="84"/>
      <c r="C52" s="85"/>
      <c r="D52" s="85"/>
      <c r="E52" s="86" t="n">
        <f aca="false">(M52-B52)*F52*10000</f>
        <v>0</v>
      </c>
      <c r="F52" s="85"/>
      <c r="G52" s="87"/>
      <c r="H52" s="88" t="n">
        <v>2</v>
      </c>
      <c r="I52" s="89" t="n">
        <v>3.18</v>
      </c>
      <c r="J52" s="88" t="n">
        <f aca="false">VLOOKUP($A52,PARAMS,2,FALSE())+G52</f>
        <v>3.5</v>
      </c>
      <c r="K52" s="90" t="n">
        <v>0</v>
      </c>
      <c r="L52" s="90" t="n">
        <f aca="false">VLOOKUP($A52,PARAMS,3,FALSE())+K52</f>
        <v>0.395</v>
      </c>
      <c r="M52" s="91" t="n">
        <f aca="false">IF(ISNUMBER($F52),bsd(M$2,$H52,$J52,$I52,$Y52,$L52,$X52,0.2),0)</f>
        <v>0</v>
      </c>
      <c r="N52" s="91" t="n">
        <f aca="false">IF(ISNUMBER($F52),bsd(N$2,$H52,$J52,$I52,$Y52,$L52,$X52,0.2),0)</f>
        <v>0</v>
      </c>
      <c r="O52" s="91" t="n">
        <f aca="false">IF(ISNUMBER($F52),bsd(O$2,$H52,$J52,$I52,$Y52,$L52,$X52,0.2),0)</f>
        <v>0</v>
      </c>
      <c r="P52" s="91" t="n">
        <f aca="false">IF(ISNUMBER($F52),bsd(P$2,$H52,$J52,$I52,$Y52,$L52,$X52,0.2),0)</f>
        <v>0</v>
      </c>
      <c r="Q52" s="91" t="n">
        <f aca="false">IF(ISNUMBER($F52),bsd(Q$2,$H52,$J52,$I52,$Y52,$L52,$X52,0.2),0)</f>
        <v>0</v>
      </c>
      <c r="R52" s="92"/>
      <c r="S52" s="93" t="n">
        <f aca="false">IF(ISNUMBER($A52),$F52*N52,0)</f>
        <v>0</v>
      </c>
      <c r="T52" s="93" t="n">
        <f aca="false">IF(ISNUMBER($A52),$F52*O52,0)</f>
        <v>0</v>
      </c>
      <c r="U52" s="94" t="n">
        <f aca="false">IF(ISNUMBER($A52),$F52*P52*10000,0)</f>
        <v>0</v>
      </c>
      <c r="V52" s="94" t="n">
        <f aca="false">IF(ISNUMBER($A52),$F52*Q52*-10000,0)</f>
        <v>-0</v>
      </c>
      <c r="W52" s="95"/>
      <c r="X52" s="96" t="n">
        <f aca="false">VLOOKUP($A52,PARAMS,7,FALSE())</f>
        <v>0.0337738638474003</v>
      </c>
      <c r="Y52" s="97" t="n">
        <f aca="true">IF(ISNUMBER(G52),VLOOKUP($A52,PARAMS,8,FALSE()),VLOOKUP($A52,PARAMS,4,FALSE()))-TODAY()</f>
        <v>-7977</v>
      </c>
      <c r="AA52" s="93" t="n">
        <f aca="false">IF($E52=AA$2,$S52,0)</f>
        <v>0</v>
      </c>
      <c r="AB52" s="93" t="n">
        <f aca="false">IF($E52=AB$2,$S52,0)</f>
        <v>0</v>
      </c>
      <c r="AC52" s="93" t="n">
        <f aca="false">IF($E52=AC$2,$S52,0)</f>
        <v>0</v>
      </c>
      <c r="AD52" s="93" t="n">
        <f aca="false">IF($E52=AD$2,$S52,0)</f>
        <v>0</v>
      </c>
      <c r="AE52" s="93" t="n">
        <f aca="false">IF($E52=AE$2,$S52,0)</f>
        <v>0</v>
      </c>
      <c r="AG52" s="93" t="n">
        <f aca="false">IF($E52=AG$2,$T52,0)</f>
        <v>0</v>
      </c>
      <c r="AH52" s="93" t="n">
        <f aca="false">IF($E52=AH$2,$T52,0)</f>
        <v>0</v>
      </c>
      <c r="AI52" s="93" t="n">
        <f aca="false">IF($E52=AI$2,$T52,0)</f>
        <v>0</v>
      </c>
      <c r="AJ52" s="93" t="n">
        <f aca="false">IF($E52=AJ$2,$T52,0)</f>
        <v>0</v>
      </c>
      <c r="AK52" s="93" t="n">
        <f aca="false">IF($E52=AK$2,$T52,0)</f>
        <v>0</v>
      </c>
      <c r="AM52" s="93" t="n">
        <f aca="false">IF($E52=AM$2,$U52,0)</f>
        <v>0</v>
      </c>
      <c r="AN52" s="93" t="n">
        <f aca="false">IF($E52=AN$2,$U52,0)</f>
        <v>0</v>
      </c>
      <c r="AO52" s="93" t="n">
        <f aca="false">IF($E52=AO$2,$U52,0)</f>
        <v>0</v>
      </c>
      <c r="AP52" s="93" t="n">
        <f aca="false">IF($E52=AP$2,$U52,0)</f>
        <v>0</v>
      </c>
      <c r="AQ52" s="93" t="n">
        <f aca="false">IF($E52=AQ$2,$U52,0)</f>
        <v>0</v>
      </c>
    </row>
    <row r="53" customFormat="false" ht="11.25" hidden="false" customHeight="false" outlineLevel="0" collapsed="false">
      <c r="A53" s="36"/>
      <c r="B53" s="84"/>
      <c r="C53" s="85"/>
      <c r="D53" s="85"/>
      <c r="E53" s="86"/>
      <c r="F53" s="85"/>
      <c r="G53" s="87"/>
      <c r="H53" s="88"/>
      <c r="I53" s="89"/>
      <c r="J53" s="88"/>
      <c r="K53" s="90"/>
      <c r="L53" s="90"/>
      <c r="M53" s="91"/>
      <c r="N53" s="91"/>
      <c r="O53" s="91"/>
      <c r="P53" s="91"/>
      <c r="Q53" s="91"/>
      <c r="R53" s="92"/>
      <c r="S53" s="93"/>
      <c r="T53" s="93"/>
      <c r="U53" s="94"/>
      <c r="V53" s="94"/>
      <c r="W53" s="95"/>
      <c r="X53" s="96"/>
      <c r="Y53" s="97"/>
      <c r="AA53" s="93"/>
      <c r="AB53" s="93"/>
      <c r="AC53" s="93"/>
      <c r="AD53" s="93"/>
      <c r="AE53" s="93"/>
      <c r="AG53" s="93"/>
      <c r="AH53" s="93"/>
      <c r="AI53" s="93"/>
      <c r="AJ53" s="93"/>
      <c r="AK53" s="93"/>
      <c r="AM53" s="93"/>
      <c r="AN53" s="93"/>
      <c r="AO53" s="93"/>
      <c r="AP53" s="93"/>
      <c r="AQ53" s="93"/>
    </row>
    <row r="54" customFormat="false" ht="12" hidden="false" customHeight="false" outlineLevel="0" collapsed="false">
      <c r="A54" s="36"/>
      <c r="B54" s="98"/>
      <c r="C54" s="99" t="s">
        <v>143</v>
      </c>
      <c r="D54" s="99"/>
      <c r="E54" s="100"/>
      <c r="F54" s="99"/>
      <c r="G54" s="101"/>
      <c r="H54" s="99" t="s">
        <v>143</v>
      </c>
      <c r="I54" s="102"/>
      <c r="J54" s="103"/>
      <c r="K54" s="90" t="s">
        <v>144</v>
      </c>
      <c r="L54" s="90"/>
      <c r="M54" s="91"/>
      <c r="N54" s="91"/>
      <c r="O54" s="91"/>
      <c r="P54" s="91"/>
      <c r="Q54" s="91"/>
      <c r="X54" s="92"/>
      <c r="Z54" s="93" t="s">
        <v>145</v>
      </c>
      <c r="AA54" s="93"/>
      <c r="AB54" s="94"/>
      <c r="AC54" s="94"/>
      <c r="AD54" s="95"/>
      <c r="AE54" s="96"/>
      <c r="AF54" s="97"/>
      <c r="AH54" s="93"/>
      <c r="AI54" s="93"/>
      <c r="AJ54" s="93"/>
      <c r="AK54" s="93"/>
      <c r="AL54" s="93"/>
      <c r="AN54" s="93"/>
      <c r="AO54" s="93"/>
      <c r="AP54" s="93"/>
      <c r="AQ54" s="93"/>
      <c r="AR54" s="93"/>
      <c r="AT54" s="93"/>
      <c r="AU54" s="93"/>
      <c r="AV54" s="93"/>
      <c r="AW54" s="93"/>
      <c r="AX54" s="93"/>
    </row>
    <row r="55" customFormat="false" ht="12.75" hidden="false" customHeight="false" outlineLevel="0" collapsed="false">
      <c r="A55" s="104" t="n">
        <v>37104</v>
      </c>
      <c r="B55" s="105"/>
      <c r="C55" s="106" t="s">
        <v>146</v>
      </c>
      <c r="D55" s="106"/>
      <c r="E55" s="107" t="e">
        <f aca="false">(M55-B55)*F55*10000</f>
        <v>#NAME?</v>
      </c>
      <c r="F55" s="106"/>
      <c r="G55" s="108" t="e">
        <f aca="false">VLOOKUP($A55,PARAMS,6,FALSE())</f>
        <v>#N/A</v>
      </c>
      <c r="H55" s="108" t="n">
        <v>1</v>
      </c>
      <c r="I55" s="109" t="n">
        <v>4</v>
      </c>
      <c r="J55" s="108" t="e">
        <f aca="false">VLOOKUP($A55,PARAMS,2,FALSE())</f>
        <v>#N/A</v>
      </c>
      <c r="K55" s="110" t="n">
        <v>0.55</v>
      </c>
      <c r="L55" s="111" t="e">
        <f aca="false">VLOOKUP($A55,PARAMS,3,FALSE())</f>
        <v>#N/A</v>
      </c>
      <c r="M55" s="112" t="e">
        <f aca="true">OSTRIP($J55,$I55,$AH55-TODAY(),$AH55-$AH55,$AI55-$AH55,0,$AE55,$L55,$K55,1,0,$H55,0)</f>
        <v>#NAME?</v>
      </c>
      <c r="N55" s="112" t="e">
        <f aca="true">OSTRIP($J55,$I55,$AH55-TODAY(),$AH55-$AH55,$AI55-$AH55,0,$AE55,$L55,$K55,1,0,$H55,1)</f>
        <v>#NAME?</v>
      </c>
      <c r="O55" s="112" t="e">
        <f aca="true">OSTRIP($J55+0.01,$I55,$AH55-TODAY(),$AH55-$AH55,$AI55-$AH55,0,$AE55,$L55,$K55,1,0,$H55,1)-N55</f>
        <v>#N/A</v>
      </c>
      <c r="P55" s="112" t="e">
        <f aca="true">OSTRIP($J55,$I55,$AH55-TODAY(),$AH55-$AH55,$AI55-$AH55,0,$AE55,$L55+0.01,$K55,1,0,$H55,0)-M55</f>
        <v>#N/A</v>
      </c>
      <c r="Q55" s="112" t="e">
        <f aca="true">OSTRIP($J55,$I55,$AH55-TODAY()+1,$AH55-$AH55,$AI55-$AH55,0,$AE55,$L55,$K55,1,0,$H55,0)-M55</f>
        <v>#NAME?</v>
      </c>
      <c r="R55" s="113"/>
      <c r="S55" s="113"/>
      <c r="T55" s="113"/>
      <c r="U55" s="113"/>
      <c r="V55" s="113"/>
      <c r="W55" s="113"/>
      <c r="X55" s="114" t="e">
        <f aca="false">(N55-Z55)*F55</f>
        <v>#NAME?</v>
      </c>
      <c r="Y55" s="93" t="e">
        <f aca="false">IF(ISNUMBER($A55),$F55*N55,0)</f>
        <v>#NAME?</v>
      </c>
      <c r="Z55" s="112" t="e">
        <f aca="true">OSTRIP($G55,$I55,$AH55-TODAY(),$AH55-$AH55,$AI55-$AH55,0,$AE55,$L55,$K55,1,0,$H55,1)</f>
        <v>#NAME?</v>
      </c>
      <c r="AA55" s="115" t="e">
        <f aca="false">IF(ISNUMBER($A55),$F55*O55,0)</f>
        <v>#N/A</v>
      </c>
      <c r="AB55" s="116" t="e">
        <f aca="false">IF(ISNUMBER($A55),$F55*P55*10000,0)</f>
        <v>#N/A</v>
      </c>
      <c r="AC55" s="116" t="e">
        <f aca="false">IF(ISNUMBER($A55),$F55*Q55*-10000,0)</f>
        <v>#NAME?</v>
      </c>
      <c r="AD55" s="117"/>
      <c r="AE55" s="118" t="e">
        <f aca="false">VLOOKUP($A55,PARAMS,7,FALSE())</f>
        <v>#N/A</v>
      </c>
      <c r="AF55" s="119" t="e">
        <f aca="true">IF(ISNUMBER(G55),VLOOKUP($A55,PARAMS,8,FALSE()),VLOOKUP($A55,PARAMS,4,FALSE()))-TODAY()</f>
        <v>#N/A</v>
      </c>
      <c r="AG55" s="117"/>
      <c r="AH55" s="120" t="n">
        <v>37104</v>
      </c>
      <c r="AI55" s="120" t="n">
        <v>37134</v>
      </c>
      <c r="AJ55" s="115"/>
      <c r="AK55" s="115"/>
      <c r="AL55" s="115"/>
      <c r="AM55" s="121" t="e">
        <f aca="false">N55*F55</f>
        <v>#NAME?</v>
      </c>
      <c r="AN55" s="115"/>
      <c r="AO55" s="115"/>
      <c r="AP55" s="115"/>
      <c r="AQ55" s="115"/>
      <c r="AR55" s="115"/>
      <c r="AS55" s="117"/>
      <c r="AT55" s="115"/>
      <c r="AU55" s="115"/>
      <c r="AV55" s="115"/>
      <c r="AW55" s="115"/>
      <c r="AX55" s="115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3"/>
      <c r="CF55" s="113"/>
      <c r="CG55" s="113"/>
      <c r="CH55" s="113"/>
      <c r="CI55" s="113"/>
      <c r="CJ55" s="113"/>
      <c r="CK55" s="113"/>
      <c r="CL55" s="113"/>
      <c r="CM55" s="113"/>
      <c r="CN55" s="113"/>
      <c r="CO55" s="113"/>
      <c r="CP55" s="113"/>
      <c r="CQ55" s="113"/>
      <c r="CR55" s="113"/>
      <c r="CS55" s="113"/>
      <c r="CT55" s="113"/>
      <c r="CU55" s="113"/>
      <c r="CV55" s="113"/>
      <c r="CW55" s="113"/>
      <c r="CX55" s="113"/>
      <c r="CY55" s="113"/>
      <c r="CZ55" s="113"/>
      <c r="DA55" s="113"/>
      <c r="DB55" s="113"/>
      <c r="DC55" s="113"/>
      <c r="DD55" s="113"/>
      <c r="DE55" s="113"/>
      <c r="DF55" s="113"/>
      <c r="DG55" s="113"/>
      <c r="DH55" s="113"/>
      <c r="DI55" s="113"/>
      <c r="DJ55" s="113"/>
      <c r="DK55" s="113"/>
      <c r="DL55" s="113"/>
      <c r="DM55" s="113"/>
      <c r="DN55" s="113"/>
      <c r="DO55" s="113"/>
      <c r="DP55" s="113"/>
      <c r="DQ55" s="113"/>
      <c r="DR55" s="113"/>
      <c r="DS55" s="113"/>
      <c r="DT55" s="113"/>
      <c r="DU55" s="113"/>
      <c r="DV55" s="113"/>
      <c r="DW55" s="113"/>
      <c r="DX55" s="113"/>
      <c r="DY55" s="113"/>
      <c r="DZ55" s="113"/>
      <c r="EA55" s="113"/>
      <c r="EB55" s="113"/>
      <c r="EC55" s="113"/>
      <c r="ED55" s="113"/>
      <c r="EE55" s="113"/>
      <c r="EF55" s="113"/>
      <c r="EG55" s="113"/>
      <c r="EH55" s="113"/>
      <c r="EI55" s="113"/>
      <c r="EJ55" s="113"/>
      <c r="EK55" s="113"/>
      <c r="EL55" s="113"/>
      <c r="EM55" s="113"/>
      <c r="EN55" s="113"/>
      <c r="EO55" s="113"/>
      <c r="EP55" s="113"/>
      <c r="EQ55" s="113"/>
      <c r="ER55" s="113"/>
      <c r="ES55" s="113"/>
      <c r="ET55" s="113"/>
      <c r="EU55" s="113"/>
      <c r="EV55" s="113"/>
      <c r="EW55" s="113"/>
      <c r="EX55" s="113"/>
      <c r="EY55" s="113"/>
      <c r="EZ55" s="113"/>
      <c r="FA55" s="113"/>
      <c r="FB55" s="113"/>
      <c r="FC55" s="113"/>
      <c r="FD55" s="113"/>
      <c r="FE55" s="113"/>
      <c r="FF55" s="113"/>
      <c r="FG55" s="113"/>
      <c r="FH55" s="113"/>
      <c r="FI55" s="113"/>
      <c r="FJ55" s="113"/>
      <c r="FK55" s="113"/>
      <c r="FL55" s="113"/>
      <c r="FM55" s="113"/>
      <c r="FN55" s="113"/>
      <c r="FO55" s="113"/>
      <c r="FP55" s="113"/>
      <c r="FQ55" s="113"/>
      <c r="FR55" s="113"/>
      <c r="FS55" s="113"/>
      <c r="FT55" s="113"/>
      <c r="FU55" s="113"/>
      <c r="FV55" s="113"/>
      <c r="FW55" s="113"/>
      <c r="FX55" s="113"/>
      <c r="FY55" s="113"/>
      <c r="FZ55" s="113"/>
      <c r="GA55" s="113"/>
      <c r="GB55" s="113"/>
      <c r="GC55" s="113"/>
      <c r="GD55" s="113"/>
      <c r="GE55" s="113"/>
      <c r="GF55" s="113"/>
      <c r="GG55" s="113"/>
      <c r="GH55" s="113"/>
      <c r="GI55" s="113"/>
      <c r="GJ55" s="113"/>
      <c r="GK55" s="113"/>
      <c r="GL55" s="113"/>
      <c r="GM55" s="113"/>
      <c r="GN55" s="113"/>
      <c r="GO55" s="113"/>
      <c r="GP55" s="113"/>
      <c r="GQ55" s="113"/>
      <c r="GR55" s="113"/>
      <c r="GS55" s="113"/>
      <c r="GT55" s="113"/>
      <c r="GU55" s="113"/>
      <c r="GV55" s="113"/>
      <c r="GW55" s="113"/>
      <c r="GX55" s="113"/>
      <c r="GY55" s="113"/>
      <c r="GZ55" s="113"/>
      <c r="HA55" s="113"/>
      <c r="HB55" s="113"/>
      <c r="HC55" s="113"/>
      <c r="HD55" s="113"/>
      <c r="HE55" s="113"/>
      <c r="HF55" s="113"/>
      <c r="HG55" s="113"/>
      <c r="HH55" s="113"/>
      <c r="HI55" s="113"/>
      <c r="HJ55" s="113"/>
      <c r="HK55" s="113"/>
      <c r="HL55" s="113"/>
      <c r="HM55" s="113"/>
      <c r="HN55" s="113"/>
      <c r="HO55" s="113"/>
      <c r="HP55" s="113"/>
      <c r="HQ55" s="113"/>
      <c r="HR55" s="113"/>
      <c r="HS55" s="113"/>
      <c r="HT55" s="113"/>
      <c r="HU55" s="113"/>
      <c r="HV55" s="113"/>
      <c r="HW55" s="113"/>
      <c r="HX55" s="113"/>
      <c r="HY55" s="113"/>
      <c r="HZ55" s="113"/>
      <c r="IA55" s="113"/>
      <c r="IB55" s="113"/>
      <c r="IC55" s="113"/>
      <c r="ID55" s="113"/>
      <c r="IE55" s="113"/>
      <c r="IF55" s="113"/>
      <c r="IG55" s="113"/>
      <c r="IH55" s="113"/>
      <c r="II55" s="113"/>
      <c r="IJ55" s="113"/>
      <c r="IK55" s="113"/>
      <c r="IL55" s="113"/>
      <c r="IM55" s="113"/>
      <c r="IN55" s="113"/>
      <c r="IO55" s="113"/>
      <c r="IP55" s="113"/>
      <c r="IQ55" s="113"/>
      <c r="IR55" s="113"/>
      <c r="IS55" s="113"/>
      <c r="IT55" s="113"/>
      <c r="IU55" s="113"/>
      <c r="IV55" s="113"/>
      <c r="IW55" s="113"/>
    </row>
    <row r="56" customFormat="false" ht="12.75" hidden="false" customHeight="false" outlineLevel="0" collapsed="false">
      <c r="A56" s="122" t="n">
        <v>37135</v>
      </c>
      <c r="B56" s="123"/>
      <c r="C56" s="124" t="s">
        <v>146</v>
      </c>
      <c r="D56" s="124"/>
      <c r="E56" s="125" t="e">
        <f aca="false">(M56-B56)*F56*10000</f>
        <v>#NAME?</v>
      </c>
      <c r="F56" s="124"/>
      <c r="G56" s="126" t="e">
        <f aca="false">VLOOKUP($A56,PARAMS,6,FALSE())</f>
        <v>#N/A</v>
      </c>
      <c r="H56" s="127" t="n">
        <v>1</v>
      </c>
      <c r="I56" s="128" t="n">
        <v>4</v>
      </c>
      <c r="J56" s="127" t="e">
        <f aca="false">VLOOKUP($A56,PARAMS,2,FALSE())</f>
        <v>#N/A</v>
      </c>
      <c r="K56" s="110" t="n">
        <v>0.55</v>
      </c>
      <c r="L56" s="110" t="e">
        <f aca="false">VLOOKUP($A56,PARAMS,3,FALSE())</f>
        <v>#N/A</v>
      </c>
      <c r="M56" s="129" t="e">
        <f aca="true">OSTRIP($J56,$I56,$AH56-TODAY(),$AH56-$AH56,$AI56-$AH56,0,$AE56,$L56,$K56,1,0,$H56,0)</f>
        <v>#NAME?</v>
      </c>
      <c r="N56" s="129" t="e">
        <f aca="true">OSTRIP($J56,$I56,$AH56-TODAY(),$AH56-$AH56,$AI56-$AH56,0,$AE56,$L56,$K56,1,0,$H56,1)</f>
        <v>#NAME?</v>
      </c>
      <c r="O56" s="129" t="e">
        <f aca="true">OSTRIP($J56+0.01,$I56,$AH56-TODAY(),$AH56-$AH56,$AI56-$AH56,0,$AE56,$L56,$K56,1,0,$H56,1)-N56</f>
        <v>#N/A</v>
      </c>
      <c r="P56" s="129" t="e">
        <f aca="true">OSTRIP($J56,$I56,$AH56-TODAY(),$AH56-$AH56,$AI56-$AH56,0,$AE56,$L56+0.01,$K56,1,0,$H56,0)-M56</f>
        <v>#N/A</v>
      </c>
      <c r="Q56" s="129" t="e">
        <f aca="true">OSTRIP($J56,$I56,$AH56-TODAY()+1,$AH56-$AH56,$AI56-$AH56,0,$AE56,$L56,$K56,1,0,$H56,0)-M56</f>
        <v>#NAME?</v>
      </c>
      <c r="R56" s="130"/>
      <c r="S56" s="130"/>
      <c r="T56" s="130"/>
      <c r="U56" s="130"/>
      <c r="V56" s="130"/>
      <c r="W56" s="130"/>
      <c r="X56" s="114" t="e">
        <f aca="false">(N56-Z56)*F56</f>
        <v>#NAME?</v>
      </c>
      <c r="Y56" s="93" t="e">
        <f aca="false">IF(ISNUMBER($A56),$F56*N56,0)</f>
        <v>#NAME?</v>
      </c>
      <c r="Z56" s="129" t="e">
        <f aca="true">OSTRIP($G56,$I56,$AH56-TODAY(),$AH56-$AH56,$AI56-$AH56,0,$AE56,$L56,$K56,1,0,$H56,1)</f>
        <v>#NAME?</v>
      </c>
      <c r="AA56" s="131" t="e">
        <f aca="false">IF(ISNUMBER($A56),$F56*O56,0)</f>
        <v>#N/A</v>
      </c>
      <c r="AB56" s="132" t="e">
        <f aca="false">IF(ISNUMBER($A56),$F56*P56*10000,0)</f>
        <v>#N/A</v>
      </c>
      <c r="AC56" s="132" t="e">
        <f aca="false">IF(ISNUMBER($A56),$F56*Q56*-10000,0)</f>
        <v>#NAME?</v>
      </c>
      <c r="AD56" s="133"/>
      <c r="AE56" s="134" t="e">
        <f aca="false">VLOOKUP($A56,PARAMS,7,FALSE())</f>
        <v>#N/A</v>
      </c>
      <c r="AF56" s="135" t="e">
        <f aca="true">IF(ISNUMBER(G56),VLOOKUP($A56,PARAMS,8,FALSE()),VLOOKUP($A56,PARAMS,4,FALSE()))-TODAY()</f>
        <v>#N/A</v>
      </c>
      <c r="AG56" s="133"/>
      <c r="AH56" s="120" t="n">
        <v>37135</v>
      </c>
      <c r="AI56" s="120" t="n">
        <v>37164</v>
      </c>
      <c r="AJ56" s="131"/>
      <c r="AK56" s="131"/>
      <c r="AL56" s="131"/>
      <c r="AM56" s="121" t="e">
        <f aca="false">N56*F56</f>
        <v>#NAME?</v>
      </c>
      <c r="AN56" s="131"/>
      <c r="AO56" s="131"/>
      <c r="AP56" s="131"/>
      <c r="AQ56" s="131"/>
      <c r="AR56" s="131"/>
      <c r="AS56" s="133"/>
      <c r="AT56" s="131"/>
      <c r="AU56" s="131"/>
      <c r="AV56" s="131"/>
      <c r="AW56" s="131"/>
      <c r="AX56" s="131"/>
      <c r="AY56" s="133"/>
      <c r="AZ56" s="133"/>
      <c r="BA56" s="133"/>
      <c r="BB56" s="133"/>
      <c r="BC56" s="133"/>
      <c r="BD56" s="133"/>
      <c r="BE56" s="133"/>
      <c r="BF56" s="133"/>
      <c r="BG56" s="133"/>
      <c r="BH56" s="133"/>
      <c r="BI56" s="133"/>
      <c r="BJ56" s="133"/>
      <c r="BK56" s="133"/>
      <c r="BL56" s="133"/>
      <c r="BM56" s="133"/>
      <c r="BN56" s="133"/>
      <c r="BO56" s="133"/>
      <c r="BP56" s="133"/>
      <c r="BQ56" s="133"/>
      <c r="BR56" s="133"/>
      <c r="BS56" s="133"/>
      <c r="BT56" s="133"/>
      <c r="BU56" s="133"/>
      <c r="BV56" s="133"/>
      <c r="BW56" s="133"/>
      <c r="BX56" s="133"/>
      <c r="BY56" s="133"/>
      <c r="BZ56" s="133"/>
      <c r="CA56" s="133"/>
      <c r="CB56" s="133"/>
      <c r="CC56" s="133"/>
      <c r="CD56" s="133"/>
      <c r="CE56" s="130"/>
      <c r="CF56" s="130"/>
      <c r="CG56" s="130"/>
      <c r="CH56" s="130"/>
      <c r="CI56" s="130"/>
      <c r="CJ56" s="130"/>
      <c r="CK56" s="130"/>
      <c r="CL56" s="130"/>
      <c r="CM56" s="130"/>
      <c r="CN56" s="130"/>
      <c r="CO56" s="130"/>
      <c r="CP56" s="130"/>
      <c r="CQ56" s="130"/>
      <c r="CR56" s="130"/>
      <c r="CS56" s="130"/>
      <c r="CT56" s="130"/>
      <c r="CU56" s="130"/>
      <c r="CV56" s="130"/>
      <c r="CW56" s="130"/>
      <c r="CX56" s="130"/>
      <c r="CY56" s="130"/>
      <c r="CZ56" s="130"/>
      <c r="DA56" s="130"/>
      <c r="DB56" s="130"/>
      <c r="DC56" s="130"/>
      <c r="DD56" s="130"/>
      <c r="DE56" s="130"/>
      <c r="DF56" s="130"/>
      <c r="DG56" s="130"/>
      <c r="DH56" s="130"/>
      <c r="DI56" s="130"/>
      <c r="DJ56" s="130"/>
      <c r="DK56" s="130"/>
      <c r="DL56" s="130"/>
      <c r="DM56" s="130"/>
      <c r="DN56" s="130"/>
      <c r="DO56" s="130"/>
      <c r="DP56" s="130"/>
      <c r="DQ56" s="130"/>
      <c r="DR56" s="130"/>
      <c r="DS56" s="130"/>
      <c r="DT56" s="130"/>
      <c r="DU56" s="130"/>
      <c r="DV56" s="130"/>
      <c r="DW56" s="130"/>
      <c r="DX56" s="130"/>
      <c r="DY56" s="130"/>
      <c r="DZ56" s="130"/>
      <c r="EA56" s="130"/>
      <c r="EB56" s="130"/>
      <c r="EC56" s="130"/>
      <c r="ED56" s="130"/>
      <c r="EE56" s="130"/>
      <c r="EF56" s="130"/>
      <c r="EG56" s="130"/>
      <c r="EH56" s="130"/>
      <c r="EI56" s="130"/>
      <c r="EJ56" s="130"/>
      <c r="EK56" s="130"/>
      <c r="EL56" s="130"/>
      <c r="EM56" s="130"/>
      <c r="EN56" s="130"/>
      <c r="EO56" s="130"/>
      <c r="EP56" s="130"/>
      <c r="EQ56" s="130"/>
      <c r="ER56" s="130"/>
      <c r="ES56" s="130"/>
      <c r="ET56" s="130"/>
      <c r="EU56" s="130"/>
      <c r="EV56" s="130"/>
      <c r="EW56" s="130"/>
      <c r="EX56" s="130"/>
      <c r="EY56" s="130"/>
      <c r="EZ56" s="130"/>
      <c r="FA56" s="130"/>
      <c r="FB56" s="130"/>
      <c r="FC56" s="130"/>
      <c r="FD56" s="130"/>
      <c r="FE56" s="130"/>
      <c r="FF56" s="130"/>
      <c r="FG56" s="130"/>
      <c r="FH56" s="130"/>
      <c r="FI56" s="130"/>
      <c r="FJ56" s="130"/>
      <c r="FK56" s="130"/>
      <c r="FL56" s="130"/>
      <c r="FM56" s="130"/>
      <c r="FN56" s="130"/>
      <c r="FO56" s="130"/>
      <c r="FP56" s="130"/>
      <c r="FQ56" s="130"/>
      <c r="FR56" s="130"/>
      <c r="FS56" s="130"/>
      <c r="FT56" s="130"/>
      <c r="FU56" s="130"/>
      <c r="FV56" s="130"/>
      <c r="FW56" s="130"/>
      <c r="FX56" s="130"/>
      <c r="FY56" s="130"/>
      <c r="FZ56" s="130"/>
      <c r="GA56" s="130"/>
      <c r="GB56" s="130"/>
      <c r="GC56" s="130"/>
      <c r="GD56" s="130"/>
      <c r="GE56" s="130"/>
      <c r="GF56" s="130"/>
      <c r="GG56" s="130"/>
      <c r="GH56" s="130"/>
      <c r="GI56" s="130"/>
      <c r="GJ56" s="130"/>
      <c r="GK56" s="130"/>
      <c r="GL56" s="130"/>
      <c r="GM56" s="130"/>
      <c r="GN56" s="130"/>
      <c r="GO56" s="130"/>
      <c r="GP56" s="130"/>
      <c r="GQ56" s="130"/>
      <c r="GR56" s="130"/>
      <c r="GS56" s="130"/>
      <c r="GT56" s="130"/>
      <c r="GU56" s="130"/>
      <c r="GV56" s="130"/>
      <c r="GW56" s="130"/>
      <c r="GX56" s="130"/>
      <c r="GY56" s="130"/>
      <c r="GZ56" s="130"/>
      <c r="HA56" s="130"/>
      <c r="HB56" s="130"/>
      <c r="HC56" s="130"/>
      <c r="HD56" s="130"/>
      <c r="HE56" s="130"/>
      <c r="HF56" s="130"/>
      <c r="HG56" s="130"/>
      <c r="HH56" s="130"/>
      <c r="HI56" s="130"/>
      <c r="HJ56" s="130"/>
      <c r="HK56" s="130"/>
      <c r="HL56" s="130"/>
      <c r="HM56" s="130"/>
      <c r="HN56" s="130"/>
      <c r="HO56" s="130"/>
      <c r="HP56" s="130"/>
      <c r="HQ56" s="130"/>
      <c r="HR56" s="130"/>
      <c r="HS56" s="130"/>
      <c r="HT56" s="130"/>
      <c r="HU56" s="130"/>
      <c r="HV56" s="130"/>
      <c r="HW56" s="130"/>
      <c r="HX56" s="130"/>
      <c r="HY56" s="130"/>
      <c r="HZ56" s="130"/>
      <c r="IA56" s="130"/>
      <c r="IB56" s="130"/>
      <c r="IC56" s="130"/>
      <c r="ID56" s="130"/>
      <c r="IE56" s="130"/>
      <c r="IF56" s="130"/>
      <c r="IG56" s="130"/>
      <c r="IH56" s="130"/>
      <c r="II56" s="130"/>
      <c r="IJ56" s="130"/>
      <c r="IK56" s="130"/>
      <c r="IL56" s="130"/>
      <c r="IM56" s="130"/>
      <c r="IN56" s="130"/>
      <c r="IO56" s="130"/>
      <c r="IP56" s="130"/>
      <c r="IQ56" s="130"/>
      <c r="IR56" s="130"/>
      <c r="IS56" s="130"/>
      <c r="IT56" s="130"/>
      <c r="IU56" s="130"/>
      <c r="IV56" s="130"/>
      <c r="IW56" s="130"/>
    </row>
    <row r="57" customFormat="false" ht="12.75" hidden="false" customHeight="false" outlineLevel="0" collapsed="false">
      <c r="A57" s="122" t="n">
        <v>37165</v>
      </c>
      <c r="B57" s="123"/>
      <c r="C57" s="124" t="s">
        <v>146</v>
      </c>
      <c r="D57" s="124"/>
      <c r="E57" s="125" t="e">
        <f aca="false">(M57-B57)*F57*10000</f>
        <v>#NAME?</v>
      </c>
      <c r="F57" s="124"/>
      <c r="G57" s="126" t="e">
        <f aca="false">VLOOKUP($A57,PARAMS,6,FALSE())</f>
        <v>#N/A</v>
      </c>
      <c r="H57" s="127" t="n">
        <v>1</v>
      </c>
      <c r="I57" s="128" t="n">
        <v>4</v>
      </c>
      <c r="J57" s="127" t="e">
        <f aca="false">VLOOKUP($A57,PARAMS,2,FALSE())</f>
        <v>#N/A</v>
      </c>
      <c r="K57" s="110" t="n">
        <v>0.65</v>
      </c>
      <c r="L57" s="110" t="e">
        <f aca="false">VLOOKUP($A57,PARAMS,3,FALSE())</f>
        <v>#N/A</v>
      </c>
      <c r="M57" s="129" t="e">
        <f aca="true">OSTRIP($J57,$I57,$AH57-TODAY(),$AH57-$AH57,$AI57-$AH57,0,$AE57,$L57,$K57,1,0,$H57,0)</f>
        <v>#NAME?</v>
      </c>
      <c r="N57" s="129" t="e">
        <f aca="true">OSTRIP($J57,$I57,$AH57-TODAY(),$AH57-$AH57,$AI57-$AH57,0,$AE57,$L57,$K57,1,0,$H57,1)</f>
        <v>#NAME?</v>
      </c>
      <c r="O57" s="129" t="e">
        <f aca="true">OSTRIP($J57+0.01,$I57,$AH57-TODAY(),$AH57-$AH57,$AI57-$AH57,0,$AE57,$L57,$K57,1,0,$H57,1)-N57</f>
        <v>#N/A</v>
      </c>
      <c r="P57" s="129" t="e">
        <f aca="true">OSTRIP($J57,$I57,$AH57-TODAY(),$AH57-$AH57,$AI57-$AH57,0,$AE57,$L57+0.01,$K57,1,0,$H57,0)-M57</f>
        <v>#N/A</v>
      </c>
      <c r="Q57" s="129" t="e">
        <f aca="true">OSTRIP($J57,$I57,$AH57-TODAY()+1,$AH57-$AH57,$AI57-$AH57,0,$AE57,$L57,$K57,1,0,$H57,0)-M57</f>
        <v>#NAME?</v>
      </c>
      <c r="R57" s="130"/>
      <c r="S57" s="130"/>
      <c r="T57" s="130"/>
      <c r="U57" s="130"/>
      <c r="V57" s="130"/>
      <c r="W57" s="130"/>
      <c r="X57" s="114" t="e">
        <f aca="false">(N57-Z57)*F57</f>
        <v>#NAME?</v>
      </c>
      <c r="Y57" s="93" t="e">
        <f aca="false">IF(ISNUMBER($A57),$F57*N57,0)</f>
        <v>#NAME?</v>
      </c>
      <c r="Z57" s="129" t="e">
        <f aca="true">OSTRIP($G57,$I57,$AH57-TODAY(),$AH57-$AH57,$AI57-$AH57,0,$AE57,$L57,$K57,1,0,$H57,1)</f>
        <v>#NAME?</v>
      </c>
      <c r="AA57" s="131" t="e">
        <f aca="false">IF(ISNUMBER($A57),$F57*O57,0)</f>
        <v>#N/A</v>
      </c>
      <c r="AB57" s="132" t="e">
        <f aca="false">IF(ISNUMBER($A57),$F57*P57*10000,0)</f>
        <v>#N/A</v>
      </c>
      <c r="AC57" s="132" t="e">
        <f aca="false">IF(ISNUMBER($A57),$F57*Q57*-10000,0)</f>
        <v>#NAME?</v>
      </c>
      <c r="AD57" s="133"/>
      <c r="AE57" s="134" t="e">
        <f aca="false">VLOOKUP($A57,PARAMS,7,FALSE())</f>
        <v>#N/A</v>
      </c>
      <c r="AF57" s="135" t="e">
        <f aca="true">IF(ISNUMBER(G57),VLOOKUP($A57,PARAMS,8,FALSE()),VLOOKUP($A57,PARAMS,4,FALSE()))-TODAY()</f>
        <v>#N/A</v>
      </c>
      <c r="AG57" s="133"/>
      <c r="AH57" s="120" t="n">
        <v>37165</v>
      </c>
      <c r="AI57" s="120" t="n">
        <v>37195</v>
      </c>
      <c r="AJ57" s="131"/>
      <c r="AK57" s="131"/>
      <c r="AL57" s="131"/>
      <c r="AM57" s="121" t="e">
        <f aca="false">N57*F57</f>
        <v>#NAME?</v>
      </c>
      <c r="AN57" s="131"/>
      <c r="AO57" s="131"/>
      <c r="AP57" s="131"/>
      <c r="AQ57" s="131"/>
      <c r="AR57" s="131"/>
      <c r="AS57" s="133"/>
      <c r="AT57" s="131"/>
      <c r="AU57" s="131"/>
      <c r="AV57" s="131"/>
      <c r="AW57" s="131"/>
      <c r="AX57" s="131"/>
      <c r="AY57" s="133"/>
      <c r="AZ57" s="133"/>
      <c r="BA57" s="133"/>
      <c r="BB57" s="133"/>
      <c r="BC57" s="133"/>
      <c r="BD57" s="133"/>
      <c r="BE57" s="133"/>
      <c r="BF57" s="133"/>
      <c r="BG57" s="133"/>
      <c r="BH57" s="133"/>
      <c r="BI57" s="133"/>
      <c r="BJ57" s="133"/>
      <c r="BK57" s="133"/>
      <c r="BL57" s="133"/>
      <c r="BM57" s="133"/>
      <c r="BN57" s="133"/>
      <c r="BO57" s="133"/>
      <c r="BP57" s="133"/>
      <c r="BQ57" s="133"/>
      <c r="BR57" s="133"/>
      <c r="BS57" s="133"/>
      <c r="BT57" s="133"/>
      <c r="BU57" s="133"/>
      <c r="BV57" s="133"/>
      <c r="BW57" s="133"/>
      <c r="BX57" s="133"/>
      <c r="BY57" s="133"/>
      <c r="BZ57" s="133"/>
      <c r="CA57" s="133"/>
      <c r="CB57" s="133"/>
      <c r="CC57" s="133"/>
      <c r="CD57" s="133"/>
      <c r="CE57" s="130"/>
      <c r="CF57" s="130"/>
      <c r="CG57" s="130"/>
      <c r="CH57" s="130"/>
      <c r="CI57" s="130"/>
      <c r="CJ57" s="130"/>
      <c r="CK57" s="130"/>
      <c r="CL57" s="130"/>
      <c r="CM57" s="130"/>
      <c r="CN57" s="130"/>
      <c r="CO57" s="130"/>
      <c r="CP57" s="130"/>
      <c r="CQ57" s="130"/>
      <c r="CR57" s="130"/>
      <c r="CS57" s="130"/>
      <c r="CT57" s="130"/>
      <c r="CU57" s="130"/>
      <c r="CV57" s="130"/>
      <c r="CW57" s="130"/>
      <c r="CX57" s="130"/>
      <c r="CY57" s="130"/>
      <c r="CZ57" s="130"/>
      <c r="DA57" s="130"/>
      <c r="DB57" s="130"/>
      <c r="DC57" s="130"/>
      <c r="DD57" s="130"/>
      <c r="DE57" s="130"/>
      <c r="DF57" s="130"/>
      <c r="DG57" s="130"/>
      <c r="DH57" s="130"/>
      <c r="DI57" s="130"/>
      <c r="DJ57" s="130"/>
      <c r="DK57" s="130"/>
      <c r="DL57" s="130"/>
      <c r="DM57" s="130"/>
      <c r="DN57" s="130"/>
      <c r="DO57" s="130"/>
      <c r="DP57" s="130"/>
      <c r="DQ57" s="130"/>
      <c r="DR57" s="130"/>
      <c r="DS57" s="130"/>
      <c r="DT57" s="130"/>
      <c r="DU57" s="130"/>
      <c r="DV57" s="130"/>
      <c r="DW57" s="130"/>
      <c r="DX57" s="130"/>
      <c r="DY57" s="130"/>
      <c r="DZ57" s="130"/>
      <c r="EA57" s="130"/>
      <c r="EB57" s="130"/>
      <c r="EC57" s="130"/>
      <c r="ED57" s="130"/>
      <c r="EE57" s="130"/>
      <c r="EF57" s="130"/>
      <c r="EG57" s="130"/>
      <c r="EH57" s="130"/>
      <c r="EI57" s="130"/>
      <c r="EJ57" s="130"/>
      <c r="EK57" s="130"/>
      <c r="EL57" s="130"/>
      <c r="EM57" s="130"/>
      <c r="EN57" s="130"/>
      <c r="EO57" s="130"/>
      <c r="EP57" s="130"/>
      <c r="EQ57" s="130"/>
      <c r="ER57" s="130"/>
      <c r="ES57" s="130"/>
      <c r="ET57" s="130"/>
      <c r="EU57" s="130"/>
      <c r="EV57" s="130"/>
      <c r="EW57" s="130"/>
      <c r="EX57" s="130"/>
      <c r="EY57" s="130"/>
      <c r="EZ57" s="130"/>
      <c r="FA57" s="130"/>
      <c r="FB57" s="130"/>
      <c r="FC57" s="130"/>
      <c r="FD57" s="130"/>
      <c r="FE57" s="130"/>
      <c r="FF57" s="130"/>
      <c r="FG57" s="130"/>
      <c r="FH57" s="130"/>
      <c r="FI57" s="130"/>
      <c r="FJ57" s="130"/>
      <c r="FK57" s="130"/>
      <c r="FL57" s="130"/>
      <c r="FM57" s="130"/>
      <c r="FN57" s="130"/>
      <c r="FO57" s="130"/>
      <c r="FP57" s="130"/>
      <c r="FQ57" s="130"/>
      <c r="FR57" s="130"/>
      <c r="FS57" s="130"/>
      <c r="FT57" s="130"/>
      <c r="FU57" s="130"/>
      <c r="FV57" s="130"/>
      <c r="FW57" s="130"/>
      <c r="FX57" s="130"/>
      <c r="FY57" s="130"/>
      <c r="FZ57" s="130"/>
      <c r="GA57" s="130"/>
      <c r="GB57" s="130"/>
      <c r="GC57" s="130"/>
      <c r="GD57" s="130"/>
      <c r="GE57" s="130"/>
      <c r="GF57" s="130"/>
      <c r="GG57" s="130"/>
      <c r="GH57" s="130"/>
      <c r="GI57" s="130"/>
      <c r="GJ57" s="130"/>
      <c r="GK57" s="130"/>
      <c r="GL57" s="130"/>
      <c r="GM57" s="130"/>
      <c r="GN57" s="130"/>
      <c r="GO57" s="130"/>
      <c r="GP57" s="130"/>
      <c r="GQ57" s="130"/>
      <c r="GR57" s="130"/>
      <c r="GS57" s="130"/>
      <c r="GT57" s="130"/>
      <c r="GU57" s="130"/>
      <c r="GV57" s="130"/>
      <c r="GW57" s="130"/>
      <c r="GX57" s="130"/>
      <c r="GY57" s="130"/>
      <c r="GZ57" s="130"/>
      <c r="HA57" s="130"/>
      <c r="HB57" s="130"/>
      <c r="HC57" s="130"/>
      <c r="HD57" s="130"/>
      <c r="HE57" s="130"/>
      <c r="HF57" s="130"/>
      <c r="HG57" s="130"/>
      <c r="HH57" s="130"/>
      <c r="HI57" s="130"/>
      <c r="HJ57" s="130"/>
      <c r="HK57" s="130"/>
      <c r="HL57" s="130"/>
      <c r="HM57" s="130"/>
      <c r="HN57" s="130"/>
      <c r="HO57" s="130"/>
      <c r="HP57" s="130"/>
      <c r="HQ57" s="130"/>
      <c r="HR57" s="130"/>
      <c r="HS57" s="130"/>
      <c r="HT57" s="130"/>
      <c r="HU57" s="130"/>
      <c r="HV57" s="130"/>
      <c r="HW57" s="130"/>
      <c r="HX57" s="130"/>
      <c r="HY57" s="130"/>
      <c r="HZ57" s="130"/>
      <c r="IA57" s="130"/>
      <c r="IB57" s="130"/>
      <c r="IC57" s="130"/>
      <c r="ID57" s="130"/>
      <c r="IE57" s="130"/>
      <c r="IF57" s="130"/>
      <c r="IG57" s="130"/>
      <c r="IH57" s="130"/>
      <c r="II57" s="130"/>
      <c r="IJ57" s="130"/>
      <c r="IK57" s="130"/>
      <c r="IL57" s="130"/>
      <c r="IM57" s="130"/>
      <c r="IN57" s="130"/>
      <c r="IO57" s="130"/>
      <c r="IP57" s="130"/>
      <c r="IQ57" s="130"/>
      <c r="IR57" s="130"/>
      <c r="IS57" s="130"/>
      <c r="IT57" s="130"/>
      <c r="IU57" s="130"/>
      <c r="IV57" s="130"/>
      <c r="IW57" s="130"/>
    </row>
    <row r="58" customFormat="false" ht="12.75" hidden="false" customHeight="false" outlineLevel="0" collapsed="false">
      <c r="A58" s="104" t="n">
        <v>37104</v>
      </c>
      <c r="B58" s="123"/>
      <c r="C58" s="124" t="s">
        <v>146</v>
      </c>
      <c r="D58" s="124"/>
      <c r="E58" s="125" t="e">
        <f aca="false">(M58-B58)*F58*10000</f>
        <v>#NAME?</v>
      </c>
      <c r="F58" s="124"/>
      <c r="G58" s="126" t="e">
        <f aca="false">VLOOKUP($A58,PARAMS,6,FALSE())</f>
        <v>#N/A</v>
      </c>
      <c r="H58" s="127" t="n">
        <v>0</v>
      </c>
      <c r="I58" s="128" t="n">
        <v>3</v>
      </c>
      <c r="J58" s="127" t="e">
        <f aca="false">VLOOKUP($A58,PARAMS,2,FALSE())</f>
        <v>#N/A</v>
      </c>
      <c r="K58" s="110" t="n">
        <v>0.55</v>
      </c>
      <c r="L58" s="110" t="e">
        <f aca="false">VLOOKUP($A58,PARAMS,3,FALSE())</f>
        <v>#N/A</v>
      </c>
      <c r="M58" s="129" t="e">
        <f aca="true">OSTRIP($J58,$I58,$AH58-TODAY(),$AH58-$AH58,$AI58-$AH58,0,$AE58,$L58,$K58,1,0,$H58,0)</f>
        <v>#NAME?</v>
      </c>
      <c r="N58" s="129" t="e">
        <f aca="true">OSTRIP($J58,$I58,$AH58-TODAY(),$AH58-$AH58,$AI58-$AH58,0,$AE58,$L58,$K58,1,0,$H58,1)</f>
        <v>#NAME?</v>
      </c>
      <c r="O58" s="129" t="e">
        <f aca="true">OSTRIP($J58+0.01,$I58,$AH58-TODAY(),$AH58-$AH58,$AI58-$AH58,0,$AE58,$L58,$K58,1,0,$H58,1)-N58</f>
        <v>#N/A</v>
      </c>
      <c r="P58" s="129" t="e">
        <f aca="true">OSTRIP($J58,$I58,$AH58-TODAY(),$AH58-$AH58,$AI58-$AH58,0,$AE58,$L58+0.01,$K58,1,0,$H58,0)-M58</f>
        <v>#N/A</v>
      </c>
      <c r="Q58" s="129" t="e">
        <f aca="true">OSTRIP($J58,$I58,$AH58-TODAY()+1,$AH58-$AH58,$AI58-$AH58,0,$AE58,$L58,$K58,1,0,$H58,0)-M58</f>
        <v>#NAME?</v>
      </c>
      <c r="R58" s="130"/>
      <c r="S58" s="130"/>
      <c r="T58" s="130"/>
      <c r="U58" s="130"/>
      <c r="V58" s="130"/>
      <c r="W58" s="130"/>
      <c r="X58" s="114" t="e">
        <f aca="false">(N58-Z58)*F58</f>
        <v>#NAME?</v>
      </c>
      <c r="Y58" s="93" t="e">
        <f aca="false">IF(ISNUMBER($A58),$F58*N58,0)</f>
        <v>#NAME?</v>
      </c>
      <c r="Z58" s="129" t="e">
        <f aca="true">OSTRIP($G58,$I58,$AH58-TODAY(),$AH58-$AH58,$AI58-$AH58,0,$AE58,$L58,$K58,1,0,$H58,1)</f>
        <v>#NAME?</v>
      </c>
      <c r="AA58" s="131" t="e">
        <f aca="false">IF(ISNUMBER($A58),$F58*O58,0)</f>
        <v>#N/A</v>
      </c>
      <c r="AB58" s="132" t="e">
        <f aca="false">IF(ISNUMBER($A58),$F58*P58*10000,0)</f>
        <v>#N/A</v>
      </c>
      <c r="AC58" s="132" t="e">
        <f aca="false">IF(ISNUMBER($A58),$F58*Q58*-10000,0)</f>
        <v>#NAME?</v>
      </c>
      <c r="AD58" s="133"/>
      <c r="AE58" s="134" t="e">
        <f aca="false">VLOOKUP($A58,PARAMS,7,FALSE())</f>
        <v>#N/A</v>
      </c>
      <c r="AF58" s="135" t="e">
        <f aca="true">IF(ISNUMBER(G58),VLOOKUP($A58,PARAMS,8,FALSE()),VLOOKUP($A58,PARAMS,4,FALSE()))-TODAY()</f>
        <v>#N/A</v>
      </c>
      <c r="AG58" s="133"/>
      <c r="AH58" s="120" t="n">
        <v>37104</v>
      </c>
      <c r="AI58" s="120" t="n">
        <v>37134</v>
      </c>
      <c r="AJ58" s="131"/>
      <c r="AK58" s="131"/>
      <c r="AL58" s="131"/>
      <c r="AM58" s="121" t="e">
        <f aca="false">N58*F58</f>
        <v>#NAME?</v>
      </c>
      <c r="AN58" s="131"/>
      <c r="AO58" s="131"/>
      <c r="AP58" s="131"/>
      <c r="AQ58" s="131"/>
      <c r="AR58" s="131"/>
      <c r="AS58" s="133"/>
      <c r="AT58" s="131"/>
      <c r="AU58" s="131"/>
      <c r="AV58" s="131"/>
      <c r="AW58" s="131"/>
      <c r="AX58" s="131"/>
      <c r="AY58" s="133"/>
      <c r="AZ58" s="133"/>
      <c r="BA58" s="133"/>
      <c r="BB58" s="133"/>
      <c r="BC58" s="133"/>
      <c r="BD58" s="133"/>
      <c r="BE58" s="133"/>
      <c r="BF58" s="133"/>
      <c r="BG58" s="133"/>
      <c r="BH58" s="133"/>
      <c r="BI58" s="133"/>
      <c r="BJ58" s="133"/>
      <c r="BK58" s="133"/>
      <c r="BL58" s="133"/>
      <c r="BM58" s="133"/>
      <c r="BN58" s="133"/>
      <c r="BO58" s="133"/>
      <c r="BP58" s="133"/>
      <c r="BQ58" s="133"/>
      <c r="BR58" s="133"/>
      <c r="BS58" s="133"/>
      <c r="BT58" s="133"/>
      <c r="BU58" s="133"/>
      <c r="BV58" s="133"/>
      <c r="BW58" s="133"/>
      <c r="BX58" s="133"/>
      <c r="BY58" s="133"/>
      <c r="BZ58" s="133"/>
      <c r="CA58" s="133"/>
      <c r="CB58" s="133"/>
      <c r="CC58" s="133"/>
      <c r="CD58" s="133"/>
      <c r="CE58" s="130"/>
      <c r="CF58" s="130"/>
      <c r="CG58" s="130"/>
      <c r="CH58" s="130"/>
      <c r="CI58" s="130"/>
      <c r="CJ58" s="130"/>
      <c r="CK58" s="130"/>
      <c r="CL58" s="130"/>
      <c r="CM58" s="130"/>
      <c r="CN58" s="130"/>
      <c r="CO58" s="130"/>
      <c r="CP58" s="130"/>
      <c r="CQ58" s="130"/>
      <c r="CR58" s="130"/>
      <c r="CS58" s="130"/>
      <c r="CT58" s="130"/>
      <c r="CU58" s="130"/>
      <c r="CV58" s="130"/>
      <c r="CW58" s="130"/>
      <c r="CX58" s="130"/>
      <c r="CY58" s="130"/>
      <c r="CZ58" s="130"/>
      <c r="DA58" s="130"/>
      <c r="DB58" s="130"/>
      <c r="DC58" s="130"/>
      <c r="DD58" s="130"/>
      <c r="DE58" s="130"/>
      <c r="DF58" s="130"/>
      <c r="DG58" s="130"/>
      <c r="DH58" s="130"/>
      <c r="DI58" s="130"/>
      <c r="DJ58" s="130"/>
      <c r="DK58" s="130"/>
      <c r="DL58" s="130"/>
      <c r="DM58" s="130"/>
      <c r="DN58" s="130"/>
      <c r="DO58" s="130"/>
      <c r="DP58" s="130"/>
      <c r="DQ58" s="130"/>
      <c r="DR58" s="130"/>
      <c r="DS58" s="130"/>
      <c r="DT58" s="130"/>
      <c r="DU58" s="130"/>
      <c r="DV58" s="130"/>
      <c r="DW58" s="130"/>
      <c r="DX58" s="130"/>
      <c r="DY58" s="130"/>
      <c r="DZ58" s="130"/>
      <c r="EA58" s="130"/>
      <c r="EB58" s="130"/>
      <c r="EC58" s="130"/>
      <c r="ED58" s="130"/>
      <c r="EE58" s="130"/>
      <c r="EF58" s="130"/>
      <c r="EG58" s="130"/>
      <c r="EH58" s="130"/>
      <c r="EI58" s="130"/>
      <c r="EJ58" s="130"/>
      <c r="EK58" s="130"/>
      <c r="EL58" s="130"/>
      <c r="EM58" s="130"/>
      <c r="EN58" s="130"/>
      <c r="EO58" s="130"/>
      <c r="EP58" s="130"/>
      <c r="EQ58" s="130"/>
      <c r="ER58" s="130"/>
      <c r="ES58" s="130"/>
      <c r="ET58" s="130"/>
      <c r="EU58" s="130"/>
      <c r="EV58" s="130"/>
      <c r="EW58" s="130"/>
      <c r="EX58" s="130"/>
      <c r="EY58" s="130"/>
      <c r="EZ58" s="130"/>
      <c r="FA58" s="130"/>
      <c r="FB58" s="130"/>
      <c r="FC58" s="130"/>
      <c r="FD58" s="130"/>
      <c r="FE58" s="130"/>
      <c r="FF58" s="130"/>
      <c r="FG58" s="130"/>
      <c r="FH58" s="130"/>
      <c r="FI58" s="130"/>
      <c r="FJ58" s="130"/>
      <c r="FK58" s="130"/>
      <c r="FL58" s="130"/>
      <c r="FM58" s="130"/>
      <c r="FN58" s="130"/>
      <c r="FO58" s="130"/>
      <c r="FP58" s="130"/>
      <c r="FQ58" s="130"/>
      <c r="FR58" s="130"/>
      <c r="FS58" s="130"/>
      <c r="FT58" s="130"/>
      <c r="FU58" s="130"/>
      <c r="FV58" s="130"/>
      <c r="FW58" s="130"/>
      <c r="FX58" s="130"/>
      <c r="FY58" s="130"/>
      <c r="FZ58" s="130"/>
      <c r="GA58" s="130"/>
      <c r="GB58" s="130"/>
      <c r="GC58" s="130"/>
      <c r="GD58" s="130"/>
      <c r="GE58" s="130"/>
      <c r="GF58" s="130"/>
      <c r="GG58" s="130"/>
      <c r="GH58" s="130"/>
      <c r="GI58" s="130"/>
      <c r="GJ58" s="130"/>
      <c r="GK58" s="130"/>
      <c r="GL58" s="130"/>
      <c r="GM58" s="130"/>
      <c r="GN58" s="130"/>
      <c r="GO58" s="130"/>
      <c r="GP58" s="130"/>
      <c r="GQ58" s="130"/>
      <c r="GR58" s="130"/>
      <c r="GS58" s="130"/>
      <c r="GT58" s="130"/>
      <c r="GU58" s="130"/>
      <c r="GV58" s="130"/>
      <c r="GW58" s="130"/>
      <c r="GX58" s="130"/>
      <c r="GY58" s="130"/>
      <c r="GZ58" s="130"/>
      <c r="HA58" s="130"/>
      <c r="HB58" s="130"/>
      <c r="HC58" s="130"/>
      <c r="HD58" s="130"/>
      <c r="HE58" s="130"/>
      <c r="HF58" s="130"/>
      <c r="HG58" s="130"/>
      <c r="HH58" s="130"/>
      <c r="HI58" s="130"/>
      <c r="HJ58" s="130"/>
      <c r="HK58" s="130"/>
      <c r="HL58" s="130"/>
      <c r="HM58" s="130"/>
      <c r="HN58" s="130"/>
      <c r="HO58" s="130"/>
      <c r="HP58" s="130"/>
      <c r="HQ58" s="130"/>
      <c r="HR58" s="130"/>
      <c r="HS58" s="130"/>
      <c r="HT58" s="130"/>
      <c r="HU58" s="130"/>
      <c r="HV58" s="130"/>
      <c r="HW58" s="130"/>
      <c r="HX58" s="130"/>
      <c r="HY58" s="130"/>
      <c r="HZ58" s="130"/>
      <c r="IA58" s="130"/>
      <c r="IB58" s="130"/>
      <c r="IC58" s="130"/>
      <c r="ID58" s="130"/>
      <c r="IE58" s="130"/>
      <c r="IF58" s="130"/>
      <c r="IG58" s="130"/>
      <c r="IH58" s="130"/>
      <c r="II58" s="130"/>
      <c r="IJ58" s="130"/>
      <c r="IK58" s="130"/>
      <c r="IL58" s="130"/>
      <c r="IM58" s="130"/>
      <c r="IN58" s="130"/>
      <c r="IO58" s="130"/>
      <c r="IP58" s="130"/>
      <c r="IQ58" s="130"/>
      <c r="IR58" s="130"/>
      <c r="IS58" s="130"/>
      <c r="IT58" s="130"/>
      <c r="IU58" s="130"/>
      <c r="IV58" s="130"/>
      <c r="IW58" s="130"/>
    </row>
    <row r="59" customFormat="false" ht="12.75" hidden="false" customHeight="false" outlineLevel="0" collapsed="false">
      <c r="A59" s="122" t="n">
        <v>37135</v>
      </c>
      <c r="B59" s="123"/>
      <c r="C59" s="124" t="s">
        <v>146</v>
      </c>
      <c r="D59" s="124"/>
      <c r="E59" s="125" t="e">
        <f aca="false">(M59-B59)*F59*10000</f>
        <v>#NAME?</v>
      </c>
      <c r="F59" s="124"/>
      <c r="G59" s="126" t="e">
        <f aca="false">VLOOKUP($A59,PARAMS,6,FALSE())</f>
        <v>#N/A</v>
      </c>
      <c r="H59" s="127" t="n">
        <v>0</v>
      </c>
      <c r="I59" s="128" t="n">
        <v>3</v>
      </c>
      <c r="J59" s="127" t="e">
        <f aca="false">VLOOKUP($A59,PARAMS,2,FALSE())</f>
        <v>#N/A</v>
      </c>
      <c r="K59" s="110" t="n">
        <v>0.55</v>
      </c>
      <c r="L59" s="110" t="e">
        <f aca="false">VLOOKUP($A59,PARAMS,3,FALSE())</f>
        <v>#N/A</v>
      </c>
      <c r="M59" s="129" t="e">
        <f aca="true">OSTRIP($J59,$I59,$AH59-TODAY(),$AH59-$AH59,$AI59-$AH59,0,$AE59,$L59,$K59,1,0,$H59,0)</f>
        <v>#NAME?</v>
      </c>
      <c r="N59" s="129" t="e">
        <f aca="true">OSTRIP($J59,$I59,$AH59-TODAY(),$AH59-$AH59,$AI59-$AH59,0,$AE59,$L59,$K59,1,0,$H59,1)</f>
        <v>#NAME?</v>
      </c>
      <c r="O59" s="129" t="e">
        <f aca="true">OSTRIP($J59+0.01,$I59,$AH59-TODAY(),$AH59-$AH59,$AI59-$AH59,0,$AE59,$L59,$K59,1,0,$H59,1)-N59</f>
        <v>#N/A</v>
      </c>
      <c r="P59" s="129" t="e">
        <f aca="true">OSTRIP($J59,$I59,$AH59-TODAY(),$AH59-$AH59,$AI59-$AH59,0,$AE59,$L59+0.01,$K59,1,0,$H59,0)-M59</f>
        <v>#N/A</v>
      </c>
      <c r="Q59" s="129" t="e">
        <f aca="true">OSTRIP($J59,$I59,$AH59-TODAY()+1,$AH59-$AH59,$AI59-$AH59,0,$AE59,$L59,$K59,1,0,$H59,0)-M59</f>
        <v>#NAME?</v>
      </c>
      <c r="R59" s="130"/>
      <c r="S59" s="130"/>
      <c r="T59" s="130"/>
      <c r="U59" s="130"/>
      <c r="V59" s="130"/>
      <c r="W59" s="130"/>
      <c r="X59" s="114" t="e">
        <f aca="false">(N59-Z59)*F59</f>
        <v>#NAME?</v>
      </c>
      <c r="Y59" s="93" t="e">
        <f aca="false">IF(ISNUMBER($A59),$F59*N59,0)</f>
        <v>#NAME?</v>
      </c>
      <c r="Z59" s="129" t="e">
        <f aca="true">OSTRIP($G59,$I59,$AH59-TODAY(),$AH59-$AH59,$AI59-$AH59,0,$AE59,$L59,$K59,1,0,$H59,1)</f>
        <v>#NAME?</v>
      </c>
      <c r="AA59" s="131" t="e">
        <f aca="false">IF(ISNUMBER($A59),$F59*O59,0)</f>
        <v>#N/A</v>
      </c>
      <c r="AB59" s="132" t="e">
        <f aca="false">IF(ISNUMBER($A59),$F59*P59*10000,0)</f>
        <v>#N/A</v>
      </c>
      <c r="AC59" s="132" t="e">
        <f aca="false">IF(ISNUMBER($A59),$F59*Q59*-10000,0)</f>
        <v>#NAME?</v>
      </c>
      <c r="AD59" s="133"/>
      <c r="AE59" s="134" t="e">
        <f aca="false">VLOOKUP($A59,PARAMS,7,FALSE())</f>
        <v>#N/A</v>
      </c>
      <c r="AF59" s="135" t="e">
        <f aca="true">IF(ISNUMBER(G59),VLOOKUP($A59,PARAMS,8,FALSE()),VLOOKUP($A59,PARAMS,4,FALSE()))-TODAY()</f>
        <v>#N/A</v>
      </c>
      <c r="AG59" s="133"/>
      <c r="AH59" s="120" t="n">
        <v>37135</v>
      </c>
      <c r="AI59" s="120" t="n">
        <v>37164</v>
      </c>
      <c r="AJ59" s="131"/>
      <c r="AK59" s="131"/>
      <c r="AL59" s="131"/>
      <c r="AM59" s="121" t="e">
        <f aca="false">N59*F59</f>
        <v>#NAME?</v>
      </c>
      <c r="AN59" s="131"/>
      <c r="AO59" s="131"/>
      <c r="AP59" s="131"/>
      <c r="AQ59" s="131"/>
      <c r="AR59" s="131"/>
      <c r="AS59" s="133"/>
      <c r="AT59" s="131"/>
      <c r="AU59" s="131"/>
      <c r="AV59" s="131"/>
      <c r="AW59" s="131"/>
      <c r="AX59" s="131"/>
      <c r="AY59" s="133"/>
      <c r="AZ59" s="133"/>
      <c r="BA59" s="133"/>
      <c r="BB59" s="133"/>
      <c r="BC59" s="133"/>
      <c r="BD59" s="133"/>
      <c r="BE59" s="133"/>
      <c r="BF59" s="133"/>
      <c r="BG59" s="133"/>
      <c r="BH59" s="133"/>
      <c r="BI59" s="133"/>
      <c r="BJ59" s="133"/>
      <c r="BK59" s="133"/>
      <c r="BL59" s="133"/>
      <c r="BM59" s="133"/>
      <c r="BN59" s="133"/>
      <c r="BO59" s="133"/>
      <c r="BP59" s="133"/>
      <c r="BQ59" s="133"/>
      <c r="BR59" s="133"/>
      <c r="BS59" s="133"/>
      <c r="BT59" s="133"/>
      <c r="BU59" s="133"/>
      <c r="BV59" s="133"/>
      <c r="BW59" s="133"/>
      <c r="BX59" s="133"/>
      <c r="BY59" s="133"/>
      <c r="BZ59" s="133"/>
      <c r="CA59" s="133"/>
      <c r="CB59" s="133"/>
      <c r="CC59" s="133"/>
      <c r="CD59" s="133"/>
      <c r="CE59" s="130"/>
      <c r="CF59" s="130"/>
      <c r="CG59" s="130"/>
      <c r="CH59" s="130"/>
      <c r="CI59" s="130"/>
      <c r="CJ59" s="130"/>
      <c r="CK59" s="130"/>
      <c r="CL59" s="130"/>
      <c r="CM59" s="130"/>
      <c r="CN59" s="130"/>
      <c r="CO59" s="130"/>
      <c r="CP59" s="130"/>
      <c r="CQ59" s="130"/>
      <c r="CR59" s="130"/>
      <c r="CS59" s="130"/>
      <c r="CT59" s="130"/>
      <c r="CU59" s="130"/>
      <c r="CV59" s="130"/>
      <c r="CW59" s="130"/>
      <c r="CX59" s="130"/>
      <c r="CY59" s="130"/>
      <c r="CZ59" s="130"/>
      <c r="DA59" s="130"/>
      <c r="DB59" s="130"/>
      <c r="DC59" s="130"/>
      <c r="DD59" s="130"/>
      <c r="DE59" s="130"/>
      <c r="DF59" s="130"/>
      <c r="DG59" s="130"/>
      <c r="DH59" s="130"/>
      <c r="DI59" s="130"/>
      <c r="DJ59" s="130"/>
      <c r="DK59" s="130"/>
      <c r="DL59" s="130"/>
      <c r="DM59" s="130"/>
      <c r="DN59" s="130"/>
      <c r="DO59" s="130"/>
      <c r="DP59" s="130"/>
      <c r="DQ59" s="130"/>
      <c r="DR59" s="130"/>
      <c r="DS59" s="130"/>
      <c r="DT59" s="130"/>
      <c r="DU59" s="130"/>
      <c r="DV59" s="130"/>
      <c r="DW59" s="130"/>
      <c r="DX59" s="130"/>
      <c r="DY59" s="130"/>
      <c r="DZ59" s="130"/>
      <c r="EA59" s="130"/>
      <c r="EB59" s="130"/>
      <c r="EC59" s="130"/>
      <c r="ED59" s="130"/>
      <c r="EE59" s="130"/>
      <c r="EF59" s="130"/>
      <c r="EG59" s="130"/>
      <c r="EH59" s="130"/>
      <c r="EI59" s="130"/>
      <c r="EJ59" s="130"/>
      <c r="EK59" s="130"/>
      <c r="EL59" s="130"/>
      <c r="EM59" s="130"/>
      <c r="EN59" s="130"/>
      <c r="EO59" s="130"/>
      <c r="EP59" s="130"/>
      <c r="EQ59" s="130"/>
      <c r="ER59" s="130"/>
      <c r="ES59" s="130"/>
      <c r="ET59" s="130"/>
      <c r="EU59" s="130"/>
      <c r="EV59" s="130"/>
      <c r="EW59" s="130"/>
      <c r="EX59" s="130"/>
      <c r="EY59" s="130"/>
      <c r="EZ59" s="130"/>
      <c r="FA59" s="130"/>
      <c r="FB59" s="130"/>
      <c r="FC59" s="130"/>
      <c r="FD59" s="130"/>
      <c r="FE59" s="130"/>
      <c r="FF59" s="130"/>
      <c r="FG59" s="130"/>
      <c r="FH59" s="130"/>
      <c r="FI59" s="130"/>
      <c r="FJ59" s="130"/>
      <c r="FK59" s="130"/>
      <c r="FL59" s="130"/>
      <c r="FM59" s="130"/>
      <c r="FN59" s="130"/>
      <c r="FO59" s="130"/>
      <c r="FP59" s="130"/>
      <c r="FQ59" s="130"/>
      <c r="FR59" s="130"/>
      <c r="FS59" s="130"/>
      <c r="FT59" s="130"/>
      <c r="FU59" s="130"/>
      <c r="FV59" s="130"/>
      <c r="FW59" s="130"/>
      <c r="FX59" s="130"/>
      <c r="FY59" s="130"/>
      <c r="FZ59" s="130"/>
      <c r="GA59" s="130"/>
      <c r="GB59" s="130"/>
      <c r="GC59" s="130"/>
      <c r="GD59" s="130"/>
      <c r="GE59" s="130"/>
      <c r="GF59" s="130"/>
      <c r="GG59" s="130"/>
      <c r="GH59" s="130"/>
      <c r="GI59" s="130"/>
      <c r="GJ59" s="130"/>
      <c r="GK59" s="130"/>
      <c r="GL59" s="130"/>
      <c r="GM59" s="130"/>
      <c r="GN59" s="130"/>
      <c r="GO59" s="130"/>
      <c r="GP59" s="130"/>
      <c r="GQ59" s="130"/>
      <c r="GR59" s="130"/>
      <c r="GS59" s="130"/>
      <c r="GT59" s="130"/>
      <c r="GU59" s="130"/>
      <c r="GV59" s="130"/>
      <c r="GW59" s="130"/>
      <c r="GX59" s="130"/>
      <c r="GY59" s="130"/>
      <c r="GZ59" s="130"/>
      <c r="HA59" s="130"/>
      <c r="HB59" s="130"/>
      <c r="HC59" s="130"/>
      <c r="HD59" s="130"/>
      <c r="HE59" s="130"/>
      <c r="HF59" s="130"/>
      <c r="HG59" s="130"/>
      <c r="HH59" s="130"/>
      <c r="HI59" s="130"/>
      <c r="HJ59" s="130"/>
      <c r="HK59" s="130"/>
      <c r="HL59" s="130"/>
      <c r="HM59" s="130"/>
      <c r="HN59" s="130"/>
      <c r="HO59" s="130"/>
      <c r="HP59" s="130"/>
      <c r="HQ59" s="130"/>
      <c r="HR59" s="130"/>
      <c r="HS59" s="130"/>
      <c r="HT59" s="130"/>
      <c r="HU59" s="130"/>
      <c r="HV59" s="130"/>
      <c r="HW59" s="130"/>
      <c r="HX59" s="130"/>
      <c r="HY59" s="130"/>
      <c r="HZ59" s="130"/>
      <c r="IA59" s="130"/>
      <c r="IB59" s="130"/>
      <c r="IC59" s="130"/>
      <c r="ID59" s="130"/>
      <c r="IE59" s="130"/>
      <c r="IF59" s="130"/>
      <c r="IG59" s="130"/>
      <c r="IH59" s="130"/>
      <c r="II59" s="130"/>
      <c r="IJ59" s="130"/>
      <c r="IK59" s="130"/>
      <c r="IL59" s="130"/>
      <c r="IM59" s="130"/>
      <c r="IN59" s="130"/>
      <c r="IO59" s="130"/>
      <c r="IP59" s="130"/>
      <c r="IQ59" s="130"/>
      <c r="IR59" s="130"/>
      <c r="IS59" s="130"/>
      <c r="IT59" s="130"/>
      <c r="IU59" s="130"/>
      <c r="IV59" s="130"/>
      <c r="IW59" s="130"/>
    </row>
    <row r="60" customFormat="false" ht="12.75" hidden="false" customHeight="false" outlineLevel="0" collapsed="false">
      <c r="A60" s="122" t="n">
        <v>37165</v>
      </c>
      <c r="B60" s="123"/>
      <c r="C60" s="124" t="s">
        <v>146</v>
      </c>
      <c r="D60" s="124"/>
      <c r="E60" s="125" t="e">
        <f aca="false">(M60-B60)*F60*10000</f>
        <v>#NAME?</v>
      </c>
      <c r="F60" s="124"/>
      <c r="G60" s="126" t="e">
        <f aca="false">VLOOKUP($A60,PARAMS,6,FALSE())</f>
        <v>#N/A</v>
      </c>
      <c r="H60" s="127" t="n">
        <v>0</v>
      </c>
      <c r="I60" s="128" t="n">
        <v>3</v>
      </c>
      <c r="J60" s="127" t="e">
        <f aca="false">VLOOKUP($A60,PARAMS,2,FALSE())</f>
        <v>#N/A</v>
      </c>
      <c r="K60" s="110" t="n">
        <v>0.65</v>
      </c>
      <c r="L60" s="110" t="e">
        <f aca="false">VLOOKUP($A60,PARAMS,3,FALSE())</f>
        <v>#N/A</v>
      </c>
      <c r="M60" s="129" t="e">
        <f aca="true">OSTRIP($J60,$I60,$AH60-TODAY(),$AH60-$AH60,$AI60-$AH60,0,$AE60,$L60,$K60,1,0,$H60,0)</f>
        <v>#NAME?</v>
      </c>
      <c r="N60" s="129" t="e">
        <f aca="true">OSTRIP($J60,$I60,$AH60-TODAY(),$AH60-$AH60,$AI60-$AH60,0,$AE60,$L60,$K60,1,0,$H60,1)</f>
        <v>#NAME?</v>
      </c>
      <c r="O60" s="129" t="e">
        <f aca="true">OSTRIP($J60+0.01,$I60,$AH60-TODAY(),$AH60-$AH60,$AI60-$AH60,0,$AE60,$L60,$K60,1,0,$H60,1)-N60</f>
        <v>#N/A</v>
      </c>
      <c r="P60" s="129" t="e">
        <f aca="true">OSTRIP($J60,$I60,$AH60-TODAY(),$AH60-$AH60,$AI60-$AH60,0,$AE60,$L60+0.01,$K60,1,0,$H60,0)-M60</f>
        <v>#N/A</v>
      </c>
      <c r="Q60" s="129" t="e">
        <f aca="true">OSTRIP($J60,$I60,$AH60-TODAY()+1,$AH60-$AH60,$AI60-$AH60,0,$AE60,$L60,$K60,1,0,$H60,0)-M60</f>
        <v>#NAME?</v>
      </c>
      <c r="R60" s="130"/>
      <c r="S60" s="130"/>
      <c r="T60" s="130"/>
      <c r="U60" s="130"/>
      <c r="V60" s="130"/>
      <c r="W60" s="130"/>
      <c r="X60" s="114" t="e">
        <f aca="false">(N60-Z60)*F60</f>
        <v>#NAME?</v>
      </c>
      <c r="Y60" s="93" t="e">
        <f aca="false">IF(ISNUMBER($A60),$F60*N60,0)</f>
        <v>#NAME?</v>
      </c>
      <c r="Z60" s="129" t="e">
        <f aca="true">OSTRIP($G60,$I60,$AH60-TODAY(),$AH60-$AH60,$AI60-$AH60,0,$AE60,$L60,$K60,1,0,$H60,1)</f>
        <v>#NAME?</v>
      </c>
      <c r="AA60" s="131" t="e">
        <f aca="false">IF(ISNUMBER($A60),$F60*O60,0)</f>
        <v>#N/A</v>
      </c>
      <c r="AB60" s="132" t="e">
        <f aca="false">IF(ISNUMBER($A60),$F60*P60*10000,0)</f>
        <v>#N/A</v>
      </c>
      <c r="AC60" s="132" t="e">
        <f aca="false">IF(ISNUMBER($A60),$F60*Q60*-10000,0)</f>
        <v>#NAME?</v>
      </c>
      <c r="AD60" s="133"/>
      <c r="AE60" s="134" t="e">
        <f aca="false">VLOOKUP($A60,PARAMS,7,FALSE())</f>
        <v>#N/A</v>
      </c>
      <c r="AF60" s="135" t="e">
        <f aca="true">IF(ISNUMBER(G60),VLOOKUP($A60,PARAMS,8,FALSE()),VLOOKUP($A60,PARAMS,4,FALSE()))-TODAY()</f>
        <v>#N/A</v>
      </c>
      <c r="AG60" s="133"/>
      <c r="AH60" s="120" t="n">
        <v>37165</v>
      </c>
      <c r="AI60" s="120" t="n">
        <v>37195</v>
      </c>
      <c r="AJ60" s="131"/>
      <c r="AK60" s="131"/>
      <c r="AL60" s="131"/>
      <c r="AM60" s="121" t="e">
        <f aca="false">N60*F60</f>
        <v>#NAME?</v>
      </c>
      <c r="AN60" s="131"/>
      <c r="AO60" s="131"/>
      <c r="AP60" s="131"/>
      <c r="AQ60" s="131"/>
      <c r="AR60" s="131"/>
      <c r="AS60" s="133"/>
      <c r="AT60" s="131"/>
      <c r="AU60" s="131"/>
      <c r="AV60" s="131"/>
      <c r="AW60" s="131"/>
      <c r="AX60" s="131"/>
      <c r="AY60" s="133"/>
      <c r="AZ60" s="133"/>
      <c r="BA60" s="133"/>
      <c r="BB60" s="133"/>
      <c r="BC60" s="133"/>
      <c r="BD60" s="133"/>
      <c r="BE60" s="133"/>
      <c r="BF60" s="133"/>
      <c r="BG60" s="133"/>
      <c r="BH60" s="133"/>
      <c r="BI60" s="133"/>
      <c r="BJ60" s="133"/>
      <c r="BK60" s="133"/>
      <c r="BL60" s="133"/>
      <c r="BM60" s="133"/>
      <c r="BN60" s="133"/>
      <c r="BO60" s="133"/>
      <c r="BP60" s="133"/>
      <c r="BQ60" s="133"/>
      <c r="BR60" s="133"/>
      <c r="BS60" s="133"/>
      <c r="BT60" s="133"/>
      <c r="BU60" s="133"/>
      <c r="BV60" s="133"/>
      <c r="BW60" s="133"/>
      <c r="BX60" s="133"/>
      <c r="BY60" s="133"/>
      <c r="BZ60" s="133"/>
      <c r="CA60" s="133"/>
      <c r="CB60" s="133"/>
      <c r="CC60" s="133"/>
      <c r="CD60" s="133"/>
      <c r="CE60" s="130"/>
      <c r="CF60" s="130"/>
      <c r="CG60" s="130"/>
      <c r="CH60" s="130"/>
      <c r="CI60" s="130"/>
      <c r="CJ60" s="130"/>
      <c r="CK60" s="130"/>
      <c r="CL60" s="130"/>
      <c r="CM60" s="130"/>
      <c r="CN60" s="130"/>
      <c r="CO60" s="130"/>
      <c r="CP60" s="130"/>
      <c r="CQ60" s="130"/>
      <c r="CR60" s="130"/>
      <c r="CS60" s="130"/>
      <c r="CT60" s="130"/>
      <c r="CU60" s="130"/>
      <c r="CV60" s="130"/>
      <c r="CW60" s="130"/>
      <c r="CX60" s="130"/>
      <c r="CY60" s="130"/>
      <c r="CZ60" s="130"/>
      <c r="DA60" s="130"/>
      <c r="DB60" s="130"/>
      <c r="DC60" s="130"/>
      <c r="DD60" s="130"/>
      <c r="DE60" s="130"/>
      <c r="DF60" s="130"/>
      <c r="DG60" s="130"/>
      <c r="DH60" s="130"/>
      <c r="DI60" s="130"/>
      <c r="DJ60" s="130"/>
      <c r="DK60" s="130"/>
      <c r="DL60" s="130"/>
      <c r="DM60" s="130"/>
      <c r="DN60" s="130"/>
      <c r="DO60" s="130"/>
      <c r="DP60" s="130"/>
      <c r="DQ60" s="130"/>
      <c r="DR60" s="130"/>
      <c r="DS60" s="130"/>
      <c r="DT60" s="130"/>
      <c r="DU60" s="130"/>
      <c r="DV60" s="130"/>
      <c r="DW60" s="130"/>
      <c r="DX60" s="130"/>
      <c r="DY60" s="130"/>
      <c r="DZ60" s="130"/>
      <c r="EA60" s="130"/>
      <c r="EB60" s="130"/>
      <c r="EC60" s="130"/>
      <c r="ED60" s="130"/>
      <c r="EE60" s="130"/>
      <c r="EF60" s="130"/>
      <c r="EG60" s="130"/>
      <c r="EH60" s="130"/>
      <c r="EI60" s="130"/>
      <c r="EJ60" s="130"/>
      <c r="EK60" s="130"/>
      <c r="EL60" s="130"/>
      <c r="EM60" s="130"/>
      <c r="EN60" s="130"/>
      <c r="EO60" s="130"/>
      <c r="EP60" s="130"/>
      <c r="EQ60" s="130"/>
      <c r="ER60" s="130"/>
      <c r="ES60" s="130"/>
      <c r="ET60" s="130"/>
      <c r="EU60" s="130"/>
      <c r="EV60" s="130"/>
      <c r="EW60" s="130"/>
      <c r="EX60" s="130"/>
      <c r="EY60" s="130"/>
      <c r="EZ60" s="130"/>
      <c r="FA60" s="130"/>
      <c r="FB60" s="130"/>
      <c r="FC60" s="130"/>
      <c r="FD60" s="130"/>
      <c r="FE60" s="130"/>
      <c r="FF60" s="130"/>
      <c r="FG60" s="130"/>
      <c r="FH60" s="130"/>
      <c r="FI60" s="130"/>
      <c r="FJ60" s="130"/>
      <c r="FK60" s="130"/>
      <c r="FL60" s="130"/>
      <c r="FM60" s="130"/>
      <c r="FN60" s="130"/>
      <c r="FO60" s="130"/>
      <c r="FP60" s="130"/>
      <c r="FQ60" s="130"/>
      <c r="FR60" s="130"/>
      <c r="FS60" s="130"/>
      <c r="FT60" s="130"/>
      <c r="FU60" s="130"/>
      <c r="FV60" s="130"/>
      <c r="FW60" s="130"/>
      <c r="FX60" s="130"/>
      <c r="FY60" s="130"/>
      <c r="FZ60" s="130"/>
      <c r="GA60" s="130"/>
      <c r="GB60" s="130"/>
      <c r="GC60" s="130"/>
      <c r="GD60" s="130"/>
      <c r="GE60" s="130"/>
      <c r="GF60" s="130"/>
      <c r="GG60" s="130"/>
      <c r="GH60" s="130"/>
      <c r="GI60" s="130"/>
      <c r="GJ60" s="130"/>
      <c r="GK60" s="130"/>
      <c r="GL60" s="130"/>
      <c r="GM60" s="130"/>
      <c r="GN60" s="130"/>
      <c r="GO60" s="130"/>
      <c r="GP60" s="130"/>
      <c r="GQ60" s="130"/>
      <c r="GR60" s="130"/>
      <c r="GS60" s="130"/>
      <c r="GT60" s="130"/>
      <c r="GU60" s="130"/>
      <c r="GV60" s="130"/>
      <c r="GW60" s="130"/>
      <c r="GX60" s="130"/>
      <c r="GY60" s="130"/>
      <c r="GZ60" s="130"/>
      <c r="HA60" s="130"/>
      <c r="HB60" s="130"/>
      <c r="HC60" s="130"/>
      <c r="HD60" s="130"/>
      <c r="HE60" s="130"/>
      <c r="HF60" s="130"/>
      <c r="HG60" s="130"/>
      <c r="HH60" s="130"/>
      <c r="HI60" s="130"/>
      <c r="HJ60" s="130"/>
      <c r="HK60" s="130"/>
      <c r="HL60" s="130"/>
      <c r="HM60" s="130"/>
      <c r="HN60" s="130"/>
      <c r="HO60" s="130"/>
      <c r="HP60" s="130"/>
      <c r="HQ60" s="130"/>
      <c r="HR60" s="130"/>
      <c r="HS60" s="130"/>
      <c r="HT60" s="130"/>
      <c r="HU60" s="130"/>
      <c r="HV60" s="130"/>
      <c r="HW60" s="130"/>
      <c r="HX60" s="130"/>
      <c r="HY60" s="130"/>
      <c r="HZ60" s="130"/>
      <c r="IA60" s="130"/>
      <c r="IB60" s="130"/>
      <c r="IC60" s="130"/>
      <c r="ID60" s="130"/>
      <c r="IE60" s="130"/>
      <c r="IF60" s="130"/>
      <c r="IG60" s="130"/>
      <c r="IH60" s="130"/>
      <c r="II60" s="130"/>
      <c r="IJ60" s="130"/>
      <c r="IK60" s="130"/>
      <c r="IL60" s="130"/>
      <c r="IM60" s="130"/>
      <c r="IN60" s="130"/>
      <c r="IO60" s="130"/>
      <c r="IP60" s="130"/>
      <c r="IQ60" s="130"/>
      <c r="IR60" s="130"/>
      <c r="IS60" s="130"/>
      <c r="IT60" s="130"/>
      <c r="IU60" s="130"/>
      <c r="IV60" s="130"/>
      <c r="IW60" s="130"/>
    </row>
    <row r="61" customFormat="false" ht="12.75" hidden="false" customHeight="false" outlineLevel="0" collapsed="false">
      <c r="A61" s="104" t="n">
        <v>37104</v>
      </c>
      <c r="B61" s="123"/>
      <c r="C61" s="124" t="s">
        <v>146</v>
      </c>
      <c r="D61" s="124"/>
      <c r="E61" s="125" t="e">
        <f aca="false">(M61-B61)*F61*10000</f>
        <v>#NAME?</v>
      </c>
      <c r="F61" s="106"/>
      <c r="G61" s="126" t="e">
        <f aca="false">VLOOKUP($A61,PARAMS,6,FALSE())</f>
        <v>#N/A</v>
      </c>
      <c r="H61" s="127" t="n">
        <v>0</v>
      </c>
      <c r="I61" s="128" t="n">
        <v>2.25</v>
      </c>
      <c r="J61" s="127" t="e">
        <f aca="false">VLOOKUP($A61,PARAMS,2,FALSE())</f>
        <v>#N/A</v>
      </c>
      <c r="K61" s="110" t="n">
        <v>0.55</v>
      </c>
      <c r="L61" s="110" t="e">
        <f aca="false">VLOOKUP($A61,PARAMS,3,FALSE())</f>
        <v>#N/A</v>
      </c>
      <c r="M61" s="129" t="e">
        <f aca="true">OSTRIP($J61,$I61,$AH61-TODAY(),$AH61-$AH61,$AI61-$AH61,0,$AE61,$L61,$K61,1,0,$H61,0)</f>
        <v>#NAME?</v>
      </c>
      <c r="N61" s="129" t="e">
        <f aca="true">OSTRIP($J61,$I61,$AH61-TODAY(),$AH61-$AH61,$AI61-$AH61,0,$AE61,$L61,$K61,1,0,$H61,1)</f>
        <v>#NAME?</v>
      </c>
      <c r="O61" s="129" t="e">
        <f aca="true">OSTRIP($J61+0.01,$I61,$AH61-TODAY(),$AH61-$AH61,$AI61-$AH61,0,$AE61,$L61,$K61,1,0,$H61,1)-N61</f>
        <v>#N/A</v>
      </c>
      <c r="P61" s="129" t="e">
        <f aca="true">OSTRIP($J61,$I61,$AH61-TODAY(),$AH61-$AH61,$AI61-$AH61,0,$AE61,$L61+0.01,$K61,1,0,$H61,0)-M61</f>
        <v>#N/A</v>
      </c>
      <c r="Q61" s="129" t="e">
        <f aca="true">OSTRIP($J61,$I61,$AH61-TODAY()+1,$AH61-$AH61,$AI61-$AH61,0,$AE61,$L61,$K61,1,0,$H61,0)-M61</f>
        <v>#NAME?</v>
      </c>
      <c r="R61" s="130"/>
      <c r="S61" s="130"/>
      <c r="T61" s="130"/>
      <c r="U61" s="130"/>
      <c r="V61" s="130"/>
      <c r="W61" s="130"/>
      <c r="X61" s="114" t="e">
        <f aca="false">(N61-Z61)*F61</f>
        <v>#NAME?</v>
      </c>
      <c r="Y61" s="93" t="e">
        <f aca="false">IF(ISNUMBER($A61),$F61*N61,0)</f>
        <v>#NAME?</v>
      </c>
      <c r="Z61" s="129" t="e">
        <f aca="true">OSTRIP($G61,$I61,$AH61-TODAY(),$AH61-$AH61,$AI61-$AH61,0,$AE61,$L61,$K61,1,0,$H61,1)</f>
        <v>#NAME?</v>
      </c>
      <c r="AA61" s="131" t="e">
        <f aca="false">IF(ISNUMBER($A61),$F61*O61,0)</f>
        <v>#N/A</v>
      </c>
      <c r="AB61" s="132" t="e">
        <f aca="false">IF(ISNUMBER($A61),$F61*P61*10000,0)</f>
        <v>#N/A</v>
      </c>
      <c r="AC61" s="132" t="e">
        <f aca="false">IF(ISNUMBER($A61),$F61*Q61*-10000,0)</f>
        <v>#NAME?</v>
      </c>
      <c r="AD61" s="133"/>
      <c r="AE61" s="134" t="e">
        <f aca="false">VLOOKUP($A61,PARAMS,7,FALSE())</f>
        <v>#N/A</v>
      </c>
      <c r="AF61" s="135" t="e">
        <f aca="true">IF(ISNUMBER(G61),VLOOKUP($A61,PARAMS,8,FALSE()),VLOOKUP($A61,PARAMS,4,FALSE()))-TODAY()</f>
        <v>#N/A</v>
      </c>
      <c r="AG61" s="133"/>
      <c r="AH61" s="120" t="n">
        <v>37104</v>
      </c>
      <c r="AI61" s="120" t="n">
        <v>37134</v>
      </c>
      <c r="AJ61" s="131"/>
      <c r="AK61" s="131"/>
      <c r="AL61" s="131"/>
      <c r="AM61" s="121" t="e">
        <f aca="false">N61*F61</f>
        <v>#NAME?</v>
      </c>
      <c r="AN61" s="131"/>
      <c r="AO61" s="131"/>
      <c r="AP61" s="131"/>
      <c r="AQ61" s="131"/>
      <c r="AR61" s="131"/>
      <c r="AS61" s="133"/>
      <c r="AT61" s="131"/>
      <c r="AU61" s="131"/>
      <c r="AV61" s="131"/>
      <c r="AW61" s="131"/>
      <c r="AX61" s="131"/>
      <c r="AY61" s="133"/>
      <c r="AZ61" s="133"/>
      <c r="BA61" s="133"/>
      <c r="BB61" s="133"/>
      <c r="BC61" s="133"/>
      <c r="BD61" s="133"/>
      <c r="BE61" s="133"/>
      <c r="BF61" s="133"/>
      <c r="BG61" s="133"/>
      <c r="BH61" s="133"/>
      <c r="BI61" s="133"/>
      <c r="BJ61" s="133"/>
      <c r="BK61" s="133"/>
      <c r="BL61" s="133"/>
      <c r="BM61" s="133"/>
      <c r="BN61" s="133"/>
      <c r="BO61" s="133"/>
      <c r="BP61" s="133"/>
      <c r="BQ61" s="133"/>
      <c r="BR61" s="133"/>
      <c r="BS61" s="133"/>
      <c r="BT61" s="133"/>
      <c r="BU61" s="133"/>
      <c r="BV61" s="133"/>
      <c r="BW61" s="133"/>
      <c r="BX61" s="133"/>
      <c r="BY61" s="133"/>
      <c r="BZ61" s="133"/>
      <c r="CA61" s="133"/>
      <c r="CB61" s="133"/>
      <c r="CC61" s="133"/>
      <c r="CD61" s="133"/>
      <c r="CE61" s="130"/>
      <c r="CF61" s="130"/>
      <c r="CG61" s="130"/>
      <c r="CH61" s="130"/>
      <c r="CI61" s="130"/>
      <c r="CJ61" s="130"/>
      <c r="CK61" s="130"/>
      <c r="CL61" s="130"/>
      <c r="CM61" s="130"/>
      <c r="CN61" s="130"/>
      <c r="CO61" s="130"/>
      <c r="CP61" s="130"/>
      <c r="CQ61" s="130"/>
      <c r="CR61" s="130"/>
      <c r="CS61" s="130"/>
      <c r="CT61" s="130"/>
      <c r="CU61" s="130"/>
      <c r="CV61" s="130"/>
      <c r="CW61" s="130"/>
      <c r="CX61" s="130"/>
      <c r="CY61" s="130"/>
      <c r="CZ61" s="130"/>
      <c r="DA61" s="130"/>
      <c r="DB61" s="130"/>
      <c r="DC61" s="130"/>
      <c r="DD61" s="130"/>
      <c r="DE61" s="130"/>
      <c r="DF61" s="130"/>
      <c r="DG61" s="130"/>
      <c r="DH61" s="130"/>
      <c r="DI61" s="130"/>
      <c r="DJ61" s="130"/>
      <c r="DK61" s="130"/>
      <c r="DL61" s="130"/>
      <c r="DM61" s="130"/>
      <c r="DN61" s="130"/>
      <c r="DO61" s="130"/>
      <c r="DP61" s="130"/>
      <c r="DQ61" s="130"/>
      <c r="DR61" s="130"/>
      <c r="DS61" s="130"/>
      <c r="DT61" s="130"/>
      <c r="DU61" s="130"/>
      <c r="DV61" s="130"/>
      <c r="DW61" s="130"/>
      <c r="DX61" s="130"/>
      <c r="DY61" s="130"/>
      <c r="DZ61" s="130"/>
      <c r="EA61" s="130"/>
      <c r="EB61" s="130"/>
      <c r="EC61" s="130"/>
      <c r="ED61" s="130"/>
      <c r="EE61" s="130"/>
      <c r="EF61" s="130"/>
      <c r="EG61" s="130"/>
      <c r="EH61" s="130"/>
      <c r="EI61" s="130"/>
      <c r="EJ61" s="130"/>
      <c r="EK61" s="130"/>
      <c r="EL61" s="130"/>
      <c r="EM61" s="130"/>
      <c r="EN61" s="130"/>
      <c r="EO61" s="130"/>
      <c r="EP61" s="130"/>
      <c r="EQ61" s="130"/>
      <c r="ER61" s="130"/>
      <c r="ES61" s="130"/>
      <c r="ET61" s="130"/>
      <c r="EU61" s="130"/>
      <c r="EV61" s="130"/>
      <c r="EW61" s="130"/>
      <c r="EX61" s="130"/>
      <c r="EY61" s="130"/>
      <c r="EZ61" s="130"/>
      <c r="FA61" s="130"/>
      <c r="FB61" s="130"/>
      <c r="FC61" s="130"/>
      <c r="FD61" s="130"/>
      <c r="FE61" s="130"/>
      <c r="FF61" s="130"/>
      <c r="FG61" s="130"/>
      <c r="FH61" s="130"/>
      <c r="FI61" s="130"/>
      <c r="FJ61" s="130"/>
      <c r="FK61" s="130"/>
      <c r="FL61" s="130"/>
      <c r="FM61" s="130"/>
      <c r="FN61" s="130"/>
      <c r="FO61" s="130"/>
      <c r="FP61" s="130"/>
      <c r="FQ61" s="130"/>
      <c r="FR61" s="130"/>
      <c r="FS61" s="130"/>
      <c r="FT61" s="130"/>
      <c r="FU61" s="130"/>
      <c r="FV61" s="130"/>
      <c r="FW61" s="130"/>
      <c r="FX61" s="130"/>
      <c r="FY61" s="130"/>
      <c r="FZ61" s="130"/>
      <c r="GA61" s="130"/>
      <c r="GB61" s="130"/>
      <c r="GC61" s="130"/>
      <c r="GD61" s="130"/>
      <c r="GE61" s="130"/>
      <c r="GF61" s="130"/>
      <c r="GG61" s="130"/>
      <c r="GH61" s="130"/>
      <c r="GI61" s="130"/>
      <c r="GJ61" s="130"/>
      <c r="GK61" s="130"/>
      <c r="GL61" s="130"/>
      <c r="GM61" s="130"/>
      <c r="GN61" s="130"/>
      <c r="GO61" s="130"/>
      <c r="GP61" s="130"/>
      <c r="GQ61" s="130"/>
      <c r="GR61" s="130"/>
      <c r="GS61" s="130"/>
      <c r="GT61" s="130"/>
      <c r="GU61" s="130"/>
      <c r="GV61" s="130"/>
      <c r="GW61" s="130"/>
      <c r="GX61" s="130"/>
      <c r="GY61" s="130"/>
      <c r="GZ61" s="130"/>
      <c r="HA61" s="130"/>
      <c r="HB61" s="130"/>
      <c r="HC61" s="130"/>
      <c r="HD61" s="130"/>
      <c r="HE61" s="130"/>
      <c r="HF61" s="130"/>
      <c r="HG61" s="130"/>
      <c r="HH61" s="130"/>
      <c r="HI61" s="130"/>
      <c r="HJ61" s="130"/>
      <c r="HK61" s="130"/>
      <c r="HL61" s="130"/>
      <c r="HM61" s="130"/>
      <c r="HN61" s="130"/>
      <c r="HO61" s="130"/>
      <c r="HP61" s="130"/>
      <c r="HQ61" s="130"/>
      <c r="HR61" s="130"/>
      <c r="HS61" s="130"/>
      <c r="HT61" s="130"/>
      <c r="HU61" s="130"/>
      <c r="HV61" s="130"/>
      <c r="HW61" s="130"/>
      <c r="HX61" s="130"/>
      <c r="HY61" s="130"/>
      <c r="HZ61" s="130"/>
      <c r="IA61" s="130"/>
      <c r="IB61" s="130"/>
      <c r="IC61" s="130"/>
      <c r="ID61" s="130"/>
      <c r="IE61" s="130"/>
      <c r="IF61" s="130"/>
      <c r="IG61" s="130"/>
      <c r="IH61" s="130"/>
      <c r="II61" s="130"/>
      <c r="IJ61" s="130"/>
      <c r="IK61" s="130"/>
      <c r="IL61" s="130"/>
      <c r="IM61" s="130"/>
      <c r="IN61" s="130"/>
      <c r="IO61" s="130"/>
      <c r="IP61" s="130"/>
      <c r="IQ61" s="130"/>
      <c r="IR61" s="130"/>
      <c r="IS61" s="130"/>
      <c r="IT61" s="130"/>
      <c r="IU61" s="130"/>
      <c r="IV61" s="130"/>
      <c r="IW61" s="130"/>
    </row>
    <row r="62" customFormat="false" ht="12.75" hidden="false" customHeight="false" outlineLevel="0" collapsed="false">
      <c r="A62" s="122" t="n">
        <v>37135</v>
      </c>
      <c r="B62" s="123"/>
      <c r="C62" s="124" t="s">
        <v>146</v>
      </c>
      <c r="D62" s="124"/>
      <c r="E62" s="125" t="e">
        <f aca="false">(M62-B62)*F62*10000</f>
        <v>#NAME?</v>
      </c>
      <c r="F62" s="124"/>
      <c r="G62" s="126" t="e">
        <f aca="false">VLOOKUP($A62,PARAMS,6,FALSE())</f>
        <v>#N/A</v>
      </c>
      <c r="H62" s="127" t="n">
        <v>0</v>
      </c>
      <c r="I62" s="128" t="n">
        <v>2.25</v>
      </c>
      <c r="J62" s="127" t="e">
        <f aca="false">VLOOKUP($A62,PARAMS,2,FALSE())</f>
        <v>#N/A</v>
      </c>
      <c r="K62" s="110" t="n">
        <v>0.55</v>
      </c>
      <c r="L62" s="110" t="e">
        <f aca="false">VLOOKUP($A62,PARAMS,3,FALSE())</f>
        <v>#N/A</v>
      </c>
      <c r="M62" s="129" t="e">
        <f aca="true">OSTRIP($J62,$I62,$AH62-TODAY(),$AH62-$AH62,$AI62-$AH62,0,$AE62,$L62,$K62,1,0,$H62,0)</f>
        <v>#NAME?</v>
      </c>
      <c r="N62" s="129" t="e">
        <f aca="true">OSTRIP($J62,$I62,$AH62-TODAY(),$AH62-$AH62,$AI62-$AH62,0,$AE62,$L62,$K62,1,0,$H62,1)</f>
        <v>#NAME?</v>
      </c>
      <c r="O62" s="129" t="e">
        <f aca="true">OSTRIP($J62+0.01,$I62,$AH62-TODAY(),$AH62-$AH62,$AI62-$AH62,0,$AE62,$L62,$K62,1,0,$H62,1)-N62</f>
        <v>#N/A</v>
      </c>
      <c r="P62" s="129" t="e">
        <f aca="true">OSTRIP($J62,$I62,$AH62-TODAY(),$AH62-$AH62,$AI62-$AH62,0,$AE62,$L62+0.01,$K62,1,0,$H62,0)-M62</f>
        <v>#N/A</v>
      </c>
      <c r="Q62" s="129" t="e">
        <f aca="true">OSTRIP($J62,$I62,$AH62-TODAY()+1,$AH62-$AH62,$AI62-$AH62,0,$AE62,$L62,$K62,1,0,$H62,0)-M62</f>
        <v>#NAME?</v>
      </c>
      <c r="R62" s="130"/>
      <c r="S62" s="130"/>
      <c r="T62" s="130"/>
      <c r="U62" s="130"/>
      <c r="V62" s="130"/>
      <c r="W62" s="130"/>
      <c r="X62" s="114" t="e">
        <f aca="false">(N62-Z62)*F62</f>
        <v>#NAME?</v>
      </c>
      <c r="Y62" s="93" t="e">
        <f aca="false">IF(ISNUMBER($A62),$F62*N62,0)</f>
        <v>#NAME?</v>
      </c>
      <c r="Z62" s="129" t="e">
        <f aca="true">OSTRIP($G62,$I62,$AH62-TODAY(),$AH62-$AH62,$AI62-$AH62,0,$AE62,$L62,$K62,1,0,$H62,1)</f>
        <v>#NAME?</v>
      </c>
      <c r="AA62" s="131" t="e">
        <f aca="false">IF(ISNUMBER($A62),$F62*O62,0)</f>
        <v>#N/A</v>
      </c>
      <c r="AB62" s="132" t="e">
        <f aca="false">IF(ISNUMBER($A62),$F62*P62*10000,0)</f>
        <v>#N/A</v>
      </c>
      <c r="AC62" s="132" t="e">
        <f aca="false">IF(ISNUMBER($A62),$F62*Q62*-10000,0)</f>
        <v>#NAME?</v>
      </c>
      <c r="AD62" s="133"/>
      <c r="AE62" s="134" t="e">
        <f aca="false">VLOOKUP($A62,PARAMS,7,FALSE())</f>
        <v>#N/A</v>
      </c>
      <c r="AF62" s="135" t="e">
        <f aca="true">IF(ISNUMBER(G62),VLOOKUP($A62,PARAMS,8,FALSE()),VLOOKUP($A62,PARAMS,4,FALSE()))-TODAY()</f>
        <v>#N/A</v>
      </c>
      <c r="AG62" s="133"/>
      <c r="AH62" s="120" t="n">
        <v>37135</v>
      </c>
      <c r="AI62" s="120" t="n">
        <v>37164</v>
      </c>
      <c r="AJ62" s="131"/>
      <c r="AK62" s="131"/>
      <c r="AL62" s="131"/>
      <c r="AM62" s="121" t="e">
        <f aca="false">N62*F62</f>
        <v>#NAME?</v>
      </c>
      <c r="AN62" s="131"/>
      <c r="AO62" s="131"/>
      <c r="AP62" s="131"/>
      <c r="AQ62" s="131"/>
      <c r="AR62" s="131"/>
      <c r="AS62" s="133"/>
      <c r="AT62" s="131"/>
      <c r="AU62" s="131"/>
      <c r="AV62" s="131"/>
      <c r="AW62" s="131"/>
      <c r="AX62" s="131"/>
      <c r="AY62" s="133"/>
      <c r="AZ62" s="133"/>
      <c r="BA62" s="133"/>
      <c r="BB62" s="133"/>
      <c r="BC62" s="133"/>
      <c r="BD62" s="133"/>
      <c r="BE62" s="133"/>
      <c r="BF62" s="133"/>
      <c r="BG62" s="133"/>
      <c r="BH62" s="133"/>
      <c r="BI62" s="133"/>
      <c r="BJ62" s="133"/>
      <c r="BK62" s="133"/>
      <c r="BL62" s="133"/>
      <c r="BM62" s="133"/>
      <c r="BN62" s="133"/>
      <c r="BO62" s="133"/>
      <c r="BP62" s="133"/>
      <c r="BQ62" s="133"/>
      <c r="BR62" s="133"/>
      <c r="BS62" s="133"/>
      <c r="BT62" s="133"/>
      <c r="BU62" s="133"/>
      <c r="BV62" s="133"/>
      <c r="BW62" s="133"/>
      <c r="BX62" s="133"/>
      <c r="BY62" s="133"/>
      <c r="BZ62" s="133"/>
      <c r="CA62" s="133"/>
      <c r="CB62" s="133"/>
      <c r="CC62" s="133"/>
      <c r="CD62" s="133"/>
      <c r="CE62" s="130"/>
      <c r="CF62" s="130"/>
      <c r="CG62" s="130"/>
      <c r="CH62" s="130"/>
      <c r="CI62" s="130"/>
      <c r="CJ62" s="130"/>
      <c r="CK62" s="130"/>
      <c r="CL62" s="130"/>
      <c r="CM62" s="130"/>
      <c r="CN62" s="130"/>
      <c r="CO62" s="130"/>
      <c r="CP62" s="130"/>
      <c r="CQ62" s="130"/>
      <c r="CR62" s="130"/>
      <c r="CS62" s="130"/>
      <c r="CT62" s="130"/>
      <c r="CU62" s="130"/>
      <c r="CV62" s="130"/>
      <c r="CW62" s="130"/>
      <c r="CX62" s="130"/>
      <c r="CY62" s="130"/>
      <c r="CZ62" s="130"/>
      <c r="DA62" s="130"/>
      <c r="DB62" s="130"/>
      <c r="DC62" s="130"/>
      <c r="DD62" s="130"/>
      <c r="DE62" s="130"/>
      <c r="DF62" s="130"/>
      <c r="DG62" s="130"/>
      <c r="DH62" s="130"/>
      <c r="DI62" s="130"/>
      <c r="DJ62" s="130"/>
      <c r="DK62" s="130"/>
      <c r="DL62" s="130"/>
      <c r="DM62" s="130"/>
      <c r="DN62" s="130"/>
      <c r="DO62" s="130"/>
      <c r="DP62" s="130"/>
      <c r="DQ62" s="130"/>
      <c r="DR62" s="130"/>
      <c r="DS62" s="130"/>
      <c r="DT62" s="130"/>
      <c r="DU62" s="130"/>
      <c r="DV62" s="130"/>
      <c r="DW62" s="130"/>
      <c r="DX62" s="130"/>
      <c r="DY62" s="130"/>
      <c r="DZ62" s="130"/>
      <c r="EA62" s="130"/>
      <c r="EB62" s="130"/>
      <c r="EC62" s="130"/>
      <c r="ED62" s="130"/>
      <c r="EE62" s="130"/>
      <c r="EF62" s="130"/>
      <c r="EG62" s="130"/>
      <c r="EH62" s="130"/>
      <c r="EI62" s="130"/>
      <c r="EJ62" s="130"/>
      <c r="EK62" s="130"/>
      <c r="EL62" s="130"/>
      <c r="EM62" s="130"/>
      <c r="EN62" s="130"/>
      <c r="EO62" s="130"/>
      <c r="EP62" s="130"/>
      <c r="EQ62" s="130"/>
      <c r="ER62" s="130"/>
      <c r="ES62" s="130"/>
      <c r="ET62" s="130"/>
      <c r="EU62" s="130"/>
      <c r="EV62" s="130"/>
      <c r="EW62" s="130"/>
      <c r="EX62" s="130"/>
      <c r="EY62" s="130"/>
      <c r="EZ62" s="130"/>
      <c r="FA62" s="130"/>
      <c r="FB62" s="130"/>
      <c r="FC62" s="130"/>
      <c r="FD62" s="130"/>
      <c r="FE62" s="130"/>
      <c r="FF62" s="130"/>
      <c r="FG62" s="130"/>
      <c r="FH62" s="130"/>
      <c r="FI62" s="130"/>
      <c r="FJ62" s="130"/>
      <c r="FK62" s="130"/>
      <c r="FL62" s="130"/>
      <c r="FM62" s="130"/>
      <c r="FN62" s="130"/>
      <c r="FO62" s="130"/>
      <c r="FP62" s="130"/>
      <c r="FQ62" s="130"/>
      <c r="FR62" s="130"/>
      <c r="FS62" s="130"/>
      <c r="FT62" s="130"/>
      <c r="FU62" s="130"/>
      <c r="FV62" s="130"/>
      <c r="FW62" s="130"/>
      <c r="FX62" s="130"/>
      <c r="FY62" s="130"/>
      <c r="FZ62" s="130"/>
      <c r="GA62" s="130"/>
      <c r="GB62" s="130"/>
      <c r="GC62" s="130"/>
      <c r="GD62" s="130"/>
      <c r="GE62" s="130"/>
      <c r="GF62" s="130"/>
      <c r="GG62" s="130"/>
      <c r="GH62" s="130"/>
      <c r="GI62" s="130"/>
      <c r="GJ62" s="130"/>
      <c r="GK62" s="130"/>
      <c r="GL62" s="130"/>
      <c r="GM62" s="130"/>
      <c r="GN62" s="130"/>
      <c r="GO62" s="130"/>
      <c r="GP62" s="130"/>
      <c r="GQ62" s="130"/>
      <c r="GR62" s="130"/>
      <c r="GS62" s="130"/>
      <c r="GT62" s="130"/>
      <c r="GU62" s="130"/>
      <c r="GV62" s="130"/>
      <c r="GW62" s="130"/>
      <c r="GX62" s="130"/>
      <c r="GY62" s="130"/>
      <c r="GZ62" s="130"/>
      <c r="HA62" s="130"/>
      <c r="HB62" s="130"/>
      <c r="HC62" s="130"/>
      <c r="HD62" s="130"/>
      <c r="HE62" s="130"/>
      <c r="HF62" s="130"/>
      <c r="HG62" s="130"/>
      <c r="HH62" s="130"/>
      <c r="HI62" s="130"/>
      <c r="HJ62" s="130"/>
      <c r="HK62" s="130"/>
      <c r="HL62" s="130"/>
      <c r="HM62" s="130"/>
      <c r="HN62" s="130"/>
      <c r="HO62" s="130"/>
      <c r="HP62" s="130"/>
      <c r="HQ62" s="130"/>
      <c r="HR62" s="130"/>
      <c r="HS62" s="130"/>
      <c r="HT62" s="130"/>
      <c r="HU62" s="130"/>
      <c r="HV62" s="130"/>
      <c r="HW62" s="130"/>
      <c r="HX62" s="130"/>
      <c r="HY62" s="130"/>
      <c r="HZ62" s="130"/>
      <c r="IA62" s="130"/>
      <c r="IB62" s="130"/>
      <c r="IC62" s="130"/>
      <c r="ID62" s="130"/>
      <c r="IE62" s="130"/>
      <c r="IF62" s="130"/>
      <c r="IG62" s="130"/>
      <c r="IH62" s="130"/>
      <c r="II62" s="130"/>
      <c r="IJ62" s="130"/>
      <c r="IK62" s="130"/>
      <c r="IL62" s="130"/>
      <c r="IM62" s="130"/>
      <c r="IN62" s="130"/>
      <c r="IO62" s="130"/>
      <c r="IP62" s="130"/>
      <c r="IQ62" s="130"/>
      <c r="IR62" s="130"/>
      <c r="IS62" s="130"/>
      <c r="IT62" s="130"/>
      <c r="IU62" s="130"/>
      <c r="IV62" s="130"/>
      <c r="IW62" s="130"/>
    </row>
    <row r="63" customFormat="false" ht="12.75" hidden="false" customHeight="false" outlineLevel="0" collapsed="false">
      <c r="A63" s="122" t="n">
        <v>37165</v>
      </c>
      <c r="B63" s="136"/>
      <c r="C63" s="137" t="s">
        <v>146</v>
      </c>
      <c r="D63" s="137"/>
      <c r="E63" s="138" t="e">
        <f aca="false">(M63-B63)*F63*10000</f>
        <v>#NAME?</v>
      </c>
      <c r="F63" s="124"/>
      <c r="G63" s="139" t="e">
        <f aca="false">VLOOKUP($A63,PARAMS,6,FALSE())</f>
        <v>#N/A</v>
      </c>
      <c r="H63" s="140" t="n">
        <v>0</v>
      </c>
      <c r="I63" s="141" t="n">
        <v>2.25</v>
      </c>
      <c r="J63" s="140" t="e">
        <f aca="false">VLOOKUP($A63,PARAMS,2,FALSE())</f>
        <v>#N/A</v>
      </c>
      <c r="K63" s="110" t="n">
        <v>0.65</v>
      </c>
      <c r="L63" s="142" t="e">
        <f aca="false">VLOOKUP($A63,PARAMS,3,FALSE())</f>
        <v>#N/A</v>
      </c>
      <c r="M63" s="143" t="e">
        <f aca="true">OSTRIP($J63,$I63,$AH63-TODAY(),$AH63-$AH63,$AI63-$AH63,0,$AE63,$L63,$K63,1,0,$H63,0)</f>
        <v>#NAME?</v>
      </c>
      <c r="N63" s="143" t="e">
        <f aca="true">OSTRIP($J63,$I63,$AH63-TODAY(),$AH63-$AH63,$AI63-$AH63,0,$AE63,$L63,$K63,1,0,$H63,1)</f>
        <v>#NAME?</v>
      </c>
      <c r="O63" s="143" t="e">
        <f aca="true">OSTRIP($J63+0.01,$I63,$AH63-TODAY(),$AH63-$AH63,$AI63-$AH63,0,$AE63,$L63,$K63,1,0,$H63,1)-N63</f>
        <v>#N/A</v>
      </c>
      <c r="P63" s="143" t="e">
        <f aca="true">OSTRIP($J63,$I63,$AH63-TODAY(),$AH63-$AH63,$AI63-$AH63,0,$AE63,$L63+0.01,$K63,1,0,$H63,0)-M63</f>
        <v>#N/A</v>
      </c>
      <c r="Q63" s="143" t="e">
        <f aca="true">OSTRIP($J63,$I63,$AH63-TODAY()+1,$AH63-$AH63,$AI63-$AH63,0,$AE63,$L63,$K63,1,0,$H63,0)-M63</f>
        <v>#NAME?</v>
      </c>
      <c r="R63" s="144"/>
      <c r="S63" s="144"/>
      <c r="T63" s="144"/>
      <c r="U63" s="144"/>
      <c r="V63" s="144"/>
      <c r="W63" s="144"/>
      <c r="X63" s="114" t="e">
        <f aca="false">(N63-Z63)*F63</f>
        <v>#NAME?</v>
      </c>
      <c r="Y63" s="93" t="e">
        <f aca="false">IF(ISNUMBER($A63),$F63*N63,0)</f>
        <v>#NAME?</v>
      </c>
      <c r="Z63" s="143" t="e">
        <f aca="true">OSTRIP($G63,$I63,$AH63-TODAY(),$AH63-$AH63,$AI63-$AH63,0,$AE63,$L63,$K63,1,0,$H63,1)</f>
        <v>#NAME?</v>
      </c>
      <c r="AA63" s="145" t="e">
        <f aca="false">IF(ISNUMBER($A63),$F63*O63,0)</f>
        <v>#N/A</v>
      </c>
      <c r="AB63" s="146" t="e">
        <f aca="false">IF(ISNUMBER($A63),$F63*P63*10000,0)</f>
        <v>#N/A</v>
      </c>
      <c r="AC63" s="146" t="e">
        <f aca="false">IF(ISNUMBER($A63),$F63*Q63*-10000,0)</f>
        <v>#NAME?</v>
      </c>
      <c r="AD63" s="147"/>
      <c r="AE63" s="148" t="e">
        <f aca="false">VLOOKUP($A63,PARAMS,7,FALSE())</f>
        <v>#N/A</v>
      </c>
      <c r="AF63" s="149" t="e">
        <f aca="true">IF(ISNUMBER(G63),VLOOKUP($A63,PARAMS,8,FALSE()),VLOOKUP($A63,PARAMS,4,FALSE()))-TODAY()</f>
        <v>#N/A</v>
      </c>
      <c r="AG63" s="147"/>
      <c r="AH63" s="120" t="n">
        <v>37165</v>
      </c>
      <c r="AI63" s="120" t="n">
        <v>37195</v>
      </c>
      <c r="AJ63" s="145"/>
      <c r="AK63" s="145"/>
      <c r="AL63" s="145"/>
      <c r="AM63" s="121" t="e">
        <f aca="false">N63*F63</f>
        <v>#NAME?</v>
      </c>
      <c r="AN63" s="145"/>
      <c r="AO63" s="145"/>
      <c r="AP63" s="145"/>
      <c r="AQ63" s="145"/>
      <c r="AR63" s="145"/>
      <c r="AS63" s="147"/>
      <c r="AT63" s="145"/>
      <c r="AU63" s="145"/>
      <c r="AV63" s="145"/>
      <c r="AW63" s="145"/>
      <c r="AX63" s="145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  <c r="BI63" s="147"/>
      <c r="BJ63" s="147"/>
      <c r="BK63" s="147"/>
      <c r="BL63" s="147"/>
      <c r="BM63" s="147"/>
      <c r="BN63" s="147"/>
      <c r="BO63" s="147"/>
      <c r="BP63" s="147"/>
      <c r="BQ63" s="147"/>
      <c r="BR63" s="147"/>
      <c r="BS63" s="147"/>
      <c r="BT63" s="147"/>
      <c r="BU63" s="147"/>
      <c r="BV63" s="147"/>
      <c r="BW63" s="147"/>
      <c r="BX63" s="147"/>
      <c r="BY63" s="147"/>
      <c r="BZ63" s="147"/>
      <c r="CA63" s="147"/>
      <c r="CB63" s="147"/>
      <c r="CC63" s="147"/>
      <c r="CD63" s="147"/>
      <c r="CE63" s="144"/>
      <c r="CF63" s="144"/>
      <c r="CG63" s="144"/>
      <c r="CH63" s="144"/>
      <c r="CI63" s="144"/>
      <c r="CJ63" s="144"/>
      <c r="CK63" s="144"/>
      <c r="CL63" s="144"/>
      <c r="CM63" s="144"/>
      <c r="CN63" s="144"/>
      <c r="CO63" s="144"/>
      <c r="CP63" s="144"/>
      <c r="CQ63" s="144"/>
      <c r="CR63" s="144"/>
      <c r="CS63" s="144"/>
      <c r="CT63" s="144"/>
      <c r="CU63" s="144"/>
      <c r="CV63" s="144"/>
      <c r="CW63" s="144"/>
      <c r="CX63" s="144"/>
      <c r="CY63" s="144"/>
      <c r="CZ63" s="144"/>
      <c r="DA63" s="144"/>
      <c r="DB63" s="144"/>
      <c r="DC63" s="144"/>
      <c r="DD63" s="144"/>
      <c r="DE63" s="144"/>
      <c r="DF63" s="144"/>
      <c r="DG63" s="144"/>
      <c r="DH63" s="144"/>
      <c r="DI63" s="144"/>
      <c r="DJ63" s="144"/>
      <c r="DK63" s="144"/>
      <c r="DL63" s="144"/>
      <c r="DM63" s="144"/>
      <c r="DN63" s="144"/>
      <c r="DO63" s="144"/>
      <c r="DP63" s="144"/>
      <c r="DQ63" s="144"/>
      <c r="DR63" s="144"/>
      <c r="DS63" s="144"/>
      <c r="DT63" s="144"/>
      <c r="DU63" s="144"/>
      <c r="DV63" s="144"/>
      <c r="DW63" s="144"/>
      <c r="DX63" s="144"/>
      <c r="DY63" s="144"/>
      <c r="DZ63" s="144"/>
      <c r="EA63" s="144"/>
      <c r="EB63" s="144"/>
      <c r="EC63" s="144"/>
      <c r="ED63" s="144"/>
      <c r="EE63" s="144"/>
      <c r="EF63" s="144"/>
      <c r="EG63" s="144"/>
      <c r="EH63" s="144"/>
      <c r="EI63" s="144"/>
      <c r="EJ63" s="144"/>
      <c r="EK63" s="144"/>
      <c r="EL63" s="144"/>
      <c r="EM63" s="144"/>
      <c r="EN63" s="144"/>
      <c r="EO63" s="144"/>
      <c r="EP63" s="144"/>
      <c r="EQ63" s="144"/>
      <c r="ER63" s="144"/>
      <c r="ES63" s="144"/>
      <c r="ET63" s="144"/>
      <c r="EU63" s="144"/>
      <c r="EV63" s="144"/>
      <c r="EW63" s="144"/>
      <c r="EX63" s="144"/>
      <c r="EY63" s="144"/>
      <c r="EZ63" s="144"/>
      <c r="FA63" s="144"/>
      <c r="FB63" s="144"/>
      <c r="FC63" s="144"/>
      <c r="FD63" s="144"/>
      <c r="FE63" s="144"/>
      <c r="FF63" s="144"/>
      <c r="FG63" s="144"/>
      <c r="FH63" s="144"/>
      <c r="FI63" s="144"/>
      <c r="FJ63" s="144"/>
      <c r="FK63" s="144"/>
      <c r="FL63" s="144"/>
      <c r="FM63" s="144"/>
      <c r="FN63" s="144"/>
      <c r="FO63" s="144"/>
      <c r="FP63" s="144"/>
      <c r="FQ63" s="144"/>
      <c r="FR63" s="144"/>
      <c r="FS63" s="144"/>
      <c r="FT63" s="144"/>
      <c r="FU63" s="144"/>
      <c r="FV63" s="144"/>
      <c r="FW63" s="144"/>
      <c r="FX63" s="144"/>
      <c r="FY63" s="144"/>
      <c r="FZ63" s="144"/>
      <c r="GA63" s="144"/>
      <c r="GB63" s="144"/>
      <c r="GC63" s="144"/>
      <c r="GD63" s="144"/>
      <c r="GE63" s="144"/>
      <c r="GF63" s="144"/>
      <c r="GG63" s="144"/>
      <c r="GH63" s="144"/>
      <c r="GI63" s="144"/>
      <c r="GJ63" s="144"/>
      <c r="GK63" s="144"/>
      <c r="GL63" s="144"/>
      <c r="GM63" s="144"/>
      <c r="GN63" s="144"/>
      <c r="GO63" s="144"/>
      <c r="GP63" s="144"/>
      <c r="GQ63" s="144"/>
      <c r="GR63" s="144"/>
      <c r="GS63" s="144"/>
      <c r="GT63" s="144"/>
      <c r="GU63" s="144"/>
      <c r="GV63" s="144"/>
      <c r="GW63" s="144"/>
      <c r="GX63" s="144"/>
      <c r="GY63" s="144"/>
      <c r="GZ63" s="144"/>
      <c r="HA63" s="144"/>
      <c r="HB63" s="144"/>
      <c r="HC63" s="144"/>
      <c r="HD63" s="144"/>
      <c r="HE63" s="144"/>
      <c r="HF63" s="144"/>
      <c r="HG63" s="144"/>
      <c r="HH63" s="144"/>
      <c r="HI63" s="144"/>
      <c r="HJ63" s="144"/>
      <c r="HK63" s="144"/>
      <c r="HL63" s="144"/>
      <c r="HM63" s="144"/>
      <c r="HN63" s="144"/>
      <c r="HO63" s="144"/>
      <c r="HP63" s="144"/>
      <c r="HQ63" s="144"/>
      <c r="HR63" s="144"/>
      <c r="HS63" s="144"/>
      <c r="HT63" s="144"/>
      <c r="HU63" s="144"/>
      <c r="HV63" s="144"/>
      <c r="HW63" s="144"/>
      <c r="HX63" s="144"/>
      <c r="HY63" s="144"/>
      <c r="HZ63" s="144"/>
      <c r="IA63" s="144"/>
      <c r="IB63" s="144"/>
      <c r="IC63" s="144"/>
      <c r="ID63" s="144"/>
      <c r="IE63" s="144"/>
      <c r="IF63" s="144"/>
      <c r="IG63" s="144"/>
      <c r="IH63" s="144"/>
      <c r="II63" s="144"/>
      <c r="IJ63" s="144"/>
      <c r="IK63" s="144"/>
      <c r="IL63" s="144"/>
      <c r="IM63" s="144"/>
      <c r="IN63" s="144"/>
      <c r="IO63" s="144"/>
      <c r="IP63" s="144"/>
      <c r="IQ63" s="144"/>
      <c r="IR63" s="144"/>
      <c r="IS63" s="144"/>
      <c r="IT63" s="144"/>
      <c r="IU63" s="144"/>
      <c r="IV63" s="144"/>
      <c r="IW63" s="144"/>
    </row>
    <row r="64" customFormat="false" ht="12" hidden="false" customHeight="false" outlineLevel="0" collapsed="false">
      <c r="A64" s="36"/>
      <c r="B64" s="84"/>
      <c r="C64" s="85"/>
      <c r="D64" s="85"/>
      <c r="E64" s="86"/>
      <c r="F64" s="85"/>
      <c r="G64" s="87"/>
      <c r="H64" s="88"/>
      <c r="I64" s="89"/>
      <c r="J64" s="88"/>
      <c r="K64" s="90"/>
      <c r="L64" s="90"/>
      <c r="M64" s="91"/>
      <c r="N64" s="91"/>
      <c r="O64" s="91"/>
      <c r="P64" s="91"/>
      <c r="Q64" s="91"/>
      <c r="R64" s="92"/>
      <c r="S64" s="93"/>
      <c r="T64" s="93"/>
      <c r="U64" s="94"/>
      <c r="V64" s="94"/>
      <c r="W64" s="95"/>
      <c r="X64" s="96"/>
      <c r="Y64" s="97"/>
      <c r="AA64" s="93"/>
      <c r="AB64" s="93"/>
      <c r="AC64" s="93"/>
      <c r="AD64" s="93"/>
      <c r="AE64" s="93"/>
      <c r="AG64" s="93"/>
      <c r="AH64" s="93"/>
      <c r="AI64" s="93"/>
      <c r="AJ64" s="93"/>
      <c r="AK64" s="93"/>
      <c r="AM64" s="93"/>
      <c r="AN64" s="93"/>
      <c r="AO64" s="93"/>
      <c r="AP64" s="93"/>
      <c r="AQ64" s="93"/>
    </row>
    <row r="65" customFormat="false" ht="11.25" hidden="false" customHeight="false" outlineLevel="0" collapsed="false">
      <c r="A65" s="36"/>
      <c r="B65" s="84"/>
      <c r="C65" s="85"/>
      <c r="D65" s="85"/>
      <c r="E65" s="86"/>
      <c r="F65" s="85"/>
      <c r="G65" s="87"/>
      <c r="H65" s="88"/>
      <c r="I65" s="89"/>
      <c r="J65" s="88"/>
      <c r="K65" s="90"/>
      <c r="L65" s="90"/>
      <c r="M65" s="91"/>
      <c r="N65" s="91"/>
      <c r="O65" s="91"/>
      <c r="P65" s="91"/>
      <c r="Q65" s="91"/>
      <c r="R65" s="92"/>
      <c r="S65" s="93"/>
      <c r="T65" s="93"/>
      <c r="U65" s="94"/>
      <c r="V65" s="94"/>
      <c r="W65" s="95"/>
      <c r="X65" s="96"/>
      <c r="Y65" s="97"/>
      <c r="AA65" s="93"/>
      <c r="AB65" s="93"/>
      <c r="AC65" s="93"/>
      <c r="AD65" s="93"/>
      <c r="AE65" s="93"/>
      <c r="AG65" s="93"/>
      <c r="AH65" s="93"/>
      <c r="AI65" s="93"/>
      <c r="AJ65" s="93"/>
      <c r="AK65" s="93"/>
      <c r="AM65" s="93"/>
      <c r="AN65" s="93"/>
      <c r="AO65" s="93"/>
      <c r="AP65" s="93"/>
      <c r="AQ65" s="93"/>
    </row>
    <row r="66" customFormat="false" ht="11.25" hidden="false" customHeight="false" outlineLevel="0" collapsed="false">
      <c r="A66" s="36"/>
      <c r="B66" s="84"/>
      <c r="C66" s="85"/>
      <c r="D66" s="85"/>
      <c r="E66" s="86"/>
      <c r="F66" s="85"/>
      <c r="G66" s="87"/>
      <c r="H66" s="88"/>
      <c r="I66" s="89"/>
      <c r="J66" s="88"/>
      <c r="K66" s="90"/>
      <c r="L66" s="90"/>
      <c r="M66" s="91"/>
      <c r="N66" s="91"/>
      <c r="O66" s="91"/>
      <c r="P66" s="91"/>
      <c r="Q66" s="91"/>
      <c r="R66" s="92"/>
      <c r="S66" s="93"/>
      <c r="T66" s="93"/>
      <c r="U66" s="94"/>
      <c r="V66" s="94"/>
      <c r="W66" s="95"/>
      <c r="X66" s="96"/>
      <c r="Y66" s="97"/>
      <c r="AA66" s="93"/>
      <c r="AB66" s="93"/>
      <c r="AC66" s="93"/>
      <c r="AD66" s="93"/>
      <c r="AE66" s="93"/>
      <c r="AG66" s="93"/>
      <c r="AH66" s="93"/>
      <c r="AI66" s="93"/>
      <c r="AJ66" s="93"/>
      <c r="AK66" s="93"/>
      <c r="AM66" s="93"/>
      <c r="AN66" s="93"/>
      <c r="AO66" s="93"/>
      <c r="AP66" s="93"/>
      <c r="AQ66" s="93"/>
    </row>
    <row r="67" customFormat="false" ht="11.25" hidden="false" customHeight="false" outlineLevel="0" collapsed="false">
      <c r="A67" s="36"/>
      <c r="B67" s="84"/>
      <c r="C67" s="85"/>
      <c r="D67" s="85"/>
      <c r="E67" s="86"/>
      <c r="F67" s="85"/>
      <c r="G67" s="87"/>
      <c r="H67" s="88"/>
      <c r="I67" s="89"/>
      <c r="J67" s="88"/>
      <c r="K67" s="90"/>
      <c r="L67" s="90"/>
      <c r="M67" s="91"/>
      <c r="N67" s="91"/>
      <c r="O67" s="91"/>
      <c r="P67" s="91"/>
      <c r="Q67" s="91"/>
      <c r="R67" s="92"/>
      <c r="S67" s="93"/>
      <c r="T67" s="93"/>
      <c r="U67" s="94"/>
      <c r="V67" s="94"/>
      <c r="W67" s="95"/>
      <c r="X67" s="96"/>
      <c r="Y67" s="97"/>
      <c r="AA67" s="93"/>
      <c r="AB67" s="93"/>
      <c r="AC67" s="93"/>
      <c r="AD67" s="93"/>
      <c r="AE67" s="93"/>
      <c r="AG67" s="93"/>
      <c r="AH67" s="93"/>
      <c r="AI67" s="93"/>
      <c r="AJ67" s="93"/>
      <c r="AK67" s="93"/>
      <c r="AM67" s="93"/>
      <c r="AN67" s="93"/>
      <c r="AO67" s="93"/>
      <c r="AP67" s="93"/>
      <c r="AQ67" s="93"/>
    </row>
    <row r="68" customFormat="false" ht="11.25" hidden="false" customHeight="false" outlineLevel="0" collapsed="false">
      <c r="A68" s="36"/>
      <c r="B68" s="84"/>
      <c r="C68" s="85"/>
      <c r="D68" s="85"/>
      <c r="E68" s="86"/>
      <c r="F68" s="85"/>
      <c r="G68" s="87"/>
      <c r="H68" s="88"/>
      <c r="I68" s="89"/>
      <c r="J68" s="88"/>
      <c r="K68" s="90"/>
      <c r="L68" s="90"/>
      <c r="M68" s="91"/>
      <c r="N68" s="91"/>
      <c r="O68" s="91"/>
      <c r="P68" s="91"/>
      <c r="Q68" s="91"/>
      <c r="R68" s="92"/>
      <c r="S68" s="93"/>
      <c r="T68" s="93"/>
      <c r="U68" s="94"/>
      <c r="V68" s="94"/>
      <c r="W68" s="95"/>
      <c r="X68" s="96"/>
      <c r="Y68" s="97"/>
      <c r="AA68" s="93"/>
      <c r="AB68" s="93"/>
      <c r="AC68" s="93"/>
      <c r="AD68" s="93"/>
      <c r="AE68" s="93"/>
      <c r="AG68" s="93"/>
      <c r="AH68" s="93"/>
      <c r="AI68" s="93"/>
      <c r="AJ68" s="93"/>
      <c r="AK68" s="93"/>
      <c r="AM68" s="93"/>
      <c r="AN68" s="93"/>
      <c r="AO68" s="93"/>
      <c r="AP68" s="93"/>
      <c r="AQ68" s="93"/>
    </row>
    <row r="69" customFormat="false" ht="11.25" hidden="false" customHeight="false" outlineLevel="0" collapsed="false">
      <c r="A69" s="36"/>
      <c r="B69" s="84"/>
      <c r="C69" s="85"/>
      <c r="D69" s="85"/>
      <c r="E69" s="86"/>
      <c r="F69" s="85"/>
      <c r="G69" s="87"/>
      <c r="H69" s="88"/>
      <c r="I69" s="89"/>
      <c r="J69" s="88"/>
      <c r="K69" s="90"/>
      <c r="L69" s="90"/>
      <c r="M69" s="91"/>
      <c r="N69" s="91"/>
      <c r="O69" s="91"/>
      <c r="P69" s="91"/>
      <c r="Q69" s="91"/>
      <c r="R69" s="92"/>
      <c r="S69" s="93"/>
      <c r="T69" s="93"/>
      <c r="U69" s="94"/>
      <c r="V69" s="94"/>
      <c r="W69" s="95"/>
      <c r="X69" s="96"/>
      <c r="Y69" s="97"/>
      <c r="AA69" s="93"/>
      <c r="AB69" s="93"/>
      <c r="AC69" s="93"/>
      <c r="AD69" s="93"/>
      <c r="AE69" s="93"/>
      <c r="AG69" s="93"/>
      <c r="AH69" s="93"/>
      <c r="AI69" s="93"/>
      <c r="AJ69" s="93"/>
      <c r="AK69" s="93"/>
      <c r="AM69" s="93"/>
      <c r="AN69" s="93"/>
      <c r="AO69" s="93"/>
      <c r="AP69" s="93"/>
      <c r="AQ69" s="93"/>
    </row>
    <row r="70" customFormat="false" ht="11.25" hidden="false" customHeight="false" outlineLevel="0" collapsed="false">
      <c r="A70" s="36"/>
      <c r="B70" s="84"/>
      <c r="C70" s="85"/>
      <c r="D70" s="85"/>
      <c r="E70" s="86"/>
      <c r="F70" s="85"/>
      <c r="G70" s="87"/>
      <c r="H70" s="88"/>
      <c r="I70" s="89"/>
      <c r="J70" s="88"/>
      <c r="K70" s="90"/>
      <c r="L70" s="90"/>
      <c r="M70" s="91"/>
      <c r="N70" s="91"/>
      <c r="O70" s="91"/>
      <c r="P70" s="91"/>
      <c r="Q70" s="91"/>
      <c r="R70" s="92"/>
      <c r="S70" s="93"/>
      <c r="T70" s="93"/>
      <c r="U70" s="94"/>
      <c r="V70" s="94"/>
      <c r="W70" s="95"/>
      <c r="X70" s="96"/>
      <c r="Y70" s="97"/>
      <c r="AA70" s="93"/>
      <c r="AB70" s="93"/>
      <c r="AC70" s="93"/>
      <c r="AD70" s="93"/>
      <c r="AE70" s="93"/>
      <c r="AG70" s="93"/>
      <c r="AH70" s="93"/>
      <c r="AI70" s="93"/>
      <c r="AJ70" s="93"/>
      <c r="AK70" s="93"/>
      <c r="AM70" s="93"/>
      <c r="AN70" s="93"/>
      <c r="AO70" s="93"/>
      <c r="AP70" s="93"/>
      <c r="AQ70" s="93"/>
    </row>
    <row r="71" customFormat="false" ht="11.25" hidden="false" customHeight="false" outlineLevel="0" collapsed="false">
      <c r="A71" s="36"/>
      <c r="B71" s="84"/>
      <c r="C71" s="85"/>
      <c r="D71" s="85"/>
      <c r="E71" s="86"/>
      <c r="F71" s="85"/>
      <c r="G71" s="87"/>
      <c r="H71" s="88"/>
      <c r="I71" s="89"/>
      <c r="J71" s="88"/>
      <c r="K71" s="90"/>
      <c r="L71" s="90"/>
      <c r="M71" s="91"/>
      <c r="N71" s="91"/>
      <c r="O71" s="91"/>
      <c r="P71" s="91"/>
      <c r="Q71" s="91"/>
      <c r="R71" s="92"/>
      <c r="S71" s="93"/>
      <c r="T71" s="93"/>
      <c r="U71" s="94"/>
      <c r="V71" s="94"/>
      <c r="W71" s="95"/>
      <c r="X71" s="96"/>
      <c r="Y71" s="97"/>
      <c r="AA71" s="93"/>
      <c r="AB71" s="93"/>
      <c r="AC71" s="93"/>
      <c r="AD71" s="93"/>
      <c r="AE71" s="93"/>
      <c r="AG71" s="93"/>
      <c r="AH71" s="93"/>
      <c r="AI71" s="93"/>
      <c r="AJ71" s="93"/>
      <c r="AK71" s="93"/>
      <c r="AM71" s="93"/>
      <c r="AN71" s="93"/>
      <c r="AO71" s="93"/>
      <c r="AP71" s="93"/>
      <c r="AQ71" s="93"/>
    </row>
    <row r="72" customFormat="false" ht="11.25" hidden="false" customHeight="false" outlineLevel="0" collapsed="false">
      <c r="A72" s="36"/>
      <c r="B72" s="84"/>
      <c r="C72" s="85"/>
      <c r="D72" s="85"/>
      <c r="E72" s="86"/>
      <c r="F72" s="85"/>
      <c r="G72" s="87"/>
      <c r="H72" s="88"/>
      <c r="I72" s="89"/>
      <c r="J72" s="88"/>
      <c r="K72" s="90"/>
      <c r="L72" s="90"/>
      <c r="M72" s="91"/>
      <c r="N72" s="91"/>
      <c r="O72" s="91"/>
      <c r="P72" s="91"/>
      <c r="Q72" s="91"/>
      <c r="R72" s="92"/>
      <c r="S72" s="93"/>
      <c r="T72" s="93"/>
      <c r="U72" s="94"/>
      <c r="V72" s="94"/>
      <c r="W72" s="95"/>
      <c r="X72" s="96"/>
      <c r="Y72" s="97"/>
      <c r="AA72" s="93"/>
      <c r="AB72" s="93"/>
      <c r="AC72" s="93"/>
      <c r="AD72" s="93"/>
      <c r="AE72" s="93"/>
      <c r="AG72" s="93"/>
      <c r="AH72" s="93"/>
      <c r="AI72" s="93"/>
      <c r="AJ72" s="93"/>
      <c r="AK72" s="93"/>
      <c r="AM72" s="93"/>
      <c r="AN72" s="93"/>
      <c r="AO72" s="93"/>
      <c r="AP72" s="93"/>
      <c r="AQ72" s="93"/>
    </row>
    <row r="73" customFormat="false" ht="11.25" hidden="false" customHeight="false" outlineLevel="0" collapsed="false">
      <c r="A73" s="36"/>
      <c r="B73" s="84"/>
      <c r="C73" s="85"/>
      <c r="D73" s="85"/>
      <c r="E73" s="86"/>
      <c r="F73" s="85"/>
      <c r="G73" s="87"/>
      <c r="H73" s="88"/>
      <c r="I73" s="89"/>
      <c r="J73" s="88"/>
      <c r="K73" s="90"/>
      <c r="L73" s="90"/>
      <c r="M73" s="91"/>
      <c r="N73" s="91"/>
      <c r="O73" s="91"/>
      <c r="P73" s="91"/>
      <c r="Q73" s="91"/>
      <c r="R73" s="92"/>
      <c r="S73" s="93"/>
      <c r="T73" s="93"/>
      <c r="U73" s="94"/>
      <c r="V73" s="94"/>
      <c r="W73" s="95"/>
      <c r="X73" s="96"/>
      <c r="Y73" s="97"/>
      <c r="AA73" s="93"/>
      <c r="AB73" s="93"/>
      <c r="AC73" s="93"/>
      <c r="AD73" s="93"/>
      <c r="AE73" s="93"/>
      <c r="AG73" s="93"/>
      <c r="AH73" s="93"/>
      <c r="AI73" s="93"/>
      <c r="AJ73" s="93"/>
      <c r="AK73" s="93"/>
      <c r="AM73" s="93"/>
      <c r="AN73" s="93"/>
      <c r="AO73" s="93"/>
      <c r="AP73" s="93"/>
      <c r="AQ73" s="93"/>
    </row>
    <row r="74" customFormat="false" ht="11.25" hidden="false" customHeight="false" outlineLevel="0" collapsed="false">
      <c r="A74" s="36"/>
      <c r="B74" s="84"/>
      <c r="C74" s="85"/>
      <c r="D74" s="85"/>
      <c r="E74" s="86"/>
      <c r="F74" s="85"/>
      <c r="G74" s="87"/>
      <c r="H74" s="88"/>
      <c r="I74" s="89"/>
      <c r="J74" s="88"/>
      <c r="K74" s="90"/>
      <c r="L74" s="90"/>
      <c r="M74" s="91"/>
      <c r="N74" s="91"/>
      <c r="O74" s="91"/>
      <c r="P74" s="91"/>
      <c r="Q74" s="91"/>
      <c r="R74" s="92"/>
      <c r="S74" s="93"/>
      <c r="T74" s="93"/>
      <c r="U74" s="94"/>
      <c r="V74" s="94"/>
      <c r="W74" s="95"/>
      <c r="X74" s="96"/>
      <c r="Y74" s="97"/>
      <c r="AA74" s="93"/>
      <c r="AB74" s="93"/>
      <c r="AC74" s="93"/>
      <c r="AD74" s="93"/>
      <c r="AE74" s="93"/>
      <c r="AG74" s="93"/>
      <c r="AH74" s="93"/>
      <c r="AI74" s="93"/>
      <c r="AJ74" s="93"/>
      <c r="AK74" s="93"/>
      <c r="AM74" s="93"/>
      <c r="AN74" s="93"/>
      <c r="AO74" s="93"/>
      <c r="AP74" s="93"/>
      <c r="AQ74" s="93"/>
    </row>
    <row r="75" customFormat="false" ht="11.25" hidden="false" customHeight="false" outlineLevel="0" collapsed="false">
      <c r="A75" s="36"/>
      <c r="B75" s="84"/>
      <c r="C75" s="85"/>
      <c r="D75" s="85"/>
      <c r="E75" s="86"/>
      <c r="F75" s="85"/>
      <c r="G75" s="87"/>
      <c r="H75" s="88"/>
      <c r="I75" s="89"/>
      <c r="J75" s="88"/>
      <c r="K75" s="90"/>
      <c r="L75" s="90"/>
      <c r="M75" s="91"/>
      <c r="N75" s="91"/>
      <c r="O75" s="91"/>
      <c r="P75" s="91"/>
      <c r="Q75" s="91"/>
      <c r="R75" s="92"/>
      <c r="S75" s="93"/>
      <c r="T75" s="93"/>
      <c r="U75" s="94"/>
      <c r="V75" s="94"/>
      <c r="W75" s="95"/>
      <c r="X75" s="96"/>
      <c r="Y75" s="97"/>
      <c r="AA75" s="93"/>
      <c r="AB75" s="93"/>
      <c r="AC75" s="93"/>
      <c r="AD75" s="93"/>
      <c r="AE75" s="93"/>
      <c r="AG75" s="93"/>
      <c r="AH75" s="93"/>
      <c r="AI75" s="93"/>
      <c r="AJ75" s="93"/>
      <c r="AK75" s="93"/>
      <c r="AM75" s="93"/>
      <c r="AN75" s="93"/>
      <c r="AO75" s="93"/>
      <c r="AP75" s="93"/>
      <c r="AQ75" s="93"/>
    </row>
    <row r="76" customFormat="false" ht="11.25" hidden="false" customHeight="false" outlineLevel="0" collapsed="false">
      <c r="A76" s="36"/>
      <c r="B76" s="84"/>
      <c r="C76" s="85"/>
      <c r="D76" s="85"/>
      <c r="E76" s="86"/>
      <c r="F76" s="85"/>
      <c r="G76" s="87"/>
      <c r="H76" s="88"/>
      <c r="I76" s="89"/>
      <c r="J76" s="88"/>
      <c r="K76" s="90"/>
      <c r="L76" s="90"/>
      <c r="M76" s="91"/>
      <c r="N76" s="91"/>
      <c r="O76" s="91"/>
      <c r="P76" s="91"/>
      <c r="Q76" s="91"/>
      <c r="R76" s="92"/>
      <c r="S76" s="93"/>
      <c r="T76" s="93"/>
      <c r="U76" s="94"/>
      <c r="V76" s="94"/>
      <c r="W76" s="95"/>
      <c r="X76" s="96"/>
      <c r="Y76" s="97"/>
      <c r="AA76" s="93"/>
      <c r="AB76" s="93"/>
      <c r="AC76" s="93"/>
      <c r="AD76" s="93"/>
      <c r="AE76" s="93"/>
      <c r="AG76" s="93"/>
      <c r="AH76" s="93"/>
      <c r="AI76" s="93"/>
      <c r="AJ76" s="93"/>
      <c r="AK76" s="93"/>
      <c r="AM76" s="93"/>
      <c r="AN76" s="93"/>
      <c r="AO76" s="93"/>
      <c r="AP76" s="93"/>
      <c r="AQ76" s="93"/>
    </row>
    <row r="77" customFormat="false" ht="11.25" hidden="false" customHeight="false" outlineLevel="0" collapsed="false">
      <c r="A77" s="36"/>
      <c r="B77" s="84"/>
      <c r="C77" s="85"/>
      <c r="D77" s="85"/>
      <c r="E77" s="86"/>
      <c r="F77" s="85"/>
      <c r="G77" s="87"/>
      <c r="H77" s="88"/>
      <c r="I77" s="89"/>
      <c r="J77" s="88"/>
      <c r="K77" s="90"/>
      <c r="L77" s="90"/>
      <c r="M77" s="91"/>
      <c r="N77" s="91"/>
      <c r="O77" s="91"/>
      <c r="P77" s="91"/>
      <c r="Q77" s="91"/>
      <c r="R77" s="92"/>
      <c r="S77" s="93"/>
      <c r="T77" s="93"/>
      <c r="U77" s="94"/>
      <c r="V77" s="94"/>
      <c r="W77" s="95"/>
      <c r="X77" s="96"/>
      <c r="Y77" s="97"/>
      <c r="AA77" s="93"/>
      <c r="AB77" s="93"/>
      <c r="AC77" s="93"/>
      <c r="AD77" s="93"/>
      <c r="AE77" s="93"/>
      <c r="AG77" s="93"/>
      <c r="AH77" s="93"/>
      <c r="AI77" s="93"/>
      <c r="AJ77" s="93"/>
      <c r="AK77" s="93"/>
      <c r="AM77" s="93"/>
      <c r="AN77" s="93"/>
      <c r="AO77" s="93"/>
      <c r="AP77" s="93"/>
      <c r="AQ77" s="93"/>
    </row>
    <row r="78" customFormat="false" ht="11.25" hidden="false" customHeight="false" outlineLevel="0" collapsed="false">
      <c r="A78" s="36"/>
      <c r="B78" s="84"/>
      <c r="C78" s="85"/>
      <c r="D78" s="85"/>
      <c r="E78" s="86"/>
      <c r="F78" s="85"/>
      <c r="G78" s="87"/>
      <c r="H78" s="88"/>
      <c r="I78" s="89"/>
      <c r="J78" s="88"/>
      <c r="K78" s="90"/>
      <c r="L78" s="90"/>
      <c r="M78" s="91"/>
      <c r="N78" s="91"/>
      <c r="O78" s="91"/>
      <c r="P78" s="91"/>
      <c r="Q78" s="91"/>
      <c r="R78" s="92"/>
      <c r="S78" s="93"/>
      <c r="T78" s="93"/>
      <c r="U78" s="94"/>
      <c r="V78" s="94"/>
      <c r="W78" s="95"/>
      <c r="X78" s="96"/>
      <c r="Y78" s="97"/>
      <c r="AA78" s="93"/>
      <c r="AB78" s="93"/>
      <c r="AC78" s="93"/>
      <c r="AD78" s="93"/>
      <c r="AE78" s="93"/>
      <c r="AG78" s="93"/>
      <c r="AH78" s="93"/>
      <c r="AI78" s="93"/>
      <c r="AJ78" s="93"/>
      <c r="AK78" s="93"/>
      <c r="AM78" s="93"/>
      <c r="AN78" s="93"/>
      <c r="AO78" s="93"/>
      <c r="AP78" s="93"/>
      <c r="AQ78" s="93"/>
    </row>
    <row r="79" customFormat="false" ht="11.25" hidden="false" customHeight="false" outlineLevel="0" collapsed="false">
      <c r="A79" s="36"/>
      <c r="B79" s="84"/>
      <c r="C79" s="85"/>
      <c r="D79" s="85"/>
      <c r="E79" s="86"/>
      <c r="F79" s="85"/>
      <c r="G79" s="87"/>
      <c r="H79" s="88"/>
      <c r="I79" s="89"/>
      <c r="J79" s="88"/>
      <c r="K79" s="90"/>
      <c r="L79" s="90"/>
      <c r="M79" s="91"/>
      <c r="N79" s="91"/>
      <c r="O79" s="91"/>
      <c r="P79" s="91"/>
      <c r="Q79" s="91"/>
      <c r="R79" s="92"/>
      <c r="S79" s="93"/>
      <c r="T79" s="93"/>
      <c r="U79" s="94"/>
      <c r="V79" s="94"/>
      <c r="W79" s="95"/>
      <c r="X79" s="96"/>
      <c r="Y79" s="97"/>
      <c r="AA79" s="93"/>
      <c r="AB79" s="93"/>
      <c r="AC79" s="93"/>
      <c r="AD79" s="93"/>
      <c r="AE79" s="93"/>
      <c r="AG79" s="93"/>
      <c r="AH79" s="93"/>
      <c r="AI79" s="93"/>
      <c r="AJ79" s="93"/>
      <c r="AK79" s="93"/>
      <c r="AM79" s="93"/>
      <c r="AN79" s="93"/>
      <c r="AO79" s="93"/>
      <c r="AP79" s="93"/>
      <c r="AQ79" s="93"/>
    </row>
    <row r="80" customFormat="false" ht="11.25" hidden="false" customHeight="false" outlineLevel="0" collapsed="false">
      <c r="A80" s="36"/>
      <c r="B80" s="84"/>
      <c r="C80" s="85"/>
      <c r="D80" s="85"/>
      <c r="E80" s="86"/>
      <c r="F80" s="85"/>
      <c r="G80" s="87"/>
      <c r="H80" s="88"/>
      <c r="I80" s="89"/>
      <c r="J80" s="88"/>
      <c r="K80" s="90"/>
      <c r="L80" s="90"/>
      <c r="M80" s="91"/>
      <c r="N80" s="91"/>
      <c r="O80" s="91"/>
      <c r="P80" s="91"/>
      <c r="Q80" s="91"/>
      <c r="R80" s="92"/>
      <c r="S80" s="93"/>
      <c r="T80" s="93"/>
      <c r="U80" s="94"/>
      <c r="V80" s="94"/>
      <c r="W80" s="95"/>
      <c r="X80" s="96"/>
      <c r="Y80" s="97"/>
      <c r="AA80" s="93"/>
      <c r="AB80" s="93"/>
      <c r="AC80" s="93"/>
      <c r="AD80" s="93"/>
      <c r="AE80" s="93"/>
      <c r="AG80" s="93"/>
      <c r="AH80" s="93"/>
      <c r="AI80" s="93"/>
      <c r="AJ80" s="93"/>
      <c r="AK80" s="93"/>
      <c r="AM80" s="93"/>
      <c r="AN80" s="93"/>
      <c r="AO80" s="93"/>
      <c r="AP80" s="93"/>
      <c r="AQ80" s="93"/>
    </row>
    <row r="81" customFormat="false" ht="11.25" hidden="false" customHeight="false" outlineLevel="0" collapsed="false">
      <c r="A81" s="36"/>
      <c r="B81" s="84"/>
      <c r="C81" s="85"/>
      <c r="D81" s="85"/>
      <c r="E81" s="86"/>
      <c r="F81" s="85"/>
      <c r="G81" s="87"/>
      <c r="H81" s="88"/>
      <c r="I81" s="89"/>
      <c r="J81" s="88"/>
      <c r="K81" s="90"/>
      <c r="L81" s="90"/>
      <c r="M81" s="91"/>
      <c r="N81" s="91"/>
      <c r="O81" s="91"/>
      <c r="P81" s="91"/>
      <c r="Q81" s="91"/>
      <c r="R81" s="92"/>
      <c r="S81" s="93"/>
      <c r="T81" s="93"/>
      <c r="U81" s="94"/>
      <c r="V81" s="94"/>
      <c r="W81" s="95"/>
      <c r="X81" s="96"/>
      <c r="Y81" s="97"/>
      <c r="AA81" s="93"/>
      <c r="AB81" s="93"/>
      <c r="AC81" s="93"/>
      <c r="AD81" s="93"/>
      <c r="AE81" s="93"/>
      <c r="AG81" s="93"/>
      <c r="AH81" s="93"/>
      <c r="AI81" s="93"/>
      <c r="AJ81" s="93"/>
      <c r="AK81" s="93"/>
      <c r="AM81" s="93"/>
      <c r="AN81" s="93"/>
      <c r="AO81" s="93"/>
      <c r="AP81" s="93"/>
      <c r="AQ81" s="93"/>
    </row>
    <row r="82" customFormat="false" ht="11.25" hidden="false" customHeight="false" outlineLevel="0" collapsed="false">
      <c r="A82" s="36"/>
      <c r="B82" s="84"/>
      <c r="C82" s="85"/>
      <c r="D82" s="85"/>
      <c r="E82" s="86"/>
      <c r="F82" s="85"/>
      <c r="G82" s="87"/>
      <c r="H82" s="88"/>
      <c r="I82" s="89"/>
      <c r="J82" s="88"/>
      <c r="K82" s="90"/>
      <c r="L82" s="90"/>
      <c r="M82" s="91"/>
      <c r="N82" s="91"/>
      <c r="O82" s="91"/>
      <c r="P82" s="91"/>
      <c r="Q82" s="91"/>
      <c r="R82" s="92"/>
      <c r="S82" s="93"/>
      <c r="T82" s="93"/>
      <c r="U82" s="94"/>
      <c r="V82" s="94"/>
      <c r="W82" s="95"/>
      <c r="X82" s="96"/>
      <c r="Y82" s="97"/>
      <c r="AA82" s="93"/>
      <c r="AB82" s="93"/>
      <c r="AC82" s="93"/>
      <c r="AD82" s="93"/>
      <c r="AE82" s="93"/>
      <c r="AG82" s="93"/>
      <c r="AH82" s="93"/>
      <c r="AI82" s="93"/>
      <c r="AJ82" s="93"/>
      <c r="AK82" s="93"/>
      <c r="AM82" s="93"/>
      <c r="AN82" s="93"/>
      <c r="AO82" s="93"/>
      <c r="AP82" s="93"/>
      <c r="AQ82" s="93"/>
    </row>
    <row r="83" customFormat="false" ht="11.25" hidden="false" customHeight="false" outlineLevel="0" collapsed="false">
      <c r="A83" s="36"/>
      <c r="B83" s="84"/>
      <c r="C83" s="85"/>
      <c r="D83" s="85"/>
      <c r="E83" s="86"/>
      <c r="F83" s="85"/>
      <c r="G83" s="87"/>
      <c r="H83" s="88"/>
      <c r="I83" s="89"/>
      <c r="J83" s="88"/>
      <c r="K83" s="90"/>
      <c r="L83" s="90"/>
      <c r="M83" s="91"/>
      <c r="N83" s="91"/>
      <c r="O83" s="91"/>
      <c r="P83" s="91"/>
      <c r="Q83" s="91"/>
      <c r="R83" s="92"/>
      <c r="S83" s="93"/>
      <c r="T83" s="93"/>
      <c r="U83" s="94"/>
      <c r="V83" s="94"/>
      <c r="W83" s="95"/>
      <c r="X83" s="96"/>
      <c r="Y83" s="97"/>
      <c r="AA83" s="93"/>
      <c r="AB83" s="93"/>
      <c r="AC83" s="93"/>
      <c r="AD83" s="93"/>
      <c r="AE83" s="93"/>
      <c r="AG83" s="93"/>
      <c r="AH83" s="93"/>
      <c r="AI83" s="93"/>
      <c r="AJ83" s="93"/>
      <c r="AK83" s="93"/>
      <c r="AM83" s="93"/>
      <c r="AN83" s="93"/>
      <c r="AO83" s="93"/>
      <c r="AP83" s="93"/>
      <c r="AQ83" s="93"/>
    </row>
    <row r="84" customFormat="false" ht="11.25" hidden="false" customHeight="false" outlineLevel="0" collapsed="false">
      <c r="A84" s="36"/>
      <c r="B84" s="84"/>
      <c r="C84" s="85"/>
      <c r="D84" s="85"/>
      <c r="E84" s="86"/>
      <c r="F84" s="85"/>
      <c r="G84" s="87"/>
      <c r="H84" s="88"/>
      <c r="I84" s="89"/>
      <c r="J84" s="88"/>
      <c r="K84" s="90"/>
      <c r="L84" s="90"/>
      <c r="M84" s="91"/>
      <c r="N84" s="91"/>
      <c r="O84" s="91"/>
      <c r="P84" s="91"/>
      <c r="Q84" s="91"/>
      <c r="R84" s="92"/>
      <c r="S84" s="93"/>
      <c r="T84" s="93"/>
      <c r="U84" s="94"/>
      <c r="V84" s="94"/>
      <c r="W84" s="95"/>
      <c r="X84" s="96"/>
      <c r="Y84" s="97"/>
      <c r="AA84" s="93"/>
      <c r="AB84" s="93"/>
      <c r="AC84" s="93"/>
      <c r="AD84" s="93"/>
      <c r="AE84" s="93"/>
      <c r="AG84" s="93"/>
      <c r="AH84" s="93"/>
      <c r="AI84" s="93"/>
      <c r="AJ84" s="93"/>
      <c r="AK84" s="93"/>
      <c r="AM84" s="93"/>
      <c r="AN84" s="93"/>
      <c r="AO84" s="93"/>
      <c r="AP84" s="93"/>
      <c r="AQ84" s="93"/>
    </row>
    <row r="85" customFormat="false" ht="11.25" hidden="false" customHeight="false" outlineLevel="0" collapsed="false">
      <c r="A85" s="36"/>
      <c r="B85" s="84"/>
      <c r="C85" s="85"/>
      <c r="D85" s="85"/>
      <c r="E85" s="86"/>
      <c r="F85" s="85"/>
      <c r="G85" s="87"/>
      <c r="H85" s="88"/>
      <c r="I85" s="89"/>
      <c r="J85" s="88"/>
      <c r="K85" s="90"/>
      <c r="L85" s="90"/>
      <c r="M85" s="91"/>
      <c r="N85" s="91"/>
      <c r="O85" s="91"/>
      <c r="P85" s="91"/>
      <c r="Q85" s="91"/>
      <c r="R85" s="92"/>
      <c r="S85" s="93"/>
      <c r="T85" s="93"/>
      <c r="U85" s="94"/>
      <c r="V85" s="94"/>
      <c r="W85" s="95"/>
      <c r="X85" s="96"/>
      <c r="Y85" s="97"/>
      <c r="AA85" s="93"/>
      <c r="AB85" s="93"/>
      <c r="AC85" s="93"/>
      <c r="AD85" s="93"/>
      <c r="AE85" s="93"/>
      <c r="AG85" s="93"/>
      <c r="AH85" s="93"/>
      <c r="AI85" s="93"/>
      <c r="AJ85" s="93"/>
      <c r="AK85" s="93"/>
      <c r="AM85" s="93"/>
      <c r="AN85" s="93"/>
      <c r="AO85" s="93"/>
      <c r="AP85" s="93"/>
      <c r="AQ85" s="93"/>
    </row>
    <row r="86" customFormat="false" ht="11.25" hidden="false" customHeight="false" outlineLevel="0" collapsed="false">
      <c r="A86" s="36"/>
      <c r="B86" s="84"/>
      <c r="C86" s="85"/>
      <c r="D86" s="85"/>
      <c r="E86" s="86"/>
      <c r="F86" s="85"/>
      <c r="G86" s="87"/>
      <c r="H86" s="88"/>
      <c r="I86" s="89"/>
      <c r="J86" s="88"/>
      <c r="K86" s="90"/>
      <c r="L86" s="90"/>
      <c r="M86" s="91"/>
      <c r="N86" s="91"/>
      <c r="O86" s="91"/>
      <c r="P86" s="91"/>
      <c r="Q86" s="91"/>
      <c r="R86" s="92"/>
      <c r="S86" s="93"/>
      <c r="T86" s="93"/>
      <c r="U86" s="94"/>
      <c r="V86" s="94"/>
      <c r="W86" s="95"/>
      <c r="X86" s="96"/>
      <c r="Y86" s="97"/>
      <c r="AA86" s="93"/>
      <c r="AB86" s="93"/>
      <c r="AC86" s="93"/>
      <c r="AD86" s="93"/>
      <c r="AE86" s="93"/>
      <c r="AG86" s="93"/>
      <c r="AH86" s="93"/>
      <c r="AI86" s="93"/>
      <c r="AJ86" s="93"/>
      <c r="AK86" s="93"/>
      <c r="AM86" s="93"/>
      <c r="AN86" s="93"/>
      <c r="AO86" s="93"/>
      <c r="AP86" s="93"/>
      <c r="AQ86" s="93"/>
    </row>
    <row r="87" customFormat="false" ht="11.25" hidden="false" customHeight="false" outlineLevel="0" collapsed="false">
      <c r="A87" s="36"/>
      <c r="B87" s="84"/>
      <c r="C87" s="85"/>
      <c r="D87" s="85"/>
      <c r="E87" s="86"/>
      <c r="F87" s="85"/>
      <c r="G87" s="87"/>
      <c r="H87" s="88"/>
      <c r="I87" s="89"/>
      <c r="J87" s="88"/>
      <c r="K87" s="90"/>
      <c r="L87" s="90"/>
      <c r="M87" s="91"/>
      <c r="N87" s="91"/>
      <c r="O87" s="91"/>
      <c r="P87" s="91"/>
      <c r="Q87" s="91"/>
      <c r="R87" s="92"/>
      <c r="S87" s="93"/>
      <c r="T87" s="93"/>
      <c r="U87" s="94"/>
      <c r="V87" s="94"/>
      <c r="W87" s="95"/>
      <c r="X87" s="96"/>
      <c r="Y87" s="97"/>
      <c r="AA87" s="93"/>
      <c r="AB87" s="93"/>
      <c r="AC87" s="93"/>
      <c r="AD87" s="93"/>
      <c r="AE87" s="93"/>
      <c r="AG87" s="93"/>
      <c r="AH87" s="93"/>
      <c r="AI87" s="93"/>
      <c r="AJ87" s="93"/>
      <c r="AK87" s="93"/>
      <c r="AM87" s="93"/>
      <c r="AN87" s="93"/>
      <c r="AO87" s="93"/>
      <c r="AP87" s="93"/>
      <c r="AQ87" s="93"/>
    </row>
    <row r="88" customFormat="false" ht="11.25" hidden="false" customHeight="false" outlineLevel="0" collapsed="false">
      <c r="A88" s="36"/>
      <c r="B88" s="84"/>
      <c r="C88" s="85"/>
      <c r="D88" s="85"/>
      <c r="E88" s="86"/>
      <c r="F88" s="85"/>
      <c r="G88" s="87"/>
      <c r="H88" s="88"/>
      <c r="I88" s="89"/>
      <c r="J88" s="88"/>
      <c r="K88" s="90"/>
      <c r="L88" s="90"/>
      <c r="M88" s="91"/>
      <c r="N88" s="91"/>
      <c r="O88" s="91"/>
      <c r="P88" s="91"/>
      <c r="Q88" s="91"/>
      <c r="R88" s="92"/>
      <c r="S88" s="93"/>
      <c r="T88" s="93"/>
      <c r="U88" s="94"/>
      <c r="V88" s="94"/>
      <c r="W88" s="95"/>
      <c r="X88" s="96"/>
      <c r="Y88" s="97"/>
      <c r="AA88" s="93"/>
      <c r="AB88" s="93"/>
      <c r="AC88" s="93"/>
      <c r="AD88" s="93"/>
      <c r="AE88" s="93"/>
      <c r="AG88" s="93"/>
      <c r="AH88" s="93"/>
      <c r="AI88" s="93"/>
      <c r="AJ88" s="93"/>
      <c r="AK88" s="93"/>
      <c r="AM88" s="93"/>
      <c r="AN88" s="93"/>
      <c r="AO88" s="93"/>
      <c r="AP88" s="93"/>
      <c r="AQ88" s="93"/>
    </row>
    <row r="89" customFormat="false" ht="11.25" hidden="false" customHeight="false" outlineLevel="0" collapsed="false">
      <c r="A89" s="36"/>
      <c r="B89" s="84"/>
      <c r="C89" s="85"/>
      <c r="D89" s="85"/>
      <c r="E89" s="86"/>
      <c r="F89" s="85"/>
      <c r="G89" s="87"/>
      <c r="H89" s="88"/>
      <c r="I89" s="89"/>
      <c r="J89" s="88"/>
      <c r="K89" s="90"/>
      <c r="L89" s="90"/>
      <c r="M89" s="91"/>
      <c r="N89" s="91"/>
      <c r="O89" s="91"/>
      <c r="P89" s="91"/>
      <c r="Q89" s="91"/>
      <c r="R89" s="92"/>
      <c r="S89" s="93"/>
      <c r="T89" s="93"/>
      <c r="U89" s="94"/>
      <c r="V89" s="94"/>
      <c r="W89" s="95"/>
      <c r="X89" s="96"/>
      <c r="Y89" s="97"/>
      <c r="AA89" s="93"/>
      <c r="AB89" s="93"/>
      <c r="AC89" s="93"/>
      <c r="AD89" s="93"/>
      <c r="AE89" s="93"/>
      <c r="AG89" s="93"/>
      <c r="AH89" s="93"/>
      <c r="AI89" s="93"/>
      <c r="AJ89" s="93"/>
      <c r="AK89" s="93"/>
      <c r="AM89" s="93"/>
      <c r="AN89" s="93"/>
      <c r="AO89" s="93"/>
      <c r="AP89" s="93"/>
      <c r="AQ89" s="93"/>
    </row>
    <row r="90" customFormat="false" ht="11.25" hidden="false" customHeight="false" outlineLevel="0" collapsed="false">
      <c r="A90" s="36"/>
      <c r="B90" s="84"/>
      <c r="C90" s="85"/>
      <c r="D90" s="85"/>
      <c r="E90" s="86"/>
      <c r="F90" s="85"/>
      <c r="G90" s="87"/>
      <c r="H90" s="88"/>
      <c r="I90" s="89"/>
      <c r="J90" s="88"/>
      <c r="K90" s="90"/>
      <c r="L90" s="90"/>
      <c r="M90" s="91"/>
      <c r="N90" s="91"/>
      <c r="O90" s="91"/>
      <c r="P90" s="91"/>
      <c r="Q90" s="91"/>
      <c r="R90" s="92"/>
      <c r="S90" s="93"/>
      <c r="T90" s="93"/>
      <c r="U90" s="94"/>
      <c r="V90" s="94"/>
      <c r="W90" s="95"/>
      <c r="X90" s="96"/>
      <c r="Y90" s="97"/>
      <c r="AA90" s="93"/>
      <c r="AB90" s="93"/>
      <c r="AC90" s="93"/>
      <c r="AD90" s="93"/>
      <c r="AE90" s="93"/>
      <c r="AG90" s="93"/>
      <c r="AH90" s="93"/>
      <c r="AI90" s="93"/>
      <c r="AJ90" s="93"/>
      <c r="AK90" s="93"/>
      <c r="AM90" s="93"/>
      <c r="AN90" s="93"/>
      <c r="AO90" s="93"/>
      <c r="AP90" s="93"/>
      <c r="AQ90" s="93"/>
    </row>
    <row r="91" customFormat="false" ht="11.25" hidden="false" customHeight="false" outlineLevel="0" collapsed="false">
      <c r="A91" s="36"/>
      <c r="B91" s="84"/>
      <c r="C91" s="85"/>
      <c r="D91" s="85"/>
      <c r="E91" s="86"/>
      <c r="F91" s="85"/>
      <c r="G91" s="87"/>
      <c r="H91" s="88"/>
      <c r="I91" s="89"/>
      <c r="J91" s="88"/>
      <c r="K91" s="90"/>
      <c r="L91" s="90"/>
      <c r="M91" s="91"/>
      <c r="N91" s="91"/>
      <c r="O91" s="91"/>
      <c r="P91" s="91"/>
      <c r="Q91" s="91"/>
      <c r="R91" s="92"/>
      <c r="S91" s="93"/>
      <c r="T91" s="93"/>
      <c r="U91" s="94"/>
      <c r="V91" s="94"/>
      <c r="W91" s="95"/>
      <c r="X91" s="96"/>
      <c r="Y91" s="97"/>
      <c r="AA91" s="93"/>
      <c r="AB91" s="93"/>
      <c r="AC91" s="93"/>
      <c r="AD91" s="93"/>
      <c r="AE91" s="93"/>
      <c r="AG91" s="93"/>
      <c r="AH91" s="93"/>
      <c r="AI91" s="93"/>
      <c r="AJ91" s="93"/>
      <c r="AK91" s="93"/>
      <c r="AM91" s="93"/>
      <c r="AN91" s="93"/>
      <c r="AO91" s="93"/>
      <c r="AP91" s="93"/>
      <c r="AQ91" s="93"/>
    </row>
    <row r="92" customFormat="false" ht="11.25" hidden="false" customHeight="false" outlineLevel="0" collapsed="false">
      <c r="A92" s="36"/>
      <c r="B92" s="84"/>
      <c r="C92" s="85"/>
      <c r="D92" s="85"/>
      <c r="E92" s="86"/>
      <c r="F92" s="85"/>
      <c r="G92" s="87"/>
      <c r="H92" s="88"/>
      <c r="I92" s="89"/>
      <c r="J92" s="88"/>
      <c r="K92" s="90"/>
      <c r="L92" s="90"/>
      <c r="M92" s="91"/>
      <c r="N92" s="91"/>
      <c r="O92" s="91"/>
      <c r="P92" s="91"/>
      <c r="Q92" s="91"/>
      <c r="R92" s="92"/>
      <c r="S92" s="93"/>
      <c r="T92" s="93"/>
      <c r="U92" s="94"/>
      <c r="V92" s="94"/>
      <c r="W92" s="95"/>
      <c r="X92" s="96"/>
      <c r="Y92" s="97"/>
      <c r="AA92" s="93"/>
      <c r="AB92" s="93"/>
      <c r="AC92" s="93"/>
      <c r="AD92" s="93"/>
      <c r="AE92" s="93"/>
      <c r="AG92" s="93"/>
      <c r="AH92" s="93"/>
      <c r="AI92" s="93"/>
      <c r="AJ92" s="93"/>
      <c r="AK92" s="93"/>
      <c r="AM92" s="93"/>
      <c r="AN92" s="93"/>
      <c r="AO92" s="93"/>
      <c r="AP92" s="93"/>
      <c r="AQ92" s="93"/>
    </row>
    <row r="93" customFormat="false" ht="11.25" hidden="false" customHeight="false" outlineLevel="0" collapsed="false">
      <c r="A93" s="36"/>
      <c r="B93" s="84"/>
      <c r="C93" s="85"/>
      <c r="D93" s="85"/>
      <c r="E93" s="86"/>
      <c r="F93" s="85"/>
      <c r="G93" s="87"/>
      <c r="H93" s="88"/>
      <c r="I93" s="89"/>
      <c r="J93" s="88"/>
      <c r="K93" s="90"/>
      <c r="L93" s="90"/>
      <c r="M93" s="91"/>
      <c r="N93" s="91"/>
      <c r="O93" s="91"/>
      <c r="P93" s="91"/>
      <c r="Q93" s="91"/>
      <c r="R93" s="92"/>
      <c r="S93" s="93"/>
      <c r="T93" s="93"/>
      <c r="U93" s="94"/>
      <c r="V93" s="94"/>
      <c r="W93" s="95"/>
      <c r="X93" s="96"/>
      <c r="Y93" s="97"/>
      <c r="AA93" s="93"/>
      <c r="AB93" s="93"/>
      <c r="AC93" s="93"/>
      <c r="AD93" s="93"/>
      <c r="AE93" s="93"/>
      <c r="AG93" s="93"/>
      <c r="AH93" s="93"/>
      <c r="AI93" s="93"/>
      <c r="AJ93" s="93"/>
      <c r="AK93" s="93"/>
      <c r="AM93" s="93"/>
      <c r="AN93" s="93"/>
      <c r="AO93" s="93"/>
      <c r="AP93" s="93"/>
      <c r="AQ93" s="93"/>
    </row>
    <row r="94" customFormat="false" ht="11.25" hidden="false" customHeight="false" outlineLevel="0" collapsed="false">
      <c r="A94" s="36"/>
      <c r="B94" s="84"/>
      <c r="C94" s="85"/>
      <c r="D94" s="85"/>
      <c r="E94" s="86"/>
      <c r="F94" s="85"/>
      <c r="G94" s="87"/>
      <c r="H94" s="88"/>
      <c r="I94" s="89"/>
      <c r="J94" s="88"/>
      <c r="K94" s="90"/>
      <c r="L94" s="90"/>
      <c r="M94" s="91"/>
      <c r="N94" s="91"/>
      <c r="O94" s="91"/>
      <c r="P94" s="91"/>
      <c r="Q94" s="91"/>
      <c r="R94" s="92"/>
      <c r="S94" s="93"/>
      <c r="T94" s="93"/>
      <c r="U94" s="94"/>
      <c r="V94" s="94"/>
      <c r="W94" s="95"/>
      <c r="X94" s="96"/>
      <c r="Y94" s="97"/>
      <c r="AA94" s="93"/>
      <c r="AB94" s="93"/>
      <c r="AC94" s="93"/>
      <c r="AD94" s="93"/>
      <c r="AE94" s="93"/>
      <c r="AG94" s="93"/>
      <c r="AH94" s="93"/>
      <c r="AI94" s="93"/>
      <c r="AJ94" s="93"/>
      <c r="AK94" s="93"/>
      <c r="AM94" s="93"/>
      <c r="AN94" s="93"/>
      <c r="AO94" s="93"/>
      <c r="AP94" s="93"/>
      <c r="AQ94" s="93"/>
    </row>
    <row r="95" customFormat="false" ht="11.25" hidden="false" customHeight="false" outlineLevel="0" collapsed="false">
      <c r="A95" s="36"/>
      <c r="B95" s="84"/>
      <c r="C95" s="85"/>
      <c r="D95" s="85"/>
      <c r="E95" s="86"/>
      <c r="F95" s="85"/>
      <c r="G95" s="87"/>
      <c r="H95" s="88"/>
      <c r="I95" s="89"/>
      <c r="J95" s="88"/>
      <c r="K95" s="90"/>
      <c r="L95" s="90"/>
      <c r="M95" s="91"/>
      <c r="N95" s="91"/>
      <c r="O95" s="91"/>
      <c r="P95" s="91"/>
      <c r="Q95" s="91"/>
      <c r="R95" s="92"/>
      <c r="S95" s="93"/>
      <c r="T95" s="93"/>
      <c r="U95" s="94"/>
      <c r="V95" s="94"/>
      <c r="W95" s="95"/>
      <c r="X95" s="96"/>
      <c r="Y95" s="97"/>
      <c r="AA95" s="93"/>
      <c r="AB95" s="93"/>
      <c r="AC95" s="93"/>
      <c r="AD95" s="93"/>
      <c r="AE95" s="93"/>
      <c r="AG95" s="93"/>
      <c r="AH95" s="93"/>
      <c r="AI95" s="93"/>
      <c r="AJ95" s="93"/>
      <c r="AK95" s="93"/>
      <c r="AM95" s="93"/>
      <c r="AN95" s="93"/>
      <c r="AO95" s="93"/>
      <c r="AP95" s="93"/>
      <c r="AQ95" s="93"/>
    </row>
    <row r="96" customFormat="false" ht="11.25" hidden="false" customHeight="false" outlineLevel="0" collapsed="false">
      <c r="A96" s="36"/>
      <c r="B96" s="84"/>
      <c r="C96" s="85"/>
      <c r="D96" s="85"/>
      <c r="E96" s="86"/>
      <c r="F96" s="85"/>
      <c r="G96" s="87"/>
      <c r="H96" s="88"/>
      <c r="I96" s="89"/>
      <c r="J96" s="88"/>
      <c r="K96" s="90"/>
      <c r="L96" s="90"/>
      <c r="M96" s="91"/>
      <c r="N96" s="91"/>
      <c r="O96" s="91"/>
      <c r="P96" s="91"/>
      <c r="Q96" s="91"/>
      <c r="R96" s="92"/>
      <c r="S96" s="93"/>
      <c r="T96" s="93"/>
      <c r="U96" s="94"/>
      <c r="V96" s="94"/>
      <c r="W96" s="95"/>
      <c r="X96" s="96"/>
      <c r="Y96" s="97"/>
      <c r="AA96" s="93"/>
      <c r="AB96" s="93"/>
      <c r="AC96" s="93"/>
      <c r="AD96" s="93"/>
      <c r="AE96" s="93"/>
      <c r="AG96" s="93"/>
      <c r="AH96" s="93"/>
      <c r="AI96" s="93"/>
      <c r="AJ96" s="93"/>
      <c r="AK96" s="93"/>
      <c r="AM96" s="93"/>
      <c r="AN96" s="93"/>
      <c r="AO96" s="93"/>
      <c r="AP96" s="93"/>
      <c r="AQ96" s="93"/>
    </row>
    <row r="97" customFormat="false" ht="11.25" hidden="false" customHeight="false" outlineLevel="0" collapsed="false">
      <c r="A97" s="36"/>
      <c r="B97" s="84"/>
      <c r="C97" s="85"/>
      <c r="D97" s="85"/>
      <c r="E97" s="86"/>
      <c r="F97" s="85"/>
      <c r="G97" s="87"/>
      <c r="H97" s="88"/>
      <c r="I97" s="89"/>
      <c r="J97" s="88"/>
      <c r="K97" s="90"/>
      <c r="L97" s="90"/>
      <c r="M97" s="91"/>
      <c r="N97" s="91"/>
      <c r="O97" s="91"/>
      <c r="P97" s="91"/>
      <c r="Q97" s="91"/>
      <c r="R97" s="92"/>
      <c r="S97" s="93"/>
      <c r="T97" s="93"/>
      <c r="U97" s="94"/>
      <c r="V97" s="94"/>
      <c r="W97" s="95"/>
      <c r="X97" s="96"/>
      <c r="Y97" s="97"/>
      <c r="AA97" s="93"/>
      <c r="AB97" s="93"/>
      <c r="AC97" s="93"/>
      <c r="AD97" s="93"/>
      <c r="AE97" s="93"/>
      <c r="AG97" s="93"/>
      <c r="AH97" s="93"/>
      <c r="AI97" s="93"/>
      <c r="AJ97" s="93"/>
      <c r="AK97" s="93"/>
      <c r="AM97" s="93"/>
      <c r="AN97" s="93"/>
      <c r="AO97" s="93"/>
      <c r="AP97" s="93"/>
      <c r="AQ97" s="93"/>
    </row>
    <row r="98" customFormat="false" ht="11.25" hidden="false" customHeight="false" outlineLevel="0" collapsed="false">
      <c r="A98" s="36"/>
      <c r="B98" s="84"/>
      <c r="C98" s="85"/>
      <c r="D98" s="85"/>
      <c r="E98" s="86"/>
      <c r="F98" s="85"/>
      <c r="G98" s="87"/>
      <c r="H98" s="88"/>
      <c r="I98" s="89"/>
      <c r="J98" s="88"/>
      <c r="K98" s="90"/>
      <c r="L98" s="90"/>
      <c r="M98" s="91"/>
      <c r="N98" s="91"/>
      <c r="O98" s="91"/>
      <c r="P98" s="91"/>
      <c r="Q98" s="91"/>
      <c r="R98" s="92"/>
      <c r="S98" s="93"/>
      <c r="T98" s="93"/>
      <c r="U98" s="94"/>
      <c r="V98" s="94"/>
      <c r="W98" s="95"/>
      <c r="X98" s="96"/>
      <c r="Y98" s="97"/>
      <c r="AA98" s="93"/>
      <c r="AB98" s="93"/>
      <c r="AC98" s="93"/>
      <c r="AD98" s="93"/>
      <c r="AE98" s="93"/>
      <c r="AG98" s="93"/>
      <c r="AH98" s="93"/>
      <c r="AI98" s="93"/>
      <c r="AJ98" s="93"/>
      <c r="AK98" s="93"/>
      <c r="AM98" s="93"/>
      <c r="AN98" s="93"/>
      <c r="AO98" s="93"/>
      <c r="AP98" s="93"/>
      <c r="AQ98" s="93"/>
    </row>
    <row r="99" customFormat="false" ht="11.25" hidden="false" customHeight="false" outlineLevel="0" collapsed="false">
      <c r="A99" s="36"/>
      <c r="B99" s="84"/>
      <c r="C99" s="85"/>
      <c r="D99" s="85"/>
      <c r="E99" s="86"/>
      <c r="F99" s="85"/>
      <c r="G99" s="87"/>
      <c r="H99" s="88"/>
      <c r="I99" s="89"/>
      <c r="J99" s="88"/>
      <c r="K99" s="90"/>
      <c r="L99" s="90"/>
      <c r="M99" s="91"/>
      <c r="N99" s="91"/>
      <c r="O99" s="91"/>
      <c r="P99" s="91"/>
      <c r="Q99" s="91"/>
      <c r="R99" s="92"/>
      <c r="S99" s="93"/>
      <c r="T99" s="93"/>
      <c r="U99" s="94"/>
      <c r="V99" s="94"/>
      <c r="W99" s="95"/>
      <c r="X99" s="96"/>
      <c r="Y99" s="97"/>
      <c r="AA99" s="93"/>
      <c r="AB99" s="93"/>
      <c r="AC99" s="93"/>
      <c r="AD99" s="93"/>
      <c r="AE99" s="93"/>
      <c r="AG99" s="93"/>
      <c r="AH99" s="93"/>
      <c r="AI99" s="93"/>
      <c r="AJ99" s="93"/>
      <c r="AK99" s="93"/>
      <c r="AM99" s="93"/>
      <c r="AN99" s="93"/>
      <c r="AO99" s="93"/>
      <c r="AP99" s="93"/>
      <c r="AQ99" s="93"/>
    </row>
    <row r="100" customFormat="false" ht="11.25" hidden="false" customHeight="false" outlineLevel="0" collapsed="false">
      <c r="A100" s="36"/>
      <c r="B100" s="84"/>
      <c r="C100" s="85"/>
      <c r="D100" s="85"/>
      <c r="E100" s="86"/>
      <c r="F100" s="85"/>
      <c r="G100" s="87"/>
      <c r="H100" s="88"/>
      <c r="I100" s="89"/>
      <c r="J100" s="88"/>
      <c r="K100" s="90"/>
      <c r="L100" s="90"/>
      <c r="M100" s="91"/>
      <c r="N100" s="91"/>
      <c r="O100" s="91"/>
      <c r="P100" s="91"/>
      <c r="Q100" s="91"/>
      <c r="R100" s="92"/>
      <c r="S100" s="93"/>
      <c r="T100" s="93"/>
      <c r="U100" s="94"/>
      <c r="V100" s="94"/>
      <c r="W100" s="95"/>
      <c r="X100" s="96"/>
      <c r="Y100" s="97"/>
      <c r="AA100" s="93"/>
      <c r="AB100" s="93"/>
      <c r="AC100" s="93"/>
      <c r="AD100" s="93"/>
      <c r="AE100" s="93"/>
      <c r="AG100" s="93"/>
      <c r="AH100" s="93"/>
      <c r="AI100" s="93"/>
      <c r="AJ100" s="93"/>
      <c r="AK100" s="93"/>
      <c r="AM100" s="93"/>
      <c r="AN100" s="93"/>
      <c r="AO100" s="93"/>
      <c r="AP100" s="93"/>
      <c r="AQ100" s="93"/>
    </row>
    <row r="101" customFormat="false" ht="11.25" hidden="false" customHeight="false" outlineLevel="0" collapsed="false">
      <c r="A101" s="36"/>
      <c r="B101" s="84"/>
      <c r="C101" s="85"/>
      <c r="D101" s="85"/>
      <c r="E101" s="86"/>
      <c r="F101" s="85"/>
      <c r="G101" s="87"/>
      <c r="H101" s="88"/>
      <c r="I101" s="89"/>
      <c r="J101" s="88"/>
      <c r="K101" s="90"/>
      <c r="L101" s="90"/>
      <c r="M101" s="91"/>
      <c r="N101" s="91"/>
      <c r="O101" s="91"/>
      <c r="P101" s="91"/>
      <c r="Q101" s="91"/>
      <c r="R101" s="92"/>
      <c r="S101" s="93"/>
      <c r="T101" s="93"/>
      <c r="U101" s="94"/>
      <c r="V101" s="94"/>
      <c r="W101" s="95"/>
      <c r="X101" s="96"/>
      <c r="Y101" s="97"/>
      <c r="AA101" s="93"/>
      <c r="AB101" s="93"/>
      <c r="AC101" s="93"/>
      <c r="AD101" s="93"/>
      <c r="AE101" s="93"/>
      <c r="AG101" s="93"/>
      <c r="AH101" s="93"/>
      <c r="AI101" s="93"/>
      <c r="AJ101" s="93"/>
      <c r="AK101" s="93"/>
      <c r="AM101" s="93"/>
      <c r="AN101" s="93"/>
      <c r="AO101" s="93"/>
      <c r="AP101" s="93"/>
      <c r="AQ101" s="93"/>
    </row>
    <row r="102" customFormat="false" ht="11.25" hidden="false" customHeight="false" outlineLevel="0" collapsed="false">
      <c r="A102" s="36"/>
      <c r="B102" s="84"/>
      <c r="C102" s="85"/>
      <c r="D102" s="85"/>
      <c r="E102" s="86"/>
      <c r="F102" s="85"/>
      <c r="G102" s="87"/>
      <c r="H102" s="88"/>
      <c r="I102" s="89"/>
      <c r="J102" s="88"/>
      <c r="K102" s="90"/>
      <c r="L102" s="90"/>
      <c r="M102" s="91"/>
      <c r="N102" s="91"/>
      <c r="O102" s="91"/>
      <c r="P102" s="91"/>
      <c r="Q102" s="91"/>
      <c r="R102" s="92"/>
      <c r="S102" s="93"/>
      <c r="T102" s="93"/>
      <c r="U102" s="94"/>
      <c r="V102" s="94"/>
      <c r="W102" s="95"/>
      <c r="X102" s="96"/>
      <c r="Y102" s="97"/>
      <c r="AA102" s="93"/>
      <c r="AB102" s="93"/>
      <c r="AC102" s="93"/>
      <c r="AD102" s="93"/>
      <c r="AE102" s="93"/>
      <c r="AG102" s="93"/>
      <c r="AH102" s="93"/>
      <c r="AI102" s="93"/>
      <c r="AJ102" s="93"/>
      <c r="AK102" s="93"/>
      <c r="AM102" s="93"/>
      <c r="AN102" s="93"/>
      <c r="AO102" s="93"/>
      <c r="AP102" s="93"/>
      <c r="AQ102" s="93"/>
    </row>
    <row r="103" customFormat="false" ht="11.25" hidden="false" customHeight="false" outlineLevel="0" collapsed="false">
      <c r="A103" s="36"/>
      <c r="B103" s="84"/>
      <c r="C103" s="85"/>
      <c r="D103" s="85"/>
      <c r="E103" s="86"/>
      <c r="F103" s="85"/>
      <c r="G103" s="87"/>
      <c r="H103" s="88"/>
      <c r="I103" s="89"/>
      <c r="J103" s="88"/>
      <c r="K103" s="90"/>
      <c r="L103" s="90"/>
      <c r="M103" s="91"/>
      <c r="N103" s="91"/>
      <c r="O103" s="91"/>
      <c r="P103" s="91"/>
      <c r="Q103" s="91"/>
      <c r="R103" s="92"/>
      <c r="S103" s="93"/>
      <c r="T103" s="93"/>
      <c r="U103" s="94"/>
      <c r="V103" s="94"/>
      <c r="W103" s="95"/>
      <c r="X103" s="96"/>
      <c r="Y103" s="97"/>
      <c r="AA103" s="93"/>
      <c r="AB103" s="93"/>
      <c r="AC103" s="93"/>
      <c r="AD103" s="93"/>
      <c r="AE103" s="93"/>
      <c r="AG103" s="93"/>
      <c r="AH103" s="93"/>
      <c r="AI103" s="93"/>
      <c r="AJ103" s="93"/>
      <c r="AK103" s="93"/>
      <c r="AM103" s="93"/>
      <c r="AN103" s="93"/>
      <c r="AO103" s="93"/>
      <c r="AP103" s="93"/>
      <c r="AQ103" s="93"/>
    </row>
    <row r="104" customFormat="false" ht="11.25" hidden="false" customHeight="false" outlineLevel="0" collapsed="false">
      <c r="A104" s="36"/>
      <c r="B104" s="84"/>
      <c r="C104" s="85"/>
      <c r="D104" s="85"/>
      <c r="E104" s="86"/>
      <c r="F104" s="85"/>
      <c r="G104" s="87"/>
      <c r="H104" s="88"/>
      <c r="I104" s="89"/>
      <c r="J104" s="88"/>
      <c r="K104" s="90"/>
      <c r="L104" s="90"/>
      <c r="M104" s="91"/>
      <c r="N104" s="91"/>
      <c r="O104" s="91"/>
      <c r="P104" s="91"/>
      <c r="Q104" s="91"/>
      <c r="R104" s="92"/>
      <c r="S104" s="93"/>
      <c r="T104" s="93"/>
      <c r="U104" s="94"/>
      <c r="V104" s="94"/>
      <c r="W104" s="95"/>
      <c r="X104" s="96"/>
      <c r="Y104" s="97"/>
      <c r="AA104" s="93"/>
      <c r="AB104" s="93"/>
      <c r="AC104" s="93"/>
      <c r="AD104" s="93"/>
      <c r="AE104" s="93"/>
      <c r="AG104" s="93"/>
      <c r="AH104" s="93"/>
      <c r="AI104" s="93"/>
      <c r="AJ104" s="93"/>
      <c r="AK104" s="93"/>
      <c r="AM104" s="93"/>
      <c r="AN104" s="93"/>
      <c r="AO104" s="93"/>
      <c r="AP104" s="93"/>
      <c r="AQ104" s="93"/>
    </row>
    <row r="105" customFormat="false" ht="11.25" hidden="false" customHeight="false" outlineLevel="0" collapsed="false">
      <c r="A105" s="36"/>
      <c r="B105" s="84"/>
      <c r="C105" s="85"/>
      <c r="D105" s="85"/>
      <c r="E105" s="86"/>
      <c r="F105" s="85"/>
      <c r="G105" s="87"/>
      <c r="H105" s="88"/>
      <c r="I105" s="89"/>
      <c r="J105" s="88"/>
      <c r="K105" s="90"/>
      <c r="L105" s="90"/>
      <c r="M105" s="91"/>
      <c r="N105" s="91"/>
      <c r="O105" s="91"/>
      <c r="P105" s="91"/>
      <c r="Q105" s="91"/>
      <c r="R105" s="92"/>
      <c r="S105" s="93"/>
      <c r="T105" s="93"/>
      <c r="U105" s="94"/>
      <c r="V105" s="94"/>
      <c r="W105" s="95"/>
      <c r="X105" s="96"/>
      <c r="Y105" s="97"/>
      <c r="AA105" s="93"/>
      <c r="AB105" s="93"/>
      <c r="AC105" s="93"/>
      <c r="AD105" s="93"/>
      <c r="AE105" s="93"/>
      <c r="AG105" s="93"/>
      <c r="AH105" s="93"/>
      <c r="AI105" s="93"/>
      <c r="AJ105" s="93"/>
      <c r="AK105" s="93"/>
      <c r="AM105" s="93"/>
      <c r="AN105" s="93"/>
      <c r="AO105" s="93"/>
      <c r="AP105" s="93"/>
      <c r="AQ105" s="93"/>
    </row>
    <row r="106" customFormat="false" ht="11.25" hidden="false" customHeight="false" outlineLevel="0" collapsed="false">
      <c r="A106" s="36"/>
      <c r="B106" s="84"/>
      <c r="C106" s="85"/>
      <c r="D106" s="85"/>
      <c r="E106" s="86"/>
      <c r="F106" s="85"/>
      <c r="G106" s="87"/>
      <c r="H106" s="88"/>
      <c r="I106" s="89"/>
      <c r="J106" s="88"/>
      <c r="K106" s="90"/>
      <c r="L106" s="90"/>
      <c r="M106" s="91"/>
      <c r="N106" s="91"/>
      <c r="O106" s="91"/>
      <c r="P106" s="91"/>
      <c r="Q106" s="91"/>
      <c r="R106" s="92"/>
      <c r="S106" s="93"/>
      <c r="T106" s="93"/>
      <c r="U106" s="94"/>
      <c r="V106" s="94"/>
      <c r="W106" s="95"/>
      <c r="X106" s="96"/>
      <c r="Y106" s="97"/>
      <c r="AA106" s="93"/>
      <c r="AB106" s="93"/>
      <c r="AC106" s="93"/>
      <c r="AD106" s="93"/>
      <c r="AE106" s="93"/>
      <c r="AG106" s="93"/>
      <c r="AH106" s="93"/>
      <c r="AI106" s="93"/>
      <c r="AJ106" s="93"/>
      <c r="AK106" s="93"/>
      <c r="AM106" s="93"/>
      <c r="AN106" s="93"/>
      <c r="AO106" s="93"/>
      <c r="AP106" s="93"/>
      <c r="AQ106" s="93"/>
    </row>
    <row r="107" customFormat="false" ht="11.25" hidden="false" customHeight="false" outlineLevel="0" collapsed="false">
      <c r="A107" s="36"/>
      <c r="B107" s="84"/>
      <c r="C107" s="85"/>
      <c r="D107" s="85"/>
      <c r="E107" s="86"/>
      <c r="F107" s="85"/>
      <c r="G107" s="87"/>
      <c r="H107" s="88"/>
      <c r="I107" s="89"/>
      <c r="J107" s="88"/>
      <c r="K107" s="90"/>
      <c r="L107" s="90"/>
      <c r="M107" s="91"/>
      <c r="N107" s="91"/>
      <c r="O107" s="91"/>
      <c r="P107" s="91"/>
      <c r="Q107" s="91"/>
      <c r="R107" s="92"/>
      <c r="S107" s="93"/>
      <c r="T107" s="93"/>
      <c r="U107" s="94"/>
      <c r="V107" s="94"/>
      <c r="W107" s="95"/>
      <c r="X107" s="96"/>
      <c r="Y107" s="97"/>
      <c r="AA107" s="93"/>
      <c r="AB107" s="93"/>
      <c r="AC107" s="93"/>
      <c r="AD107" s="93"/>
      <c r="AE107" s="93"/>
      <c r="AG107" s="93"/>
      <c r="AH107" s="93"/>
      <c r="AI107" s="93"/>
      <c r="AJ107" s="93"/>
      <c r="AK107" s="93"/>
      <c r="AM107" s="93"/>
      <c r="AN107" s="93"/>
      <c r="AO107" s="93"/>
      <c r="AP107" s="93"/>
      <c r="AQ107" s="93"/>
    </row>
    <row r="108" customFormat="false" ht="11.25" hidden="false" customHeight="false" outlineLevel="0" collapsed="false">
      <c r="A108" s="36"/>
      <c r="B108" s="84"/>
      <c r="C108" s="85"/>
      <c r="D108" s="85"/>
      <c r="E108" s="86"/>
      <c r="F108" s="85"/>
      <c r="G108" s="87"/>
      <c r="H108" s="88"/>
      <c r="I108" s="89"/>
      <c r="J108" s="88"/>
      <c r="K108" s="90"/>
      <c r="L108" s="90"/>
      <c r="M108" s="91"/>
      <c r="N108" s="91"/>
      <c r="O108" s="91"/>
      <c r="P108" s="91"/>
      <c r="Q108" s="91"/>
      <c r="R108" s="92"/>
      <c r="S108" s="93"/>
      <c r="T108" s="93"/>
      <c r="U108" s="94"/>
      <c r="V108" s="94"/>
      <c r="W108" s="95"/>
      <c r="X108" s="96"/>
      <c r="Y108" s="97"/>
      <c r="AA108" s="93"/>
      <c r="AB108" s="93"/>
      <c r="AC108" s="93"/>
      <c r="AD108" s="93"/>
      <c r="AE108" s="93"/>
      <c r="AG108" s="93"/>
      <c r="AH108" s="93"/>
      <c r="AI108" s="93"/>
      <c r="AJ108" s="93"/>
      <c r="AK108" s="93"/>
      <c r="AM108" s="93"/>
      <c r="AN108" s="93"/>
      <c r="AO108" s="93"/>
      <c r="AP108" s="93"/>
      <c r="AQ108" s="93"/>
    </row>
    <row r="109" customFormat="false" ht="11.25" hidden="false" customHeight="false" outlineLevel="0" collapsed="false">
      <c r="A109" s="36"/>
      <c r="B109" s="84"/>
      <c r="C109" s="85"/>
      <c r="D109" s="85"/>
      <c r="E109" s="86"/>
      <c r="F109" s="85"/>
      <c r="G109" s="87"/>
      <c r="H109" s="88"/>
      <c r="I109" s="89"/>
      <c r="J109" s="88"/>
      <c r="K109" s="90"/>
      <c r="L109" s="90"/>
      <c r="M109" s="91"/>
      <c r="N109" s="91"/>
      <c r="O109" s="91"/>
      <c r="P109" s="91"/>
      <c r="Q109" s="91"/>
      <c r="R109" s="92"/>
      <c r="S109" s="93"/>
      <c r="T109" s="93"/>
      <c r="U109" s="94"/>
      <c r="V109" s="94"/>
      <c r="W109" s="95"/>
      <c r="X109" s="96"/>
      <c r="Y109" s="97"/>
      <c r="AA109" s="93"/>
      <c r="AB109" s="93"/>
      <c r="AC109" s="93"/>
      <c r="AD109" s="93"/>
      <c r="AE109" s="93"/>
      <c r="AG109" s="93"/>
      <c r="AH109" s="93"/>
      <c r="AI109" s="93"/>
      <c r="AJ109" s="93"/>
      <c r="AK109" s="93"/>
      <c r="AM109" s="93"/>
      <c r="AN109" s="93"/>
      <c r="AO109" s="93"/>
      <c r="AP109" s="93"/>
      <c r="AQ109" s="93"/>
    </row>
    <row r="110" customFormat="false" ht="11.25" hidden="false" customHeight="false" outlineLevel="0" collapsed="false">
      <c r="A110" s="36"/>
      <c r="B110" s="84"/>
      <c r="C110" s="85"/>
      <c r="D110" s="85"/>
      <c r="E110" s="86"/>
      <c r="F110" s="85"/>
      <c r="G110" s="87"/>
      <c r="H110" s="88"/>
      <c r="I110" s="89"/>
      <c r="J110" s="88"/>
      <c r="K110" s="90"/>
      <c r="L110" s="90"/>
      <c r="M110" s="91"/>
      <c r="N110" s="91"/>
      <c r="O110" s="91"/>
      <c r="P110" s="91"/>
      <c r="Q110" s="91"/>
      <c r="R110" s="92"/>
      <c r="S110" s="93"/>
      <c r="T110" s="93"/>
      <c r="U110" s="94"/>
      <c r="V110" s="94"/>
      <c r="W110" s="95"/>
      <c r="X110" s="96"/>
      <c r="Y110" s="97"/>
      <c r="AA110" s="93"/>
      <c r="AB110" s="93"/>
      <c r="AC110" s="93"/>
      <c r="AD110" s="93"/>
      <c r="AE110" s="93"/>
      <c r="AG110" s="93"/>
      <c r="AH110" s="93"/>
      <c r="AI110" s="93"/>
      <c r="AJ110" s="93"/>
      <c r="AK110" s="93"/>
      <c r="AM110" s="93"/>
      <c r="AN110" s="93"/>
      <c r="AO110" s="93"/>
      <c r="AP110" s="93"/>
      <c r="AQ110" s="93"/>
    </row>
    <row r="111" customFormat="false" ht="11.25" hidden="false" customHeight="false" outlineLevel="0" collapsed="false">
      <c r="A111" s="36"/>
      <c r="B111" s="84"/>
      <c r="C111" s="85"/>
      <c r="D111" s="85"/>
      <c r="E111" s="86"/>
      <c r="F111" s="85"/>
      <c r="G111" s="87"/>
      <c r="H111" s="88"/>
      <c r="I111" s="89"/>
      <c r="J111" s="88"/>
      <c r="K111" s="90"/>
      <c r="L111" s="90"/>
      <c r="M111" s="91"/>
      <c r="N111" s="91"/>
      <c r="O111" s="91"/>
      <c r="P111" s="91"/>
      <c r="Q111" s="91"/>
      <c r="R111" s="92"/>
      <c r="S111" s="93"/>
      <c r="T111" s="93"/>
      <c r="U111" s="94"/>
      <c r="V111" s="94"/>
      <c r="W111" s="95"/>
      <c r="X111" s="96"/>
      <c r="Y111" s="97"/>
      <c r="AA111" s="93"/>
      <c r="AB111" s="93"/>
      <c r="AC111" s="93"/>
      <c r="AD111" s="93"/>
      <c r="AE111" s="93"/>
      <c r="AG111" s="93"/>
      <c r="AH111" s="93"/>
      <c r="AI111" s="93"/>
      <c r="AJ111" s="93"/>
      <c r="AK111" s="93"/>
      <c r="AM111" s="93"/>
      <c r="AN111" s="93"/>
      <c r="AO111" s="93"/>
      <c r="AP111" s="93"/>
      <c r="AQ111" s="93"/>
    </row>
    <row r="112" customFormat="false" ht="11.25" hidden="false" customHeight="false" outlineLevel="0" collapsed="false">
      <c r="A112" s="36"/>
      <c r="B112" s="84"/>
      <c r="C112" s="85"/>
      <c r="D112" s="85"/>
      <c r="E112" s="86"/>
      <c r="F112" s="85"/>
      <c r="G112" s="87"/>
      <c r="H112" s="88"/>
      <c r="I112" s="89"/>
      <c r="J112" s="88"/>
      <c r="K112" s="90"/>
      <c r="L112" s="90"/>
      <c r="M112" s="91"/>
      <c r="N112" s="91"/>
      <c r="O112" s="91"/>
      <c r="P112" s="91"/>
      <c r="Q112" s="91"/>
      <c r="R112" s="92"/>
      <c r="S112" s="93"/>
      <c r="T112" s="93"/>
      <c r="U112" s="94"/>
      <c r="V112" s="94"/>
      <c r="W112" s="95"/>
      <c r="X112" s="96"/>
      <c r="Y112" s="97"/>
      <c r="AA112" s="93"/>
      <c r="AB112" s="93"/>
      <c r="AC112" s="93"/>
      <c r="AD112" s="93"/>
      <c r="AE112" s="93"/>
      <c r="AG112" s="93"/>
      <c r="AH112" s="93"/>
      <c r="AI112" s="93"/>
      <c r="AJ112" s="93"/>
      <c r="AK112" s="93"/>
      <c r="AM112" s="93"/>
      <c r="AN112" s="93"/>
      <c r="AO112" s="93"/>
      <c r="AP112" s="93"/>
      <c r="AQ112" s="93"/>
    </row>
    <row r="113" customFormat="false" ht="11.25" hidden="false" customHeight="false" outlineLevel="0" collapsed="false">
      <c r="A113" s="36"/>
      <c r="B113" s="84"/>
      <c r="C113" s="85"/>
      <c r="D113" s="85"/>
      <c r="E113" s="86"/>
      <c r="F113" s="85"/>
      <c r="G113" s="87"/>
      <c r="H113" s="88"/>
      <c r="I113" s="89"/>
      <c r="J113" s="88"/>
      <c r="K113" s="90"/>
      <c r="L113" s="90"/>
      <c r="M113" s="91"/>
      <c r="N113" s="91"/>
      <c r="O113" s="91"/>
      <c r="P113" s="91"/>
      <c r="Q113" s="91"/>
      <c r="R113" s="92"/>
      <c r="S113" s="93"/>
      <c r="T113" s="93"/>
      <c r="U113" s="94"/>
      <c r="V113" s="94"/>
      <c r="W113" s="95"/>
      <c r="X113" s="96"/>
      <c r="Y113" s="97"/>
      <c r="AA113" s="93"/>
      <c r="AB113" s="93"/>
      <c r="AC113" s="93"/>
      <c r="AD113" s="93"/>
      <c r="AE113" s="93"/>
      <c r="AG113" s="93"/>
      <c r="AH113" s="93"/>
      <c r="AI113" s="93"/>
      <c r="AJ113" s="93"/>
      <c r="AK113" s="93"/>
      <c r="AM113" s="93"/>
      <c r="AN113" s="93"/>
      <c r="AO113" s="93"/>
      <c r="AP113" s="93"/>
      <c r="AQ113" s="93"/>
    </row>
    <row r="114" customFormat="false" ht="11.25" hidden="false" customHeight="false" outlineLevel="0" collapsed="false">
      <c r="A114" s="36"/>
      <c r="B114" s="84"/>
      <c r="C114" s="85"/>
      <c r="D114" s="85"/>
      <c r="E114" s="86"/>
      <c r="F114" s="85"/>
      <c r="G114" s="87"/>
      <c r="H114" s="88"/>
      <c r="I114" s="89"/>
      <c r="J114" s="88"/>
      <c r="K114" s="90"/>
      <c r="L114" s="90"/>
      <c r="M114" s="91"/>
      <c r="N114" s="91"/>
      <c r="O114" s="91"/>
      <c r="P114" s="91"/>
      <c r="Q114" s="91"/>
      <c r="R114" s="92"/>
      <c r="S114" s="93"/>
      <c r="T114" s="93"/>
      <c r="U114" s="94"/>
      <c r="V114" s="94"/>
      <c r="W114" s="95"/>
      <c r="X114" s="96"/>
      <c r="Y114" s="97"/>
      <c r="AA114" s="93"/>
      <c r="AB114" s="93"/>
      <c r="AC114" s="93"/>
      <c r="AD114" s="93"/>
      <c r="AE114" s="93"/>
      <c r="AG114" s="93"/>
      <c r="AH114" s="93"/>
      <c r="AI114" s="93"/>
      <c r="AJ114" s="93"/>
      <c r="AK114" s="93"/>
      <c r="AM114" s="93"/>
      <c r="AN114" s="93"/>
      <c r="AO114" s="93"/>
      <c r="AP114" s="93"/>
      <c r="AQ114" s="93"/>
    </row>
    <row r="115" customFormat="false" ht="11.25" hidden="false" customHeight="false" outlineLevel="0" collapsed="false">
      <c r="A115" s="36"/>
      <c r="B115" s="84"/>
      <c r="C115" s="85"/>
      <c r="D115" s="85"/>
      <c r="E115" s="86"/>
      <c r="F115" s="85"/>
      <c r="G115" s="87"/>
      <c r="H115" s="88"/>
      <c r="I115" s="89"/>
      <c r="J115" s="88"/>
      <c r="K115" s="90"/>
      <c r="L115" s="90"/>
      <c r="M115" s="91"/>
      <c r="N115" s="91"/>
      <c r="O115" s="91"/>
      <c r="P115" s="91"/>
      <c r="Q115" s="91"/>
      <c r="R115" s="92"/>
      <c r="S115" s="93"/>
      <c r="T115" s="93"/>
      <c r="U115" s="94"/>
      <c r="V115" s="94"/>
      <c r="W115" s="95"/>
      <c r="X115" s="96"/>
      <c r="Y115" s="97"/>
      <c r="AA115" s="93"/>
      <c r="AB115" s="93"/>
      <c r="AC115" s="93"/>
      <c r="AD115" s="93"/>
      <c r="AE115" s="93"/>
      <c r="AG115" s="93"/>
      <c r="AH115" s="93"/>
      <c r="AI115" s="93"/>
      <c r="AJ115" s="93"/>
      <c r="AK115" s="93"/>
      <c r="AM115" s="93"/>
      <c r="AN115" s="93"/>
      <c r="AO115" s="93"/>
      <c r="AP115" s="93"/>
      <c r="AQ115" s="93"/>
    </row>
    <row r="116" customFormat="false" ht="11.25" hidden="false" customHeight="false" outlineLevel="0" collapsed="false">
      <c r="A116" s="36"/>
      <c r="B116" s="84"/>
      <c r="C116" s="85"/>
      <c r="D116" s="85"/>
      <c r="E116" s="86"/>
      <c r="F116" s="85"/>
      <c r="G116" s="87"/>
      <c r="H116" s="88"/>
      <c r="I116" s="89"/>
      <c r="J116" s="88"/>
      <c r="K116" s="90"/>
      <c r="L116" s="90"/>
      <c r="M116" s="91"/>
      <c r="N116" s="91"/>
      <c r="O116" s="91"/>
      <c r="P116" s="91"/>
      <c r="Q116" s="91"/>
      <c r="R116" s="92"/>
      <c r="S116" s="93"/>
      <c r="T116" s="93"/>
      <c r="U116" s="94"/>
      <c r="V116" s="94"/>
      <c r="W116" s="95"/>
      <c r="X116" s="96"/>
      <c r="Y116" s="97"/>
      <c r="AA116" s="93"/>
      <c r="AB116" s="93"/>
      <c r="AC116" s="93"/>
      <c r="AD116" s="93"/>
      <c r="AE116" s="93"/>
      <c r="AG116" s="93"/>
      <c r="AH116" s="93"/>
      <c r="AI116" s="93"/>
      <c r="AJ116" s="93"/>
      <c r="AK116" s="93"/>
      <c r="AM116" s="93"/>
      <c r="AN116" s="93"/>
      <c r="AO116" s="93"/>
      <c r="AP116" s="93"/>
      <c r="AQ116" s="93"/>
    </row>
    <row r="117" customFormat="false" ht="11.25" hidden="false" customHeight="false" outlineLevel="0" collapsed="false">
      <c r="A117" s="36"/>
      <c r="B117" s="84"/>
      <c r="C117" s="85"/>
      <c r="D117" s="85"/>
      <c r="E117" s="86"/>
      <c r="F117" s="85"/>
      <c r="G117" s="87"/>
      <c r="H117" s="88"/>
      <c r="I117" s="89"/>
      <c r="J117" s="88"/>
      <c r="K117" s="90"/>
      <c r="L117" s="90"/>
      <c r="M117" s="91"/>
      <c r="N117" s="91"/>
      <c r="O117" s="91"/>
      <c r="P117" s="91"/>
      <c r="Q117" s="91"/>
      <c r="R117" s="92"/>
      <c r="S117" s="93"/>
      <c r="T117" s="93"/>
      <c r="U117" s="94"/>
      <c r="V117" s="94"/>
      <c r="W117" s="95"/>
      <c r="X117" s="96"/>
      <c r="Y117" s="97"/>
      <c r="AA117" s="93"/>
      <c r="AB117" s="93"/>
      <c r="AC117" s="93"/>
      <c r="AD117" s="93"/>
      <c r="AE117" s="93"/>
      <c r="AG117" s="93"/>
      <c r="AH117" s="93"/>
      <c r="AI117" s="93"/>
      <c r="AJ117" s="93"/>
      <c r="AK117" s="93"/>
      <c r="AM117" s="93"/>
      <c r="AN117" s="93"/>
      <c r="AO117" s="93"/>
      <c r="AP117" s="93"/>
      <c r="AQ117" s="93"/>
    </row>
    <row r="118" customFormat="false" ht="11.25" hidden="false" customHeight="false" outlineLevel="0" collapsed="false">
      <c r="A118" s="36"/>
      <c r="B118" s="84"/>
      <c r="C118" s="85"/>
      <c r="D118" s="85"/>
      <c r="E118" s="86"/>
      <c r="F118" s="85"/>
      <c r="G118" s="87"/>
      <c r="H118" s="88"/>
      <c r="I118" s="89"/>
      <c r="J118" s="88"/>
      <c r="K118" s="90"/>
      <c r="L118" s="90"/>
      <c r="M118" s="91"/>
      <c r="N118" s="91"/>
      <c r="O118" s="91"/>
      <c r="P118" s="91"/>
      <c r="Q118" s="91"/>
      <c r="R118" s="92"/>
      <c r="S118" s="93"/>
      <c r="T118" s="93"/>
      <c r="U118" s="94"/>
      <c r="V118" s="94"/>
      <c r="W118" s="95"/>
      <c r="X118" s="96"/>
      <c r="Y118" s="97"/>
      <c r="AA118" s="93"/>
      <c r="AB118" s="93"/>
      <c r="AC118" s="93"/>
      <c r="AD118" s="93"/>
      <c r="AE118" s="93"/>
      <c r="AG118" s="93"/>
      <c r="AH118" s="93"/>
      <c r="AI118" s="93"/>
      <c r="AJ118" s="93"/>
      <c r="AK118" s="93"/>
      <c r="AM118" s="93"/>
      <c r="AN118" s="93"/>
      <c r="AO118" s="93"/>
      <c r="AP118" s="93"/>
      <c r="AQ118" s="93"/>
    </row>
    <row r="119" customFormat="false" ht="11.25" hidden="false" customHeight="false" outlineLevel="0" collapsed="false">
      <c r="A119" s="36"/>
      <c r="B119" s="84"/>
      <c r="C119" s="85"/>
      <c r="D119" s="85"/>
      <c r="E119" s="86"/>
      <c r="F119" s="85"/>
      <c r="G119" s="87"/>
      <c r="H119" s="88"/>
      <c r="I119" s="89"/>
      <c r="J119" s="88"/>
      <c r="K119" s="90"/>
      <c r="L119" s="90"/>
      <c r="M119" s="91"/>
      <c r="N119" s="91"/>
      <c r="O119" s="91"/>
      <c r="P119" s="91"/>
      <c r="Q119" s="91"/>
      <c r="R119" s="92"/>
      <c r="S119" s="93"/>
      <c r="T119" s="93"/>
      <c r="U119" s="94"/>
      <c r="V119" s="94"/>
      <c r="W119" s="95"/>
      <c r="X119" s="96"/>
      <c r="Y119" s="97"/>
      <c r="AA119" s="93"/>
      <c r="AB119" s="93"/>
      <c r="AC119" s="93"/>
      <c r="AD119" s="93"/>
      <c r="AE119" s="93"/>
      <c r="AG119" s="93"/>
      <c r="AH119" s="93"/>
      <c r="AI119" s="93"/>
      <c r="AJ119" s="93"/>
      <c r="AK119" s="93"/>
      <c r="AM119" s="93"/>
      <c r="AN119" s="93"/>
      <c r="AO119" s="93"/>
      <c r="AP119" s="93"/>
      <c r="AQ119" s="93"/>
    </row>
    <row r="120" customFormat="false" ht="11.25" hidden="false" customHeight="false" outlineLevel="0" collapsed="false">
      <c r="A120" s="36"/>
      <c r="B120" s="84"/>
      <c r="C120" s="85"/>
      <c r="D120" s="85"/>
      <c r="E120" s="86"/>
      <c r="F120" s="85"/>
      <c r="G120" s="87"/>
      <c r="H120" s="88"/>
      <c r="I120" s="89"/>
      <c r="J120" s="88"/>
      <c r="K120" s="90"/>
      <c r="L120" s="90"/>
      <c r="M120" s="91"/>
      <c r="N120" s="91"/>
      <c r="O120" s="91"/>
      <c r="P120" s="91"/>
      <c r="Q120" s="91"/>
      <c r="R120" s="92"/>
      <c r="S120" s="93"/>
      <c r="T120" s="93"/>
      <c r="U120" s="94"/>
      <c r="V120" s="94"/>
      <c r="W120" s="95"/>
      <c r="X120" s="96"/>
      <c r="Y120" s="97"/>
      <c r="AA120" s="93"/>
      <c r="AB120" s="93"/>
      <c r="AC120" s="93"/>
      <c r="AD120" s="93"/>
      <c r="AE120" s="93"/>
      <c r="AG120" s="93"/>
      <c r="AH120" s="93"/>
      <c r="AI120" s="93"/>
      <c r="AJ120" s="93"/>
      <c r="AK120" s="93"/>
      <c r="AM120" s="93"/>
      <c r="AN120" s="93"/>
      <c r="AO120" s="93"/>
      <c r="AP120" s="93"/>
      <c r="AQ120" s="93"/>
    </row>
    <row r="121" customFormat="false" ht="11.25" hidden="false" customHeight="false" outlineLevel="0" collapsed="false">
      <c r="A121" s="36"/>
      <c r="B121" s="84"/>
      <c r="C121" s="85"/>
      <c r="D121" s="85"/>
      <c r="E121" s="86"/>
      <c r="F121" s="85"/>
      <c r="G121" s="87"/>
      <c r="H121" s="88"/>
      <c r="I121" s="89"/>
      <c r="J121" s="88"/>
      <c r="K121" s="90"/>
      <c r="L121" s="90"/>
      <c r="M121" s="91"/>
      <c r="N121" s="91"/>
      <c r="O121" s="91"/>
      <c r="P121" s="91"/>
      <c r="Q121" s="91"/>
      <c r="R121" s="92"/>
      <c r="S121" s="93"/>
      <c r="T121" s="93"/>
      <c r="U121" s="94"/>
      <c r="V121" s="94"/>
      <c r="W121" s="95"/>
      <c r="X121" s="96"/>
      <c r="Y121" s="97"/>
      <c r="AA121" s="93"/>
      <c r="AB121" s="93"/>
      <c r="AC121" s="93"/>
      <c r="AD121" s="93"/>
      <c r="AE121" s="93"/>
      <c r="AG121" s="93"/>
      <c r="AH121" s="93"/>
      <c r="AI121" s="93"/>
      <c r="AJ121" s="93"/>
      <c r="AK121" s="93"/>
      <c r="AM121" s="93"/>
      <c r="AN121" s="93"/>
      <c r="AO121" s="93"/>
      <c r="AP121" s="93"/>
      <c r="AQ121" s="93"/>
    </row>
    <row r="122" customFormat="false" ht="11.25" hidden="false" customHeight="false" outlineLevel="0" collapsed="false">
      <c r="A122" s="36"/>
      <c r="B122" s="84"/>
      <c r="C122" s="85"/>
      <c r="D122" s="85"/>
      <c r="E122" s="86"/>
      <c r="F122" s="85"/>
      <c r="G122" s="87"/>
      <c r="H122" s="88"/>
      <c r="I122" s="89"/>
      <c r="J122" s="88"/>
      <c r="K122" s="90"/>
      <c r="L122" s="90"/>
      <c r="M122" s="91"/>
      <c r="N122" s="91"/>
      <c r="O122" s="91"/>
      <c r="P122" s="91"/>
      <c r="Q122" s="91"/>
      <c r="R122" s="92"/>
      <c r="S122" s="93"/>
      <c r="T122" s="93"/>
      <c r="U122" s="94"/>
      <c r="V122" s="94"/>
      <c r="W122" s="95"/>
      <c r="X122" s="96"/>
      <c r="Y122" s="97"/>
      <c r="AA122" s="93"/>
      <c r="AB122" s="93"/>
      <c r="AC122" s="93"/>
      <c r="AD122" s="93"/>
      <c r="AE122" s="93"/>
      <c r="AG122" s="93"/>
      <c r="AH122" s="93"/>
      <c r="AI122" s="93"/>
      <c r="AJ122" s="93"/>
      <c r="AK122" s="93"/>
      <c r="AM122" s="93"/>
      <c r="AN122" s="93"/>
      <c r="AO122" s="93"/>
      <c r="AP122" s="93"/>
      <c r="AQ122" s="93"/>
    </row>
    <row r="123" customFormat="false" ht="11.25" hidden="false" customHeight="false" outlineLevel="0" collapsed="false">
      <c r="A123" s="36"/>
      <c r="B123" s="84"/>
      <c r="C123" s="85"/>
      <c r="D123" s="85"/>
      <c r="E123" s="86"/>
      <c r="F123" s="85"/>
      <c r="G123" s="87"/>
      <c r="H123" s="88"/>
      <c r="I123" s="89"/>
      <c r="J123" s="88"/>
      <c r="K123" s="90"/>
      <c r="L123" s="90"/>
      <c r="M123" s="91"/>
      <c r="N123" s="91"/>
      <c r="O123" s="91"/>
      <c r="P123" s="91"/>
      <c r="Q123" s="91"/>
      <c r="R123" s="92"/>
      <c r="S123" s="93"/>
      <c r="T123" s="93"/>
      <c r="U123" s="94"/>
      <c r="V123" s="94"/>
      <c r="W123" s="95"/>
      <c r="X123" s="96"/>
      <c r="Y123" s="97"/>
      <c r="AA123" s="93"/>
      <c r="AB123" s="93"/>
      <c r="AC123" s="93"/>
      <c r="AD123" s="93"/>
      <c r="AE123" s="93"/>
      <c r="AG123" s="93"/>
      <c r="AH123" s="93"/>
      <c r="AI123" s="93"/>
      <c r="AJ123" s="93"/>
      <c r="AK123" s="93"/>
      <c r="AM123" s="93"/>
      <c r="AN123" s="93"/>
      <c r="AO123" s="93"/>
      <c r="AP123" s="93"/>
      <c r="AQ123" s="93"/>
    </row>
    <row r="124" customFormat="false" ht="11.25" hidden="false" customHeight="false" outlineLevel="0" collapsed="false">
      <c r="A124" s="36"/>
      <c r="B124" s="84"/>
      <c r="C124" s="85"/>
      <c r="D124" s="85"/>
      <c r="E124" s="86"/>
      <c r="F124" s="85"/>
      <c r="G124" s="87"/>
      <c r="H124" s="88"/>
      <c r="I124" s="89"/>
      <c r="J124" s="88"/>
      <c r="K124" s="90"/>
      <c r="L124" s="90"/>
      <c r="M124" s="91"/>
      <c r="N124" s="91"/>
      <c r="O124" s="91"/>
      <c r="P124" s="91"/>
      <c r="Q124" s="91"/>
      <c r="R124" s="92"/>
      <c r="S124" s="93"/>
      <c r="T124" s="93"/>
      <c r="U124" s="94"/>
      <c r="V124" s="94"/>
      <c r="W124" s="95"/>
      <c r="X124" s="96"/>
      <c r="Y124" s="97"/>
      <c r="AA124" s="93"/>
      <c r="AB124" s="93"/>
      <c r="AC124" s="93"/>
      <c r="AD124" s="93"/>
      <c r="AE124" s="93"/>
      <c r="AG124" s="93"/>
      <c r="AH124" s="93"/>
      <c r="AI124" s="93"/>
      <c r="AJ124" s="93"/>
      <c r="AK124" s="93"/>
      <c r="AM124" s="93"/>
      <c r="AN124" s="93"/>
      <c r="AO124" s="93"/>
      <c r="AP124" s="93"/>
      <c r="AQ124" s="93"/>
    </row>
    <row r="125" customFormat="false" ht="11.25" hidden="false" customHeight="false" outlineLevel="0" collapsed="false">
      <c r="A125" s="36"/>
      <c r="B125" s="84"/>
      <c r="C125" s="85"/>
      <c r="D125" s="85"/>
      <c r="E125" s="86"/>
      <c r="F125" s="85"/>
      <c r="G125" s="87"/>
      <c r="H125" s="88"/>
      <c r="I125" s="89"/>
      <c r="J125" s="88"/>
      <c r="K125" s="90"/>
      <c r="L125" s="90"/>
      <c r="M125" s="91"/>
      <c r="N125" s="91"/>
      <c r="O125" s="91"/>
      <c r="P125" s="91"/>
      <c r="Q125" s="91"/>
      <c r="R125" s="92"/>
      <c r="S125" s="93"/>
      <c r="T125" s="93"/>
      <c r="U125" s="94"/>
      <c r="V125" s="94"/>
      <c r="W125" s="95"/>
      <c r="X125" s="96"/>
      <c r="Y125" s="97"/>
      <c r="AA125" s="93"/>
      <c r="AB125" s="93"/>
      <c r="AC125" s="93"/>
      <c r="AD125" s="93"/>
      <c r="AE125" s="93"/>
      <c r="AG125" s="93"/>
      <c r="AH125" s="93"/>
      <c r="AI125" s="93"/>
      <c r="AJ125" s="93"/>
      <c r="AK125" s="93"/>
      <c r="AM125" s="93"/>
      <c r="AN125" s="93"/>
      <c r="AO125" s="93"/>
      <c r="AP125" s="93"/>
      <c r="AQ125" s="93"/>
    </row>
    <row r="126" customFormat="false" ht="11.25" hidden="false" customHeight="false" outlineLevel="0" collapsed="false">
      <c r="A126" s="36"/>
      <c r="B126" s="84"/>
      <c r="C126" s="85"/>
      <c r="D126" s="85"/>
      <c r="E126" s="86"/>
      <c r="F126" s="85"/>
      <c r="G126" s="87"/>
      <c r="H126" s="88"/>
      <c r="I126" s="89"/>
      <c r="J126" s="88"/>
      <c r="K126" s="90"/>
      <c r="L126" s="90"/>
      <c r="M126" s="91"/>
      <c r="N126" s="91"/>
      <c r="O126" s="91"/>
      <c r="P126" s="91"/>
      <c r="Q126" s="91"/>
      <c r="R126" s="92"/>
      <c r="S126" s="93"/>
      <c r="T126" s="93"/>
      <c r="U126" s="94"/>
      <c r="V126" s="94"/>
      <c r="W126" s="95"/>
      <c r="X126" s="96"/>
      <c r="Y126" s="97"/>
      <c r="AA126" s="93"/>
      <c r="AB126" s="93"/>
      <c r="AC126" s="93"/>
      <c r="AD126" s="93"/>
      <c r="AE126" s="93"/>
      <c r="AG126" s="93"/>
      <c r="AH126" s="93"/>
      <c r="AI126" s="93"/>
      <c r="AJ126" s="93"/>
      <c r="AK126" s="93"/>
      <c r="AM126" s="93"/>
      <c r="AN126" s="93"/>
      <c r="AO126" s="93"/>
      <c r="AP126" s="93"/>
      <c r="AQ126" s="93"/>
    </row>
    <row r="127" customFormat="false" ht="11.25" hidden="false" customHeight="false" outlineLevel="0" collapsed="false">
      <c r="A127" s="36"/>
      <c r="B127" s="84"/>
      <c r="C127" s="85"/>
      <c r="D127" s="85"/>
      <c r="E127" s="86"/>
      <c r="F127" s="85"/>
      <c r="G127" s="87"/>
      <c r="H127" s="88"/>
      <c r="I127" s="89"/>
      <c r="J127" s="88"/>
      <c r="K127" s="90"/>
      <c r="L127" s="90"/>
      <c r="M127" s="91"/>
      <c r="N127" s="91"/>
      <c r="O127" s="91"/>
      <c r="P127" s="91"/>
      <c r="Q127" s="91"/>
      <c r="R127" s="92"/>
      <c r="S127" s="93"/>
      <c r="T127" s="93"/>
      <c r="U127" s="94"/>
      <c r="V127" s="94"/>
      <c r="W127" s="95"/>
      <c r="X127" s="96"/>
      <c r="Y127" s="97"/>
      <c r="AA127" s="93"/>
      <c r="AB127" s="93"/>
      <c r="AC127" s="93"/>
      <c r="AD127" s="93"/>
      <c r="AE127" s="93"/>
      <c r="AG127" s="93"/>
      <c r="AH127" s="93"/>
      <c r="AI127" s="93"/>
      <c r="AJ127" s="93"/>
      <c r="AK127" s="93"/>
      <c r="AM127" s="93"/>
      <c r="AN127" s="93"/>
      <c r="AO127" s="93"/>
      <c r="AP127" s="93"/>
      <c r="AQ127" s="93"/>
    </row>
    <row r="128" customFormat="false" ht="11.25" hidden="false" customHeight="false" outlineLevel="0" collapsed="false">
      <c r="A128" s="36"/>
      <c r="B128" s="84"/>
      <c r="C128" s="85"/>
      <c r="D128" s="85"/>
      <c r="E128" s="86"/>
      <c r="F128" s="85"/>
      <c r="G128" s="87"/>
      <c r="H128" s="88"/>
      <c r="I128" s="89"/>
      <c r="J128" s="88"/>
      <c r="K128" s="90"/>
      <c r="L128" s="90"/>
      <c r="M128" s="91"/>
      <c r="N128" s="91"/>
      <c r="O128" s="91"/>
      <c r="P128" s="91"/>
      <c r="Q128" s="91"/>
      <c r="R128" s="92"/>
      <c r="S128" s="93"/>
      <c r="T128" s="93"/>
      <c r="U128" s="94"/>
      <c r="V128" s="94"/>
      <c r="W128" s="95"/>
      <c r="X128" s="96"/>
      <c r="Y128" s="97"/>
      <c r="AA128" s="93"/>
      <c r="AB128" s="93"/>
      <c r="AC128" s="93"/>
      <c r="AD128" s="93"/>
      <c r="AE128" s="93"/>
      <c r="AG128" s="93"/>
      <c r="AH128" s="93"/>
      <c r="AI128" s="93"/>
      <c r="AJ128" s="93"/>
      <c r="AK128" s="93"/>
      <c r="AM128" s="93"/>
      <c r="AN128" s="93"/>
      <c r="AO128" s="93"/>
      <c r="AP128" s="93"/>
      <c r="AQ128" s="93"/>
    </row>
    <row r="129" customFormat="false" ht="11.25" hidden="false" customHeight="false" outlineLevel="0" collapsed="false">
      <c r="A129" s="36"/>
      <c r="B129" s="84"/>
      <c r="C129" s="85"/>
      <c r="D129" s="85"/>
      <c r="E129" s="86"/>
      <c r="F129" s="85"/>
      <c r="G129" s="87"/>
      <c r="H129" s="88"/>
      <c r="I129" s="89"/>
      <c r="J129" s="88"/>
      <c r="K129" s="90"/>
      <c r="L129" s="90"/>
      <c r="M129" s="91"/>
      <c r="N129" s="91"/>
      <c r="O129" s="91"/>
      <c r="P129" s="91"/>
      <c r="Q129" s="91"/>
      <c r="R129" s="92"/>
      <c r="S129" s="93"/>
      <c r="T129" s="93"/>
      <c r="U129" s="94"/>
      <c r="V129" s="94"/>
      <c r="W129" s="95"/>
      <c r="X129" s="96"/>
      <c r="Y129" s="97"/>
      <c r="AA129" s="93"/>
      <c r="AB129" s="93"/>
      <c r="AC129" s="93"/>
      <c r="AD129" s="93"/>
      <c r="AE129" s="93"/>
      <c r="AG129" s="93"/>
      <c r="AH129" s="93"/>
      <c r="AI129" s="93"/>
      <c r="AJ129" s="93"/>
      <c r="AK129" s="93"/>
      <c r="AM129" s="93"/>
      <c r="AN129" s="93"/>
      <c r="AO129" s="93"/>
      <c r="AP129" s="93"/>
      <c r="AQ129" s="93"/>
    </row>
    <row r="130" customFormat="false" ht="11.25" hidden="false" customHeight="false" outlineLevel="0" collapsed="false">
      <c r="A130" s="36"/>
      <c r="B130" s="84"/>
      <c r="D130" s="84"/>
      <c r="E130" s="86"/>
      <c r="F130" s="85"/>
      <c r="G130" s="87"/>
      <c r="H130" s="88"/>
      <c r="I130" s="89"/>
      <c r="J130" s="88"/>
      <c r="K130" s="90"/>
      <c r="L130" s="90"/>
      <c r="M130" s="91"/>
      <c r="N130" s="91"/>
      <c r="O130" s="91"/>
      <c r="P130" s="91"/>
      <c r="Q130" s="91"/>
      <c r="R130" s="92"/>
      <c r="S130" s="93"/>
      <c r="T130" s="93"/>
      <c r="U130" s="94"/>
      <c r="V130" s="94"/>
      <c r="W130" s="95"/>
      <c r="X130" s="96"/>
      <c r="Y130" s="97"/>
      <c r="AA130" s="93"/>
      <c r="AB130" s="93"/>
      <c r="AC130" s="93"/>
      <c r="AD130" s="93"/>
      <c r="AE130" s="93"/>
      <c r="AG130" s="93"/>
      <c r="AH130" s="93"/>
      <c r="AI130" s="93"/>
      <c r="AJ130" s="93"/>
      <c r="AK130" s="93"/>
      <c r="AM130" s="93"/>
      <c r="AN130" s="93"/>
      <c r="AO130" s="93"/>
      <c r="AP130" s="93"/>
      <c r="AQ130" s="93"/>
    </row>
    <row r="131" customFormat="false" ht="11.25" hidden="false" customHeight="false" outlineLevel="0" collapsed="false">
      <c r="A131" s="36"/>
      <c r="B131" s="84"/>
      <c r="D131" s="84"/>
      <c r="E131" s="86"/>
      <c r="F131" s="85"/>
      <c r="G131" s="87"/>
      <c r="H131" s="88"/>
      <c r="I131" s="89"/>
      <c r="J131" s="88"/>
      <c r="K131" s="90"/>
      <c r="L131" s="90"/>
      <c r="M131" s="91"/>
      <c r="N131" s="91"/>
      <c r="O131" s="91"/>
      <c r="P131" s="91"/>
      <c r="Q131" s="91"/>
      <c r="R131" s="92"/>
      <c r="S131" s="93"/>
      <c r="T131" s="93"/>
      <c r="U131" s="94"/>
      <c r="V131" s="94"/>
      <c r="W131" s="95"/>
      <c r="X131" s="96"/>
      <c r="Y131" s="97"/>
      <c r="AA131" s="93"/>
      <c r="AB131" s="93"/>
      <c r="AC131" s="93"/>
      <c r="AD131" s="93"/>
      <c r="AE131" s="93"/>
      <c r="AG131" s="93"/>
      <c r="AH131" s="93"/>
      <c r="AI131" s="93"/>
      <c r="AJ131" s="93"/>
      <c r="AK131" s="93"/>
      <c r="AM131" s="93"/>
      <c r="AN131" s="93"/>
      <c r="AO131" s="93"/>
      <c r="AP131" s="93"/>
      <c r="AQ131" s="93"/>
    </row>
    <row r="132" customFormat="false" ht="11.25" hidden="false" customHeight="false" outlineLevel="0" collapsed="false">
      <c r="A132" s="150"/>
      <c r="B132" s="84"/>
      <c r="F132" s="85"/>
      <c r="G132" s="87"/>
      <c r="H132" s="88"/>
      <c r="I132" s="89"/>
      <c r="J132" s="88"/>
      <c r="K132" s="90"/>
      <c r="L132" s="90"/>
      <c r="M132" s="91"/>
      <c r="N132" s="91"/>
      <c r="O132" s="91"/>
      <c r="P132" s="91"/>
      <c r="Q132" s="91"/>
      <c r="R132" s="92"/>
      <c r="S132" s="93"/>
      <c r="T132" s="93"/>
      <c r="U132" s="94"/>
      <c r="V132" s="94"/>
      <c r="W132" s="95"/>
      <c r="X132" s="96"/>
      <c r="Y132" s="97"/>
    </row>
    <row r="133" customFormat="false" ht="11.25" hidden="false" customHeight="false" outlineLevel="0" collapsed="false">
      <c r="A133" s="36"/>
      <c r="B133" s="84"/>
      <c r="D133" s="84"/>
      <c r="E133" s="86"/>
      <c r="F133" s="85"/>
      <c r="G133" s="87"/>
      <c r="H133" s="88"/>
      <c r="I133" s="89"/>
      <c r="J133" s="88"/>
      <c r="K133" s="90"/>
      <c r="L133" s="90"/>
      <c r="M133" s="91"/>
      <c r="N133" s="91"/>
      <c r="O133" s="91"/>
      <c r="P133" s="91"/>
      <c r="Q133" s="91"/>
      <c r="R133" s="92"/>
      <c r="S133" s="93"/>
      <c r="T133" s="93"/>
      <c r="U133" s="94"/>
      <c r="V133" s="94"/>
      <c r="W133" s="95"/>
      <c r="X133" s="96"/>
      <c r="Y133" s="97"/>
      <c r="AA133" s="93"/>
      <c r="AB133" s="93"/>
      <c r="AC133" s="93"/>
      <c r="AD133" s="93"/>
      <c r="AE133" s="93"/>
      <c r="AG133" s="93"/>
      <c r="AH133" s="93"/>
      <c r="AI133" s="93"/>
      <c r="AJ133" s="93"/>
      <c r="AK133" s="93"/>
      <c r="AM133" s="93"/>
      <c r="AN133" s="93"/>
      <c r="AO133" s="93"/>
      <c r="AP133" s="93"/>
      <c r="AQ133" s="93"/>
    </row>
    <row r="134" customFormat="false" ht="11.25" hidden="false" customHeight="false" outlineLevel="0" collapsed="false">
      <c r="A134" s="36"/>
      <c r="B134" s="84"/>
      <c r="D134" s="84"/>
      <c r="E134" s="86"/>
      <c r="F134" s="85"/>
      <c r="G134" s="87"/>
      <c r="H134" s="88"/>
      <c r="I134" s="89"/>
      <c r="J134" s="88"/>
      <c r="K134" s="90"/>
      <c r="L134" s="90"/>
      <c r="M134" s="91"/>
      <c r="N134" s="91"/>
      <c r="O134" s="91"/>
      <c r="P134" s="91"/>
      <c r="Q134" s="91"/>
      <c r="R134" s="92"/>
      <c r="S134" s="93"/>
      <c r="T134" s="93"/>
      <c r="U134" s="94"/>
      <c r="V134" s="94"/>
      <c r="W134" s="95"/>
      <c r="X134" s="96"/>
      <c r="Y134" s="97"/>
      <c r="AA134" s="93"/>
      <c r="AB134" s="93"/>
      <c r="AC134" s="93"/>
      <c r="AD134" s="93"/>
      <c r="AE134" s="93"/>
      <c r="AG134" s="93"/>
      <c r="AH134" s="93"/>
      <c r="AI134" s="93"/>
      <c r="AJ134" s="93"/>
      <c r="AK134" s="93"/>
      <c r="AM134" s="93"/>
      <c r="AN134" s="93"/>
      <c r="AO134" s="93"/>
      <c r="AP134" s="93"/>
      <c r="AQ134" s="93"/>
    </row>
    <row r="135" customFormat="false" ht="11.25" hidden="false" customHeight="false" outlineLevel="0" collapsed="false">
      <c r="A135" s="36"/>
      <c r="B135" s="84"/>
      <c r="D135" s="84"/>
      <c r="E135" s="86"/>
      <c r="F135" s="85"/>
      <c r="G135" s="87"/>
      <c r="H135" s="88"/>
      <c r="I135" s="89"/>
      <c r="J135" s="88"/>
      <c r="K135" s="90"/>
      <c r="L135" s="90"/>
      <c r="M135" s="91"/>
      <c r="N135" s="91"/>
      <c r="O135" s="91"/>
      <c r="P135" s="91"/>
      <c r="Q135" s="91"/>
      <c r="R135" s="92"/>
      <c r="S135" s="93"/>
      <c r="T135" s="93"/>
      <c r="U135" s="94"/>
      <c r="V135" s="94"/>
      <c r="W135" s="95"/>
      <c r="X135" s="96"/>
      <c r="Y135" s="97"/>
      <c r="AA135" s="93"/>
      <c r="AB135" s="93"/>
      <c r="AC135" s="93"/>
      <c r="AD135" s="93"/>
      <c r="AE135" s="93"/>
      <c r="AG135" s="93"/>
      <c r="AH135" s="93"/>
      <c r="AI135" s="93"/>
      <c r="AJ135" s="93"/>
      <c r="AK135" s="93"/>
      <c r="AM135" s="93"/>
      <c r="AN135" s="93"/>
      <c r="AO135" s="93"/>
      <c r="AP135" s="93"/>
      <c r="AQ135" s="93"/>
    </row>
    <row r="136" customFormat="false" ht="11.25" hidden="false" customHeight="false" outlineLevel="0" collapsed="false">
      <c r="A136" s="36"/>
      <c r="B136" s="84"/>
      <c r="D136" s="84"/>
      <c r="E136" s="86"/>
      <c r="F136" s="85"/>
      <c r="G136" s="87"/>
      <c r="H136" s="88"/>
      <c r="I136" s="89"/>
      <c r="J136" s="88"/>
      <c r="K136" s="90"/>
      <c r="L136" s="90"/>
      <c r="M136" s="91"/>
      <c r="N136" s="91"/>
      <c r="O136" s="91"/>
      <c r="P136" s="91"/>
      <c r="Q136" s="91"/>
      <c r="R136" s="92"/>
      <c r="S136" s="93"/>
      <c r="T136" s="93"/>
      <c r="U136" s="94"/>
      <c r="V136" s="94"/>
      <c r="W136" s="95"/>
      <c r="X136" s="96"/>
      <c r="Y136" s="97"/>
      <c r="AA136" s="93"/>
      <c r="AB136" s="93"/>
      <c r="AC136" s="93"/>
      <c r="AD136" s="93"/>
      <c r="AE136" s="93"/>
      <c r="AG136" s="93"/>
      <c r="AH136" s="93"/>
      <c r="AI136" s="93"/>
      <c r="AJ136" s="93"/>
      <c r="AK136" s="93"/>
      <c r="AM136" s="93"/>
      <c r="AN136" s="93"/>
      <c r="AO136" s="93"/>
      <c r="AP136" s="93"/>
      <c r="AQ136" s="93"/>
    </row>
    <row r="137" customFormat="false" ht="11.25" hidden="false" customHeight="false" outlineLevel="0" collapsed="false">
      <c r="A137" s="36"/>
      <c r="B137" s="84"/>
      <c r="D137" s="84"/>
      <c r="E137" s="86"/>
      <c r="F137" s="85"/>
      <c r="G137" s="87"/>
      <c r="H137" s="88"/>
      <c r="I137" s="89"/>
      <c r="J137" s="88"/>
      <c r="K137" s="90"/>
      <c r="L137" s="90"/>
      <c r="M137" s="91"/>
      <c r="N137" s="91"/>
      <c r="O137" s="91"/>
      <c r="P137" s="91"/>
      <c r="Q137" s="91"/>
      <c r="R137" s="92"/>
      <c r="S137" s="93"/>
      <c r="T137" s="93"/>
      <c r="U137" s="94"/>
      <c r="V137" s="94"/>
      <c r="W137" s="95"/>
      <c r="X137" s="96"/>
      <c r="Y137" s="97"/>
      <c r="AA137" s="93"/>
      <c r="AB137" s="93"/>
      <c r="AC137" s="93"/>
      <c r="AD137" s="93"/>
      <c r="AE137" s="93"/>
      <c r="AG137" s="93"/>
      <c r="AH137" s="93"/>
      <c r="AI137" s="93"/>
      <c r="AJ137" s="93"/>
      <c r="AK137" s="93"/>
      <c r="AM137" s="93"/>
      <c r="AN137" s="93"/>
      <c r="AO137" s="93"/>
      <c r="AP137" s="93"/>
      <c r="AQ137" s="93"/>
    </row>
    <row r="138" customFormat="false" ht="11.25" hidden="false" customHeight="false" outlineLevel="0" collapsed="false">
      <c r="A138" s="36"/>
      <c r="B138" s="84"/>
      <c r="D138" s="84"/>
      <c r="E138" s="86"/>
      <c r="F138" s="85"/>
      <c r="G138" s="87"/>
      <c r="H138" s="88"/>
      <c r="I138" s="89"/>
      <c r="J138" s="88"/>
      <c r="K138" s="90"/>
      <c r="L138" s="90"/>
      <c r="M138" s="91"/>
      <c r="N138" s="91"/>
      <c r="O138" s="91"/>
      <c r="P138" s="91"/>
      <c r="Q138" s="91"/>
      <c r="R138" s="92"/>
      <c r="S138" s="93"/>
      <c r="T138" s="93"/>
      <c r="U138" s="94"/>
      <c r="V138" s="94"/>
      <c r="W138" s="95"/>
      <c r="X138" s="96"/>
      <c r="Y138" s="97"/>
      <c r="AA138" s="93"/>
      <c r="AB138" s="93"/>
      <c r="AC138" s="93"/>
      <c r="AD138" s="93"/>
      <c r="AE138" s="93"/>
      <c r="AG138" s="93"/>
      <c r="AH138" s="93"/>
      <c r="AI138" s="93"/>
      <c r="AJ138" s="93"/>
      <c r="AK138" s="93"/>
      <c r="AM138" s="93"/>
      <c r="AN138" s="93"/>
      <c r="AO138" s="93"/>
      <c r="AP138" s="93"/>
      <c r="AQ138" s="93"/>
    </row>
    <row r="139" customFormat="false" ht="11.25" hidden="false" customHeight="false" outlineLevel="0" collapsed="false">
      <c r="A139" s="36"/>
      <c r="B139" s="84"/>
      <c r="D139" s="84"/>
      <c r="E139" s="86"/>
      <c r="F139" s="85"/>
      <c r="G139" s="87"/>
      <c r="H139" s="88"/>
      <c r="I139" s="89"/>
      <c r="J139" s="88"/>
      <c r="K139" s="90"/>
      <c r="L139" s="90"/>
      <c r="M139" s="91"/>
      <c r="N139" s="91"/>
      <c r="O139" s="91"/>
      <c r="P139" s="91"/>
      <c r="Q139" s="91"/>
      <c r="R139" s="92"/>
      <c r="S139" s="93"/>
      <c r="T139" s="93"/>
      <c r="U139" s="94"/>
      <c r="V139" s="94"/>
      <c r="W139" s="95"/>
      <c r="X139" s="96"/>
      <c r="Y139" s="97"/>
      <c r="AA139" s="93"/>
      <c r="AB139" s="93"/>
      <c r="AC139" s="93"/>
      <c r="AD139" s="93"/>
      <c r="AE139" s="93"/>
      <c r="AG139" s="93"/>
      <c r="AH139" s="93"/>
      <c r="AI139" s="93"/>
      <c r="AJ139" s="93"/>
      <c r="AK139" s="93"/>
      <c r="AM139" s="93"/>
      <c r="AN139" s="93"/>
      <c r="AO139" s="93"/>
      <c r="AP139" s="93"/>
      <c r="AQ139" s="93"/>
    </row>
    <row r="140" customFormat="false" ht="11.25" hidden="false" customHeight="false" outlineLevel="0" collapsed="false">
      <c r="A140" s="36"/>
      <c r="B140" s="84"/>
      <c r="D140" s="84"/>
      <c r="E140" s="86"/>
      <c r="F140" s="85"/>
      <c r="G140" s="87"/>
      <c r="H140" s="88"/>
      <c r="I140" s="89"/>
      <c r="J140" s="88"/>
      <c r="K140" s="90"/>
      <c r="L140" s="90"/>
      <c r="M140" s="91"/>
      <c r="N140" s="91"/>
      <c r="O140" s="91"/>
      <c r="P140" s="91"/>
      <c r="Q140" s="91"/>
      <c r="R140" s="92"/>
      <c r="S140" s="93"/>
      <c r="T140" s="93"/>
      <c r="U140" s="94"/>
      <c r="V140" s="94"/>
      <c r="W140" s="95"/>
      <c r="X140" s="96"/>
      <c r="Y140" s="97"/>
      <c r="AA140" s="93"/>
      <c r="AB140" s="93"/>
      <c r="AC140" s="93"/>
      <c r="AD140" s="93"/>
      <c r="AE140" s="93"/>
      <c r="AG140" s="93"/>
      <c r="AH140" s="93"/>
      <c r="AI140" s="93"/>
      <c r="AJ140" s="93"/>
      <c r="AK140" s="93"/>
      <c r="AM140" s="93"/>
      <c r="AN140" s="93"/>
      <c r="AO140" s="93"/>
      <c r="AP140" s="93"/>
      <c r="AQ140" s="93"/>
    </row>
    <row r="141" customFormat="false" ht="11.25" hidden="false" customHeight="false" outlineLevel="0" collapsed="false">
      <c r="A141" s="36"/>
      <c r="B141" s="84"/>
      <c r="D141" s="84"/>
      <c r="E141" s="86"/>
      <c r="F141" s="85"/>
      <c r="G141" s="87"/>
      <c r="H141" s="88"/>
      <c r="I141" s="89"/>
      <c r="J141" s="88"/>
      <c r="K141" s="90"/>
      <c r="L141" s="90"/>
      <c r="M141" s="91"/>
      <c r="N141" s="91"/>
      <c r="O141" s="91"/>
      <c r="P141" s="91"/>
      <c r="Q141" s="91"/>
      <c r="R141" s="92"/>
      <c r="S141" s="93"/>
      <c r="T141" s="93"/>
      <c r="U141" s="94"/>
      <c r="V141" s="94"/>
      <c r="W141" s="95"/>
      <c r="X141" s="96"/>
      <c r="Y141" s="97"/>
      <c r="AA141" s="93"/>
      <c r="AB141" s="93"/>
      <c r="AC141" s="93"/>
      <c r="AD141" s="93"/>
      <c r="AE141" s="93"/>
      <c r="AG141" s="93"/>
      <c r="AH141" s="93"/>
      <c r="AI141" s="93"/>
      <c r="AJ141" s="93"/>
      <c r="AK141" s="93"/>
      <c r="AM141" s="93"/>
      <c r="AN141" s="93"/>
      <c r="AO141" s="93"/>
      <c r="AP141" s="93"/>
      <c r="AQ141" s="93"/>
    </row>
    <row r="142" customFormat="false" ht="11.25" hidden="false" customHeight="false" outlineLevel="0" collapsed="false">
      <c r="A142" s="36"/>
      <c r="B142" s="84"/>
      <c r="D142" s="84"/>
      <c r="E142" s="86"/>
      <c r="F142" s="85"/>
      <c r="G142" s="87"/>
      <c r="H142" s="88"/>
      <c r="I142" s="89"/>
      <c r="J142" s="88"/>
      <c r="K142" s="90"/>
      <c r="L142" s="90"/>
      <c r="M142" s="91"/>
      <c r="N142" s="91"/>
      <c r="O142" s="91"/>
      <c r="P142" s="91"/>
      <c r="Q142" s="91"/>
      <c r="R142" s="92"/>
      <c r="S142" s="93"/>
      <c r="T142" s="93"/>
      <c r="U142" s="94"/>
      <c r="V142" s="94"/>
      <c r="W142" s="95"/>
      <c r="X142" s="96"/>
      <c r="Y142" s="97"/>
      <c r="AA142" s="93"/>
      <c r="AB142" s="93"/>
      <c r="AC142" s="93"/>
      <c r="AD142" s="93"/>
      <c r="AE142" s="93"/>
      <c r="AG142" s="93"/>
      <c r="AH142" s="93"/>
      <c r="AI142" s="93"/>
      <c r="AJ142" s="93"/>
      <c r="AK142" s="93"/>
      <c r="AM142" s="93"/>
      <c r="AN142" s="93"/>
      <c r="AO142" s="93"/>
      <c r="AP142" s="93"/>
      <c r="AQ142" s="93"/>
    </row>
    <row r="143" customFormat="false" ht="11.25" hidden="false" customHeight="false" outlineLevel="0" collapsed="false">
      <c r="A143" s="36"/>
      <c r="B143" s="84"/>
      <c r="D143" s="84"/>
      <c r="E143" s="86"/>
      <c r="F143" s="85"/>
      <c r="G143" s="87"/>
      <c r="H143" s="88"/>
      <c r="I143" s="89"/>
      <c r="J143" s="88"/>
      <c r="K143" s="90"/>
      <c r="L143" s="90"/>
      <c r="M143" s="91"/>
      <c r="N143" s="91"/>
      <c r="O143" s="91"/>
      <c r="P143" s="91"/>
      <c r="Q143" s="91"/>
      <c r="R143" s="92"/>
      <c r="S143" s="93"/>
      <c r="T143" s="93"/>
      <c r="U143" s="94"/>
      <c r="V143" s="94"/>
      <c r="W143" s="95"/>
      <c r="X143" s="96"/>
      <c r="Y143" s="97"/>
      <c r="AA143" s="93"/>
      <c r="AB143" s="93"/>
      <c r="AC143" s="93"/>
      <c r="AD143" s="93"/>
      <c r="AE143" s="93"/>
      <c r="AG143" s="93"/>
      <c r="AH143" s="93"/>
      <c r="AI143" s="93"/>
      <c r="AJ143" s="93"/>
      <c r="AK143" s="93"/>
      <c r="AM143" s="93"/>
      <c r="AN143" s="93"/>
      <c r="AO143" s="93"/>
      <c r="AP143" s="93"/>
      <c r="AQ143" s="93"/>
    </row>
    <row r="144" customFormat="false" ht="11.25" hidden="false" customHeight="false" outlineLevel="0" collapsed="false">
      <c r="A144" s="36"/>
      <c r="B144" s="84"/>
      <c r="D144" s="84"/>
      <c r="E144" s="86"/>
      <c r="F144" s="85"/>
      <c r="G144" s="87"/>
      <c r="H144" s="88"/>
      <c r="I144" s="89"/>
      <c r="J144" s="88"/>
      <c r="K144" s="90"/>
      <c r="L144" s="90"/>
      <c r="M144" s="91"/>
      <c r="N144" s="91"/>
      <c r="O144" s="91"/>
      <c r="P144" s="91"/>
      <c r="Q144" s="91"/>
      <c r="R144" s="92"/>
      <c r="S144" s="93"/>
      <c r="T144" s="93"/>
      <c r="U144" s="94"/>
      <c r="V144" s="94"/>
      <c r="W144" s="95"/>
      <c r="X144" s="96"/>
      <c r="Y144" s="97"/>
      <c r="AA144" s="93"/>
      <c r="AB144" s="93"/>
      <c r="AC144" s="93"/>
      <c r="AD144" s="93"/>
      <c r="AE144" s="93"/>
      <c r="AG144" s="93"/>
      <c r="AH144" s="93"/>
      <c r="AI144" s="93"/>
      <c r="AJ144" s="93"/>
      <c r="AK144" s="93"/>
      <c r="AM144" s="93"/>
      <c r="AN144" s="93"/>
      <c r="AO144" s="93"/>
      <c r="AP144" s="93"/>
      <c r="AQ144" s="93"/>
    </row>
    <row r="145" customFormat="false" ht="11.25" hidden="false" customHeight="false" outlineLevel="0" collapsed="false">
      <c r="A145" s="36"/>
      <c r="B145" s="84"/>
      <c r="D145" s="84"/>
      <c r="E145" s="86"/>
      <c r="F145" s="85"/>
      <c r="G145" s="87"/>
      <c r="H145" s="88"/>
      <c r="I145" s="89"/>
      <c r="J145" s="88"/>
      <c r="K145" s="90"/>
      <c r="L145" s="90"/>
      <c r="M145" s="91"/>
      <c r="N145" s="91"/>
      <c r="O145" s="91"/>
      <c r="P145" s="91"/>
      <c r="Q145" s="91"/>
      <c r="R145" s="92"/>
      <c r="S145" s="93"/>
      <c r="T145" s="93"/>
      <c r="U145" s="94"/>
      <c r="V145" s="94"/>
      <c r="W145" s="95"/>
      <c r="X145" s="96"/>
      <c r="Y145" s="97"/>
      <c r="AA145" s="93"/>
      <c r="AB145" s="93"/>
      <c r="AC145" s="93"/>
      <c r="AD145" s="93"/>
      <c r="AE145" s="93"/>
      <c r="AG145" s="93"/>
      <c r="AH145" s="93"/>
      <c r="AI145" s="93"/>
      <c r="AJ145" s="93"/>
      <c r="AK145" s="93"/>
      <c r="AM145" s="93"/>
      <c r="AN145" s="93"/>
      <c r="AO145" s="93"/>
      <c r="AP145" s="93"/>
      <c r="AQ145" s="93"/>
    </row>
    <row r="146" customFormat="false" ht="11.25" hidden="false" customHeight="false" outlineLevel="0" collapsed="false">
      <c r="A146" s="36"/>
      <c r="B146" s="84"/>
      <c r="D146" s="84"/>
      <c r="E146" s="86"/>
      <c r="F146" s="85"/>
      <c r="G146" s="87"/>
      <c r="H146" s="88"/>
      <c r="I146" s="89"/>
      <c r="J146" s="88"/>
      <c r="K146" s="90"/>
      <c r="L146" s="90"/>
      <c r="M146" s="91"/>
      <c r="N146" s="91"/>
      <c r="O146" s="91"/>
      <c r="P146" s="91"/>
      <c r="Q146" s="91"/>
      <c r="R146" s="92"/>
      <c r="S146" s="93"/>
      <c r="T146" s="93"/>
      <c r="U146" s="94"/>
      <c r="V146" s="94"/>
      <c r="W146" s="95"/>
      <c r="X146" s="96"/>
      <c r="Y146" s="97"/>
      <c r="AA146" s="93"/>
      <c r="AB146" s="93"/>
      <c r="AC146" s="93"/>
      <c r="AD146" s="93"/>
      <c r="AE146" s="93"/>
      <c r="AG146" s="93"/>
      <c r="AH146" s="93"/>
      <c r="AI146" s="93"/>
      <c r="AJ146" s="93"/>
      <c r="AK146" s="93"/>
      <c r="AM146" s="93"/>
      <c r="AN146" s="93"/>
      <c r="AO146" s="93"/>
      <c r="AP146" s="93"/>
      <c r="AQ146" s="93"/>
    </row>
    <row r="147" customFormat="false" ht="11.25" hidden="false" customHeight="false" outlineLevel="0" collapsed="false">
      <c r="A147" s="36"/>
      <c r="B147" s="84"/>
      <c r="D147" s="84"/>
      <c r="E147" s="86"/>
      <c r="F147" s="85"/>
      <c r="G147" s="87"/>
      <c r="H147" s="88"/>
      <c r="I147" s="89"/>
      <c r="J147" s="88"/>
      <c r="K147" s="90"/>
      <c r="L147" s="90"/>
      <c r="M147" s="91"/>
      <c r="N147" s="91"/>
      <c r="O147" s="91"/>
      <c r="P147" s="91"/>
      <c r="Q147" s="91"/>
      <c r="R147" s="92"/>
      <c r="S147" s="93"/>
      <c r="T147" s="93"/>
      <c r="U147" s="94"/>
      <c r="V147" s="94"/>
      <c r="W147" s="95"/>
      <c r="X147" s="96"/>
      <c r="Y147" s="97"/>
      <c r="AA147" s="93"/>
      <c r="AB147" s="93"/>
      <c r="AC147" s="93"/>
      <c r="AD147" s="93"/>
      <c r="AE147" s="93"/>
      <c r="AG147" s="93"/>
      <c r="AH147" s="93"/>
      <c r="AI147" s="93"/>
      <c r="AJ147" s="93"/>
      <c r="AK147" s="93"/>
      <c r="AM147" s="93"/>
      <c r="AN147" s="93"/>
      <c r="AO147" s="93"/>
      <c r="AP147" s="93"/>
      <c r="AQ147" s="93"/>
    </row>
    <row r="148" customFormat="false" ht="11.25" hidden="false" customHeight="false" outlineLevel="0" collapsed="false">
      <c r="A148" s="36"/>
      <c r="B148" s="84"/>
      <c r="D148" s="84"/>
      <c r="E148" s="86"/>
      <c r="F148" s="85"/>
      <c r="G148" s="87"/>
      <c r="H148" s="88"/>
      <c r="I148" s="89"/>
      <c r="J148" s="88"/>
      <c r="K148" s="90"/>
      <c r="L148" s="90"/>
      <c r="M148" s="91"/>
      <c r="N148" s="91"/>
      <c r="O148" s="91"/>
      <c r="P148" s="91"/>
      <c r="Q148" s="91"/>
      <c r="R148" s="92"/>
      <c r="S148" s="93"/>
      <c r="T148" s="93"/>
      <c r="U148" s="94"/>
      <c r="V148" s="94"/>
      <c r="W148" s="95"/>
      <c r="X148" s="96"/>
      <c r="Y148" s="97"/>
      <c r="AA148" s="93"/>
      <c r="AB148" s="93"/>
      <c r="AC148" s="93"/>
      <c r="AD148" s="93"/>
      <c r="AE148" s="93"/>
      <c r="AG148" s="93"/>
      <c r="AH148" s="93"/>
      <c r="AI148" s="93"/>
      <c r="AJ148" s="93"/>
      <c r="AK148" s="93"/>
      <c r="AM148" s="93"/>
      <c r="AN148" s="93"/>
      <c r="AO148" s="93"/>
      <c r="AP148" s="93"/>
      <c r="AQ148" s="93"/>
    </row>
    <row r="149" customFormat="false" ht="11.25" hidden="false" customHeight="false" outlineLevel="0" collapsed="false">
      <c r="A149" s="36"/>
      <c r="B149" s="84"/>
      <c r="D149" s="84"/>
      <c r="E149" s="86"/>
      <c r="F149" s="85"/>
      <c r="G149" s="87"/>
      <c r="H149" s="88"/>
      <c r="I149" s="89"/>
      <c r="J149" s="88"/>
      <c r="K149" s="90"/>
      <c r="L149" s="90"/>
      <c r="M149" s="91"/>
      <c r="N149" s="91"/>
      <c r="O149" s="91"/>
      <c r="P149" s="91"/>
      <c r="Q149" s="91"/>
      <c r="R149" s="92"/>
      <c r="S149" s="93"/>
      <c r="T149" s="93"/>
      <c r="U149" s="94"/>
      <c r="V149" s="94"/>
      <c r="W149" s="95"/>
      <c r="X149" s="96"/>
      <c r="Y149" s="97"/>
      <c r="AA149" s="93"/>
      <c r="AB149" s="93"/>
      <c r="AC149" s="93"/>
      <c r="AD149" s="93"/>
      <c r="AE149" s="93"/>
      <c r="AG149" s="93"/>
      <c r="AH149" s="93"/>
      <c r="AI149" s="93"/>
      <c r="AJ149" s="93"/>
      <c r="AK149" s="93"/>
      <c r="AM149" s="93"/>
      <c r="AN149" s="93"/>
      <c r="AO149" s="93"/>
      <c r="AP149" s="93"/>
      <c r="AQ149" s="93"/>
    </row>
    <row r="150" customFormat="false" ht="11.25" hidden="false" customHeight="false" outlineLevel="0" collapsed="false">
      <c r="A150" s="36"/>
      <c r="B150" s="84"/>
      <c r="D150" s="84"/>
      <c r="E150" s="86"/>
      <c r="F150" s="85"/>
      <c r="G150" s="87"/>
      <c r="H150" s="88"/>
      <c r="I150" s="89"/>
      <c r="J150" s="88"/>
      <c r="K150" s="90"/>
      <c r="L150" s="90"/>
      <c r="M150" s="91"/>
      <c r="N150" s="91"/>
      <c r="O150" s="91"/>
      <c r="P150" s="91"/>
      <c r="Q150" s="91"/>
      <c r="R150" s="92"/>
      <c r="S150" s="93"/>
      <c r="T150" s="93"/>
      <c r="U150" s="94"/>
      <c r="V150" s="94"/>
      <c r="W150" s="95"/>
      <c r="X150" s="96"/>
      <c r="Y150" s="97"/>
      <c r="AA150" s="93"/>
      <c r="AB150" s="93"/>
      <c r="AC150" s="93"/>
      <c r="AD150" s="93"/>
      <c r="AE150" s="93"/>
      <c r="AG150" s="93"/>
      <c r="AH150" s="93"/>
      <c r="AI150" s="93"/>
      <c r="AJ150" s="93"/>
      <c r="AK150" s="93"/>
      <c r="AM150" s="93"/>
      <c r="AN150" s="93"/>
      <c r="AO150" s="93"/>
      <c r="AP150" s="93"/>
      <c r="AQ150" s="93"/>
    </row>
    <row r="151" customFormat="false" ht="11.25" hidden="false" customHeight="false" outlineLevel="0" collapsed="false">
      <c r="A151" s="36"/>
      <c r="B151" s="84"/>
      <c r="D151" s="84"/>
      <c r="E151" s="86"/>
      <c r="F151" s="85"/>
      <c r="G151" s="87"/>
      <c r="H151" s="88"/>
      <c r="I151" s="89"/>
      <c r="J151" s="88"/>
      <c r="K151" s="90"/>
      <c r="L151" s="90"/>
      <c r="M151" s="91"/>
      <c r="N151" s="91"/>
      <c r="O151" s="91"/>
      <c r="P151" s="91"/>
      <c r="Q151" s="91"/>
      <c r="R151" s="92"/>
      <c r="S151" s="93"/>
      <c r="T151" s="93"/>
      <c r="U151" s="94"/>
      <c r="V151" s="94"/>
      <c r="W151" s="95"/>
      <c r="X151" s="96"/>
      <c r="Y151" s="97"/>
      <c r="AA151" s="93"/>
      <c r="AB151" s="93"/>
      <c r="AC151" s="93"/>
      <c r="AD151" s="93"/>
      <c r="AE151" s="93"/>
      <c r="AG151" s="93"/>
      <c r="AH151" s="93"/>
      <c r="AI151" s="93"/>
      <c r="AJ151" s="93"/>
      <c r="AK151" s="93"/>
      <c r="AM151" s="93"/>
      <c r="AN151" s="93"/>
      <c r="AO151" s="93"/>
      <c r="AP151" s="93"/>
      <c r="AQ151" s="93"/>
    </row>
    <row r="152" customFormat="false" ht="11.25" hidden="false" customHeight="false" outlineLevel="0" collapsed="false">
      <c r="A152" s="36"/>
      <c r="B152" s="84"/>
      <c r="D152" s="84"/>
      <c r="E152" s="86"/>
      <c r="F152" s="85"/>
      <c r="G152" s="87"/>
      <c r="H152" s="88"/>
      <c r="I152" s="89"/>
      <c r="J152" s="88"/>
      <c r="K152" s="90"/>
      <c r="L152" s="90"/>
      <c r="M152" s="91"/>
      <c r="N152" s="91"/>
      <c r="O152" s="91"/>
      <c r="P152" s="91"/>
      <c r="Q152" s="91"/>
      <c r="R152" s="92"/>
      <c r="S152" s="93"/>
      <c r="T152" s="93"/>
      <c r="U152" s="94"/>
      <c r="V152" s="94"/>
      <c r="W152" s="95"/>
      <c r="X152" s="96"/>
      <c r="Y152" s="97"/>
      <c r="AA152" s="93"/>
      <c r="AB152" s="93"/>
      <c r="AC152" s="93"/>
      <c r="AD152" s="93"/>
      <c r="AE152" s="93"/>
      <c r="AG152" s="93"/>
      <c r="AH152" s="93"/>
      <c r="AI152" s="93"/>
      <c r="AJ152" s="93"/>
      <c r="AK152" s="93"/>
      <c r="AM152" s="93"/>
      <c r="AN152" s="93"/>
      <c r="AO152" s="93"/>
      <c r="AP152" s="93"/>
      <c r="AQ152" s="93"/>
    </row>
    <row r="153" customFormat="false" ht="11.25" hidden="false" customHeight="false" outlineLevel="0" collapsed="false">
      <c r="A153" s="36"/>
      <c r="B153" s="84"/>
      <c r="D153" s="84"/>
      <c r="E153" s="86"/>
      <c r="F153" s="85"/>
      <c r="G153" s="87"/>
      <c r="H153" s="88"/>
      <c r="I153" s="89"/>
      <c r="J153" s="88"/>
      <c r="K153" s="90"/>
      <c r="L153" s="90"/>
      <c r="M153" s="91"/>
      <c r="N153" s="91"/>
      <c r="O153" s="91"/>
      <c r="P153" s="91"/>
      <c r="Q153" s="91"/>
      <c r="R153" s="92"/>
      <c r="S153" s="93"/>
      <c r="T153" s="93"/>
      <c r="U153" s="94"/>
      <c r="V153" s="94"/>
      <c r="W153" s="95"/>
      <c r="X153" s="96"/>
      <c r="Y153" s="97"/>
      <c r="AA153" s="93"/>
      <c r="AB153" s="93"/>
      <c r="AC153" s="93"/>
      <c r="AD153" s="93"/>
      <c r="AE153" s="93"/>
      <c r="AG153" s="93"/>
      <c r="AH153" s="93"/>
      <c r="AI153" s="93"/>
      <c r="AJ153" s="93"/>
      <c r="AK153" s="93"/>
      <c r="AM153" s="93"/>
      <c r="AN153" s="93"/>
      <c r="AO153" s="93"/>
      <c r="AP153" s="93"/>
      <c r="AQ153" s="93"/>
    </row>
    <row r="154" customFormat="false" ht="11.25" hidden="false" customHeight="false" outlineLevel="0" collapsed="false">
      <c r="A154" s="36"/>
      <c r="B154" s="84"/>
      <c r="D154" s="84"/>
      <c r="E154" s="86"/>
      <c r="F154" s="85"/>
      <c r="G154" s="87"/>
      <c r="H154" s="88"/>
      <c r="I154" s="89"/>
      <c r="J154" s="88"/>
      <c r="K154" s="90"/>
      <c r="L154" s="90"/>
      <c r="M154" s="91"/>
      <c r="N154" s="91"/>
      <c r="O154" s="91"/>
      <c r="P154" s="91"/>
      <c r="Q154" s="91"/>
      <c r="R154" s="92"/>
      <c r="S154" s="93"/>
      <c r="T154" s="93"/>
      <c r="U154" s="94"/>
      <c r="V154" s="94"/>
      <c r="W154" s="95"/>
      <c r="X154" s="96"/>
      <c r="Y154" s="97"/>
      <c r="AA154" s="93"/>
      <c r="AB154" s="93"/>
      <c r="AC154" s="93"/>
      <c r="AD154" s="93"/>
      <c r="AE154" s="93"/>
      <c r="AG154" s="93"/>
      <c r="AH154" s="93"/>
      <c r="AI154" s="93"/>
      <c r="AJ154" s="93"/>
      <c r="AK154" s="93"/>
      <c r="AM154" s="93"/>
      <c r="AN154" s="93"/>
      <c r="AO154" s="93"/>
      <c r="AP154" s="93"/>
      <c r="AQ154" s="93"/>
    </row>
    <row r="155" customFormat="false" ht="11.25" hidden="false" customHeight="false" outlineLevel="0" collapsed="false">
      <c r="A155" s="150"/>
      <c r="B155" s="84"/>
      <c r="F155" s="85"/>
      <c r="G155" s="87"/>
      <c r="H155" s="88"/>
      <c r="I155" s="89"/>
      <c r="J155" s="88"/>
      <c r="K155" s="90"/>
      <c r="L155" s="90"/>
      <c r="M155" s="91"/>
      <c r="N155" s="91"/>
      <c r="O155" s="91"/>
      <c r="P155" s="91"/>
      <c r="Q155" s="91"/>
      <c r="R155" s="92"/>
      <c r="S155" s="93"/>
      <c r="T155" s="93"/>
      <c r="U155" s="94"/>
      <c r="V155" s="94"/>
      <c r="W155" s="95"/>
      <c r="X155" s="96"/>
      <c r="Y155" s="97"/>
    </row>
    <row r="156" customFormat="false" ht="11.25" hidden="false" customHeight="false" outlineLevel="0" collapsed="false">
      <c r="A156" s="36"/>
      <c r="B156" s="84"/>
      <c r="D156" s="84"/>
      <c r="E156" s="86"/>
      <c r="F156" s="85"/>
      <c r="G156" s="87"/>
      <c r="H156" s="88"/>
      <c r="I156" s="89"/>
      <c r="J156" s="88"/>
      <c r="K156" s="90"/>
      <c r="L156" s="90"/>
      <c r="M156" s="91"/>
      <c r="N156" s="91"/>
      <c r="O156" s="91"/>
      <c r="P156" s="91"/>
      <c r="Q156" s="91"/>
      <c r="R156" s="92"/>
      <c r="S156" s="93"/>
      <c r="T156" s="93"/>
      <c r="U156" s="94"/>
      <c r="V156" s="94"/>
      <c r="W156" s="95"/>
      <c r="X156" s="96"/>
      <c r="Y156" s="97"/>
      <c r="AA156" s="93"/>
      <c r="AB156" s="93"/>
      <c r="AC156" s="93"/>
      <c r="AD156" s="93"/>
      <c r="AE156" s="93"/>
      <c r="AG156" s="93"/>
      <c r="AH156" s="93"/>
      <c r="AI156" s="93"/>
      <c r="AJ156" s="93"/>
      <c r="AK156" s="93"/>
      <c r="AM156" s="93"/>
      <c r="AN156" s="93"/>
      <c r="AO156" s="93"/>
      <c r="AP156" s="93"/>
      <c r="AQ156" s="93"/>
    </row>
    <row r="157" customFormat="false" ht="11.25" hidden="false" customHeight="false" outlineLevel="0" collapsed="false">
      <c r="A157" s="36"/>
      <c r="B157" s="84"/>
      <c r="D157" s="84"/>
      <c r="E157" s="86"/>
      <c r="F157" s="85"/>
      <c r="G157" s="87"/>
      <c r="H157" s="88"/>
      <c r="I157" s="89"/>
      <c r="J157" s="88"/>
      <c r="K157" s="90"/>
      <c r="L157" s="90"/>
      <c r="M157" s="91"/>
      <c r="N157" s="91"/>
      <c r="O157" s="91"/>
      <c r="P157" s="91"/>
      <c r="Q157" s="91"/>
      <c r="R157" s="92"/>
      <c r="S157" s="93"/>
      <c r="T157" s="93"/>
      <c r="U157" s="94"/>
      <c r="V157" s="94"/>
      <c r="W157" s="95"/>
      <c r="X157" s="96"/>
      <c r="Y157" s="97"/>
      <c r="AA157" s="93"/>
      <c r="AB157" s="93"/>
      <c r="AC157" s="93"/>
      <c r="AD157" s="93"/>
      <c r="AE157" s="93"/>
      <c r="AG157" s="93"/>
      <c r="AH157" s="93"/>
      <c r="AI157" s="93"/>
      <c r="AJ157" s="93"/>
      <c r="AK157" s="93"/>
      <c r="AM157" s="93"/>
      <c r="AN157" s="93"/>
      <c r="AO157" s="93"/>
      <c r="AP157" s="93"/>
      <c r="AQ157" s="93"/>
    </row>
    <row r="158" customFormat="false" ht="11.25" hidden="false" customHeight="false" outlineLevel="0" collapsed="false">
      <c r="A158" s="36"/>
      <c r="B158" s="84"/>
      <c r="D158" s="84"/>
      <c r="E158" s="86"/>
      <c r="F158" s="85"/>
      <c r="G158" s="87"/>
      <c r="H158" s="88"/>
      <c r="I158" s="89"/>
      <c r="J158" s="88"/>
      <c r="K158" s="90"/>
      <c r="L158" s="90"/>
      <c r="M158" s="91"/>
      <c r="N158" s="91"/>
      <c r="O158" s="91"/>
      <c r="P158" s="91"/>
      <c r="Q158" s="91"/>
      <c r="R158" s="92"/>
      <c r="S158" s="93"/>
      <c r="T158" s="93"/>
      <c r="U158" s="94"/>
      <c r="V158" s="94"/>
      <c r="W158" s="95"/>
      <c r="X158" s="96"/>
      <c r="Y158" s="97"/>
      <c r="AA158" s="93"/>
      <c r="AB158" s="93"/>
      <c r="AC158" s="93"/>
      <c r="AD158" s="93"/>
      <c r="AE158" s="93"/>
      <c r="AG158" s="93"/>
      <c r="AH158" s="93"/>
      <c r="AI158" s="93"/>
      <c r="AJ158" s="93"/>
      <c r="AK158" s="93"/>
      <c r="AM158" s="93"/>
      <c r="AN158" s="93"/>
      <c r="AO158" s="93"/>
      <c r="AP158" s="93"/>
      <c r="AQ158" s="93"/>
    </row>
    <row r="159" customFormat="false" ht="11.25" hidden="false" customHeight="false" outlineLevel="0" collapsed="false">
      <c r="A159" s="36"/>
      <c r="B159" s="84"/>
      <c r="D159" s="84"/>
      <c r="E159" s="86"/>
      <c r="F159" s="85"/>
      <c r="G159" s="87"/>
      <c r="H159" s="88"/>
      <c r="I159" s="89"/>
      <c r="J159" s="88"/>
      <c r="K159" s="90"/>
      <c r="L159" s="90"/>
      <c r="M159" s="91"/>
      <c r="N159" s="91"/>
      <c r="O159" s="91"/>
      <c r="P159" s="91"/>
      <c r="Q159" s="91"/>
      <c r="R159" s="92"/>
      <c r="S159" s="93"/>
      <c r="T159" s="93"/>
      <c r="U159" s="94"/>
      <c r="V159" s="94"/>
      <c r="W159" s="95"/>
      <c r="X159" s="96"/>
      <c r="Y159" s="97"/>
      <c r="AA159" s="93"/>
      <c r="AB159" s="93"/>
      <c r="AC159" s="93"/>
      <c r="AD159" s="93"/>
      <c r="AE159" s="93"/>
      <c r="AG159" s="93"/>
      <c r="AH159" s="93"/>
      <c r="AI159" s="93"/>
      <c r="AJ159" s="93"/>
      <c r="AK159" s="93"/>
      <c r="AM159" s="93"/>
      <c r="AN159" s="93"/>
      <c r="AO159" s="93"/>
      <c r="AP159" s="93"/>
      <c r="AQ159" s="93"/>
    </row>
    <row r="160" customFormat="false" ht="11.25" hidden="false" customHeight="false" outlineLevel="0" collapsed="false">
      <c r="A160" s="36"/>
      <c r="B160" s="84"/>
      <c r="D160" s="84"/>
      <c r="E160" s="86"/>
      <c r="F160" s="85"/>
      <c r="G160" s="87"/>
      <c r="H160" s="88"/>
      <c r="I160" s="89"/>
      <c r="J160" s="88"/>
      <c r="K160" s="90"/>
      <c r="L160" s="90"/>
      <c r="M160" s="91"/>
      <c r="N160" s="91"/>
      <c r="O160" s="91"/>
      <c r="P160" s="91"/>
      <c r="Q160" s="91"/>
      <c r="R160" s="92"/>
      <c r="S160" s="93"/>
      <c r="T160" s="93"/>
      <c r="U160" s="94"/>
      <c r="V160" s="94"/>
      <c r="W160" s="95"/>
      <c r="X160" s="96"/>
      <c r="Y160" s="97"/>
      <c r="AA160" s="93"/>
      <c r="AB160" s="93"/>
      <c r="AC160" s="93"/>
      <c r="AD160" s="93"/>
      <c r="AE160" s="93"/>
      <c r="AG160" s="93"/>
      <c r="AH160" s="93"/>
      <c r="AI160" s="93"/>
      <c r="AJ160" s="93"/>
      <c r="AK160" s="93"/>
      <c r="AM160" s="93"/>
      <c r="AN160" s="93"/>
      <c r="AO160" s="93"/>
      <c r="AP160" s="93"/>
      <c r="AQ160" s="93"/>
    </row>
    <row r="161" customFormat="false" ht="11.25" hidden="false" customHeight="false" outlineLevel="0" collapsed="false">
      <c r="A161" s="36"/>
      <c r="B161" s="84"/>
      <c r="D161" s="84"/>
      <c r="E161" s="86"/>
      <c r="F161" s="85"/>
      <c r="G161" s="87"/>
      <c r="H161" s="88"/>
      <c r="I161" s="89"/>
      <c r="J161" s="88"/>
      <c r="K161" s="90"/>
      <c r="L161" s="90"/>
      <c r="M161" s="91"/>
      <c r="N161" s="91"/>
      <c r="O161" s="91"/>
      <c r="P161" s="91"/>
      <c r="Q161" s="91"/>
      <c r="R161" s="92"/>
      <c r="S161" s="93"/>
      <c r="T161" s="93"/>
      <c r="U161" s="94"/>
      <c r="V161" s="94"/>
      <c r="W161" s="95"/>
      <c r="X161" s="96"/>
      <c r="Y161" s="97"/>
      <c r="AA161" s="93"/>
      <c r="AB161" s="93"/>
      <c r="AC161" s="93"/>
      <c r="AD161" s="93"/>
      <c r="AE161" s="93"/>
      <c r="AG161" s="93"/>
      <c r="AH161" s="93"/>
      <c r="AI161" s="93"/>
      <c r="AJ161" s="93"/>
      <c r="AK161" s="93"/>
      <c r="AM161" s="93"/>
      <c r="AN161" s="93"/>
      <c r="AO161" s="93"/>
      <c r="AP161" s="93"/>
      <c r="AQ161" s="93"/>
    </row>
    <row r="162" customFormat="false" ht="11.25" hidden="false" customHeight="false" outlineLevel="0" collapsed="false">
      <c r="A162" s="36"/>
      <c r="B162" s="84"/>
      <c r="D162" s="84"/>
      <c r="E162" s="86"/>
      <c r="F162" s="85"/>
      <c r="G162" s="87"/>
      <c r="H162" s="88"/>
      <c r="I162" s="89"/>
      <c r="J162" s="88"/>
      <c r="K162" s="90"/>
      <c r="L162" s="90"/>
      <c r="M162" s="91"/>
      <c r="N162" s="91"/>
      <c r="O162" s="91"/>
      <c r="P162" s="91"/>
      <c r="Q162" s="91"/>
      <c r="R162" s="92"/>
      <c r="S162" s="93"/>
      <c r="T162" s="93"/>
      <c r="U162" s="94"/>
      <c r="V162" s="94"/>
      <c r="W162" s="95"/>
      <c r="X162" s="96"/>
      <c r="Y162" s="97"/>
      <c r="AA162" s="93"/>
      <c r="AB162" s="93"/>
      <c r="AC162" s="93"/>
      <c r="AD162" s="93"/>
      <c r="AE162" s="93"/>
      <c r="AG162" s="93"/>
      <c r="AH162" s="93"/>
      <c r="AI162" s="93"/>
      <c r="AJ162" s="93"/>
      <c r="AK162" s="93"/>
      <c r="AM162" s="93"/>
      <c r="AN162" s="93"/>
      <c r="AO162" s="93"/>
      <c r="AP162" s="93"/>
      <c r="AQ162" s="93"/>
    </row>
    <row r="163" customFormat="false" ht="11.25" hidden="false" customHeight="false" outlineLevel="0" collapsed="false">
      <c r="A163" s="36"/>
      <c r="B163" s="84"/>
      <c r="D163" s="84"/>
      <c r="E163" s="86"/>
      <c r="F163" s="85"/>
      <c r="G163" s="87"/>
      <c r="H163" s="88"/>
      <c r="I163" s="89"/>
      <c r="J163" s="88"/>
      <c r="K163" s="90"/>
      <c r="L163" s="90"/>
      <c r="M163" s="91"/>
      <c r="N163" s="91"/>
      <c r="O163" s="91"/>
      <c r="P163" s="91"/>
      <c r="Q163" s="91"/>
      <c r="R163" s="92"/>
      <c r="S163" s="93"/>
      <c r="T163" s="93"/>
      <c r="U163" s="94"/>
      <c r="V163" s="94"/>
      <c r="W163" s="95"/>
      <c r="X163" s="96"/>
      <c r="Y163" s="97"/>
      <c r="AA163" s="93"/>
      <c r="AB163" s="93"/>
      <c r="AC163" s="93"/>
      <c r="AD163" s="93"/>
      <c r="AE163" s="93"/>
      <c r="AG163" s="93"/>
      <c r="AH163" s="93"/>
      <c r="AI163" s="93"/>
      <c r="AJ163" s="93"/>
      <c r="AK163" s="93"/>
      <c r="AM163" s="93"/>
      <c r="AN163" s="93"/>
      <c r="AO163" s="93"/>
      <c r="AP163" s="93"/>
      <c r="AQ163" s="93"/>
    </row>
    <row r="164" customFormat="false" ht="11.25" hidden="false" customHeight="false" outlineLevel="0" collapsed="false">
      <c r="A164" s="36"/>
      <c r="B164" s="84"/>
      <c r="D164" s="84"/>
      <c r="E164" s="86"/>
      <c r="F164" s="85"/>
      <c r="G164" s="87"/>
      <c r="H164" s="88"/>
      <c r="I164" s="89"/>
      <c r="J164" s="88"/>
      <c r="K164" s="90"/>
      <c r="L164" s="90"/>
      <c r="M164" s="91"/>
      <c r="N164" s="91"/>
      <c r="O164" s="91"/>
      <c r="P164" s="91"/>
      <c r="Q164" s="91"/>
      <c r="R164" s="92"/>
      <c r="S164" s="93"/>
      <c r="T164" s="93"/>
      <c r="U164" s="94"/>
      <c r="V164" s="94"/>
      <c r="W164" s="95"/>
      <c r="X164" s="96"/>
      <c r="Y164" s="97"/>
      <c r="AA164" s="93"/>
      <c r="AB164" s="93"/>
      <c r="AC164" s="93"/>
      <c r="AD164" s="93"/>
      <c r="AE164" s="93"/>
      <c r="AG164" s="93"/>
      <c r="AH164" s="93"/>
      <c r="AI164" s="93"/>
      <c r="AJ164" s="93"/>
      <c r="AK164" s="93"/>
      <c r="AM164" s="93"/>
      <c r="AN164" s="93"/>
      <c r="AO164" s="93"/>
      <c r="AP164" s="93"/>
      <c r="AQ164" s="93"/>
    </row>
    <row r="165" customFormat="false" ht="11.25" hidden="false" customHeight="false" outlineLevel="0" collapsed="false">
      <c r="A165" s="36"/>
      <c r="B165" s="84"/>
      <c r="D165" s="84"/>
      <c r="E165" s="86"/>
      <c r="F165" s="85"/>
      <c r="G165" s="87"/>
      <c r="H165" s="88"/>
      <c r="I165" s="89"/>
      <c r="J165" s="88"/>
      <c r="K165" s="90"/>
      <c r="L165" s="90"/>
      <c r="M165" s="91"/>
      <c r="N165" s="91"/>
      <c r="O165" s="91"/>
      <c r="P165" s="91"/>
      <c r="Q165" s="91"/>
      <c r="R165" s="92"/>
      <c r="S165" s="93"/>
      <c r="T165" s="93"/>
      <c r="U165" s="94"/>
      <c r="V165" s="94"/>
      <c r="W165" s="95"/>
      <c r="X165" s="96"/>
      <c r="Y165" s="97"/>
      <c r="AA165" s="93"/>
      <c r="AB165" s="93"/>
      <c r="AC165" s="93"/>
      <c r="AD165" s="93"/>
      <c r="AE165" s="93"/>
      <c r="AG165" s="93"/>
      <c r="AH165" s="93"/>
      <c r="AI165" s="93"/>
      <c r="AJ165" s="93"/>
      <c r="AK165" s="93"/>
      <c r="AM165" s="93"/>
      <c r="AN165" s="93"/>
      <c r="AO165" s="93"/>
      <c r="AP165" s="93"/>
      <c r="AQ165" s="93"/>
    </row>
    <row r="166" customFormat="false" ht="11.25" hidden="false" customHeight="false" outlineLevel="0" collapsed="false">
      <c r="A166" s="36"/>
      <c r="B166" s="84"/>
      <c r="D166" s="84"/>
      <c r="E166" s="86"/>
      <c r="F166" s="85"/>
      <c r="G166" s="87"/>
      <c r="H166" s="88"/>
      <c r="I166" s="89"/>
      <c r="J166" s="88"/>
      <c r="K166" s="90"/>
      <c r="L166" s="90"/>
      <c r="M166" s="91"/>
      <c r="N166" s="91"/>
      <c r="O166" s="91"/>
      <c r="P166" s="91"/>
      <c r="Q166" s="91"/>
      <c r="R166" s="92"/>
      <c r="S166" s="93"/>
      <c r="T166" s="93"/>
      <c r="U166" s="94"/>
      <c r="V166" s="94"/>
      <c r="W166" s="95"/>
      <c r="X166" s="96"/>
      <c r="Y166" s="97"/>
      <c r="AA166" s="93"/>
      <c r="AB166" s="93"/>
      <c r="AC166" s="93"/>
      <c r="AD166" s="93"/>
      <c r="AE166" s="93"/>
      <c r="AG166" s="93"/>
      <c r="AH166" s="93"/>
      <c r="AI166" s="93"/>
      <c r="AJ166" s="93"/>
      <c r="AK166" s="93"/>
      <c r="AM166" s="93"/>
      <c r="AN166" s="93"/>
      <c r="AO166" s="93"/>
      <c r="AP166" s="93"/>
      <c r="AQ166" s="93"/>
    </row>
    <row r="167" customFormat="false" ht="11.25" hidden="false" customHeight="false" outlineLevel="0" collapsed="false">
      <c r="A167" s="150"/>
      <c r="B167" s="84"/>
      <c r="F167" s="85"/>
      <c r="G167" s="87"/>
      <c r="H167" s="88"/>
      <c r="I167" s="89"/>
      <c r="J167" s="88"/>
      <c r="K167" s="90"/>
      <c r="L167" s="90"/>
      <c r="M167" s="91"/>
      <c r="N167" s="91"/>
      <c r="O167" s="91"/>
      <c r="P167" s="91"/>
      <c r="Q167" s="91"/>
      <c r="R167" s="92"/>
      <c r="S167" s="93"/>
      <c r="T167" s="93"/>
      <c r="U167" s="94"/>
      <c r="V167" s="94"/>
      <c r="W167" s="95"/>
      <c r="X167" s="96"/>
      <c r="Y167" s="97"/>
    </row>
    <row r="168" customFormat="false" ht="11.25" hidden="false" customHeight="false" outlineLevel="0" collapsed="false">
      <c r="A168" s="36"/>
      <c r="B168" s="84"/>
      <c r="D168" s="84"/>
      <c r="E168" s="86"/>
      <c r="F168" s="85"/>
      <c r="G168" s="87"/>
      <c r="H168" s="88"/>
      <c r="I168" s="89"/>
      <c r="J168" s="88"/>
      <c r="K168" s="90"/>
      <c r="L168" s="90"/>
      <c r="M168" s="91"/>
      <c r="N168" s="91"/>
      <c r="O168" s="91"/>
      <c r="P168" s="91"/>
      <c r="Q168" s="91"/>
      <c r="R168" s="92"/>
      <c r="S168" s="93"/>
      <c r="T168" s="93"/>
      <c r="U168" s="94"/>
      <c r="V168" s="94"/>
      <c r="W168" s="95"/>
      <c r="X168" s="96"/>
      <c r="Y168" s="97"/>
      <c r="AA168" s="93"/>
      <c r="AB168" s="93"/>
      <c r="AC168" s="93"/>
      <c r="AD168" s="93"/>
      <c r="AE168" s="93"/>
      <c r="AG168" s="93"/>
      <c r="AH168" s="93"/>
      <c r="AI168" s="93"/>
      <c r="AJ168" s="93"/>
      <c r="AK168" s="93"/>
      <c r="AM168" s="93"/>
      <c r="AN168" s="93"/>
      <c r="AO168" s="93"/>
      <c r="AP168" s="93"/>
      <c r="AQ168" s="93"/>
    </row>
    <row r="169" customFormat="false" ht="11.25" hidden="false" customHeight="false" outlineLevel="0" collapsed="false">
      <c r="A169" s="36"/>
      <c r="B169" s="84"/>
      <c r="D169" s="84"/>
      <c r="E169" s="86"/>
      <c r="F169" s="85"/>
      <c r="G169" s="87"/>
      <c r="H169" s="88"/>
      <c r="I169" s="89"/>
      <c r="J169" s="88"/>
      <c r="K169" s="90"/>
      <c r="L169" s="90"/>
      <c r="M169" s="91"/>
      <c r="N169" s="91"/>
      <c r="O169" s="91"/>
      <c r="P169" s="91"/>
      <c r="Q169" s="91"/>
      <c r="R169" s="92"/>
      <c r="S169" s="93"/>
      <c r="T169" s="93"/>
      <c r="U169" s="94"/>
      <c r="V169" s="94"/>
      <c r="W169" s="95"/>
      <c r="X169" s="96"/>
      <c r="Y169" s="97"/>
      <c r="AA169" s="93"/>
      <c r="AB169" s="93"/>
      <c r="AC169" s="93"/>
      <c r="AD169" s="93"/>
      <c r="AE169" s="93"/>
      <c r="AG169" s="93"/>
      <c r="AH169" s="93"/>
      <c r="AI169" s="93"/>
      <c r="AJ169" s="93"/>
      <c r="AK169" s="93"/>
      <c r="AM169" s="93"/>
      <c r="AN169" s="93"/>
      <c r="AO169" s="93"/>
      <c r="AP169" s="93"/>
      <c r="AQ169" s="93"/>
    </row>
    <row r="170" customFormat="false" ht="11.25" hidden="false" customHeight="false" outlineLevel="0" collapsed="false">
      <c r="A170" s="36"/>
      <c r="B170" s="84"/>
      <c r="D170" s="84"/>
      <c r="E170" s="86"/>
      <c r="F170" s="85"/>
      <c r="G170" s="87"/>
      <c r="H170" s="88"/>
      <c r="I170" s="89"/>
      <c r="J170" s="88"/>
      <c r="K170" s="90"/>
      <c r="L170" s="90"/>
      <c r="M170" s="91"/>
      <c r="N170" s="91"/>
      <c r="O170" s="91"/>
      <c r="P170" s="91"/>
      <c r="Q170" s="91"/>
      <c r="R170" s="92"/>
      <c r="S170" s="93"/>
      <c r="T170" s="93"/>
      <c r="U170" s="94"/>
      <c r="V170" s="94"/>
      <c r="W170" s="95"/>
      <c r="X170" s="96"/>
      <c r="Y170" s="97"/>
      <c r="AA170" s="93"/>
      <c r="AB170" s="93"/>
      <c r="AC170" s="93"/>
      <c r="AD170" s="93"/>
      <c r="AE170" s="93"/>
      <c r="AG170" s="93"/>
      <c r="AH170" s="93"/>
      <c r="AI170" s="93"/>
      <c r="AJ170" s="93"/>
      <c r="AK170" s="93"/>
      <c r="AM170" s="93"/>
      <c r="AN170" s="93"/>
      <c r="AO170" s="93"/>
      <c r="AP170" s="93"/>
      <c r="AQ170" s="93"/>
    </row>
    <row r="171" customFormat="false" ht="11.25" hidden="false" customHeight="false" outlineLevel="0" collapsed="false">
      <c r="A171" s="36"/>
      <c r="B171" s="84"/>
      <c r="D171" s="84"/>
      <c r="E171" s="86"/>
      <c r="F171" s="85"/>
      <c r="G171" s="87"/>
      <c r="H171" s="88"/>
      <c r="I171" s="89"/>
      <c r="J171" s="88"/>
      <c r="K171" s="90"/>
      <c r="L171" s="90"/>
      <c r="M171" s="91"/>
      <c r="N171" s="91"/>
      <c r="O171" s="91"/>
      <c r="P171" s="91"/>
      <c r="Q171" s="91"/>
      <c r="R171" s="92"/>
      <c r="S171" s="93"/>
      <c r="T171" s="93"/>
      <c r="U171" s="94"/>
      <c r="V171" s="94"/>
      <c r="W171" s="95"/>
      <c r="X171" s="96"/>
      <c r="Y171" s="97"/>
      <c r="AA171" s="93"/>
      <c r="AB171" s="93"/>
      <c r="AC171" s="93"/>
      <c r="AD171" s="93"/>
      <c r="AE171" s="93"/>
      <c r="AG171" s="93"/>
      <c r="AH171" s="93"/>
      <c r="AI171" s="93"/>
      <c r="AJ171" s="93"/>
      <c r="AK171" s="93"/>
      <c r="AM171" s="93"/>
      <c r="AN171" s="93"/>
      <c r="AO171" s="93"/>
      <c r="AP171" s="93"/>
      <c r="AQ171" s="93"/>
    </row>
    <row r="172" customFormat="false" ht="11.25" hidden="false" customHeight="false" outlineLevel="0" collapsed="false">
      <c r="A172" s="36"/>
      <c r="B172" s="84"/>
      <c r="D172" s="84"/>
      <c r="E172" s="86"/>
      <c r="F172" s="85"/>
      <c r="G172" s="87"/>
      <c r="H172" s="88"/>
      <c r="I172" s="89"/>
      <c r="J172" s="88"/>
      <c r="K172" s="90"/>
      <c r="L172" s="90"/>
      <c r="M172" s="91"/>
      <c r="N172" s="91"/>
      <c r="O172" s="91"/>
      <c r="P172" s="91"/>
      <c r="Q172" s="91"/>
      <c r="R172" s="92"/>
      <c r="S172" s="93"/>
      <c r="T172" s="93"/>
      <c r="U172" s="94"/>
      <c r="V172" s="94"/>
      <c r="W172" s="95"/>
      <c r="X172" s="96"/>
      <c r="Y172" s="97"/>
      <c r="AA172" s="93"/>
      <c r="AB172" s="93"/>
      <c r="AC172" s="93"/>
      <c r="AD172" s="93"/>
      <c r="AE172" s="93"/>
      <c r="AG172" s="93"/>
      <c r="AH172" s="93"/>
      <c r="AI172" s="93"/>
      <c r="AJ172" s="93"/>
      <c r="AK172" s="93"/>
      <c r="AM172" s="93"/>
      <c r="AN172" s="93"/>
      <c r="AO172" s="93"/>
      <c r="AP172" s="93"/>
      <c r="AQ172" s="93"/>
    </row>
    <row r="173" customFormat="false" ht="11.25" hidden="false" customHeight="false" outlineLevel="0" collapsed="false">
      <c r="A173" s="36"/>
      <c r="B173" s="84"/>
      <c r="D173" s="84"/>
      <c r="E173" s="86"/>
      <c r="F173" s="85"/>
      <c r="G173" s="87"/>
      <c r="H173" s="88"/>
      <c r="I173" s="89"/>
      <c r="J173" s="88"/>
      <c r="K173" s="90"/>
      <c r="L173" s="90"/>
      <c r="M173" s="91"/>
      <c r="N173" s="91"/>
      <c r="O173" s="91"/>
      <c r="P173" s="91"/>
      <c r="Q173" s="91"/>
      <c r="R173" s="92"/>
      <c r="S173" s="93"/>
      <c r="T173" s="93"/>
      <c r="U173" s="94"/>
      <c r="V173" s="94"/>
      <c r="W173" s="95"/>
      <c r="X173" s="96"/>
      <c r="Y173" s="97"/>
      <c r="AA173" s="93"/>
      <c r="AB173" s="93"/>
      <c r="AC173" s="93"/>
      <c r="AD173" s="93"/>
      <c r="AE173" s="93"/>
      <c r="AG173" s="93"/>
      <c r="AH173" s="93"/>
      <c r="AI173" s="93"/>
      <c r="AJ173" s="93"/>
      <c r="AK173" s="93"/>
      <c r="AM173" s="93"/>
      <c r="AN173" s="93"/>
      <c r="AO173" s="93"/>
      <c r="AP173" s="93"/>
      <c r="AQ173" s="93"/>
    </row>
    <row r="174" customFormat="false" ht="11.25" hidden="false" customHeight="false" outlineLevel="0" collapsed="false">
      <c r="A174" s="36"/>
      <c r="B174" s="84"/>
      <c r="D174" s="84"/>
      <c r="E174" s="86"/>
      <c r="F174" s="85"/>
      <c r="G174" s="87"/>
      <c r="H174" s="88"/>
      <c r="I174" s="89"/>
      <c r="J174" s="88"/>
      <c r="K174" s="90"/>
      <c r="L174" s="90"/>
      <c r="M174" s="91"/>
      <c r="N174" s="91"/>
      <c r="O174" s="91"/>
      <c r="P174" s="91"/>
      <c r="Q174" s="91"/>
      <c r="R174" s="92"/>
      <c r="S174" s="93"/>
      <c r="T174" s="93"/>
      <c r="U174" s="94"/>
      <c r="V174" s="94"/>
      <c r="W174" s="95"/>
      <c r="X174" s="96"/>
      <c r="Y174" s="97"/>
      <c r="AA174" s="93"/>
      <c r="AB174" s="93"/>
      <c r="AC174" s="93"/>
      <c r="AD174" s="93"/>
      <c r="AE174" s="93"/>
      <c r="AG174" s="93"/>
      <c r="AH174" s="93"/>
      <c r="AI174" s="93"/>
      <c r="AJ174" s="93"/>
      <c r="AK174" s="93"/>
      <c r="AM174" s="93"/>
      <c r="AN174" s="93"/>
      <c r="AO174" s="93"/>
      <c r="AP174" s="93"/>
      <c r="AQ174" s="93"/>
    </row>
    <row r="175" customFormat="false" ht="11.25" hidden="false" customHeight="false" outlineLevel="0" collapsed="false">
      <c r="A175" s="36"/>
      <c r="B175" s="84"/>
      <c r="D175" s="84"/>
      <c r="E175" s="86"/>
      <c r="F175" s="85"/>
      <c r="G175" s="87"/>
      <c r="H175" s="88"/>
      <c r="I175" s="89"/>
      <c r="J175" s="88"/>
      <c r="K175" s="90"/>
      <c r="L175" s="90"/>
      <c r="M175" s="91"/>
      <c r="N175" s="91"/>
      <c r="O175" s="91"/>
      <c r="P175" s="91"/>
      <c r="Q175" s="91"/>
      <c r="R175" s="92"/>
      <c r="S175" s="93"/>
      <c r="T175" s="93"/>
      <c r="U175" s="94"/>
      <c r="V175" s="94"/>
      <c r="W175" s="95"/>
      <c r="X175" s="96"/>
      <c r="Y175" s="97"/>
      <c r="AA175" s="93"/>
      <c r="AB175" s="93"/>
      <c r="AC175" s="93"/>
      <c r="AD175" s="93"/>
      <c r="AE175" s="93"/>
      <c r="AG175" s="93"/>
      <c r="AH175" s="93"/>
      <c r="AI175" s="93"/>
      <c r="AJ175" s="93"/>
      <c r="AK175" s="93"/>
      <c r="AM175" s="93"/>
      <c r="AN175" s="93"/>
      <c r="AO175" s="93"/>
      <c r="AP175" s="93"/>
      <c r="AQ175" s="93"/>
    </row>
    <row r="176" customFormat="false" ht="11.25" hidden="false" customHeight="false" outlineLevel="0" collapsed="false">
      <c r="A176" s="36"/>
      <c r="B176" s="84"/>
      <c r="D176" s="84"/>
      <c r="E176" s="86"/>
      <c r="F176" s="85"/>
      <c r="G176" s="87"/>
      <c r="H176" s="88"/>
      <c r="I176" s="89"/>
      <c r="J176" s="88"/>
      <c r="K176" s="90"/>
      <c r="L176" s="90"/>
      <c r="M176" s="91"/>
      <c r="N176" s="91"/>
      <c r="O176" s="91"/>
      <c r="P176" s="91"/>
      <c r="Q176" s="91"/>
      <c r="R176" s="92"/>
      <c r="S176" s="93"/>
      <c r="T176" s="93"/>
      <c r="U176" s="94"/>
      <c r="V176" s="94"/>
      <c r="W176" s="95"/>
      <c r="X176" s="96"/>
      <c r="Y176" s="97"/>
      <c r="AA176" s="93"/>
      <c r="AB176" s="93"/>
      <c r="AC176" s="93"/>
      <c r="AD176" s="93"/>
      <c r="AE176" s="93"/>
      <c r="AG176" s="93"/>
      <c r="AH176" s="93"/>
      <c r="AI176" s="93"/>
      <c r="AJ176" s="93"/>
      <c r="AK176" s="93"/>
      <c r="AM176" s="93"/>
      <c r="AN176" s="93"/>
      <c r="AO176" s="93"/>
      <c r="AP176" s="93"/>
      <c r="AQ176" s="93"/>
    </row>
    <row r="177" customFormat="false" ht="11.25" hidden="false" customHeight="false" outlineLevel="0" collapsed="false">
      <c r="A177" s="36"/>
      <c r="B177" s="84"/>
      <c r="D177" s="84"/>
      <c r="E177" s="86"/>
      <c r="F177" s="85"/>
      <c r="G177" s="87"/>
      <c r="H177" s="88"/>
      <c r="I177" s="89"/>
      <c r="J177" s="88"/>
      <c r="K177" s="90"/>
      <c r="L177" s="90"/>
      <c r="M177" s="91"/>
      <c r="N177" s="91"/>
      <c r="O177" s="91"/>
      <c r="P177" s="91"/>
      <c r="Q177" s="91"/>
      <c r="R177" s="92"/>
      <c r="S177" s="93"/>
      <c r="T177" s="93"/>
      <c r="U177" s="94"/>
      <c r="V177" s="94"/>
      <c r="W177" s="95"/>
      <c r="X177" s="96"/>
      <c r="Y177" s="97"/>
      <c r="AA177" s="93"/>
      <c r="AB177" s="93"/>
      <c r="AC177" s="93"/>
      <c r="AD177" s="93"/>
      <c r="AE177" s="93"/>
      <c r="AG177" s="93"/>
      <c r="AH177" s="93"/>
      <c r="AI177" s="93"/>
      <c r="AJ177" s="93"/>
      <c r="AK177" s="93"/>
      <c r="AM177" s="93"/>
      <c r="AN177" s="93"/>
      <c r="AO177" s="93"/>
      <c r="AP177" s="93"/>
      <c r="AQ177" s="93"/>
    </row>
    <row r="178" customFormat="false" ht="11.25" hidden="false" customHeight="false" outlineLevel="0" collapsed="false">
      <c r="A178" s="36"/>
      <c r="B178" s="84"/>
      <c r="D178" s="84"/>
      <c r="E178" s="86"/>
      <c r="F178" s="85"/>
      <c r="G178" s="87"/>
      <c r="H178" s="88"/>
      <c r="I178" s="89"/>
      <c r="J178" s="88"/>
      <c r="K178" s="90"/>
      <c r="L178" s="90"/>
      <c r="M178" s="91"/>
      <c r="N178" s="91"/>
      <c r="O178" s="91"/>
      <c r="P178" s="91"/>
      <c r="Q178" s="91"/>
      <c r="R178" s="92"/>
      <c r="S178" s="93"/>
      <c r="T178" s="93"/>
      <c r="U178" s="94"/>
      <c r="V178" s="94"/>
      <c r="W178" s="95"/>
      <c r="X178" s="96"/>
      <c r="Y178" s="97"/>
      <c r="AA178" s="93"/>
      <c r="AB178" s="93"/>
      <c r="AC178" s="93"/>
      <c r="AD178" s="93"/>
      <c r="AE178" s="93"/>
      <c r="AG178" s="93"/>
      <c r="AH178" s="93"/>
      <c r="AI178" s="93"/>
      <c r="AJ178" s="93"/>
      <c r="AK178" s="93"/>
      <c r="AM178" s="93"/>
      <c r="AN178" s="93"/>
      <c r="AO178" s="93"/>
      <c r="AP178" s="93"/>
      <c r="AQ178" s="93"/>
    </row>
    <row r="179" customFormat="false" ht="11.25" hidden="false" customHeight="false" outlineLevel="0" collapsed="false">
      <c r="A179" s="150"/>
      <c r="B179" s="84"/>
      <c r="F179" s="85"/>
      <c r="G179" s="87"/>
      <c r="H179" s="88"/>
      <c r="I179" s="89"/>
      <c r="J179" s="88"/>
      <c r="K179" s="90"/>
      <c r="L179" s="90"/>
      <c r="M179" s="91"/>
      <c r="N179" s="91"/>
      <c r="O179" s="91"/>
      <c r="P179" s="91"/>
      <c r="Q179" s="91"/>
      <c r="R179" s="92"/>
      <c r="S179" s="93"/>
      <c r="T179" s="93"/>
      <c r="U179" s="94"/>
      <c r="V179" s="94"/>
      <c r="W179" s="95"/>
      <c r="X179" s="96"/>
      <c r="Y179" s="97"/>
    </row>
    <row r="180" customFormat="false" ht="11.25" hidden="false" customHeight="false" outlineLevel="0" collapsed="false">
      <c r="A180" s="150"/>
      <c r="B180" s="84"/>
      <c r="F180" s="85"/>
      <c r="G180" s="87"/>
      <c r="H180" s="88"/>
      <c r="I180" s="89"/>
      <c r="J180" s="88"/>
      <c r="K180" s="90"/>
      <c r="L180" s="90"/>
      <c r="M180" s="91"/>
      <c r="N180" s="91"/>
      <c r="O180" s="91"/>
      <c r="P180" s="91"/>
      <c r="Q180" s="91"/>
      <c r="R180" s="92"/>
      <c r="S180" s="93"/>
      <c r="T180" s="93"/>
      <c r="U180" s="94"/>
      <c r="V180" s="94"/>
      <c r="W180" s="95"/>
      <c r="X180" s="96"/>
      <c r="Y180" s="97"/>
    </row>
    <row r="181" customFormat="false" ht="11.25" hidden="false" customHeight="false" outlineLevel="0" collapsed="false">
      <c r="A181" s="150"/>
      <c r="B181" s="84"/>
      <c r="F181" s="85"/>
      <c r="G181" s="87"/>
      <c r="H181" s="88"/>
      <c r="I181" s="89"/>
      <c r="J181" s="88"/>
      <c r="K181" s="90"/>
      <c r="L181" s="90"/>
      <c r="M181" s="91"/>
      <c r="N181" s="91"/>
      <c r="O181" s="91"/>
      <c r="P181" s="91"/>
      <c r="Q181" s="91"/>
      <c r="R181" s="92"/>
      <c r="S181" s="93"/>
      <c r="T181" s="93"/>
      <c r="U181" s="94"/>
      <c r="V181" s="94"/>
      <c r="W181" s="95"/>
      <c r="X181" s="96"/>
      <c r="Y181" s="97"/>
    </row>
    <row r="182" customFormat="false" ht="11.25" hidden="false" customHeight="false" outlineLevel="0" collapsed="false">
      <c r="A182" s="150"/>
      <c r="B182" s="84"/>
      <c r="F182" s="85"/>
      <c r="G182" s="87"/>
      <c r="H182" s="88"/>
      <c r="I182" s="89"/>
      <c r="J182" s="88"/>
      <c r="K182" s="90"/>
      <c r="L182" s="90"/>
      <c r="M182" s="91"/>
      <c r="N182" s="91"/>
      <c r="O182" s="91"/>
      <c r="P182" s="91"/>
      <c r="Q182" s="91"/>
      <c r="R182" s="92"/>
      <c r="S182" s="93"/>
      <c r="T182" s="93"/>
      <c r="U182" s="94"/>
      <c r="V182" s="94"/>
      <c r="W182" s="95"/>
      <c r="X182" s="96"/>
      <c r="Y182" s="97"/>
    </row>
    <row r="183" customFormat="false" ht="11.25" hidden="false" customHeight="false" outlineLevel="0" collapsed="false">
      <c r="A183" s="150"/>
      <c r="B183" s="84"/>
      <c r="F183" s="85"/>
      <c r="G183" s="87"/>
      <c r="H183" s="88"/>
      <c r="I183" s="89"/>
      <c r="J183" s="88"/>
      <c r="K183" s="90"/>
      <c r="L183" s="90"/>
      <c r="M183" s="91"/>
      <c r="N183" s="91"/>
      <c r="O183" s="91"/>
      <c r="P183" s="91"/>
      <c r="Q183" s="91"/>
      <c r="R183" s="92"/>
      <c r="S183" s="93"/>
      <c r="T183" s="93"/>
      <c r="U183" s="94"/>
      <c r="V183" s="94"/>
      <c r="W183" s="95"/>
      <c r="X183" s="96"/>
      <c r="Y183" s="97"/>
    </row>
    <row r="184" customFormat="false" ht="11.25" hidden="false" customHeight="false" outlineLevel="0" collapsed="false">
      <c r="A184" s="150"/>
      <c r="B184" s="84"/>
      <c r="F184" s="85"/>
      <c r="G184" s="87"/>
      <c r="H184" s="88"/>
      <c r="I184" s="89"/>
      <c r="J184" s="88"/>
      <c r="K184" s="90"/>
      <c r="L184" s="90"/>
      <c r="M184" s="91"/>
      <c r="N184" s="91"/>
      <c r="O184" s="91"/>
      <c r="P184" s="91"/>
      <c r="Q184" s="91"/>
      <c r="R184" s="92"/>
      <c r="S184" s="93"/>
      <c r="T184" s="93"/>
      <c r="U184" s="94"/>
      <c r="V184" s="94"/>
      <c r="W184" s="95"/>
      <c r="X184" s="96"/>
      <c r="Y184" s="97"/>
    </row>
    <row r="185" customFormat="false" ht="11.25" hidden="false" customHeight="false" outlineLevel="0" collapsed="false">
      <c r="A185" s="150"/>
      <c r="B185" s="84"/>
      <c r="F185" s="85"/>
      <c r="G185" s="87"/>
      <c r="H185" s="88"/>
      <c r="I185" s="89"/>
      <c r="J185" s="88"/>
      <c r="K185" s="90"/>
      <c r="L185" s="90"/>
      <c r="M185" s="91"/>
      <c r="N185" s="91"/>
      <c r="O185" s="91"/>
      <c r="P185" s="91"/>
      <c r="Q185" s="91"/>
      <c r="R185" s="92"/>
      <c r="S185" s="93"/>
      <c r="T185" s="93"/>
      <c r="U185" s="94"/>
      <c r="V185" s="94"/>
      <c r="W185" s="95"/>
      <c r="X185" s="96"/>
      <c r="Y185" s="97"/>
    </row>
    <row r="186" customFormat="false" ht="11.25" hidden="false" customHeight="false" outlineLevel="0" collapsed="false">
      <c r="A186" s="150"/>
      <c r="B186" s="84"/>
      <c r="F186" s="85"/>
      <c r="G186" s="87"/>
      <c r="H186" s="88"/>
      <c r="I186" s="89"/>
      <c r="J186" s="88"/>
      <c r="K186" s="90"/>
      <c r="L186" s="90"/>
      <c r="M186" s="91"/>
      <c r="N186" s="91"/>
      <c r="O186" s="91"/>
      <c r="P186" s="91"/>
      <c r="Q186" s="91"/>
      <c r="R186" s="92"/>
      <c r="S186" s="93"/>
      <c r="T186" s="93"/>
      <c r="U186" s="94"/>
      <c r="V186" s="94"/>
      <c r="W186" s="95"/>
      <c r="X186" s="96"/>
      <c r="Y186" s="97"/>
    </row>
    <row r="187" customFormat="false" ht="11.25" hidden="false" customHeight="false" outlineLevel="0" collapsed="false">
      <c r="A187" s="150"/>
      <c r="B187" s="84"/>
      <c r="F187" s="85"/>
      <c r="G187" s="87"/>
      <c r="H187" s="88"/>
      <c r="I187" s="89"/>
      <c r="J187" s="88"/>
      <c r="K187" s="90"/>
      <c r="L187" s="90"/>
      <c r="M187" s="91"/>
      <c r="N187" s="91"/>
      <c r="O187" s="91"/>
      <c r="P187" s="91"/>
      <c r="Q187" s="91"/>
      <c r="R187" s="92"/>
      <c r="S187" s="93"/>
      <c r="T187" s="93"/>
      <c r="U187" s="94"/>
      <c r="V187" s="94"/>
      <c r="W187" s="95"/>
      <c r="X187" s="96"/>
      <c r="Y187" s="97"/>
    </row>
    <row r="188" customFormat="false" ht="11.25" hidden="false" customHeight="false" outlineLevel="0" collapsed="false">
      <c r="A188" s="150"/>
      <c r="B188" s="84"/>
      <c r="F188" s="85"/>
      <c r="G188" s="87"/>
      <c r="H188" s="88"/>
      <c r="I188" s="89"/>
      <c r="J188" s="88"/>
      <c r="K188" s="90"/>
      <c r="L188" s="90"/>
      <c r="M188" s="91"/>
      <c r="N188" s="91"/>
      <c r="O188" s="91"/>
      <c r="P188" s="91"/>
      <c r="Q188" s="91"/>
      <c r="R188" s="92"/>
      <c r="S188" s="93"/>
      <c r="T188" s="93"/>
      <c r="U188" s="94"/>
      <c r="V188" s="94"/>
      <c r="W188" s="95"/>
      <c r="X188" s="96"/>
      <c r="Y188" s="97"/>
    </row>
    <row r="189" customFormat="false" ht="11.25" hidden="false" customHeight="false" outlineLevel="0" collapsed="false">
      <c r="A189" s="150"/>
      <c r="B189" s="84"/>
      <c r="F189" s="85"/>
      <c r="G189" s="87"/>
      <c r="H189" s="88"/>
      <c r="I189" s="89"/>
      <c r="J189" s="88"/>
      <c r="K189" s="90"/>
      <c r="L189" s="90"/>
      <c r="M189" s="91"/>
      <c r="N189" s="91"/>
      <c r="O189" s="91"/>
      <c r="P189" s="91"/>
      <c r="Q189" s="91"/>
      <c r="R189" s="92"/>
      <c r="S189" s="93"/>
      <c r="T189" s="93"/>
      <c r="U189" s="94"/>
      <c r="V189" s="94"/>
      <c r="W189" s="95"/>
      <c r="X189" s="96"/>
      <c r="Y189" s="97"/>
    </row>
    <row r="190" customFormat="false" ht="11.25" hidden="false" customHeight="false" outlineLevel="0" collapsed="false">
      <c r="A190" s="150"/>
      <c r="B190" s="84"/>
      <c r="F190" s="85"/>
      <c r="G190" s="87"/>
      <c r="H190" s="88"/>
      <c r="I190" s="89"/>
      <c r="J190" s="88"/>
      <c r="K190" s="90"/>
      <c r="L190" s="90"/>
      <c r="M190" s="91"/>
      <c r="N190" s="91"/>
      <c r="O190" s="91"/>
      <c r="P190" s="91"/>
      <c r="Q190" s="91"/>
      <c r="R190" s="92"/>
      <c r="S190" s="93"/>
      <c r="T190" s="93"/>
      <c r="U190" s="94"/>
      <c r="V190" s="94"/>
      <c r="W190" s="95"/>
      <c r="X190" s="96"/>
      <c r="Y190" s="97"/>
    </row>
    <row r="191" customFormat="false" ht="11.25" hidden="false" customHeight="false" outlineLevel="0" collapsed="false">
      <c r="A191" s="150"/>
      <c r="B191" s="84"/>
      <c r="F191" s="85"/>
      <c r="G191" s="87"/>
      <c r="H191" s="88"/>
      <c r="I191" s="89"/>
      <c r="J191" s="88"/>
      <c r="K191" s="90"/>
      <c r="L191" s="90"/>
      <c r="M191" s="91"/>
      <c r="N191" s="91"/>
      <c r="O191" s="91"/>
      <c r="P191" s="91"/>
      <c r="Q191" s="91"/>
      <c r="R191" s="92"/>
      <c r="S191" s="93"/>
      <c r="T191" s="93"/>
      <c r="U191" s="94"/>
      <c r="V191" s="94"/>
      <c r="W191" s="95"/>
      <c r="X191" s="96"/>
      <c r="Y191" s="97"/>
    </row>
    <row r="192" customFormat="false" ht="11.25" hidden="false" customHeight="false" outlineLevel="0" collapsed="false">
      <c r="A192" s="150"/>
      <c r="B192" s="84"/>
      <c r="F192" s="85"/>
      <c r="G192" s="87"/>
      <c r="H192" s="88"/>
      <c r="I192" s="89"/>
      <c r="J192" s="88"/>
      <c r="K192" s="90"/>
      <c r="L192" s="90"/>
      <c r="M192" s="91"/>
      <c r="N192" s="91"/>
      <c r="O192" s="91"/>
      <c r="P192" s="91"/>
      <c r="Q192" s="91"/>
      <c r="R192" s="92"/>
      <c r="S192" s="93"/>
      <c r="T192" s="93"/>
      <c r="U192" s="94"/>
      <c r="V192" s="94"/>
      <c r="W192" s="95"/>
      <c r="X192" s="96"/>
      <c r="Y192" s="97"/>
    </row>
    <row r="193" customFormat="false" ht="11.25" hidden="false" customHeight="false" outlineLevel="0" collapsed="false">
      <c r="A193" s="150"/>
      <c r="B193" s="84"/>
      <c r="F193" s="85"/>
      <c r="G193" s="87"/>
      <c r="H193" s="88"/>
      <c r="I193" s="89"/>
      <c r="J193" s="88"/>
      <c r="K193" s="90"/>
      <c r="L193" s="90"/>
      <c r="M193" s="91"/>
      <c r="N193" s="91"/>
      <c r="O193" s="91"/>
      <c r="P193" s="91"/>
      <c r="Q193" s="91"/>
      <c r="R193" s="92"/>
      <c r="S193" s="93"/>
      <c r="T193" s="93"/>
      <c r="U193" s="94"/>
      <c r="V193" s="94"/>
      <c r="W193" s="95"/>
      <c r="X193" s="96"/>
      <c r="Y193" s="97"/>
    </row>
    <row r="194" customFormat="false" ht="11.25" hidden="false" customHeight="false" outlineLevel="0" collapsed="false">
      <c r="A194" s="150"/>
      <c r="B194" s="84"/>
      <c r="F194" s="85"/>
      <c r="G194" s="87"/>
      <c r="H194" s="88"/>
      <c r="I194" s="89"/>
      <c r="J194" s="88"/>
      <c r="K194" s="90"/>
      <c r="L194" s="90"/>
      <c r="M194" s="91"/>
      <c r="N194" s="91"/>
      <c r="O194" s="91"/>
      <c r="P194" s="91"/>
      <c r="Q194" s="91"/>
      <c r="R194" s="92"/>
      <c r="S194" s="93"/>
      <c r="T194" s="93"/>
      <c r="U194" s="94"/>
      <c r="V194" s="94"/>
      <c r="W194" s="95"/>
      <c r="X194" s="96"/>
      <c r="Y194" s="97"/>
    </row>
    <row r="195" customFormat="false" ht="11.25" hidden="false" customHeight="false" outlineLevel="0" collapsed="false">
      <c r="A195" s="150"/>
      <c r="B195" s="84"/>
      <c r="F195" s="85"/>
      <c r="G195" s="87"/>
      <c r="H195" s="88"/>
      <c r="I195" s="89"/>
      <c r="J195" s="88"/>
      <c r="K195" s="90"/>
      <c r="L195" s="90"/>
      <c r="M195" s="91"/>
      <c r="N195" s="91"/>
      <c r="O195" s="91"/>
      <c r="P195" s="91"/>
      <c r="Q195" s="91"/>
      <c r="R195" s="92"/>
      <c r="S195" s="93"/>
      <c r="T195" s="93"/>
      <c r="U195" s="94"/>
      <c r="V195" s="94"/>
      <c r="W195" s="95"/>
      <c r="X195" s="96"/>
      <c r="Y195" s="97"/>
    </row>
    <row r="196" customFormat="false" ht="11.25" hidden="false" customHeight="false" outlineLevel="0" collapsed="false">
      <c r="A196" s="150"/>
      <c r="B196" s="84"/>
      <c r="F196" s="85"/>
      <c r="G196" s="87"/>
      <c r="H196" s="88"/>
      <c r="I196" s="89"/>
      <c r="J196" s="88"/>
      <c r="K196" s="90"/>
      <c r="L196" s="90"/>
      <c r="M196" s="91"/>
      <c r="N196" s="91"/>
      <c r="O196" s="91"/>
      <c r="P196" s="91"/>
      <c r="Q196" s="91"/>
      <c r="R196" s="92"/>
      <c r="S196" s="93"/>
      <c r="T196" s="93"/>
      <c r="U196" s="94"/>
      <c r="V196" s="94"/>
      <c r="W196" s="95"/>
      <c r="X196" s="96"/>
      <c r="Y196" s="97"/>
    </row>
    <row r="197" customFormat="false" ht="11.25" hidden="false" customHeight="false" outlineLevel="0" collapsed="false">
      <c r="A197" s="150"/>
      <c r="B197" s="84"/>
      <c r="F197" s="85"/>
      <c r="G197" s="87"/>
      <c r="H197" s="88"/>
      <c r="I197" s="89"/>
      <c r="J197" s="88"/>
      <c r="K197" s="90"/>
      <c r="L197" s="90"/>
      <c r="M197" s="91"/>
      <c r="N197" s="91"/>
      <c r="O197" s="91"/>
      <c r="P197" s="91"/>
      <c r="Q197" s="91"/>
      <c r="R197" s="92"/>
      <c r="S197" s="93"/>
      <c r="T197" s="93"/>
      <c r="U197" s="94"/>
      <c r="V197" s="94"/>
      <c r="W197" s="95"/>
      <c r="X197" s="96"/>
      <c r="Y197" s="97"/>
    </row>
    <row r="198" customFormat="false" ht="11.25" hidden="false" customHeight="false" outlineLevel="0" collapsed="false">
      <c r="A198" s="150"/>
      <c r="B198" s="84"/>
      <c r="F198" s="85"/>
      <c r="G198" s="87"/>
      <c r="H198" s="88"/>
      <c r="I198" s="89"/>
      <c r="J198" s="88"/>
      <c r="K198" s="90"/>
      <c r="L198" s="90"/>
      <c r="M198" s="91"/>
      <c r="N198" s="91"/>
      <c r="O198" s="91"/>
      <c r="P198" s="91"/>
      <c r="Q198" s="91"/>
      <c r="R198" s="92"/>
      <c r="S198" s="93"/>
      <c r="T198" s="93"/>
      <c r="U198" s="94"/>
      <c r="V198" s="94"/>
      <c r="W198" s="95"/>
      <c r="X198" s="96"/>
      <c r="Y198" s="97"/>
    </row>
    <row r="199" customFormat="false" ht="11.25" hidden="false" customHeight="false" outlineLevel="0" collapsed="false">
      <c r="A199" s="150"/>
      <c r="B199" s="84"/>
      <c r="F199" s="85"/>
      <c r="G199" s="87"/>
      <c r="H199" s="88"/>
      <c r="I199" s="89"/>
      <c r="J199" s="88"/>
      <c r="K199" s="90"/>
      <c r="L199" s="90"/>
      <c r="M199" s="91"/>
      <c r="N199" s="91"/>
      <c r="O199" s="91"/>
      <c r="P199" s="91"/>
      <c r="Q199" s="91"/>
      <c r="R199" s="92"/>
      <c r="S199" s="93"/>
      <c r="T199" s="93"/>
      <c r="U199" s="94"/>
      <c r="V199" s="94"/>
      <c r="W199" s="95"/>
      <c r="X199" s="96"/>
      <c r="Y199" s="97"/>
    </row>
    <row r="200" customFormat="false" ht="11.25" hidden="false" customHeight="false" outlineLevel="0" collapsed="false">
      <c r="A200" s="150"/>
      <c r="B200" s="84"/>
      <c r="F200" s="85"/>
      <c r="G200" s="87"/>
      <c r="H200" s="88"/>
      <c r="I200" s="89"/>
      <c r="J200" s="88"/>
      <c r="K200" s="90"/>
      <c r="L200" s="90"/>
      <c r="M200" s="91"/>
      <c r="N200" s="91"/>
      <c r="O200" s="91"/>
      <c r="P200" s="91"/>
      <c r="Q200" s="91"/>
      <c r="R200" s="92"/>
      <c r="S200" s="93"/>
      <c r="T200" s="93"/>
      <c r="U200" s="94"/>
      <c r="V200" s="94"/>
      <c r="W200" s="95"/>
      <c r="X200" s="96"/>
      <c r="Y200" s="97"/>
    </row>
    <row r="201" customFormat="false" ht="11.25" hidden="false" customHeight="false" outlineLevel="0" collapsed="false">
      <c r="A201" s="150"/>
      <c r="B201" s="84"/>
      <c r="F201" s="85"/>
      <c r="G201" s="87"/>
      <c r="H201" s="88"/>
      <c r="I201" s="89"/>
      <c r="J201" s="88"/>
      <c r="K201" s="90"/>
      <c r="L201" s="90"/>
      <c r="M201" s="91"/>
      <c r="N201" s="91"/>
      <c r="O201" s="91"/>
      <c r="P201" s="91"/>
      <c r="Q201" s="91"/>
      <c r="R201" s="92"/>
      <c r="S201" s="93"/>
      <c r="T201" s="93"/>
      <c r="U201" s="94"/>
      <c r="V201" s="94"/>
      <c r="W201" s="95"/>
      <c r="X201" s="96"/>
      <c r="Y201" s="97"/>
    </row>
    <row r="202" customFormat="false" ht="11.25" hidden="false" customHeight="false" outlineLevel="0" collapsed="false">
      <c r="A202" s="150"/>
      <c r="B202" s="84"/>
      <c r="F202" s="85"/>
      <c r="G202" s="87"/>
      <c r="H202" s="88"/>
      <c r="I202" s="89"/>
      <c r="J202" s="88"/>
      <c r="K202" s="90"/>
      <c r="L202" s="90"/>
      <c r="M202" s="91"/>
      <c r="N202" s="91"/>
      <c r="O202" s="91"/>
      <c r="P202" s="91"/>
      <c r="Q202" s="91"/>
      <c r="R202" s="92"/>
      <c r="S202" s="93"/>
      <c r="T202" s="93"/>
      <c r="U202" s="94"/>
      <c r="V202" s="94"/>
      <c r="W202" s="95"/>
      <c r="X202" s="96"/>
      <c r="Y202" s="97"/>
    </row>
    <row r="203" customFormat="false" ht="11.25" hidden="false" customHeight="false" outlineLevel="0" collapsed="false">
      <c r="A203" s="150"/>
      <c r="B203" s="84"/>
      <c r="F203" s="85"/>
      <c r="G203" s="87"/>
      <c r="H203" s="88"/>
      <c r="I203" s="89"/>
      <c r="J203" s="88"/>
      <c r="K203" s="90"/>
      <c r="L203" s="90"/>
      <c r="M203" s="91"/>
      <c r="N203" s="91"/>
      <c r="O203" s="91"/>
      <c r="P203" s="91"/>
      <c r="Q203" s="91"/>
      <c r="R203" s="92"/>
      <c r="S203" s="93"/>
      <c r="T203" s="93"/>
      <c r="U203" s="94"/>
      <c r="V203" s="94"/>
      <c r="W203" s="95"/>
      <c r="X203" s="96"/>
      <c r="Y203" s="97"/>
    </row>
    <row r="204" customFormat="false" ht="11.25" hidden="false" customHeight="false" outlineLevel="0" collapsed="false">
      <c r="A204" s="150"/>
      <c r="B204" s="84"/>
      <c r="F204" s="85"/>
      <c r="G204" s="87"/>
      <c r="H204" s="88"/>
      <c r="I204" s="89"/>
      <c r="J204" s="88"/>
      <c r="K204" s="90"/>
      <c r="L204" s="90"/>
      <c r="M204" s="91"/>
      <c r="N204" s="91"/>
      <c r="O204" s="91"/>
      <c r="P204" s="91"/>
      <c r="Q204" s="91"/>
      <c r="R204" s="92"/>
      <c r="S204" s="93"/>
      <c r="T204" s="93"/>
      <c r="U204" s="94"/>
      <c r="V204" s="94"/>
      <c r="W204" s="95"/>
      <c r="X204" s="96"/>
      <c r="Y204" s="97"/>
    </row>
    <row r="205" customFormat="false" ht="11.25" hidden="false" customHeight="false" outlineLevel="0" collapsed="false">
      <c r="A205" s="150"/>
      <c r="B205" s="84"/>
      <c r="F205" s="85"/>
      <c r="G205" s="87"/>
      <c r="H205" s="88"/>
      <c r="I205" s="89"/>
      <c r="J205" s="88"/>
      <c r="K205" s="90"/>
      <c r="L205" s="90"/>
      <c r="M205" s="91"/>
      <c r="N205" s="91"/>
      <c r="O205" s="91"/>
      <c r="P205" s="91"/>
      <c r="Q205" s="91"/>
      <c r="R205" s="92"/>
      <c r="S205" s="93"/>
      <c r="T205" s="93"/>
      <c r="U205" s="94"/>
      <c r="V205" s="94"/>
      <c r="W205" s="95"/>
      <c r="X205" s="96"/>
      <c r="Y205" s="97"/>
    </row>
    <row r="206" customFormat="false" ht="11.25" hidden="false" customHeight="false" outlineLevel="0" collapsed="false">
      <c r="A206" s="150"/>
      <c r="B206" s="84"/>
      <c r="F206" s="85"/>
      <c r="G206" s="87"/>
      <c r="H206" s="88"/>
      <c r="I206" s="89"/>
      <c r="J206" s="88"/>
      <c r="K206" s="90"/>
      <c r="L206" s="90"/>
      <c r="M206" s="91"/>
      <c r="N206" s="91"/>
      <c r="O206" s="91"/>
      <c r="P206" s="91"/>
      <c r="Q206" s="91"/>
      <c r="R206" s="92"/>
      <c r="S206" s="93"/>
      <c r="T206" s="93"/>
      <c r="U206" s="94"/>
      <c r="V206" s="94"/>
      <c r="W206" s="95"/>
      <c r="X206" s="96"/>
      <c r="Y206" s="97"/>
    </row>
    <row r="207" customFormat="false" ht="11.25" hidden="false" customHeight="false" outlineLevel="0" collapsed="false">
      <c r="A207" s="150"/>
      <c r="B207" s="84"/>
      <c r="F207" s="85"/>
      <c r="G207" s="87"/>
      <c r="H207" s="88"/>
      <c r="I207" s="89"/>
      <c r="J207" s="88"/>
      <c r="K207" s="90"/>
      <c r="L207" s="90"/>
      <c r="M207" s="91"/>
      <c r="N207" s="91"/>
      <c r="O207" s="91"/>
      <c r="P207" s="91"/>
      <c r="Q207" s="91"/>
      <c r="R207" s="92"/>
      <c r="S207" s="93"/>
      <c r="T207" s="93"/>
      <c r="U207" s="94"/>
      <c r="V207" s="94"/>
      <c r="W207" s="95"/>
      <c r="X207" s="96"/>
      <c r="Y207" s="97"/>
    </row>
    <row r="208" customFormat="false" ht="11.25" hidden="false" customHeight="false" outlineLevel="0" collapsed="false">
      <c r="A208" s="150"/>
      <c r="B208" s="84"/>
      <c r="F208" s="85"/>
      <c r="G208" s="87"/>
      <c r="H208" s="88"/>
      <c r="I208" s="89"/>
      <c r="J208" s="88"/>
      <c r="K208" s="90"/>
      <c r="L208" s="90"/>
      <c r="M208" s="91"/>
      <c r="N208" s="91"/>
      <c r="O208" s="91"/>
      <c r="P208" s="91"/>
      <c r="Q208" s="91"/>
      <c r="R208" s="92"/>
      <c r="S208" s="93"/>
      <c r="T208" s="93"/>
      <c r="U208" s="94"/>
      <c r="V208" s="94"/>
      <c r="W208" s="95"/>
      <c r="X208" s="96"/>
      <c r="Y208" s="97"/>
    </row>
    <row r="209" customFormat="false" ht="11.25" hidden="false" customHeight="false" outlineLevel="0" collapsed="false">
      <c r="A209" s="150"/>
      <c r="B209" s="84"/>
      <c r="F209" s="85"/>
      <c r="G209" s="87"/>
      <c r="H209" s="88"/>
      <c r="I209" s="89"/>
      <c r="J209" s="88"/>
      <c r="K209" s="90"/>
      <c r="L209" s="90"/>
      <c r="M209" s="91"/>
      <c r="N209" s="91"/>
      <c r="O209" s="91"/>
      <c r="P209" s="91"/>
      <c r="Q209" s="91"/>
      <c r="R209" s="92"/>
      <c r="S209" s="93"/>
      <c r="T209" s="93"/>
      <c r="U209" s="94"/>
      <c r="V209" s="94"/>
      <c r="W209" s="95"/>
      <c r="X209" s="96"/>
      <c r="Y209" s="97"/>
    </row>
    <row r="210" customFormat="false" ht="11.25" hidden="false" customHeight="false" outlineLevel="0" collapsed="false">
      <c r="A210" s="150"/>
      <c r="B210" s="84"/>
      <c r="F210" s="85"/>
      <c r="G210" s="87"/>
      <c r="H210" s="88"/>
      <c r="I210" s="89"/>
      <c r="J210" s="88"/>
      <c r="K210" s="90"/>
      <c r="L210" s="90"/>
      <c r="M210" s="91"/>
      <c r="N210" s="91"/>
      <c r="O210" s="91"/>
      <c r="P210" s="91"/>
      <c r="Q210" s="91"/>
      <c r="R210" s="92"/>
      <c r="S210" s="93"/>
      <c r="T210" s="93"/>
      <c r="U210" s="94"/>
      <c r="V210" s="94"/>
      <c r="W210" s="95"/>
      <c r="X210" s="96"/>
      <c r="Y210" s="97"/>
    </row>
    <row r="211" customFormat="false" ht="11.25" hidden="false" customHeight="false" outlineLevel="0" collapsed="false">
      <c r="A211" s="150"/>
      <c r="B211" s="84"/>
      <c r="F211" s="85"/>
      <c r="G211" s="87"/>
      <c r="H211" s="88"/>
      <c r="I211" s="89"/>
      <c r="J211" s="88"/>
      <c r="K211" s="90"/>
      <c r="L211" s="90"/>
      <c r="M211" s="91"/>
      <c r="N211" s="91"/>
      <c r="O211" s="91"/>
      <c r="P211" s="91"/>
      <c r="Q211" s="91"/>
      <c r="R211" s="92"/>
      <c r="S211" s="93"/>
      <c r="T211" s="93"/>
      <c r="U211" s="94"/>
      <c r="V211" s="94"/>
      <c r="W211" s="95"/>
      <c r="X211" s="96"/>
      <c r="Y211" s="97"/>
    </row>
    <row r="212" customFormat="false" ht="11.25" hidden="false" customHeight="false" outlineLevel="0" collapsed="false">
      <c r="A212" s="150"/>
      <c r="B212" s="84"/>
      <c r="F212" s="85"/>
      <c r="G212" s="87"/>
      <c r="H212" s="88"/>
      <c r="I212" s="89"/>
      <c r="J212" s="88"/>
      <c r="K212" s="90"/>
      <c r="L212" s="90"/>
      <c r="M212" s="91"/>
      <c r="N212" s="91"/>
      <c r="O212" s="91"/>
      <c r="P212" s="91"/>
      <c r="Q212" s="91"/>
      <c r="R212" s="92"/>
      <c r="S212" s="93"/>
      <c r="T212" s="93"/>
      <c r="U212" s="94"/>
      <c r="V212" s="94"/>
      <c r="W212" s="95"/>
      <c r="X212" s="96"/>
      <c r="Y212" s="97"/>
    </row>
    <row r="213" customFormat="false" ht="11.25" hidden="false" customHeight="false" outlineLevel="0" collapsed="false">
      <c r="A213" s="150"/>
      <c r="B213" s="84"/>
      <c r="F213" s="85"/>
      <c r="G213" s="87"/>
      <c r="H213" s="88"/>
      <c r="I213" s="89"/>
      <c r="J213" s="88"/>
      <c r="K213" s="90"/>
      <c r="L213" s="90"/>
      <c r="M213" s="91"/>
      <c r="N213" s="91"/>
      <c r="O213" s="91"/>
      <c r="P213" s="91"/>
      <c r="Q213" s="91"/>
      <c r="R213" s="92"/>
      <c r="S213" s="93"/>
      <c r="T213" s="93"/>
      <c r="U213" s="94"/>
      <c r="V213" s="94"/>
      <c r="W213" s="95"/>
      <c r="X213" s="96"/>
      <c r="Y213" s="97"/>
    </row>
    <row r="214" customFormat="false" ht="11.25" hidden="false" customHeight="false" outlineLevel="0" collapsed="false">
      <c r="A214" s="150"/>
      <c r="B214" s="84"/>
      <c r="F214" s="85"/>
      <c r="G214" s="87"/>
      <c r="H214" s="88"/>
      <c r="I214" s="89"/>
      <c r="J214" s="88"/>
      <c r="K214" s="90"/>
      <c r="L214" s="90"/>
      <c r="M214" s="91"/>
      <c r="N214" s="91"/>
      <c r="O214" s="91"/>
      <c r="P214" s="91"/>
      <c r="Q214" s="91"/>
      <c r="R214" s="92"/>
      <c r="S214" s="93"/>
      <c r="T214" s="93"/>
      <c r="U214" s="94"/>
      <c r="V214" s="94"/>
      <c r="W214" s="95"/>
      <c r="X214" s="96"/>
      <c r="Y214" s="97"/>
    </row>
    <row r="215" customFormat="false" ht="11.25" hidden="false" customHeight="false" outlineLevel="0" collapsed="false">
      <c r="A215" s="150"/>
      <c r="B215" s="84"/>
      <c r="F215" s="85"/>
      <c r="G215" s="87"/>
      <c r="H215" s="88"/>
      <c r="I215" s="89"/>
      <c r="J215" s="88"/>
      <c r="K215" s="90"/>
      <c r="L215" s="90"/>
      <c r="M215" s="91"/>
      <c r="N215" s="91"/>
      <c r="O215" s="91"/>
      <c r="P215" s="91"/>
      <c r="Q215" s="91"/>
      <c r="R215" s="92"/>
      <c r="S215" s="93"/>
      <c r="T215" s="93"/>
      <c r="U215" s="94"/>
      <c r="V215" s="94"/>
      <c r="W215" s="95"/>
      <c r="X215" s="96"/>
      <c r="Y215" s="97"/>
    </row>
    <row r="216" customFormat="false" ht="11.25" hidden="false" customHeight="false" outlineLevel="0" collapsed="false">
      <c r="A216" s="150"/>
      <c r="B216" s="84"/>
      <c r="F216" s="85"/>
      <c r="G216" s="87"/>
      <c r="H216" s="88"/>
      <c r="I216" s="89"/>
      <c r="J216" s="88"/>
      <c r="K216" s="90"/>
      <c r="L216" s="90"/>
      <c r="M216" s="91"/>
      <c r="N216" s="91"/>
      <c r="O216" s="91"/>
      <c r="P216" s="91"/>
      <c r="Q216" s="91"/>
      <c r="R216" s="92"/>
      <c r="S216" s="93"/>
      <c r="T216" s="93"/>
      <c r="U216" s="94"/>
      <c r="V216" s="94"/>
      <c r="W216" s="95"/>
      <c r="X216" s="96"/>
      <c r="Y216" s="97"/>
    </row>
    <row r="217" customFormat="false" ht="11.25" hidden="false" customHeight="false" outlineLevel="0" collapsed="false">
      <c r="A217" s="150"/>
      <c r="B217" s="84"/>
      <c r="F217" s="85"/>
      <c r="G217" s="87"/>
      <c r="H217" s="88"/>
      <c r="I217" s="89"/>
      <c r="J217" s="88"/>
      <c r="K217" s="90"/>
      <c r="L217" s="90"/>
      <c r="M217" s="91"/>
      <c r="N217" s="91"/>
      <c r="O217" s="91"/>
      <c r="P217" s="91"/>
      <c r="Q217" s="91"/>
      <c r="R217" s="92"/>
      <c r="S217" s="93"/>
      <c r="T217" s="93"/>
      <c r="U217" s="94"/>
      <c r="V217" s="94"/>
      <c r="W217" s="95"/>
      <c r="X217" s="96"/>
      <c r="Y217" s="97"/>
    </row>
    <row r="218" customFormat="false" ht="11.25" hidden="false" customHeight="false" outlineLevel="0" collapsed="false">
      <c r="A218" s="150"/>
      <c r="B218" s="84"/>
      <c r="F218" s="85"/>
      <c r="G218" s="87"/>
      <c r="H218" s="88"/>
      <c r="I218" s="89"/>
      <c r="J218" s="88"/>
      <c r="K218" s="90"/>
      <c r="L218" s="90"/>
      <c r="M218" s="91"/>
      <c r="N218" s="91"/>
      <c r="O218" s="91"/>
      <c r="P218" s="91"/>
      <c r="Q218" s="91"/>
      <c r="R218" s="92"/>
      <c r="S218" s="93"/>
      <c r="T218" s="93"/>
      <c r="U218" s="94"/>
      <c r="V218" s="94"/>
      <c r="W218" s="95"/>
      <c r="X218" s="96"/>
      <c r="Y218" s="97"/>
    </row>
    <row r="219" customFormat="false" ht="11.25" hidden="false" customHeight="false" outlineLevel="0" collapsed="false">
      <c r="A219" s="150"/>
      <c r="B219" s="84"/>
      <c r="F219" s="85"/>
      <c r="G219" s="87"/>
      <c r="H219" s="88"/>
      <c r="I219" s="89"/>
      <c r="J219" s="88"/>
      <c r="K219" s="90"/>
      <c r="L219" s="90"/>
      <c r="M219" s="91"/>
      <c r="N219" s="91"/>
      <c r="O219" s="91"/>
      <c r="P219" s="91"/>
      <c r="Q219" s="91"/>
      <c r="R219" s="92"/>
      <c r="S219" s="93"/>
      <c r="T219" s="93"/>
      <c r="U219" s="94"/>
      <c r="V219" s="94"/>
      <c r="W219" s="95"/>
      <c r="X219" s="96"/>
      <c r="Y219" s="97"/>
    </row>
    <row r="220" customFormat="false" ht="11.25" hidden="false" customHeight="false" outlineLevel="0" collapsed="false">
      <c r="A220" s="150"/>
      <c r="B220" s="84"/>
      <c r="F220" s="85"/>
      <c r="G220" s="87"/>
      <c r="H220" s="88"/>
      <c r="I220" s="89"/>
      <c r="J220" s="88"/>
      <c r="K220" s="90"/>
      <c r="L220" s="90"/>
      <c r="M220" s="91"/>
      <c r="N220" s="91"/>
      <c r="O220" s="91"/>
      <c r="P220" s="91"/>
      <c r="Q220" s="91"/>
      <c r="R220" s="92"/>
      <c r="S220" s="93"/>
      <c r="T220" s="93"/>
      <c r="U220" s="94"/>
      <c r="V220" s="94"/>
      <c r="W220" s="95"/>
      <c r="X220" s="96"/>
      <c r="Y220" s="97"/>
    </row>
    <row r="221" customFormat="false" ht="11.25" hidden="false" customHeight="false" outlineLevel="0" collapsed="false">
      <c r="A221" s="150"/>
      <c r="B221" s="84"/>
      <c r="F221" s="85"/>
      <c r="G221" s="87"/>
      <c r="H221" s="88"/>
      <c r="I221" s="89"/>
      <c r="J221" s="88"/>
      <c r="K221" s="90"/>
      <c r="L221" s="90"/>
      <c r="M221" s="91"/>
      <c r="N221" s="91"/>
      <c r="O221" s="91"/>
      <c r="P221" s="91"/>
      <c r="Q221" s="91"/>
      <c r="R221" s="92"/>
      <c r="S221" s="93"/>
      <c r="T221" s="93"/>
      <c r="U221" s="94"/>
      <c r="V221" s="94"/>
      <c r="W221" s="95"/>
      <c r="X221" s="96"/>
      <c r="Y221" s="97"/>
    </row>
    <row r="222" customFormat="false" ht="11.25" hidden="false" customHeight="false" outlineLevel="0" collapsed="false">
      <c r="A222" s="150"/>
      <c r="B222" s="84"/>
      <c r="F222" s="85"/>
      <c r="G222" s="87"/>
      <c r="H222" s="88"/>
      <c r="I222" s="89"/>
      <c r="J222" s="88"/>
      <c r="K222" s="90"/>
      <c r="L222" s="90"/>
      <c r="M222" s="91"/>
      <c r="N222" s="91"/>
      <c r="O222" s="91"/>
      <c r="P222" s="91"/>
      <c r="Q222" s="91"/>
      <c r="R222" s="92"/>
      <c r="S222" s="93"/>
      <c r="T222" s="93"/>
      <c r="U222" s="94"/>
      <c r="V222" s="94"/>
      <c r="W222" s="95"/>
      <c r="X222" s="96"/>
      <c r="Y222" s="97"/>
    </row>
    <row r="223" customFormat="false" ht="11.25" hidden="false" customHeight="false" outlineLevel="0" collapsed="false">
      <c r="A223" s="150"/>
      <c r="B223" s="84"/>
      <c r="F223" s="85"/>
      <c r="G223" s="87"/>
      <c r="H223" s="88"/>
      <c r="I223" s="89"/>
      <c r="J223" s="88"/>
      <c r="K223" s="90"/>
      <c r="L223" s="90"/>
      <c r="M223" s="91"/>
      <c r="N223" s="91"/>
      <c r="O223" s="91"/>
      <c r="P223" s="91"/>
      <c r="Q223" s="91"/>
      <c r="R223" s="92"/>
      <c r="S223" s="93"/>
      <c r="T223" s="93"/>
      <c r="U223" s="94"/>
      <c r="V223" s="94"/>
      <c r="W223" s="95"/>
      <c r="X223" s="96"/>
      <c r="Y223" s="97"/>
    </row>
    <row r="224" customFormat="false" ht="11.25" hidden="false" customHeight="false" outlineLevel="0" collapsed="false">
      <c r="A224" s="150"/>
      <c r="B224" s="84"/>
      <c r="F224" s="85"/>
      <c r="G224" s="87"/>
      <c r="H224" s="88"/>
      <c r="I224" s="89"/>
      <c r="J224" s="88"/>
      <c r="K224" s="90"/>
      <c r="L224" s="90"/>
      <c r="M224" s="91"/>
      <c r="N224" s="91"/>
      <c r="O224" s="91"/>
      <c r="P224" s="91"/>
      <c r="Q224" s="91"/>
      <c r="R224" s="92"/>
      <c r="S224" s="93"/>
      <c r="T224" s="93"/>
      <c r="U224" s="94"/>
      <c r="V224" s="94"/>
      <c r="W224" s="95"/>
      <c r="X224" s="96"/>
      <c r="Y224" s="97"/>
    </row>
    <row r="225" customFormat="false" ht="11.25" hidden="false" customHeight="false" outlineLevel="0" collapsed="false">
      <c r="A225" s="150"/>
      <c r="B225" s="84"/>
      <c r="F225" s="85"/>
      <c r="G225" s="87"/>
      <c r="H225" s="88"/>
      <c r="I225" s="89"/>
      <c r="J225" s="88"/>
      <c r="K225" s="90"/>
      <c r="L225" s="90"/>
      <c r="M225" s="91"/>
      <c r="N225" s="91"/>
      <c r="O225" s="91"/>
      <c r="P225" s="91"/>
      <c r="Q225" s="91"/>
      <c r="R225" s="92"/>
      <c r="S225" s="93"/>
      <c r="T225" s="93"/>
      <c r="U225" s="94"/>
      <c r="V225" s="94"/>
      <c r="W225" s="95"/>
      <c r="X225" s="96"/>
      <c r="Y225" s="97"/>
    </row>
    <row r="226" customFormat="false" ht="11.25" hidden="false" customHeight="false" outlineLevel="0" collapsed="false">
      <c r="A226" s="150"/>
      <c r="B226" s="84"/>
      <c r="F226" s="85"/>
      <c r="G226" s="87"/>
      <c r="H226" s="88"/>
      <c r="I226" s="89"/>
      <c r="J226" s="88"/>
      <c r="K226" s="90"/>
      <c r="L226" s="90"/>
      <c r="M226" s="91"/>
      <c r="N226" s="91"/>
      <c r="O226" s="91"/>
      <c r="P226" s="91"/>
      <c r="Q226" s="91"/>
      <c r="R226" s="92"/>
      <c r="S226" s="93"/>
      <c r="T226" s="93"/>
      <c r="U226" s="94"/>
      <c r="V226" s="94"/>
      <c r="W226" s="95"/>
      <c r="X226" s="96"/>
      <c r="Y226" s="97"/>
    </row>
    <row r="227" customFormat="false" ht="11.25" hidden="false" customHeight="false" outlineLevel="0" collapsed="false">
      <c r="A227" s="150"/>
      <c r="B227" s="84"/>
      <c r="F227" s="85"/>
      <c r="G227" s="87"/>
      <c r="H227" s="88"/>
      <c r="I227" s="89"/>
      <c r="J227" s="88"/>
      <c r="K227" s="90"/>
      <c r="L227" s="90"/>
      <c r="M227" s="91"/>
      <c r="N227" s="91"/>
      <c r="O227" s="91"/>
      <c r="P227" s="91"/>
      <c r="Q227" s="91"/>
      <c r="R227" s="92"/>
      <c r="S227" s="93"/>
      <c r="T227" s="93"/>
      <c r="U227" s="94"/>
      <c r="V227" s="94"/>
      <c r="W227" s="95"/>
      <c r="X227" s="96"/>
      <c r="Y227" s="97"/>
    </row>
    <row r="228" customFormat="false" ht="11.25" hidden="false" customHeight="false" outlineLevel="0" collapsed="false">
      <c r="A228" s="150"/>
      <c r="B228" s="84"/>
      <c r="F228" s="85"/>
      <c r="G228" s="87"/>
      <c r="H228" s="88"/>
      <c r="I228" s="89"/>
      <c r="J228" s="88"/>
      <c r="K228" s="90"/>
      <c r="L228" s="90"/>
      <c r="M228" s="91"/>
      <c r="N228" s="91"/>
      <c r="O228" s="91"/>
      <c r="P228" s="91"/>
      <c r="Q228" s="91"/>
      <c r="R228" s="92"/>
      <c r="S228" s="93"/>
      <c r="T228" s="93"/>
      <c r="U228" s="94"/>
      <c r="V228" s="94"/>
      <c r="W228" s="95"/>
      <c r="X228" s="96"/>
      <c r="Y228" s="97"/>
    </row>
    <row r="229" customFormat="false" ht="11.25" hidden="false" customHeight="false" outlineLevel="0" collapsed="false">
      <c r="A229" s="150"/>
      <c r="B229" s="84"/>
      <c r="F229" s="85"/>
      <c r="G229" s="87"/>
      <c r="H229" s="88"/>
      <c r="I229" s="89"/>
      <c r="J229" s="88"/>
      <c r="K229" s="90"/>
      <c r="L229" s="90"/>
      <c r="M229" s="91"/>
      <c r="N229" s="91"/>
      <c r="O229" s="91"/>
      <c r="P229" s="91"/>
      <c r="Q229" s="91"/>
      <c r="R229" s="92"/>
      <c r="S229" s="93"/>
      <c r="T229" s="93"/>
      <c r="U229" s="94"/>
      <c r="V229" s="94"/>
      <c r="W229" s="95"/>
      <c r="X229" s="96"/>
      <c r="Y229" s="97"/>
    </row>
    <row r="230" customFormat="false" ht="11.25" hidden="false" customHeight="false" outlineLevel="0" collapsed="false">
      <c r="A230" s="150"/>
      <c r="B230" s="84"/>
      <c r="F230" s="85"/>
      <c r="G230" s="87"/>
      <c r="H230" s="88"/>
      <c r="I230" s="89"/>
      <c r="J230" s="88"/>
      <c r="K230" s="90"/>
      <c r="L230" s="90"/>
      <c r="M230" s="91"/>
      <c r="N230" s="91"/>
      <c r="O230" s="91"/>
      <c r="P230" s="91"/>
      <c r="Q230" s="91"/>
      <c r="R230" s="92"/>
      <c r="S230" s="93"/>
      <c r="T230" s="93"/>
      <c r="U230" s="94"/>
      <c r="V230" s="94"/>
      <c r="W230" s="95"/>
      <c r="X230" s="96"/>
      <c r="Y230" s="97"/>
    </row>
    <row r="231" customFormat="false" ht="11.25" hidden="false" customHeight="false" outlineLevel="0" collapsed="false">
      <c r="A231" s="150"/>
      <c r="B231" s="84"/>
      <c r="F231" s="85"/>
      <c r="G231" s="87"/>
      <c r="H231" s="88"/>
      <c r="I231" s="89"/>
      <c r="J231" s="88"/>
      <c r="K231" s="90"/>
      <c r="L231" s="90"/>
      <c r="M231" s="91"/>
      <c r="N231" s="91"/>
      <c r="O231" s="91"/>
      <c r="P231" s="91"/>
      <c r="Q231" s="91"/>
      <c r="R231" s="92"/>
      <c r="S231" s="93"/>
      <c r="T231" s="93"/>
      <c r="U231" s="94"/>
      <c r="V231" s="94"/>
      <c r="W231" s="95"/>
      <c r="X231" s="96"/>
      <c r="Y231" s="97"/>
    </row>
    <row r="232" customFormat="false" ht="11.25" hidden="false" customHeight="false" outlineLevel="0" collapsed="false">
      <c r="A232" s="150"/>
      <c r="B232" s="84"/>
      <c r="F232" s="85"/>
      <c r="G232" s="87"/>
      <c r="H232" s="88"/>
      <c r="I232" s="89"/>
      <c r="J232" s="88"/>
      <c r="K232" s="90"/>
      <c r="L232" s="90"/>
      <c r="M232" s="91"/>
      <c r="N232" s="91"/>
      <c r="O232" s="91"/>
      <c r="P232" s="91"/>
      <c r="Q232" s="91"/>
      <c r="R232" s="92"/>
      <c r="S232" s="93"/>
      <c r="T232" s="93"/>
      <c r="U232" s="94"/>
      <c r="V232" s="94"/>
      <c r="W232" s="95"/>
      <c r="X232" s="96"/>
      <c r="Y232" s="97"/>
    </row>
    <row r="233" customFormat="false" ht="11.25" hidden="false" customHeight="false" outlineLevel="0" collapsed="false">
      <c r="A233" s="150"/>
      <c r="B233" s="84"/>
      <c r="F233" s="85"/>
      <c r="G233" s="87"/>
      <c r="H233" s="88"/>
      <c r="I233" s="89"/>
      <c r="J233" s="88"/>
      <c r="K233" s="90"/>
      <c r="L233" s="90"/>
      <c r="M233" s="91"/>
      <c r="N233" s="91"/>
      <c r="O233" s="91"/>
      <c r="P233" s="91"/>
      <c r="Q233" s="91"/>
      <c r="R233" s="92"/>
      <c r="S233" s="93"/>
      <c r="T233" s="93"/>
      <c r="U233" s="94"/>
      <c r="V233" s="94"/>
      <c r="W233" s="95"/>
      <c r="X233" s="96"/>
      <c r="Y233" s="97"/>
    </row>
    <row r="234" customFormat="false" ht="11.25" hidden="false" customHeight="false" outlineLevel="0" collapsed="false">
      <c r="A234" s="150"/>
      <c r="B234" s="84"/>
      <c r="F234" s="85"/>
      <c r="G234" s="87"/>
      <c r="H234" s="88"/>
      <c r="I234" s="89"/>
      <c r="J234" s="88"/>
      <c r="K234" s="90"/>
      <c r="L234" s="90"/>
      <c r="M234" s="91"/>
      <c r="N234" s="91"/>
      <c r="O234" s="91"/>
      <c r="P234" s="91"/>
      <c r="Q234" s="91"/>
      <c r="R234" s="92"/>
      <c r="S234" s="93"/>
      <c r="T234" s="93"/>
      <c r="U234" s="94"/>
      <c r="V234" s="94"/>
      <c r="W234" s="95"/>
      <c r="X234" s="96"/>
      <c r="Y234" s="97"/>
    </row>
    <row r="235" customFormat="false" ht="11.25" hidden="false" customHeight="false" outlineLevel="0" collapsed="false">
      <c r="A235" s="150"/>
      <c r="B235" s="84"/>
      <c r="F235" s="85"/>
      <c r="G235" s="87"/>
      <c r="H235" s="88"/>
      <c r="I235" s="89"/>
      <c r="J235" s="88"/>
      <c r="K235" s="90"/>
      <c r="L235" s="90"/>
      <c r="M235" s="91"/>
      <c r="N235" s="91"/>
      <c r="O235" s="91"/>
      <c r="P235" s="91"/>
      <c r="Q235" s="91"/>
      <c r="R235" s="92"/>
      <c r="S235" s="93"/>
      <c r="T235" s="93"/>
      <c r="U235" s="94"/>
      <c r="V235" s="94"/>
      <c r="W235" s="95"/>
      <c r="X235" s="96"/>
      <c r="Y235" s="97"/>
    </row>
    <row r="236" customFormat="false" ht="11.25" hidden="false" customHeight="false" outlineLevel="0" collapsed="false">
      <c r="A236" s="150"/>
      <c r="B236" s="84"/>
      <c r="F236" s="85"/>
      <c r="G236" s="87"/>
      <c r="H236" s="88"/>
      <c r="I236" s="89"/>
      <c r="J236" s="88"/>
      <c r="K236" s="90"/>
      <c r="L236" s="90"/>
      <c r="M236" s="91"/>
      <c r="N236" s="91"/>
      <c r="O236" s="91"/>
      <c r="P236" s="91"/>
      <c r="Q236" s="91"/>
      <c r="R236" s="92"/>
      <c r="S236" s="93"/>
      <c r="T236" s="93"/>
      <c r="U236" s="94"/>
      <c r="V236" s="94"/>
      <c r="W236" s="95"/>
      <c r="X236" s="96"/>
      <c r="Y236" s="97"/>
    </row>
    <row r="237" customFormat="false" ht="11.25" hidden="false" customHeight="false" outlineLevel="0" collapsed="false">
      <c r="A237" s="150"/>
      <c r="B237" s="84"/>
      <c r="F237" s="85"/>
      <c r="G237" s="87"/>
      <c r="H237" s="88"/>
      <c r="I237" s="89"/>
      <c r="J237" s="88"/>
      <c r="K237" s="90"/>
      <c r="L237" s="90"/>
      <c r="M237" s="91"/>
      <c r="N237" s="91"/>
      <c r="O237" s="91"/>
      <c r="P237" s="91"/>
      <c r="Q237" s="91"/>
      <c r="R237" s="92"/>
      <c r="S237" s="93"/>
      <c r="T237" s="93"/>
      <c r="U237" s="94"/>
      <c r="V237" s="94"/>
      <c r="W237" s="95"/>
      <c r="X237" s="96"/>
      <c r="Y237" s="97"/>
    </row>
    <row r="238" customFormat="false" ht="11.25" hidden="false" customHeight="false" outlineLevel="0" collapsed="false">
      <c r="A238" s="150"/>
      <c r="B238" s="84"/>
      <c r="F238" s="85"/>
      <c r="G238" s="87"/>
      <c r="H238" s="88"/>
      <c r="I238" s="89"/>
      <c r="J238" s="88"/>
      <c r="K238" s="90"/>
      <c r="L238" s="90"/>
      <c r="M238" s="91"/>
      <c r="N238" s="91"/>
      <c r="O238" s="91"/>
      <c r="P238" s="91"/>
      <c r="Q238" s="91"/>
      <c r="R238" s="92"/>
      <c r="S238" s="93"/>
      <c r="T238" s="93"/>
      <c r="U238" s="94"/>
      <c r="V238" s="94"/>
      <c r="W238" s="95"/>
      <c r="X238" s="96"/>
      <c r="Y238" s="97"/>
    </row>
    <row r="239" customFormat="false" ht="11.25" hidden="false" customHeight="false" outlineLevel="0" collapsed="false">
      <c r="A239" s="150"/>
      <c r="B239" s="84"/>
      <c r="F239" s="85"/>
      <c r="G239" s="87"/>
      <c r="H239" s="88"/>
      <c r="I239" s="89"/>
      <c r="J239" s="88"/>
      <c r="K239" s="90"/>
      <c r="L239" s="90"/>
      <c r="M239" s="91"/>
      <c r="N239" s="91"/>
      <c r="O239" s="91"/>
      <c r="P239" s="91"/>
      <c r="Q239" s="91"/>
      <c r="R239" s="92"/>
      <c r="S239" s="93"/>
      <c r="T239" s="93"/>
      <c r="U239" s="94"/>
      <c r="V239" s="94"/>
      <c r="W239" s="95"/>
      <c r="X239" s="96"/>
      <c r="Y239" s="97"/>
    </row>
    <row r="240" customFormat="false" ht="11.25" hidden="false" customHeight="false" outlineLevel="0" collapsed="false">
      <c r="A240" s="150"/>
      <c r="B240" s="84"/>
      <c r="F240" s="85"/>
      <c r="G240" s="87"/>
      <c r="H240" s="88"/>
      <c r="I240" s="89"/>
      <c r="J240" s="88"/>
      <c r="K240" s="90"/>
      <c r="L240" s="90"/>
      <c r="M240" s="91"/>
      <c r="N240" s="91"/>
      <c r="O240" s="91"/>
      <c r="P240" s="91"/>
      <c r="Q240" s="91"/>
      <c r="R240" s="92"/>
      <c r="S240" s="93"/>
      <c r="T240" s="93"/>
      <c r="U240" s="94"/>
      <c r="V240" s="94"/>
      <c r="W240" s="95"/>
      <c r="X240" s="96"/>
      <c r="Y240" s="97"/>
    </row>
    <row r="241" customFormat="false" ht="11.25" hidden="false" customHeight="false" outlineLevel="0" collapsed="false">
      <c r="A241" s="150"/>
      <c r="B241" s="84"/>
      <c r="F241" s="85"/>
      <c r="G241" s="87"/>
      <c r="H241" s="88"/>
      <c r="I241" s="89"/>
      <c r="J241" s="88"/>
      <c r="K241" s="90"/>
      <c r="L241" s="90"/>
      <c r="M241" s="91"/>
      <c r="N241" s="91"/>
      <c r="O241" s="91"/>
      <c r="P241" s="91"/>
      <c r="Q241" s="91"/>
      <c r="R241" s="92"/>
      <c r="S241" s="93"/>
      <c r="T241" s="93"/>
      <c r="U241" s="94"/>
      <c r="V241" s="94"/>
      <c r="W241" s="95"/>
      <c r="X241" s="96"/>
      <c r="Y241" s="97"/>
    </row>
    <row r="242" customFormat="false" ht="11.25" hidden="false" customHeight="false" outlineLevel="0" collapsed="false">
      <c r="A242" s="150"/>
      <c r="B242" s="84"/>
      <c r="F242" s="85"/>
      <c r="G242" s="87"/>
      <c r="H242" s="88"/>
      <c r="I242" s="89"/>
      <c r="J242" s="88"/>
      <c r="K242" s="90"/>
      <c r="L242" s="90"/>
      <c r="M242" s="91"/>
      <c r="N242" s="91"/>
      <c r="O242" s="91"/>
      <c r="P242" s="91"/>
      <c r="Q242" s="91"/>
      <c r="R242" s="92"/>
      <c r="S242" s="93"/>
      <c r="T242" s="93"/>
      <c r="U242" s="94"/>
      <c r="V242" s="94"/>
      <c r="W242" s="95"/>
      <c r="X242" s="96"/>
      <c r="Y242" s="97"/>
    </row>
    <row r="243" customFormat="false" ht="11.25" hidden="false" customHeight="false" outlineLevel="0" collapsed="false">
      <c r="A243" s="150"/>
      <c r="B243" s="84"/>
      <c r="F243" s="85"/>
      <c r="G243" s="87"/>
      <c r="H243" s="88"/>
      <c r="I243" s="89"/>
      <c r="J243" s="88"/>
      <c r="K243" s="90"/>
      <c r="L243" s="90"/>
      <c r="M243" s="91"/>
      <c r="N243" s="91"/>
      <c r="O243" s="91"/>
      <c r="P243" s="91"/>
      <c r="Q243" s="91"/>
      <c r="R243" s="92"/>
      <c r="S243" s="93"/>
      <c r="T243" s="93"/>
      <c r="U243" s="94"/>
      <c r="V243" s="94"/>
      <c r="W243" s="95"/>
      <c r="X243" s="96"/>
      <c r="Y243" s="97"/>
    </row>
    <row r="244" customFormat="false" ht="11.25" hidden="false" customHeight="false" outlineLevel="0" collapsed="false">
      <c r="A244" s="150"/>
      <c r="B244" s="84"/>
      <c r="F244" s="85"/>
      <c r="G244" s="87"/>
      <c r="H244" s="88"/>
      <c r="I244" s="89"/>
      <c r="J244" s="88"/>
      <c r="K244" s="90"/>
      <c r="L244" s="90"/>
      <c r="M244" s="91"/>
      <c r="N244" s="91"/>
      <c r="O244" s="91"/>
      <c r="P244" s="91"/>
      <c r="Q244" s="91"/>
      <c r="R244" s="92"/>
      <c r="S244" s="93"/>
      <c r="T244" s="93"/>
      <c r="U244" s="94"/>
      <c r="V244" s="94"/>
      <c r="W244" s="95"/>
      <c r="X244" s="96"/>
      <c r="Y244" s="97"/>
    </row>
    <row r="245" customFormat="false" ht="11.25" hidden="false" customHeight="false" outlineLevel="0" collapsed="false">
      <c r="A245" s="150"/>
      <c r="B245" s="84"/>
      <c r="F245" s="85"/>
      <c r="G245" s="87"/>
      <c r="H245" s="88"/>
      <c r="I245" s="89"/>
      <c r="J245" s="88"/>
      <c r="K245" s="90"/>
      <c r="L245" s="90"/>
      <c r="M245" s="91"/>
      <c r="N245" s="91"/>
      <c r="O245" s="91"/>
      <c r="P245" s="91"/>
      <c r="Q245" s="91"/>
      <c r="R245" s="92"/>
      <c r="S245" s="93"/>
      <c r="T245" s="93"/>
      <c r="U245" s="94"/>
      <c r="V245" s="94"/>
      <c r="W245" s="95"/>
      <c r="X245" s="96"/>
      <c r="Y245" s="97"/>
    </row>
    <row r="246" customFormat="false" ht="11.25" hidden="false" customHeight="false" outlineLevel="0" collapsed="false">
      <c r="A246" s="150"/>
      <c r="B246" s="84"/>
      <c r="F246" s="85"/>
      <c r="G246" s="87"/>
      <c r="H246" s="88"/>
      <c r="I246" s="89"/>
      <c r="J246" s="88"/>
      <c r="K246" s="90"/>
      <c r="L246" s="90"/>
      <c r="M246" s="91"/>
      <c r="N246" s="91"/>
      <c r="O246" s="91"/>
      <c r="P246" s="91"/>
      <c r="Q246" s="91"/>
      <c r="R246" s="92"/>
      <c r="S246" s="93"/>
      <c r="T246" s="93"/>
      <c r="U246" s="94"/>
      <c r="V246" s="94"/>
      <c r="W246" s="95"/>
      <c r="X246" s="96"/>
      <c r="Y246" s="97"/>
    </row>
    <row r="247" customFormat="false" ht="11.25" hidden="false" customHeight="false" outlineLevel="0" collapsed="false">
      <c r="A247" s="150"/>
      <c r="B247" s="84"/>
      <c r="F247" s="85"/>
      <c r="G247" s="87"/>
      <c r="H247" s="88"/>
      <c r="I247" s="89"/>
      <c r="J247" s="88"/>
      <c r="K247" s="90"/>
      <c r="L247" s="90"/>
      <c r="M247" s="91"/>
      <c r="N247" s="91"/>
      <c r="O247" s="91"/>
      <c r="P247" s="91"/>
      <c r="Q247" s="91"/>
      <c r="R247" s="92"/>
      <c r="S247" s="93"/>
      <c r="T247" s="93"/>
      <c r="U247" s="94"/>
      <c r="V247" s="94"/>
      <c r="W247" s="95"/>
      <c r="X247" s="96"/>
      <c r="Y247" s="97"/>
    </row>
    <row r="248" customFormat="false" ht="11.25" hidden="false" customHeight="false" outlineLevel="0" collapsed="false">
      <c r="A248" s="150"/>
      <c r="B248" s="84"/>
      <c r="F248" s="85"/>
      <c r="G248" s="87"/>
      <c r="H248" s="88"/>
      <c r="I248" s="89"/>
      <c r="J248" s="88"/>
      <c r="K248" s="90"/>
      <c r="L248" s="90"/>
      <c r="M248" s="91"/>
      <c r="N248" s="91"/>
      <c r="O248" s="91"/>
      <c r="P248" s="91"/>
      <c r="Q248" s="91"/>
      <c r="R248" s="92"/>
      <c r="S248" s="93"/>
      <c r="T248" s="93"/>
      <c r="U248" s="94"/>
      <c r="V248" s="94"/>
      <c r="W248" s="95"/>
      <c r="X248" s="96"/>
      <c r="Y248" s="97"/>
    </row>
    <row r="249" customFormat="false" ht="11.25" hidden="false" customHeight="false" outlineLevel="0" collapsed="false">
      <c r="A249" s="150"/>
      <c r="B249" s="84"/>
      <c r="F249" s="85"/>
      <c r="G249" s="87"/>
      <c r="H249" s="88"/>
      <c r="I249" s="89"/>
      <c r="J249" s="88"/>
      <c r="K249" s="90"/>
      <c r="L249" s="90"/>
      <c r="M249" s="91"/>
      <c r="N249" s="91"/>
      <c r="O249" s="91"/>
      <c r="P249" s="91"/>
      <c r="Q249" s="91"/>
      <c r="R249" s="92"/>
      <c r="S249" s="93"/>
      <c r="T249" s="93"/>
      <c r="U249" s="94"/>
      <c r="V249" s="94"/>
      <c r="W249" s="95"/>
      <c r="X249" s="96"/>
      <c r="Y249" s="97"/>
    </row>
    <row r="250" customFormat="false" ht="11.25" hidden="false" customHeight="false" outlineLevel="0" collapsed="false">
      <c r="A250" s="150"/>
      <c r="B250" s="84"/>
      <c r="F250" s="85"/>
      <c r="G250" s="87"/>
      <c r="H250" s="88"/>
      <c r="I250" s="89"/>
      <c r="J250" s="88"/>
      <c r="K250" s="90"/>
      <c r="L250" s="90"/>
      <c r="M250" s="91"/>
      <c r="N250" s="91"/>
      <c r="O250" s="91"/>
      <c r="P250" s="91"/>
      <c r="Q250" s="91"/>
      <c r="R250" s="92"/>
      <c r="S250" s="93"/>
      <c r="T250" s="93"/>
      <c r="U250" s="94"/>
      <c r="V250" s="94"/>
      <c r="W250" s="95"/>
      <c r="X250" s="96"/>
      <c r="Y250" s="97"/>
    </row>
    <row r="251" customFormat="false" ht="11.25" hidden="false" customHeight="false" outlineLevel="0" collapsed="false">
      <c r="A251" s="150"/>
      <c r="B251" s="84"/>
      <c r="F251" s="85"/>
      <c r="G251" s="87"/>
      <c r="H251" s="88"/>
      <c r="I251" s="89"/>
      <c r="J251" s="88"/>
      <c r="K251" s="90"/>
      <c r="L251" s="90"/>
      <c r="M251" s="91"/>
      <c r="N251" s="91"/>
      <c r="O251" s="91"/>
      <c r="P251" s="91"/>
      <c r="Q251" s="91"/>
      <c r="R251" s="92"/>
      <c r="S251" s="93"/>
      <c r="T251" s="93"/>
      <c r="U251" s="94"/>
      <c r="V251" s="94"/>
      <c r="W251" s="95"/>
      <c r="X251" s="96"/>
      <c r="Y251" s="97"/>
    </row>
    <row r="252" customFormat="false" ht="11.25" hidden="false" customHeight="false" outlineLevel="0" collapsed="false">
      <c r="A252" s="150"/>
      <c r="B252" s="84"/>
      <c r="F252" s="85"/>
      <c r="G252" s="87"/>
      <c r="H252" s="88"/>
      <c r="I252" s="89"/>
      <c r="J252" s="88"/>
      <c r="K252" s="90"/>
      <c r="L252" s="90"/>
      <c r="M252" s="91"/>
      <c r="N252" s="91"/>
      <c r="O252" s="91"/>
      <c r="P252" s="91"/>
      <c r="Q252" s="91"/>
      <c r="R252" s="92"/>
      <c r="S252" s="93"/>
      <c r="T252" s="93"/>
      <c r="U252" s="94"/>
      <c r="V252" s="94"/>
      <c r="W252" s="95"/>
      <c r="X252" s="96"/>
      <c r="Y252" s="97"/>
    </row>
    <row r="253" customFormat="false" ht="11.25" hidden="false" customHeight="false" outlineLevel="0" collapsed="false">
      <c r="A253" s="150"/>
      <c r="B253" s="84"/>
      <c r="F253" s="85"/>
      <c r="G253" s="87"/>
      <c r="H253" s="88"/>
      <c r="I253" s="89"/>
      <c r="J253" s="88"/>
      <c r="K253" s="90"/>
      <c r="L253" s="90"/>
      <c r="M253" s="91"/>
      <c r="N253" s="91"/>
      <c r="O253" s="91"/>
      <c r="P253" s="91"/>
      <c r="Q253" s="91"/>
      <c r="R253" s="92"/>
      <c r="S253" s="93"/>
      <c r="T253" s="93"/>
      <c r="U253" s="94"/>
      <c r="V253" s="94"/>
      <c r="W253" s="95"/>
      <c r="X253" s="96"/>
      <c r="Y253" s="97"/>
    </row>
    <row r="254" customFormat="false" ht="11.25" hidden="false" customHeight="false" outlineLevel="0" collapsed="false">
      <c r="A254" s="150"/>
      <c r="B254" s="84"/>
      <c r="F254" s="85"/>
      <c r="G254" s="87"/>
      <c r="H254" s="88"/>
      <c r="I254" s="89"/>
      <c r="J254" s="88"/>
      <c r="K254" s="90"/>
      <c r="L254" s="90"/>
      <c r="M254" s="91"/>
      <c r="N254" s="91"/>
      <c r="O254" s="91"/>
      <c r="P254" s="91"/>
      <c r="Q254" s="91"/>
      <c r="R254" s="92"/>
      <c r="S254" s="93"/>
      <c r="T254" s="93"/>
      <c r="U254" s="94"/>
      <c r="V254" s="94"/>
      <c r="W254" s="95"/>
      <c r="X254" s="96"/>
      <c r="Y254" s="97"/>
    </row>
    <row r="255" customFormat="false" ht="11.25" hidden="false" customHeight="false" outlineLevel="0" collapsed="false">
      <c r="A255" s="150"/>
      <c r="B255" s="84"/>
      <c r="F255" s="85"/>
      <c r="G255" s="87"/>
      <c r="H255" s="88"/>
      <c r="I255" s="89"/>
      <c r="J255" s="88"/>
      <c r="K255" s="90"/>
      <c r="L255" s="90"/>
      <c r="M255" s="91"/>
      <c r="N255" s="91"/>
      <c r="O255" s="91"/>
      <c r="P255" s="91"/>
      <c r="Q255" s="91"/>
      <c r="R255" s="92"/>
      <c r="S255" s="93"/>
      <c r="T255" s="93"/>
      <c r="U255" s="94"/>
      <c r="V255" s="94"/>
      <c r="W255" s="95"/>
      <c r="X255" s="96"/>
      <c r="Y255" s="97"/>
    </row>
    <row r="256" customFormat="false" ht="11.25" hidden="false" customHeight="false" outlineLevel="0" collapsed="false">
      <c r="A256" s="150"/>
      <c r="B256" s="84"/>
      <c r="F256" s="85"/>
      <c r="G256" s="87"/>
      <c r="H256" s="88"/>
      <c r="I256" s="89"/>
      <c r="J256" s="88"/>
      <c r="K256" s="90"/>
      <c r="L256" s="90"/>
      <c r="M256" s="91"/>
      <c r="N256" s="91"/>
      <c r="O256" s="91"/>
      <c r="P256" s="91"/>
      <c r="Q256" s="91"/>
      <c r="R256" s="92"/>
      <c r="S256" s="93"/>
      <c r="T256" s="93"/>
      <c r="U256" s="94"/>
      <c r="V256" s="94"/>
      <c r="W256" s="95"/>
      <c r="X256" s="96"/>
      <c r="Y256" s="97"/>
    </row>
    <row r="257" customFormat="false" ht="11.25" hidden="false" customHeight="false" outlineLevel="0" collapsed="false">
      <c r="A257" s="150"/>
      <c r="B257" s="84"/>
      <c r="F257" s="85"/>
      <c r="G257" s="87"/>
      <c r="H257" s="88"/>
      <c r="I257" s="89"/>
      <c r="J257" s="88"/>
      <c r="K257" s="90"/>
      <c r="L257" s="90"/>
      <c r="M257" s="91"/>
      <c r="N257" s="91"/>
      <c r="O257" s="91"/>
      <c r="P257" s="91"/>
      <c r="Q257" s="91"/>
      <c r="R257" s="92"/>
      <c r="S257" s="93"/>
      <c r="T257" s="93"/>
      <c r="U257" s="94"/>
      <c r="V257" s="94"/>
      <c r="W257" s="95"/>
      <c r="X257" s="96"/>
      <c r="Y257" s="97"/>
    </row>
    <row r="258" customFormat="false" ht="11.25" hidden="false" customHeight="false" outlineLevel="0" collapsed="false">
      <c r="A258" s="150"/>
      <c r="B258" s="84"/>
      <c r="F258" s="85"/>
      <c r="G258" s="87"/>
      <c r="H258" s="88"/>
      <c r="I258" s="89"/>
      <c r="J258" s="88"/>
      <c r="K258" s="90"/>
      <c r="L258" s="90"/>
      <c r="M258" s="91"/>
      <c r="N258" s="91"/>
      <c r="O258" s="91"/>
      <c r="P258" s="91"/>
      <c r="Q258" s="91"/>
      <c r="R258" s="92"/>
      <c r="S258" s="93"/>
      <c r="T258" s="93"/>
      <c r="U258" s="94"/>
      <c r="V258" s="94"/>
      <c r="W258" s="95"/>
      <c r="X258" s="96"/>
      <c r="Y258" s="97"/>
    </row>
    <row r="259" customFormat="false" ht="11.25" hidden="false" customHeight="false" outlineLevel="0" collapsed="false">
      <c r="A259" s="150"/>
      <c r="B259" s="84"/>
      <c r="F259" s="85"/>
      <c r="G259" s="87"/>
      <c r="H259" s="88"/>
      <c r="I259" s="89"/>
      <c r="J259" s="88"/>
      <c r="K259" s="90"/>
      <c r="L259" s="90"/>
      <c r="M259" s="91"/>
      <c r="N259" s="91"/>
      <c r="O259" s="91"/>
      <c r="P259" s="91"/>
      <c r="Q259" s="91"/>
      <c r="R259" s="92"/>
      <c r="S259" s="93"/>
      <c r="T259" s="93"/>
      <c r="U259" s="94"/>
      <c r="V259" s="94"/>
      <c r="W259" s="95"/>
      <c r="X259" s="96"/>
      <c r="Y259" s="97"/>
    </row>
    <row r="260" customFormat="false" ht="11.25" hidden="false" customHeight="false" outlineLevel="0" collapsed="false">
      <c r="A260" s="150"/>
      <c r="B260" s="84"/>
      <c r="F260" s="85"/>
      <c r="G260" s="87"/>
      <c r="H260" s="88"/>
      <c r="I260" s="89"/>
      <c r="J260" s="88"/>
      <c r="K260" s="90"/>
      <c r="L260" s="90"/>
      <c r="M260" s="91"/>
      <c r="N260" s="91"/>
      <c r="O260" s="91"/>
      <c r="P260" s="91"/>
      <c r="Q260" s="91"/>
      <c r="R260" s="92"/>
      <c r="S260" s="93"/>
      <c r="T260" s="93"/>
      <c r="U260" s="94"/>
      <c r="V260" s="94"/>
      <c r="W260" s="95"/>
      <c r="X260" s="96"/>
      <c r="Y260" s="97"/>
    </row>
    <row r="261" customFormat="false" ht="11.25" hidden="false" customHeight="false" outlineLevel="0" collapsed="false">
      <c r="A261" s="150"/>
      <c r="B261" s="84"/>
      <c r="F261" s="85"/>
      <c r="G261" s="87"/>
      <c r="H261" s="88"/>
      <c r="I261" s="89"/>
      <c r="J261" s="88"/>
      <c r="K261" s="90"/>
      <c r="L261" s="90"/>
      <c r="M261" s="91"/>
      <c r="N261" s="91"/>
      <c r="O261" s="91"/>
      <c r="P261" s="91"/>
      <c r="Q261" s="91"/>
      <c r="R261" s="92"/>
      <c r="S261" s="93"/>
      <c r="T261" s="93"/>
      <c r="U261" s="94"/>
      <c r="V261" s="94"/>
      <c r="W261" s="95"/>
      <c r="X261" s="96"/>
      <c r="Y261" s="97"/>
    </row>
    <row r="262" customFormat="false" ht="11.25" hidden="false" customHeight="false" outlineLevel="0" collapsed="false">
      <c r="A262" s="150"/>
      <c r="B262" s="84"/>
      <c r="F262" s="85"/>
      <c r="G262" s="87"/>
      <c r="H262" s="88"/>
      <c r="I262" s="89"/>
      <c r="J262" s="88"/>
      <c r="K262" s="90"/>
      <c r="L262" s="90"/>
      <c r="M262" s="91"/>
      <c r="N262" s="91"/>
      <c r="O262" s="91"/>
      <c r="P262" s="91"/>
      <c r="Q262" s="91"/>
      <c r="R262" s="92"/>
      <c r="S262" s="93"/>
      <c r="T262" s="93"/>
      <c r="U262" s="94"/>
      <c r="V262" s="94"/>
      <c r="W262" s="95"/>
      <c r="X262" s="96"/>
      <c r="Y262" s="97"/>
    </row>
    <row r="263" customFormat="false" ht="11.25" hidden="false" customHeight="false" outlineLevel="0" collapsed="false">
      <c r="A263" s="150"/>
      <c r="B263" s="84"/>
      <c r="F263" s="85"/>
      <c r="G263" s="87"/>
      <c r="H263" s="88"/>
      <c r="I263" s="89"/>
      <c r="J263" s="88"/>
      <c r="K263" s="90"/>
      <c r="L263" s="90"/>
      <c r="M263" s="91"/>
      <c r="N263" s="91"/>
      <c r="O263" s="91"/>
      <c r="P263" s="91"/>
      <c r="Q263" s="91"/>
      <c r="R263" s="92"/>
      <c r="S263" s="93"/>
      <c r="T263" s="93"/>
      <c r="U263" s="94"/>
      <c r="V263" s="94"/>
      <c r="W263" s="95"/>
      <c r="X263" s="96"/>
      <c r="Y263" s="97"/>
    </row>
    <row r="264" customFormat="false" ht="11.25" hidden="false" customHeight="false" outlineLevel="0" collapsed="false">
      <c r="A264" s="150"/>
      <c r="B264" s="84"/>
      <c r="F264" s="85"/>
      <c r="G264" s="87"/>
      <c r="H264" s="88"/>
      <c r="I264" s="89"/>
      <c r="J264" s="88"/>
      <c r="K264" s="90"/>
      <c r="L264" s="90"/>
      <c r="M264" s="91"/>
      <c r="N264" s="91"/>
      <c r="O264" s="91"/>
      <c r="P264" s="91"/>
      <c r="Q264" s="91"/>
      <c r="R264" s="92"/>
      <c r="S264" s="93"/>
      <c r="T264" s="93"/>
      <c r="U264" s="94"/>
      <c r="V264" s="94"/>
      <c r="W264" s="95"/>
      <c r="X264" s="96"/>
      <c r="Y264" s="97"/>
    </row>
    <row r="265" customFormat="false" ht="11.25" hidden="false" customHeight="false" outlineLevel="0" collapsed="false">
      <c r="A265" s="150"/>
      <c r="B265" s="84"/>
      <c r="F265" s="85"/>
      <c r="G265" s="87"/>
      <c r="H265" s="88"/>
      <c r="I265" s="89"/>
      <c r="J265" s="88"/>
      <c r="K265" s="90"/>
      <c r="L265" s="90"/>
      <c r="M265" s="91"/>
      <c r="N265" s="91"/>
      <c r="O265" s="91"/>
      <c r="P265" s="91"/>
      <c r="Q265" s="91"/>
      <c r="R265" s="92"/>
      <c r="S265" s="93"/>
      <c r="T265" s="93"/>
      <c r="U265" s="94"/>
      <c r="V265" s="94"/>
      <c r="W265" s="95"/>
      <c r="X265" s="96"/>
      <c r="Y265" s="97"/>
    </row>
    <row r="266" customFormat="false" ht="11.25" hidden="false" customHeight="false" outlineLevel="0" collapsed="false">
      <c r="A266" s="150"/>
      <c r="B266" s="84"/>
      <c r="F266" s="85"/>
      <c r="G266" s="87"/>
      <c r="H266" s="88"/>
      <c r="I266" s="89"/>
      <c r="J266" s="88"/>
      <c r="K266" s="90"/>
      <c r="L266" s="90"/>
      <c r="M266" s="91"/>
      <c r="N266" s="91"/>
      <c r="O266" s="91"/>
      <c r="P266" s="91"/>
      <c r="Q266" s="91"/>
      <c r="R266" s="92"/>
      <c r="S266" s="93"/>
      <c r="T266" s="93"/>
      <c r="U266" s="94"/>
      <c r="V266" s="94"/>
      <c r="W266" s="95"/>
      <c r="X266" s="96"/>
      <c r="Y266" s="97"/>
    </row>
    <row r="267" customFormat="false" ht="11.25" hidden="false" customHeight="false" outlineLevel="0" collapsed="false">
      <c r="A267" s="150"/>
      <c r="B267" s="84"/>
      <c r="F267" s="85"/>
      <c r="G267" s="87"/>
      <c r="H267" s="88"/>
      <c r="I267" s="89"/>
      <c r="J267" s="88"/>
      <c r="K267" s="90"/>
      <c r="L267" s="90"/>
      <c r="M267" s="91"/>
      <c r="N267" s="91"/>
      <c r="O267" s="91"/>
      <c r="P267" s="91"/>
      <c r="Q267" s="91"/>
      <c r="R267" s="92"/>
      <c r="S267" s="93"/>
      <c r="T267" s="93"/>
      <c r="U267" s="94"/>
      <c r="V267" s="94"/>
      <c r="W267" s="95"/>
      <c r="X267" s="96"/>
      <c r="Y267" s="97"/>
    </row>
    <row r="268" customFormat="false" ht="11.25" hidden="false" customHeight="false" outlineLevel="0" collapsed="false">
      <c r="A268" s="150"/>
      <c r="B268" s="84"/>
      <c r="F268" s="85"/>
      <c r="G268" s="87"/>
      <c r="H268" s="88"/>
      <c r="I268" s="89"/>
      <c r="J268" s="88"/>
      <c r="K268" s="90"/>
      <c r="L268" s="90"/>
      <c r="M268" s="91"/>
      <c r="N268" s="91"/>
      <c r="O268" s="91"/>
      <c r="P268" s="91"/>
      <c r="Q268" s="91"/>
      <c r="R268" s="92"/>
      <c r="S268" s="93"/>
      <c r="T268" s="93"/>
      <c r="U268" s="94"/>
      <c r="V268" s="94"/>
      <c r="W268" s="95"/>
      <c r="X268" s="96"/>
      <c r="Y268" s="97"/>
    </row>
    <row r="269" customFormat="false" ht="11.25" hidden="false" customHeight="false" outlineLevel="0" collapsed="false">
      <c r="A269" s="150"/>
      <c r="B269" s="84"/>
      <c r="F269" s="85"/>
      <c r="G269" s="87"/>
      <c r="H269" s="88"/>
      <c r="I269" s="89"/>
      <c r="J269" s="88"/>
      <c r="K269" s="90"/>
      <c r="L269" s="90"/>
      <c r="M269" s="91"/>
      <c r="N269" s="91"/>
      <c r="O269" s="91"/>
      <c r="P269" s="91"/>
      <c r="Q269" s="91"/>
      <c r="R269" s="92"/>
      <c r="S269" s="93"/>
      <c r="T269" s="93"/>
      <c r="U269" s="94"/>
      <c r="V269" s="94"/>
      <c r="W269" s="95"/>
      <c r="X269" s="96"/>
      <c r="Y269" s="97"/>
    </row>
    <row r="270" customFormat="false" ht="11.25" hidden="false" customHeight="false" outlineLevel="0" collapsed="false">
      <c r="A270" s="150"/>
      <c r="B270" s="84"/>
      <c r="F270" s="85"/>
      <c r="G270" s="87"/>
      <c r="H270" s="88"/>
      <c r="I270" s="89"/>
      <c r="J270" s="88"/>
      <c r="K270" s="90"/>
      <c r="L270" s="90"/>
      <c r="M270" s="91"/>
      <c r="N270" s="91"/>
      <c r="O270" s="91"/>
      <c r="P270" s="91"/>
      <c r="Q270" s="91"/>
      <c r="R270" s="92"/>
      <c r="S270" s="93"/>
      <c r="T270" s="93"/>
      <c r="U270" s="94"/>
      <c r="V270" s="94"/>
      <c r="W270" s="95"/>
      <c r="X270" s="96"/>
      <c r="Y270" s="97"/>
    </row>
    <row r="271" customFormat="false" ht="11.25" hidden="false" customHeight="false" outlineLevel="0" collapsed="false">
      <c r="A271" s="150"/>
      <c r="B271" s="84"/>
      <c r="F271" s="85"/>
      <c r="G271" s="87"/>
      <c r="H271" s="88"/>
      <c r="I271" s="89"/>
      <c r="J271" s="88"/>
      <c r="K271" s="90"/>
      <c r="L271" s="90"/>
      <c r="M271" s="91"/>
      <c r="N271" s="91"/>
      <c r="O271" s="91"/>
      <c r="P271" s="91"/>
      <c r="Q271" s="91"/>
      <c r="R271" s="92"/>
      <c r="S271" s="93"/>
      <c r="T271" s="93"/>
      <c r="U271" s="94"/>
      <c r="V271" s="94"/>
      <c r="W271" s="95"/>
      <c r="X271" s="96"/>
      <c r="Y271" s="97"/>
    </row>
    <row r="272" customFormat="false" ht="11.25" hidden="false" customHeight="false" outlineLevel="0" collapsed="false">
      <c r="A272" s="150"/>
      <c r="B272" s="84"/>
      <c r="F272" s="85"/>
      <c r="G272" s="87"/>
      <c r="H272" s="88"/>
      <c r="I272" s="89"/>
      <c r="J272" s="88"/>
      <c r="K272" s="90"/>
      <c r="L272" s="90"/>
      <c r="M272" s="91"/>
      <c r="N272" s="91"/>
      <c r="O272" s="91"/>
      <c r="P272" s="91"/>
      <c r="Q272" s="91"/>
      <c r="R272" s="92"/>
      <c r="S272" s="93"/>
      <c r="T272" s="93"/>
      <c r="U272" s="94"/>
      <c r="V272" s="94"/>
      <c r="W272" s="95"/>
      <c r="X272" s="96"/>
      <c r="Y272" s="97"/>
    </row>
    <row r="273" customFormat="false" ht="11.25" hidden="false" customHeight="false" outlineLevel="0" collapsed="false">
      <c r="A273" s="150"/>
      <c r="B273" s="84"/>
      <c r="F273" s="85"/>
      <c r="G273" s="87"/>
      <c r="H273" s="88"/>
      <c r="I273" s="89"/>
      <c r="J273" s="88"/>
      <c r="K273" s="90"/>
      <c r="L273" s="90"/>
      <c r="M273" s="91"/>
      <c r="N273" s="91"/>
      <c r="O273" s="91"/>
      <c r="P273" s="91"/>
      <c r="Q273" s="91"/>
      <c r="R273" s="92"/>
      <c r="S273" s="93"/>
      <c r="T273" s="93"/>
      <c r="U273" s="94"/>
      <c r="V273" s="94"/>
      <c r="W273" s="95"/>
      <c r="X273" s="96"/>
      <c r="Y273" s="97"/>
    </row>
    <row r="274" customFormat="false" ht="11.25" hidden="false" customHeight="false" outlineLevel="0" collapsed="false">
      <c r="A274" s="150"/>
      <c r="B274" s="84"/>
      <c r="F274" s="85"/>
      <c r="G274" s="87"/>
      <c r="H274" s="88"/>
      <c r="I274" s="89"/>
      <c r="J274" s="88"/>
      <c r="K274" s="90"/>
      <c r="L274" s="90"/>
      <c r="M274" s="91"/>
      <c r="N274" s="91"/>
      <c r="O274" s="91"/>
      <c r="P274" s="91"/>
      <c r="Q274" s="91"/>
      <c r="R274" s="92"/>
      <c r="S274" s="93"/>
      <c r="T274" s="93"/>
      <c r="U274" s="94"/>
      <c r="V274" s="94"/>
      <c r="W274" s="95"/>
      <c r="X274" s="96"/>
      <c r="Y274" s="97"/>
    </row>
    <row r="275" customFormat="false" ht="11.25" hidden="false" customHeight="false" outlineLevel="0" collapsed="false">
      <c r="A275" s="150"/>
      <c r="B275" s="84"/>
      <c r="F275" s="85"/>
      <c r="G275" s="87"/>
      <c r="H275" s="88"/>
      <c r="I275" s="89"/>
      <c r="J275" s="88"/>
      <c r="K275" s="90"/>
      <c r="L275" s="90"/>
      <c r="M275" s="91"/>
      <c r="N275" s="91"/>
      <c r="O275" s="91"/>
      <c r="P275" s="91"/>
      <c r="Q275" s="91"/>
      <c r="R275" s="92"/>
      <c r="S275" s="93"/>
      <c r="T275" s="93"/>
      <c r="U275" s="94"/>
      <c r="V275" s="94"/>
      <c r="W275" s="95"/>
      <c r="X275" s="96"/>
      <c r="Y275" s="97"/>
    </row>
    <row r="276" customFormat="false" ht="11.25" hidden="false" customHeight="false" outlineLevel="0" collapsed="false">
      <c r="A276" s="150"/>
      <c r="B276" s="84"/>
      <c r="F276" s="85"/>
      <c r="G276" s="87"/>
      <c r="H276" s="88"/>
      <c r="I276" s="89"/>
      <c r="J276" s="88"/>
      <c r="K276" s="90"/>
      <c r="L276" s="90"/>
      <c r="M276" s="91"/>
      <c r="N276" s="91"/>
      <c r="O276" s="91"/>
      <c r="P276" s="91"/>
      <c r="Q276" s="91"/>
      <c r="R276" s="92"/>
      <c r="S276" s="93"/>
      <c r="T276" s="93"/>
      <c r="U276" s="94"/>
      <c r="V276" s="94"/>
      <c r="W276" s="95"/>
      <c r="X276" s="96"/>
      <c r="Y276" s="97"/>
    </row>
    <row r="277" customFormat="false" ht="11.25" hidden="false" customHeight="false" outlineLevel="0" collapsed="false">
      <c r="A277" s="150"/>
      <c r="B277" s="84"/>
      <c r="F277" s="85"/>
      <c r="G277" s="87"/>
      <c r="H277" s="88"/>
      <c r="I277" s="89"/>
      <c r="J277" s="88"/>
      <c r="K277" s="90"/>
      <c r="L277" s="90"/>
      <c r="M277" s="91"/>
      <c r="N277" s="91"/>
      <c r="O277" s="91"/>
      <c r="P277" s="91"/>
      <c r="Q277" s="91"/>
      <c r="R277" s="92"/>
      <c r="S277" s="93"/>
      <c r="T277" s="93"/>
      <c r="U277" s="94"/>
      <c r="V277" s="94"/>
      <c r="W277" s="95"/>
      <c r="X277" s="96"/>
      <c r="Y277" s="97"/>
    </row>
    <row r="278" customFormat="false" ht="11.25" hidden="false" customHeight="false" outlineLevel="0" collapsed="false">
      <c r="A278" s="150"/>
      <c r="B278" s="84"/>
      <c r="F278" s="85"/>
      <c r="G278" s="87"/>
      <c r="H278" s="88"/>
      <c r="I278" s="89"/>
      <c r="J278" s="88"/>
      <c r="K278" s="90"/>
      <c r="L278" s="90"/>
      <c r="M278" s="91"/>
      <c r="N278" s="91"/>
      <c r="O278" s="91"/>
      <c r="P278" s="91"/>
      <c r="Q278" s="91"/>
      <c r="R278" s="92"/>
      <c r="S278" s="93"/>
      <c r="T278" s="93"/>
      <c r="U278" s="94"/>
      <c r="V278" s="94"/>
      <c r="W278" s="95"/>
      <c r="X278" s="96"/>
      <c r="Y278" s="97"/>
    </row>
    <row r="279" customFormat="false" ht="11.25" hidden="false" customHeight="false" outlineLevel="0" collapsed="false">
      <c r="A279" s="150"/>
      <c r="B279" s="84"/>
      <c r="F279" s="85"/>
      <c r="G279" s="87"/>
      <c r="H279" s="88"/>
      <c r="I279" s="89"/>
      <c r="J279" s="88"/>
      <c r="K279" s="90"/>
      <c r="L279" s="90"/>
      <c r="M279" s="91"/>
      <c r="N279" s="91"/>
      <c r="O279" s="91"/>
      <c r="P279" s="91"/>
      <c r="Q279" s="91"/>
      <c r="R279" s="92"/>
      <c r="S279" s="93"/>
      <c r="T279" s="93"/>
      <c r="U279" s="94"/>
      <c r="V279" s="94"/>
      <c r="W279" s="95"/>
      <c r="X279" s="96"/>
      <c r="Y279" s="97"/>
    </row>
    <row r="280" customFormat="false" ht="11.25" hidden="false" customHeight="false" outlineLevel="0" collapsed="false">
      <c r="A280" s="150"/>
      <c r="B280" s="84"/>
      <c r="F280" s="85"/>
      <c r="G280" s="87"/>
      <c r="H280" s="88"/>
      <c r="I280" s="89"/>
      <c r="J280" s="88"/>
      <c r="K280" s="90"/>
      <c r="L280" s="90"/>
      <c r="M280" s="91"/>
      <c r="N280" s="91"/>
      <c r="O280" s="91"/>
      <c r="P280" s="91"/>
      <c r="Q280" s="91"/>
      <c r="R280" s="92"/>
      <c r="S280" s="93"/>
      <c r="T280" s="93"/>
      <c r="U280" s="94"/>
      <c r="V280" s="94"/>
      <c r="W280" s="95"/>
      <c r="X280" s="96"/>
      <c r="Y280" s="97"/>
    </row>
    <row r="281" customFormat="false" ht="11.25" hidden="false" customHeight="false" outlineLevel="0" collapsed="false">
      <c r="A281" s="150"/>
      <c r="B281" s="84"/>
      <c r="F281" s="85"/>
      <c r="G281" s="87"/>
      <c r="H281" s="88"/>
      <c r="I281" s="89"/>
      <c r="J281" s="88"/>
      <c r="K281" s="90"/>
      <c r="L281" s="90"/>
      <c r="M281" s="91"/>
      <c r="N281" s="91"/>
      <c r="O281" s="91"/>
      <c r="P281" s="91"/>
      <c r="Q281" s="91"/>
      <c r="R281" s="92"/>
      <c r="S281" s="93"/>
      <c r="T281" s="93"/>
      <c r="U281" s="94"/>
      <c r="V281" s="94"/>
      <c r="W281" s="95"/>
      <c r="X281" s="96"/>
      <c r="Y281" s="97"/>
    </row>
    <row r="282" customFormat="false" ht="11.25" hidden="false" customHeight="false" outlineLevel="0" collapsed="false">
      <c r="A282" s="150"/>
      <c r="B282" s="84"/>
      <c r="F282" s="85"/>
      <c r="G282" s="87"/>
      <c r="H282" s="88"/>
      <c r="I282" s="89"/>
      <c r="J282" s="88"/>
      <c r="K282" s="90"/>
      <c r="L282" s="90"/>
      <c r="M282" s="91"/>
      <c r="N282" s="91"/>
      <c r="O282" s="91"/>
      <c r="P282" s="91"/>
      <c r="Q282" s="91"/>
      <c r="R282" s="92"/>
      <c r="S282" s="93"/>
      <c r="T282" s="93"/>
      <c r="U282" s="94"/>
      <c r="V282" s="94"/>
      <c r="W282" s="95"/>
      <c r="X282" s="96"/>
      <c r="Y282" s="97"/>
    </row>
    <row r="283" customFormat="false" ht="11.25" hidden="false" customHeight="false" outlineLevel="0" collapsed="false">
      <c r="A283" s="150"/>
      <c r="B283" s="84"/>
      <c r="F283" s="85"/>
      <c r="G283" s="87"/>
      <c r="H283" s="88"/>
      <c r="I283" s="89"/>
      <c r="J283" s="88"/>
      <c r="K283" s="90"/>
      <c r="L283" s="90"/>
      <c r="M283" s="91"/>
      <c r="N283" s="91"/>
      <c r="O283" s="91"/>
      <c r="P283" s="91"/>
      <c r="Q283" s="91"/>
      <c r="R283" s="92"/>
      <c r="S283" s="93"/>
      <c r="T283" s="93"/>
      <c r="U283" s="94"/>
      <c r="V283" s="94"/>
      <c r="W283" s="95"/>
      <c r="X283" s="96"/>
      <c r="Y283" s="97"/>
    </row>
    <row r="284" customFormat="false" ht="11.25" hidden="false" customHeight="false" outlineLevel="0" collapsed="false">
      <c r="A284" s="150"/>
      <c r="B284" s="84"/>
      <c r="F284" s="85"/>
      <c r="G284" s="87"/>
      <c r="H284" s="88"/>
      <c r="I284" s="89"/>
      <c r="J284" s="88"/>
      <c r="K284" s="90"/>
      <c r="L284" s="90"/>
      <c r="M284" s="91"/>
      <c r="N284" s="91"/>
      <c r="O284" s="91"/>
      <c r="P284" s="91"/>
      <c r="Q284" s="91"/>
      <c r="R284" s="92"/>
      <c r="S284" s="93"/>
      <c r="T284" s="93"/>
      <c r="U284" s="94"/>
      <c r="V284" s="94"/>
      <c r="W284" s="95"/>
      <c r="X284" s="96"/>
      <c r="Y284" s="97"/>
    </row>
    <row r="285" customFormat="false" ht="11.25" hidden="false" customHeight="false" outlineLevel="0" collapsed="false">
      <c r="A285" s="150"/>
      <c r="B285" s="84"/>
      <c r="F285" s="85"/>
      <c r="G285" s="87"/>
      <c r="H285" s="88"/>
      <c r="I285" s="89"/>
      <c r="J285" s="88"/>
      <c r="K285" s="90"/>
      <c r="L285" s="90"/>
      <c r="M285" s="91"/>
      <c r="N285" s="91"/>
      <c r="O285" s="91"/>
      <c r="P285" s="91"/>
      <c r="Q285" s="91"/>
      <c r="R285" s="92"/>
      <c r="S285" s="93"/>
      <c r="T285" s="93"/>
      <c r="U285" s="94"/>
      <c r="V285" s="94"/>
      <c r="W285" s="95"/>
      <c r="X285" s="96"/>
      <c r="Y285" s="97"/>
    </row>
    <row r="286" customFormat="false" ht="11.25" hidden="false" customHeight="false" outlineLevel="0" collapsed="false">
      <c r="A286" s="150"/>
      <c r="B286" s="84"/>
      <c r="F286" s="85"/>
      <c r="G286" s="87"/>
      <c r="H286" s="88"/>
      <c r="I286" s="89"/>
      <c r="J286" s="88"/>
      <c r="K286" s="90"/>
      <c r="L286" s="90"/>
      <c r="M286" s="91"/>
      <c r="N286" s="91"/>
      <c r="O286" s="91"/>
      <c r="P286" s="91"/>
      <c r="Q286" s="91"/>
      <c r="R286" s="92"/>
      <c r="S286" s="93"/>
      <c r="T286" s="93"/>
      <c r="U286" s="94"/>
      <c r="V286" s="94"/>
      <c r="W286" s="95"/>
      <c r="X286" s="96"/>
      <c r="Y286" s="97"/>
    </row>
    <row r="287" customFormat="false" ht="11.25" hidden="false" customHeight="false" outlineLevel="0" collapsed="false">
      <c r="A287" s="150"/>
      <c r="B287" s="84"/>
      <c r="F287" s="85"/>
      <c r="G287" s="87"/>
      <c r="H287" s="88"/>
      <c r="I287" s="89"/>
      <c r="J287" s="88"/>
      <c r="K287" s="90"/>
      <c r="L287" s="90"/>
      <c r="M287" s="91"/>
      <c r="N287" s="91"/>
      <c r="O287" s="91"/>
      <c r="P287" s="91"/>
      <c r="Q287" s="91"/>
      <c r="R287" s="92"/>
      <c r="S287" s="93"/>
      <c r="T287" s="93"/>
      <c r="U287" s="94"/>
      <c r="V287" s="94"/>
      <c r="W287" s="95"/>
      <c r="X287" s="96"/>
      <c r="Y287" s="97"/>
    </row>
    <row r="288" customFormat="false" ht="11.25" hidden="false" customHeight="false" outlineLevel="0" collapsed="false">
      <c r="A288" s="150"/>
      <c r="B288" s="84"/>
      <c r="F288" s="85"/>
      <c r="G288" s="87"/>
      <c r="H288" s="88"/>
      <c r="I288" s="89"/>
      <c r="J288" s="88"/>
      <c r="K288" s="90"/>
      <c r="L288" s="90"/>
      <c r="M288" s="91"/>
      <c r="N288" s="91"/>
      <c r="O288" s="91"/>
      <c r="P288" s="91"/>
      <c r="Q288" s="91"/>
      <c r="R288" s="92"/>
      <c r="S288" s="93"/>
      <c r="T288" s="93"/>
      <c r="U288" s="94"/>
      <c r="V288" s="94"/>
      <c r="W288" s="95"/>
      <c r="X288" s="96"/>
      <c r="Y288" s="97"/>
    </row>
    <row r="289" customFormat="false" ht="11.25" hidden="false" customHeight="false" outlineLevel="0" collapsed="false">
      <c r="A289" s="150"/>
      <c r="B289" s="84"/>
      <c r="F289" s="85"/>
      <c r="G289" s="87"/>
      <c r="H289" s="88"/>
      <c r="I289" s="89"/>
      <c r="J289" s="88"/>
      <c r="K289" s="90"/>
      <c r="L289" s="90"/>
      <c r="M289" s="91"/>
      <c r="N289" s="91"/>
      <c r="O289" s="91"/>
      <c r="P289" s="91"/>
      <c r="Q289" s="91"/>
      <c r="R289" s="92"/>
      <c r="S289" s="93"/>
      <c r="T289" s="93"/>
      <c r="U289" s="94"/>
      <c r="V289" s="94"/>
      <c r="W289" s="95"/>
      <c r="X289" s="96"/>
      <c r="Y289" s="97"/>
    </row>
    <row r="290" customFormat="false" ht="11.25" hidden="false" customHeight="false" outlineLevel="0" collapsed="false">
      <c r="A290" s="150"/>
      <c r="B290" s="84"/>
      <c r="F290" s="85"/>
      <c r="G290" s="87"/>
      <c r="H290" s="88"/>
      <c r="I290" s="89"/>
      <c r="J290" s="88"/>
      <c r="K290" s="90"/>
      <c r="L290" s="90"/>
      <c r="M290" s="91"/>
      <c r="N290" s="91"/>
      <c r="O290" s="91"/>
      <c r="P290" s="91"/>
      <c r="Q290" s="91"/>
      <c r="R290" s="92"/>
      <c r="S290" s="93"/>
      <c r="T290" s="93"/>
      <c r="U290" s="94"/>
      <c r="V290" s="94"/>
      <c r="W290" s="95"/>
      <c r="X290" s="96"/>
      <c r="Y290" s="97"/>
    </row>
    <row r="291" customFormat="false" ht="11.25" hidden="false" customHeight="false" outlineLevel="0" collapsed="false">
      <c r="A291" s="150"/>
      <c r="B291" s="84"/>
      <c r="F291" s="85"/>
      <c r="G291" s="87"/>
      <c r="H291" s="88"/>
      <c r="I291" s="89"/>
      <c r="J291" s="88"/>
      <c r="K291" s="90"/>
      <c r="L291" s="90"/>
      <c r="M291" s="91"/>
      <c r="N291" s="91"/>
      <c r="O291" s="91"/>
      <c r="P291" s="91"/>
      <c r="Q291" s="91"/>
      <c r="R291" s="92"/>
      <c r="S291" s="93"/>
      <c r="T291" s="93"/>
      <c r="U291" s="94"/>
      <c r="V291" s="94"/>
      <c r="W291" s="95"/>
      <c r="X291" s="96"/>
      <c r="Y291" s="97"/>
    </row>
    <row r="292" customFormat="false" ht="11.25" hidden="false" customHeight="false" outlineLevel="0" collapsed="false">
      <c r="A292" s="150"/>
      <c r="B292" s="84"/>
      <c r="F292" s="85"/>
      <c r="G292" s="87"/>
      <c r="H292" s="88"/>
      <c r="I292" s="89"/>
      <c r="J292" s="88"/>
      <c r="K292" s="90"/>
      <c r="L292" s="90"/>
      <c r="M292" s="91"/>
      <c r="N292" s="91"/>
      <c r="O292" s="91"/>
      <c r="P292" s="91"/>
      <c r="Q292" s="91"/>
      <c r="R292" s="92"/>
      <c r="S292" s="93"/>
      <c r="T292" s="93"/>
      <c r="U292" s="94"/>
      <c r="V292" s="94"/>
      <c r="W292" s="95"/>
      <c r="X292" s="96"/>
      <c r="Y292" s="97"/>
    </row>
    <row r="293" customFormat="false" ht="11.25" hidden="false" customHeight="false" outlineLevel="0" collapsed="false">
      <c r="A293" s="150"/>
      <c r="B293" s="84"/>
      <c r="F293" s="85"/>
      <c r="G293" s="87"/>
      <c r="H293" s="88"/>
      <c r="I293" s="89"/>
      <c r="J293" s="88"/>
      <c r="K293" s="90"/>
      <c r="L293" s="90"/>
      <c r="M293" s="91"/>
      <c r="N293" s="91"/>
      <c r="O293" s="91"/>
      <c r="P293" s="91"/>
      <c r="Q293" s="91"/>
      <c r="R293" s="92"/>
      <c r="S293" s="93"/>
      <c r="T293" s="93"/>
      <c r="U293" s="94"/>
      <c r="V293" s="94"/>
      <c r="W293" s="95"/>
      <c r="X293" s="96"/>
      <c r="Y293" s="97"/>
    </row>
    <row r="294" customFormat="false" ht="11.25" hidden="false" customHeight="false" outlineLevel="0" collapsed="false">
      <c r="A294" s="150"/>
      <c r="B294" s="84"/>
      <c r="F294" s="85"/>
      <c r="G294" s="87"/>
      <c r="H294" s="88"/>
      <c r="I294" s="89"/>
      <c r="J294" s="88"/>
      <c r="K294" s="90"/>
      <c r="L294" s="90"/>
      <c r="M294" s="91"/>
      <c r="N294" s="91"/>
      <c r="O294" s="91"/>
      <c r="P294" s="91"/>
      <c r="Q294" s="91"/>
      <c r="R294" s="92"/>
      <c r="S294" s="93"/>
      <c r="T294" s="93"/>
      <c r="U294" s="94"/>
      <c r="V294" s="94"/>
      <c r="W294" s="95"/>
      <c r="X294" s="96"/>
      <c r="Y294" s="97"/>
    </row>
    <row r="295" customFormat="false" ht="11.25" hidden="false" customHeight="false" outlineLevel="0" collapsed="false">
      <c r="A295" s="150"/>
      <c r="B295" s="84"/>
      <c r="F295" s="85"/>
      <c r="G295" s="87"/>
      <c r="H295" s="88"/>
      <c r="I295" s="89"/>
      <c r="J295" s="88"/>
      <c r="K295" s="90"/>
      <c r="L295" s="90"/>
      <c r="M295" s="91"/>
      <c r="N295" s="91"/>
      <c r="O295" s="91"/>
      <c r="P295" s="91"/>
      <c r="Q295" s="91"/>
      <c r="R295" s="92"/>
      <c r="S295" s="93"/>
      <c r="T295" s="93"/>
      <c r="U295" s="94"/>
      <c r="V295" s="94"/>
      <c r="W295" s="95"/>
      <c r="X295" s="96"/>
      <c r="Y295" s="97"/>
    </row>
    <row r="296" customFormat="false" ht="11.25" hidden="false" customHeight="false" outlineLevel="0" collapsed="false">
      <c r="A296" s="150"/>
      <c r="B296" s="84"/>
      <c r="F296" s="85"/>
      <c r="G296" s="87"/>
      <c r="H296" s="88"/>
      <c r="I296" s="89"/>
      <c r="J296" s="88"/>
      <c r="K296" s="90"/>
      <c r="L296" s="90"/>
      <c r="M296" s="91"/>
      <c r="N296" s="91"/>
      <c r="O296" s="91"/>
      <c r="P296" s="91"/>
      <c r="Q296" s="91"/>
      <c r="R296" s="92"/>
      <c r="S296" s="93"/>
      <c r="T296" s="93"/>
      <c r="U296" s="94"/>
      <c r="V296" s="94"/>
      <c r="W296" s="95"/>
      <c r="X296" s="96"/>
      <c r="Y296" s="97"/>
    </row>
    <row r="297" customFormat="false" ht="11.25" hidden="false" customHeight="false" outlineLevel="0" collapsed="false">
      <c r="A297" s="150"/>
      <c r="B297" s="84"/>
      <c r="F297" s="85"/>
      <c r="G297" s="87"/>
      <c r="H297" s="88"/>
      <c r="I297" s="89"/>
      <c r="J297" s="88"/>
      <c r="K297" s="90"/>
      <c r="L297" s="90"/>
      <c r="M297" s="91"/>
      <c r="N297" s="91"/>
      <c r="O297" s="91"/>
      <c r="P297" s="91"/>
      <c r="Q297" s="91"/>
      <c r="R297" s="92"/>
      <c r="S297" s="93"/>
      <c r="T297" s="93"/>
      <c r="U297" s="94"/>
      <c r="V297" s="94"/>
      <c r="W297" s="95"/>
      <c r="X297" s="96"/>
      <c r="Y297" s="97"/>
    </row>
    <row r="298" customFormat="false" ht="11.25" hidden="false" customHeight="false" outlineLevel="0" collapsed="false">
      <c r="A298" s="150"/>
      <c r="B298" s="84"/>
      <c r="F298" s="85"/>
      <c r="G298" s="87"/>
      <c r="H298" s="88"/>
      <c r="I298" s="89"/>
      <c r="J298" s="88"/>
      <c r="K298" s="90"/>
      <c r="L298" s="90"/>
      <c r="M298" s="91"/>
      <c r="N298" s="91"/>
      <c r="O298" s="91"/>
      <c r="P298" s="91"/>
      <c r="Q298" s="91"/>
      <c r="R298" s="92"/>
      <c r="S298" s="93"/>
      <c r="T298" s="93"/>
      <c r="U298" s="94"/>
      <c r="V298" s="94"/>
      <c r="W298" s="95"/>
      <c r="X298" s="96"/>
      <c r="Y298" s="97"/>
    </row>
    <row r="299" customFormat="false" ht="11.25" hidden="false" customHeight="false" outlineLevel="0" collapsed="false">
      <c r="A299" s="150"/>
      <c r="B299" s="84"/>
      <c r="F299" s="85"/>
      <c r="G299" s="87"/>
      <c r="H299" s="88"/>
      <c r="I299" s="89"/>
      <c r="J299" s="88"/>
      <c r="K299" s="90"/>
      <c r="L299" s="90"/>
      <c r="M299" s="91"/>
      <c r="N299" s="91"/>
      <c r="O299" s="91"/>
      <c r="P299" s="91"/>
      <c r="Q299" s="91"/>
      <c r="R299" s="92"/>
      <c r="S299" s="93"/>
      <c r="T299" s="93"/>
      <c r="U299" s="94"/>
      <c r="V299" s="94"/>
      <c r="W299" s="95"/>
      <c r="X299" s="96"/>
      <c r="Y299" s="97"/>
    </row>
    <row r="300" customFormat="false" ht="11.25" hidden="false" customHeight="false" outlineLevel="0" collapsed="false">
      <c r="A300" s="150"/>
      <c r="B300" s="84"/>
      <c r="F300" s="85"/>
      <c r="G300" s="87"/>
      <c r="H300" s="88"/>
      <c r="I300" s="89"/>
      <c r="J300" s="88"/>
      <c r="K300" s="90"/>
      <c r="L300" s="90"/>
      <c r="M300" s="91"/>
      <c r="N300" s="91"/>
      <c r="O300" s="91"/>
      <c r="P300" s="91"/>
      <c r="Q300" s="91"/>
      <c r="R300" s="92"/>
      <c r="S300" s="93"/>
      <c r="T300" s="93"/>
      <c r="U300" s="94"/>
      <c r="V300" s="94"/>
      <c r="W300" s="95"/>
      <c r="X300" s="96"/>
      <c r="Y300" s="97"/>
    </row>
    <row r="301" customFormat="false" ht="11.25" hidden="false" customHeight="false" outlineLevel="0" collapsed="false">
      <c r="A301" s="150"/>
      <c r="B301" s="84"/>
      <c r="F301" s="85"/>
      <c r="G301" s="87"/>
      <c r="H301" s="88"/>
      <c r="I301" s="89"/>
      <c r="J301" s="88"/>
      <c r="K301" s="90"/>
      <c r="L301" s="90"/>
      <c r="M301" s="91"/>
      <c r="N301" s="91"/>
      <c r="O301" s="91"/>
      <c r="P301" s="91"/>
      <c r="Q301" s="91"/>
      <c r="R301" s="92"/>
      <c r="S301" s="93"/>
      <c r="T301" s="93"/>
      <c r="U301" s="94"/>
      <c r="V301" s="94"/>
      <c r="W301" s="95"/>
      <c r="X301" s="96"/>
      <c r="Y301" s="97"/>
    </row>
    <row r="302" customFormat="false" ht="11.25" hidden="false" customHeight="false" outlineLevel="0" collapsed="false">
      <c r="A302" s="150"/>
      <c r="B302" s="84"/>
      <c r="F302" s="85"/>
      <c r="G302" s="87"/>
      <c r="H302" s="88"/>
      <c r="I302" s="89"/>
      <c r="J302" s="88"/>
      <c r="K302" s="90"/>
      <c r="L302" s="90"/>
      <c r="M302" s="91"/>
      <c r="N302" s="91"/>
      <c r="O302" s="91"/>
      <c r="P302" s="91"/>
      <c r="Q302" s="91"/>
      <c r="R302" s="92"/>
      <c r="S302" s="93"/>
      <c r="T302" s="93"/>
      <c r="U302" s="94"/>
      <c r="V302" s="94"/>
      <c r="W302" s="95"/>
      <c r="X302" s="96"/>
      <c r="Y302" s="97"/>
    </row>
    <row r="303" customFormat="false" ht="11.25" hidden="false" customHeight="false" outlineLevel="0" collapsed="false">
      <c r="A303" s="150"/>
      <c r="B303" s="84"/>
      <c r="F303" s="85"/>
      <c r="G303" s="87"/>
      <c r="H303" s="88"/>
      <c r="I303" s="89"/>
      <c r="J303" s="88"/>
      <c r="K303" s="90"/>
      <c r="L303" s="90"/>
      <c r="M303" s="91"/>
      <c r="N303" s="91"/>
      <c r="O303" s="91"/>
      <c r="P303" s="91"/>
      <c r="Q303" s="91"/>
      <c r="R303" s="92"/>
      <c r="S303" s="93"/>
      <c r="T303" s="93"/>
      <c r="U303" s="94"/>
      <c r="V303" s="94"/>
      <c r="W303" s="95"/>
      <c r="X303" s="96"/>
      <c r="Y303" s="97"/>
    </row>
    <row r="304" customFormat="false" ht="11.25" hidden="false" customHeight="false" outlineLevel="0" collapsed="false">
      <c r="A304" s="150"/>
      <c r="B304" s="84"/>
      <c r="F304" s="85"/>
      <c r="G304" s="87"/>
      <c r="H304" s="88"/>
      <c r="I304" s="89"/>
      <c r="J304" s="88"/>
      <c r="K304" s="90"/>
      <c r="L304" s="90"/>
      <c r="M304" s="91"/>
      <c r="N304" s="91"/>
      <c r="O304" s="91"/>
      <c r="P304" s="91"/>
      <c r="Q304" s="91"/>
      <c r="R304" s="92"/>
      <c r="S304" s="93"/>
      <c r="T304" s="93"/>
      <c r="U304" s="94"/>
      <c r="V304" s="94"/>
      <c r="W304" s="95"/>
      <c r="X304" s="96"/>
      <c r="Y304" s="97"/>
    </row>
    <row r="305" customFormat="false" ht="11.25" hidden="false" customHeight="false" outlineLevel="0" collapsed="false">
      <c r="A305" s="150"/>
      <c r="B305" s="84"/>
      <c r="F305" s="85"/>
      <c r="G305" s="87"/>
      <c r="H305" s="88"/>
      <c r="I305" s="89"/>
      <c r="J305" s="88"/>
      <c r="K305" s="90"/>
      <c r="L305" s="90"/>
      <c r="M305" s="91"/>
      <c r="N305" s="91"/>
      <c r="O305" s="91"/>
      <c r="P305" s="91"/>
      <c r="Q305" s="91"/>
      <c r="R305" s="92"/>
      <c r="S305" s="93"/>
      <c r="T305" s="93"/>
      <c r="U305" s="94"/>
      <c r="V305" s="94"/>
      <c r="W305" s="95"/>
      <c r="X305" s="96"/>
      <c r="Y305" s="97"/>
    </row>
    <row r="306" customFormat="false" ht="11.25" hidden="false" customHeight="false" outlineLevel="0" collapsed="false">
      <c r="A306" s="150"/>
      <c r="B306" s="84"/>
      <c r="F306" s="85"/>
      <c r="G306" s="87"/>
      <c r="H306" s="88"/>
      <c r="I306" s="89"/>
      <c r="J306" s="88"/>
      <c r="K306" s="90"/>
      <c r="L306" s="90"/>
      <c r="M306" s="91"/>
      <c r="N306" s="91"/>
      <c r="O306" s="91"/>
      <c r="P306" s="91"/>
      <c r="Q306" s="91"/>
      <c r="R306" s="92"/>
      <c r="S306" s="93"/>
      <c r="T306" s="93"/>
      <c r="U306" s="94"/>
      <c r="V306" s="94"/>
      <c r="W306" s="95"/>
      <c r="X306" s="96"/>
      <c r="Y306" s="97"/>
    </row>
    <row r="307" customFormat="false" ht="11.25" hidden="false" customHeight="false" outlineLevel="0" collapsed="false">
      <c r="A307" s="150"/>
      <c r="B307" s="84"/>
      <c r="F307" s="85"/>
      <c r="G307" s="87"/>
      <c r="H307" s="88"/>
      <c r="I307" s="89"/>
      <c r="J307" s="88"/>
      <c r="K307" s="90"/>
      <c r="L307" s="90"/>
      <c r="M307" s="91"/>
      <c r="N307" s="91"/>
      <c r="O307" s="91"/>
      <c r="P307" s="91"/>
      <c r="Q307" s="91"/>
      <c r="R307" s="92"/>
      <c r="S307" s="93"/>
      <c r="T307" s="93"/>
      <c r="U307" s="94"/>
      <c r="V307" s="94"/>
      <c r="W307" s="95"/>
      <c r="X307" s="96"/>
      <c r="Y307" s="97"/>
    </row>
    <row r="308" customFormat="false" ht="11.25" hidden="false" customHeight="false" outlineLevel="0" collapsed="false">
      <c r="A308" s="150"/>
      <c r="B308" s="84"/>
      <c r="F308" s="85"/>
      <c r="G308" s="87"/>
      <c r="H308" s="88"/>
      <c r="I308" s="89"/>
      <c r="J308" s="88"/>
      <c r="K308" s="90"/>
      <c r="L308" s="90"/>
      <c r="M308" s="91"/>
      <c r="N308" s="91"/>
      <c r="O308" s="91"/>
      <c r="P308" s="91"/>
      <c r="Q308" s="91"/>
      <c r="R308" s="92"/>
      <c r="S308" s="93"/>
      <c r="T308" s="93"/>
      <c r="U308" s="94"/>
      <c r="V308" s="94"/>
      <c r="W308" s="95"/>
      <c r="X308" s="96"/>
      <c r="Y308" s="97"/>
    </row>
    <row r="309" customFormat="false" ht="11.25" hidden="false" customHeight="false" outlineLevel="0" collapsed="false">
      <c r="A309" s="150"/>
      <c r="B309" s="84"/>
      <c r="F309" s="85"/>
      <c r="G309" s="87"/>
      <c r="H309" s="88"/>
      <c r="I309" s="89"/>
      <c r="J309" s="88"/>
      <c r="K309" s="90"/>
      <c r="L309" s="90"/>
      <c r="M309" s="91"/>
      <c r="N309" s="91"/>
      <c r="O309" s="91"/>
      <c r="P309" s="91"/>
      <c r="Q309" s="91"/>
      <c r="R309" s="92"/>
      <c r="S309" s="93"/>
      <c r="T309" s="93"/>
      <c r="U309" s="94"/>
      <c r="V309" s="94"/>
      <c r="W309" s="95"/>
      <c r="X309" s="96"/>
      <c r="Y309" s="97"/>
    </row>
    <row r="310" customFormat="false" ht="11.25" hidden="false" customHeight="false" outlineLevel="0" collapsed="false">
      <c r="A310" s="150"/>
      <c r="B310" s="84"/>
      <c r="F310" s="85"/>
      <c r="G310" s="87"/>
      <c r="H310" s="88"/>
      <c r="I310" s="89"/>
      <c r="J310" s="88"/>
      <c r="K310" s="90"/>
      <c r="L310" s="90"/>
      <c r="M310" s="91"/>
      <c r="N310" s="91"/>
      <c r="O310" s="91"/>
      <c r="P310" s="91"/>
      <c r="Q310" s="91"/>
      <c r="R310" s="92"/>
      <c r="S310" s="93"/>
      <c r="T310" s="93"/>
      <c r="U310" s="94"/>
      <c r="V310" s="94"/>
      <c r="W310" s="95"/>
      <c r="X310" s="96"/>
      <c r="Y310" s="97"/>
    </row>
    <row r="311" customFormat="false" ht="11.25" hidden="false" customHeight="false" outlineLevel="0" collapsed="false">
      <c r="A311" s="150"/>
      <c r="B311" s="84"/>
      <c r="F311" s="85"/>
      <c r="G311" s="87"/>
      <c r="H311" s="88"/>
      <c r="I311" s="89"/>
      <c r="J311" s="88"/>
      <c r="K311" s="90"/>
      <c r="L311" s="90"/>
      <c r="M311" s="91"/>
      <c r="N311" s="91"/>
      <c r="O311" s="91"/>
      <c r="P311" s="91"/>
      <c r="Q311" s="91"/>
      <c r="R311" s="92"/>
      <c r="S311" s="93"/>
      <c r="T311" s="93"/>
      <c r="U311" s="94"/>
      <c r="V311" s="94"/>
      <c r="W311" s="95"/>
      <c r="X311" s="96"/>
      <c r="Y311" s="97"/>
    </row>
    <row r="312" customFormat="false" ht="11.25" hidden="false" customHeight="false" outlineLevel="0" collapsed="false">
      <c r="A312" s="150"/>
      <c r="B312" s="84"/>
      <c r="F312" s="85"/>
      <c r="G312" s="87"/>
      <c r="H312" s="88"/>
      <c r="I312" s="89"/>
      <c r="J312" s="88"/>
      <c r="K312" s="90"/>
      <c r="L312" s="90"/>
      <c r="M312" s="91"/>
      <c r="N312" s="91"/>
      <c r="O312" s="91"/>
      <c r="P312" s="91"/>
      <c r="Q312" s="91"/>
      <c r="R312" s="92"/>
      <c r="S312" s="93"/>
      <c r="T312" s="93"/>
      <c r="U312" s="94"/>
      <c r="V312" s="94"/>
      <c r="W312" s="95"/>
      <c r="X312" s="96"/>
      <c r="Y312" s="97"/>
    </row>
    <row r="313" customFormat="false" ht="11.25" hidden="false" customHeight="false" outlineLevel="0" collapsed="false">
      <c r="A313" s="150"/>
      <c r="B313" s="84"/>
      <c r="F313" s="85"/>
      <c r="G313" s="87"/>
      <c r="H313" s="88"/>
      <c r="I313" s="89"/>
      <c r="J313" s="88"/>
      <c r="K313" s="90"/>
      <c r="L313" s="90"/>
      <c r="M313" s="91"/>
      <c r="N313" s="91"/>
      <c r="O313" s="91"/>
      <c r="P313" s="91"/>
      <c r="Q313" s="91"/>
      <c r="R313" s="92"/>
      <c r="S313" s="93"/>
      <c r="T313" s="93"/>
      <c r="U313" s="94"/>
      <c r="V313" s="94"/>
      <c r="W313" s="95"/>
      <c r="X313" s="96"/>
      <c r="Y313" s="97"/>
    </row>
    <row r="314" customFormat="false" ht="11.25" hidden="false" customHeight="false" outlineLevel="0" collapsed="false">
      <c r="A314" s="150"/>
      <c r="B314" s="84"/>
      <c r="F314" s="85"/>
      <c r="G314" s="87"/>
      <c r="H314" s="88"/>
      <c r="I314" s="89"/>
      <c r="J314" s="88"/>
      <c r="K314" s="90"/>
      <c r="L314" s="90"/>
      <c r="M314" s="91"/>
      <c r="N314" s="91"/>
      <c r="O314" s="91"/>
      <c r="P314" s="91"/>
      <c r="Q314" s="91"/>
      <c r="R314" s="92"/>
      <c r="S314" s="93"/>
      <c r="T314" s="93"/>
      <c r="U314" s="94"/>
      <c r="V314" s="94"/>
      <c r="W314" s="95"/>
      <c r="X314" s="96"/>
      <c r="Y314" s="97"/>
    </row>
    <row r="315" customFormat="false" ht="11.25" hidden="false" customHeight="false" outlineLevel="0" collapsed="false">
      <c r="A315" s="150"/>
      <c r="B315" s="84"/>
      <c r="F315" s="85"/>
      <c r="G315" s="87"/>
      <c r="H315" s="88"/>
      <c r="I315" s="89"/>
      <c r="J315" s="88"/>
      <c r="K315" s="90"/>
      <c r="L315" s="90"/>
      <c r="M315" s="91"/>
      <c r="N315" s="91"/>
      <c r="O315" s="91"/>
      <c r="P315" s="91"/>
      <c r="Q315" s="91"/>
      <c r="R315" s="92"/>
      <c r="S315" s="93"/>
      <c r="T315" s="93"/>
      <c r="U315" s="94"/>
      <c r="V315" s="94"/>
      <c r="W315" s="95"/>
      <c r="X315" s="96"/>
      <c r="Y315" s="97"/>
    </row>
    <row r="316" customFormat="false" ht="11.25" hidden="false" customHeight="false" outlineLevel="0" collapsed="false">
      <c r="A316" s="150"/>
      <c r="B316" s="84"/>
      <c r="F316" s="85"/>
      <c r="G316" s="87"/>
      <c r="H316" s="88"/>
      <c r="I316" s="89"/>
      <c r="J316" s="88"/>
      <c r="K316" s="90"/>
      <c r="L316" s="90"/>
      <c r="M316" s="91"/>
      <c r="N316" s="91"/>
      <c r="O316" s="91"/>
      <c r="P316" s="91"/>
      <c r="Q316" s="91"/>
      <c r="R316" s="92"/>
      <c r="S316" s="93"/>
      <c r="T316" s="93"/>
      <c r="U316" s="94"/>
      <c r="V316" s="94"/>
      <c r="W316" s="95"/>
      <c r="X316" s="96"/>
      <c r="Y316" s="97"/>
    </row>
    <row r="317" customFormat="false" ht="11.25" hidden="false" customHeight="false" outlineLevel="0" collapsed="false">
      <c r="A317" s="150"/>
      <c r="B317" s="84"/>
      <c r="F317" s="85"/>
      <c r="G317" s="87"/>
      <c r="H317" s="88"/>
      <c r="I317" s="89"/>
      <c r="J317" s="88"/>
      <c r="K317" s="90"/>
      <c r="L317" s="90"/>
      <c r="M317" s="91"/>
      <c r="N317" s="91"/>
      <c r="O317" s="91"/>
      <c r="P317" s="91"/>
      <c r="Q317" s="91"/>
      <c r="R317" s="92"/>
      <c r="S317" s="93"/>
      <c r="T317" s="93"/>
      <c r="U317" s="94"/>
      <c r="V317" s="94"/>
      <c r="W317" s="95"/>
      <c r="X317" s="96"/>
      <c r="Y317" s="97"/>
    </row>
    <row r="318" customFormat="false" ht="11.25" hidden="false" customHeight="false" outlineLevel="0" collapsed="false">
      <c r="A318" s="150"/>
      <c r="B318" s="84"/>
      <c r="F318" s="85"/>
      <c r="G318" s="87"/>
      <c r="H318" s="88"/>
      <c r="I318" s="89"/>
      <c r="J318" s="88"/>
      <c r="K318" s="90"/>
      <c r="L318" s="90"/>
      <c r="M318" s="91"/>
      <c r="N318" s="91"/>
      <c r="O318" s="91"/>
      <c r="P318" s="91"/>
      <c r="Q318" s="91"/>
      <c r="R318" s="92"/>
      <c r="S318" s="93"/>
      <c r="T318" s="93"/>
      <c r="U318" s="94"/>
      <c r="V318" s="94"/>
      <c r="W318" s="95"/>
      <c r="X318" s="96"/>
      <c r="Y318" s="97"/>
    </row>
    <row r="319" customFormat="false" ht="11.25" hidden="false" customHeight="false" outlineLevel="0" collapsed="false">
      <c r="A319" s="150"/>
      <c r="B319" s="84"/>
      <c r="F319" s="85"/>
      <c r="G319" s="87"/>
      <c r="H319" s="88"/>
      <c r="I319" s="89"/>
      <c r="J319" s="88"/>
      <c r="K319" s="90"/>
      <c r="L319" s="90"/>
      <c r="M319" s="91"/>
      <c r="N319" s="91"/>
      <c r="O319" s="91"/>
      <c r="P319" s="91"/>
      <c r="Q319" s="91"/>
      <c r="R319" s="92"/>
      <c r="S319" s="93"/>
      <c r="T319" s="93"/>
      <c r="U319" s="94"/>
      <c r="V319" s="94"/>
      <c r="W319" s="95"/>
      <c r="X319" s="96"/>
      <c r="Y319" s="97"/>
    </row>
    <row r="320" customFormat="false" ht="11.25" hidden="false" customHeight="false" outlineLevel="0" collapsed="false">
      <c r="A320" s="150"/>
      <c r="B320" s="84"/>
      <c r="F320" s="85"/>
      <c r="G320" s="87"/>
      <c r="H320" s="88"/>
      <c r="I320" s="89"/>
      <c r="J320" s="88"/>
      <c r="K320" s="90"/>
      <c r="L320" s="90"/>
      <c r="M320" s="91"/>
      <c r="N320" s="91"/>
      <c r="O320" s="91"/>
      <c r="P320" s="91"/>
      <c r="Q320" s="91"/>
      <c r="R320" s="92"/>
      <c r="S320" s="93"/>
      <c r="T320" s="93"/>
      <c r="U320" s="94"/>
      <c r="V320" s="94"/>
      <c r="W320" s="95"/>
      <c r="X320" s="96"/>
      <c r="Y320" s="97"/>
    </row>
    <row r="321" customFormat="false" ht="11.25" hidden="false" customHeight="false" outlineLevel="0" collapsed="false">
      <c r="A321" s="150"/>
      <c r="B321" s="84"/>
      <c r="F321" s="85"/>
      <c r="G321" s="87"/>
      <c r="H321" s="88"/>
      <c r="I321" s="89"/>
      <c r="J321" s="88"/>
      <c r="K321" s="90"/>
      <c r="L321" s="90"/>
      <c r="M321" s="91"/>
      <c r="N321" s="91"/>
      <c r="O321" s="91"/>
      <c r="P321" s="91"/>
      <c r="Q321" s="91"/>
      <c r="R321" s="92"/>
      <c r="S321" s="93"/>
      <c r="T321" s="93"/>
      <c r="U321" s="94"/>
      <c r="V321" s="94"/>
      <c r="W321" s="95"/>
      <c r="X321" s="96"/>
      <c r="Y321" s="97"/>
    </row>
    <row r="322" customFormat="false" ht="11.25" hidden="false" customHeight="false" outlineLevel="0" collapsed="false">
      <c r="A322" s="150"/>
      <c r="B322" s="84"/>
      <c r="F322" s="85"/>
      <c r="G322" s="87"/>
      <c r="H322" s="88"/>
      <c r="I322" s="89"/>
      <c r="J322" s="88"/>
      <c r="K322" s="90"/>
      <c r="L322" s="90"/>
      <c r="M322" s="91"/>
      <c r="N322" s="91"/>
      <c r="O322" s="91"/>
      <c r="P322" s="91"/>
      <c r="Q322" s="91"/>
      <c r="R322" s="92"/>
      <c r="S322" s="93"/>
      <c r="T322" s="93"/>
      <c r="U322" s="94"/>
      <c r="V322" s="94"/>
      <c r="W322" s="95"/>
      <c r="X322" s="96"/>
      <c r="Y322" s="97"/>
    </row>
    <row r="323" customFormat="false" ht="11.25" hidden="false" customHeight="false" outlineLevel="0" collapsed="false">
      <c r="A323" s="150"/>
      <c r="B323" s="84"/>
      <c r="F323" s="85"/>
      <c r="G323" s="87"/>
      <c r="H323" s="88"/>
      <c r="I323" s="89"/>
      <c r="J323" s="88"/>
      <c r="K323" s="90"/>
      <c r="L323" s="90"/>
      <c r="M323" s="91"/>
      <c r="N323" s="91"/>
      <c r="O323" s="91"/>
      <c r="P323" s="91"/>
      <c r="Q323" s="91"/>
      <c r="R323" s="92"/>
      <c r="S323" s="93"/>
      <c r="T323" s="93"/>
      <c r="U323" s="94"/>
      <c r="V323" s="94"/>
      <c r="W323" s="95"/>
      <c r="X323" s="96"/>
      <c r="Y323" s="97"/>
    </row>
    <row r="324" customFormat="false" ht="11.25" hidden="false" customHeight="false" outlineLevel="0" collapsed="false">
      <c r="A324" s="150"/>
      <c r="B324" s="84"/>
      <c r="F324" s="85"/>
      <c r="G324" s="87"/>
      <c r="H324" s="88"/>
      <c r="I324" s="89"/>
      <c r="J324" s="88"/>
      <c r="K324" s="90"/>
      <c r="L324" s="90"/>
      <c r="M324" s="91"/>
      <c r="N324" s="91"/>
      <c r="O324" s="91"/>
      <c r="P324" s="91"/>
      <c r="Q324" s="91"/>
      <c r="R324" s="92"/>
      <c r="S324" s="93"/>
      <c r="T324" s="93"/>
      <c r="U324" s="94"/>
      <c r="V324" s="94"/>
      <c r="W324" s="95"/>
      <c r="X324" s="96"/>
      <c r="Y324" s="97"/>
    </row>
    <row r="325" customFormat="false" ht="11.25" hidden="false" customHeight="false" outlineLevel="0" collapsed="false">
      <c r="A325" s="150"/>
      <c r="B325" s="84"/>
      <c r="F325" s="85"/>
      <c r="G325" s="87"/>
      <c r="H325" s="88"/>
      <c r="I325" s="89"/>
      <c r="J325" s="88"/>
      <c r="K325" s="90"/>
      <c r="L325" s="90"/>
      <c r="M325" s="91"/>
      <c r="N325" s="91"/>
      <c r="O325" s="91"/>
      <c r="P325" s="91"/>
      <c r="Q325" s="91"/>
      <c r="R325" s="92"/>
      <c r="S325" s="93"/>
      <c r="T325" s="93"/>
      <c r="U325" s="94"/>
      <c r="V325" s="94"/>
      <c r="W325" s="95"/>
      <c r="X325" s="96"/>
      <c r="Y325" s="97"/>
    </row>
    <row r="326" customFormat="false" ht="11.25" hidden="false" customHeight="false" outlineLevel="0" collapsed="false">
      <c r="A326" s="150"/>
      <c r="B326" s="84"/>
      <c r="F326" s="85"/>
      <c r="G326" s="87"/>
      <c r="H326" s="88"/>
      <c r="I326" s="89"/>
      <c r="J326" s="88"/>
      <c r="K326" s="90"/>
      <c r="L326" s="90"/>
      <c r="M326" s="91"/>
      <c r="N326" s="91"/>
      <c r="O326" s="91"/>
      <c r="P326" s="91"/>
      <c r="Q326" s="91"/>
      <c r="R326" s="92"/>
      <c r="S326" s="93"/>
      <c r="T326" s="93"/>
      <c r="U326" s="94"/>
      <c r="V326" s="94"/>
      <c r="W326" s="95"/>
      <c r="X326" s="96"/>
      <c r="Y326" s="97"/>
    </row>
    <row r="327" customFormat="false" ht="11.25" hidden="false" customHeight="false" outlineLevel="0" collapsed="false">
      <c r="A327" s="150"/>
      <c r="B327" s="84"/>
      <c r="F327" s="85"/>
      <c r="G327" s="87"/>
      <c r="H327" s="88"/>
      <c r="I327" s="89"/>
      <c r="J327" s="88"/>
      <c r="K327" s="90"/>
      <c r="L327" s="90"/>
      <c r="M327" s="91"/>
      <c r="N327" s="91"/>
      <c r="O327" s="91"/>
      <c r="P327" s="91"/>
      <c r="Q327" s="91"/>
      <c r="R327" s="92"/>
      <c r="S327" s="93"/>
      <c r="T327" s="93"/>
      <c r="U327" s="94"/>
      <c r="V327" s="94"/>
      <c r="W327" s="95"/>
      <c r="X327" s="96"/>
      <c r="Y327" s="97"/>
    </row>
    <row r="328" customFormat="false" ht="11.25" hidden="false" customHeight="false" outlineLevel="0" collapsed="false">
      <c r="A328" s="150"/>
      <c r="B328" s="84"/>
      <c r="F328" s="85"/>
      <c r="G328" s="87"/>
      <c r="H328" s="88"/>
      <c r="I328" s="89"/>
      <c r="J328" s="88"/>
      <c r="K328" s="90"/>
      <c r="L328" s="90"/>
      <c r="M328" s="91"/>
      <c r="N328" s="91"/>
      <c r="O328" s="91"/>
      <c r="P328" s="91"/>
      <c r="Q328" s="91"/>
      <c r="R328" s="92"/>
      <c r="S328" s="93"/>
      <c r="T328" s="93"/>
      <c r="U328" s="94"/>
      <c r="V328" s="94"/>
      <c r="W328" s="95"/>
      <c r="X328" s="96"/>
      <c r="Y328" s="97"/>
    </row>
    <row r="329" customFormat="false" ht="11.25" hidden="false" customHeight="false" outlineLevel="0" collapsed="false">
      <c r="A329" s="150"/>
      <c r="B329" s="84"/>
      <c r="F329" s="85"/>
      <c r="G329" s="87"/>
      <c r="H329" s="88"/>
      <c r="I329" s="89"/>
      <c r="J329" s="88"/>
      <c r="K329" s="90"/>
      <c r="L329" s="90"/>
      <c r="M329" s="91"/>
      <c r="N329" s="91"/>
      <c r="O329" s="91"/>
      <c r="P329" s="91"/>
      <c r="Q329" s="91"/>
      <c r="R329" s="92"/>
      <c r="S329" s="93"/>
      <c r="T329" s="93"/>
      <c r="U329" s="94"/>
      <c r="V329" s="94"/>
      <c r="W329" s="95"/>
      <c r="X329" s="96"/>
      <c r="Y329" s="97"/>
    </row>
    <row r="330" customFormat="false" ht="11.25" hidden="false" customHeight="false" outlineLevel="0" collapsed="false">
      <c r="A330" s="150"/>
      <c r="B330" s="84"/>
      <c r="F330" s="85"/>
      <c r="G330" s="87"/>
      <c r="H330" s="88"/>
      <c r="I330" s="89"/>
      <c r="J330" s="88"/>
      <c r="K330" s="90"/>
      <c r="L330" s="90"/>
      <c r="M330" s="91"/>
      <c r="N330" s="91"/>
      <c r="O330" s="91"/>
      <c r="P330" s="91"/>
      <c r="Q330" s="91"/>
      <c r="R330" s="92"/>
      <c r="S330" s="93"/>
      <c r="T330" s="93"/>
      <c r="U330" s="94"/>
      <c r="V330" s="94"/>
      <c r="W330" s="95"/>
      <c r="X330" s="96"/>
      <c r="Y330" s="97"/>
    </row>
    <row r="331" customFormat="false" ht="11.25" hidden="false" customHeight="false" outlineLevel="0" collapsed="false">
      <c r="A331" s="150"/>
      <c r="B331" s="84"/>
      <c r="F331" s="85"/>
      <c r="G331" s="87"/>
      <c r="H331" s="88"/>
      <c r="I331" s="89"/>
      <c r="J331" s="88"/>
      <c r="K331" s="90"/>
      <c r="L331" s="90"/>
      <c r="M331" s="91"/>
      <c r="N331" s="91"/>
      <c r="O331" s="91"/>
      <c r="P331" s="91"/>
      <c r="Q331" s="91"/>
      <c r="R331" s="92"/>
      <c r="S331" s="93"/>
      <c r="T331" s="93"/>
      <c r="U331" s="94"/>
      <c r="V331" s="94"/>
      <c r="W331" s="95"/>
      <c r="X331" s="96"/>
      <c r="Y331" s="97"/>
    </row>
    <row r="332" customFormat="false" ht="11.25" hidden="false" customHeight="false" outlineLevel="0" collapsed="false">
      <c r="A332" s="150"/>
      <c r="B332" s="84"/>
      <c r="F332" s="85"/>
      <c r="G332" s="87"/>
      <c r="H332" s="88"/>
      <c r="I332" s="89"/>
      <c r="J332" s="88"/>
      <c r="K332" s="90"/>
      <c r="L332" s="90"/>
      <c r="M332" s="91"/>
      <c r="N332" s="91"/>
      <c r="O332" s="91"/>
      <c r="P332" s="91"/>
      <c r="Q332" s="91"/>
      <c r="R332" s="92"/>
      <c r="S332" s="93"/>
      <c r="T332" s="93"/>
      <c r="U332" s="94"/>
      <c r="V332" s="94"/>
      <c r="W332" s="95"/>
      <c r="X332" s="96"/>
      <c r="Y332" s="97"/>
    </row>
    <row r="333" customFormat="false" ht="11.25" hidden="false" customHeight="false" outlineLevel="0" collapsed="false">
      <c r="A333" s="150"/>
      <c r="B333" s="84"/>
      <c r="F333" s="85"/>
      <c r="G333" s="87"/>
      <c r="H333" s="88"/>
      <c r="I333" s="89"/>
      <c r="J333" s="88"/>
      <c r="K333" s="90"/>
      <c r="L333" s="90"/>
      <c r="M333" s="91"/>
      <c r="N333" s="91"/>
      <c r="O333" s="91"/>
      <c r="P333" s="91"/>
      <c r="Q333" s="91"/>
      <c r="R333" s="92"/>
      <c r="S333" s="93"/>
      <c r="T333" s="93"/>
      <c r="U333" s="94"/>
      <c r="V333" s="94"/>
      <c r="W333" s="95"/>
      <c r="X333" s="96"/>
      <c r="Y333" s="97"/>
    </row>
    <row r="334" customFormat="false" ht="11.25" hidden="false" customHeight="false" outlineLevel="0" collapsed="false">
      <c r="A334" s="150"/>
      <c r="B334" s="84"/>
      <c r="F334" s="85"/>
      <c r="G334" s="87"/>
      <c r="H334" s="88"/>
      <c r="I334" s="89"/>
      <c r="J334" s="88"/>
      <c r="K334" s="90"/>
      <c r="L334" s="90"/>
      <c r="M334" s="91"/>
      <c r="N334" s="91"/>
      <c r="O334" s="91"/>
      <c r="P334" s="91"/>
      <c r="Q334" s="91"/>
      <c r="R334" s="92"/>
      <c r="S334" s="93"/>
      <c r="T334" s="93"/>
      <c r="U334" s="94"/>
      <c r="V334" s="94"/>
      <c r="W334" s="95"/>
      <c r="X334" s="96"/>
      <c r="Y334" s="97"/>
    </row>
    <row r="335" customFormat="false" ht="11.25" hidden="false" customHeight="false" outlineLevel="0" collapsed="false">
      <c r="A335" s="150"/>
      <c r="B335" s="84"/>
      <c r="F335" s="85"/>
      <c r="G335" s="87"/>
      <c r="H335" s="88"/>
      <c r="I335" s="89"/>
      <c r="J335" s="88"/>
      <c r="K335" s="90"/>
      <c r="L335" s="90"/>
      <c r="M335" s="91"/>
      <c r="N335" s="91"/>
      <c r="O335" s="91"/>
      <c r="P335" s="91"/>
      <c r="Q335" s="91"/>
      <c r="R335" s="92"/>
      <c r="S335" s="93"/>
      <c r="T335" s="93"/>
      <c r="U335" s="94"/>
      <c r="V335" s="94"/>
      <c r="W335" s="95"/>
      <c r="X335" s="96"/>
      <c r="Y335" s="97"/>
    </row>
    <row r="336" customFormat="false" ht="11.25" hidden="false" customHeight="false" outlineLevel="0" collapsed="false">
      <c r="A336" s="150"/>
      <c r="B336" s="84"/>
      <c r="F336" s="85"/>
      <c r="G336" s="87"/>
      <c r="H336" s="88"/>
      <c r="I336" s="89"/>
      <c r="J336" s="88"/>
      <c r="K336" s="90"/>
      <c r="L336" s="90"/>
      <c r="M336" s="91"/>
      <c r="N336" s="91"/>
      <c r="O336" s="91"/>
      <c r="P336" s="91"/>
      <c r="Q336" s="91"/>
      <c r="R336" s="92"/>
      <c r="S336" s="93"/>
      <c r="T336" s="93"/>
      <c r="U336" s="94"/>
      <c r="V336" s="94"/>
      <c r="W336" s="95"/>
      <c r="X336" s="96"/>
      <c r="Y336" s="97"/>
    </row>
    <row r="337" customFormat="false" ht="11.25" hidden="false" customHeight="false" outlineLevel="0" collapsed="false">
      <c r="A337" s="150"/>
      <c r="B337" s="84"/>
      <c r="F337" s="85"/>
      <c r="G337" s="87"/>
      <c r="H337" s="88"/>
      <c r="I337" s="89"/>
      <c r="J337" s="88"/>
      <c r="K337" s="90"/>
      <c r="L337" s="90"/>
      <c r="M337" s="91"/>
      <c r="N337" s="91"/>
      <c r="O337" s="91"/>
      <c r="P337" s="91"/>
      <c r="Q337" s="91"/>
      <c r="R337" s="92"/>
      <c r="S337" s="93"/>
      <c r="T337" s="93"/>
      <c r="U337" s="94"/>
      <c r="V337" s="94"/>
      <c r="W337" s="95"/>
      <c r="X337" s="96"/>
      <c r="Y337" s="97"/>
    </row>
    <row r="338" customFormat="false" ht="11.25" hidden="false" customHeight="false" outlineLevel="0" collapsed="false">
      <c r="A338" s="150"/>
      <c r="B338" s="84"/>
      <c r="F338" s="85"/>
      <c r="G338" s="87"/>
      <c r="H338" s="88"/>
      <c r="I338" s="89"/>
      <c r="J338" s="88"/>
      <c r="K338" s="90"/>
      <c r="L338" s="90"/>
      <c r="M338" s="91"/>
      <c r="N338" s="91"/>
      <c r="O338" s="91"/>
      <c r="P338" s="91"/>
      <c r="Q338" s="91"/>
      <c r="R338" s="92"/>
      <c r="S338" s="93"/>
      <c r="T338" s="93"/>
      <c r="U338" s="94"/>
      <c r="V338" s="94"/>
      <c r="W338" s="95"/>
      <c r="X338" s="96"/>
      <c r="Y338" s="97"/>
    </row>
    <row r="339" customFormat="false" ht="11.25" hidden="false" customHeight="false" outlineLevel="0" collapsed="false">
      <c r="A339" s="150"/>
      <c r="B339" s="84"/>
      <c r="F339" s="85"/>
      <c r="G339" s="87"/>
      <c r="H339" s="88"/>
      <c r="I339" s="89"/>
      <c r="J339" s="88"/>
      <c r="K339" s="90"/>
      <c r="L339" s="90"/>
      <c r="M339" s="91"/>
      <c r="N339" s="91"/>
      <c r="O339" s="91"/>
      <c r="P339" s="91"/>
      <c r="Q339" s="91"/>
      <c r="R339" s="92"/>
      <c r="S339" s="93"/>
      <c r="T339" s="93"/>
      <c r="U339" s="94"/>
      <c r="V339" s="94"/>
      <c r="W339" s="95"/>
      <c r="X339" s="96"/>
      <c r="Y339" s="97"/>
    </row>
    <row r="340" customFormat="false" ht="11.25" hidden="false" customHeight="false" outlineLevel="0" collapsed="false">
      <c r="A340" s="150"/>
      <c r="B340" s="84"/>
      <c r="F340" s="85"/>
      <c r="G340" s="87"/>
      <c r="H340" s="88"/>
      <c r="I340" s="89"/>
      <c r="J340" s="88"/>
      <c r="K340" s="90"/>
      <c r="L340" s="90"/>
      <c r="M340" s="91"/>
      <c r="N340" s="91"/>
      <c r="O340" s="91"/>
      <c r="P340" s="91"/>
      <c r="Q340" s="91"/>
      <c r="R340" s="92"/>
      <c r="S340" s="93"/>
      <c r="T340" s="93"/>
      <c r="U340" s="94"/>
      <c r="V340" s="94"/>
      <c r="W340" s="95"/>
      <c r="X340" s="96"/>
      <c r="Y340" s="97"/>
    </row>
    <row r="341" customFormat="false" ht="11.25" hidden="false" customHeight="false" outlineLevel="0" collapsed="false">
      <c r="A341" s="150"/>
      <c r="B341" s="84"/>
      <c r="F341" s="85"/>
      <c r="G341" s="87"/>
      <c r="H341" s="88"/>
      <c r="I341" s="89"/>
      <c r="J341" s="88"/>
      <c r="K341" s="90"/>
      <c r="L341" s="90"/>
      <c r="M341" s="91"/>
      <c r="N341" s="91"/>
      <c r="O341" s="91"/>
      <c r="P341" s="91"/>
      <c r="Q341" s="91"/>
      <c r="R341" s="92"/>
      <c r="S341" s="93"/>
      <c r="T341" s="93"/>
      <c r="U341" s="94"/>
      <c r="V341" s="94"/>
      <c r="W341" s="95"/>
      <c r="X341" s="96"/>
      <c r="Y341" s="97"/>
    </row>
    <row r="342" customFormat="false" ht="11.25" hidden="false" customHeight="false" outlineLevel="0" collapsed="false">
      <c r="A342" s="150"/>
      <c r="B342" s="84"/>
      <c r="F342" s="85"/>
      <c r="G342" s="87"/>
      <c r="H342" s="88"/>
      <c r="I342" s="89"/>
      <c r="J342" s="88"/>
      <c r="K342" s="90"/>
      <c r="L342" s="90"/>
      <c r="M342" s="91"/>
      <c r="N342" s="91"/>
      <c r="O342" s="91"/>
      <c r="P342" s="91"/>
      <c r="Q342" s="91"/>
      <c r="R342" s="92"/>
      <c r="S342" s="93"/>
      <c r="T342" s="93"/>
      <c r="U342" s="94"/>
      <c r="V342" s="94"/>
      <c r="W342" s="95"/>
      <c r="X342" s="96"/>
      <c r="Y342" s="97"/>
    </row>
    <row r="343" customFormat="false" ht="11.25" hidden="false" customHeight="false" outlineLevel="0" collapsed="false">
      <c r="A343" s="150"/>
      <c r="B343" s="84"/>
      <c r="F343" s="85"/>
      <c r="G343" s="87"/>
      <c r="H343" s="88"/>
      <c r="I343" s="89"/>
      <c r="J343" s="88"/>
      <c r="K343" s="90"/>
      <c r="L343" s="90"/>
      <c r="M343" s="91"/>
      <c r="N343" s="91"/>
      <c r="O343" s="91"/>
      <c r="P343" s="91"/>
      <c r="Q343" s="91"/>
      <c r="R343" s="92"/>
      <c r="S343" s="93"/>
      <c r="T343" s="93"/>
      <c r="U343" s="94"/>
      <c r="V343" s="94"/>
      <c r="W343" s="95"/>
      <c r="X343" s="96"/>
      <c r="Y343" s="97"/>
    </row>
    <row r="344" customFormat="false" ht="11.25" hidden="false" customHeight="false" outlineLevel="0" collapsed="false">
      <c r="A344" s="150"/>
      <c r="B344" s="84"/>
      <c r="F344" s="85"/>
      <c r="G344" s="87"/>
      <c r="H344" s="88"/>
      <c r="I344" s="89"/>
      <c r="J344" s="88"/>
      <c r="K344" s="90"/>
      <c r="L344" s="90"/>
      <c r="M344" s="91"/>
      <c r="N344" s="91"/>
      <c r="O344" s="91"/>
      <c r="P344" s="91"/>
      <c r="Q344" s="91"/>
      <c r="R344" s="92"/>
      <c r="S344" s="93"/>
      <c r="T344" s="93"/>
      <c r="U344" s="94"/>
      <c r="V344" s="94"/>
      <c r="W344" s="95"/>
      <c r="X344" s="96"/>
      <c r="Y344" s="97"/>
    </row>
    <row r="345" customFormat="false" ht="11.25" hidden="false" customHeight="false" outlineLevel="0" collapsed="false">
      <c r="A345" s="150"/>
      <c r="B345" s="84"/>
      <c r="F345" s="85"/>
      <c r="G345" s="87"/>
      <c r="H345" s="88"/>
      <c r="I345" s="89"/>
      <c r="J345" s="88"/>
      <c r="K345" s="90"/>
      <c r="L345" s="90"/>
      <c r="M345" s="91"/>
      <c r="N345" s="91"/>
      <c r="O345" s="91"/>
      <c r="P345" s="91"/>
      <c r="Q345" s="91"/>
      <c r="R345" s="92"/>
      <c r="S345" s="93"/>
      <c r="T345" s="93"/>
      <c r="U345" s="94"/>
      <c r="V345" s="94"/>
      <c r="W345" s="95"/>
      <c r="X345" s="96"/>
      <c r="Y345" s="97"/>
    </row>
    <row r="346" customFormat="false" ht="11.25" hidden="false" customHeight="false" outlineLevel="0" collapsed="false">
      <c r="A346" s="150"/>
      <c r="B346" s="84"/>
      <c r="F346" s="85"/>
      <c r="G346" s="87"/>
      <c r="H346" s="88"/>
      <c r="I346" s="89"/>
      <c r="J346" s="88"/>
      <c r="K346" s="90"/>
      <c r="L346" s="90"/>
      <c r="M346" s="91"/>
      <c r="N346" s="91"/>
      <c r="O346" s="91"/>
      <c r="P346" s="91"/>
      <c r="Q346" s="91"/>
      <c r="R346" s="92"/>
      <c r="S346" s="93"/>
      <c r="T346" s="93"/>
      <c r="U346" s="94"/>
      <c r="V346" s="94"/>
      <c r="W346" s="95"/>
      <c r="X346" s="96"/>
      <c r="Y346" s="97"/>
    </row>
    <row r="347" customFormat="false" ht="11.25" hidden="false" customHeight="false" outlineLevel="0" collapsed="false">
      <c r="A347" s="150"/>
      <c r="B347" s="84"/>
      <c r="F347" s="85"/>
      <c r="G347" s="87"/>
      <c r="H347" s="88"/>
      <c r="I347" s="89"/>
      <c r="J347" s="88"/>
      <c r="K347" s="90"/>
      <c r="L347" s="90"/>
      <c r="M347" s="91"/>
      <c r="N347" s="91"/>
      <c r="O347" s="91"/>
      <c r="P347" s="91"/>
      <c r="Q347" s="91"/>
      <c r="R347" s="92"/>
      <c r="S347" s="93"/>
      <c r="T347" s="93"/>
      <c r="U347" s="94"/>
      <c r="V347" s="94"/>
      <c r="W347" s="95"/>
      <c r="X347" s="96"/>
      <c r="Y347" s="97"/>
    </row>
    <row r="348" customFormat="false" ht="11.25" hidden="false" customHeight="false" outlineLevel="0" collapsed="false">
      <c r="A348" s="150"/>
      <c r="B348" s="84"/>
      <c r="F348" s="85"/>
      <c r="G348" s="87"/>
      <c r="H348" s="88"/>
      <c r="I348" s="89"/>
      <c r="J348" s="88"/>
      <c r="K348" s="90"/>
      <c r="L348" s="90"/>
      <c r="M348" s="91"/>
      <c r="N348" s="91"/>
      <c r="O348" s="91"/>
      <c r="P348" s="91"/>
      <c r="Q348" s="91"/>
      <c r="R348" s="92"/>
      <c r="S348" s="93"/>
      <c r="T348" s="93"/>
      <c r="U348" s="94"/>
      <c r="V348" s="94"/>
      <c r="W348" s="95"/>
      <c r="X348" s="96"/>
      <c r="Y348" s="97"/>
    </row>
    <row r="349" customFormat="false" ht="11.25" hidden="false" customHeight="false" outlineLevel="0" collapsed="false">
      <c r="A349" s="150"/>
      <c r="B349" s="84"/>
      <c r="F349" s="85"/>
      <c r="G349" s="87"/>
      <c r="H349" s="88"/>
      <c r="I349" s="89"/>
      <c r="J349" s="88"/>
      <c r="K349" s="90"/>
      <c r="L349" s="90"/>
      <c r="M349" s="91"/>
      <c r="N349" s="91"/>
      <c r="O349" s="91"/>
      <c r="P349" s="91"/>
      <c r="Q349" s="91"/>
      <c r="R349" s="92"/>
      <c r="S349" s="93"/>
      <c r="T349" s="93"/>
      <c r="U349" s="94"/>
      <c r="V349" s="94"/>
      <c r="W349" s="95"/>
      <c r="X349" s="96"/>
      <c r="Y349" s="97"/>
    </row>
    <row r="350" customFormat="false" ht="11.25" hidden="false" customHeight="false" outlineLevel="0" collapsed="false">
      <c r="A350" s="150"/>
      <c r="B350" s="84"/>
      <c r="F350" s="85"/>
      <c r="G350" s="87"/>
      <c r="H350" s="88"/>
      <c r="I350" s="89"/>
      <c r="J350" s="88"/>
      <c r="K350" s="90"/>
      <c r="L350" s="90"/>
      <c r="M350" s="91"/>
      <c r="N350" s="91"/>
      <c r="O350" s="91"/>
      <c r="P350" s="91"/>
      <c r="Q350" s="91"/>
      <c r="R350" s="92"/>
      <c r="S350" s="93"/>
      <c r="T350" s="93"/>
      <c r="U350" s="94"/>
      <c r="V350" s="94"/>
      <c r="W350" s="95"/>
      <c r="X350" s="96"/>
      <c r="Y350" s="97"/>
    </row>
    <row r="351" customFormat="false" ht="11.25" hidden="false" customHeight="false" outlineLevel="0" collapsed="false">
      <c r="A351" s="150"/>
      <c r="B351" s="84"/>
      <c r="F351" s="85"/>
      <c r="G351" s="87"/>
      <c r="H351" s="88"/>
      <c r="I351" s="89"/>
      <c r="J351" s="88"/>
      <c r="K351" s="90"/>
      <c r="L351" s="90"/>
      <c r="M351" s="91"/>
      <c r="N351" s="91"/>
      <c r="O351" s="91"/>
      <c r="P351" s="91"/>
      <c r="Q351" s="91"/>
      <c r="R351" s="92"/>
      <c r="S351" s="93"/>
      <c r="T351" s="93"/>
      <c r="U351" s="94"/>
      <c r="V351" s="94"/>
      <c r="W351" s="95"/>
      <c r="X351" s="96"/>
      <c r="Y351" s="97"/>
    </row>
    <row r="352" customFormat="false" ht="11.25" hidden="false" customHeight="false" outlineLevel="0" collapsed="false">
      <c r="A352" s="150"/>
      <c r="B352" s="84"/>
      <c r="F352" s="85"/>
      <c r="G352" s="87"/>
      <c r="H352" s="88"/>
      <c r="I352" s="89"/>
      <c r="J352" s="88"/>
      <c r="K352" s="90"/>
      <c r="L352" s="90"/>
      <c r="M352" s="91"/>
      <c r="N352" s="91"/>
      <c r="O352" s="91"/>
      <c r="P352" s="91"/>
      <c r="Q352" s="91"/>
      <c r="R352" s="92"/>
      <c r="S352" s="93"/>
      <c r="T352" s="93"/>
      <c r="U352" s="94"/>
      <c r="V352" s="94"/>
      <c r="W352" s="95"/>
      <c r="X352" s="96"/>
      <c r="Y352" s="97"/>
    </row>
    <row r="353" customFormat="false" ht="11.25" hidden="false" customHeight="false" outlineLevel="0" collapsed="false">
      <c r="A353" s="150"/>
      <c r="B353" s="84"/>
      <c r="F353" s="85"/>
      <c r="G353" s="87"/>
      <c r="H353" s="88"/>
      <c r="I353" s="89"/>
      <c r="J353" s="88"/>
      <c r="K353" s="90"/>
      <c r="L353" s="90"/>
      <c r="M353" s="91"/>
      <c r="N353" s="91"/>
      <c r="O353" s="91"/>
      <c r="P353" s="91"/>
      <c r="Q353" s="91"/>
      <c r="R353" s="92"/>
      <c r="S353" s="93"/>
      <c r="T353" s="93"/>
      <c r="U353" s="94"/>
      <c r="V353" s="94"/>
      <c r="W353" s="95"/>
      <c r="X353" s="96"/>
      <c r="Y353" s="97"/>
    </row>
    <row r="354" customFormat="false" ht="11.25" hidden="false" customHeight="false" outlineLevel="0" collapsed="false">
      <c r="A354" s="150"/>
      <c r="B354" s="84"/>
      <c r="F354" s="85"/>
      <c r="G354" s="87"/>
      <c r="H354" s="88"/>
      <c r="I354" s="89"/>
      <c r="J354" s="88"/>
      <c r="K354" s="90"/>
      <c r="L354" s="90"/>
      <c r="M354" s="91"/>
      <c r="N354" s="91"/>
      <c r="O354" s="91"/>
      <c r="P354" s="91"/>
      <c r="Q354" s="91"/>
      <c r="R354" s="92"/>
      <c r="S354" s="93"/>
      <c r="T354" s="93"/>
      <c r="U354" s="94"/>
      <c r="V354" s="94"/>
      <c r="W354" s="95"/>
      <c r="X354" s="96"/>
      <c r="Y354" s="97"/>
    </row>
    <row r="355" customFormat="false" ht="11.25" hidden="false" customHeight="false" outlineLevel="0" collapsed="false">
      <c r="A355" s="150"/>
      <c r="B355" s="84"/>
      <c r="F355" s="85"/>
      <c r="G355" s="87"/>
      <c r="H355" s="88"/>
      <c r="I355" s="89"/>
      <c r="J355" s="88"/>
      <c r="K355" s="90"/>
      <c r="L355" s="90"/>
      <c r="M355" s="91"/>
      <c r="N355" s="91"/>
      <c r="O355" s="91"/>
      <c r="P355" s="91"/>
      <c r="Q355" s="91"/>
      <c r="R355" s="92"/>
      <c r="S355" s="93"/>
      <c r="T355" s="93"/>
      <c r="U355" s="94"/>
      <c r="V355" s="94"/>
      <c r="W355" s="95"/>
      <c r="X355" s="96"/>
      <c r="Y355" s="97"/>
    </row>
    <row r="356" customFormat="false" ht="11.25" hidden="false" customHeight="false" outlineLevel="0" collapsed="false">
      <c r="A356" s="150"/>
      <c r="B356" s="84"/>
      <c r="F356" s="85"/>
      <c r="G356" s="87"/>
      <c r="H356" s="88"/>
      <c r="I356" s="89"/>
      <c r="J356" s="88"/>
      <c r="K356" s="90"/>
      <c r="L356" s="90"/>
      <c r="M356" s="91"/>
      <c r="N356" s="91"/>
      <c r="O356" s="91"/>
      <c r="P356" s="91"/>
      <c r="Q356" s="91"/>
      <c r="R356" s="92"/>
      <c r="S356" s="93"/>
      <c r="T356" s="93"/>
      <c r="U356" s="94"/>
      <c r="V356" s="94"/>
      <c r="W356" s="95"/>
      <c r="X356" s="96"/>
      <c r="Y356" s="97"/>
    </row>
    <row r="357" customFormat="false" ht="11.25" hidden="false" customHeight="false" outlineLevel="0" collapsed="false">
      <c r="A357" s="150"/>
      <c r="B357" s="84"/>
      <c r="F357" s="85"/>
      <c r="G357" s="87"/>
      <c r="H357" s="88"/>
      <c r="I357" s="89"/>
      <c r="J357" s="88"/>
      <c r="K357" s="90"/>
      <c r="L357" s="90"/>
      <c r="M357" s="91"/>
      <c r="N357" s="91"/>
      <c r="O357" s="91"/>
      <c r="P357" s="91"/>
      <c r="Q357" s="91"/>
      <c r="R357" s="92"/>
      <c r="S357" s="93"/>
      <c r="T357" s="93"/>
      <c r="U357" s="94"/>
      <c r="V357" s="94"/>
      <c r="W357" s="95"/>
      <c r="X357" s="96"/>
      <c r="Y357" s="97"/>
    </row>
    <row r="358" customFormat="false" ht="11.25" hidden="false" customHeight="false" outlineLevel="0" collapsed="false">
      <c r="A358" s="150"/>
      <c r="B358" s="84"/>
      <c r="F358" s="85"/>
      <c r="G358" s="87"/>
      <c r="H358" s="88"/>
      <c r="I358" s="89"/>
      <c r="J358" s="88"/>
      <c r="K358" s="90"/>
      <c r="L358" s="90"/>
      <c r="M358" s="91"/>
      <c r="N358" s="91"/>
      <c r="O358" s="91"/>
      <c r="P358" s="91"/>
      <c r="Q358" s="91"/>
      <c r="R358" s="92"/>
      <c r="S358" s="93"/>
      <c r="T358" s="93"/>
      <c r="U358" s="94"/>
      <c r="V358" s="94"/>
      <c r="W358" s="95"/>
      <c r="X358" s="96"/>
      <c r="Y358" s="97"/>
    </row>
    <row r="359" customFormat="false" ht="11.25" hidden="false" customHeight="false" outlineLevel="0" collapsed="false">
      <c r="A359" s="150"/>
      <c r="B359" s="84"/>
      <c r="F359" s="85"/>
      <c r="G359" s="87"/>
      <c r="H359" s="88"/>
      <c r="I359" s="89"/>
      <c r="J359" s="88"/>
      <c r="K359" s="90"/>
      <c r="L359" s="90"/>
      <c r="M359" s="91"/>
      <c r="N359" s="91"/>
      <c r="O359" s="91"/>
      <c r="P359" s="91"/>
      <c r="Q359" s="91"/>
      <c r="R359" s="92"/>
      <c r="S359" s="93"/>
      <c r="T359" s="93"/>
      <c r="U359" s="94"/>
      <c r="V359" s="94"/>
      <c r="W359" s="95"/>
      <c r="X359" s="96"/>
      <c r="Y359" s="97"/>
    </row>
    <row r="360" customFormat="false" ht="11.25" hidden="false" customHeight="false" outlineLevel="0" collapsed="false">
      <c r="A360" s="150"/>
      <c r="B360" s="84"/>
      <c r="F360" s="85"/>
      <c r="G360" s="87"/>
      <c r="H360" s="88"/>
      <c r="I360" s="89"/>
      <c r="J360" s="88"/>
      <c r="K360" s="90"/>
      <c r="L360" s="90"/>
      <c r="M360" s="91"/>
      <c r="N360" s="91"/>
      <c r="O360" s="91"/>
      <c r="P360" s="91"/>
      <c r="Q360" s="91"/>
      <c r="R360" s="92"/>
      <c r="S360" s="93"/>
      <c r="T360" s="93"/>
      <c r="U360" s="94"/>
      <c r="V360" s="94"/>
      <c r="W360" s="95"/>
      <c r="X360" s="96"/>
      <c r="Y360" s="97"/>
    </row>
    <row r="361" customFormat="false" ht="11.25" hidden="false" customHeight="false" outlineLevel="0" collapsed="false">
      <c r="A361" s="150"/>
      <c r="B361" s="84"/>
      <c r="F361" s="85"/>
      <c r="G361" s="87"/>
      <c r="H361" s="88"/>
      <c r="I361" s="89"/>
      <c r="J361" s="88"/>
      <c r="K361" s="90"/>
      <c r="L361" s="90"/>
      <c r="M361" s="91"/>
      <c r="N361" s="91"/>
      <c r="O361" s="91"/>
      <c r="P361" s="91"/>
      <c r="Q361" s="91"/>
      <c r="R361" s="92"/>
      <c r="S361" s="93"/>
      <c r="T361" s="93"/>
      <c r="U361" s="94"/>
      <c r="V361" s="94"/>
      <c r="W361" s="95"/>
      <c r="X361" s="96"/>
      <c r="Y361" s="97"/>
    </row>
    <row r="362" customFormat="false" ht="11.25" hidden="false" customHeight="false" outlineLevel="0" collapsed="false">
      <c r="A362" s="150"/>
      <c r="B362" s="84"/>
      <c r="F362" s="85"/>
      <c r="G362" s="87"/>
      <c r="H362" s="88"/>
      <c r="I362" s="89"/>
      <c r="J362" s="88"/>
      <c r="K362" s="90"/>
      <c r="L362" s="90"/>
      <c r="M362" s="91"/>
      <c r="N362" s="91"/>
      <c r="O362" s="91"/>
      <c r="P362" s="91"/>
      <c r="Q362" s="91"/>
      <c r="R362" s="92"/>
      <c r="S362" s="93"/>
      <c r="T362" s="93"/>
      <c r="U362" s="94"/>
      <c r="V362" s="94"/>
      <c r="W362" s="95"/>
      <c r="X362" s="96"/>
      <c r="Y362" s="97"/>
    </row>
    <row r="363" customFormat="false" ht="11.25" hidden="false" customHeight="false" outlineLevel="0" collapsed="false">
      <c r="A363" s="150"/>
      <c r="B363" s="84"/>
      <c r="F363" s="85"/>
      <c r="G363" s="87"/>
      <c r="H363" s="88"/>
      <c r="I363" s="89"/>
      <c r="J363" s="88"/>
      <c r="K363" s="90"/>
      <c r="L363" s="90"/>
      <c r="M363" s="91"/>
      <c r="N363" s="91"/>
      <c r="O363" s="91"/>
      <c r="P363" s="91"/>
      <c r="Q363" s="91"/>
      <c r="R363" s="92"/>
      <c r="S363" s="93"/>
      <c r="T363" s="93"/>
      <c r="U363" s="94"/>
      <c r="V363" s="94"/>
      <c r="W363" s="95"/>
      <c r="X363" s="96"/>
      <c r="Y363" s="97"/>
    </row>
    <row r="364" customFormat="false" ht="11.25" hidden="false" customHeight="false" outlineLevel="0" collapsed="false">
      <c r="A364" s="150"/>
      <c r="B364" s="84"/>
      <c r="F364" s="85"/>
      <c r="G364" s="87"/>
      <c r="H364" s="88"/>
      <c r="I364" s="89"/>
      <c r="J364" s="88"/>
      <c r="K364" s="90"/>
      <c r="L364" s="90"/>
      <c r="M364" s="91"/>
      <c r="N364" s="91"/>
      <c r="O364" s="91"/>
      <c r="P364" s="91"/>
      <c r="Q364" s="91"/>
      <c r="R364" s="92"/>
      <c r="S364" s="93"/>
      <c r="T364" s="93"/>
      <c r="U364" s="94"/>
      <c r="V364" s="94"/>
      <c r="W364" s="95"/>
      <c r="X364" s="96"/>
      <c r="Y364" s="97"/>
    </row>
    <row r="365" customFormat="false" ht="11.25" hidden="false" customHeight="false" outlineLevel="0" collapsed="false">
      <c r="A365" s="150"/>
      <c r="B365" s="84"/>
      <c r="F365" s="85"/>
      <c r="G365" s="87"/>
      <c r="H365" s="88"/>
      <c r="I365" s="89"/>
      <c r="J365" s="88"/>
      <c r="K365" s="90"/>
      <c r="L365" s="90"/>
      <c r="M365" s="91"/>
      <c r="N365" s="91"/>
      <c r="O365" s="91"/>
      <c r="P365" s="91"/>
      <c r="Q365" s="91"/>
      <c r="R365" s="92"/>
      <c r="S365" s="93"/>
      <c r="T365" s="93"/>
      <c r="U365" s="94"/>
      <c r="V365" s="94"/>
      <c r="W365" s="95"/>
      <c r="X365" s="96"/>
      <c r="Y365" s="97"/>
    </row>
    <row r="366" customFormat="false" ht="11.25" hidden="false" customHeight="false" outlineLevel="0" collapsed="false">
      <c r="A366" s="150"/>
      <c r="B366" s="84"/>
      <c r="F366" s="85"/>
      <c r="G366" s="87"/>
      <c r="H366" s="88"/>
      <c r="I366" s="89"/>
      <c r="J366" s="88"/>
      <c r="K366" s="90"/>
      <c r="L366" s="90"/>
      <c r="M366" s="91"/>
      <c r="N366" s="91"/>
      <c r="O366" s="91"/>
      <c r="P366" s="91"/>
      <c r="Q366" s="91"/>
      <c r="R366" s="92"/>
      <c r="S366" s="93"/>
      <c r="T366" s="93"/>
      <c r="U366" s="94"/>
      <c r="V366" s="94"/>
      <c r="W366" s="95"/>
      <c r="X366" s="96"/>
      <c r="Y366" s="97"/>
    </row>
    <row r="367" customFormat="false" ht="11.25" hidden="false" customHeight="false" outlineLevel="0" collapsed="false">
      <c r="A367" s="150"/>
      <c r="B367" s="84"/>
      <c r="F367" s="85"/>
      <c r="G367" s="87"/>
      <c r="H367" s="88"/>
      <c r="I367" s="89"/>
      <c r="J367" s="88"/>
      <c r="K367" s="90"/>
      <c r="L367" s="90"/>
      <c r="M367" s="91"/>
      <c r="N367" s="91"/>
      <c r="O367" s="91"/>
      <c r="P367" s="91"/>
      <c r="Q367" s="91"/>
      <c r="R367" s="92"/>
      <c r="S367" s="93"/>
      <c r="T367" s="93"/>
      <c r="U367" s="94"/>
      <c r="V367" s="94"/>
      <c r="W367" s="95"/>
      <c r="X367" s="96"/>
      <c r="Y367" s="97"/>
    </row>
    <row r="368" customFormat="false" ht="11.25" hidden="false" customHeight="false" outlineLevel="0" collapsed="false">
      <c r="A368" s="150"/>
      <c r="B368" s="84"/>
      <c r="F368" s="85"/>
      <c r="G368" s="87"/>
      <c r="H368" s="88"/>
      <c r="I368" s="89"/>
      <c r="J368" s="88"/>
      <c r="K368" s="90"/>
      <c r="L368" s="90"/>
      <c r="M368" s="91"/>
      <c r="N368" s="91"/>
      <c r="O368" s="91"/>
      <c r="P368" s="91"/>
      <c r="Q368" s="91"/>
      <c r="R368" s="92"/>
      <c r="S368" s="93"/>
      <c r="T368" s="93"/>
      <c r="U368" s="94"/>
      <c r="V368" s="94"/>
      <c r="W368" s="95"/>
      <c r="X368" s="96"/>
      <c r="Y368" s="97"/>
    </row>
    <row r="369" customFormat="false" ht="11.25" hidden="false" customHeight="false" outlineLevel="0" collapsed="false">
      <c r="A369" s="150"/>
      <c r="B369" s="84"/>
      <c r="F369" s="85"/>
      <c r="G369" s="87"/>
      <c r="H369" s="88"/>
      <c r="I369" s="89"/>
      <c r="J369" s="88"/>
      <c r="K369" s="90"/>
      <c r="L369" s="90"/>
      <c r="M369" s="91"/>
      <c r="N369" s="91"/>
      <c r="O369" s="91"/>
      <c r="P369" s="91"/>
      <c r="Q369" s="91"/>
      <c r="R369" s="92"/>
      <c r="S369" s="93"/>
      <c r="T369" s="93"/>
      <c r="U369" s="94"/>
      <c r="V369" s="94"/>
      <c r="W369" s="95"/>
      <c r="X369" s="96"/>
      <c r="Y369" s="97"/>
    </row>
    <row r="370" customFormat="false" ht="11.25" hidden="false" customHeight="false" outlineLevel="0" collapsed="false">
      <c r="A370" s="150"/>
      <c r="B370" s="84"/>
      <c r="F370" s="85"/>
      <c r="G370" s="87"/>
      <c r="H370" s="88"/>
      <c r="I370" s="89"/>
      <c r="J370" s="88"/>
      <c r="K370" s="90"/>
      <c r="L370" s="90"/>
      <c r="M370" s="91"/>
      <c r="N370" s="91"/>
      <c r="O370" s="91"/>
      <c r="P370" s="91"/>
      <c r="Q370" s="91"/>
      <c r="R370" s="92"/>
      <c r="S370" s="93"/>
      <c r="T370" s="93"/>
      <c r="U370" s="94"/>
      <c r="V370" s="94"/>
      <c r="W370" s="95"/>
      <c r="X370" s="96"/>
      <c r="Y370" s="97"/>
    </row>
    <row r="371" customFormat="false" ht="11.25" hidden="false" customHeight="false" outlineLevel="0" collapsed="false">
      <c r="A371" s="150"/>
      <c r="B371" s="84"/>
      <c r="F371" s="85"/>
      <c r="G371" s="87"/>
      <c r="H371" s="88"/>
      <c r="I371" s="89"/>
      <c r="J371" s="88"/>
      <c r="K371" s="90"/>
      <c r="L371" s="90"/>
      <c r="M371" s="91"/>
      <c r="N371" s="91"/>
      <c r="O371" s="91"/>
      <c r="P371" s="91"/>
      <c r="Q371" s="91"/>
      <c r="R371" s="92"/>
      <c r="S371" s="93"/>
      <c r="T371" s="93"/>
      <c r="U371" s="94"/>
      <c r="V371" s="94"/>
      <c r="W371" s="95"/>
      <c r="X371" s="96"/>
      <c r="Y371" s="97"/>
    </row>
    <row r="372" customFormat="false" ht="11.25" hidden="false" customHeight="false" outlineLevel="0" collapsed="false">
      <c r="A372" s="150"/>
      <c r="B372" s="84"/>
      <c r="F372" s="85"/>
      <c r="G372" s="87"/>
      <c r="H372" s="88"/>
      <c r="I372" s="89"/>
      <c r="J372" s="88"/>
      <c r="K372" s="90"/>
      <c r="L372" s="90"/>
      <c r="M372" s="91"/>
      <c r="N372" s="91"/>
      <c r="O372" s="91"/>
      <c r="P372" s="91"/>
      <c r="Q372" s="91"/>
      <c r="R372" s="92"/>
      <c r="S372" s="93"/>
      <c r="T372" s="93"/>
      <c r="U372" s="94"/>
      <c r="V372" s="94"/>
      <c r="W372" s="95"/>
      <c r="X372" s="96"/>
      <c r="Y372" s="97"/>
    </row>
    <row r="373" customFormat="false" ht="11.25" hidden="false" customHeight="false" outlineLevel="0" collapsed="false">
      <c r="A373" s="150"/>
      <c r="B373" s="84"/>
      <c r="F373" s="85"/>
      <c r="G373" s="87"/>
      <c r="H373" s="88"/>
      <c r="I373" s="89"/>
      <c r="J373" s="88"/>
      <c r="K373" s="90"/>
      <c r="L373" s="90"/>
      <c r="M373" s="91"/>
      <c r="N373" s="91"/>
      <c r="O373" s="91"/>
      <c r="P373" s="91"/>
      <c r="Q373" s="91"/>
      <c r="R373" s="92"/>
      <c r="S373" s="93"/>
      <c r="T373" s="93"/>
      <c r="U373" s="94"/>
      <c r="V373" s="94"/>
      <c r="W373" s="95"/>
      <c r="X373" s="96"/>
      <c r="Y373" s="97"/>
    </row>
    <row r="374" customFormat="false" ht="11.25" hidden="false" customHeight="false" outlineLevel="0" collapsed="false">
      <c r="A374" s="150"/>
      <c r="B374" s="84"/>
      <c r="F374" s="85"/>
      <c r="G374" s="87"/>
      <c r="H374" s="88"/>
      <c r="I374" s="89"/>
      <c r="J374" s="88"/>
      <c r="K374" s="90"/>
      <c r="L374" s="90"/>
      <c r="M374" s="91"/>
      <c r="N374" s="91"/>
      <c r="O374" s="91"/>
      <c r="P374" s="91"/>
      <c r="Q374" s="91"/>
      <c r="R374" s="92"/>
      <c r="S374" s="93"/>
      <c r="T374" s="93"/>
      <c r="U374" s="94"/>
      <c r="V374" s="94"/>
      <c r="W374" s="95"/>
      <c r="X374" s="96"/>
      <c r="Y374" s="97"/>
    </row>
    <row r="375" customFormat="false" ht="11.25" hidden="false" customHeight="false" outlineLevel="0" collapsed="false">
      <c r="A375" s="150"/>
      <c r="B375" s="84"/>
      <c r="F375" s="85"/>
      <c r="G375" s="87"/>
      <c r="H375" s="88"/>
      <c r="I375" s="89"/>
      <c r="J375" s="88"/>
      <c r="K375" s="90"/>
      <c r="L375" s="90"/>
      <c r="M375" s="91"/>
      <c r="N375" s="91"/>
      <c r="O375" s="91"/>
      <c r="P375" s="91"/>
      <c r="Q375" s="91"/>
      <c r="R375" s="92"/>
      <c r="S375" s="93"/>
      <c r="T375" s="93"/>
      <c r="U375" s="94"/>
      <c r="V375" s="94"/>
      <c r="W375" s="95"/>
      <c r="X375" s="96"/>
      <c r="Y375" s="97"/>
    </row>
    <row r="376" customFormat="false" ht="11.25" hidden="false" customHeight="false" outlineLevel="0" collapsed="false">
      <c r="A376" s="150"/>
      <c r="B376" s="84"/>
      <c r="F376" s="85"/>
      <c r="G376" s="87"/>
      <c r="H376" s="88"/>
      <c r="I376" s="89"/>
      <c r="J376" s="88"/>
      <c r="K376" s="90"/>
      <c r="L376" s="90"/>
      <c r="M376" s="91"/>
      <c r="N376" s="91"/>
      <c r="O376" s="91"/>
      <c r="P376" s="91"/>
      <c r="Q376" s="91"/>
      <c r="R376" s="92"/>
      <c r="S376" s="93"/>
      <c r="T376" s="93"/>
      <c r="U376" s="94"/>
      <c r="V376" s="94"/>
      <c r="W376" s="95"/>
      <c r="X376" s="96"/>
      <c r="Y376" s="97"/>
    </row>
    <row r="377" customFormat="false" ht="11.25" hidden="false" customHeight="false" outlineLevel="0" collapsed="false">
      <c r="A377" s="150"/>
      <c r="B377" s="84"/>
      <c r="F377" s="85"/>
      <c r="G377" s="87"/>
      <c r="H377" s="88"/>
      <c r="I377" s="89"/>
      <c r="J377" s="88"/>
      <c r="K377" s="90"/>
      <c r="L377" s="90"/>
      <c r="M377" s="91"/>
      <c r="N377" s="91"/>
      <c r="O377" s="91"/>
      <c r="P377" s="91"/>
      <c r="Q377" s="91"/>
      <c r="R377" s="92"/>
      <c r="S377" s="93"/>
      <c r="T377" s="93"/>
      <c r="U377" s="94"/>
      <c r="V377" s="94"/>
      <c r="W377" s="95"/>
      <c r="X377" s="96"/>
      <c r="Y377" s="97"/>
    </row>
    <row r="378" customFormat="false" ht="11.25" hidden="false" customHeight="false" outlineLevel="0" collapsed="false">
      <c r="A378" s="150"/>
      <c r="B378" s="84"/>
      <c r="F378" s="85"/>
      <c r="G378" s="87"/>
      <c r="H378" s="88"/>
      <c r="I378" s="89"/>
      <c r="J378" s="88"/>
      <c r="K378" s="90"/>
      <c r="L378" s="90"/>
      <c r="M378" s="91"/>
      <c r="N378" s="91"/>
      <c r="O378" s="91"/>
      <c r="P378" s="91"/>
      <c r="Q378" s="91"/>
      <c r="R378" s="92"/>
      <c r="S378" s="93"/>
      <c r="T378" s="93"/>
      <c r="U378" s="94"/>
      <c r="V378" s="94"/>
      <c r="W378" s="95"/>
      <c r="X378" s="96"/>
      <c r="Y378" s="97"/>
    </row>
    <row r="379" customFormat="false" ht="11.25" hidden="false" customHeight="false" outlineLevel="0" collapsed="false">
      <c r="A379" s="150"/>
      <c r="B379" s="84"/>
      <c r="F379" s="85"/>
      <c r="G379" s="87"/>
      <c r="H379" s="88"/>
      <c r="I379" s="89"/>
      <c r="J379" s="88"/>
      <c r="K379" s="90"/>
      <c r="L379" s="90"/>
      <c r="M379" s="91"/>
      <c r="N379" s="91"/>
      <c r="O379" s="91"/>
      <c r="P379" s="91"/>
      <c r="Q379" s="91"/>
      <c r="R379" s="92"/>
      <c r="S379" s="93"/>
      <c r="T379" s="93"/>
      <c r="U379" s="94"/>
      <c r="V379" s="94"/>
      <c r="W379" s="95"/>
      <c r="X379" s="96"/>
      <c r="Y379" s="97"/>
    </row>
    <row r="380" customFormat="false" ht="11.25" hidden="false" customHeight="false" outlineLevel="0" collapsed="false">
      <c r="A380" s="150"/>
      <c r="B380" s="84"/>
      <c r="F380" s="85"/>
      <c r="G380" s="87"/>
      <c r="H380" s="88"/>
      <c r="I380" s="89"/>
      <c r="J380" s="88"/>
      <c r="K380" s="90"/>
      <c r="L380" s="90"/>
      <c r="M380" s="91"/>
      <c r="N380" s="91"/>
      <c r="O380" s="91"/>
      <c r="P380" s="91"/>
      <c r="Q380" s="91"/>
      <c r="R380" s="92"/>
      <c r="S380" s="93"/>
      <c r="T380" s="93"/>
      <c r="U380" s="94"/>
      <c r="V380" s="94"/>
      <c r="W380" s="95"/>
      <c r="X380" s="96"/>
      <c r="Y380" s="97"/>
    </row>
    <row r="381" customFormat="false" ht="11.25" hidden="false" customHeight="false" outlineLevel="0" collapsed="false">
      <c r="A381" s="150"/>
      <c r="B381" s="84"/>
      <c r="F381" s="85"/>
      <c r="G381" s="87"/>
      <c r="H381" s="88"/>
      <c r="I381" s="89"/>
      <c r="J381" s="88"/>
      <c r="K381" s="90"/>
      <c r="L381" s="90"/>
      <c r="M381" s="91"/>
      <c r="N381" s="91"/>
      <c r="O381" s="91"/>
      <c r="P381" s="91"/>
      <c r="Q381" s="91"/>
      <c r="R381" s="92"/>
      <c r="S381" s="93"/>
      <c r="T381" s="93"/>
      <c r="U381" s="94"/>
      <c r="V381" s="94"/>
      <c r="W381" s="95"/>
      <c r="X381" s="96"/>
      <c r="Y381" s="97"/>
    </row>
    <row r="382" customFormat="false" ht="11.25" hidden="false" customHeight="false" outlineLevel="0" collapsed="false">
      <c r="A382" s="150"/>
      <c r="B382" s="84"/>
      <c r="F382" s="85"/>
      <c r="G382" s="87"/>
      <c r="H382" s="88"/>
      <c r="I382" s="89"/>
      <c r="J382" s="88"/>
      <c r="K382" s="90"/>
      <c r="L382" s="90"/>
      <c r="M382" s="91"/>
      <c r="N382" s="91"/>
      <c r="O382" s="91"/>
      <c r="P382" s="91"/>
      <c r="Q382" s="91"/>
      <c r="R382" s="92"/>
      <c r="S382" s="93"/>
      <c r="T382" s="93"/>
      <c r="U382" s="94"/>
      <c r="V382" s="94"/>
      <c r="W382" s="95"/>
      <c r="X382" s="96"/>
      <c r="Y382" s="97"/>
    </row>
    <row r="383" customFormat="false" ht="11.25" hidden="false" customHeight="false" outlineLevel="0" collapsed="false">
      <c r="A383" s="150"/>
      <c r="B383" s="84"/>
      <c r="F383" s="85"/>
      <c r="G383" s="87"/>
      <c r="H383" s="88"/>
      <c r="I383" s="89"/>
      <c r="J383" s="88"/>
      <c r="K383" s="90"/>
      <c r="L383" s="90"/>
      <c r="M383" s="91"/>
      <c r="N383" s="91"/>
      <c r="O383" s="91"/>
      <c r="P383" s="91"/>
      <c r="Q383" s="91"/>
      <c r="R383" s="92"/>
      <c r="S383" s="93"/>
      <c r="T383" s="93"/>
      <c r="U383" s="94"/>
      <c r="V383" s="94"/>
      <c r="W383" s="95"/>
      <c r="X383" s="96"/>
      <c r="Y383" s="97"/>
    </row>
    <row r="384" customFormat="false" ht="11.25" hidden="false" customHeight="false" outlineLevel="0" collapsed="false">
      <c r="A384" s="150"/>
      <c r="B384" s="84"/>
      <c r="F384" s="85"/>
      <c r="G384" s="87"/>
      <c r="H384" s="88"/>
      <c r="I384" s="89"/>
      <c r="J384" s="88"/>
      <c r="K384" s="90"/>
      <c r="L384" s="90"/>
      <c r="M384" s="91"/>
      <c r="N384" s="91"/>
      <c r="O384" s="91"/>
      <c r="P384" s="91"/>
      <c r="Q384" s="91"/>
      <c r="R384" s="92"/>
      <c r="S384" s="93"/>
      <c r="T384" s="93"/>
      <c r="U384" s="94"/>
      <c r="V384" s="94"/>
      <c r="W384" s="95"/>
      <c r="X384" s="96"/>
      <c r="Y384" s="97"/>
    </row>
    <row r="385" customFormat="false" ht="11.25" hidden="false" customHeight="false" outlineLevel="0" collapsed="false">
      <c r="A385" s="150"/>
      <c r="B385" s="84"/>
      <c r="F385" s="85"/>
      <c r="G385" s="87"/>
      <c r="H385" s="88"/>
      <c r="I385" s="89"/>
      <c r="J385" s="88"/>
      <c r="K385" s="90"/>
      <c r="L385" s="90"/>
      <c r="M385" s="91"/>
      <c r="N385" s="91"/>
      <c r="O385" s="91"/>
      <c r="P385" s="91"/>
      <c r="Q385" s="91"/>
      <c r="R385" s="92"/>
      <c r="S385" s="93"/>
      <c r="T385" s="93"/>
      <c r="U385" s="94"/>
      <c r="V385" s="94"/>
      <c r="W385" s="95"/>
      <c r="X385" s="96"/>
      <c r="Y385" s="97"/>
    </row>
    <row r="386" customFormat="false" ht="11.25" hidden="false" customHeight="false" outlineLevel="0" collapsed="false">
      <c r="A386" s="150"/>
      <c r="B386" s="84"/>
      <c r="F386" s="85"/>
      <c r="G386" s="87"/>
      <c r="H386" s="88"/>
      <c r="I386" s="89"/>
      <c r="J386" s="88"/>
      <c r="K386" s="90"/>
      <c r="L386" s="90"/>
      <c r="M386" s="91"/>
      <c r="N386" s="91"/>
      <c r="O386" s="91"/>
      <c r="P386" s="91"/>
      <c r="Q386" s="91"/>
      <c r="R386" s="92"/>
      <c r="S386" s="93"/>
      <c r="T386" s="93"/>
      <c r="U386" s="94"/>
      <c r="V386" s="94"/>
      <c r="W386" s="95"/>
      <c r="X386" s="96"/>
      <c r="Y386" s="97"/>
    </row>
    <row r="387" customFormat="false" ht="11.25" hidden="false" customHeight="false" outlineLevel="0" collapsed="false">
      <c r="A387" s="150"/>
      <c r="B387" s="84"/>
      <c r="F387" s="85"/>
      <c r="G387" s="87"/>
      <c r="H387" s="88"/>
      <c r="I387" s="89"/>
      <c r="J387" s="88"/>
      <c r="K387" s="90"/>
      <c r="L387" s="90"/>
      <c r="M387" s="91"/>
      <c r="N387" s="91"/>
      <c r="O387" s="91"/>
      <c r="P387" s="91"/>
      <c r="Q387" s="91"/>
      <c r="R387" s="92"/>
      <c r="S387" s="93"/>
      <c r="T387" s="93"/>
      <c r="U387" s="94"/>
      <c r="V387" s="94"/>
      <c r="W387" s="95"/>
      <c r="X387" s="96"/>
      <c r="Y387" s="97"/>
    </row>
    <row r="388" customFormat="false" ht="11.25" hidden="false" customHeight="false" outlineLevel="0" collapsed="false">
      <c r="A388" s="150"/>
      <c r="B388" s="84"/>
      <c r="F388" s="85"/>
      <c r="G388" s="87"/>
      <c r="H388" s="88"/>
      <c r="I388" s="89"/>
      <c r="J388" s="88"/>
      <c r="K388" s="90"/>
      <c r="L388" s="90"/>
      <c r="M388" s="91"/>
      <c r="N388" s="91"/>
      <c r="O388" s="91"/>
      <c r="P388" s="91"/>
      <c r="Q388" s="91"/>
      <c r="R388" s="92"/>
      <c r="S388" s="93"/>
      <c r="T388" s="93"/>
      <c r="U388" s="94"/>
      <c r="V388" s="94"/>
      <c r="W388" s="95"/>
      <c r="X388" s="96"/>
      <c r="Y388" s="97"/>
    </row>
    <row r="389" customFormat="false" ht="11.25" hidden="false" customHeight="false" outlineLevel="0" collapsed="false">
      <c r="A389" s="150"/>
      <c r="B389" s="84"/>
      <c r="F389" s="85"/>
      <c r="G389" s="87"/>
      <c r="H389" s="88"/>
      <c r="I389" s="89"/>
      <c r="J389" s="88"/>
      <c r="K389" s="90"/>
      <c r="L389" s="90"/>
      <c r="M389" s="91"/>
      <c r="N389" s="91"/>
      <c r="O389" s="91"/>
      <c r="P389" s="91"/>
      <c r="Q389" s="91"/>
      <c r="R389" s="92"/>
      <c r="S389" s="93"/>
      <c r="T389" s="93"/>
      <c r="U389" s="94"/>
      <c r="V389" s="94"/>
      <c r="W389" s="95"/>
      <c r="X389" s="96"/>
      <c r="Y389" s="97"/>
    </row>
    <row r="390" customFormat="false" ht="11.25" hidden="false" customHeight="false" outlineLevel="0" collapsed="false">
      <c r="A390" s="150"/>
      <c r="B390" s="84"/>
      <c r="F390" s="85"/>
      <c r="G390" s="87"/>
      <c r="H390" s="88"/>
      <c r="I390" s="89"/>
      <c r="J390" s="88"/>
      <c r="K390" s="90"/>
      <c r="L390" s="90"/>
      <c r="M390" s="91"/>
      <c r="N390" s="91"/>
      <c r="O390" s="91"/>
      <c r="P390" s="91"/>
      <c r="Q390" s="91"/>
      <c r="R390" s="92"/>
      <c r="S390" s="93"/>
      <c r="T390" s="93"/>
      <c r="U390" s="94"/>
      <c r="V390" s="94"/>
      <c r="W390" s="95"/>
      <c r="X390" s="96"/>
      <c r="Y390" s="97"/>
    </row>
    <row r="391" customFormat="false" ht="11.25" hidden="false" customHeight="false" outlineLevel="0" collapsed="false">
      <c r="A391" s="150"/>
      <c r="B391" s="84"/>
      <c r="F391" s="85"/>
      <c r="G391" s="87"/>
      <c r="H391" s="88"/>
      <c r="I391" s="89"/>
      <c r="J391" s="88"/>
      <c r="K391" s="90"/>
      <c r="L391" s="90"/>
      <c r="M391" s="91"/>
      <c r="N391" s="91"/>
      <c r="O391" s="91"/>
      <c r="P391" s="91"/>
      <c r="Q391" s="91"/>
      <c r="R391" s="92"/>
      <c r="S391" s="93"/>
      <c r="T391" s="93"/>
      <c r="U391" s="94"/>
      <c r="V391" s="94"/>
      <c r="W391" s="95"/>
      <c r="X391" s="96"/>
      <c r="Y391" s="97"/>
    </row>
    <row r="392" customFormat="false" ht="11.25" hidden="false" customHeight="false" outlineLevel="0" collapsed="false">
      <c r="A392" s="150"/>
      <c r="B392" s="84"/>
      <c r="F392" s="85"/>
      <c r="G392" s="87"/>
      <c r="H392" s="88"/>
      <c r="I392" s="89"/>
      <c r="J392" s="88"/>
      <c r="K392" s="90"/>
      <c r="L392" s="90"/>
      <c r="M392" s="91"/>
      <c r="N392" s="91"/>
      <c r="O392" s="91"/>
      <c r="P392" s="91"/>
      <c r="Q392" s="91"/>
      <c r="R392" s="92"/>
      <c r="S392" s="93"/>
      <c r="T392" s="93"/>
      <c r="U392" s="94"/>
      <c r="V392" s="94"/>
      <c r="W392" s="95"/>
      <c r="X392" s="96"/>
      <c r="Y392" s="97"/>
    </row>
    <row r="393" customFormat="false" ht="11.25" hidden="false" customHeight="false" outlineLevel="0" collapsed="false">
      <c r="A393" s="150"/>
      <c r="B393" s="84"/>
      <c r="F393" s="85"/>
      <c r="G393" s="87"/>
      <c r="H393" s="88"/>
      <c r="I393" s="89"/>
      <c r="J393" s="88"/>
      <c r="K393" s="90"/>
      <c r="L393" s="90"/>
      <c r="M393" s="91"/>
      <c r="N393" s="91"/>
      <c r="O393" s="91"/>
      <c r="P393" s="91"/>
      <c r="Q393" s="91"/>
      <c r="R393" s="92"/>
      <c r="S393" s="93"/>
      <c r="T393" s="93"/>
      <c r="U393" s="94"/>
      <c r="V393" s="94"/>
      <c r="W393" s="95"/>
      <c r="X393" s="96"/>
      <c r="Y393" s="97"/>
    </row>
    <row r="394" customFormat="false" ht="11.25" hidden="false" customHeight="false" outlineLevel="0" collapsed="false">
      <c r="A394" s="150"/>
      <c r="B394" s="84"/>
      <c r="F394" s="85"/>
      <c r="G394" s="87"/>
      <c r="H394" s="88"/>
      <c r="I394" s="89"/>
      <c r="J394" s="88"/>
      <c r="K394" s="90"/>
      <c r="L394" s="90"/>
      <c r="M394" s="91"/>
      <c r="N394" s="91"/>
      <c r="O394" s="91"/>
      <c r="P394" s="91"/>
      <c r="Q394" s="91"/>
      <c r="R394" s="92"/>
      <c r="S394" s="93"/>
      <c r="T394" s="93"/>
      <c r="U394" s="94"/>
      <c r="V394" s="94"/>
      <c r="W394" s="95"/>
      <c r="X394" s="96"/>
      <c r="Y394" s="97"/>
    </row>
    <row r="395" customFormat="false" ht="11.25" hidden="false" customHeight="false" outlineLevel="0" collapsed="false">
      <c r="A395" s="150"/>
      <c r="B395" s="84"/>
      <c r="F395" s="85"/>
      <c r="G395" s="87"/>
      <c r="H395" s="88"/>
      <c r="I395" s="89"/>
      <c r="J395" s="88"/>
      <c r="K395" s="90"/>
      <c r="L395" s="90"/>
      <c r="M395" s="91"/>
      <c r="N395" s="91"/>
      <c r="O395" s="91"/>
      <c r="P395" s="91"/>
      <c r="Q395" s="91"/>
      <c r="R395" s="92"/>
      <c r="S395" s="93"/>
      <c r="T395" s="93"/>
      <c r="U395" s="94"/>
      <c r="V395" s="94"/>
      <c r="W395" s="95"/>
      <c r="X395" s="96"/>
      <c r="Y395" s="97"/>
    </row>
    <row r="396" customFormat="false" ht="11.25" hidden="false" customHeight="false" outlineLevel="0" collapsed="false">
      <c r="A396" s="150"/>
      <c r="B396" s="84"/>
      <c r="F396" s="85"/>
      <c r="G396" s="87"/>
      <c r="H396" s="88"/>
      <c r="I396" s="89"/>
      <c r="J396" s="88"/>
      <c r="K396" s="90"/>
      <c r="L396" s="90"/>
      <c r="M396" s="91"/>
      <c r="N396" s="91"/>
      <c r="O396" s="91"/>
      <c r="P396" s="91"/>
      <c r="Q396" s="91"/>
      <c r="R396" s="92"/>
      <c r="S396" s="93"/>
      <c r="T396" s="93"/>
      <c r="U396" s="94"/>
      <c r="V396" s="94"/>
      <c r="W396" s="95"/>
      <c r="X396" s="96"/>
      <c r="Y396" s="97"/>
    </row>
    <row r="397" customFormat="false" ht="11.25" hidden="false" customHeight="false" outlineLevel="0" collapsed="false">
      <c r="A397" s="150"/>
      <c r="B397" s="84"/>
      <c r="F397" s="85"/>
      <c r="G397" s="87"/>
      <c r="H397" s="88"/>
      <c r="I397" s="89"/>
      <c r="J397" s="88"/>
      <c r="K397" s="90"/>
      <c r="L397" s="90"/>
      <c r="M397" s="91"/>
      <c r="N397" s="91"/>
      <c r="O397" s="91"/>
      <c r="P397" s="91"/>
      <c r="Q397" s="91"/>
      <c r="R397" s="92"/>
      <c r="S397" s="93"/>
      <c r="T397" s="93"/>
      <c r="U397" s="94"/>
      <c r="V397" s="94"/>
      <c r="W397" s="95"/>
      <c r="X397" s="96"/>
      <c r="Y397" s="97"/>
    </row>
    <row r="398" customFormat="false" ht="11.25" hidden="false" customHeight="false" outlineLevel="0" collapsed="false">
      <c r="A398" s="150"/>
      <c r="B398" s="84"/>
      <c r="F398" s="85"/>
      <c r="G398" s="87"/>
      <c r="H398" s="88"/>
      <c r="I398" s="89"/>
      <c r="J398" s="88"/>
      <c r="K398" s="90"/>
      <c r="L398" s="90"/>
      <c r="M398" s="91"/>
      <c r="N398" s="91"/>
      <c r="O398" s="91"/>
      <c r="P398" s="91"/>
      <c r="Q398" s="91"/>
      <c r="R398" s="92"/>
      <c r="S398" s="93"/>
      <c r="T398" s="93"/>
      <c r="U398" s="94"/>
      <c r="V398" s="94"/>
      <c r="W398" s="95"/>
      <c r="X398" s="96"/>
      <c r="Y398" s="97"/>
    </row>
    <row r="399" customFormat="false" ht="11.25" hidden="false" customHeight="false" outlineLevel="0" collapsed="false">
      <c r="A399" s="150"/>
      <c r="B399" s="84"/>
      <c r="F399" s="85"/>
      <c r="G399" s="87"/>
      <c r="H399" s="88"/>
      <c r="I399" s="89"/>
      <c r="J399" s="88"/>
      <c r="K399" s="90"/>
      <c r="L399" s="90"/>
      <c r="M399" s="91"/>
      <c r="N399" s="91"/>
      <c r="O399" s="91"/>
      <c r="P399" s="91"/>
      <c r="Q399" s="91"/>
      <c r="R399" s="92"/>
      <c r="S399" s="93"/>
      <c r="T399" s="93"/>
      <c r="U399" s="94"/>
      <c r="V399" s="94"/>
      <c r="W399" s="95"/>
      <c r="X399" s="96"/>
      <c r="Y399" s="97"/>
    </row>
    <row r="400" customFormat="false" ht="11.25" hidden="false" customHeight="false" outlineLevel="0" collapsed="false">
      <c r="A400" s="150"/>
      <c r="B400" s="84"/>
      <c r="F400" s="85"/>
      <c r="G400" s="87"/>
      <c r="H400" s="88"/>
      <c r="I400" s="89"/>
      <c r="J400" s="88"/>
      <c r="K400" s="90"/>
      <c r="L400" s="90"/>
      <c r="M400" s="91"/>
      <c r="N400" s="91"/>
      <c r="O400" s="91"/>
      <c r="P400" s="91"/>
      <c r="Q400" s="91"/>
      <c r="R400" s="92"/>
      <c r="S400" s="93"/>
      <c r="T400" s="93"/>
      <c r="U400" s="94"/>
      <c r="V400" s="94"/>
      <c r="W400" s="95"/>
      <c r="X400" s="96"/>
      <c r="Y400" s="97"/>
    </row>
    <row r="401" customFormat="false" ht="11.25" hidden="false" customHeight="false" outlineLevel="0" collapsed="false">
      <c r="A401" s="150"/>
      <c r="B401" s="84"/>
      <c r="F401" s="85"/>
      <c r="G401" s="87"/>
      <c r="H401" s="88"/>
      <c r="I401" s="89"/>
      <c r="J401" s="88"/>
      <c r="K401" s="90"/>
      <c r="L401" s="90"/>
      <c r="M401" s="91"/>
      <c r="N401" s="91"/>
      <c r="O401" s="91"/>
      <c r="P401" s="91"/>
      <c r="Q401" s="91"/>
      <c r="R401" s="92"/>
      <c r="S401" s="93"/>
      <c r="T401" s="93"/>
      <c r="U401" s="94"/>
      <c r="V401" s="94"/>
      <c r="W401" s="95"/>
      <c r="X401" s="96"/>
      <c r="Y401" s="97"/>
    </row>
    <row r="402" customFormat="false" ht="11.25" hidden="false" customHeight="false" outlineLevel="0" collapsed="false">
      <c r="A402" s="150"/>
      <c r="B402" s="84"/>
      <c r="F402" s="85"/>
      <c r="G402" s="87"/>
      <c r="H402" s="88"/>
      <c r="I402" s="89"/>
      <c r="J402" s="88"/>
      <c r="K402" s="90"/>
      <c r="L402" s="90"/>
      <c r="M402" s="91"/>
      <c r="N402" s="91"/>
      <c r="O402" s="91"/>
      <c r="P402" s="91"/>
      <c r="Q402" s="91"/>
      <c r="R402" s="92"/>
      <c r="S402" s="93"/>
      <c r="T402" s="93"/>
      <c r="U402" s="94"/>
      <c r="V402" s="94"/>
      <c r="W402" s="95"/>
      <c r="X402" s="96"/>
      <c r="Y402" s="97"/>
    </row>
    <row r="403" customFormat="false" ht="11.25" hidden="false" customHeight="false" outlineLevel="0" collapsed="false">
      <c r="A403" s="150"/>
      <c r="B403" s="84"/>
      <c r="F403" s="85"/>
      <c r="G403" s="87"/>
      <c r="H403" s="88"/>
      <c r="I403" s="89"/>
      <c r="J403" s="88"/>
      <c r="K403" s="90"/>
      <c r="L403" s="90"/>
      <c r="M403" s="91"/>
      <c r="N403" s="91"/>
      <c r="O403" s="91"/>
      <c r="P403" s="91"/>
      <c r="Q403" s="91"/>
      <c r="R403" s="92"/>
      <c r="S403" s="93"/>
      <c r="T403" s="93"/>
      <c r="U403" s="94"/>
      <c r="V403" s="94"/>
      <c r="W403" s="95"/>
      <c r="X403" s="96"/>
      <c r="Y403" s="97"/>
    </row>
    <row r="404" customFormat="false" ht="11.25" hidden="false" customHeight="false" outlineLevel="0" collapsed="false">
      <c r="A404" s="150"/>
      <c r="B404" s="84"/>
      <c r="F404" s="85"/>
      <c r="G404" s="87"/>
      <c r="H404" s="88"/>
      <c r="I404" s="89"/>
      <c r="J404" s="88"/>
      <c r="K404" s="90"/>
      <c r="L404" s="90"/>
      <c r="M404" s="91"/>
      <c r="N404" s="91"/>
      <c r="O404" s="91"/>
      <c r="P404" s="91"/>
      <c r="Q404" s="91"/>
      <c r="R404" s="92"/>
      <c r="S404" s="93"/>
      <c r="T404" s="93"/>
      <c r="U404" s="94"/>
      <c r="V404" s="94"/>
      <c r="W404" s="95"/>
      <c r="X404" s="96"/>
      <c r="Y404" s="97"/>
    </row>
    <row r="405" customFormat="false" ht="11.25" hidden="false" customHeight="false" outlineLevel="0" collapsed="false">
      <c r="A405" s="150"/>
      <c r="B405" s="84"/>
      <c r="F405" s="85"/>
      <c r="G405" s="87"/>
      <c r="H405" s="88"/>
      <c r="I405" s="89"/>
      <c r="J405" s="88"/>
      <c r="K405" s="90"/>
      <c r="L405" s="90"/>
      <c r="M405" s="91"/>
      <c r="N405" s="91"/>
      <c r="O405" s="91"/>
      <c r="P405" s="91"/>
      <c r="Q405" s="91"/>
      <c r="R405" s="92"/>
      <c r="S405" s="93"/>
      <c r="T405" s="93"/>
      <c r="U405" s="94"/>
      <c r="V405" s="94"/>
      <c r="W405" s="95"/>
      <c r="X405" s="96"/>
      <c r="Y405" s="97"/>
    </row>
    <row r="406" customFormat="false" ht="11.25" hidden="false" customHeight="false" outlineLevel="0" collapsed="false">
      <c r="A406" s="150"/>
      <c r="B406" s="84"/>
      <c r="F406" s="85"/>
      <c r="G406" s="87"/>
      <c r="H406" s="88"/>
      <c r="I406" s="89"/>
      <c r="J406" s="88"/>
      <c r="K406" s="90"/>
      <c r="L406" s="90"/>
      <c r="M406" s="91"/>
      <c r="N406" s="91"/>
      <c r="O406" s="91"/>
      <c r="P406" s="91"/>
      <c r="Q406" s="91"/>
      <c r="R406" s="92"/>
      <c r="S406" s="93"/>
      <c r="T406" s="93"/>
      <c r="U406" s="94"/>
      <c r="V406" s="94"/>
      <c r="W406" s="95"/>
      <c r="X406" s="96"/>
      <c r="Y406" s="97"/>
    </row>
    <row r="407" customFormat="false" ht="11.25" hidden="false" customHeight="false" outlineLevel="0" collapsed="false">
      <c r="A407" s="150"/>
      <c r="B407" s="84"/>
      <c r="F407" s="85"/>
      <c r="G407" s="87"/>
      <c r="H407" s="88"/>
      <c r="I407" s="89"/>
      <c r="J407" s="88"/>
      <c r="K407" s="90"/>
      <c r="L407" s="90"/>
      <c r="M407" s="91"/>
      <c r="N407" s="91"/>
      <c r="O407" s="91"/>
      <c r="P407" s="91"/>
      <c r="Q407" s="91"/>
      <c r="R407" s="92"/>
      <c r="S407" s="93"/>
      <c r="T407" s="93"/>
      <c r="U407" s="94"/>
      <c r="V407" s="94"/>
      <c r="W407" s="95"/>
      <c r="X407" s="96"/>
      <c r="Y407" s="97"/>
    </row>
    <row r="408" customFormat="false" ht="11.25" hidden="false" customHeight="false" outlineLevel="0" collapsed="false">
      <c r="A408" s="150"/>
      <c r="B408" s="84"/>
      <c r="F408" s="85"/>
      <c r="G408" s="87"/>
      <c r="H408" s="88"/>
      <c r="I408" s="89"/>
      <c r="J408" s="88"/>
      <c r="K408" s="90"/>
      <c r="L408" s="90"/>
      <c r="M408" s="91"/>
      <c r="N408" s="91"/>
      <c r="O408" s="91"/>
      <c r="P408" s="91"/>
      <c r="Q408" s="91"/>
      <c r="R408" s="92"/>
      <c r="S408" s="93"/>
      <c r="T408" s="93"/>
      <c r="U408" s="94"/>
      <c r="V408" s="94"/>
      <c r="W408" s="95"/>
      <c r="X408" s="96"/>
      <c r="Y408" s="97"/>
    </row>
    <row r="409" customFormat="false" ht="11.25" hidden="false" customHeight="false" outlineLevel="0" collapsed="false">
      <c r="A409" s="150"/>
      <c r="B409" s="84"/>
      <c r="F409" s="85"/>
      <c r="G409" s="87"/>
      <c r="H409" s="88"/>
      <c r="I409" s="89"/>
      <c r="J409" s="88"/>
      <c r="K409" s="90"/>
      <c r="L409" s="90"/>
      <c r="M409" s="91"/>
      <c r="N409" s="91"/>
      <c r="O409" s="91"/>
      <c r="P409" s="91"/>
      <c r="Q409" s="91"/>
      <c r="R409" s="92"/>
      <c r="S409" s="93"/>
      <c r="T409" s="93"/>
      <c r="U409" s="94"/>
      <c r="V409" s="94"/>
      <c r="W409" s="95"/>
      <c r="X409" s="96"/>
      <c r="Y409" s="97"/>
    </row>
    <row r="410" customFormat="false" ht="11.25" hidden="false" customHeight="false" outlineLevel="0" collapsed="false">
      <c r="A410" s="150"/>
      <c r="B410" s="84"/>
      <c r="F410" s="85"/>
      <c r="G410" s="87"/>
      <c r="H410" s="88"/>
      <c r="I410" s="89"/>
      <c r="J410" s="88"/>
      <c r="K410" s="90"/>
      <c r="L410" s="90"/>
      <c r="M410" s="91"/>
      <c r="N410" s="91"/>
      <c r="O410" s="91"/>
      <c r="P410" s="91"/>
      <c r="Q410" s="91"/>
      <c r="R410" s="92"/>
      <c r="S410" s="93"/>
      <c r="T410" s="93"/>
      <c r="U410" s="94"/>
      <c r="V410" s="94"/>
      <c r="W410" s="95"/>
      <c r="X410" s="96"/>
      <c r="Y410" s="97"/>
    </row>
    <row r="411" customFormat="false" ht="11.25" hidden="false" customHeight="false" outlineLevel="0" collapsed="false">
      <c r="A411" s="150"/>
      <c r="B411" s="84"/>
      <c r="F411" s="85"/>
      <c r="G411" s="87"/>
      <c r="H411" s="88"/>
      <c r="I411" s="89"/>
      <c r="J411" s="88"/>
      <c r="K411" s="90"/>
      <c r="L411" s="90"/>
      <c r="M411" s="91"/>
      <c r="N411" s="91"/>
      <c r="O411" s="91"/>
      <c r="P411" s="91"/>
      <c r="Q411" s="91"/>
      <c r="R411" s="92"/>
      <c r="S411" s="93"/>
      <c r="T411" s="93"/>
      <c r="U411" s="94"/>
      <c r="V411" s="94"/>
      <c r="W411" s="95"/>
      <c r="X411" s="96"/>
      <c r="Y411" s="97"/>
    </row>
    <row r="412" customFormat="false" ht="11.25" hidden="false" customHeight="false" outlineLevel="0" collapsed="false">
      <c r="A412" s="150"/>
      <c r="B412" s="84"/>
      <c r="F412" s="85"/>
      <c r="G412" s="87"/>
      <c r="H412" s="88"/>
      <c r="I412" s="89"/>
      <c r="J412" s="88"/>
      <c r="K412" s="90"/>
      <c r="L412" s="90"/>
      <c r="M412" s="91"/>
      <c r="N412" s="91"/>
      <c r="O412" s="91"/>
      <c r="P412" s="91"/>
      <c r="Q412" s="91"/>
      <c r="R412" s="92"/>
      <c r="S412" s="93"/>
      <c r="T412" s="93"/>
      <c r="U412" s="94"/>
      <c r="V412" s="94"/>
      <c r="W412" s="95"/>
      <c r="X412" s="96"/>
      <c r="Y412" s="97"/>
    </row>
    <row r="413" customFormat="false" ht="11.25" hidden="false" customHeight="false" outlineLevel="0" collapsed="false">
      <c r="A413" s="150"/>
      <c r="B413" s="84"/>
      <c r="F413" s="85"/>
      <c r="G413" s="87"/>
      <c r="H413" s="88"/>
      <c r="I413" s="89"/>
      <c r="J413" s="88"/>
      <c r="K413" s="90"/>
      <c r="L413" s="90"/>
      <c r="M413" s="91"/>
      <c r="N413" s="91"/>
      <c r="O413" s="91"/>
      <c r="P413" s="91"/>
      <c r="Q413" s="91"/>
      <c r="R413" s="92"/>
      <c r="S413" s="93"/>
      <c r="T413" s="93"/>
      <c r="U413" s="94"/>
      <c r="V413" s="94"/>
      <c r="W413" s="95"/>
      <c r="X413" s="96"/>
      <c r="Y413" s="97"/>
    </row>
    <row r="414" customFormat="false" ht="11.25" hidden="false" customHeight="false" outlineLevel="0" collapsed="false">
      <c r="A414" s="150"/>
      <c r="B414" s="84"/>
      <c r="F414" s="85"/>
      <c r="G414" s="87"/>
      <c r="H414" s="88"/>
      <c r="I414" s="89"/>
      <c r="J414" s="88"/>
      <c r="K414" s="90"/>
      <c r="L414" s="90"/>
      <c r="M414" s="91"/>
      <c r="N414" s="91"/>
      <c r="O414" s="91"/>
      <c r="P414" s="91"/>
      <c r="Q414" s="91"/>
      <c r="R414" s="92"/>
      <c r="S414" s="93"/>
      <c r="T414" s="93"/>
      <c r="U414" s="94"/>
      <c r="V414" s="94"/>
      <c r="W414" s="95"/>
      <c r="X414" s="96"/>
      <c r="Y414" s="97"/>
    </row>
    <row r="415" customFormat="false" ht="11.25" hidden="false" customHeight="false" outlineLevel="0" collapsed="false">
      <c r="A415" s="150"/>
      <c r="B415" s="84"/>
      <c r="F415" s="85"/>
      <c r="G415" s="87"/>
      <c r="H415" s="88"/>
      <c r="I415" s="89"/>
      <c r="J415" s="88"/>
      <c r="K415" s="90"/>
      <c r="L415" s="90"/>
      <c r="M415" s="91"/>
      <c r="N415" s="91"/>
      <c r="O415" s="91"/>
      <c r="P415" s="91"/>
      <c r="Q415" s="91"/>
      <c r="R415" s="92"/>
      <c r="S415" s="93"/>
      <c r="T415" s="93"/>
      <c r="U415" s="94"/>
      <c r="V415" s="94"/>
      <c r="W415" s="95"/>
      <c r="X415" s="96"/>
      <c r="Y415" s="97"/>
    </row>
    <row r="416" customFormat="false" ht="11.25" hidden="false" customHeight="false" outlineLevel="0" collapsed="false">
      <c r="A416" s="150"/>
      <c r="B416" s="84"/>
      <c r="F416" s="85"/>
      <c r="G416" s="87"/>
      <c r="H416" s="88"/>
      <c r="I416" s="89"/>
      <c r="J416" s="88"/>
      <c r="K416" s="90"/>
      <c r="L416" s="90"/>
      <c r="M416" s="91"/>
      <c r="N416" s="91"/>
      <c r="O416" s="91"/>
      <c r="P416" s="91"/>
      <c r="Q416" s="91"/>
      <c r="R416" s="92"/>
      <c r="S416" s="93"/>
      <c r="T416" s="93"/>
      <c r="U416" s="94"/>
      <c r="V416" s="94"/>
      <c r="W416" s="95"/>
      <c r="X416" s="96"/>
      <c r="Y416" s="97"/>
    </row>
    <row r="417" customFormat="false" ht="11.25" hidden="false" customHeight="false" outlineLevel="0" collapsed="false">
      <c r="A417" s="150"/>
      <c r="B417" s="84"/>
      <c r="F417" s="85"/>
      <c r="G417" s="87"/>
      <c r="H417" s="88"/>
      <c r="I417" s="89"/>
      <c r="J417" s="88"/>
      <c r="K417" s="90"/>
      <c r="L417" s="90"/>
      <c r="M417" s="91"/>
      <c r="N417" s="91"/>
      <c r="O417" s="91"/>
      <c r="P417" s="91"/>
      <c r="Q417" s="91"/>
      <c r="R417" s="92"/>
      <c r="S417" s="93"/>
      <c r="T417" s="93"/>
      <c r="U417" s="94"/>
      <c r="V417" s="94"/>
      <c r="W417" s="95"/>
      <c r="X417" s="96"/>
      <c r="Y417" s="97"/>
    </row>
    <row r="418" customFormat="false" ht="11.25" hidden="false" customHeight="false" outlineLevel="0" collapsed="false">
      <c r="A418" s="150"/>
      <c r="B418" s="84"/>
      <c r="F418" s="85"/>
      <c r="G418" s="87"/>
      <c r="H418" s="88"/>
      <c r="I418" s="89"/>
      <c r="J418" s="88"/>
      <c r="K418" s="90"/>
      <c r="L418" s="90"/>
      <c r="M418" s="91"/>
      <c r="N418" s="91"/>
      <c r="O418" s="91"/>
      <c r="P418" s="91"/>
      <c r="Q418" s="91"/>
      <c r="R418" s="92"/>
      <c r="S418" s="93"/>
      <c r="T418" s="93"/>
      <c r="U418" s="94"/>
      <c r="V418" s="94"/>
      <c r="W418" s="95"/>
      <c r="X418" s="96"/>
      <c r="Y418" s="97"/>
    </row>
    <row r="419" customFormat="false" ht="11.25" hidden="false" customHeight="false" outlineLevel="0" collapsed="false">
      <c r="A419" s="150"/>
      <c r="B419" s="84"/>
      <c r="F419" s="85"/>
      <c r="G419" s="87"/>
      <c r="H419" s="88"/>
      <c r="I419" s="89"/>
      <c r="J419" s="88"/>
      <c r="K419" s="90"/>
      <c r="L419" s="90"/>
      <c r="M419" s="91"/>
      <c r="N419" s="91"/>
      <c r="O419" s="91"/>
      <c r="P419" s="91"/>
      <c r="Q419" s="91"/>
      <c r="R419" s="92"/>
      <c r="S419" s="93"/>
      <c r="T419" s="93"/>
      <c r="U419" s="94"/>
      <c r="V419" s="94"/>
      <c r="W419" s="95"/>
      <c r="X419" s="96"/>
      <c r="Y419" s="97"/>
    </row>
    <row r="420" customFormat="false" ht="11.25" hidden="false" customHeight="false" outlineLevel="0" collapsed="false">
      <c r="A420" s="150"/>
      <c r="B420" s="84"/>
      <c r="F420" s="85"/>
      <c r="G420" s="87"/>
      <c r="H420" s="88"/>
      <c r="I420" s="89"/>
      <c r="J420" s="88"/>
      <c r="K420" s="90"/>
      <c r="L420" s="90"/>
      <c r="M420" s="91"/>
      <c r="N420" s="91"/>
      <c r="O420" s="91"/>
      <c r="P420" s="91"/>
      <c r="Q420" s="91"/>
      <c r="R420" s="92"/>
      <c r="S420" s="93"/>
      <c r="T420" s="93"/>
      <c r="U420" s="94"/>
      <c r="V420" s="94"/>
      <c r="W420" s="95"/>
      <c r="X420" s="96"/>
      <c r="Y420" s="97"/>
    </row>
    <row r="421" customFormat="false" ht="11.25" hidden="false" customHeight="false" outlineLevel="0" collapsed="false">
      <c r="A421" s="150"/>
      <c r="B421" s="84"/>
      <c r="F421" s="85"/>
      <c r="G421" s="87"/>
      <c r="H421" s="88"/>
      <c r="I421" s="89"/>
      <c r="J421" s="88"/>
      <c r="K421" s="90"/>
      <c r="L421" s="90"/>
      <c r="M421" s="91"/>
      <c r="N421" s="91"/>
      <c r="O421" s="91"/>
      <c r="P421" s="91"/>
      <c r="Q421" s="91"/>
      <c r="R421" s="92"/>
      <c r="S421" s="93"/>
      <c r="T421" s="93"/>
      <c r="U421" s="94"/>
      <c r="V421" s="94"/>
      <c r="W421" s="95"/>
      <c r="X421" s="96"/>
      <c r="Y421" s="97"/>
    </row>
    <row r="422" customFormat="false" ht="11.25" hidden="false" customHeight="false" outlineLevel="0" collapsed="false">
      <c r="A422" s="150"/>
      <c r="B422" s="84"/>
      <c r="F422" s="85"/>
      <c r="G422" s="87"/>
      <c r="H422" s="88"/>
      <c r="I422" s="89"/>
      <c r="J422" s="88"/>
      <c r="K422" s="90"/>
      <c r="L422" s="90"/>
      <c r="M422" s="91"/>
      <c r="N422" s="91"/>
      <c r="O422" s="91"/>
      <c r="P422" s="91"/>
      <c r="Q422" s="91"/>
      <c r="R422" s="92"/>
      <c r="S422" s="93"/>
      <c r="T422" s="93"/>
      <c r="U422" s="94"/>
      <c r="V422" s="94"/>
      <c r="W422" s="95"/>
      <c r="X422" s="96"/>
      <c r="Y422" s="97"/>
    </row>
    <row r="423" customFormat="false" ht="11.25" hidden="false" customHeight="false" outlineLevel="0" collapsed="false">
      <c r="A423" s="150"/>
      <c r="B423" s="84"/>
      <c r="F423" s="85"/>
      <c r="G423" s="87"/>
      <c r="H423" s="88"/>
      <c r="I423" s="89"/>
      <c r="J423" s="88"/>
      <c r="K423" s="90"/>
      <c r="L423" s="90"/>
      <c r="M423" s="91"/>
      <c r="N423" s="91"/>
      <c r="O423" s="91"/>
      <c r="P423" s="91"/>
      <c r="Q423" s="91"/>
      <c r="R423" s="92"/>
      <c r="S423" s="93"/>
      <c r="T423" s="93"/>
      <c r="U423" s="94"/>
      <c r="V423" s="94"/>
      <c r="W423" s="95"/>
      <c r="X423" s="96"/>
      <c r="Y423" s="97"/>
    </row>
    <row r="424" customFormat="false" ht="11.25" hidden="false" customHeight="false" outlineLevel="0" collapsed="false">
      <c r="A424" s="150"/>
      <c r="B424" s="84"/>
      <c r="F424" s="85"/>
      <c r="G424" s="87"/>
      <c r="H424" s="88"/>
      <c r="I424" s="89"/>
      <c r="J424" s="88"/>
      <c r="K424" s="90"/>
      <c r="L424" s="90"/>
      <c r="M424" s="91"/>
      <c r="N424" s="91"/>
      <c r="O424" s="91"/>
      <c r="P424" s="91"/>
      <c r="Q424" s="91"/>
      <c r="R424" s="92"/>
      <c r="S424" s="93"/>
      <c r="T424" s="93"/>
      <c r="U424" s="94"/>
      <c r="V424" s="94"/>
      <c r="W424" s="95"/>
      <c r="X424" s="96"/>
      <c r="Y424" s="97"/>
    </row>
    <row r="425" customFormat="false" ht="11.25" hidden="false" customHeight="false" outlineLevel="0" collapsed="false">
      <c r="A425" s="150"/>
      <c r="B425" s="84"/>
      <c r="F425" s="85"/>
      <c r="G425" s="87"/>
      <c r="H425" s="88"/>
      <c r="I425" s="89"/>
      <c r="J425" s="88"/>
      <c r="K425" s="90"/>
      <c r="L425" s="90"/>
      <c r="M425" s="91"/>
      <c r="N425" s="91"/>
      <c r="O425" s="91"/>
      <c r="P425" s="91"/>
      <c r="Q425" s="91"/>
      <c r="R425" s="92"/>
      <c r="S425" s="93"/>
      <c r="T425" s="93"/>
      <c r="U425" s="94"/>
      <c r="V425" s="94"/>
      <c r="W425" s="95"/>
      <c r="X425" s="96"/>
      <c r="Y425" s="97"/>
    </row>
    <row r="426" customFormat="false" ht="11.25" hidden="false" customHeight="false" outlineLevel="0" collapsed="false">
      <c r="A426" s="150"/>
      <c r="B426" s="84"/>
      <c r="F426" s="85"/>
      <c r="G426" s="87"/>
      <c r="H426" s="88"/>
      <c r="I426" s="89"/>
      <c r="J426" s="88"/>
      <c r="K426" s="90"/>
      <c r="L426" s="90"/>
      <c r="M426" s="91"/>
      <c r="N426" s="91"/>
      <c r="O426" s="91"/>
      <c r="P426" s="91"/>
      <c r="Q426" s="91"/>
      <c r="R426" s="92"/>
      <c r="S426" s="93"/>
      <c r="T426" s="93"/>
      <c r="U426" s="94"/>
      <c r="V426" s="94"/>
      <c r="W426" s="95"/>
      <c r="X426" s="96"/>
      <c r="Y426" s="97"/>
    </row>
    <row r="427" customFormat="false" ht="11.25" hidden="false" customHeight="false" outlineLevel="0" collapsed="false">
      <c r="A427" s="150"/>
      <c r="B427" s="84"/>
      <c r="F427" s="85"/>
      <c r="G427" s="87"/>
      <c r="H427" s="88"/>
      <c r="I427" s="89"/>
      <c r="J427" s="88"/>
      <c r="K427" s="90"/>
      <c r="L427" s="90"/>
      <c r="M427" s="91"/>
      <c r="N427" s="91"/>
      <c r="O427" s="91"/>
      <c r="P427" s="91"/>
      <c r="Q427" s="91"/>
      <c r="R427" s="92"/>
      <c r="S427" s="93"/>
      <c r="T427" s="93"/>
      <c r="U427" s="94"/>
      <c r="V427" s="94"/>
      <c r="W427" s="95"/>
      <c r="X427" s="96"/>
      <c r="Y427" s="97"/>
    </row>
    <row r="428" customFormat="false" ht="11.25" hidden="false" customHeight="false" outlineLevel="0" collapsed="false">
      <c r="A428" s="150"/>
      <c r="B428" s="84"/>
      <c r="F428" s="85"/>
      <c r="G428" s="87"/>
      <c r="H428" s="88"/>
      <c r="I428" s="89"/>
      <c r="J428" s="88"/>
      <c r="K428" s="90"/>
      <c r="L428" s="90"/>
      <c r="M428" s="91"/>
      <c r="N428" s="91"/>
      <c r="O428" s="91"/>
      <c r="P428" s="91"/>
      <c r="Q428" s="91"/>
      <c r="R428" s="92"/>
      <c r="S428" s="93"/>
      <c r="T428" s="93"/>
      <c r="U428" s="94"/>
      <c r="V428" s="94"/>
      <c r="W428" s="95"/>
      <c r="X428" s="96"/>
      <c r="Y428" s="97"/>
    </row>
    <row r="429" customFormat="false" ht="11.25" hidden="false" customHeight="false" outlineLevel="0" collapsed="false">
      <c r="A429" s="150"/>
      <c r="B429" s="84"/>
      <c r="F429" s="85"/>
      <c r="G429" s="87"/>
      <c r="H429" s="88"/>
      <c r="I429" s="89"/>
      <c r="J429" s="88"/>
      <c r="K429" s="90"/>
      <c r="L429" s="90"/>
      <c r="M429" s="91"/>
      <c r="N429" s="91"/>
      <c r="O429" s="91"/>
      <c r="P429" s="91"/>
      <c r="Q429" s="91"/>
      <c r="R429" s="92"/>
      <c r="S429" s="93"/>
      <c r="T429" s="93"/>
      <c r="U429" s="94"/>
      <c r="V429" s="94"/>
      <c r="W429" s="95"/>
      <c r="X429" s="96"/>
      <c r="Y429" s="97"/>
    </row>
    <row r="430" customFormat="false" ht="11.25" hidden="false" customHeight="false" outlineLevel="0" collapsed="false">
      <c r="A430" s="150"/>
      <c r="B430" s="84"/>
      <c r="F430" s="85"/>
      <c r="G430" s="87"/>
      <c r="H430" s="88"/>
      <c r="I430" s="89"/>
      <c r="J430" s="88"/>
      <c r="K430" s="90"/>
      <c r="L430" s="90"/>
      <c r="M430" s="91"/>
      <c r="N430" s="91"/>
      <c r="O430" s="91"/>
      <c r="P430" s="91"/>
      <c r="Q430" s="91"/>
      <c r="R430" s="92"/>
      <c r="S430" s="93"/>
      <c r="T430" s="93"/>
      <c r="U430" s="94"/>
      <c r="V430" s="94"/>
      <c r="W430" s="95"/>
      <c r="X430" s="96"/>
      <c r="Y430" s="97"/>
    </row>
    <row r="431" customFormat="false" ht="11.25" hidden="false" customHeight="false" outlineLevel="0" collapsed="false">
      <c r="A431" s="150"/>
      <c r="B431" s="84"/>
      <c r="F431" s="85"/>
      <c r="G431" s="87"/>
      <c r="H431" s="88"/>
      <c r="I431" s="89"/>
      <c r="J431" s="88"/>
      <c r="K431" s="90"/>
      <c r="L431" s="90"/>
      <c r="M431" s="91"/>
      <c r="N431" s="91"/>
      <c r="O431" s="91"/>
      <c r="P431" s="91"/>
      <c r="Q431" s="91"/>
      <c r="R431" s="92"/>
      <c r="S431" s="93"/>
      <c r="T431" s="93"/>
      <c r="U431" s="94"/>
      <c r="V431" s="94"/>
      <c r="W431" s="95"/>
      <c r="X431" s="96"/>
      <c r="Y431" s="97"/>
    </row>
    <row r="432" customFormat="false" ht="11.25" hidden="false" customHeight="false" outlineLevel="0" collapsed="false">
      <c r="A432" s="150"/>
      <c r="B432" s="84"/>
      <c r="F432" s="85"/>
      <c r="G432" s="87"/>
      <c r="H432" s="88"/>
      <c r="I432" s="89"/>
      <c r="J432" s="88"/>
      <c r="K432" s="90"/>
      <c r="L432" s="90"/>
      <c r="M432" s="91"/>
      <c r="N432" s="91"/>
      <c r="O432" s="91"/>
      <c r="P432" s="91"/>
      <c r="Q432" s="91"/>
      <c r="R432" s="92"/>
      <c r="S432" s="93"/>
      <c r="T432" s="93"/>
      <c r="U432" s="94"/>
      <c r="V432" s="94"/>
      <c r="W432" s="95"/>
      <c r="X432" s="96"/>
      <c r="Y432" s="97"/>
    </row>
    <row r="433" customFormat="false" ht="11.25" hidden="false" customHeight="false" outlineLevel="0" collapsed="false">
      <c r="A433" s="150"/>
      <c r="B433" s="84"/>
      <c r="F433" s="85"/>
      <c r="G433" s="87"/>
      <c r="H433" s="88"/>
      <c r="I433" s="89"/>
      <c r="J433" s="88"/>
      <c r="K433" s="90"/>
      <c r="L433" s="90"/>
      <c r="M433" s="91"/>
      <c r="N433" s="91"/>
      <c r="O433" s="91"/>
      <c r="P433" s="91"/>
      <c r="Q433" s="91"/>
      <c r="R433" s="92"/>
      <c r="S433" s="93"/>
      <c r="T433" s="93"/>
      <c r="U433" s="94"/>
      <c r="V433" s="94"/>
      <c r="W433" s="95"/>
      <c r="X433" s="96"/>
      <c r="Y433" s="97"/>
    </row>
    <row r="434" customFormat="false" ht="11.25" hidden="false" customHeight="false" outlineLevel="0" collapsed="false">
      <c r="A434" s="150"/>
      <c r="B434" s="84"/>
      <c r="F434" s="85"/>
      <c r="G434" s="87"/>
      <c r="H434" s="88"/>
      <c r="I434" s="89"/>
      <c r="J434" s="88"/>
      <c r="K434" s="90"/>
      <c r="L434" s="90"/>
      <c r="M434" s="91"/>
      <c r="N434" s="91"/>
      <c r="O434" s="91"/>
      <c r="P434" s="91"/>
      <c r="Q434" s="91"/>
      <c r="R434" s="92"/>
      <c r="S434" s="93"/>
      <c r="T434" s="93"/>
      <c r="U434" s="94"/>
      <c r="V434" s="94"/>
      <c r="W434" s="95"/>
      <c r="X434" s="96"/>
      <c r="Y434" s="97"/>
    </row>
    <row r="435" customFormat="false" ht="11.25" hidden="false" customHeight="false" outlineLevel="0" collapsed="false">
      <c r="A435" s="150"/>
      <c r="B435" s="84"/>
      <c r="F435" s="85"/>
      <c r="G435" s="87"/>
      <c r="H435" s="88"/>
      <c r="I435" s="89"/>
      <c r="J435" s="88"/>
      <c r="K435" s="90"/>
      <c r="L435" s="90"/>
      <c r="M435" s="91"/>
      <c r="N435" s="91"/>
      <c r="O435" s="91"/>
      <c r="P435" s="91"/>
      <c r="Q435" s="91"/>
      <c r="R435" s="92"/>
      <c r="S435" s="93"/>
      <c r="T435" s="93"/>
      <c r="U435" s="94"/>
      <c r="V435" s="94"/>
      <c r="W435" s="95"/>
      <c r="X435" s="96"/>
      <c r="Y435" s="97"/>
    </row>
    <row r="436" customFormat="false" ht="11.25" hidden="false" customHeight="false" outlineLevel="0" collapsed="false">
      <c r="A436" s="150"/>
      <c r="B436" s="84"/>
      <c r="F436" s="85"/>
      <c r="G436" s="87"/>
      <c r="H436" s="88"/>
      <c r="I436" s="89"/>
      <c r="J436" s="88"/>
      <c r="K436" s="90"/>
      <c r="L436" s="90"/>
      <c r="M436" s="91"/>
      <c r="N436" s="91"/>
      <c r="O436" s="91"/>
      <c r="P436" s="91"/>
      <c r="Q436" s="91"/>
      <c r="R436" s="92"/>
      <c r="S436" s="93"/>
      <c r="T436" s="93"/>
      <c r="U436" s="94"/>
      <c r="V436" s="94"/>
      <c r="W436" s="95"/>
      <c r="X436" s="96"/>
      <c r="Y436" s="97"/>
    </row>
    <row r="437" customFormat="false" ht="11.25" hidden="false" customHeight="false" outlineLevel="0" collapsed="false">
      <c r="A437" s="150"/>
      <c r="B437" s="84"/>
      <c r="F437" s="85"/>
      <c r="G437" s="87"/>
      <c r="H437" s="88"/>
      <c r="I437" s="89"/>
      <c r="J437" s="88"/>
      <c r="K437" s="90"/>
      <c r="L437" s="90"/>
      <c r="M437" s="91"/>
      <c r="N437" s="91"/>
      <c r="O437" s="91"/>
      <c r="P437" s="91"/>
      <c r="Q437" s="91"/>
      <c r="R437" s="92"/>
      <c r="S437" s="93"/>
      <c r="T437" s="93"/>
      <c r="U437" s="94"/>
      <c r="V437" s="94"/>
      <c r="W437" s="95"/>
      <c r="X437" s="96"/>
      <c r="Y437" s="97"/>
    </row>
    <row r="438" customFormat="false" ht="11.25" hidden="false" customHeight="false" outlineLevel="0" collapsed="false">
      <c r="A438" s="150"/>
      <c r="B438" s="84"/>
      <c r="F438" s="85"/>
      <c r="G438" s="87"/>
      <c r="H438" s="88"/>
      <c r="I438" s="89"/>
      <c r="J438" s="88"/>
      <c r="K438" s="90"/>
      <c r="L438" s="90"/>
      <c r="M438" s="91"/>
      <c r="N438" s="91"/>
      <c r="O438" s="91"/>
      <c r="P438" s="91"/>
      <c r="Q438" s="91"/>
      <c r="R438" s="92"/>
      <c r="S438" s="93"/>
      <c r="T438" s="93"/>
      <c r="U438" s="94"/>
      <c r="V438" s="94"/>
      <c r="W438" s="95"/>
      <c r="X438" s="96"/>
      <c r="Y438" s="97"/>
    </row>
    <row r="439" customFormat="false" ht="11.25" hidden="false" customHeight="false" outlineLevel="0" collapsed="false">
      <c r="A439" s="150"/>
      <c r="B439" s="84"/>
      <c r="F439" s="85"/>
      <c r="G439" s="87"/>
      <c r="H439" s="88"/>
      <c r="I439" s="89"/>
      <c r="J439" s="88"/>
      <c r="K439" s="90"/>
      <c r="L439" s="90"/>
      <c r="M439" s="91"/>
      <c r="N439" s="91"/>
      <c r="O439" s="91"/>
      <c r="P439" s="91"/>
      <c r="Q439" s="91"/>
      <c r="R439" s="92"/>
      <c r="S439" s="93"/>
      <c r="T439" s="93"/>
      <c r="U439" s="94"/>
      <c r="V439" s="94"/>
      <c r="W439" s="95"/>
      <c r="X439" s="96"/>
      <c r="Y439" s="97"/>
    </row>
    <row r="440" customFormat="false" ht="11.25" hidden="false" customHeight="false" outlineLevel="0" collapsed="false">
      <c r="A440" s="150"/>
      <c r="B440" s="84"/>
      <c r="F440" s="85"/>
      <c r="G440" s="87"/>
      <c r="H440" s="88"/>
      <c r="I440" s="89"/>
      <c r="J440" s="88"/>
      <c r="K440" s="90"/>
      <c r="L440" s="90"/>
      <c r="M440" s="91"/>
      <c r="N440" s="91"/>
      <c r="O440" s="91"/>
      <c r="P440" s="91"/>
      <c r="Q440" s="91"/>
      <c r="R440" s="92"/>
      <c r="S440" s="93"/>
      <c r="T440" s="93"/>
      <c r="U440" s="94"/>
      <c r="V440" s="94"/>
      <c r="W440" s="95"/>
      <c r="X440" s="96"/>
      <c r="Y440" s="97"/>
    </row>
    <row r="441" customFormat="false" ht="11.25" hidden="false" customHeight="false" outlineLevel="0" collapsed="false">
      <c r="A441" s="150"/>
      <c r="B441" s="84"/>
      <c r="F441" s="85"/>
      <c r="G441" s="87"/>
      <c r="H441" s="88"/>
      <c r="I441" s="89"/>
      <c r="J441" s="88"/>
      <c r="K441" s="90"/>
      <c r="L441" s="90"/>
      <c r="M441" s="91"/>
      <c r="N441" s="91"/>
      <c r="O441" s="91"/>
      <c r="P441" s="91"/>
      <c r="Q441" s="91"/>
      <c r="R441" s="92"/>
      <c r="S441" s="93"/>
      <c r="T441" s="93"/>
      <c r="U441" s="94"/>
      <c r="V441" s="94"/>
      <c r="W441" s="95"/>
      <c r="X441" s="96"/>
      <c r="Y441" s="97"/>
    </row>
    <row r="442" customFormat="false" ht="11.25" hidden="false" customHeight="false" outlineLevel="0" collapsed="false">
      <c r="A442" s="150"/>
      <c r="B442" s="84"/>
      <c r="F442" s="85"/>
      <c r="G442" s="87"/>
      <c r="H442" s="88"/>
      <c r="I442" s="89"/>
      <c r="J442" s="88"/>
      <c r="K442" s="90"/>
      <c r="L442" s="90"/>
      <c r="M442" s="91"/>
      <c r="N442" s="91"/>
      <c r="O442" s="91"/>
      <c r="P442" s="91"/>
      <c r="Q442" s="91"/>
      <c r="R442" s="92"/>
      <c r="S442" s="93"/>
      <c r="T442" s="93"/>
      <c r="U442" s="94"/>
      <c r="V442" s="94"/>
      <c r="W442" s="95"/>
      <c r="X442" s="96"/>
      <c r="Y442" s="97"/>
    </row>
    <row r="443" customFormat="false" ht="11.25" hidden="false" customHeight="false" outlineLevel="0" collapsed="false">
      <c r="A443" s="150"/>
      <c r="B443" s="84"/>
      <c r="F443" s="85"/>
      <c r="G443" s="87"/>
      <c r="H443" s="88"/>
      <c r="I443" s="89"/>
      <c r="J443" s="88"/>
      <c r="K443" s="90"/>
      <c r="L443" s="90"/>
      <c r="M443" s="91"/>
      <c r="N443" s="91"/>
      <c r="O443" s="91"/>
      <c r="P443" s="91"/>
      <c r="Q443" s="91"/>
      <c r="R443" s="92"/>
      <c r="S443" s="93"/>
      <c r="T443" s="93"/>
      <c r="U443" s="94"/>
      <c r="V443" s="94"/>
      <c r="W443" s="95"/>
      <c r="X443" s="96"/>
      <c r="Y443" s="97"/>
    </row>
    <row r="444" customFormat="false" ht="11.25" hidden="false" customHeight="false" outlineLevel="0" collapsed="false">
      <c r="A444" s="150"/>
      <c r="B444" s="84"/>
      <c r="F444" s="85"/>
      <c r="G444" s="87"/>
      <c r="H444" s="88"/>
      <c r="I444" s="89"/>
      <c r="J444" s="88"/>
      <c r="K444" s="90"/>
      <c r="L444" s="90"/>
      <c r="M444" s="91"/>
      <c r="N444" s="91"/>
      <c r="O444" s="91"/>
      <c r="P444" s="91"/>
      <c r="Q444" s="91"/>
      <c r="R444" s="92"/>
      <c r="S444" s="93"/>
      <c r="T444" s="93"/>
      <c r="U444" s="94"/>
      <c r="V444" s="94"/>
      <c r="W444" s="95"/>
      <c r="X444" s="96"/>
      <c r="Y444" s="97"/>
    </row>
    <row r="445" customFormat="false" ht="11.25" hidden="false" customHeight="false" outlineLevel="0" collapsed="false">
      <c r="A445" s="150"/>
      <c r="B445" s="84"/>
      <c r="F445" s="85"/>
      <c r="G445" s="87"/>
      <c r="H445" s="88"/>
      <c r="I445" s="89"/>
      <c r="J445" s="88"/>
      <c r="K445" s="90"/>
      <c r="L445" s="90"/>
      <c r="M445" s="91"/>
      <c r="N445" s="91"/>
      <c r="O445" s="91"/>
      <c r="P445" s="91"/>
      <c r="Q445" s="91"/>
      <c r="R445" s="92"/>
      <c r="S445" s="93"/>
      <c r="T445" s="93"/>
      <c r="U445" s="94"/>
      <c r="V445" s="94"/>
      <c r="W445" s="95"/>
      <c r="X445" s="96"/>
      <c r="Y445" s="97"/>
    </row>
    <row r="446" customFormat="false" ht="11.25" hidden="false" customHeight="false" outlineLevel="0" collapsed="false">
      <c r="A446" s="150"/>
      <c r="B446" s="84"/>
      <c r="F446" s="85"/>
      <c r="G446" s="87"/>
      <c r="H446" s="88"/>
      <c r="I446" s="89"/>
      <c r="J446" s="88"/>
      <c r="K446" s="90"/>
      <c r="L446" s="90"/>
      <c r="M446" s="91"/>
      <c r="N446" s="91"/>
      <c r="O446" s="91"/>
      <c r="P446" s="91"/>
      <c r="Q446" s="91"/>
      <c r="R446" s="92"/>
      <c r="S446" s="93"/>
      <c r="T446" s="93"/>
      <c r="U446" s="94"/>
      <c r="V446" s="94"/>
      <c r="W446" s="95"/>
      <c r="X446" s="96"/>
      <c r="Y446" s="97"/>
    </row>
    <row r="447" customFormat="false" ht="11.25" hidden="false" customHeight="false" outlineLevel="0" collapsed="false">
      <c r="A447" s="150"/>
      <c r="B447" s="84"/>
      <c r="F447" s="85"/>
      <c r="G447" s="87"/>
      <c r="H447" s="88"/>
      <c r="I447" s="89"/>
      <c r="J447" s="88"/>
      <c r="K447" s="90"/>
      <c r="L447" s="90"/>
      <c r="M447" s="91"/>
      <c r="N447" s="91"/>
      <c r="O447" s="91"/>
      <c r="P447" s="91"/>
      <c r="Q447" s="91"/>
      <c r="R447" s="92"/>
      <c r="S447" s="93"/>
      <c r="T447" s="93"/>
      <c r="U447" s="94"/>
      <c r="V447" s="94"/>
      <c r="W447" s="95"/>
      <c r="X447" s="96"/>
      <c r="Y447" s="97"/>
    </row>
    <row r="448" customFormat="false" ht="11.25" hidden="false" customHeight="false" outlineLevel="0" collapsed="false">
      <c r="A448" s="150"/>
      <c r="B448" s="84"/>
      <c r="F448" s="85"/>
      <c r="G448" s="87"/>
      <c r="H448" s="88"/>
      <c r="I448" s="89"/>
      <c r="J448" s="88"/>
      <c r="K448" s="90"/>
      <c r="L448" s="90"/>
      <c r="M448" s="91"/>
      <c r="N448" s="91"/>
      <c r="O448" s="91"/>
      <c r="P448" s="91"/>
      <c r="Q448" s="91"/>
      <c r="R448" s="92"/>
      <c r="S448" s="93"/>
      <c r="T448" s="93"/>
      <c r="U448" s="94"/>
      <c r="V448" s="94"/>
      <c r="W448" s="95"/>
      <c r="X448" s="96"/>
      <c r="Y448" s="97"/>
    </row>
    <row r="449" customFormat="false" ht="11.25" hidden="false" customHeight="false" outlineLevel="0" collapsed="false">
      <c r="A449" s="150"/>
      <c r="B449" s="84"/>
      <c r="F449" s="85"/>
      <c r="G449" s="87"/>
      <c r="H449" s="88"/>
      <c r="I449" s="89"/>
      <c r="J449" s="88"/>
      <c r="K449" s="90"/>
      <c r="L449" s="90"/>
      <c r="M449" s="91"/>
      <c r="N449" s="91"/>
      <c r="O449" s="91"/>
      <c r="P449" s="91"/>
      <c r="Q449" s="91"/>
      <c r="R449" s="92"/>
      <c r="S449" s="93"/>
      <c r="T449" s="93"/>
      <c r="U449" s="94"/>
      <c r="V449" s="94"/>
      <c r="W449" s="95"/>
      <c r="X449" s="96"/>
      <c r="Y449" s="97"/>
    </row>
    <row r="450" customFormat="false" ht="11.25" hidden="false" customHeight="false" outlineLevel="0" collapsed="false">
      <c r="A450" s="150"/>
      <c r="B450" s="84"/>
      <c r="F450" s="85"/>
      <c r="G450" s="87"/>
      <c r="H450" s="88"/>
      <c r="I450" s="89"/>
      <c r="J450" s="88"/>
      <c r="K450" s="90"/>
      <c r="L450" s="90"/>
      <c r="M450" s="91"/>
      <c r="N450" s="91"/>
      <c r="O450" s="91"/>
      <c r="P450" s="91"/>
      <c r="Q450" s="91"/>
      <c r="R450" s="92"/>
      <c r="S450" s="93"/>
      <c r="T450" s="93"/>
      <c r="U450" s="94"/>
      <c r="V450" s="94"/>
      <c r="W450" s="95"/>
      <c r="X450" s="96"/>
      <c r="Y450" s="97"/>
    </row>
    <row r="451" customFormat="false" ht="11.25" hidden="false" customHeight="false" outlineLevel="0" collapsed="false">
      <c r="A451" s="150"/>
      <c r="B451" s="84"/>
      <c r="F451" s="85"/>
      <c r="G451" s="87"/>
      <c r="H451" s="88"/>
      <c r="I451" s="89"/>
      <c r="J451" s="88"/>
      <c r="K451" s="90"/>
      <c r="L451" s="90"/>
      <c r="M451" s="91"/>
      <c r="N451" s="91"/>
      <c r="O451" s="91"/>
      <c r="P451" s="91"/>
      <c r="Q451" s="91"/>
      <c r="R451" s="92"/>
      <c r="S451" s="93"/>
      <c r="T451" s="93"/>
      <c r="U451" s="94"/>
      <c r="V451" s="94"/>
      <c r="W451" s="95"/>
      <c r="X451" s="96"/>
      <c r="Y451" s="97"/>
    </row>
    <row r="452" customFormat="false" ht="11.25" hidden="false" customHeight="false" outlineLevel="0" collapsed="false">
      <c r="A452" s="150"/>
      <c r="B452" s="84"/>
      <c r="F452" s="85"/>
      <c r="G452" s="87"/>
      <c r="H452" s="88"/>
      <c r="I452" s="89"/>
      <c r="J452" s="88"/>
      <c r="K452" s="90"/>
      <c r="L452" s="90"/>
      <c r="M452" s="91"/>
      <c r="N452" s="91"/>
      <c r="O452" s="91"/>
      <c r="P452" s="91"/>
      <c r="Q452" s="91"/>
      <c r="R452" s="92"/>
      <c r="S452" s="93"/>
      <c r="T452" s="93"/>
      <c r="U452" s="94"/>
      <c r="V452" s="94"/>
      <c r="W452" s="95"/>
      <c r="X452" s="96"/>
      <c r="Y452" s="97"/>
    </row>
    <row r="453" customFormat="false" ht="11.25" hidden="false" customHeight="false" outlineLevel="0" collapsed="false">
      <c r="A453" s="150"/>
      <c r="B453" s="84"/>
      <c r="F453" s="85"/>
      <c r="G453" s="87"/>
      <c r="H453" s="88"/>
      <c r="I453" s="89"/>
      <c r="J453" s="88"/>
      <c r="K453" s="90"/>
      <c r="L453" s="90"/>
      <c r="M453" s="91"/>
      <c r="N453" s="91"/>
      <c r="O453" s="91"/>
      <c r="P453" s="91"/>
      <c r="Q453" s="91"/>
      <c r="R453" s="92"/>
      <c r="S453" s="93"/>
      <c r="T453" s="93"/>
      <c r="U453" s="94"/>
      <c r="V453" s="94"/>
      <c r="W453" s="95"/>
      <c r="X453" s="96"/>
      <c r="Y453" s="97"/>
    </row>
    <row r="454" customFormat="false" ht="11.25" hidden="false" customHeight="false" outlineLevel="0" collapsed="false">
      <c r="A454" s="150"/>
      <c r="B454" s="84"/>
      <c r="F454" s="85"/>
      <c r="G454" s="87"/>
      <c r="H454" s="88"/>
      <c r="I454" s="89"/>
      <c r="J454" s="88"/>
      <c r="K454" s="90"/>
      <c r="L454" s="90"/>
      <c r="M454" s="91"/>
      <c r="N454" s="91"/>
      <c r="O454" s="91"/>
      <c r="P454" s="91"/>
      <c r="Q454" s="91"/>
      <c r="R454" s="92"/>
      <c r="S454" s="93"/>
      <c r="T454" s="93"/>
      <c r="U454" s="94"/>
      <c r="V454" s="94"/>
      <c r="W454" s="95"/>
      <c r="X454" s="96"/>
      <c r="Y454" s="97"/>
    </row>
    <row r="455" customFormat="false" ht="11.25" hidden="false" customHeight="false" outlineLevel="0" collapsed="false">
      <c r="A455" s="150"/>
      <c r="B455" s="84"/>
      <c r="F455" s="85"/>
      <c r="G455" s="87"/>
      <c r="H455" s="88"/>
      <c r="I455" s="89"/>
      <c r="J455" s="88"/>
      <c r="K455" s="90"/>
      <c r="L455" s="90"/>
      <c r="M455" s="91"/>
      <c r="N455" s="91"/>
      <c r="O455" s="91"/>
      <c r="P455" s="91"/>
      <c r="Q455" s="91"/>
      <c r="R455" s="92"/>
      <c r="S455" s="93"/>
      <c r="T455" s="93"/>
      <c r="U455" s="94"/>
      <c r="V455" s="94"/>
      <c r="W455" s="95"/>
      <c r="X455" s="96"/>
      <c r="Y455" s="97"/>
    </row>
    <row r="456" customFormat="false" ht="11.25" hidden="false" customHeight="false" outlineLevel="0" collapsed="false">
      <c r="A456" s="150"/>
      <c r="B456" s="84"/>
      <c r="F456" s="85"/>
      <c r="G456" s="87"/>
      <c r="H456" s="88"/>
      <c r="I456" s="89"/>
      <c r="J456" s="88"/>
      <c r="K456" s="90"/>
      <c r="L456" s="90"/>
      <c r="M456" s="91"/>
      <c r="N456" s="91"/>
      <c r="O456" s="91"/>
      <c r="P456" s="91"/>
      <c r="Q456" s="91"/>
      <c r="R456" s="92"/>
      <c r="S456" s="93"/>
      <c r="T456" s="93"/>
      <c r="U456" s="94"/>
      <c r="V456" s="94"/>
      <c r="W456" s="95"/>
      <c r="X456" s="96"/>
      <c r="Y456" s="97"/>
    </row>
    <row r="457" customFormat="false" ht="11.25" hidden="false" customHeight="false" outlineLevel="0" collapsed="false">
      <c r="A457" s="150"/>
      <c r="B457" s="84"/>
      <c r="F457" s="85"/>
      <c r="G457" s="87"/>
      <c r="H457" s="88"/>
      <c r="I457" s="89"/>
      <c r="J457" s="88"/>
      <c r="K457" s="90"/>
      <c r="L457" s="90"/>
      <c r="M457" s="91"/>
      <c r="N457" s="91"/>
      <c r="O457" s="91"/>
      <c r="P457" s="91"/>
      <c r="Q457" s="91"/>
      <c r="R457" s="92"/>
      <c r="S457" s="93"/>
      <c r="T457" s="93"/>
      <c r="U457" s="94"/>
      <c r="V457" s="94"/>
      <c r="W457" s="95"/>
      <c r="X457" s="96"/>
      <c r="Y457" s="97"/>
    </row>
    <row r="458" customFormat="false" ht="11.25" hidden="false" customHeight="false" outlineLevel="0" collapsed="false">
      <c r="A458" s="150"/>
      <c r="B458" s="84"/>
      <c r="F458" s="85"/>
      <c r="G458" s="87"/>
      <c r="H458" s="88"/>
      <c r="I458" s="89"/>
      <c r="J458" s="88"/>
      <c r="K458" s="90"/>
      <c r="L458" s="90"/>
      <c r="M458" s="91"/>
      <c r="N458" s="91"/>
      <c r="O458" s="91"/>
      <c r="P458" s="91"/>
      <c r="Q458" s="91"/>
      <c r="R458" s="92"/>
      <c r="S458" s="93"/>
      <c r="T458" s="93"/>
      <c r="U458" s="94"/>
      <c r="V458" s="94"/>
      <c r="W458" s="95"/>
      <c r="X458" s="96"/>
      <c r="Y458" s="97"/>
    </row>
    <row r="459" customFormat="false" ht="11.25" hidden="false" customHeight="false" outlineLevel="0" collapsed="false">
      <c r="A459" s="150"/>
      <c r="B459" s="84"/>
      <c r="F459" s="85"/>
      <c r="G459" s="87"/>
      <c r="H459" s="88"/>
      <c r="I459" s="89"/>
      <c r="J459" s="88"/>
      <c r="K459" s="90"/>
      <c r="L459" s="90"/>
      <c r="M459" s="91"/>
      <c r="N459" s="91"/>
      <c r="O459" s="91"/>
      <c r="P459" s="91"/>
      <c r="Q459" s="91"/>
      <c r="R459" s="92"/>
      <c r="S459" s="93"/>
      <c r="T459" s="93"/>
      <c r="U459" s="94"/>
      <c r="V459" s="94"/>
      <c r="W459" s="95"/>
      <c r="X459" s="96"/>
      <c r="Y459" s="97"/>
    </row>
    <row r="460" customFormat="false" ht="11.25" hidden="false" customHeight="false" outlineLevel="0" collapsed="false">
      <c r="A460" s="150"/>
      <c r="B460" s="84"/>
      <c r="F460" s="85"/>
      <c r="G460" s="87"/>
      <c r="H460" s="88"/>
      <c r="I460" s="89"/>
      <c r="J460" s="88"/>
      <c r="K460" s="90"/>
      <c r="L460" s="90"/>
      <c r="M460" s="91"/>
      <c r="N460" s="91"/>
      <c r="O460" s="91"/>
      <c r="P460" s="91"/>
      <c r="Q460" s="91"/>
      <c r="R460" s="92"/>
      <c r="S460" s="93"/>
      <c r="T460" s="93"/>
      <c r="U460" s="94"/>
      <c r="V460" s="94"/>
      <c r="W460" s="95"/>
      <c r="X460" s="96"/>
      <c r="Y460" s="97"/>
    </row>
    <row r="461" customFormat="false" ht="11.25" hidden="false" customHeight="false" outlineLevel="0" collapsed="false">
      <c r="A461" s="150"/>
      <c r="B461" s="84"/>
      <c r="F461" s="85"/>
      <c r="G461" s="87"/>
      <c r="H461" s="88"/>
      <c r="I461" s="89"/>
      <c r="J461" s="88"/>
      <c r="K461" s="90"/>
      <c r="L461" s="90"/>
      <c r="M461" s="91"/>
      <c r="N461" s="91"/>
      <c r="O461" s="91"/>
      <c r="P461" s="91"/>
      <c r="Q461" s="91"/>
      <c r="R461" s="92"/>
      <c r="S461" s="93"/>
      <c r="T461" s="93"/>
      <c r="U461" s="94"/>
      <c r="V461" s="94"/>
      <c r="W461" s="95"/>
      <c r="X461" s="96"/>
      <c r="Y461" s="97"/>
    </row>
    <row r="462" customFormat="false" ht="11.25" hidden="false" customHeight="false" outlineLevel="0" collapsed="false">
      <c r="A462" s="150"/>
      <c r="B462" s="84"/>
      <c r="F462" s="85"/>
      <c r="G462" s="87"/>
      <c r="H462" s="88"/>
      <c r="I462" s="89"/>
      <c r="J462" s="88"/>
      <c r="K462" s="90"/>
      <c r="L462" s="90"/>
      <c r="M462" s="91"/>
      <c r="N462" s="91"/>
      <c r="O462" s="91"/>
      <c r="P462" s="91"/>
      <c r="Q462" s="91"/>
      <c r="R462" s="92"/>
      <c r="S462" s="93"/>
      <c r="T462" s="93"/>
      <c r="U462" s="94"/>
      <c r="V462" s="94"/>
      <c r="W462" s="95"/>
      <c r="X462" s="96"/>
      <c r="Y462" s="97"/>
    </row>
    <row r="463" customFormat="false" ht="11.25" hidden="false" customHeight="false" outlineLevel="0" collapsed="false">
      <c r="A463" s="150"/>
      <c r="B463" s="84"/>
      <c r="F463" s="85"/>
      <c r="G463" s="87"/>
      <c r="H463" s="88"/>
      <c r="I463" s="89"/>
      <c r="J463" s="88"/>
      <c r="K463" s="90"/>
      <c r="L463" s="90"/>
      <c r="M463" s="91"/>
      <c r="N463" s="91"/>
      <c r="O463" s="91"/>
      <c r="P463" s="91"/>
      <c r="Q463" s="91"/>
      <c r="R463" s="92"/>
      <c r="S463" s="93"/>
      <c r="T463" s="93"/>
      <c r="U463" s="94"/>
      <c r="V463" s="94"/>
      <c r="W463" s="95"/>
      <c r="X463" s="96"/>
      <c r="Y463" s="97"/>
    </row>
    <row r="464" customFormat="false" ht="11.25" hidden="false" customHeight="false" outlineLevel="0" collapsed="false">
      <c r="A464" s="150"/>
      <c r="B464" s="84"/>
      <c r="F464" s="85"/>
      <c r="G464" s="87"/>
      <c r="H464" s="88"/>
      <c r="I464" s="89"/>
      <c r="J464" s="88"/>
      <c r="K464" s="90"/>
      <c r="L464" s="90"/>
      <c r="M464" s="91"/>
      <c r="N464" s="91"/>
      <c r="O464" s="91"/>
      <c r="P464" s="91"/>
      <c r="Q464" s="91"/>
      <c r="R464" s="92"/>
      <c r="S464" s="93"/>
      <c r="T464" s="93"/>
      <c r="U464" s="94"/>
      <c r="V464" s="94"/>
      <c r="W464" s="95"/>
      <c r="X464" s="96"/>
      <c r="Y464" s="97"/>
    </row>
    <row r="465" customFormat="false" ht="11.25" hidden="false" customHeight="false" outlineLevel="0" collapsed="false">
      <c r="A465" s="150"/>
      <c r="B465" s="84"/>
      <c r="F465" s="85"/>
      <c r="G465" s="87"/>
      <c r="H465" s="88"/>
      <c r="I465" s="89"/>
      <c r="J465" s="88"/>
      <c r="K465" s="90"/>
      <c r="L465" s="90"/>
      <c r="M465" s="91"/>
      <c r="N465" s="91"/>
      <c r="O465" s="91"/>
      <c r="P465" s="91"/>
      <c r="Q465" s="91"/>
      <c r="R465" s="92"/>
      <c r="S465" s="93"/>
      <c r="T465" s="93"/>
      <c r="U465" s="94"/>
      <c r="V465" s="94"/>
      <c r="W465" s="95"/>
      <c r="X465" s="96"/>
      <c r="Y465" s="97"/>
    </row>
    <row r="466" customFormat="false" ht="11.25" hidden="false" customHeight="false" outlineLevel="0" collapsed="false">
      <c r="A466" s="150"/>
      <c r="B466" s="84"/>
      <c r="F466" s="85"/>
      <c r="G466" s="87"/>
      <c r="H466" s="88"/>
      <c r="I466" s="89"/>
      <c r="J466" s="88"/>
      <c r="K466" s="90"/>
      <c r="L466" s="90"/>
      <c r="M466" s="91"/>
      <c r="N466" s="91"/>
      <c r="O466" s="91"/>
      <c r="P466" s="91"/>
      <c r="Q466" s="91"/>
      <c r="R466" s="92"/>
      <c r="S466" s="93"/>
      <c r="T466" s="93"/>
      <c r="U466" s="94"/>
      <c r="V466" s="94"/>
      <c r="W466" s="95"/>
      <c r="X466" s="96"/>
      <c r="Y466" s="97"/>
    </row>
    <row r="467" customFormat="false" ht="11.25" hidden="false" customHeight="false" outlineLevel="0" collapsed="false">
      <c r="A467" s="150"/>
      <c r="B467" s="84"/>
      <c r="F467" s="85"/>
      <c r="G467" s="87"/>
      <c r="H467" s="88"/>
      <c r="I467" s="89"/>
      <c r="J467" s="88"/>
      <c r="K467" s="90"/>
      <c r="L467" s="90"/>
      <c r="M467" s="91"/>
      <c r="N467" s="91"/>
      <c r="O467" s="91"/>
      <c r="P467" s="91"/>
      <c r="Q467" s="91"/>
      <c r="R467" s="92"/>
      <c r="S467" s="93"/>
      <c r="T467" s="93"/>
      <c r="U467" s="94"/>
      <c r="V467" s="94"/>
      <c r="W467" s="95"/>
      <c r="X467" s="96"/>
      <c r="Y467" s="97"/>
    </row>
    <row r="468" customFormat="false" ht="11.25" hidden="false" customHeight="false" outlineLevel="0" collapsed="false">
      <c r="A468" s="150"/>
      <c r="B468" s="84"/>
      <c r="F468" s="85"/>
      <c r="G468" s="87"/>
      <c r="H468" s="88"/>
      <c r="I468" s="89"/>
      <c r="J468" s="88"/>
      <c r="K468" s="90"/>
      <c r="L468" s="90"/>
      <c r="M468" s="91"/>
      <c r="N468" s="91"/>
      <c r="O468" s="91"/>
      <c r="P468" s="91"/>
      <c r="Q468" s="91"/>
      <c r="R468" s="92"/>
      <c r="S468" s="93"/>
      <c r="T468" s="93"/>
      <c r="U468" s="94"/>
      <c r="V468" s="94"/>
      <c r="W468" s="95"/>
      <c r="X468" s="96"/>
      <c r="Y468" s="97"/>
    </row>
    <row r="469" customFormat="false" ht="11.25" hidden="false" customHeight="false" outlineLevel="0" collapsed="false">
      <c r="A469" s="150"/>
      <c r="B469" s="84"/>
      <c r="F469" s="85"/>
      <c r="G469" s="87"/>
      <c r="H469" s="88"/>
      <c r="I469" s="89"/>
      <c r="J469" s="88"/>
      <c r="K469" s="90"/>
      <c r="L469" s="90"/>
      <c r="M469" s="91"/>
      <c r="N469" s="91"/>
      <c r="O469" s="91"/>
      <c r="P469" s="91"/>
      <c r="Q469" s="91"/>
      <c r="R469" s="92"/>
      <c r="S469" s="93"/>
      <c r="T469" s="93"/>
      <c r="U469" s="94"/>
      <c r="V469" s="94"/>
      <c r="W469" s="95"/>
      <c r="X469" s="96"/>
      <c r="Y469" s="97"/>
    </row>
    <row r="470" customFormat="false" ht="11.25" hidden="false" customHeight="false" outlineLevel="0" collapsed="false">
      <c r="A470" s="150"/>
      <c r="B470" s="84"/>
      <c r="F470" s="85"/>
      <c r="G470" s="87"/>
      <c r="H470" s="88"/>
      <c r="I470" s="89"/>
      <c r="J470" s="88"/>
      <c r="K470" s="90"/>
      <c r="L470" s="90"/>
      <c r="M470" s="91"/>
      <c r="N470" s="91"/>
      <c r="O470" s="91"/>
      <c r="P470" s="91"/>
      <c r="Q470" s="91"/>
      <c r="R470" s="92"/>
      <c r="S470" s="93"/>
      <c r="T470" s="93"/>
      <c r="U470" s="94"/>
      <c r="V470" s="94"/>
      <c r="W470" s="95"/>
      <c r="X470" s="96"/>
      <c r="Y470" s="97"/>
    </row>
    <row r="471" customFormat="false" ht="11.25" hidden="false" customHeight="false" outlineLevel="0" collapsed="false">
      <c r="A471" s="150"/>
      <c r="B471" s="84"/>
      <c r="F471" s="85"/>
      <c r="G471" s="87"/>
      <c r="H471" s="88"/>
      <c r="I471" s="89"/>
      <c r="J471" s="88"/>
      <c r="K471" s="90"/>
      <c r="L471" s="90"/>
      <c r="M471" s="91"/>
      <c r="N471" s="91"/>
      <c r="O471" s="91"/>
      <c r="P471" s="91"/>
      <c r="Q471" s="91"/>
      <c r="R471" s="92"/>
      <c r="S471" s="93"/>
      <c r="T471" s="93"/>
      <c r="U471" s="94"/>
      <c r="V471" s="94"/>
      <c r="W471" s="95"/>
      <c r="X471" s="96"/>
      <c r="Y471" s="97"/>
    </row>
    <row r="472" customFormat="false" ht="11.25" hidden="false" customHeight="false" outlineLevel="0" collapsed="false">
      <c r="A472" s="150"/>
      <c r="B472" s="84"/>
      <c r="F472" s="85"/>
      <c r="G472" s="87"/>
      <c r="H472" s="88"/>
      <c r="I472" s="89"/>
      <c r="J472" s="88"/>
      <c r="K472" s="90"/>
      <c r="L472" s="90"/>
      <c r="M472" s="91"/>
      <c r="N472" s="91"/>
      <c r="O472" s="91"/>
      <c r="P472" s="91"/>
      <c r="Q472" s="91"/>
      <c r="R472" s="92"/>
      <c r="S472" s="93"/>
      <c r="T472" s="93"/>
      <c r="U472" s="94"/>
      <c r="V472" s="94"/>
      <c r="W472" s="95"/>
      <c r="X472" s="96"/>
      <c r="Y472" s="97"/>
    </row>
    <row r="473" customFormat="false" ht="11.25" hidden="false" customHeight="false" outlineLevel="0" collapsed="false">
      <c r="A473" s="150"/>
      <c r="B473" s="84"/>
      <c r="F473" s="85"/>
      <c r="G473" s="87"/>
      <c r="H473" s="88"/>
      <c r="I473" s="89"/>
      <c r="J473" s="88"/>
      <c r="K473" s="90"/>
      <c r="L473" s="90"/>
      <c r="M473" s="91"/>
      <c r="N473" s="91"/>
      <c r="O473" s="91"/>
      <c r="P473" s="91"/>
      <c r="Q473" s="91"/>
      <c r="R473" s="92"/>
      <c r="S473" s="93"/>
      <c r="T473" s="93"/>
      <c r="U473" s="94"/>
      <c r="V473" s="94"/>
      <c r="W473" s="95"/>
      <c r="X473" s="96"/>
      <c r="Y473" s="97"/>
    </row>
    <row r="474" customFormat="false" ht="11.25" hidden="false" customHeight="false" outlineLevel="0" collapsed="false">
      <c r="A474" s="150"/>
      <c r="B474" s="84"/>
      <c r="F474" s="85"/>
      <c r="G474" s="87"/>
      <c r="H474" s="88"/>
      <c r="I474" s="89"/>
      <c r="J474" s="88"/>
      <c r="K474" s="90"/>
      <c r="L474" s="90"/>
      <c r="M474" s="91"/>
      <c r="N474" s="91"/>
      <c r="O474" s="91"/>
      <c r="P474" s="91"/>
      <c r="Q474" s="91"/>
      <c r="R474" s="92"/>
      <c r="S474" s="93"/>
      <c r="T474" s="93"/>
      <c r="U474" s="94"/>
      <c r="V474" s="94"/>
      <c r="W474" s="95"/>
      <c r="X474" s="96"/>
      <c r="Y474" s="97"/>
    </row>
    <row r="475" customFormat="false" ht="11.25" hidden="false" customHeight="false" outlineLevel="0" collapsed="false">
      <c r="A475" s="150"/>
      <c r="B475" s="84"/>
      <c r="F475" s="85"/>
      <c r="G475" s="87"/>
      <c r="H475" s="88"/>
      <c r="I475" s="89"/>
      <c r="J475" s="88"/>
      <c r="K475" s="90"/>
      <c r="L475" s="90"/>
      <c r="M475" s="91"/>
      <c r="N475" s="91"/>
      <c r="O475" s="91"/>
      <c r="P475" s="91"/>
      <c r="Q475" s="91"/>
      <c r="R475" s="92"/>
      <c r="S475" s="93"/>
      <c r="T475" s="93"/>
      <c r="U475" s="94"/>
      <c r="V475" s="94"/>
      <c r="W475" s="95"/>
      <c r="X475" s="96"/>
      <c r="Y475" s="97"/>
    </row>
    <row r="476" customFormat="false" ht="11.25" hidden="false" customHeight="false" outlineLevel="0" collapsed="false">
      <c r="A476" s="150"/>
      <c r="B476" s="84"/>
      <c r="F476" s="85"/>
      <c r="G476" s="87"/>
      <c r="H476" s="88"/>
      <c r="I476" s="89"/>
      <c r="J476" s="88"/>
      <c r="K476" s="90"/>
      <c r="L476" s="90"/>
      <c r="M476" s="91"/>
      <c r="N476" s="91"/>
      <c r="O476" s="91"/>
      <c r="P476" s="91"/>
      <c r="Q476" s="91"/>
      <c r="R476" s="92"/>
      <c r="S476" s="93"/>
      <c r="T476" s="93"/>
      <c r="U476" s="94"/>
      <c r="V476" s="94"/>
      <c r="W476" s="95"/>
      <c r="X476" s="96"/>
      <c r="Y476" s="97"/>
    </row>
    <row r="477" customFormat="false" ht="11.25" hidden="false" customHeight="false" outlineLevel="0" collapsed="false">
      <c r="A477" s="150"/>
      <c r="B477" s="84"/>
      <c r="F477" s="85"/>
      <c r="G477" s="87"/>
      <c r="H477" s="88"/>
      <c r="I477" s="89"/>
      <c r="J477" s="88"/>
      <c r="K477" s="90"/>
      <c r="L477" s="90"/>
      <c r="M477" s="91"/>
      <c r="N477" s="91"/>
      <c r="O477" s="91"/>
      <c r="P477" s="91"/>
      <c r="Q477" s="91"/>
      <c r="R477" s="92"/>
      <c r="S477" s="93"/>
      <c r="T477" s="93"/>
      <c r="U477" s="94"/>
      <c r="V477" s="94"/>
      <c r="W477" s="95"/>
      <c r="X477" s="96"/>
      <c r="Y477" s="97"/>
    </row>
    <row r="478" customFormat="false" ht="11.25" hidden="false" customHeight="false" outlineLevel="0" collapsed="false">
      <c r="A478" s="150"/>
      <c r="B478" s="84"/>
      <c r="F478" s="85"/>
      <c r="G478" s="87"/>
      <c r="H478" s="88"/>
      <c r="I478" s="89"/>
      <c r="J478" s="88"/>
      <c r="K478" s="90"/>
      <c r="L478" s="90"/>
      <c r="M478" s="91"/>
      <c r="N478" s="91"/>
      <c r="O478" s="91"/>
      <c r="P478" s="91"/>
      <c r="Q478" s="91"/>
      <c r="R478" s="92"/>
      <c r="S478" s="93"/>
      <c r="T478" s="93"/>
      <c r="U478" s="94"/>
      <c r="V478" s="94"/>
      <c r="W478" s="95"/>
      <c r="X478" s="96"/>
      <c r="Y478" s="97"/>
    </row>
    <row r="479" customFormat="false" ht="11.25" hidden="false" customHeight="false" outlineLevel="0" collapsed="false">
      <c r="A479" s="150"/>
      <c r="B479" s="84"/>
      <c r="F479" s="85"/>
      <c r="G479" s="87"/>
      <c r="H479" s="88"/>
      <c r="I479" s="89"/>
      <c r="J479" s="88"/>
      <c r="K479" s="90"/>
      <c r="L479" s="90"/>
      <c r="M479" s="91"/>
      <c r="N479" s="91"/>
      <c r="O479" s="91"/>
      <c r="P479" s="91"/>
      <c r="Q479" s="91"/>
      <c r="R479" s="92"/>
      <c r="S479" s="93"/>
      <c r="T479" s="93"/>
      <c r="U479" s="94"/>
      <c r="V479" s="94"/>
      <c r="W479" s="95"/>
      <c r="X479" s="96"/>
      <c r="Y479" s="97"/>
    </row>
    <row r="480" customFormat="false" ht="11.25" hidden="false" customHeight="false" outlineLevel="0" collapsed="false">
      <c r="A480" s="150"/>
      <c r="B480" s="84"/>
      <c r="F480" s="85"/>
      <c r="G480" s="87"/>
      <c r="H480" s="88"/>
      <c r="I480" s="89"/>
      <c r="J480" s="88"/>
      <c r="K480" s="90"/>
      <c r="L480" s="90"/>
      <c r="M480" s="91"/>
      <c r="N480" s="91"/>
      <c r="O480" s="91"/>
      <c r="P480" s="91"/>
      <c r="Q480" s="91"/>
      <c r="R480" s="92"/>
      <c r="S480" s="93"/>
      <c r="T480" s="93"/>
      <c r="U480" s="94"/>
      <c r="V480" s="94"/>
      <c r="W480" s="95"/>
      <c r="X480" s="96"/>
      <c r="Y480" s="97"/>
    </row>
    <row r="481" customFormat="false" ht="11.25" hidden="false" customHeight="false" outlineLevel="0" collapsed="false">
      <c r="A481" s="150"/>
      <c r="B481" s="84"/>
      <c r="F481" s="85"/>
      <c r="G481" s="87"/>
      <c r="H481" s="88"/>
      <c r="I481" s="89"/>
      <c r="J481" s="88"/>
      <c r="K481" s="90"/>
      <c r="L481" s="90"/>
      <c r="M481" s="91"/>
      <c r="N481" s="91"/>
      <c r="O481" s="91"/>
      <c r="P481" s="91"/>
      <c r="Q481" s="91"/>
      <c r="R481" s="92"/>
      <c r="S481" s="93"/>
      <c r="T481" s="93"/>
      <c r="U481" s="94"/>
      <c r="V481" s="94"/>
      <c r="W481" s="95"/>
      <c r="X481" s="96"/>
      <c r="Y481" s="97"/>
    </row>
    <row r="482" customFormat="false" ht="11.25" hidden="false" customHeight="false" outlineLevel="0" collapsed="false">
      <c r="A482" s="150"/>
      <c r="B482" s="84"/>
      <c r="F482" s="85"/>
      <c r="G482" s="87"/>
      <c r="H482" s="88"/>
      <c r="I482" s="89"/>
      <c r="J482" s="88"/>
      <c r="K482" s="90"/>
      <c r="L482" s="90"/>
      <c r="M482" s="91"/>
      <c r="N482" s="91"/>
      <c r="O482" s="91"/>
      <c r="P482" s="91"/>
      <c r="Q482" s="91"/>
      <c r="R482" s="92"/>
      <c r="S482" s="93"/>
      <c r="T482" s="93"/>
      <c r="U482" s="94"/>
      <c r="V482" s="94"/>
      <c r="W482" s="95"/>
      <c r="X482" s="96"/>
      <c r="Y482" s="97"/>
    </row>
    <row r="483" customFormat="false" ht="11.25" hidden="false" customHeight="false" outlineLevel="0" collapsed="false">
      <c r="A483" s="150"/>
      <c r="B483" s="84"/>
      <c r="F483" s="85"/>
      <c r="G483" s="87"/>
      <c r="H483" s="88"/>
      <c r="I483" s="89"/>
      <c r="J483" s="88"/>
      <c r="K483" s="90"/>
      <c r="L483" s="90"/>
      <c r="M483" s="91"/>
      <c r="N483" s="91"/>
      <c r="O483" s="91"/>
      <c r="P483" s="91"/>
      <c r="Q483" s="91"/>
      <c r="R483" s="92"/>
      <c r="S483" s="93"/>
      <c r="T483" s="93"/>
      <c r="U483" s="94"/>
      <c r="V483" s="94"/>
      <c r="W483" s="95"/>
      <c r="X483" s="96"/>
      <c r="Y483" s="97"/>
    </row>
    <row r="484" customFormat="false" ht="11.25" hidden="false" customHeight="false" outlineLevel="0" collapsed="false">
      <c r="A484" s="150"/>
      <c r="B484" s="84"/>
      <c r="F484" s="85"/>
      <c r="G484" s="87"/>
      <c r="H484" s="88"/>
      <c r="I484" s="89"/>
      <c r="J484" s="88"/>
      <c r="K484" s="90"/>
      <c r="L484" s="90"/>
      <c r="M484" s="91"/>
      <c r="N484" s="91"/>
      <c r="O484" s="91"/>
      <c r="P484" s="91"/>
      <c r="Q484" s="91"/>
      <c r="R484" s="92"/>
      <c r="S484" s="93"/>
      <c r="T484" s="93"/>
      <c r="U484" s="94"/>
      <c r="V484" s="94"/>
      <c r="W484" s="95"/>
      <c r="X484" s="96"/>
      <c r="Y484" s="97"/>
    </row>
    <row r="485" customFormat="false" ht="11.25" hidden="false" customHeight="false" outlineLevel="0" collapsed="false">
      <c r="A485" s="150"/>
      <c r="B485" s="84"/>
      <c r="F485" s="85"/>
      <c r="G485" s="87"/>
      <c r="H485" s="88"/>
      <c r="I485" s="89"/>
      <c r="J485" s="88"/>
      <c r="K485" s="90"/>
      <c r="L485" s="90"/>
      <c r="M485" s="91"/>
      <c r="N485" s="91"/>
      <c r="O485" s="91"/>
      <c r="P485" s="91"/>
      <c r="Q485" s="91"/>
      <c r="R485" s="92"/>
      <c r="S485" s="93"/>
      <c r="T485" s="93"/>
      <c r="U485" s="94"/>
      <c r="V485" s="94"/>
      <c r="W485" s="95"/>
      <c r="X485" s="96"/>
      <c r="Y485" s="97"/>
    </row>
    <row r="486" customFormat="false" ht="11.25" hidden="false" customHeight="false" outlineLevel="0" collapsed="false">
      <c r="A486" s="150"/>
      <c r="B486" s="84"/>
      <c r="F486" s="85"/>
      <c r="G486" s="87"/>
      <c r="H486" s="88"/>
      <c r="I486" s="89"/>
      <c r="J486" s="88"/>
      <c r="K486" s="90"/>
      <c r="L486" s="90"/>
      <c r="M486" s="91"/>
      <c r="N486" s="91"/>
      <c r="O486" s="91"/>
      <c r="P486" s="91"/>
      <c r="Q486" s="91"/>
      <c r="R486" s="92"/>
      <c r="S486" s="93"/>
      <c r="T486" s="93"/>
      <c r="U486" s="94"/>
      <c r="V486" s="94"/>
      <c r="W486" s="95"/>
      <c r="X486" s="96"/>
      <c r="Y486" s="97"/>
    </row>
    <row r="487" customFormat="false" ht="11.25" hidden="false" customHeight="false" outlineLevel="0" collapsed="false">
      <c r="A487" s="150"/>
      <c r="B487" s="84"/>
      <c r="F487" s="85"/>
      <c r="G487" s="87"/>
      <c r="H487" s="88"/>
      <c r="I487" s="89"/>
      <c r="J487" s="88"/>
      <c r="K487" s="90"/>
      <c r="L487" s="90"/>
      <c r="M487" s="91"/>
      <c r="N487" s="91"/>
      <c r="O487" s="91"/>
      <c r="P487" s="91"/>
      <c r="Q487" s="91"/>
      <c r="R487" s="92"/>
      <c r="S487" s="93"/>
      <c r="T487" s="93"/>
      <c r="U487" s="94"/>
      <c r="V487" s="94"/>
      <c r="W487" s="95"/>
      <c r="X487" s="96"/>
      <c r="Y487" s="97"/>
    </row>
    <row r="488" customFormat="false" ht="11.25" hidden="false" customHeight="false" outlineLevel="0" collapsed="false">
      <c r="A488" s="150"/>
      <c r="B488" s="84"/>
      <c r="F488" s="85"/>
      <c r="G488" s="87"/>
      <c r="H488" s="88"/>
      <c r="I488" s="89"/>
      <c r="J488" s="88"/>
      <c r="K488" s="90"/>
      <c r="L488" s="90"/>
      <c r="M488" s="91"/>
      <c r="N488" s="91"/>
      <c r="O488" s="91"/>
      <c r="P488" s="91"/>
      <c r="Q488" s="91"/>
      <c r="R488" s="92"/>
      <c r="S488" s="93"/>
      <c r="T488" s="93"/>
      <c r="U488" s="94"/>
      <c r="V488" s="94"/>
      <c r="W488" s="95"/>
      <c r="X488" s="96"/>
      <c r="Y488" s="97"/>
    </row>
    <row r="489" customFormat="false" ht="11.25" hidden="false" customHeight="false" outlineLevel="0" collapsed="false">
      <c r="A489" s="150"/>
      <c r="B489" s="84"/>
      <c r="F489" s="85"/>
      <c r="G489" s="87"/>
      <c r="H489" s="88"/>
      <c r="I489" s="89"/>
      <c r="J489" s="88"/>
      <c r="K489" s="90"/>
      <c r="L489" s="90"/>
      <c r="M489" s="91"/>
      <c r="N489" s="91"/>
      <c r="O489" s="91"/>
      <c r="P489" s="91"/>
      <c r="Q489" s="91"/>
      <c r="R489" s="92"/>
      <c r="S489" s="93"/>
      <c r="T489" s="93"/>
      <c r="U489" s="94"/>
      <c r="V489" s="94"/>
      <c r="W489" s="95"/>
      <c r="X489" s="96"/>
      <c r="Y489" s="97"/>
    </row>
    <row r="490" customFormat="false" ht="11.25" hidden="false" customHeight="false" outlineLevel="0" collapsed="false">
      <c r="A490" s="150"/>
      <c r="B490" s="84"/>
      <c r="F490" s="85"/>
      <c r="G490" s="87"/>
      <c r="H490" s="88"/>
      <c r="I490" s="89"/>
      <c r="J490" s="88"/>
      <c r="K490" s="90"/>
      <c r="L490" s="90"/>
      <c r="M490" s="91"/>
      <c r="N490" s="91"/>
      <c r="O490" s="91"/>
      <c r="P490" s="91"/>
      <c r="Q490" s="91"/>
      <c r="R490" s="92"/>
      <c r="S490" s="93"/>
      <c r="T490" s="93"/>
      <c r="U490" s="94"/>
      <c r="V490" s="94"/>
      <c r="W490" s="95"/>
      <c r="X490" s="96"/>
      <c r="Y490" s="97"/>
    </row>
    <row r="491" customFormat="false" ht="11.25" hidden="false" customHeight="false" outlineLevel="0" collapsed="false">
      <c r="A491" s="150"/>
      <c r="B491" s="84"/>
      <c r="F491" s="85"/>
      <c r="G491" s="87"/>
      <c r="H491" s="88"/>
      <c r="I491" s="89"/>
      <c r="J491" s="88"/>
      <c r="K491" s="90"/>
      <c r="L491" s="90"/>
      <c r="M491" s="91"/>
      <c r="N491" s="91"/>
      <c r="O491" s="91"/>
      <c r="P491" s="91"/>
      <c r="Q491" s="91"/>
      <c r="R491" s="92"/>
      <c r="S491" s="93"/>
      <c r="T491" s="93"/>
      <c r="U491" s="94"/>
      <c r="V491" s="94"/>
      <c r="W491" s="95"/>
      <c r="X491" s="96"/>
      <c r="Y491" s="97"/>
    </row>
    <row r="492" customFormat="false" ht="11.25" hidden="false" customHeight="false" outlineLevel="0" collapsed="false">
      <c r="A492" s="150"/>
      <c r="B492" s="84"/>
      <c r="F492" s="85"/>
      <c r="G492" s="87"/>
      <c r="H492" s="88"/>
      <c r="I492" s="89"/>
      <c r="J492" s="88"/>
      <c r="K492" s="90"/>
      <c r="L492" s="90"/>
      <c r="M492" s="91"/>
      <c r="N492" s="91"/>
      <c r="O492" s="91"/>
      <c r="P492" s="91"/>
      <c r="Q492" s="91"/>
      <c r="R492" s="92"/>
      <c r="S492" s="93"/>
      <c r="T492" s="93"/>
      <c r="U492" s="94"/>
      <c r="V492" s="94"/>
      <c r="W492" s="95"/>
      <c r="X492" s="96"/>
      <c r="Y492" s="97"/>
    </row>
    <row r="493" customFormat="false" ht="11.25" hidden="false" customHeight="false" outlineLevel="0" collapsed="false">
      <c r="A493" s="150"/>
      <c r="B493" s="84"/>
      <c r="F493" s="85"/>
      <c r="G493" s="87"/>
      <c r="H493" s="88"/>
      <c r="I493" s="89"/>
      <c r="J493" s="88"/>
      <c r="K493" s="90"/>
      <c r="L493" s="90"/>
      <c r="M493" s="91"/>
      <c r="N493" s="91"/>
      <c r="O493" s="91"/>
      <c r="P493" s="91"/>
      <c r="Q493" s="91"/>
      <c r="R493" s="92"/>
      <c r="S493" s="93"/>
      <c r="T493" s="93"/>
      <c r="U493" s="94"/>
      <c r="V493" s="94"/>
      <c r="W493" s="95"/>
      <c r="X493" s="96"/>
      <c r="Y493" s="97"/>
    </row>
    <row r="494" customFormat="false" ht="11.25" hidden="false" customHeight="false" outlineLevel="0" collapsed="false">
      <c r="A494" s="150"/>
      <c r="B494" s="84"/>
      <c r="F494" s="85"/>
      <c r="G494" s="87"/>
      <c r="H494" s="88"/>
      <c r="I494" s="89"/>
      <c r="J494" s="88"/>
      <c r="K494" s="90"/>
      <c r="L494" s="90"/>
      <c r="M494" s="91"/>
      <c r="N494" s="91"/>
      <c r="O494" s="91"/>
      <c r="P494" s="91"/>
      <c r="Q494" s="91"/>
      <c r="R494" s="92"/>
      <c r="S494" s="93"/>
      <c r="T494" s="93"/>
      <c r="U494" s="94"/>
      <c r="V494" s="94"/>
      <c r="W494" s="95"/>
      <c r="X494" s="96"/>
      <c r="Y494" s="97"/>
    </row>
    <row r="495" customFormat="false" ht="11.25" hidden="false" customHeight="false" outlineLevel="0" collapsed="false">
      <c r="A495" s="150"/>
      <c r="B495" s="84"/>
      <c r="F495" s="85"/>
      <c r="G495" s="87"/>
      <c r="H495" s="88"/>
      <c r="I495" s="89"/>
      <c r="J495" s="88"/>
      <c r="K495" s="90"/>
      <c r="L495" s="90"/>
      <c r="M495" s="91"/>
      <c r="N495" s="91"/>
      <c r="O495" s="91"/>
      <c r="P495" s="91"/>
      <c r="Q495" s="91"/>
      <c r="R495" s="92"/>
      <c r="S495" s="93"/>
      <c r="T495" s="93"/>
      <c r="U495" s="94"/>
      <c r="V495" s="94"/>
      <c r="W495" s="95"/>
      <c r="X495" s="96"/>
      <c r="Y495" s="97"/>
    </row>
    <row r="496" customFormat="false" ht="11.25" hidden="false" customHeight="false" outlineLevel="0" collapsed="false">
      <c r="A496" s="150"/>
      <c r="B496" s="84"/>
      <c r="F496" s="85"/>
      <c r="G496" s="87"/>
      <c r="H496" s="88"/>
      <c r="I496" s="89"/>
      <c r="J496" s="88"/>
      <c r="K496" s="90"/>
      <c r="L496" s="90"/>
      <c r="M496" s="91"/>
      <c r="N496" s="91"/>
      <c r="O496" s="91"/>
      <c r="P496" s="91"/>
      <c r="Q496" s="91"/>
      <c r="R496" s="92"/>
      <c r="S496" s="93"/>
      <c r="T496" s="93"/>
      <c r="U496" s="94"/>
      <c r="V496" s="94"/>
      <c r="W496" s="95"/>
      <c r="X496" s="96"/>
      <c r="Y496" s="97"/>
    </row>
    <row r="497" customFormat="false" ht="11.25" hidden="false" customHeight="false" outlineLevel="0" collapsed="false">
      <c r="A497" s="150"/>
      <c r="B497" s="84"/>
      <c r="F497" s="85"/>
      <c r="G497" s="87"/>
      <c r="H497" s="88"/>
      <c r="I497" s="89"/>
      <c r="J497" s="88"/>
      <c r="K497" s="90"/>
      <c r="L497" s="90"/>
      <c r="M497" s="91"/>
      <c r="N497" s="91"/>
      <c r="O497" s="91"/>
      <c r="P497" s="91"/>
      <c r="Q497" s="91"/>
      <c r="R497" s="92"/>
      <c r="S497" s="93"/>
      <c r="T497" s="93"/>
      <c r="U497" s="94"/>
      <c r="V497" s="94"/>
      <c r="W497" s="95"/>
      <c r="X497" s="96"/>
      <c r="Y497" s="97"/>
    </row>
    <row r="498" customFormat="false" ht="11.25" hidden="false" customHeight="false" outlineLevel="0" collapsed="false">
      <c r="A498" s="150"/>
      <c r="B498" s="84"/>
      <c r="F498" s="85"/>
      <c r="G498" s="87"/>
      <c r="H498" s="88"/>
      <c r="I498" s="89"/>
      <c r="J498" s="88"/>
      <c r="K498" s="90"/>
      <c r="L498" s="90"/>
      <c r="M498" s="91"/>
      <c r="N498" s="91"/>
      <c r="O498" s="91"/>
      <c r="P498" s="91"/>
      <c r="Q498" s="91"/>
      <c r="R498" s="92"/>
      <c r="S498" s="93"/>
      <c r="T498" s="93"/>
      <c r="U498" s="94"/>
      <c r="V498" s="94"/>
      <c r="W498" s="95"/>
      <c r="X498" s="96"/>
      <c r="Y498" s="97"/>
    </row>
    <row r="499" customFormat="false" ht="11.25" hidden="false" customHeight="false" outlineLevel="0" collapsed="false">
      <c r="A499" s="150"/>
      <c r="B499" s="84"/>
      <c r="F499" s="85"/>
      <c r="G499" s="87"/>
      <c r="H499" s="88"/>
      <c r="I499" s="89"/>
      <c r="J499" s="88"/>
      <c r="K499" s="90"/>
      <c r="L499" s="90"/>
      <c r="M499" s="91"/>
      <c r="N499" s="91"/>
      <c r="O499" s="91"/>
      <c r="P499" s="91"/>
      <c r="Q499" s="91"/>
      <c r="R499" s="92"/>
      <c r="S499" s="93"/>
      <c r="T499" s="93"/>
      <c r="U499" s="94"/>
      <c r="V499" s="94"/>
      <c r="W499" s="95"/>
      <c r="X499" s="96"/>
      <c r="Y499" s="97"/>
    </row>
    <row r="500" customFormat="false" ht="11.25" hidden="false" customHeight="false" outlineLevel="0" collapsed="false">
      <c r="A500" s="150"/>
      <c r="B500" s="84"/>
      <c r="F500" s="85"/>
      <c r="G500" s="87"/>
      <c r="H500" s="88"/>
      <c r="I500" s="89"/>
      <c r="J500" s="88"/>
      <c r="K500" s="90"/>
      <c r="L500" s="90"/>
      <c r="M500" s="91"/>
      <c r="N500" s="91"/>
      <c r="O500" s="91"/>
      <c r="P500" s="91"/>
      <c r="Q500" s="91"/>
      <c r="R500" s="92"/>
      <c r="S500" s="93"/>
      <c r="T500" s="93"/>
      <c r="U500" s="94"/>
      <c r="V500" s="94"/>
      <c r="W500" s="95"/>
      <c r="X500" s="96"/>
      <c r="Y500" s="97"/>
    </row>
    <row r="501" customFormat="false" ht="11.25" hidden="false" customHeight="false" outlineLevel="0" collapsed="false">
      <c r="A501" s="150"/>
      <c r="B501" s="84"/>
      <c r="F501" s="85"/>
      <c r="G501" s="87"/>
      <c r="H501" s="88"/>
      <c r="I501" s="89"/>
      <c r="J501" s="88"/>
      <c r="K501" s="90"/>
      <c r="L501" s="90"/>
      <c r="M501" s="91"/>
      <c r="N501" s="91"/>
      <c r="O501" s="91"/>
      <c r="P501" s="91"/>
      <c r="Q501" s="91"/>
      <c r="R501" s="92"/>
      <c r="S501" s="93"/>
      <c r="T501" s="93"/>
      <c r="U501" s="94"/>
      <c r="V501" s="94"/>
      <c r="W501" s="95"/>
      <c r="X501" s="96"/>
      <c r="Y501" s="97"/>
    </row>
    <row r="502" customFormat="false" ht="11.25" hidden="false" customHeight="false" outlineLevel="0" collapsed="false">
      <c r="A502" s="150"/>
      <c r="B502" s="84"/>
      <c r="F502" s="85"/>
      <c r="G502" s="87"/>
      <c r="H502" s="88"/>
      <c r="I502" s="89"/>
      <c r="J502" s="88"/>
      <c r="K502" s="90"/>
      <c r="L502" s="90"/>
      <c r="M502" s="91"/>
      <c r="N502" s="91"/>
      <c r="O502" s="91"/>
      <c r="P502" s="91"/>
      <c r="Q502" s="91"/>
      <c r="R502" s="92"/>
      <c r="S502" s="93"/>
      <c r="T502" s="93"/>
      <c r="U502" s="94"/>
      <c r="V502" s="94"/>
      <c r="W502" s="95"/>
      <c r="X502" s="96"/>
      <c r="Y502" s="97"/>
    </row>
    <row r="503" customFormat="false" ht="11.25" hidden="false" customHeight="false" outlineLevel="0" collapsed="false">
      <c r="A503" s="150"/>
      <c r="B503" s="84"/>
      <c r="F503" s="85"/>
      <c r="G503" s="87"/>
      <c r="H503" s="88"/>
      <c r="I503" s="89"/>
      <c r="J503" s="88"/>
      <c r="K503" s="90"/>
      <c r="L503" s="90"/>
      <c r="M503" s="91"/>
      <c r="N503" s="91"/>
      <c r="O503" s="91"/>
      <c r="P503" s="91"/>
      <c r="Q503" s="91"/>
      <c r="R503" s="92"/>
      <c r="S503" s="93"/>
      <c r="T503" s="93"/>
      <c r="U503" s="94"/>
      <c r="V503" s="94"/>
      <c r="W503" s="95"/>
      <c r="X503" s="96"/>
      <c r="Y503" s="97"/>
    </row>
    <row r="504" customFormat="false" ht="11.25" hidden="false" customHeight="false" outlineLevel="0" collapsed="false">
      <c r="A504" s="150"/>
      <c r="B504" s="84"/>
      <c r="F504" s="85"/>
      <c r="G504" s="87"/>
      <c r="H504" s="88"/>
      <c r="I504" s="89"/>
      <c r="J504" s="88"/>
      <c r="K504" s="90"/>
      <c r="L504" s="90"/>
      <c r="M504" s="91"/>
      <c r="N504" s="91"/>
      <c r="O504" s="91"/>
      <c r="P504" s="91"/>
      <c r="Q504" s="91"/>
      <c r="R504" s="92"/>
      <c r="S504" s="93"/>
      <c r="T504" s="93"/>
      <c r="U504" s="94"/>
      <c r="V504" s="94"/>
      <c r="W504" s="95"/>
      <c r="X504" s="96"/>
      <c r="Y504" s="97"/>
    </row>
    <row r="505" customFormat="false" ht="11.25" hidden="false" customHeight="false" outlineLevel="0" collapsed="false">
      <c r="A505" s="150"/>
      <c r="B505" s="84"/>
      <c r="F505" s="85"/>
      <c r="G505" s="87"/>
      <c r="H505" s="88"/>
      <c r="I505" s="89"/>
      <c r="J505" s="88"/>
      <c r="K505" s="90"/>
      <c r="L505" s="90"/>
      <c r="M505" s="91"/>
      <c r="N505" s="91"/>
      <c r="O505" s="91"/>
      <c r="P505" s="91"/>
      <c r="Q505" s="91"/>
      <c r="R505" s="92"/>
      <c r="S505" s="93"/>
      <c r="T505" s="93"/>
      <c r="U505" s="94"/>
      <c r="V505" s="94"/>
      <c r="W505" s="95"/>
      <c r="X505" s="96"/>
      <c r="Y505" s="97"/>
    </row>
    <row r="506" customFormat="false" ht="11.25" hidden="false" customHeight="false" outlineLevel="0" collapsed="false">
      <c r="A506" s="150"/>
      <c r="B506" s="84"/>
      <c r="F506" s="85"/>
      <c r="G506" s="87"/>
      <c r="H506" s="88"/>
      <c r="I506" s="89"/>
      <c r="J506" s="88"/>
      <c r="K506" s="90"/>
      <c r="L506" s="90"/>
      <c r="M506" s="91"/>
      <c r="N506" s="91"/>
      <c r="O506" s="91"/>
      <c r="P506" s="91"/>
      <c r="Q506" s="91"/>
      <c r="R506" s="92"/>
      <c r="S506" s="93"/>
      <c r="T506" s="93"/>
      <c r="U506" s="94"/>
      <c r="V506" s="94"/>
      <c r="W506" s="95"/>
      <c r="X506" s="96"/>
      <c r="Y506" s="97"/>
    </row>
    <row r="507" customFormat="false" ht="11.25" hidden="false" customHeight="false" outlineLevel="0" collapsed="false">
      <c r="A507" s="150"/>
      <c r="B507" s="84"/>
      <c r="F507" s="85"/>
      <c r="G507" s="87"/>
      <c r="H507" s="88"/>
      <c r="I507" s="89"/>
      <c r="J507" s="88"/>
      <c r="K507" s="90"/>
      <c r="L507" s="90"/>
      <c r="M507" s="91"/>
      <c r="N507" s="91"/>
      <c r="O507" s="91"/>
      <c r="P507" s="91"/>
      <c r="Q507" s="91"/>
      <c r="R507" s="92"/>
      <c r="S507" s="93"/>
      <c r="T507" s="93"/>
      <c r="U507" s="94"/>
      <c r="V507" s="94"/>
      <c r="W507" s="95"/>
      <c r="X507" s="96"/>
      <c r="Y507" s="97"/>
    </row>
    <row r="508" customFormat="false" ht="11.25" hidden="false" customHeight="false" outlineLevel="0" collapsed="false">
      <c r="A508" s="150"/>
      <c r="B508" s="84"/>
      <c r="F508" s="85"/>
      <c r="G508" s="87"/>
      <c r="H508" s="88"/>
      <c r="I508" s="89"/>
      <c r="J508" s="88"/>
      <c r="K508" s="90"/>
      <c r="L508" s="90"/>
      <c r="M508" s="91"/>
      <c r="N508" s="91"/>
      <c r="O508" s="91"/>
      <c r="P508" s="91"/>
      <c r="Q508" s="91"/>
      <c r="R508" s="92"/>
      <c r="S508" s="93"/>
      <c r="T508" s="93"/>
      <c r="U508" s="94"/>
      <c r="V508" s="94"/>
      <c r="W508" s="95"/>
      <c r="X508" s="96"/>
      <c r="Y508" s="97"/>
    </row>
    <row r="509" customFormat="false" ht="11.25" hidden="false" customHeight="false" outlineLevel="0" collapsed="false">
      <c r="A509" s="150"/>
      <c r="B509" s="84"/>
      <c r="F509" s="85"/>
      <c r="G509" s="87"/>
      <c r="H509" s="88"/>
      <c r="I509" s="89"/>
      <c r="J509" s="88"/>
      <c r="K509" s="90"/>
      <c r="L509" s="90"/>
      <c r="M509" s="91"/>
      <c r="N509" s="91"/>
      <c r="O509" s="91"/>
      <c r="P509" s="91"/>
      <c r="Q509" s="91"/>
      <c r="R509" s="92"/>
      <c r="S509" s="93"/>
      <c r="T509" s="93"/>
      <c r="U509" s="94"/>
      <c r="V509" s="94"/>
      <c r="W509" s="95"/>
      <c r="X509" s="96"/>
      <c r="Y509" s="97"/>
    </row>
    <row r="510" customFormat="false" ht="11.25" hidden="false" customHeight="false" outlineLevel="0" collapsed="false">
      <c r="A510" s="150"/>
      <c r="B510" s="84"/>
      <c r="F510" s="85"/>
      <c r="G510" s="87"/>
      <c r="H510" s="88"/>
      <c r="I510" s="89"/>
      <c r="J510" s="88"/>
      <c r="K510" s="90"/>
      <c r="L510" s="90"/>
      <c r="M510" s="91"/>
      <c r="N510" s="91"/>
      <c r="O510" s="91"/>
      <c r="P510" s="91"/>
      <c r="Q510" s="91"/>
      <c r="R510" s="92"/>
      <c r="S510" s="93"/>
      <c r="T510" s="93"/>
      <c r="U510" s="94"/>
      <c r="V510" s="94"/>
      <c r="W510" s="95"/>
      <c r="X510" s="96"/>
      <c r="Y510" s="97"/>
    </row>
    <row r="511" customFormat="false" ht="11.25" hidden="false" customHeight="false" outlineLevel="0" collapsed="false">
      <c r="A511" s="150"/>
      <c r="B511" s="84"/>
      <c r="F511" s="85"/>
      <c r="G511" s="87"/>
      <c r="H511" s="88"/>
      <c r="I511" s="89"/>
      <c r="J511" s="88"/>
      <c r="K511" s="90"/>
      <c r="L511" s="90"/>
      <c r="M511" s="91"/>
      <c r="N511" s="91"/>
      <c r="O511" s="91"/>
      <c r="P511" s="91"/>
      <c r="Q511" s="91"/>
      <c r="R511" s="92"/>
      <c r="S511" s="93"/>
      <c r="T511" s="93"/>
      <c r="U511" s="94"/>
      <c r="V511" s="94"/>
      <c r="W511" s="95"/>
      <c r="X511" s="96"/>
      <c r="Y511" s="97"/>
    </row>
    <row r="512" customFormat="false" ht="11.25" hidden="false" customHeight="false" outlineLevel="0" collapsed="false">
      <c r="A512" s="150"/>
      <c r="B512" s="84"/>
      <c r="F512" s="85"/>
      <c r="G512" s="87"/>
      <c r="H512" s="88"/>
      <c r="I512" s="89"/>
      <c r="J512" s="88"/>
      <c r="K512" s="90"/>
      <c r="L512" s="90"/>
      <c r="M512" s="91"/>
      <c r="N512" s="91"/>
      <c r="O512" s="91"/>
      <c r="P512" s="91"/>
      <c r="Q512" s="91"/>
      <c r="R512" s="92"/>
      <c r="S512" s="93"/>
      <c r="T512" s="93"/>
      <c r="U512" s="94"/>
      <c r="V512" s="94"/>
      <c r="W512" s="95"/>
      <c r="X512" s="96"/>
      <c r="Y512" s="97"/>
    </row>
    <row r="513" customFormat="false" ht="11.25" hidden="false" customHeight="false" outlineLevel="0" collapsed="false">
      <c r="A513" s="150"/>
      <c r="B513" s="84"/>
      <c r="F513" s="85"/>
      <c r="G513" s="87"/>
      <c r="H513" s="88"/>
      <c r="I513" s="89"/>
      <c r="J513" s="88"/>
      <c r="K513" s="90"/>
      <c r="L513" s="90"/>
      <c r="M513" s="91"/>
      <c r="N513" s="91"/>
      <c r="O513" s="91"/>
      <c r="P513" s="91"/>
      <c r="Q513" s="91"/>
      <c r="R513" s="92"/>
      <c r="S513" s="93"/>
      <c r="T513" s="93"/>
      <c r="U513" s="94"/>
      <c r="V513" s="94"/>
      <c r="W513" s="95"/>
      <c r="X513" s="96"/>
      <c r="Y513" s="97"/>
    </row>
    <row r="514" customFormat="false" ht="11.25" hidden="false" customHeight="false" outlineLevel="0" collapsed="false">
      <c r="A514" s="150"/>
      <c r="B514" s="84"/>
      <c r="F514" s="85"/>
      <c r="G514" s="87"/>
      <c r="H514" s="88"/>
      <c r="I514" s="89"/>
      <c r="J514" s="88"/>
      <c r="K514" s="90"/>
      <c r="L514" s="90"/>
      <c r="M514" s="91"/>
      <c r="N514" s="91"/>
      <c r="O514" s="91"/>
      <c r="P514" s="91"/>
      <c r="Q514" s="91"/>
      <c r="R514" s="92"/>
      <c r="S514" s="93"/>
      <c r="T514" s="93"/>
      <c r="U514" s="94"/>
      <c r="V514" s="94"/>
      <c r="W514" s="95"/>
      <c r="X514" s="96"/>
      <c r="Y514" s="97"/>
    </row>
    <row r="515" customFormat="false" ht="11.25" hidden="false" customHeight="false" outlineLevel="0" collapsed="false">
      <c r="A515" s="150"/>
      <c r="B515" s="84"/>
      <c r="F515" s="85"/>
      <c r="G515" s="87"/>
      <c r="H515" s="88"/>
      <c r="I515" s="89"/>
      <c r="J515" s="88"/>
      <c r="K515" s="90"/>
      <c r="L515" s="90"/>
      <c r="M515" s="91"/>
      <c r="N515" s="91"/>
      <c r="O515" s="91"/>
      <c r="P515" s="91"/>
      <c r="Q515" s="91"/>
      <c r="R515" s="92"/>
      <c r="S515" s="93"/>
      <c r="T515" s="93"/>
      <c r="U515" s="94"/>
      <c r="V515" s="94"/>
      <c r="W515" s="95"/>
      <c r="X515" s="96"/>
      <c r="Y515" s="97"/>
    </row>
    <row r="516" customFormat="false" ht="11.25" hidden="false" customHeight="false" outlineLevel="0" collapsed="false">
      <c r="A516" s="150"/>
      <c r="B516" s="84"/>
      <c r="F516" s="85"/>
      <c r="G516" s="87"/>
      <c r="H516" s="88"/>
      <c r="I516" s="89"/>
      <c r="J516" s="88"/>
      <c r="K516" s="90"/>
      <c r="L516" s="90"/>
      <c r="M516" s="91"/>
      <c r="N516" s="91"/>
      <c r="O516" s="91"/>
      <c r="P516" s="91"/>
      <c r="Q516" s="91"/>
      <c r="R516" s="92"/>
      <c r="S516" s="93"/>
      <c r="T516" s="93"/>
      <c r="U516" s="94"/>
      <c r="V516" s="94"/>
      <c r="W516" s="95"/>
      <c r="X516" s="96"/>
      <c r="Y516" s="97"/>
    </row>
    <row r="517" customFormat="false" ht="11.25" hidden="false" customHeight="false" outlineLevel="0" collapsed="false">
      <c r="A517" s="150"/>
      <c r="B517" s="84"/>
      <c r="F517" s="85"/>
      <c r="G517" s="87"/>
      <c r="H517" s="88"/>
      <c r="I517" s="89"/>
      <c r="J517" s="88"/>
      <c r="K517" s="90"/>
      <c r="L517" s="90"/>
      <c r="M517" s="91"/>
      <c r="N517" s="91"/>
      <c r="O517" s="91"/>
      <c r="P517" s="91"/>
      <c r="Q517" s="91"/>
      <c r="R517" s="92"/>
      <c r="S517" s="93"/>
      <c r="T517" s="93"/>
      <c r="U517" s="94"/>
      <c r="V517" s="94"/>
      <c r="W517" s="95"/>
      <c r="X517" s="96"/>
      <c r="Y517" s="97"/>
    </row>
    <row r="518" customFormat="false" ht="11.25" hidden="false" customHeight="false" outlineLevel="0" collapsed="false">
      <c r="A518" s="150"/>
      <c r="B518" s="84"/>
      <c r="F518" s="85"/>
      <c r="G518" s="87"/>
      <c r="H518" s="88"/>
      <c r="I518" s="89"/>
      <c r="J518" s="88"/>
      <c r="K518" s="90"/>
      <c r="L518" s="90"/>
      <c r="M518" s="91"/>
      <c r="N518" s="91"/>
      <c r="O518" s="91"/>
      <c r="P518" s="91"/>
      <c r="Q518" s="91"/>
      <c r="R518" s="92"/>
      <c r="S518" s="93"/>
      <c r="T518" s="93"/>
      <c r="U518" s="94"/>
      <c r="V518" s="94"/>
      <c r="W518" s="95"/>
      <c r="X518" s="96"/>
      <c r="Y518" s="97"/>
    </row>
    <row r="519" customFormat="false" ht="11.25" hidden="false" customHeight="false" outlineLevel="0" collapsed="false">
      <c r="A519" s="150"/>
      <c r="B519" s="84"/>
      <c r="F519" s="85"/>
      <c r="G519" s="87"/>
      <c r="H519" s="88"/>
      <c r="I519" s="89"/>
      <c r="J519" s="88"/>
      <c r="K519" s="90"/>
      <c r="L519" s="90"/>
      <c r="M519" s="91"/>
      <c r="N519" s="91"/>
      <c r="O519" s="91"/>
      <c r="P519" s="91"/>
      <c r="Q519" s="91"/>
      <c r="R519" s="92"/>
      <c r="S519" s="93"/>
      <c r="T519" s="93"/>
      <c r="U519" s="94"/>
      <c r="V519" s="94"/>
      <c r="W519" s="95"/>
      <c r="X519" s="96"/>
      <c r="Y519" s="97"/>
    </row>
    <row r="520" customFormat="false" ht="11.25" hidden="false" customHeight="false" outlineLevel="0" collapsed="false">
      <c r="A520" s="150"/>
      <c r="B520" s="84"/>
      <c r="F520" s="85"/>
      <c r="G520" s="87"/>
      <c r="H520" s="88"/>
      <c r="I520" s="89"/>
      <c r="J520" s="88"/>
      <c r="K520" s="90"/>
      <c r="L520" s="90"/>
      <c r="M520" s="91"/>
      <c r="N520" s="91"/>
      <c r="O520" s="91"/>
      <c r="P520" s="91"/>
      <c r="Q520" s="91"/>
      <c r="R520" s="92"/>
      <c r="S520" s="93"/>
      <c r="T520" s="93"/>
      <c r="U520" s="94"/>
      <c r="V520" s="94"/>
      <c r="W520" s="95"/>
      <c r="X520" s="96"/>
      <c r="Y520" s="97"/>
    </row>
    <row r="521" customFormat="false" ht="11.25" hidden="false" customHeight="false" outlineLevel="0" collapsed="false">
      <c r="A521" s="150"/>
      <c r="B521" s="84"/>
      <c r="F521" s="85"/>
      <c r="G521" s="87"/>
      <c r="H521" s="88"/>
      <c r="I521" s="89"/>
      <c r="J521" s="88"/>
      <c r="K521" s="90"/>
      <c r="L521" s="90"/>
      <c r="M521" s="91"/>
      <c r="N521" s="91"/>
      <c r="O521" s="91"/>
      <c r="P521" s="91"/>
      <c r="Q521" s="91"/>
      <c r="R521" s="92"/>
      <c r="S521" s="93"/>
      <c r="T521" s="93"/>
      <c r="U521" s="94"/>
      <c r="V521" s="94"/>
      <c r="W521" s="95"/>
      <c r="X521" s="96"/>
      <c r="Y521" s="97"/>
    </row>
    <row r="522" customFormat="false" ht="11.25" hidden="false" customHeight="false" outlineLevel="0" collapsed="false">
      <c r="A522" s="150"/>
      <c r="B522" s="84"/>
      <c r="F522" s="85"/>
      <c r="G522" s="87"/>
      <c r="H522" s="88"/>
      <c r="I522" s="89"/>
      <c r="J522" s="88"/>
      <c r="K522" s="90"/>
      <c r="L522" s="90"/>
      <c r="M522" s="91"/>
      <c r="N522" s="91"/>
      <c r="O522" s="91"/>
      <c r="P522" s="91"/>
      <c r="Q522" s="91"/>
      <c r="R522" s="92"/>
      <c r="S522" s="93"/>
      <c r="T522" s="93"/>
      <c r="U522" s="94"/>
      <c r="V522" s="94"/>
      <c r="W522" s="95"/>
      <c r="X522" s="96"/>
      <c r="Y522" s="97"/>
    </row>
    <row r="523" customFormat="false" ht="11.25" hidden="false" customHeight="false" outlineLevel="0" collapsed="false">
      <c r="A523" s="150"/>
      <c r="B523" s="84"/>
      <c r="F523" s="85"/>
      <c r="G523" s="87"/>
      <c r="H523" s="88"/>
      <c r="I523" s="89"/>
      <c r="J523" s="88"/>
      <c r="K523" s="90"/>
      <c r="L523" s="90"/>
      <c r="M523" s="91"/>
      <c r="N523" s="91"/>
      <c r="O523" s="91"/>
      <c r="P523" s="91"/>
      <c r="Q523" s="91"/>
      <c r="R523" s="92"/>
      <c r="S523" s="93"/>
      <c r="T523" s="93"/>
      <c r="U523" s="94"/>
      <c r="V523" s="94"/>
      <c r="W523" s="95"/>
      <c r="X523" s="96"/>
      <c r="Y523" s="97"/>
    </row>
    <row r="524" customFormat="false" ht="11.25" hidden="false" customHeight="false" outlineLevel="0" collapsed="false">
      <c r="A524" s="150"/>
      <c r="B524" s="84"/>
      <c r="F524" s="85"/>
      <c r="G524" s="87"/>
      <c r="H524" s="88"/>
      <c r="I524" s="89"/>
      <c r="J524" s="88"/>
      <c r="K524" s="90"/>
      <c r="L524" s="90"/>
      <c r="M524" s="91"/>
      <c r="N524" s="91"/>
      <c r="O524" s="91"/>
      <c r="P524" s="91"/>
      <c r="Q524" s="91"/>
      <c r="R524" s="92"/>
      <c r="S524" s="93"/>
      <c r="T524" s="93"/>
      <c r="U524" s="94"/>
      <c r="V524" s="94"/>
      <c r="W524" s="95"/>
      <c r="X524" s="96"/>
      <c r="Y524" s="97"/>
    </row>
    <row r="525" customFormat="false" ht="11.25" hidden="false" customHeight="false" outlineLevel="0" collapsed="false">
      <c r="A525" s="150"/>
      <c r="B525" s="84"/>
      <c r="F525" s="85"/>
      <c r="G525" s="87"/>
      <c r="H525" s="88"/>
      <c r="I525" s="89"/>
      <c r="J525" s="88"/>
      <c r="K525" s="90"/>
      <c r="L525" s="90"/>
      <c r="M525" s="91"/>
      <c r="N525" s="91"/>
      <c r="O525" s="91"/>
      <c r="P525" s="91"/>
      <c r="Q525" s="91"/>
      <c r="R525" s="92"/>
      <c r="S525" s="93"/>
      <c r="T525" s="93"/>
      <c r="U525" s="94"/>
      <c r="V525" s="94"/>
      <c r="W525" s="95"/>
      <c r="X525" s="96"/>
      <c r="Y525" s="97"/>
    </row>
    <row r="526" customFormat="false" ht="11.25" hidden="false" customHeight="false" outlineLevel="0" collapsed="false">
      <c r="A526" s="150"/>
      <c r="B526" s="84"/>
      <c r="F526" s="85"/>
      <c r="G526" s="87"/>
      <c r="H526" s="88"/>
      <c r="I526" s="89"/>
      <c r="J526" s="88"/>
      <c r="K526" s="90"/>
      <c r="L526" s="90"/>
      <c r="M526" s="91"/>
      <c r="N526" s="91"/>
      <c r="O526" s="91"/>
      <c r="P526" s="91"/>
      <c r="Q526" s="91"/>
      <c r="R526" s="92"/>
      <c r="S526" s="93"/>
      <c r="T526" s="93"/>
      <c r="U526" s="94"/>
      <c r="V526" s="94"/>
      <c r="W526" s="95"/>
      <c r="X526" s="96"/>
      <c r="Y526" s="97"/>
    </row>
    <row r="527" customFormat="false" ht="11.25" hidden="false" customHeight="false" outlineLevel="0" collapsed="false">
      <c r="A527" s="150"/>
      <c r="B527" s="84"/>
      <c r="F527" s="85"/>
      <c r="G527" s="87"/>
      <c r="H527" s="88"/>
      <c r="I527" s="89"/>
      <c r="J527" s="88"/>
      <c r="K527" s="90"/>
      <c r="L527" s="90"/>
      <c r="M527" s="91"/>
      <c r="N527" s="91"/>
      <c r="O527" s="91"/>
      <c r="P527" s="91"/>
      <c r="Q527" s="91"/>
      <c r="R527" s="92"/>
      <c r="S527" s="93"/>
      <c r="T527" s="93"/>
      <c r="U527" s="94"/>
      <c r="V527" s="94"/>
      <c r="W527" s="95"/>
      <c r="X527" s="96"/>
      <c r="Y527" s="97"/>
    </row>
    <row r="528" customFormat="false" ht="11.25" hidden="false" customHeight="false" outlineLevel="0" collapsed="false">
      <c r="A528" s="150"/>
      <c r="B528" s="84"/>
      <c r="F528" s="85"/>
      <c r="G528" s="87"/>
      <c r="H528" s="88"/>
      <c r="I528" s="89"/>
      <c r="J528" s="88"/>
      <c r="K528" s="90"/>
      <c r="L528" s="90"/>
      <c r="M528" s="91"/>
      <c r="N528" s="91"/>
      <c r="O528" s="91"/>
      <c r="P528" s="91"/>
      <c r="Q528" s="91"/>
      <c r="R528" s="92"/>
      <c r="S528" s="93"/>
      <c r="T528" s="93"/>
      <c r="U528" s="94"/>
      <c r="V528" s="94"/>
      <c r="W528" s="95"/>
      <c r="X528" s="96"/>
      <c r="Y528" s="97"/>
    </row>
    <row r="529" customFormat="false" ht="11.25" hidden="false" customHeight="false" outlineLevel="0" collapsed="false">
      <c r="A529" s="150"/>
      <c r="B529" s="84"/>
      <c r="F529" s="85"/>
      <c r="G529" s="87"/>
      <c r="H529" s="88"/>
      <c r="I529" s="89"/>
      <c r="J529" s="88"/>
      <c r="K529" s="90"/>
      <c r="L529" s="90"/>
      <c r="M529" s="91"/>
      <c r="N529" s="91"/>
      <c r="O529" s="91"/>
      <c r="P529" s="91"/>
      <c r="Q529" s="91"/>
      <c r="R529" s="92"/>
      <c r="S529" s="93"/>
      <c r="T529" s="93"/>
      <c r="U529" s="94"/>
      <c r="V529" s="94"/>
      <c r="W529" s="95"/>
      <c r="X529" s="96"/>
      <c r="Y529" s="97"/>
    </row>
    <row r="530" customFormat="false" ht="11.25" hidden="false" customHeight="false" outlineLevel="0" collapsed="false">
      <c r="A530" s="150"/>
      <c r="B530" s="84"/>
      <c r="F530" s="85"/>
      <c r="G530" s="87"/>
      <c r="H530" s="88"/>
      <c r="I530" s="89"/>
      <c r="J530" s="88"/>
      <c r="K530" s="90"/>
      <c r="L530" s="90"/>
      <c r="M530" s="91"/>
      <c r="N530" s="91"/>
      <c r="O530" s="91"/>
      <c r="P530" s="91"/>
      <c r="Q530" s="91"/>
      <c r="R530" s="92"/>
      <c r="S530" s="93"/>
      <c r="T530" s="93"/>
      <c r="U530" s="94"/>
      <c r="V530" s="94"/>
      <c r="W530" s="95"/>
      <c r="X530" s="96"/>
      <c r="Y530" s="97"/>
    </row>
    <row r="531" customFormat="false" ht="11.25" hidden="false" customHeight="false" outlineLevel="0" collapsed="false">
      <c r="A531" s="150"/>
      <c r="B531" s="84"/>
      <c r="F531" s="85"/>
      <c r="G531" s="87"/>
      <c r="H531" s="88"/>
      <c r="I531" s="89"/>
      <c r="J531" s="88"/>
      <c r="K531" s="90"/>
      <c r="L531" s="90"/>
      <c r="M531" s="91"/>
      <c r="N531" s="91"/>
      <c r="O531" s="91"/>
      <c r="P531" s="91"/>
      <c r="Q531" s="91"/>
      <c r="R531" s="92"/>
      <c r="S531" s="93"/>
      <c r="T531" s="93"/>
      <c r="U531" s="94"/>
      <c r="V531" s="94"/>
      <c r="W531" s="95"/>
      <c r="X531" s="96"/>
      <c r="Y531" s="97"/>
    </row>
    <row r="532" customFormat="false" ht="11.25" hidden="false" customHeight="false" outlineLevel="0" collapsed="false">
      <c r="A532" s="150"/>
      <c r="B532" s="84"/>
      <c r="F532" s="85"/>
      <c r="G532" s="87"/>
      <c r="H532" s="88"/>
      <c r="I532" s="89"/>
      <c r="J532" s="88"/>
      <c r="K532" s="90"/>
      <c r="L532" s="90"/>
      <c r="M532" s="91"/>
      <c r="N532" s="91"/>
      <c r="O532" s="91"/>
      <c r="P532" s="91"/>
      <c r="Q532" s="91"/>
      <c r="R532" s="92"/>
      <c r="S532" s="93"/>
      <c r="T532" s="93"/>
      <c r="U532" s="94"/>
      <c r="V532" s="94"/>
      <c r="W532" s="95"/>
      <c r="X532" s="96"/>
      <c r="Y532" s="97"/>
    </row>
    <row r="533" customFormat="false" ht="11.25" hidden="false" customHeight="false" outlineLevel="0" collapsed="false">
      <c r="A533" s="150"/>
      <c r="B533" s="84"/>
      <c r="F533" s="85"/>
      <c r="G533" s="87"/>
      <c r="H533" s="88"/>
      <c r="I533" s="89"/>
      <c r="J533" s="88"/>
      <c r="K533" s="90"/>
      <c r="L533" s="90"/>
      <c r="M533" s="91"/>
      <c r="N533" s="91"/>
      <c r="O533" s="91"/>
      <c r="P533" s="91"/>
      <c r="Q533" s="91"/>
      <c r="R533" s="92"/>
      <c r="S533" s="93"/>
      <c r="T533" s="93"/>
      <c r="U533" s="94"/>
      <c r="V533" s="94"/>
      <c r="W533" s="95"/>
      <c r="X533" s="96"/>
      <c r="Y533" s="97"/>
    </row>
    <row r="534" customFormat="false" ht="11.25" hidden="false" customHeight="false" outlineLevel="0" collapsed="false">
      <c r="A534" s="150"/>
      <c r="B534" s="84"/>
      <c r="F534" s="85"/>
      <c r="G534" s="87"/>
      <c r="H534" s="88"/>
      <c r="I534" s="89"/>
      <c r="J534" s="88"/>
      <c r="K534" s="90"/>
      <c r="L534" s="90"/>
      <c r="M534" s="91"/>
      <c r="N534" s="91"/>
      <c r="O534" s="91"/>
      <c r="P534" s="91"/>
      <c r="Q534" s="91"/>
      <c r="R534" s="92"/>
      <c r="S534" s="93"/>
      <c r="T534" s="93"/>
      <c r="U534" s="94"/>
      <c r="V534" s="94"/>
      <c r="W534" s="95"/>
      <c r="X534" s="96"/>
      <c r="Y534" s="97"/>
    </row>
    <row r="535" customFormat="false" ht="11.25" hidden="false" customHeight="false" outlineLevel="0" collapsed="false">
      <c r="A535" s="150"/>
      <c r="B535" s="84"/>
      <c r="F535" s="85"/>
      <c r="G535" s="87"/>
      <c r="H535" s="88"/>
      <c r="I535" s="89"/>
      <c r="J535" s="88"/>
      <c r="K535" s="90"/>
      <c r="L535" s="90"/>
      <c r="M535" s="91"/>
      <c r="N535" s="91"/>
      <c r="O535" s="91"/>
      <c r="P535" s="91"/>
      <c r="Q535" s="91"/>
      <c r="R535" s="92"/>
      <c r="S535" s="93"/>
      <c r="T535" s="93"/>
      <c r="U535" s="94"/>
      <c r="V535" s="94"/>
      <c r="W535" s="95"/>
      <c r="X535" s="96"/>
      <c r="Y535" s="97"/>
    </row>
    <row r="536" customFormat="false" ht="11.25" hidden="false" customHeight="false" outlineLevel="0" collapsed="false">
      <c r="A536" s="150"/>
      <c r="B536" s="84"/>
      <c r="F536" s="85"/>
      <c r="G536" s="87"/>
      <c r="H536" s="88"/>
      <c r="I536" s="89"/>
      <c r="J536" s="88"/>
      <c r="K536" s="90"/>
      <c r="L536" s="90"/>
      <c r="M536" s="91"/>
      <c r="N536" s="91"/>
      <c r="O536" s="91"/>
      <c r="P536" s="91"/>
      <c r="Q536" s="91"/>
      <c r="R536" s="92"/>
      <c r="S536" s="93"/>
      <c r="T536" s="93"/>
      <c r="U536" s="94"/>
      <c r="V536" s="94"/>
      <c r="W536" s="95"/>
      <c r="X536" s="96"/>
      <c r="Y536" s="97"/>
    </row>
    <row r="537" customFormat="false" ht="11.25" hidden="false" customHeight="false" outlineLevel="0" collapsed="false">
      <c r="A537" s="150"/>
      <c r="B537" s="84"/>
      <c r="F537" s="85"/>
      <c r="G537" s="87"/>
      <c r="H537" s="88"/>
      <c r="I537" s="89"/>
      <c r="J537" s="88"/>
      <c r="K537" s="90"/>
      <c r="L537" s="90"/>
      <c r="M537" s="91"/>
      <c r="N537" s="91"/>
      <c r="O537" s="91"/>
      <c r="P537" s="91"/>
      <c r="Q537" s="91"/>
      <c r="R537" s="92"/>
      <c r="S537" s="93"/>
      <c r="T537" s="93"/>
      <c r="U537" s="94"/>
      <c r="V537" s="94"/>
      <c r="W537" s="95"/>
      <c r="X537" s="96"/>
      <c r="Y537" s="97"/>
    </row>
    <row r="538" customFormat="false" ht="11.25" hidden="false" customHeight="false" outlineLevel="0" collapsed="false">
      <c r="A538" s="150"/>
      <c r="B538" s="84"/>
      <c r="F538" s="85"/>
      <c r="G538" s="87"/>
      <c r="H538" s="88"/>
      <c r="I538" s="89"/>
      <c r="J538" s="88"/>
      <c r="K538" s="90"/>
      <c r="L538" s="90"/>
      <c r="M538" s="91"/>
      <c r="N538" s="91"/>
      <c r="O538" s="91"/>
      <c r="P538" s="91"/>
      <c r="Q538" s="91"/>
      <c r="R538" s="92"/>
      <c r="S538" s="93"/>
      <c r="T538" s="93"/>
      <c r="U538" s="94"/>
      <c r="V538" s="94"/>
      <c r="W538" s="95"/>
      <c r="X538" s="96"/>
      <c r="Y538" s="97"/>
    </row>
    <row r="539" customFormat="false" ht="11.25" hidden="false" customHeight="false" outlineLevel="0" collapsed="false">
      <c r="A539" s="150"/>
      <c r="B539" s="84"/>
      <c r="F539" s="85"/>
      <c r="G539" s="87"/>
      <c r="H539" s="88"/>
      <c r="I539" s="89"/>
      <c r="J539" s="88"/>
      <c r="K539" s="90"/>
      <c r="L539" s="90"/>
      <c r="M539" s="91"/>
      <c r="N539" s="91"/>
      <c r="O539" s="91"/>
      <c r="P539" s="91"/>
      <c r="Q539" s="91"/>
      <c r="R539" s="92"/>
      <c r="S539" s="93"/>
      <c r="T539" s="93"/>
      <c r="U539" s="94"/>
      <c r="V539" s="94"/>
      <c r="W539" s="95"/>
      <c r="X539" s="96"/>
      <c r="Y539" s="97"/>
    </row>
    <row r="540" customFormat="false" ht="11.25" hidden="false" customHeight="false" outlineLevel="0" collapsed="false">
      <c r="A540" s="150"/>
      <c r="B540" s="84"/>
      <c r="F540" s="85"/>
      <c r="G540" s="87"/>
      <c r="H540" s="88"/>
      <c r="I540" s="89"/>
      <c r="J540" s="88"/>
      <c r="K540" s="90"/>
      <c r="L540" s="90"/>
      <c r="M540" s="91"/>
      <c r="N540" s="91"/>
      <c r="O540" s="91"/>
      <c r="P540" s="91"/>
      <c r="Q540" s="91"/>
      <c r="R540" s="92"/>
      <c r="S540" s="93"/>
      <c r="T540" s="93"/>
      <c r="U540" s="94"/>
      <c r="V540" s="94"/>
      <c r="W540" s="95"/>
      <c r="X540" s="96"/>
      <c r="Y540" s="97"/>
    </row>
    <row r="541" customFormat="false" ht="11.25" hidden="false" customHeight="false" outlineLevel="0" collapsed="false">
      <c r="A541" s="150"/>
      <c r="B541" s="84"/>
      <c r="F541" s="85"/>
      <c r="G541" s="87"/>
      <c r="H541" s="88"/>
      <c r="I541" s="89"/>
      <c r="J541" s="88"/>
      <c r="K541" s="90"/>
      <c r="L541" s="90"/>
      <c r="M541" s="91"/>
      <c r="N541" s="91"/>
      <c r="O541" s="91"/>
      <c r="P541" s="91"/>
      <c r="Q541" s="91"/>
      <c r="R541" s="92"/>
      <c r="S541" s="93"/>
      <c r="T541" s="93"/>
      <c r="U541" s="94"/>
      <c r="V541" s="94"/>
      <c r="W541" s="95"/>
      <c r="X541" s="96"/>
      <c r="Y541" s="97"/>
    </row>
    <row r="542" customFormat="false" ht="11.25" hidden="false" customHeight="false" outlineLevel="0" collapsed="false">
      <c r="A542" s="150"/>
      <c r="B542" s="84"/>
      <c r="F542" s="85"/>
      <c r="G542" s="87"/>
      <c r="H542" s="88"/>
      <c r="I542" s="89"/>
      <c r="J542" s="88"/>
      <c r="K542" s="90"/>
      <c r="L542" s="90"/>
      <c r="M542" s="91"/>
      <c r="N542" s="91"/>
      <c r="O542" s="91"/>
      <c r="P542" s="91"/>
      <c r="Q542" s="91"/>
      <c r="R542" s="92"/>
      <c r="S542" s="93"/>
      <c r="T542" s="93"/>
      <c r="U542" s="94"/>
      <c r="V542" s="94"/>
      <c r="W542" s="95"/>
      <c r="X542" s="96"/>
      <c r="Y542" s="97"/>
    </row>
    <row r="543" customFormat="false" ht="11.25" hidden="false" customHeight="false" outlineLevel="0" collapsed="false">
      <c r="A543" s="150"/>
      <c r="B543" s="84"/>
      <c r="F543" s="85"/>
      <c r="G543" s="87"/>
      <c r="H543" s="88"/>
      <c r="I543" s="89"/>
      <c r="J543" s="88"/>
      <c r="K543" s="90"/>
      <c r="L543" s="90"/>
      <c r="M543" s="91"/>
      <c r="N543" s="91"/>
      <c r="O543" s="91"/>
      <c r="P543" s="91"/>
      <c r="Q543" s="91"/>
      <c r="R543" s="92"/>
      <c r="S543" s="93"/>
      <c r="T543" s="93"/>
      <c r="U543" s="94"/>
      <c r="V543" s="94"/>
      <c r="W543" s="95"/>
      <c r="X543" s="96"/>
      <c r="Y543" s="97"/>
    </row>
    <row r="544" customFormat="false" ht="11.25" hidden="false" customHeight="false" outlineLevel="0" collapsed="false">
      <c r="A544" s="150"/>
      <c r="B544" s="84"/>
      <c r="F544" s="85"/>
      <c r="G544" s="87"/>
      <c r="H544" s="88"/>
      <c r="I544" s="89"/>
      <c r="J544" s="88"/>
      <c r="K544" s="90"/>
      <c r="L544" s="90"/>
      <c r="M544" s="91"/>
      <c r="N544" s="91"/>
      <c r="O544" s="91"/>
      <c r="P544" s="91"/>
      <c r="Q544" s="91"/>
      <c r="R544" s="92"/>
      <c r="S544" s="93"/>
      <c r="T544" s="93"/>
      <c r="U544" s="94"/>
      <c r="V544" s="94"/>
      <c r="W544" s="95"/>
      <c r="X544" s="96"/>
      <c r="Y544" s="97"/>
    </row>
    <row r="545" customFormat="false" ht="11.25" hidden="false" customHeight="false" outlineLevel="0" collapsed="false">
      <c r="A545" s="150"/>
      <c r="B545" s="84"/>
      <c r="F545" s="85"/>
      <c r="G545" s="87"/>
      <c r="H545" s="88"/>
      <c r="I545" s="89"/>
      <c r="J545" s="88"/>
      <c r="K545" s="90"/>
      <c r="L545" s="90"/>
      <c r="M545" s="91"/>
      <c r="N545" s="91"/>
      <c r="O545" s="91"/>
      <c r="P545" s="91"/>
      <c r="Q545" s="91"/>
      <c r="R545" s="92"/>
      <c r="S545" s="93"/>
      <c r="T545" s="93"/>
      <c r="U545" s="94"/>
      <c r="V545" s="94"/>
      <c r="W545" s="95"/>
      <c r="X545" s="96"/>
      <c r="Y545" s="97"/>
    </row>
    <row r="546" customFormat="false" ht="11.25" hidden="false" customHeight="false" outlineLevel="0" collapsed="false">
      <c r="A546" s="150"/>
      <c r="B546" s="84"/>
      <c r="F546" s="85"/>
      <c r="G546" s="87"/>
      <c r="H546" s="88"/>
      <c r="I546" s="89"/>
      <c r="J546" s="88"/>
      <c r="K546" s="90"/>
      <c r="L546" s="90"/>
      <c r="M546" s="91"/>
      <c r="N546" s="91"/>
      <c r="O546" s="91"/>
      <c r="P546" s="91"/>
      <c r="Q546" s="91"/>
      <c r="R546" s="92"/>
      <c r="S546" s="93"/>
      <c r="T546" s="93"/>
      <c r="U546" s="94"/>
      <c r="V546" s="94"/>
      <c r="W546" s="95"/>
      <c r="X546" s="96"/>
      <c r="Y546" s="97"/>
    </row>
    <row r="547" customFormat="false" ht="11.25" hidden="false" customHeight="false" outlineLevel="0" collapsed="false">
      <c r="A547" s="150"/>
      <c r="B547" s="84"/>
      <c r="F547" s="85"/>
      <c r="G547" s="87"/>
      <c r="H547" s="88"/>
      <c r="I547" s="89"/>
      <c r="J547" s="88"/>
      <c r="K547" s="90"/>
      <c r="L547" s="90"/>
      <c r="M547" s="91"/>
      <c r="N547" s="91"/>
      <c r="O547" s="91"/>
      <c r="P547" s="91"/>
      <c r="Q547" s="91"/>
      <c r="R547" s="92"/>
      <c r="S547" s="93"/>
      <c r="T547" s="93"/>
      <c r="U547" s="94"/>
      <c r="V547" s="94"/>
      <c r="W547" s="95"/>
      <c r="X547" s="96"/>
      <c r="Y547" s="97"/>
    </row>
    <row r="548" customFormat="false" ht="11.25" hidden="false" customHeight="false" outlineLevel="0" collapsed="false">
      <c r="A548" s="150"/>
      <c r="B548" s="84"/>
      <c r="F548" s="85"/>
      <c r="G548" s="87"/>
      <c r="H548" s="88"/>
      <c r="I548" s="89"/>
      <c r="J548" s="88"/>
      <c r="K548" s="90"/>
      <c r="L548" s="90"/>
      <c r="M548" s="91"/>
      <c r="N548" s="91"/>
      <c r="O548" s="91"/>
      <c r="P548" s="91"/>
      <c r="Q548" s="91"/>
      <c r="R548" s="92"/>
      <c r="S548" s="93"/>
      <c r="T548" s="93"/>
      <c r="U548" s="94"/>
      <c r="V548" s="94"/>
      <c r="W548" s="95"/>
      <c r="X548" s="96"/>
      <c r="Y548" s="97"/>
    </row>
    <row r="549" customFormat="false" ht="11.25" hidden="false" customHeight="false" outlineLevel="0" collapsed="false">
      <c r="A549" s="150"/>
      <c r="B549" s="84"/>
      <c r="F549" s="85"/>
      <c r="G549" s="87"/>
      <c r="H549" s="88"/>
      <c r="I549" s="89"/>
      <c r="J549" s="88"/>
      <c r="K549" s="90"/>
      <c r="L549" s="90"/>
      <c r="M549" s="91"/>
      <c r="N549" s="91"/>
      <c r="O549" s="91"/>
      <c r="P549" s="91"/>
      <c r="Q549" s="91"/>
      <c r="R549" s="92"/>
      <c r="S549" s="93"/>
      <c r="T549" s="93"/>
      <c r="U549" s="94"/>
      <c r="V549" s="94"/>
      <c r="W549" s="95"/>
      <c r="X549" s="96"/>
      <c r="Y549" s="97"/>
    </row>
    <row r="550" customFormat="false" ht="11.25" hidden="false" customHeight="false" outlineLevel="0" collapsed="false">
      <c r="A550" s="150"/>
      <c r="B550" s="84"/>
      <c r="F550" s="85"/>
      <c r="G550" s="87"/>
      <c r="H550" s="88"/>
      <c r="I550" s="89"/>
      <c r="J550" s="88"/>
      <c r="K550" s="90"/>
      <c r="L550" s="90"/>
      <c r="M550" s="91"/>
      <c r="N550" s="91"/>
      <c r="O550" s="91"/>
      <c r="P550" s="91"/>
      <c r="Q550" s="91"/>
      <c r="R550" s="92"/>
      <c r="S550" s="93"/>
      <c r="T550" s="93"/>
      <c r="U550" s="94"/>
      <c r="V550" s="94"/>
      <c r="W550" s="95"/>
      <c r="X550" s="96"/>
      <c r="Y550" s="97"/>
    </row>
    <row r="551" customFormat="false" ht="11.25" hidden="false" customHeight="false" outlineLevel="0" collapsed="false">
      <c r="A551" s="150"/>
      <c r="B551" s="84"/>
      <c r="F551" s="85"/>
      <c r="G551" s="87"/>
      <c r="H551" s="88"/>
      <c r="I551" s="89"/>
      <c r="J551" s="88"/>
      <c r="K551" s="90"/>
      <c r="L551" s="90"/>
      <c r="M551" s="91"/>
      <c r="N551" s="91"/>
      <c r="O551" s="91"/>
      <c r="P551" s="91"/>
      <c r="Q551" s="91"/>
      <c r="R551" s="92"/>
      <c r="S551" s="93"/>
      <c r="T551" s="93"/>
      <c r="U551" s="94"/>
      <c r="V551" s="94"/>
      <c r="W551" s="95"/>
      <c r="X551" s="96"/>
      <c r="Y551" s="97"/>
    </row>
    <row r="552" customFormat="false" ht="11.25" hidden="false" customHeight="false" outlineLevel="0" collapsed="false">
      <c r="A552" s="150"/>
      <c r="B552" s="84"/>
      <c r="F552" s="85"/>
      <c r="G552" s="87"/>
      <c r="H552" s="88"/>
      <c r="I552" s="89"/>
      <c r="J552" s="88"/>
      <c r="K552" s="90"/>
      <c r="L552" s="90"/>
      <c r="M552" s="91"/>
      <c r="N552" s="91"/>
      <c r="O552" s="91"/>
      <c r="P552" s="91"/>
      <c r="Q552" s="91"/>
      <c r="R552" s="92"/>
      <c r="S552" s="93"/>
      <c r="T552" s="93"/>
      <c r="U552" s="94"/>
      <c r="V552" s="94"/>
      <c r="W552" s="95"/>
      <c r="X552" s="96"/>
      <c r="Y552" s="97"/>
    </row>
    <row r="553" customFormat="false" ht="11.25" hidden="false" customHeight="false" outlineLevel="0" collapsed="false">
      <c r="A553" s="150"/>
      <c r="B553" s="84"/>
      <c r="F553" s="85"/>
      <c r="G553" s="87"/>
      <c r="H553" s="88"/>
      <c r="I553" s="89"/>
      <c r="J553" s="88"/>
      <c r="K553" s="90"/>
      <c r="L553" s="90"/>
      <c r="M553" s="91"/>
      <c r="N553" s="91"/>
      <c r="O553" s="91"/>
      <c r="P553" s="91"/>
      <c r="Q553" s="91"/>
      <c r="R553" s="92"/>
      <c r="S553" s="93"/>
      <c r="T553" s="93"/>
      <c r="U553" s="94"/>
      <c r="V553" s="94"/>
      <c r="W553" s="95"/>
      <c r="X553" s="96"/>
      <c r="Y553" s="97"/>
    </row>
    <row r="554" customFormat="false" ht="11.25" hidden="false" customHeight="false" outlineLevel="0" collapsed="false">
      <c r="A554" s="150"/>
      <c r="B554" s="84"/>
      <c r="F554" s="85"/>
      <c r="G554" s="87"/>
      <c r="H554" s="88"/>
      <c r="I554" s="89"/>
      <c r="J554" s="88"/>
      <c r="K554" s="90"/>
      <c r="L554" s="90"/>
      <c r="M554" s="91"/>
      <c r="N554" s="91"/>
      <c r="O554" s="91"/>
      <c r="P554" s="91"/>
      <c r="Q554" s="91"/>
      <c r="R554" s="92"/>
      <c r="S554" s="93"/>
      <c r="T554" s="93"/>
      <c r="U554" s="94"/>
      <c r="V554" s="94"/>
      <c r="W554" s="95"/>
      <c r="X554" s="96"/>
      <c r="Y554" s="97"/>
    </row>
    <row r="555" customFormat="false" ht="11.25" hidden="false" customHeight="false" outlineLevel="0" collapsed="false">
      <c r="A555" s="150"/>
      <c r="B555" s="84"/>
      <c r="F555" s="85"/>
      <c r="G555" s="87"/>
      <c r="H555" s="88"/>
      <c r="I555" s="89"/>
      <c r="J555" s="88"/>
      <c r="K555" s="90"/>
      <c r="L555" s="90"/>
      <c r="M555" s="91"/>
      <c r="N555" s="91"/>
      <c r="O555" s="91"/>
      <c r="P555" s="91"/>
      <c r="Q555" s="91"/>
      <c r="R555" s="92"/>
      <c r="S555" s="93"/>
      <c r="T555" s="93"/>
      <c r="U555" s="94"/>
      <c r="V555" s="94"/>
      <c r="W555" s="95"/>
      <c r="X555" s="96"/>
      <c r="Y555" s="97"/>
    </row>
    <row r="556" customFormat="false" ht="11.25" hidden="false" customHeight="false" outlineLevel="0" collapsed="false">
      <c r="A556" s="150"/>
      <c r="B556" s="84"/>
      <c r="F556" s="85"/>
      <c r="G556" s="87"/>
      <c r="H556" s="88"/>
      <c r="I556" s="89"/>
      <c r="J556" s="88"/>
      <c r="K556" s="90"/>
      <c r="L556" s="90"/>
      <c r="M556" s="91"/>
      <c r="N556" s="91"/>
      <c r="O556" s="91"/>
      <c r="P556" s="91"/>
      <c r="Q556" s="91"/>
      <c r="R556" s="92"/>
      <c r="S556" s="93"/>
      <c r="T556" s="93"/>
      <c r="U556" s="94"/>
      <c r="V556" s="94"/>
      <c r="W556" s="95"/>
      <c r="X556" s="96"/>
      <c r="Y556" s="97"/>
    </row>
    <row r="557" customFormat="false" ht="11.25" hidden="false" customHeight="false" outlineLevel="0" collapsed="false">
      <c r="A557" s="150"/>
      <c r="B557" s="84"/>
      <c r="F557" s="85"/>
      <c r="G557" s="87"/>
      <c r="H557" s="88"/>
      <c r="I557" s="89"/>
      <c r="J557" s="88"/>
      <c r="K557" s="90"/>
      <c r="L557" s="90"/>
      <c r="M557" s="91"/>
      <c r="N557" s="91"/>
      <c r="O557" s="91"/>
      <c r="P557" s="91"/>
      <c r="Q557" s="91"/>
      <c r="R557" s="92"/>
      <c r="S557" s="93"/>
      <c r="T557" s="93"/>
      <c r="U557" s="94"/>
      <c r="V557" s="94"/>
      <c r="W557" s="95"/>
      <c r="X557" s="96"/>
      <c r="Y557" s="97"/>
    </row>
    <row r="558" customFormat="false" ht="11.25" hidden="false" customHeight="false" outlineLevel="0" collapsed="false">
      <c r="A558" s="150"/>
      <c r="B558" s="84"/>
      <c r="F558" s="85"/>
      <c r="G558" s="87"/>
      <c r="H558" s="88"/>
      <c r="I558" s="89"/>
      <c r="J558" s="88"/>
      <c r="K558" s="90"/>
      <c r="L558" s="90"/>
      <c r="M558" s="91"/>
      <c r="N558" s="91"/>
      <c r="O558" s="91"/>
      <c r="P558" s="91"/>
      <c r="Q558" s="91"/>
      <c r="R558" s="92"/>
      <c r="S558" s="93"/>
      <c r="T558" s="93"/>
      <c r="U558" s="94"/>
      <c r="V558" s="94"/>
      <c r="W558" s="95"/>
      <c r="X558" s="96"/>
      <c r="Y558" s="97"/>
    </row>
    <row r="559" customFormat="false" ht="11.25" hidden="false" customHeight="false" outlineLevel="0" collapsed="false">
      <c r="A559" s="150"/>
      <c r="B559" s="84"/>
      <c r="F559" s="85"/>
      <c r="G559" s="87"/>
      <c r="H559" s="88"/>
      <c r="I559" s="89"/>
      <c r="J559" s="88"/>
      <c r="K559" s="90"/>
      <c r="L559" s="90"/>
      <c r="M559" s="91"/>
      <c r="N559" s="91"/>
      <c r="O559" s="91"/>
      <c r="P559" s="91"/>
      <c r="Q559" s="91"/>
      <c r="R559" s="92"/>
      <c r="S559" s="93"/>
      <c r="T559" s="93"/>
      <c r="U559" s="94"/>
      <c r="V559" s="94"/>
      <c r="W559" s="95"/>
      <c r="X559" s="96"/>
      <c r="Y559" s="97"/>
    </row>
    <row r="560" customFormat="false" ht="11.25" hidden="false" customHeight="false" outlineLevel="0" collapsed="false">
      <c r="A560" s="150"/>
      <c r="B560" s="84"/>
      <c r="F560" s="85"/>
      <c r="G560" s="87"/>
      <c r="H560" s="88"/>
      <c r="I560" s="89"/>
      <c r="J560" s="88"/>
      <c r="K560" s="90"/>
      <c r="L560" s="90"/>
      <c r="M560" s="91"/>
      <c r="N560" s="91"/>
      <c r="O560" s="91"/>
      <c r="P560" s="91"/>
      <c r="Q560" s="91"/>
      <c r="R560" s="92"/>
      <c r="S560" s="93"/>
      <c r="T560" s="93"/>
      <c r="U560" s="94"/>
      <c r="V560" s="94"/>
      <c r="W560" s="95"/>
      <c r="X560" s="96"/>
      <c r="Y560" s="97"/>
    </row>
    <row r="561" customFormat="false" ht="11.25" hidden="false" customHeight="false" outlineLevel="0" collapsed="false">
      <c r="A561" s="150"/>
      <c r="B561" s="84"/>
      <c r="F561" s="85"/>
      <c r="G561" s="87"/>
      <c r="H561" s="88"/>
      <c r="I561" s="89"/>
      <c r="J561" s="88"/>
      <c r="K561" s="90"/>
      <c r="L561" s="90"/>
      <c r="M561" s="91"/>
      <c r="N561" s="91"/>
      <c r="O561" s="91"/>
      <c r="P561" s="91"/>
      <c r="Q561" s="91"/>
      <c r="R561" s="92"/>
      <c r="S561" s="93"/>
      <c r="T561" s="93"/>
      <c r="U561" s="94"/>
      <c r="V561" s="94"/>
      <c r="W561" s="95"/>
      <c r="X561" s="96"/>
      <c r="Y561" s="97"/>
    </row>
    <row r="562" customFormat="false" ht="11.25" hidden="false" customHeight="false" outlineLevel="0" collapsed="false">
      <c r="A562" s="150"/>
      <c r="B562" s="84"/>
      <c r="F562" s="85"/>
      <c r="G562" s="87"/>
      <c r="H562" s="88"/>
      <c r="I562" s="89"/>
      <c r="J562" s="88"/>
      <c r="K562" s="90"/>
      <c r="L562" s="90"/>
      <c r="M562" s="91"/>
      <c r="N562" s="91"/>
      <c r="O562" s="91"/>
      <c r="P562" s="91"/>
      <c r="Q562" s="91"/>
      <c r="R562" s="92"/>
      <c r="S562" s="93"/>
      <c r="T562" s="93"/>
      <c r="U562" s="94"/>
      <c r="V562" s="94"/>
      <c r="W562" s="95"/>
      <c r="X562" s="96"/>
      <c r="Y562" s="97"/>
    </row>
    <row r="563" customFormat="false" ht="11.25" hidden="false" customHeight="false" outlineLevel="0" collapsed="false">
      <c r="A563" s="150"/>
      <c r="B563" s="84"/>
      <c r="F563" s="85"/>
      <c r="G563" s="87"/>
      <c r="H563" s="88"/>
      <c r="I563" s="89"/>
      <c r="J563" s="88"/>
      <c r="K563" s="90"/>
      <c r="L563" s="90"/>
      <c r="M563" s="91"/>
      <c r="N563" s="91"/>
      <c r="O563" s="91"/>
      <c r="P563" s="91"/>
      <c r="Q563" s="91"/>
      <c r="R563" s="92"/>
      <c r="S563" s="93"/>
      <c r="T563" s="93"/>
      <c r="U563" s="94"/>
      <c r="V563" s="94"/>
      <c r="W563" s="95"/>
      <c r="X563" s="96"/>
      <c r="Y563" s="97"/>
    </row>
    <row r="564" customFormat="false" ht="11.25" hidden="false" customHeight="false" outlineLevel="0" collapsed="false">
      <c r="A564" s="150"/>
      <c r="B564" s="84"/>
      <c r="F564" s="85"/>
      <c r="G564" s="87"/>
      <c r="H564" s="88"/>
      <c r="I564" s="89"/>
      <c r="J564" s="88"/>
      <c r="K564" s="90"/>
      <c r="L564" s="90"/>
      <c r="M564" s="91"/>
      <c r="N564" s="91"/>
      <c r="O564" s="91"/>
      <c r="P564" s="91"/>
      <c r="Q564" s="91"/>
      <c r="R564" s="92"/>
      <c r="S564" s="93"/>
      <c r="T564" s="93"/>
      <c r="U564" s="94"/>
      <c r="V564" s="94"/>
      <c r="W564" s="95"/>
      <c r="X564" s="96"/>
      <c r="Y564" s="97"/>
    </row>
    <row r="565" customFormat="false" ht="11.25" hidden="false" customHeight="false" outlineLevel="0" collapsed="false">
      <c r="A565" s="150"/>
      <c r="B565" s="84"/>
      <c r="F565" s="85"/>
      <c r="G565" s="87"/>
      <c r="H565" s="88"/>
      <c r="I565" s="89"/>
      <c r="J565" s="88"/>
      <c r="K565" s="90"/>
      <c r="L565" s="90"/>
      <c r="M565" s="91"/>
      <c r="N565" s="91"/>
      <c r="O565" s="91"/>
      <c r="P565" s="91"/>
      <c r="Q565" s="91"/>
      <c r="R565" s="92"/>
      <c r="S565" s="93"/>
      <c r="T565" s="93"/>
      <c r="U565" s="94"/>
      <c r="V565" s="94"/>
      <c r="W565" s="95"/>
      <c r="X565" s="96"/>
      <c r="Y565" s="97"/>
    </row>
    <row r="566" customFormat="false" ht="11.25" hidden="false" customHeight="false" outlineLevel="0" collapsed="false">
      <c r="A566" s="150"/>
      <c r="B566" s="84"/>
      <c r="F566" s="85"/>
      <c r="G566" s="87"/>
      <c r="H566" s="88"/>
      <c r="I566" s="89"/>
      <c r="J566" s="88"/>
      <c r="K566" s="90"/>
      <c r="L566" s="90"/>
      <c r="M566" s="91"/>
      <c r="N566" s="91"/>
      <c r="O566" s="91"/>
      <c r="P566" s="91"/>
      <c r="Q566" s="91"/>
      <c r="R566" s="92"/>
      <c r="S566" s="93"/>
      <c r="T566" s="93"/>
      <c r="U566" s="94"/>
      <c r="V566" s="94"/>
      <c r="W566" s="95"/>
      <c r="X566" s="96"/>
      <c r="Y566" s="97"/>
    </row>
    <row r="567" customFormat="false" ht="11.25" hidden="false" customHeight="false" outlineLevel="0" collapsed="false">
      <c r="A567" s="150"/>
      <c r="B567" s="84"/>
      <c r="F567" s="85"/>
      <c r="G567" s="87"/>
      <c r="H567" s="88"/>
      <c r="I567" s="89"/>
      <c r="J567" s="88"/>
      <c r="K567" s="90"/>
      <c r="L567" s="90"/>
      <c r="M567" s="91"/>
      <c r="N567" s="91"/>
      <c r="O567" s="91"/>
      <c r="P567" s="91"/>
      <c r="Q567" s="91"/>
      <c r="R567" s="92"/>
      <c r="S567" s="93"/>
      <c r="T567" s="93"/>
      <c r="U567" s="94"/>
      <c r="V567" s="94"/>
      <c r="W567" s="95"/>
      <c r="X567" s="96"/>
      <c r="Y567" s="97"/>
    </row>
    <row r="568" customFormat="false" ht="11.25" hidden="false" customHeight="false" outlineLevel="0" collapsed="false">
      <c r="A568" s="150"/>
      <c r="B568" s="84"/>
      <c r="F568" s="85"/>
      <c r="G568" s="87"/>
      <c r="H568" s="88"/>
      <c r="I568" s="89"/>
      <c r="J568" s="88"/>
      <c r="K568" s="90"/>
      <c r="L568" s="90"/>
      <c r="M568" s="91"/>
      <c r="N568" s="91"/>
      <c r="O568" s="91"/>
      <c r="P568" s="91"/>
      <c r="Q568" s="91"/>
      <c r="R568" s="92"/>
      <c r="S568" s="93"/>
      <c r="T568" s="93"/>
      <c r="U568" s="94"/>
      <c r="V568" s="94"/>
      <c r="W568" s="95"/>
      <c r="X568" s="96"/>
      <c r="Y568" s="97"/>
    </row>
    <row r="569" customFormat="false" ht="11.25" hidden="false" customHeight="false" outlineLevel="0" collapsed="false">
      <c r="A569" s="150"/>
      <c r="B569" s="84"/>
      <c r="F569" s="85"/>
      <c r="G569" s="87"/>
      <c r="H569" s="88"/>
      <c r="I569" s="89"/>
      <c r="J569" s="88"/>
      <c r="K569" s="90"/>
      <c r="L569" s="90"/>
      <c r="M569" s="91"/>
      <c r="N569" s="91"/>
      <c r="O569" s="91"/>
      <c r="P569" s="91"/>
      <c r="Q569" s="91"/>
      <c r="R569" s="92"/>
      <c r="S569" s="93"/>
      <c r="T569" s="93"/>
      <c r="U569" s="94"/>
      <c r="V569" s="94"/>
      <c r="W569" s="95"/>
      <c r="X569" s="96"/>
      <c r="Y569" s="97"/>
    </row>
    <row r="570" customFormat="false" ht="11.25" hidden="false" customHeight="false" outlineLevel="0" collapsed="false">
      <c r="A570" s="150"/>
      <c r="B570" s="84"/>
      <c r="F570" s="85"/>
      <c r="G570" s="87"/>
      <c r="H570" s="88"/>
      <c r="I570" s="89"/>
      <c r="J570" s="88"/>
      <c r="K570" s="90"/>
      <c r="L570" s="90"/>
      <c r="M570" s="91"/>
      <c r="N570" s="91"/>
      <c r="O570" s="91"/>
      <c r="P570" s="91"/>
      <c r="Q570" s="91"/>
      <c r="R570" s="92"/>
      <c r="S570" s="93"/>
      <c r="T570" s="93"/>
      <c r="U570" s="94"/>
      <c r="V570" s="94"/>
      <c r="W570" s="95"/>
      <c r="X570" s="96"/>
      <c r="Y570" s="97"/>
    </row>
    <row r="571" customFormat="false" ht="11.25" hidden="false" customHeight="false" outlineLevel="0" collapsed="false">
      <c r="A571" s="150"/>
      <c r="B571" s="84"/>
      <c r="F571" s="85"/>
      <c r="G571" s="87"/>
      <c r="H571" s="88"/>
      <c r="I571" s="89"/>
      <c r="J571" s="88"/>
      <c r="K571" s="90"/>
      <c r="L571" s="90"/>
      <c r="M571" s="91"/>
      <c r="N571" s="91"/>
      <c r="O571" s="91"/>
      <c r="P571" s="91"/>
      <c r="Q571" s="91"/>
      <c r="R571" s="92"/>
      <c r="S571" s="93"/>
      <c r="T571" s="93"/>
      <c r="U571" s="94"/>
      <c r="V571" s="94"/>
      <c r="W571" s="95"/>
      <c r="X571" s="96"/>
      <c r="Y571" s="97"/>
    </row>
    <row r="572" customFormat="false" ht="11.25" hidden="false" customHeight="false" outlineLevel="0" collapsed="false">
      <c r="A572" s="150"/>
      <c r="B572" s="84"/>
      <c r="F572" s="85"/>
      <c r="G572" s="87"/>
      <c r="H572" s="88"/>
      <c r="I572" s="89"/>
      <c r="J572" s="88"/>
      <c r="K572" s="90"/>
      <c r="L572" s="90"/>
      <c r="M572" s="91"/>
      <c r="N572" s="91"/>
      <c r="O572" s="91"/>
      <c r="P572" s="91"/>
      <c r="Q572" s="91"/>
      <c r="R572" s="92"/>
      <c r="S572" s="93"/>
      <c r="T572" s="93"/>
      <c r="U572" s="94"/>
      <c r="V572" s="94"/>
      <c r="W572" s="95"/>
      <c r="X572" s="96"/>
      <c r="Y572" s="97"/>
    </row>
    <row r="573" customFormat="false" ht="11.25" hidden="false" customHeight="false" outlineLevel="0" collapsed="false">
      <c r="A573" s="150"/>
      <c r="B573" s="84"/>
      <c r="F573" s="85"/>
      <c r="G573" s="87"/>
      <c r="H573" s="88"/>
      <c r="I573" s="89"/>
      <c r="J573" s="88"/>
      <c r="K573" s="90"/>
      <c r="L573" s="90"/>
      <c r="M573" s="91"/>
      <c r="N573" s="91"/>
      <c r="O573" s="91"/>
      <c r="P573" s="91"/>
      <c r="Q573" s="91"/>
      <c r="R573" s="92"/>
      <c r="S573" s="93"/>
      <c r="T573" s="93"/>
      <c r="U573" s="94"/>
      <c r="V573" s="94"/>
      <c r="W573" s="95"/>
      <c r="X573" s="96"/>
      <c r="Y573" s="97"/>
    </row>
    <row r="574" customFormat="false" ht="11.25" hidden="false" customHeight="false" outlineLevel="0" collapsed="false">
      <c r="A574" s="150"/>
      <c r="B574" s="84"/>
      <c r="F574" s="85"/>
      <c r="G574" s="87"/>
      <c r="H574" s="88"/>
      <c r="I574" s="89"/>
      <c r="J574" s="88"/>
      <c r="K574" s="90"/>
      <c r="L574" s="90"/>
      <c r="M574" s="91"/>
      <c r="N574" s="91"/>
      <c r="O574" s="91"/>
      <c r="P574" s="91"/>
      <c r="Q574" s="91"/>
      <c r="R574" s="92"/>
      <c r="S574" s="93"/>
      <c r="T574" s="93"/>
      <c r="U574" s="94"/>
      <c r="V574" s="94"/>
      <c r="W574" s="95"/>
      <c r="X574" s="96"/>
      <c r="Y574" s="97"/>
    </row>
    <row r="575" customFormat="false" ht="11.25" hidden="false" customHeight="false" outlineLevel="0" collapsed="false">
      <c r="A575" s="150"/>
      <c r="B575" s="84"/>
      <c r="F575" s="85"/>
      <c r="G575" s="87"/>
      <c r="H575" s="88"/>
      <c r="I575" s="89"/>
      <c r="J575" s="88"/>
      <c r="K575" s="90"/>
      <c r="L575" s="90"/>
      <c r="M575" s="91"/>
      <c r="N575" s="91"/>
      <c r="O575" s="91"/>
      <c r="P575" s="91"/>
      <c r="Q575" s="91"/>
      <c r="R575" s="92"/>
      <c r="S575" s="93"/>
      <c r="T575" s="93"/>
      <c r="U575" s="94"/>
      <c r="V575" s="94"/>
      <c r="W575" s="95"/>
      <c r="X575" s="96"/>
      <c r="Y575" s="97"/>
    </row>
    <row r="576" customFormat="false" ht="11.25" hidden="false" customHeight="false" outlineLevel="0" collapsed="false">
      <c r="A576" s="150"/>
      <c r="B576" s="84"/>
      <c r="F576" s="85"/>
      <c r="G576" s="87"/>
      <c r="H576" s="88"/>
      <c r="I576" s="89"/>
      <c r="J576" s="88"/>
      <c r="K576" s="90"/>
      <c r="L576" s="90"/>
      <c r="M576" s="91"/>
      <c r="N576" s="91"/>
      <c r="O576" s="91"/>
      <c r="P576" s="91"/>
      <c r="Q576" s="91"/>
      <c r="R576" s="92"/>
      <c r="S576" s="93"/>
      <c r="T576" s="93"/>
      <c r="U576" s="94"/>
      <c r="V576" s="94"/>
      <c r="W576" s="95"/>
      <c r="X576" s="96"/>
      <c r="Y576" s="97"/>
    </row>
    <row r="577" customFormat="false" ht="11.25" hidden="false" customHeight="false" outlineLevel="0" collapsed="false">
      <c r="A577" s="150"/>
      <c r="B577" s="84"/>
      <c r="F577" s="85"/>
      <c r="G577" s="87"/>
      <c r="H577" s="88"/>
      <c r="I577" s="89"/>
      <c r="J577" s="88"/>
      <c r="K577" s="90"/>
      <c r="L577" s="90"/>
      <c r="M577" s="91"/>
      <c r="N577" s="91"/>
      <c r="O577" s="91"/>
      <c r="P577" s="91"/>
      <c r="Q577" s="91"/>
      <c r="R577" s="92"/>
      <c r="S577" s="93"/>
      <c r="T577" s="93"/>
      <c r="U577" s="94"/>
      <c r="V577" s="94"/>
      <c r="W577" s="95"/>
      <c r="X577" s="96"/>
      <c r="Y577" s="97"/>
    </row>
    <row r="578" customFormat="false" ht="11.25" hidden="false" customHeight="false" outlineLevel="0" collapsed="false">
      <c r="A578" s="150"/>
      <c r="B578" s="84"/>
      <c r="F578" s="85"/>
      <c r="G578" s="87"/>
      <c r="H578" s="88"/>
      <c r="I578" s="89"/>
      <c r="J578" s="88"/>
      <c r="K578" s="90"/>
      <c r="L578" s="90"/>
      <c r="M578" s="91"/>
      <c r="N578" s="91"/>
      <c r="O578" s="91"/>
      <c r="P578" s="91"/>
      <c r="Q578" s="91"/>
      <c r="R578" s="92"/>
      <c r="S578" s="93"/>
      <c r="T578" s="93"/>
      <c r="U578" s="94"/>
      <c r="V578" s="94"/>
      <c r="W578" s="95"/>
      <c r="X578" s="96"/>
      <c r="Y578" s="97"/>
    </row>
    <row r="579" customFormat="false" ht="11.25" hidden="false" customHeight="false" outlineLevel="0" collapsed="false">
      <c r="A579" s="150"/>
      <c r="B579" s="84"/>
      <c r="F579" s="85"/>
      <c r="G579" s="87"/>
      <c r="H579" s="88"/>
      <c r="I579" s="89"/>
      <c r="J579" s="88"/>
      <c r="K579" s="90"/>
      <c r="L579" s="90"/>
      <c r="M579" s="91"/>
      <c r="N579" s="91"/>
      <c r="O579" s="91"/>
      <c r="P579" s="91"/>
      <c r="Q579" s="91"/>
      <c r="R579" s="92"/>
      <c r="S579" s="93"/>
      <c r="T579" s="93"/>
      <c r="U579" s="94"/>
      <c r="V579" s="94"/>
      <c r="W579" s="95"/>
      <c r="X579" s="96"/>
      <c r="Y579" s="97"/>
    </row>
    <row r="580" customFormat="false" ht="11.25" hidden="false" customHeight="false" outlineLevel="0" collapsed="false">
      <c r="A580" s="150"/>
      <c r="B580" s="84"/>
      <c r="F580" s="85"/>
      <c r="G580" s="87"/>
      <c r="H580" s="88"/>
      <c r="I580" s="89"/>
      <c r="J580" s="88"/>
      <c r="K580" s="90"/>
      <c r="L580" s="90"/>
      <c r="M580" s="91"/>
      <c r="N580" s="91"/>
      <c r="O580" s="91"/>
      <c r="P580" s="91"/>
      <c r="Q580" s="91"/>
      <c r="R580" s="92"/>
      <c r="S580" s="93"/>
      <c r="T580" s="93"/>
      <c r="U580" s="94"/>
      <c r="V580" s="94"/>
      <c r="W580" s="95"/>
      <c r="X580" s="96"/>
      <c r="Y580" s="97"/>
    </row>
    <row r="581" customFormat="false" ht="11.25" hidden="false" customHeight="false" outlineLevel="0" collapsed="false">
      <c r="A581" s="150"/>
      <c r="B581" s="84"/>
      <c r="F581" s="85"/>
      <c r="G581" s="87"/>
      <c r="H581" s="88"/>
      <c r="I581" s="89"/>
      <c r="J581" s="88"/>
      <c r="K581" s="90"/>
      <c r="L581" s="90"/>
      <c r="M581" s="91"/>
      <c r="N581" s="91"/>
      <c r="O581" s="91"/>
      <c r="P581" s="91"/>
      <c r="Q581" s="91"/>
      <c r="R581" s="92"/>
      <c r="S581" s="93"/>
      <c r="T581" s="93"/>
      <c r="U581" s="94"/>
      <c r="V581" s="94"/>
      <c r="W581" s="95"/>
      <c r="X581" s="96"/>
      <c r="Y581" s="97"/>
    </row>
    <row r="582" customFormat="false" ht="11.25" hidden="false" customHeight="false" outlineLevel="0" collapsed="false">
      <c r="A582" s="150"/>
      <c r="B582" s="84"/>
      <c r="F582" s="85"/>
      <c r="G582" s="87"/>
      <c r="H582" s="88"/>
      <c r="I582" s="89"/>
      <c r="J582" s="88"/>
      <c r="K582" s="90"/>
      <c r="L582" s="90"/>
      <c r="M582" s="91"/>
      <c r="N582" s="91"/>
      <c r="O582" s="91"/>
      <c r="P582" s="91"/>
      <c r="Q582" s="91"/>
      <c r="R582" s="92"/>
      <c r="S582" s="93"/>
      <c r="T582" s="93"/>
      <c r="U582" s="94"/>
      <c r="V582" s="94"/>
      <c r="W582" s="95"/>
      <c r="X582" s="96"/>
      <c r="Y582" s="97"/>
    </row>
    <row r="583" customFormat="false" ht="11.25" hidden="false" customHeight="false" outlineLevel="0" collapsed="false">
      <c r="A583" s="150"/>
      <c r="B583" s="84"/>
      <c r="F583" s="85"/>
      <c r="G583" s="87"/>
      <c r="H583" s="88"/>
      <c r="I583" s="89"/>
      <c r="J583" s="88"/>
      <c r="K583" s="90"/>
      <c r="L583" s="90"/>
      <c r="M583" s="91"/>
      <c r="N583" s="91"/>
      <c r="O583" s="91"/>
      <c r="P583" s="91"/>
      <c r="Q583" s="91"/>
      <c r="R583" s="92"/>
      <c r="S583" s="93"/>
      <c r="T583" s="93"/>
      <c r="U583" s="94"/>
      <c r="V583" s="94"/>
      <c r="W583" s="95"/>
      <c r="X583" s="96"/>
      <c r="Y583" s="97"/>
    </row>
    <row r="584" customFormat="false" ht="11.25" hidden="false" customHeight="false" outlineLevel="0" collapsed="false">
      <c r="A584" s="150"/>
      <c r="B584" s="84"/>
      <c r="F584" s="85"/>
      <c r="G584" s="87"/>
      <c r="H584" s="88"/>
      <c r="I584" s="89"/>
      <c r="J584" s="88"/>
      <c r="K584" s="90"/>
      <c r="L584" s="90"/>
      <c r="M584" s="91"/>
      <c r="N584" s="91"/>
      <c r="O584" s="91"/>
      <c r="P584" s="91"/>
      <c r="Q584" s="91"/>
      <c r="R584" s="92"/>
      <c r="S584" s="93"/>
      <c r="T584" s="93"/>
      <c r="U584" s="94"/>
      <c r="V584" s="94"/>
      <c r="W584" s="95"/>
      <c r="X584" s="96"/>
      <c r="Y584" s="97"/>
    </row>
    <row r="585" customFormat="false" ht="11.25" hidden="false" customHeight="false" outlineLevel="0" collapsed="false">
      <c r="A585" s="150"/>
      <c r="B585" s="84"/>
      <c r="F585" s="85"/>
      <c r="G585" s="87"/>
      <c r="H585" s="88"/>
      <c r="I585" s="89"/>
      <c r="J585" s="88"/>
      <c r="K585" s="90"/>
      <c r="L585" s="90"/>
      <c r="M585" s="91"/>
      <c r="N585" s="91"/>
      <c r="O585" s="91"/>
      <c r="P585" s="91"/>
      <c r="Q585" s="91"/>
      <c r="R585" s="92"/>
      <c r="S585" s="93"/>
      <c r="T585" s="93"/>
      <c r="U585" s="94"/>
      <c r="V585" s="94"/>
      <c r="W585" s="95"/>
      <c r="X585" s="96"/>
      <c r="Y585" s="97"/>
    </row>
    <row r="586" customFormat="false" ht="11.25" hidden="false" customHeight="false" outlineLevel="0" collapsed="false">
      <c r="A586" s="150"/>
      <c r="B586" s="84"/>
      <c r="F586" s="85"/>
      <c r="G586" s="87"/>
      <c r="H586" s="88"/>
      <c r="I586" s="89"/>
      <c r="J586" s="88"/>
      <c r="K586" s="90"/>
      <c r="L586" s="90"/>
      <c r="M586" s="91"/>
      <c r="N586" s="91"/>
      <c r="O586" s="91"/>
      <c r="P586" s="91"/>
      <c r="Q586" s="91"/>
      <c r="R586" s="92"/>
      <c r="S586" s="93"/>
      <c r="T586" s="93"/>
      <c r="U586" s="94"/>
      <c r="V586" s="94"/>
      <c r="W586" s="95"/>
      <c r="X586" s="96"/>
      <c r="Y586" s="97"/>
    </row>
    <row r="587" customFormat="false" ht="11.25" hidden="false" customHeight="false" outlineLevel="0" collapsed="false">
      <c r="A587" s="150"/>
      <c r="B587" s="84"/>
      <c r="F587" s="85"/>
      <c r="G587" s="87"/>
      <c r="H587" s="88"/>
      <c r="I587" s="89"/>
      <c r="J587" s="88"/>
      <c r="K587" s="90"/>
      <c r="L587" s="90"/>
      <c r="M587" s="91"/>
      <c r="N587" s="91"/>
      <c r="O587" s="91"/>
      <c r="P587" s="91"/>
      <c r="Q587" s="91"/>
      <c r="R587" s="92"/>
      <c r="S587" s="93"/>
      <c r="T587" s="93"/>
      <c r="U587" s="94"/>
      <c r="V587" s="94"/>
      <c r="W587" s="95"/>
      <c r="X587" s="96"/>
      <c r="Y587" s="97"/>
    </row>
    <row r="588" customFormat="false" ht="11.25" hidden="false" customHeight="false" outlineLevel="0" collapsed="false">
      <c r="A588" s="150"/>
      <c r="B588" s="84"/>
      <c r="F588" s="85"/>
      <c r="G588" s="87"/>
      <c r="H588" s="88"/>
      <c r="I588" s="89"/>
      <c r="J588" s="88"/>
      <c r="K588" s="90"/>
      <c r="L588" s="90"/>
      <c r="M588" s="91"/>
      <c r="N588" s="91"/>
      <c r="O588" s="91"/>
      <c r="P588" s="91"/>
      <c r="Q588" s="91"/>
      <c r="R588" s="92"/>
      <c r="S588" s="93"/>
      <c r="T588" s="93"/>
      <c r="U588" s="94"/>
      <c r="V588" s="94"/>
      <c r="W588" s="95"/>
      <c r="X588" s="96"/>
      <c r="Y588" s="97"/>
    </row>
    <row r="589" customFormat="false" ht="11.25" hidden="false" customHeight="false" outlineLevel="0" collapsed="false">
      <c r="A589" s="150"/>
      <c r="B589" s="84"/>
      <c r="F589" s="85"/>
      <c r="G589" s="87"/>
      <c r="H589" s="88"/>
      <c r="I589" s="89"/>
      <c r="J589" s="88"/>
      <c r="K589" s="90"/>
      <c r="L589" s="90"/>
      <c r="M589" s="91"/>
      <c r="N589" s="91"/>
      <c r="O589" s="91"/>
      <c r="P589" s="91"/>
      <c r="Q589" s="91"/>
      <c r="R589" s="92"/>
      <c r="S589" s="93"/>
      <c r="T589" s="93"/>
      <c r="U589" s="94"/>
      <c r="V589" s="94"/>
      <c r="W589" s="95"/>
      <c r="X589" s="96"/>
      <c r="Y589" s="97"/>
    </row>
    <row r="590" customFormat="false" ht="11.25" hidden="false" customHeight="false" outlineLevel="0" collapsed="false">
      <c r="A590" s="150"/>
      <c r="B590" s="84"/>
      <c r="F590" s="85"/>
      <c r="G590" s="87"/>
      <c r="H590" s="88"/>
      <c r="I590" s="89"/>
      <c r="J590" s="88"/>
      <c r="K590" s="90"/>
      <c r="L590" s="90"/>
      <c r="M590" s="91"/>
      <c r="N590" s="91"/>
      <c r="O590" s="91"/>
      <c r="P590" s="91"/>
      <c r="Q590" s="91"/>
      <c r="R590" s="92"/>
      <c r="S590" s="93"/>
      <c r="T590" s="93"/>
      <c r="U590" s="94"/>
      <c r="V590" s="94"/>
      <c r="W590" s="95"/>
      <c r="X590" s="96"/>
      <c r="Y590" s="97"/>
    </row>
    <row r="591" customFormat="false" ht="11.25" hidden="false" customHeight="false" outlineLevel="0" collapsed="false">
      <c r="A591" s="150"/>
      <c r="B591" s="84"/>
      <c r="F591" s="85"/>
      <c r="G591" s="87"/>
      <c r="H591" s="88"/>
      <c r="I591" s="89"/>
      <c r="J591" s="88"/>
      <c r="K591" s="90"/>
      <c r="L591" s="90"/>
      <c r="M591" s="91"/>
      <c r="N591" s="91"/>
      <c r="O591" s="91"/>
      <c r="P591" s="91"/>
      <c r="Q591" s="91"/>
      <c r="R591" s="92"/>
      <c r="S591" s="93"/>
      <c r="T591" s="93"/>
      <c r="U591" s="94"/>
      <c r="V591" s="94"/>
      <c r="W591" s="95"/>
      <c r="X591" s="96"/>
      <c r="Y591" s="97"/>
    </row>
    <row r="592" customFormat="false" ht="11.25" hidden="false" customHeight="false" outlineLevel="0" collapsed="false">
      <c r="A592" s="150"/>
      <c r="B592" s="84"/>
      <c r="F592" s="85"/>
      <c r="G592" s="87"/>
      <c r="H592" s="88"/>
      <c r="I592" s="89"/>
      <c r="J592" s="88"/>
      <c r="K592" s="90"/>
      <c r="L592" s="90"/>
      <c r="M592" s="91"/>
      <c r="N592" s="91"/>
      <c r="O592" s="91"/>
      <c r="P592" s="91"/>
      <c r="Q592" s="91"/>
      <c r="R592" s="92"/>
      <c r="S592" s="93"/>
      <c r="T592" s="93"/>
      <c r="U592" s="94"/>
      <c r="V592" s="94"/>
      <c r="W592" s="95"/>
      <c r="X592" s="96"/>
      <c r="Y592" s="97"/>
    </row>
    <row r="593" customFormat="false" ht="11.25" hidden="false" customHeight="false" outlineLevel="0" collapsed="false">
      <c r="A593" s="150"/>
      <c r="B593" s="84"/>
      <c r="F593" s="85"/>
      <c r="G593" s="87"/>
      <c r="H593" s="88"/>
      <c r="I593" s="89"/>
      <c r="J593" s="88"/>
      <c r="K593" s="90"/>
      <c r="L593" s="90"/>
      <c r="M593" s="91"/>
      <c r="N593" s="91"/>
      <c r="O593" s="91"/>
      <c r="P593" s="91"/>
      <c r="Q593" s="91"/>
      <c r="R593" s="92"/>
      <c r="S593" s="93"/>
      <c r="T593" s="93"/>
      <c r="U593" s="94"/>
      <c r="V593" s="94"/>
      <c r="W593" s="95"/>
      <c r="X593" s="96"/>
      <c r="Y593" s="97"/>
    </row>
    <row r="594" customFormat="false" ht="11.25" hidden="false" customHeight="false" outlineLevel="0" collapsed="false">
      <c r="A594" s="150"/>
      <c r="B594" s="84"/>
      <c r="F594" s="85"/>
      <c r="G594" s="87"/>
      <c r="H594" s="88"/>
      <c r="I594" s="89"/>
      <c r="J594" s="88"/>
      <c r="K594" s="90"/>
      <c r="L594" s="90"/>
      <c r="M594" s="91"/>
      <c r="N594" s="91"/>
      <c r="O594" s="91"/>
      <c r="P594" s="91"/>
      <c r="Q594" s="91"/>
      <c r="R594" s="92"/>
      <c r="S594" s="93"/>
      <c r="T594" s="93"/>
      <c r="U594" s="94"/>
      <c r="V594" s="94"/>
      <c r="W594" s="95"/>
      <c r="X594" s="96"/>
      <c r="Y594" s="97"/>
    </row>
    <row r="595" customFormat="false" ht="11.25" hidden="false" customHeight="false" outlineLevel="0" collapsed="false">
      <c r="A595" s="150"/>
      <c r="B595" s="84"/>
      <c r="F595" s="85"/>
      <c r="G595" s="87"/>
      <c r="H595" s="88"/>
      <c r="I595" s="89"/>
      <c r="J595" s="88"/>
      <c r="K595" s="90"/>
      <c r="L595" s="90"/>
      <c r="M595" s="91"/>
      <c r="N595" s="91"/>
      <c r="O595" s="91"/>
      <c r="P595" s="91"/>
      <c r="Q595" s="91"/>
      <c r="R595" s="92"/>
      <c r="S595" s="93"/>
      <c r="T595" s="93"/>
      <c r="U595" s="94"/>
      <c r="V595" s="94"/>
      <c r="W595" s="95"/>
      <c r="X595" s="96"/>
      <c r="Y595" s="97"/>
    </row>
    <row r="596" customFormat="false" ht="11.25" hidden="false" customHeight="false" outlineLevel="0" collapsed="false">
      <c r="A596" s="150"/>
      <c r="B596" s="84"/>
      <c r="F596" s="85"/>
      <c r="G596" s="87"/>
      <c r="H596" s="88"/>
      <c r="I596" s="89"/>
      <c r="J596" s="88"/>
      <c r="K596" s="90"/>
      <c r="L596" s="90"/>
      <c r="M596" s="91"/>
      <c r="N596" s="91"/>
      <c r="O596" s="91"/>
      <c r="P596" s="91"/>
      <c r="Q596" s="91"/>
      <c r="R596" s="92"/>
      <c r="S596" s="93"/>
      <c r="T596" s="93"/>
      <c r="U596" s="94"/>
      <c r="V596" s="94"/>
      <c r="W596" s="95"/>
      <c r="X596" s="96"/>
      <c r="Y596" s="97"/>
    </row>
    <row r="597" customFormat="false" ht="11.25" hidden="false" customHeight="false" outlineLevel="0" collapsed="false">
      <c r="A597" s="150"/>
      <c r="B597" s="84"/>
      <c r="F597" s="85"/>
      <c r="G597" s="87"/>
      <c r="H597" s="88"/>
      <c r="I597" s="89"/>
      <c r="J597" s="88"/>
      <c r="K597" s="90"/>
      <c r="L597" s="90"/>
      <c r="M597" s="91"/>
      <c r="N597" s="91"/>
      <c r="O597" s="91"/>
      <c r="P597" s="91"/>
      <c r="Q597" s="91"/>
      <c r="R597" s="92"/>
      <c r="S597" s="93"/>
      <c r="T597" s="93"/>
      <c r="U597" s="94"/>
      <c r="V597" s="94"/>
      <c r="W597" s="95"/>
      <c r="X597" s="96"/>
      <c r="Y597" s="97"/>
    </row>
    <row r="598" customFormat="false" ht="11.25" hidden="false" customHeight="false" outlineLevel="0" collapsed="false">
      <c r="A598" s="150"/>
      <c r="B598" s="84"/>
      <c r="F598" s="85"/>
      <c r="G598" s="87"/>
      <c r="H598" s="88"/>
      <c r="I598" s="89"/>
      <c r="J598" s="88"/>
      <c r="K598" s="90"/>
      <c r="L598" s="90"/>
      <c r="M598" s="91"/>
      <c r="N598" s="91"/>
      <c r="O598" s="91"/>
      <c r="P598" s="91"/>
      <c r="Q598" s="91"/>
      <c r="R598" s="92"/>
      <c r="S598" s="93"/>
      <c r="T598" s="93"/>
      <c r="U598" s="94"/>
      <c r="V598" s="94"/>
      <c r="W598" s="95"/>
      <c r="X598" s="96"/>
      <c r="Y598" s="97"/>
    </row>
    <row r="599" customFormat="false" ht="11.25" hidden="false" customHeight="false" outlineLevel="0" collapsed="false">
      <c r="A599" s="150"/>
      <c r="B599" s="84"/>
      <c r="F599" s="85"/>
      <c r="G599" s="87"/>
      <c r="H599" s="88"/>
      <c r="I599" s="89"/>
      <c r="J599" s="88"/>
      <c r="K599" s="90"/>
      <c r="L599" s="90"/>
      <c r="M599" s="91"/>
      <c r="N599" s="91"/>
      <c r="O599" s="91"/>
      <c r="P599" s="91"/>
      <c r="Q599" s="91"/>
      <c r="R599" s="92"/>
      <c r="S599" s="93"/>
      <c r="T599" s="93"/>
      <c r="U599" s="94"/>
      <c r="V599" s="94"/>
      <c r="W599" s="95"/>
      <c r="X599" s="96"/>
      <c r="Y599" s="97"/>
    </row>
    <row r="600" customFormat="false" ht="11.25" hidden="false" customHeight="false" outlineLevel="0" collapsed="false">
      <c r="A600" s="150"/>
      <c r="B600" s="84"/>
      <c r="F600" s="85"/>
      <c r="G600" s="87"/>
      <c r="H600" s="88"/>
      <c r="I600" s="89"/>
      <c r="J600" s="88"/>
      <c r="K600" s="90"/>
      <c r="L600" s="90"/>
      <c r="M600" s="91"/>
      <c r="N600" s="91"/>
      <c r="O600" s="91"/>
      <c r="P600" s="91"/>
      <c r="Q600" s="91"/>
      <c r="R600" s="92"/>
      <c r="S600" s="93"/>
      <c r="T600" s="93"/>
      <c r="U600" s="94"/>
      <c r="V600" s="94"/>
      <c r="W600" s="95"/>
      <c r="X600" s="96"/>
      <c r="Y600" s="97"/>
    </row>
    <row r="601" customFormat="false" ht="11.25" hidden="false" customHeight="false" outlineLevel="0" collapsed="false">
      <c r="A601" s="150"/>
      <c r="B601" s="84"/>
      <c r="F601" s="85"/>
      <c r="G601" s="87"/>
      <c r="H601" s="88"/>
      <c r="I601" s="89"/>
      <c r="J601" s="88"/>
      <c r="K601" s="90"/>
      <c r="L601" s="90"/>
      <c r="M601" s="91"/>
      <c r="N601" s="91"/>
      <c r="O601" s="91"/>
      <c r="P601" s="91"/>
      <c r="Q601" s="91"/>
      <c r="R601" s="92"/>
      <c r="S601" s="93"/>
      <c r="T601" s="93"/>
      <c r="U601" s="94"/>
      <c r="V601" s="94"/>
      <c r="W601" s="95"/>
      <c r="X601" s="96"/>
      <c r="Y601" s="97"/>
    </row>
    <row r="602" customFormat="false" ht="11.25" hidden="false" customHeight="false" outlineLevel="0" collapsed="false">
      <c r="A602" s="150"/>
      <c r="B602" s="84"/>
      <c r="F602" s="85"/>
      <c r="G602" s="87"/>
      <c r="H602" s="88"/>
      <c r="I602" s="89"/>
      <c r="J602" s="88"/>
      <c r="K602" s="90"/>
      <c r="L602" s="90"/>
      <c r="M602" s="91"/>
      <c r="N602" s="91"/>
      <c r="O602" s="91"/>
      <c r="P602" s="91"/>
      <c r="Q602" s="91"/>
      <c r="R602" s="92"/>
      <c r="S602" s="93"/>
      <c r="T602" s="93"/>
      <c r="U602" s="94"/>
      <c r="V602" s="94"/>
      <c r="W602" s="95"/>
      <c r="X602" s="96"/>
      <c r="Y602" s="97"/>
    </row>
    <row r="603" customFormat="false" ht="11.25" hidden="false" customHeight="false" outlineLevel="0" collapsed="false">
      <c r="A603" s="150"/>
      <c r="B603" s="84"/>
      <c r="F603" s="85"/>
      <c r="G603" s="87"/>
      <c r="H603" s="88"/>
      <c r="I603" s="89"/>
      <c r="J603" s="88"/>
      <c r="K603" s="90"/>
      <c r="L603" s="90"/>
      <c r="M603" s="91"/>
      <c r="N603" s="91"/>
      <c r="O603" s="91"/>
      <c r="P603" s="91"/>
      <c r="Q603" s="91"/>
      <c r="R603" s="92"/>
      <c r="S603" s="93"/>
      <c r="T603" s="93"/>
      <c r="U603" s="94"/>
      <c r="V603" s="94"/>
      <c r="W603" s="95"/>
      <c r="X603" s="96"/>
      <c r="Y603" s="97"/>
    </row>
    <row r="604" customFormat="false" ht="11.25" hidden="false" customHeight="false" outlineLevel="0" collapsed="false">
      <c r="A604" s="150"/>
      <c r="B604" s="84"/>
      <c r="F604" s="85"/>
      <c r="G604" s="87"/>
      <c r="H604" s="88"/>
      <c r="I604" s="89"/>
      <c r="J604" s="88"/>
      <c r="K604" s="90"/>
      <c r="L604" s="90"/>
      <c r="M604" s="91"/>
      <c r="N604" s="91"/>
      <c r="O604" s="91"/>
      <c r="P604" s="91"/>
      <c r="Q604" s="91"/>
      <c r="R604" s="92"/>
      <c r="S604" s="93"/>
      <c r="T604" s="93"/>
      <c r="U604" s="94"/>
      <c r="V604" s="94"/>
      <c r="W604" s="95"/>
      <c r="X604" s="96"/>
      <c r="Y604" s="97"/>
    </row>
    <row r="605" customFormat="false" ht="11.25" hidden="false" customHeight="false" outlineLevel="0" collapsed="false">
      <c r="A605" s="150"/>
      <c r="B605" s="84"/>
      <c r="F605" s="85"/>
      <c r="G605" s="87"/>
      <c r="H605" s="88"/>
      <c r="I605" s="89"/>
      <c r="J605" s="88"/>
      <c r="K605" s="90"/>
      <c r="L605" s="90"/>
      <c r="M605" s="91"/>
      <c r="N605" s="91"/>
      <c r="O605" s="91"/>
      <c r="P605" s="91"/>
      <c r="Q605" s="91"/>
      <c r="R605" s="92"/>
      <c r="S605" s="93"/>
      <c r="T605" s="93"/>
      <c r="U605" s="94"/>
      <c r="V605" s="94"/>
      <c r="W605" s="95"/>
      <c r="X605" s="96"/>
      <c r="Y605" s="97"/>
    </row>
    <row r="606" customFormat="false" ht="11.25" hidden="false" customHeight="false" outlineLevel="0" collapsed="false">
      <c r="A606" s="150"/>
      <c r="B606" s="84"/>
      <c r="F606" s="85"/>
      <c r="G606" s="87"/>
      <c r="H606" s="88"/>
      <c r="I606" s="89"/>
      <c r="J606" s="88"/>
      <c r="K606" s="90"/>
      <c r="L606" s="90"/>
      <c r="M606" s="91"/>
      <c r="N606" s="91"/>
      <c r="O606" s="91"/>
      <c r="P606" s="91"/>
      <c r="Q606" s="91"/>
      <c r="R606" s="92"/>
      <c r="S606" s="93"/>
      <c r="T606" s="93"/>
      <c r="U606" s="94"/>
      <c r="V606" s="94"/>
      <c r="W606" s="95"/>
      <c r="X606" s="96"/>
      <c r="Y606" s="97"/>
    </row>
    <row r="607" customFormat="false" ht="11.25" hidden="false" customHeight="false" outlineLevel="0" collapsed="false">
      <c r="A607" s="150"/>
      <c r="B607" s="84"/>
      <c r="F607" s="85"/>
      <c r="G607" s="87"/>
      <c r="H607" s="88"/>
      <c r="I607" s="89"/>
      <c r="J607" s="88"/>
      <c r="K607" s="90"/>
      <c r="L607" s="90"/>
      <c r="M607" s="91"/>
      <c r="N607" s="91"/>
      <c r="O607" s="91"/>
      <c r="P607" s="91"/>
      <c r="Q607" s="91"/>
      <c r="R607" s="92"/>
      <c r="S607" s="93"/>
      <c r="T607" s="93"/>
      <c r="U607" s="94"/>
      <c r="V607" s="94"/>
      <c r="W607" s="95"/>
      <c r="X607" s="96"/>
      <c r="Y607" s="97"/>
    </row>
    <row r="608" customFormat="false" ht="11.25" hidden="false" customHeight="false" outlineLevel="0" collapsed="false">
      <c r="A608" s="150"/>
      <c r="B608" s="84"/>
      <c r="F608" s="85"/>
      <c r="G608" s="87"/>
      <c r="H608" s="88"/>
      <c r="I608" s="89"/>
      <c r="J608" s="88"/>
      <c r="K608" s="90"/>
      <c r="L608" s="90"/>
      <c r="M608" s="91"/>
      <c r="N608" s="91"/>
      <c r="O608" s="91"/>
      <c r="P608" s="91"/>
      <c r="Q608" s="91"/>
      <c r="R608" s="92"/>
      <c r="S608" s="93"/>
      <c r="T608" s="93"/>
      <c r="U608" s="94"/>
      <c r="V608" s="94"/>
      <c r="W608" s="95"/>
      <c r="X608" s="96"/>
      <c r="Y608" s="97"/>
    </row>
    <row r="609" customFormat="false" ht="11.25" hidden="false" customHeight="false" outlineLevel="0" collapsed="false">
      <c r="A609" s="150"/>
      <c r="B609" s="84"/>
      <c r="F609" s="85"/>
      <c r="G609" s="87"/>
      <c r="H609" s="88"/>
      <c r="I609" s="89"/>
      <c r="J609" s="88"/>
      <c r="K609" s="90"/>
      <c r="L609" s="90"/>
      <c r="M609" s="91"/>
      <c r="N609" s="91"/>
      <c r="O609" s="91"/>
      <c r="P609" s="91"/>
      <c r="Q609" s="91"/>
      <c r="R609" s="92"/>
      <c r="S609" s="93"/>
      <c r="T609" s="93"/>
      <c r="U609" s="94"/>
      <c r="V609" s="94"/>
      <c r="W609" s="95"/>
      <c r="X609" s="96"/>
      <c r="Y609" s="97"/>
    </row>
    <row r="610" customFormat="false" ht="11.25" hidden="false" customHeight="false" outlineLevel="0" collapsed="false">
      <c r="A610" s="150"/>
      <c r="B610" s="84"/>
      <c r="F610" s="85"/>
      <c r="G610" s="87"/>
      <c r="H610" s="88"/>
      <c r="I610" s="89"/>
      <c r="J610" s="88"/>
      <c r="K610" s="90"/>
      <c r="L610" s="90"/>
      <c r="M610" s="91"/>
      <c r="N610" s="91"/>
      <c r="O610" s="91"/>
      <c r="P610" s="91"/>
      <c r="Q610" s="91"/>
      <c r="R610" s="92"/>
      <c r="S610" s="93"/>
      <c r="T610" s="93"/>
      <c r="U610" s="94"/>
      <c r="V610" s="94"/>
      <c r="W610" s="95"/>
      <c r="X610" s="96"/>
      <c r="Y610" s="97"/>
    </row>
    <row r="611" customFormat="false" ht="11.25" hidden="false" customHeight="false" outlineLevel="0" collapsed="false">
      <c r="A611" s="150"/>
      <c r="B611" s="84"/>
      <c r="F611" s="85"/>
      <c r="G611" s="87"/>
      <c r="H611" s="88"/>
      <c r="I611" s="89"/>
      <c r="J611" s="88"/>
      <c r="K611" s="90"/>
      <c r="L611" s="90"/>
      <c r="M611" s="91"/>
      <c r="N611" s="91"/>
      <c r="O611" s="91"/>
      <c r="P611" s="91"/>
      <c r="Q611" s="91"/>
      <c r="R611" s="92"/>
      <c r="S611" s="93"/>
      <c r="T611" s="93"/>
      <c r="U611" s="94"/>
      <c r="V611" s="94"/>
      <c r="W611" s="95"/>
      <c r="X611" s="96"/>
      <c r="Y611" s="97"/>
    </row>
    <row r="612" customFormat="false" ht="11.25" hidden="false" customHeight="false" outlineLevel="0" collapsed="false">
      <c r="A612" s="150"/>
      <c r="B612" s="84"/>
      <c r="F612" s="85"/>
      <c r="G612" s="87"/>
      <c r="H612" s="88"/>
      <c r="I612" s="89"/>
      <c r="J612" s="88"/>
      <c r="K612" s="90"/>
      <c r="L612" s="90"/>
      <c r="M612" s="91"/>
      <c r="N612" s="91"/>
      <c r="O612" s="91"/>
      <c r="P612" s="91"/>
      <c r="Q612" s="91"/>
      <c r="R612" s="92"/>
      <c r="S612" s="93"/>
      <c r="T612" s="93"/>
      <c r="U612" s="94"/>
      <c r="V612" s="94"/>
      <c r="W612" s="95"/>
      <c r="X612" s="96"/>
      <c r="Y612" s="97"/>
    </row>
    <row r="613" customFormat="false" ht="11.25" hidden="false" customHeight="false" outlineLevel="0" collapsed="false">
      <c r="A613" s="150"/>
      <c r="B613" s="84"/>
      <c r="F613" s="85"/>
      <c r="G613" s="87"/>
      <c r="H613" s="88"/>
      <c r="I613" s="89"/>
      <c r="J613" s="88"/>
      <c r="K613" s="90"/>
      <c r="L613" s="90"/>
      <c r="M613" s="91"/>
      <c r="N613" s="91"/>
      <c r="O613" s="91"/>
      <c r="P613" s="91"/>
      <c r="Q613" s="91"/>
      <c r="R613" s="92"/>
      <c r="S613" s="93"/>
      <c r="T613" s="93"/>
      <c r="U613" s="94"/>
      <c r="V613" s="94"/>
      <c r="W613" s="95"/>
      <c r="X613" s="96"/>
      <c r="Y613" s="97"/>
    </row>
    <row r="614" customFormat="false" ht="11.25" hidden="false" customHeight="false" outlineLevel="0" collapsed="false">
      <c r="A614" s="150"/>
      <c r="B614" s="84"/>
      <c r="F614" s="85"/>
      <c r="G614" s="87"/>
      <c r="H614" s="88"/>
      <c r="I614" s="89"/>
      <c r="J614" s="88"/>
      <c r="K614" s="90"/>
      <c r="L614" s="90"/>
      <c r="M614" s="91"/>
      <c r="N614" s="91"/>
      <c r="O614" s="91"/>
      <c r="P614" s="91"/>
      <c r="Q614" s="91"/>
      <c r="R614" s="92"/>
      <c r="S614" s="93"/>
      <c r="T614" s="93"/>
      <c r="U614" s="94"/>
      <c r="V614" s="94"/>
      <c r="W614" s="95"/>
      <c r="X614" s="96"/>
      <c r="Y614" s="97"/>
    </row>
    <row r="615" customFormat="false" ht="11.25" hidden="false" customHeight="false" outlineLevel="0" collapsed="false">
      <c r="A615" s="150"/>
      <c r="B615" s="84"/>
      <c r="F615" s="85"/>
      <c r="G615" s="87"/>
      <c r="H615" s="88"/>
      <c r="I615" s="89"/>
      <c r="J615" s="88"/>
      <c r="K615" s="90"/>
      <c r="L615" s="90"/>
      <c r="M615" s="91"/>
      <c r="N615" s="91"/>
      <c r="O615" s="91"/>
      <c r="P615" s="91"/>
      <c r="Q615" s="91"/>
      <c r="R615" s="92"/>
      <c r="S615" s="93"/>
      <c r="T615" s="93"/>
      <c r="U615" s="94"/>
      <c r="V615" s="94"/>
      <c r="W615" s="95"/>
      <c r="X615" s="96"/>
      <c r="Y615" s="97"/>
    </row>
    <row r="616" customFormat="false" ht="11.25" hidden="false" customHeight="false" outlineLevel="0" collapsed="false">
      <c r="A616" s="150"/>
      <c r="B616" s="84"/>
      <c r="F616" s="85"/>
      <c r="G616" s="87"/>
      <c r="H616" s="88"/>
      <c r="I616" s="89"/>
      <c r="J616" s="88"/>
      <c r="K616" s="90"/>
      <c r="L616" s="90"/>
      <c r="M616" s="91"/>
      <c r="N616" s="91"/>
      <c r="O616" s="91"/>
      <c r="P616" s="91"/>
      <c r="Q616" s="91"/>
      <c r="R616" s="92"/>
      <c r="S616" s="93"/>
      <c r="T616" s="93"/>
      <c r="U616" s="94"/>
      <c r="V616" s="94"/>
      <c r="W616" s="95"/>
      <c r="X616" s="96"/>
      <c r="Y616" s="97"/>
    </row>
    <row r="617" customFormat="false" ht="11.25" hidden="false" customHeight="false" outlineLevel="0" collapsed="false">
      <c r="A617" s="150"/>
      <c r="B617" s="84"/>
      <c r="F617" s="85"/>
      <c r="G617" s="87"/>
      <c r="H617" s="88"/>
      <c r="I617" s="89"/>
      <c r="J617" s="88"/>
      <c r="K617" s="90"/>
      <c r="L617" s="90"/>
      <c r="M617" s="91"/>
      <c r="N617" s="91"/>
      <c r="O617" s="91"/>
      <c r="P617" s="91"/>
      <c r="Q617" s="91"/>
      <c r="R617" s="92"/>
      <c r="S617" s="93"/>
      <c r="T617" s="93"/>
      <c r="U617" s="94"/>
      <c r="V617" s="94"/>
      <c r="W617" s="95"/>
      <c r="X617" s="96"/>
      <c r="Y617" s="97"/>
    </row>
    <row r="618" customFormat="false" ht="11.25" hidden="false" customHeight="false" outlineLevel="0" collapsed="false">
      <c r="A618" s="150"/>
      <c r="B618" s="84"/>
      <c r="F618" s="85"/>
      <c r="G618" s="87"/>
      <c r="H618" s="88"/>
      <c r="I618" s="89"/>
      <c r="J618" s="88"/>
      <c r="K618" s="90"/>
      <c r="L618" s="90"/>
      <c r="M618" s="91"/>
      <c r="N618" s="91"/>
      <c r="O618" s="91"/>
      <c r="P618" s="91"/>
      <c r="Q618" s="91"/>
      <c r="R618" s="92"/>
      <c r="S618" s="93"/>
      <c r="T618" s="93"/>
      <c r="U618" s="94"/>
      <c r="V618" s="94"/>
      <c r="W618" s="95"/>
      <c r="X618" s="96"/>
      <c r="Y618" s="97"/>
    </row>
    <row r="619" customFormat="false" ht="11.25" hidden="false" customHeight="false" outlineLevel="0" collapsed="false">
      <c r="A619" s="150"/>
      <c r="B619" s="84"/>
      <c r="F619" s="85"/>
      <c r="G619" s="87"/>
      <c r="H619" s="88"/>
      <c r="I619" s="89"/>
      <c r="J619" s="88"/>
      <c r="K619" s="90"/>
      <c r="L619" s="90"/>
      <c r="M619" s="91"/>
      <c r="N619" s="91"/>
      <c r="O619" s="91"/>
      <c r="P619" s="91"/>
      <c r="Q619" s="91"/>
      <c r="R619" s="92"/>
      <c r="S619" s="93"/>
      <c r="T619" s="93"/>
      <c r="U619" s="94"/>
      <c r="V619" s="94"/>
      <c r="W619" s="95"/>
      <c r="X619" s="96"/>
      <c r="Y619" s="97"/>
    </row>
    <row r="620" customFormat="false" ht="11.25" hidden="false" customHeight="false" outlineLevel="0" collapsed="false">
      <c r="A620" s="150"/>
      <c r="B620" s="84"/>
      <c r="F620" s="85"/>
      <c r="G620" s="87"/>
      <c r="H620" s="88"/>
      <c r="I620" s="89"/>
      <c r="J620" s="88"/>
      <c r="K620" s="90"/>
      <c r="L620" s="90"/>
      <c r="M620" s="91"/>
      <c r="N620" s="91"/>
      <c r="O620" s="91"/>
      <c r="P620" s="91"/>
      <c r="Q620" s="91"/>
      <c r="R620" s="92"/>
      <c r="S620" s="93"/>
      <c r="T620" s="93"/>
      <c r="U620" s="94"/>
      <c r="V620" s="94"/>
      <c r="W620" s="95"/>
      <c r="X620" s="96"/>
      <c r="Y620" s="97"/>
    </row>
    <row r="621" customFormat="false" ht="11.25" hidden="false" customHeight="false" outlineLevel="0" collapsed="false">
      <c r="A621" s="150"/>
      <c r="B621" s="84"/>
      <c r="F621" s="85"/>
      <c r="G621" s="87"/>
      <c r="H621" s="88"/>
      <c r="I621" s="89"/>
      <c r="J621" s="88"/>
      <c r="K621" s="90"/>
      <c r="L621" s="90"/>
      <c r="M621" s="91"/>
      <c r="N621" s="91"/>
      <c r="O621" s="91"/>
      <c r="P621" s="91"/>
      <c r="Q621" s="91"/>
      <c r="R621" s="92"/>
      <c r="S621" s="93"/>
      <c r="T621" s="93"/>
      <c r="U621" s="94"/>
      <c r="V621" s="94"/>
      <c r="W621" s="95"/>
      <c r="X621" s="96"/>
      <c r="Y621" s="97"/>
    </row>
    <row r="622" customFormat="false" ht="11.25" hidden="false" customHeight="false" outlineLevel="0" collapsed="false">
      <c r="A622" s="150"/>
      <c r="B622" s="84"/>
      <c r="F622" s="85"/>
      <c r="G622" s="87"/>
      <c r="H622" s="88"/>
      <c r="I622" s="89"/>
      <c r="J622" s="88"/>
      <c r="K622" s="90"/>
      <c r="L622" s="90"/>
      <c r="M622" s="91"/>
      <c r="N622" s="91"/>
      <c r="O622" s="91"/>
      <c r="P622" s="91"/>
      <c r="Q622" s="91"/>
      <c r="R622" s="92"/>
      <c r="S622" s="93"/>
      <c r="T622" s="93"/>
      <c r="U622" s="94"/>
      <c r="V622" s="94"/>
      <c r="W622" s="95"/>
      <c r="X622" s="96"/>
      <c r="Y622" s="97"/>
    </row>
    <row r="623" customFormat="false" ht="11.25" hidden="false" customHeight="false" outlineLevel="0" collapsed="false">
      <c r="A623" s="150"/>
      <c r="B623" s="84"/>
      <c r="F623" s="85"/>
      <c r="G623" s="87"/>
      <c r="H623" s="88"/>
      <c r="I623" s="89"/>
      <c r="J623" s="88"/>
      <c r="K623" s="90"/>
      <c r="L623" s="90"/>
      <c r="M623" s="91"/>
      <c r="N623" s="91"/>
      <c r="O623" s="91"/>
      <c r="P623" s="91"/>
      <c r="Q623" s="91"/>
      <c r="R623" s="92"/>
      <c r="S623" s="93"/>
      <c r="T623" s="93"/>
      <c r="U623" s="94"/>
      <c r="V623" s="94"/>
      <c r="W623" s="95"/>
      <c r="X623" s="96"/>
      <c r="Y623" s="97"/>
    </row>
    <row r="624" customFormat="false" ht="11.25" hidden="false" customHeight="false" outlineLevel="0" collapsed="false">
      <c r="A624" s="150"/>
      <c r="B624" s="84"/>
      <c r="F624" s="85"/>
      <c r="G624" s="87"/>
      <c r="H624" s="88"/>
      <c r="I624" s="89"/>
      <c r="J624" s="88"/>
      <c r="K624" s="90"/>
      <c r="L624" s="90"/>
      <c r="M624" s="91"/>
      <c r="N624" s="91"/>
      <c r="O624" s="91"/>
      <c r="P624" s="91"/>
      <c r="Q624" s="91"/>
      <c r="R624" s="92"/>
      <c r="S624" s="93"/>
      <c r="T624" s="93"/>
      <c r="U624" s="94"/>
      <c r="V624" s="94"/>
      <c r="W624" s="95"/>
      <c r="X624" s="96"/>
      <c r="Y624" s="97"/>
    </row>
    <row r="625" customFormat="false" ht="11.25" hidden="false" customHeight="false" outlineLevel="0" collapsed="false">
      <c r="A625" s="150"/>
      <c r="B625" s="84"/>
      <c r="F625" s="85"/>
      <c r="G625" s="87"/>
      <c r="H625" s="88"/>
      <c r="I625" s="89"/>
      <c r="J625" s="88"/>
      <c r="K625" s="90"/>
      <c r="L625" s="90"/>
      <c r="M625" s="91"/>
      <c r="N625" s="91"/>
      <c r="O625" s="91"/>
      <c r="P625" s="91"/>
      <c r="Q625" s="91"/>
      <c r="R625" s="92"/>
      <c r="S625" s="93"/>
      <c r="T625" s="93"/>
      <c r="U625" s="94"/>
      <c r="V625" s="94"/>
      <c r="W625" s="95"/>
      <c r="X625" s="96"/>
      <c r="Y625" s="97"/>
    </row>
    <row r="626" customFormat="false" ht="11.25" hidden="false" customHeight="false" outlineLevel="0" collapsed="false">
      <c r="A626" s="150"/>
      <c r="B626" s="84"/>
      <c r="F626" s="85"/>
      <c r="G626" s="87"/>
      <c r="H626" s="88"/>
      <c r="I626" s="89"/>
      <c r="J626" s="88"/>
      <c r="K626" s="90"/>
      <c r="L626" s="90"/>
      <c r="M626" s="91"/>
      <c r="N626" s="91"/>
      <c r="O626" s="91"/>
      <c r="P626" s="91"/>
      <c r="Q626" s="91"/>
      <c r="R626" s="92"/>
      <c r="S626" s="93"/>
      <c r="T626" s="93"/>
      <c r="U626" s="94"/>
      <c r="V626" s="94"/>
      <c r="W626" s="95"/>
      <c r="X626" s="96"/>
      <c r="Y626" s="97"/>
    </row>
    <row r="627" customFormat="false" ht="11.25" hidden="false" customHeight="false" outlineLevel="0" collapsed="false">
      <c r="A627" s="150"/>
      <c r="B627" s="84"/>
      <c r="F627" s="85"/>
      <c r="G627" s="87"/>
      <c r="H627" s="88"/>
      <c r="I627" s="89"/>
      <c r="J627" s="88"/>
      <c r="K627" s="90"/>
      <c r="L627" s="90"/>
      <c r="M627" s="91"/>
      <c r="N627" s="91"/>
      <c r="O627" s="91"/>
      <c r="P627" s="91"/>
      <c r="Q627" s="91"/>
      <c r="R627" s="92"/>
      <c r="S627" s="93"/>
      <c r="T627" s="93"/>
      <c r="U627" s="94"/>
      <c r="V627" s="94"/>
      <c r="W627" s="95"/>
      <c r="X627" s="96"/>
      <c r="Y627" s="97"/>
    </row>
    <row r="628" customFormat="false" ht="11.25" hidden="false" customHeight="false" outlineLevel="0" collapsed="false">
      <c r="A628" s="150"/>
      <c r="B628" s="84"/>
      <c r="F628" s="85"/>
      <c r="G628" s="87"/>
      <c r="H628" s="88"/>
      <c r="I628" s="89"/>
      <c r="J628" s="88"/>
      <c r="K628" s="90"/>
      <c r="L628" s="90"/>
      <c r="M628" s="91"/>
      <c r="N628" s="91"/>
      <c r="O628" s="91"/>
      <c r="P628" s="91"/>
      <c r="Q628" s="91"/>
      <c r="R628" s="92"/>
      <c r="S628" s="93"/>
      <c r="T628" s="93"/>
      <c r="U628" s="94"/>
      <c r="V628" s="94"/>
      <c r="W628" s="95"/>
      <c r="X628" s="96"/>
      <c r="Y628" s="97"/>
    </row>
    <row r="629" customFormat="false" ht="11.25" hidden="false" customHeight="false" outlineLevel="0" collapsed="false">
      <c r="A629" s="150"/>
      <c r="B629" s="84"/>
      <c r="F629" s="85"/>
      <c r="G629" s="87"/>
      <c r="H629" s="88"/>
      <c r="I629" s="89"/>
      <c r="J629" s="88"/>
      <c r="K629" s="90"/>
      <c r="L629" s="90"/>
      <c r="M629" s="91"/>
      <c r="N629" s="91"/>
      <c r="O629" s="91"/>
      <c r="P629" s="91"/>
      <c r="Q629" s="91"/>
      <c r="R629" s="92"/>
      <c r="S629" s="93"/>
      <c r="T629" s="93"/>
      <c r="U629" s="94"/>
      <c r="V629" s="94"/>
      <c r="W629" s="95"/>
      <c r="X629" s="96"/>
      <c r="Y629" s="97"/>
    </row>
    <row r="630" customFormat="false" ht="11.25" hidden="false" customHeight="false" outlineLevel="0" collapsed="false">
      <c r="A630" s="150"/>
      <c r="B630" s="84"/>
      <c r="F630" s="85"/>
      <c r="G630" s="87"/>
      <c r="H630" s="88"/>
      <c r="I630" s="89"/>
      <c r="J630" s="88"/>
      <c r="K630" s="90"/>
      <c r="L630" s="90"/>
      <c r="M630" s="91"/>
      <c r="N630" s="91"/>
      <c r="O630" s="91"/>
      <c r="P630" s="91"/>
      <c r="Q630" s="91"/>
      <c r="R630" s="92"/>
      <c r="S630" s="93"/>
      <c r="T630" s="93"/>
      <c r="U630" s="94"/>
      <c r="V630" s="94"/>
      <c r="W630" s="95"/>
      <c r="X630" s="96"/>
      <c r="Y630" s="97"/>
    </row>
    <row r="631" customFormat="false" ht="11.25" hidden="false" customHeight="false" outlineLevel="0" collapsed="false">
      <c r="A631" s="150"/>
      <c r="B631" s="84"/>
      <c r="F631" s="85"/>
      <c r="G631" s="87"/>
      <c r="H631" s="88"/>
      <c r="I631" s="89"/>
      <c r="J631" s="88"/>
      <c r="K631" s="90"/>
      <c r="L631" s="90"/>
      <c r="M631" s="91"/>
      <c r="N631" s="91"/>
      <c r="O631" s="91"/>
      <c r="P631" s="91"/>
      <c r="Q631" s="91"/>
      <c r="R631" s="92"/>
      <c r="S631" s="93"/>
      <c r="T631" s="93"/>
      <c r="U631" s="94"/>
      <c r="V631" s="94"/>
      <c r="W631" s="95"/>
      <c r="X631" s="96"/>
      <c r="Y631" s="97"/>
    </row>
    <row r="632" customFormat="false" ht="11.25" hidden="false" customHeight="false" outlineLevel="0" collapsed="false">
      <c r="A632" s="150"/>
      <c r="B632" s="84"/>
      <c r="F632" s="85"/>
      <c r="G632" s="87"/>
      <c r="H632" s="88"/>
      <c r="I632" s="89"/>
      <c r="J632" s="88"/>
      <c r="K632" s="90"/>
      <c r="L632" s="90"/>
      <c r="M632" s="91"/>
      <c r="N632" s="91"/>
      <c r="O632" s="91"/>
      <c r="P632" s="91"/>
      <c r="Q632" s="91"/>
      <c r="R632" s="92"/>
      <c r="S632" s="93"/>
      <c r="T632" s="93"/>
      <c r="U632" s="94"/>
      <c r="V632" s="94"/>
      <c r="W632" s="95"/>
      <c r="X632" s="96"/>
      <c r="Y632" s="97"/>
    </row>
    <row r="633" customFormat="false" ht="11.25" hidden="false" customHeight="false" outlineLevel="0" collapsed="false">
      <c r="A633" s="150"/>
      <c r="B633" s="84"/>
      <c r="F633" s="85"/>
      <c r="G633" s="87"/>
      <c r="H633" s="88"/>
      <c r="I633" s="89"/>
      <c r="J633" s="88"/>
      <c r="K633" s="90"/>
      <c r="L633" s="90"/>
      <c r="M633" s="91"/>
      <c r="N633" s="91"/>
      <c r="O633" s="91"/>
      <c r="P633" s="91"/>
      <c r="Q633" s="91"/>
      <c r="R633" s="92"/>
      <c r="S633" s="93"/>
      <c r="T633" s="93"/>
      <c r="U633" s="94"/>
      <c r="V633" s="94"/>
      <c r="W633" s="95"/>
      <c r="X633" s="96"/>
      <c r="Y633" s="97"/>
    </row>
    <row r="634" customFormat="false" ht="11.25" hidden="false" customHeight="false" outlineLevel="0" collapsed="false">
      <c r="A634" s="150"/>
      <c r="B634" s="84"/>
      <c r="F634" s="85"/>
      <c r="G634" s="87"/>
      <c r="H634" s="88"/>
      <c r="I634" s="89"/>
      <c r="J634" s="88"/>
      <c r="K634" s="90"/>
      <c r="L634" s="90"/>
      <c r="M634" s="91"/>
      <c r="N634" s="91"/>
      <c r="O634" s="91"/>
      <c r="P634" s="91"/>
      <c r="Q634" s="91"/>
      <c r="R634" s="92"/>
      <c r="S634" s="93"/>
      <c r="T634" s="93"/>
      <c r="U634" s="94"/>
      <c r="V634" s="94"/>
      <c r="W634" s="95"/>
      <c r="X634" s="96"/>
      <c r="Y634" s="97"/>
    </row>
    <row r="635" customFormat="false" ht="11.25" hidden="false" customHeight="false" outlineLevel="0" collapsed="false">
      <c r="A635" s="150"/>
      <c r="B635" s="84"/>
      <c r="F635" s="85"/>
      <c r="G635" s="87"/>
      <c r="H635" s="88"/>
      <c r="I635" s="89"/>
      <c r="J635" s="88"/>
      <c r="K635" s="90"/>
      <c r="L635" s="90"/>
      <c r="M635" s="91"/>
      <c r="N635" s="91"/>
      <c r="O635" s="91"/>
      <c r="P635" s="91"/>
      <c r="Q635" s="91"/>
      <c r="R635" s="92"/>
      <c r="S635" s="93"/>
      <c r="T635" s="93"/>
      <c r="U635" s="94"/>
      <c r="V635" s="94"/>
      <c r="W635" s="95"/>
      <c r="X635" s="96"/>
      <c r="Y635" s="97"/>
    </row>
    <row r="636" customFormat="false" ht="11.25" hidden="false" customHeight="false" outlineLevel="0" collapsed="false">
      <c r="A636" s="150"/>
      <c r="B636" s="84"/>
      <c r="F636" s="85"/>
      <c r="G636" s="87"/>
      <c r="H636" s="88"/>
      <c r="I636" s="89"/>
      <c r="J636" s="88"/>
      <c r="K636" s="90"/>
      <c r="L636" s="90"/>
      <c r="M636" s="91"/>
      <c r="N636" s="91"/>
      <c r="O636" s="91"/>
      <c r="P636" s="91"/>
      <c r="Q636" s="91"/>
      <c r="R636" s="92"/>
      <c r="S636" s="93"/>
      <c r="T636" s="93"/>
      <c r="U636" s="94"/>
      <c r="V636" s="94"/>
      <c r="W636" s="95"/>
      <c r="X636" s="96"/>
      <c r="Y636" s="97"/>
    </row>
    <row r="637" customFormat="false" ht="11.25" hidden="false" customHeight="false" outlineLevel="0" collapsed="false">
      <c r="A637" s="150"/>
      <c r="B637" s="84"/>
      <c r="F637" s="85"/>
      <c r="G637" s="87"/>
      <c r="H637" s="88"/>
      <c r="I637" s="89"/>
      <c r="J637" s="88"/>
      <c r="K637" s="90"/>
      <c r="L637" s="90"/>
      <c r="M637" s="91"/>
      <c r="N637" s="91"/>
      <c r="O637" s="91"/>
      <c r="P637" s="91"/>
      <c r="Q637" s="91"/>
      <c r="R637" s="92"/>
      <c r="S637" s="93"/>
      <c r="T637" s="93"/>
      <c r="U637" s="94"/>
      <c r="V637" s="94"/>
      <c r="W637" s="95"/>
      <c r="X637" s="96"/>
      <c r="Y637" s="97"/>
    </row>
    <row r="638" customFormat="false" ht="11.25" hidden="false" customHeight="false" outlineLevel="0" collapsed="false">
      <c r="A638" s="150"/>
      <c r="B638" s="84"/>
      <c r="F638" s="85"/>
      <c r="G638" s="87"/>
      <c r="H638" s="88"/>
      <c r="I638" s="89"/>
      <c r="J638" s="88"/>
      <c r="K638" s="90"/>
      <c r="L638" s="90"/>
      <c r="M638" s="91"/>
      <c r="N638" s="91"/>
      <c r="O638" s="91"/>
      <c r="P638" s="91"/>
      <c r="Q638" s="91"/>
      <c r="R638" s="92"/>
      <c r="S638" s="93"/>
      <c r="T638" s="93"/>
      <c r="U638" s="94"/>
      <c r="V638" s="94"/>
      <c r="W638" s="95"/>
      <c r="X638" s="96"/>
      <c r="Y638" s="97"/>
    </row>
    <row r="639" customFormat="false" ht="11.25" hidden="false" customHeight="false" outlineLevel="0" collapsed="false">
      <c r="A639" s="150"/>
      <c r="B639" s="84"/>
      <c r="F639" s="85"/>
      <c r="G639" s="87"/>
      <c r="H639" s="88"/>
      <c r="I639" s="89"/>
      <c r="J639" s="88"/>
      <c r="K639" s="90"/>
      <c r="L639" s="90"/>
      <c r="M639" s="91"/>
      <c r="N639" s="91"/>
      <c r="O639" s="91"/>
      <c r="P639" s="91"/>
      <c r="Q639" s="91"/>
      <c r="R639" s="92"/>
      <c r="S639" s="93"/>
      <c r="T639" s="93"/>
      <c r="U639" s="94"/>
      <c r="V639" s="94"/>
      <c r="W639" s="95"/>
      <c r="X639" s="96"/>
      <c r="Y639" s="97"/>
    </row>
    <row r="640" customFormat="false" ht="11.25" hidden="false" customHeight="false" outlineLevel="0" collapsed="false">
      <c r="A640" s="150"/>
      <c r="B640" s="84"/>
      <c r="F640" s="85"/>
      <c r="G640" s="87"/>
      <c r="H640" s="88"/>
      <c r="I640" s="89"/>
      <c r="J640" s="88"/>
      <c r="K640" s="90"/>
      <c r="L640" s="90"/>
      <c r="M640" s="91"/>
      <c r="N640" s="91"/>
      <c r="O640" s="91"/>
      <c r="P640" s="91"/>
      <c r="Q640" s="91"/>
      <c r="R640" s="92"/>
      <c r="S640" s="93"/>
      <c r="T640" s="93"/>
      <c r="U640" s="94"/>
      <c r="V640" s="94"/>
      <c r="W640" s="95"/>
      <c r="X640" s="96"/>
      <c r="Y640" s="97"/>
    </row>
    <row r="641" customFormat="false" ht="11.25" hidden="false" customHeight="false" outlineLevel="0" collapsed="false">
      <c r="A641" s="150"/>
      <c r="B641" s="84"/>
      <c r="F641" s="85"/>
      <c r="G641" s="87"/>
      <c r="H641" s="88"/>
      <c r="I641" s="89"/>
      <c r="J641" s="88"/>
      <c r="K641" s="90"/>
      <c r="L641" s="90"/>
      <c r="M641" s="91"/>
      <c r="N641" s="91"/>
      <c r="O641" s="91"/>
      <c r="P641" s="91"/>
      <c r="Q641" s="91"/>
      <c r="R641" s="92"/>
      <c r="S641" s="93"/>
      <c r="T641" s="93"/>
      <c r="U641" s="94"/>
      <c r="V641" s="94"/>
      <c r="W641" s="95"/>
      <c r="X641" s="96"/>
      <c r="Y641" s="97"/>
    </row>
    <row r="642" customFormat="false" ht="11.25" hidden="false" customHeight="false" outlineLevel="0" collapsed="false">
      <c r="A642" s="150"/>
      <c r="B642" s="84"/>
      <c r="F642" s="85"/>
      <c r="G642" s="87"/>
      <c r="H642" s="88"/>
      <c r="I642" s="89"/>
      <c r="J642" s="88"/>
      <c r="K642" s="90"/>
      <c r="L642" s="90"/>
      <c r="M642" s="91"/>
      <c r="N642" s="91"/>
      <c r="O642" s="91"/>
      <c r="P642" s="91"/>
      <c r="Q642" s="91"/>
      <c r="R642" s="92"/>
      <c r="S642" s="93"/>
      <c r="T642" s="93"/>
      <c r="U642" s="94"/>
      <c r="V642" s="94"/>
      <c r="W642" s="95"/>
      <c r="X642" s="96"/>
      <c r="Y642" s="97"/>
    </row>
    <row r="643" customFormat="false" ht="11.25" hidden="false" customHeight="false" outlineLevel="0" collapsed="false">
      <c r="A643" s="150"/>
      <c r="B643" s="84"/>
      <c r="F643" s="85"/>
      <c r="G643" s="87"/>
      <c r="H643" s="88"/>
      <c r="I643" s="89"/>
      <c r="J643" s="88"/>
      <c r="K643" s="90"/>
      <c r="L643" s="90"/>
      <c r="M643" s="91"/>
      <c r="N643" s="91"/>
      <c r="O643" s="91"/>
      <c r="P643" s="91"/>
      <c r="Q643" s="91"/>
      <c r="R643" s="92"/>
      <c r="S643" s="93"/>
      <c r="T643" s="93"/>
      <c r="U643" s="94"/>
      <c r="V643" s="94"/>
      <c r="W643" s="95"/>
      <c r="X643" s="96"/>
      <c r="Y643" s="97"/>
    </row>
    <row r="644" customFormat="false" ht="11.25" hidden="false" customHeight="false" outlineLevel="0" collapsed="false">
      <c r="A644" s="150"/>
      <c r="B644" s="84"/>
      <c r="F644" s="85"/>
      <c r="G644" s="87"/>
      <c r="H644" s="88"/>
      <c r="I644" s="89"/>
      <c r="J644" s="88"/>
      <c r="K644" s="90"/>
      <c r="L644" s="90"/>
      <c r="M644" s="91"/>
      <c r="N644" s="91"/>
      <c r="O644" s="91"/>
      <c r="P644" s="91"/>
      <c r="Q644" s="91"/>
      <c r="R644" s="92"/>
      <c r="S644" s="93"/>
      <c r="T644" s="93"/>
      <c r="U644" s="94"/>
      <c r="V644" s="94"/>
      <c r="W644" s="95"/>
      <c r="X644" s="96"/>
      <c r="Y644" s="97"/>
    </row>
    <row r="645" customFormat="false" ht="11.25" hidden="false" customHeight="false" outlineLevel="0" collapsed="false">
      <c r="A645" s="150"/>
      <c r="B645" s="84"/>
      <c r="F645" s="85"/>
      <c r="G645" s="87"/>
      <c r="H645" s="88"/>
      <c r="I645" s="89"/>
      <c r="J645" s="88"/>
      <c r="K645" s="90"/>
      <c r="L645" s="90"/>
      <c r="M645" s="91"/>
      <c r="N645" s="91"/>
      <c r="O645" s="91"/>
      <c r="P645" s="91"/>
      <c r="Q645" s="91"/>
      <c r="R645" s="92"/>
      <c r="S645" s="93"/>
      <c r="T645" s="93"/>
      <c r="U645" s="94"/>
      <c r="V645" s="94"/>
      <c r="W645" s="95"/>
      <c r="X645" s="96"/>
      <c r="Y645" s="97"/>
    </row>
    <row r="646" customFormat="false" ht="11.25" hidden="false" customHeight="false" outlineLevel="0" collapsed="false">
      <c r="A646" s="150"/>
      <c r="B646" s="84"/>
      <c r="F646" s="85"/>
      <c r="G646" s="87"/>
      <c r="H646" s="88"/>
      <c r="I646" s="89"/>
      <c r="J646" s="88"/>
      <c r="K646" s="90"/>
      <c r="L646" s="90"/>
      <c r="M646" s="91"/>
      <c r="N646" s="91"/>
      <c r="O646" s="91"/>
      <c r="P646" s="91"/>
      <c r="Q646" s="91"/>
      <c r="R646" s="92"/>
      <c r="S646" s="93"/>
      <c r="T646" s="93"/>
      <c r="U646" s="94"/>
      <c r="V646" s="94"/>
      <c r="W646" s="95"/>
      <c r="X646" s="96"/>
      <c r="Y646" s="97"/>
    </row>
    <row r="647" customFormat="false" ht="11.25" hidden="false" customHeight="false" outlineLevel="0" collapsed="false">
      <c r="A647" s="150"/>
      <c r="B647" s="84"/>
      <c r="F647" s="85"/>
      <c r="G647" s="87"/>
      <c r="H647" s="88"/>
      <c r="I647" s="89"/>
      <c r="J647" s="88"/>
      <c r="K647" s="90"/>
      <c r="L647" s="90"/>
      <c r="M647" s="91"/>
      <c r="N647" s="91"/>
      <c r="O647" s="91"/>
      <c r="P647" s="91"/>
      <c r="Q647" s="91"/>
      <c r="R647" s="92"/>
      <c r="S647" s="93"/>
      <c r="T647" s="93"/>
      <c r="U647" s="94"/>
      <c r="V647" s="94"/>
      <c r="W647" s="95"/>
      <c r="X647" s="96"/>
      <c r="Y647" s="97"/>
    </row>
    <row r="648" customFormat="false" ht="11.25" hidden="false" customHeight="false" outlineLevel="0" collapsed="false">
      <c r="A648" s="150"/>
      <c r="B648" s="84"/>
      <c r="F648" s="85"/>
      <c r="G648" s="87"/>
      <c r="H648" s="88"/>
      <c r="I648" s="89"/>
      <c r="J648" s="88"/>
      <c r="K648" s="90"/>
      <c r="L648" s="90"/>
      <c r="M648" s="91"/>
      <c r="N648" s="91"/>
      <c r="O648" s="91"/>
      <c r="P648" s="91"/>
      <c r="Q648" s="91"/>
      <c r="R648" s="92"/>
      <c r="S648" s="93"/>
      <c r="T648" s="93"/>
      <c r="U648" s="94"/>
      <c r="V648" s="94"/>
      <c r="W648" s="95"/>
      <c r="X648" s="96"/>
      <c r="Y648" s="97"/>
    </row>
    <row r="649" customFormat="false" ht="11.25" hidden="false" customHeight="false" outlineLevel="0" collapsed="false">
      <c r="A649" s="150"/>
      <c r="B649" s="84"/>
      <c r="F649" s="85"/>
      <c r="G649" s="87"/>
      <c r="H649" s="88"/>
      <c r="I649" s="89"/>
      <c r="J649" s="88"/>
      <c r="K649" s="90"/>
      <c r="L649" s="90"/>
      <c r="M649" s="91"/>
      <c r="N649" s="91"/>
      <c r="O649" s="91"/>
      <c r="P649" s="91"/>
      <c r="Q649" s="91"/>
      <c r="R649" s="92"/>
      <c r="S649" s="93"/>
      <c r="T649" s="93"/>
      <c r="U649" s="94"/>
      <c r="V649" s="94"/>
      <c r="W649" s="95"/>
      <c r="X649" s="96"/>
      <c r="Y649" s="97"/>
    </row>
    <row r="650" customFormat="false" ht="11.25" hidden="false" customHeight="false" outlineLevel="0" collapsed="false">
      <c r="A650" s="150"/>
      <c r="B650" s="84"/>
      <c r="F650" s="85"/>
      <c r="G650" s="87"/>
      <c r="H650" s="88"/>
      <c r="I650" s="89"/>
      <c r="J650" s="88"/>
      <c r="K650" s="90"/>
      <c r="L650" s="90"/>
      <c r="M650" s="91"/>
      <c r="N650" s="91"/>
      <c r="O650" s="91"/>
      <c r="P650" s="91"/>
      <c r="Q650" s="91"/>
      <c r="R650" s="92"/>
      <c r="S650" s="93"/>
      <c r="T650" s="93"/>
      <c r="U650" s="94"/>
      <c r="V650" s="94"/>
      <c r="W650" s="95"/>
      <c r="X650" s="96"/>
      <c r="Y650" s="97"/>
    </row>
    <row r="651" customFormat="false" ht="11.25" hidden="false" customHeight="false" outlineLevel="0" collapsed="false">
      <c r="A651" s="150"/>
      <c r="B651" s="84"/>
      <c r="F651" s="85"/>
      <c r="G651" s="87"/>
      <c r="H651" s="88"/>
      <c r="I651" s="89"/>
      <c r="J651" s="88"/>
      <c r="K651" s="90"/>
      <c r="L651" s="90"/>
      <c r="M651" s="91"/>
      <c r="N651" s="91"/>
      <c r="O651" s="91"/>
      <c r="P651" s="91"/>
      <c r="Q651" s="91"/>
      <c r="R651" s="92"/>
      <c r="S651" s="93"/>
      <c r="T651" s="93"/>
      <c r="U651" s="94"/>
      <c r="V651" s="94"/>
      <c r="W651" s="95"/>
      <c r="X651" s="96"/>
      <c r="Y651" s="97"/>
    </row>
    <row r="652" customFormat="false" ht="11.25" hidden="false" customHeight="false" outlineLevel="0" collapsed="false">
      <c r="A652" s="150"/>
      <c r="B652" s="84"/>
      <c r="F652" s="85"/>
      <c r="G652" s="87"/>
      <c r="H652" s="88"/>
      <c r="I652" s="89"/>
      <c r="J652" s="88"/>
      <c r="K652" s="90"/>
      <c r="L652" s="90"/>
      <c r="M652" s="91"/>
      <c r="N652" s="91"/>
      <c r="O652" s="91"/>
      <c r="P652" s="91"/>
      <c r="Q652" s="91"/>
      <c r="R652" s="92"/>
      <c r="S652" s="93"/>
      <c r="T652" s="93"/>
      <c r="U652" s="94"/>
      <c r="V652" s="94"/>
      <c r="W652" s="95"/>
      <c r="X652" s="96"/>
      <c r="Y652" s="97"/>
    </row>
    <row r="653" customFormat="false" ht="11.25" hidden="false" customHeight="false" outlineLevel="0" collapsed="false">
      <c r="A653" s="150"/>
      <c r="B653" s="84"/>
      <c r="F653" s="85"/>
      <c r="G653" s="87"/>
      <c r="H653" s="88"/>
      <c r="I653" s="89"/>
      <c r="J653" s="88"/>
      <c r="K653" s="90"/>
      <c r="L653" s="90"/>
      <c r="M653" s="91"/>
      <c r="N653" s="91"/>
      <c r="O653" s="91"/>
      <c r="P653" s="91"/>
      <c r="Q653" s="91"/>
      <c r="R653" s="92"/>
      <c r="S653" s="93"/>
      <c r="T653" s="93"/>
      <c r="U653" s="94"/>
      <c r="V653" s="94"/>
      <c r="W653" s="95"/>
      <c r="X653" s="96"/>
      <c r="Y653" s="97"/>
    </row>
    <row r="654" customFormat="false" ht="11.25" hidden="false" customHeight="false" outlineLevel="0" collapsed="false">
      <c r="A654" s="150"/>
      <c r="B654" s="84"/>
      <c r="F654" s="85"/>
      <c r="G654" s="87"/>
      <c r="H654" s="88"/>
      <c r="I654" s="89"/>
      <c r="J654" s="88"/>
      <c r="K654" s="90"/>
      <c r="L654" s="90"/>
      <c r="M654" s="91"/>
      <c r="N654" s="91"/>
      <c r="O654" s="91"/>
      <c r="P654" s="91"/>
      <c r="Q654" s="91"/>
      <c r="R654" s="92"/>
      <c r="S654" s="93"/>
      <c r="T654" s="93"/>
      <c r="U654" s="94"/>
      <c r="V654" s="94"/>
      <c r="W654" s="95"/>
      <c r="X654" s="96"/>
      <c r="Y654" s="97"/>
    </row>
    <row r="655" customFormat="false" ht="11.25" hidden="false" customHeight="false" outlineLevel="0" collapsed="false">
      <c r="A655" s="150"/>
      <c r="B655" s="84"/>
      <c r="F655" s="85"/>
      <c r="G655" s="87"/>
      <c r="H655" s="88"/>
      <c r="I655" s="89"/>
      <c r="J655" s="88"/>
      <c r="K655" s="90"/>
      <c r="L655" s="90"/>
      <c r="M655" s="91"/>
      <c r="N655" s="91"/>
      <c r="O655" s="91"/>
      <c r="P655" s="91"/>
      <c r="Q655" s="91"/>
      <c r="R655" s="92"/>
      <c r="S655" s="93"/>
      <c r="T655" s="93"/>
      <c r="U655" s="94"/>
      <c r="V655" s="94"/>
      <c r="W655" s="95"/>
      <c r="X655" s="96"/>
      <c r="Y655" s="97"/>
    </row>
    <row r="656" customFormat="false" ht="11.25" hidden="false" customHeight="false" outlineLevel="0" collapsed="false">
      <c r="A656" s="150"/>
      <c r="B656" s="84"/>
      <c r="F656" s="85"/>
      <c r="G656" s="87"/>
      <c r="H656" s="88"/>
      <c r="I656" s="89"/>
      <c r="J656" s="88"/>
      <c r="K656" s="90"/>
      <c r="L656" s="90"/>
      <c r="M656" s="91"/>
      <c r="N656" s="91"/>
      <c r="O656" s="91"/>
      <c r="P656" s="91"/>
      <c r="Q656" s="91"/>
      <c r="R656" s="92"/>
      <c r="S656" s="93"/>
      <c r="T656" s="93"/>
      <c r="U656" s="94"/>
      <c r="V656" s="94"/>
      <c r="W656" s="95"/>
      <c r="X656" s="96"/>
      <c r="Y656" s="97"/>
    </row>
    <row r="657" customFormat="false" ht="11.25" hidden="false" customHeight="false" outlineLevel="0" collapsed="false">
      <c r="A657" s="150"/>
      <c r="B657" s="84"/>
      <c r="F657" s="85"/>
      <c r="G657" s="87"/>
      <c r="H657" s="88"/>
      <c r="I657" s="89"/>
      <c r="J657" s="88"/>
      <c r="K657" s="90"/>
      <c r="L657" s="90"/>
      <c r="M657" s="91"/>
      <c r="N657" s="91"/>
      <c r="O657" s="91"/>
      <c r="P657" s="91"/>
      <c r="Q657" s="91"/>
      <c r="R657" s="92"/>
      <c r="S657" s="93"/>
      <c r="T657" s="93"/>
      <c r="U657" s="94"/>
      <c r="V657" s="94"/>
      <c r="W657" s="95"/>
      <c r="X657" s="96"/>
      <c r="Y657" s="97"/>
    </row>
    <row r="658" customFormat="false" ht="11.25" hidden="false" customHeight="false" outlineLevel="0" collapsed="false">
      <c r="A658" s="150"/>
      <c r="B658" s="84"/>
      <c r="F658" s="85"/>
      <c r="G658" s="87"/>
      <c r="H658" s="88"/>
      <c r="I658" s="89"/>
      <c r="J658" s="88"/>
      <c r="K658" s="90"/>
      <c r="L658" s="90"/>
      <c r="M658" s="91"/>
      <c r="N658" s="91"/>
      <c r="O658" s="91"/>
      <c r="P658" s="91"/>
      <c r="Q658" s="91"/>
      <c r="R658" s="92"/>
      <c r="S658" s="93"/>
      <c r="T658" s="93"/>
      <c r="U658" s="94"/>
      <c r="V658" s="94"/>
      <c r="W658" s="95"/>
      <c r="X658" s="96"/>
      <c r="Y658" s="97"/>
    </row>
    <row r="659" customFormat="false" ht="11.25" hidden="false" customHeight="false" outlineLevel="0" collapsed="false">
      <c r="A659" s="150"/>
      <c r="B659" s="84"/>
      <c r="F659" s="85"/>
      <c r="G659" s="87"/>
      <c r="H659" s="88"/>
      <c r="I659" s="89"/>
      <c r="J659" s="88"/>
      <c r="K659" s="90"/>
      <c r="L659" s="90"/>
      <c r="M659" s="91"/>
      <c r="N659" s="91"/>
      <c r="O659" s="91"/>
      <c r="P659" s="91"/>
      <c r="Q659" s="91"/>
      <c r="R659" s="92"/>
      <c r="S659" s="93"/>
      <c r="T659" s="93"/>
      <c r="U659" s="94"/>
      <c r="V659" s="94"/>
      <c r="W659" s="95"/>
      <c r="X659" s="96"/>
      <c r="Y659" s="97"/>
    </row>
    <row r="660" customFormat="false" ht="11.25" hidden="false" customHeight="false" outlineLevel="0" collapsed="false">
      <c r="A660" s="150"/>
      <c r="B660" s="84"/>
      <c r="F660" s="85"/>
      <c r="G660" s="87"/>
      <c r="H660" s="88"/>
      <c r="I660" s="89"/>
      <c r="J660" s="88"/>
      <c r="K660" s="90"/>
      <c r="L660" s="90"/>
      <c r="M660" s="91"/>
      <c r="N660" s="91"/>
      <c r="O660" s="91"/>
      <c r="P660" s="91"/>
      <c r="Q660" s="91"/>
      <c r="R660" s="92"/>
      <c r="S660" s="93"/>
      <c r="T660" s="93"/>
      <c r="U660" s="94"/>
      <c r="V660" s="94"/>
      <c r="W660" s="95"/>
      <c r="X660" s="96"/>
      <c r="Y660" s="97"/>
    </row>
    <row r="661" customFormat="false" ht="11.25" hidden="false" customHeight="false" outlineLevel="0" collapsed="false">
      <c r="A661" s="150"/>
      <c r="B661" s="84"/>
      <c r="F661" s="85"/>
      <c r="G661" s="87"/>
      <c r="H661" s="88"/>
      <c r="I661" s="89"/>
      <c r="J661" s="88"/>
      <c r="K661" s="90"/>
      <c r="L661" s="90"/>
      <c r="M661" s="91"/>
      <c r="N661" s="91"/>
      <c r="O661" s="91"/>
      <c r="P661" s="91"/>
      <c r="Q661" s="91"/>
      <c r="R661" s="92"/>
      <c r="S661" s="93"/>
      <c r="T661" s="93"/>
      <c r="U661" s="94"/>
      <c r="V661" s="94"/>
      <c r="W661" s="95"/>
      <c r="X661" s="96"/>
      <c r="Y661" s="97"/>
    </row>
    <row r="662" customFormat="false" ht="11.25" hidden="false" customHeight="false" outlineLevel="0" collapsed="false">
      <c r="A662" s="150"/>
      <c r="B662" s="84"/>
      <c r="F662" s="85"/>
      <c r="G662" s="87"/>
      <c r="H662" s="88"/>
      <c r="I662" s="89"/>
      <c r="J662" s="88"/>
      <c r="K662" s="90"/>
      <c r="L662" s="90"/>
      <c r="M662" s="91"/>
      <c r="N662" s="91"/>
      <c r="O662" s="91"/>
      <c r="P662" s="91"/>
      <c r="Q662" s="91"/>
      <c r="R662" s="92"/>
      <c r="S662" s="93"/>
      <c r="T662" s="93"/>
      <c r="U662" s="94"/>
      <c r="V662" s="94"/>
      <c r="W662" s="95"/>
      <c r="X662" s="96"/>
      <c r="Y662" s="97"/>
    </row>
    <row r="663" customFormat="false" ht="11.25" hidden="false" customHeight="false" outlineLevel="0" collapsed="false">
      <c r="A663" s="150"/>
      <c r="B663" s="84"/>
      <c r="F663" s="85"/>
      <c r="G663" s="87"/>
      <c r="H663" s="88"/>
      <c r="I663" s="89"/>
      <c r="J663" s="88"/>
      <c r="K663" s="90"/>
      <c r="L663" s="90"/>
      <c r="M663" s="91"/>
      <c r="N663" s="91"/>
      <c r="O663" s="91"/>
      <c r="P663" s="91"/>
      <c r="Q663" s="91"/>
      <c r="R663" s="92"/>
      <c r="S663" s="93"/>
      <c r="T663" s="93"/>
      <c r="U663" s="94"/>
      <c r="V663" s="94"/>
      <c r="W663" s="95"/>
      <c r="X663" s="96"/>
      <c r="Y663" s="97"/>
    </row>
    <row r="664" customFormat="false" ht="11.25" hidden="false" customHeight="false" outlineLevel="0" collapsed="false">
      <c r="A664" s="150"/>
      <c r="B664" s="84"/>
      <c r="F664" s="85"/>
      <c r="G664" s="87"/>
      <c r="H664" s="88"/>
      <c r="I664" s="89"/>
      <c r="J664" s="88"/>
      <c r="K664" s="90"/>
      <c r="L664" s="90"/>
      <c r="M664" s="91"/>
      <c r="N664" s="91"/>
      <c r="O664" s="91"/>
      <c r="P664" s="91"/>
      <c r="Q664" s="91"/>
      <c r="R664" s="92"/>
      <c r="S664" s="93"/>
      <c r="T664" s="93"/>
      <c r="U664" s="94"/>
      <c r="V664" s="94"/>
      <c r="W664" s="95"/>
      <c r="X664" s="96"/>
      <c r="Y664" s="97"/>
    </row>
    <row r="665" customFormat="false" ht="11.25" hidden="false" customHeight="false" outlineLevel="0" collapsed="false">
      <c r="A665" s="150"/>
      <c r="B665" s="84"/>
      <c r="F665" s="85"/>
      <c r="G665" s="87"/>
      <c r="H665" s="88"/>
      <c r="I665" s="89"/>
      <c r="J665" s="88"/>
      <c r="K665" s="90"/>
      <c r="L665" s="90"/>
      <c r="M665" s="91"/>
      <c r="N665" s="91"/>
      <c r="O665" s="91"/>
      <c r="P665" s="91"/>
      <c r="Q665" s="91"/>
      <c r="R665" s="92"/>
      <c r="S665" s="93"/>
      <c r="T665" s="93"/>
      <c r="U665" s="94"/>
      <c r="V665" s="94"/>
      <c r="W665" s="95"/>
      <c r="X665" s="96"/>
      <c r="Y665" s="97"/>
    </row>
    <row r="666" customFormat="false" ht="11.25" hidden="false" customHeight="false" outlineLevel="0" collapsed="false">
      <c r="A666" s="150"/>
      <c r="B666" s="84"/>
      <c r="F666" s="85"/>
      <c r="G666" s="87"/>
      <c r="H666" s="88"/>
      <c r="I666" s="89"/>
      <c r="J666" s="88"/>
      <c r="K666" s="90"/>
      <c r="L666" s="90"/>
      <c r="M666" s="91"/>
      <c r="N666" s="91"/>
      <c r="O666" s="91"/>
      <c r="P666" s="91"/>
      <c r="Q666" s="91"/>
      <c r="R666" s="92"/>
      <c r="S666" s="93"/>
      <c r="T666" s="93"/>
      <c r="U666" s="94"/>
      <c r="V666" s="94"/>
      <c r="W666" s="95"/>
      <c r="X666" s="96"/>
      <c r="Y666" s="97"/>
    </row>
    <row r="667" customFormat="false" ht="11.25" hidden="false" customHeight="false" outlineLevel="0" collapsed="false">
      <c r="A667" s="150"/>
      <c r="B667" s="84"/>
      <c r="F667" s="85"/>
      <c r="G667" s="87"/>
      <c r="H667" s="88"/>
      <c r="I667" s="89"/>
      <c r="J667" s="88"/>
      <c r="K667" s="90"/>
      <c r="L667" s="90"/>
      <c r="M667" s="91"/>
      <c r="N667" s="91"/>
      <c r="O667" s="91"/>
      <c r="P667" s="91"/>
      <c r="Q667" s="91"/>
      <c r="R667" s="92"/>
      <c r="S667" s="93"/>
      <c r="T667" s="93"/>
      <c r="U667" s="94"/>
      <c r="V667" s="94"/>
      <c r="W667" s="95"/>
      <c r="X667" s="96"/>
      <c r="Y667" s="97"/>
    </row>
    <row r="668" customFormat="false" ht="11.25" hidden="false" customHeight="false" outlineLevel="0" collapsed="false">
      <c r="A668" s="150"/>
      <c r="B668" s="84"/>
      <c r="F668" s="85"/>
      <c r="G668" s="87"/>
      <c r="H668" s="88"/>
      <c r="I668" s="89"/>
      <c r="J668" s="88"/>
      <c r="K668" s="90"/>
      <c r="L668" s="90"/>
      <c r="M668" s="91"/>
      <c r="N668" s="91"/>
      <c r="O668" s="91"/>
      <c r="P668" s="91"/>
      <c r="Q668" s="91"/>
      <c r="R668" s="92"/>
      <c r="S668" s="93"/>
      <c r="T668" s="93"/>
      <c r="U668" s="94"/>
      <c r="V668" s="94"/>
      <c r="W668" s="95"/>
      <c r="X668" s="96"/>
      <c r="Y668" s="97"/>
    </row>
    <row r="669" customFormat="false" ht="11.25" hidden="false" customHeight="false" outlineLevel="0" collapsed="false">
      <c r="A669" s="150"/>
      <c r="B669" s="84"/>
      <c r="F669" s="85"/>
      <c r="G669" s="87"/>
      <c r="H669" s="88"/>
      <c r="I669" s="89"/>
      <c r="J669" s="88"/>
      <c r="K669" s="90"/>
      <c r="L669" s="90"/>
      <c r="M669" s="91"/>
      <c r="N669" s="91"/>
      <c r="O669" s="91"/>
      <c r="P669" s="91"/>
      <c r="Q669" s="91"/>
      <c r="R669" s="92"/>
      <c r="S669" s="93"/>
      <c r="T669" s="93"/>
      <c r="U669" s="94"/>
      <c r="V669" s="94"/>
      <c r="W669" s="95"/>
      <c r="X669" s="96"/>
      <c r="Y669" s="97"/>
    </row>
    <row r="670" customFormat="false" ht="11.25" hidden="false" customHeight="false" outlineLevel="0" collapsed="false">
      <c r="A670" s="150"/>
      <c r="B670" s="84"/>
      <c r="F670" s="85"/>
      <c r="G670" s="87"/>
      <c r="H670" s="88"/>
      <c r="I670" s="89"/>
      <c r="J670" s="88"/>
      <c r="K670" s="90"/>
      <c r="L670" s="90"/>
      <c r="M670" s="91"/>
      <c r="N670" s="91"/>
      <c r="O670" s="91"/>
      <c r="P670" s="91"/>
      <c r="Q670" s="91"/>
      <c r="R670" s="92"/>
      <c r="S670" s="93"/>
      <c r="T670" s="93"/>
      <c r="U670" s="94"/>
      <c r="V670" s="94"/>
      <c r="W670" s="95"/>
      <c r="X670" s="96"/>
      <c r="Y670" s="97"/>
    </row>
    <row r="671" customFormat="false" ht="11.25" hidden="false" customHeight="false" outlineLevel="0" collapsed="false">
      <c r="A671" s="150"/>
      <c r="B671" s="84"/>
      <c r="F671" s="85"/>
      <c r="G671" s="87"/>
      <c r="H671" s="88"/>
      <c r="I671" s="89"/>
      <c r="J671" s="88"/>
      <c r="K671" s="90"/>
      <c r="L671" s="90"/>
      <c r="M671" s="91"/>
      <c r="N671" s="91"/>
      <c r="O671" s="91"/>
      <c r="P671" s="91"/>
      <c r="Q671" s="91"/>
      <c r="R671" s="92"/>
      <c r="S671" s="93"/>
      <c r="T671" s="93"/>
      <c r="U671" s="94"/>
      <c r="V671" s="94"/>
      <c r="W671" s="95"/>
      <c r="X671" s="96"/>
      <c r="Y671" s="97"/>
    </row>
    <row r="672" customFormat="false" ht="11.25" hidden="false" customHeight="false" outlineLevel="0" collapsed="false">
      <c r="A672" s="150"/>
      <c r="B672" s="84"/>
      <c r="F672" s="85"/>
      <c r="G672" s="87"/>
      <c r="H672" s="88"/>
      <c r="I672" s="89"/>
      <c r="J672" s="88"/>
      <c r="K672" s="90"/>
      <c r="L672" s="90"/>
      <c r="M672" s="91"/>
      <c r="N672" s="91"/>
      <c r="O672" s="91"/>
      <c r="P672" s="91"/>
      <c r="Q672" s="91"/>
      <c r="R672" s="92"/>
      <c r="S672" s="93"/>
      <c r="T672" s="93"/>
      <c r="U672" s="94"/>
      <c r="V672" s="94"/>
      <c r="W672" s="95"/>
      <c r="X672" s="96"/>
      <c r="Y672" s="97"/>
    </row>
    <row r="673" customFormat="false" ht="11.25" hidden="false" customHeight="false" outlineLevel="0" collapsed="false">
      <c r="A673" s="150"/>
      <c r="B673" s="84"/>
      <c r="F673" s="85"/>
      <c r="G673" s="87"/>
      <c r="H673" s="88"/>
      <c r="I673" s="89"/>
      <c r="J673" s="88"/>
      <c r="K673" s="90"/>
      <c r="L673" s="90"/>
      <c r="M673" s="91"/>
      <c r="N673" s="91"/>
      <c r="O673" s="91"/>
      <c r="P673" s="91"/>
      <c r="Q673" s="91"/>
      <c r="R673" s="92"/>
      <c r="S673" s="93"/>
      <c r="T673" s="93"/>
      <c r="U673" s="94"/>
      <c r="V673" s="94"/>
      <c r="W673" s="95"/>
      <c r="X673" s="96"/>
      <c r="Y673" s="97"/>
    </row>
    <row r="674" customFormat="false" ht="11.25" hidden="false" customHeight="false" outlineLevel="0" collapsed="false">
      <c r="A674" s="150"/>
      <c r="B674" s="84"/>
      <c r="F674" s="85"/>
      <c r="G674" s="87"/>
      <c r="H674" s="88"/>
      <c r="I674" s="89"/>
      <c r="J674" s="88"/>
      <c r="K674" s="90"/>
      <c r="L674" s="90"/>
      <c r="M674" s="91"/>
      <c r="N674" s="91"/>
      <c r="O674" s="91"/>
      <c r="P674" s="91"/>
      <c r="Q674" s="91"/>
      <c r="R674" s="92"/>
      <c r="S674" s="93"/>
      <c r="T674" s="93"/>
      <c r="U674" s="94"/>
      <c r="V674" s="94"/>
      <c r="W674" s="95"/>
      <c r="X674" s="96"/>
      <c r="Y674" s="97"/>
    </row>
    <row r="675" customFormat="false" ht="11.25" hidden="false" customHeight="false" outlineLevel="0" collapsed="false">
      <c r="A675" s="150"/>
      <c r="B675" s="84"/>
      <c r="F675" s="85"/>
      <c r="G675" s="87"/>
      <c r="H675" s="88"/>
      <c r="I675" s="89"/>
      <c r="J675" s="88"/>
      <c r="K675" s="90"/>
      <c r="L675" s="90"/>
      <c r="M675" s="91"/>
      <c r="N675" s="91"/>
      <c r="O675" s="91"/>
      <c r="P675" s="91"/>
      <c r="Q675" s="91"/>
      <c r="R675" s="92"/>
      <c r="S675" s="93"/>
      <c r="T675" s="93"/>
      <c r="U675" s="94"/>
      <c r="V675" s="94"/>
      <c r="W675" s="95"/>
      <c r="X675" s="96"/>
      <c r="Y675" s="97"/>
    </row>
    <row r="676" customFormat="false" ht="11.25" hidden="false" customHeight="false" outlineLevel="0" collapsed="false">
      <c r="A676" s="150"/>
      <c r="B676" s="84"/>
      <c r="F676" s="85"/>
      <c r="G676" s="87"/>
      <c r="H676" s="88"/>
      <c r="I676" s="89"/>
      <c r="J676" s="88"/>
      <c r="K676" s="90"/>
      <c r="L676" s="90"/>
      <c r="M676" s="91"/>
      <c r="N676" s="91"/>
      <c r="O676" s="91"/>
      <c r="P676" s="91"/>
      <c r="Q676" s="91"/>
      <c r="R676" s="92"/>
      <c r="S676" s="93"/>
      <c r="T676" s="93"/>
      <c r="U676" s="94"/>
      <c r="V676" s="94"/>
      <c r="W676" s="95"/>
      <c r="X676" s="96"/>
      <c r="Y676" s="97"/>
    </row>
    <row r="677" customFormat="false" ht="11.25" hidden="false" customHeight="false" outlineLevel="0" collapsed="false">
      <c r="A677" s="150"/>
      <c r="B677" s="84"/>
      <c r="F677" s="85"/>
      <c r="G677" s="87"/>
      <c r="H677" s="88"/>
      <c r="I677" s="89"/>
      <c r="J677" s="88"/>
      <c r="K677" s="90"/>
      <c r="L677" s="90"/>
      <c r="M677" s="91"/>
      <c r="N677" s="91"/>
      <c r="O677" s="91"/>
      <c r="P677" s="91"/>
      <c r="Q677" s="91"/>
      <c r="R677" s="92"/>
      <c r="S677" s="93"/>
      <c r="T677" s="93"/>
      <c r="U677" s="94"/>
      <c r="V677" s="94"/>
      <c r="W677" s="95"/>
      <c r="X677" s="96"/>
      <c r="Y677" s="97"/>
    </row>
    <row r="678" customFormat="false" ht="11.25" hidden="false" customHeight="false" outlineLevel="0" collapsed="false">
      <c r="A678" s="150"/>
      <c r="B678" s="84"/>
      <c r="F678" s="85"/>
      <c r="G678" s="87"/>
      <c r="H678" s="88"/>
      <c r="I678" s="89"/>
      <c r="J678" s="88"/>
      <c r="K678" s="90"/>
      <c r="L678" s="90"/>
      <c r="M678" s="91"/>
      <c r="N678" s="91"/>
      <c r="O678" s="91"/>
      <c r="P678" s="91"/>
      <c r="Q678" s="91"/>
      <c r="R678" s="92"/>
      <c r="S678" s="93"/>
      <c r="T678" s="93"/>
      <c r="U678" s="94"/>
      <c r="V678" s="94"/>
      <c r="W678" s="95"/>
      <c r="X678" s="96"/>
      <c r="Y678" s="97"/>
    </row>
    <row r="679" customFormat="false" ht="11.25" hidden="false" customHeight="false" outlineLevel="0" collapsed="false">
      <c r="A679" s="150"/>
      <c r="B679" s="84"/>
      <c r="F679" s="85"/>
      <c r="G679" s="87"/>
      <c r="H679" s="88"/>
      <c r="I679" s="89"/>
      <c r="J679" s="88"/>
      <c r="K679" s="90"/>
      <c r="L679" s="90"/>
      <c r="M679" s="91"/>
      <c r="N679" s="91"/>
      <c r="O679" s="91"/>
      <c r="P679" s="91"/>
      <c r="Q679" s="91"/>
      <c r="R679" s="92"/>
      <c r="S679" s="93"/>
      <c r="T679" s="93"/>
      <c r="U679" s="94"/>
      <c r="V679" s="94"/>
      <c r="W679" s="95"/>
      <c r="X679" s="96"/>
      <c r="Y679" s="97"/>
    </row>
    <row r="680" customFormat="false" ht="11.25" hidden="false" customHeight="false" outlineLevel="0" collapsed="false">
      <c r="A680" s="150"/>
      <c r="B680" s="84"/>
      <c r="F680" s="85"/>
      <c r="G680" s="87"/>
      <c r="H680" s="88"/>
      <c r="I680" s="89"/>
      <c r="J680" s="88"/>
      <c r="K680" s="90"/>
      <c r="L680" s="90"/>
      <c r="M680" s="91"/>
      <c r="N680" s="91"/>
      <c r="O680" s="91"/>
      <c r="P680" s="91"/>
      <c r="Q680" s="91"/>
      <c r="R680" s="92"/>
      <c r="S680" s="93"/>
      <c r="T680" s="93"/>
      <c r="U680" s="94"/>
      <c r="V680" s="94"/>
      <c r="W680" s="95"/>
      <c r="X680" s="96"/>
      <c r="Y680" s="97"/>
    </row>
    <row r="681" customFormat="false" ht="11.25" hidden="false" customHeight="false" outlineLevel="0" collapsed="false">
      <c r="A681" s="150"/>
      <c r="B681" s="84"/>
      <c r="F681" s="85"/>
      <c r="G681" s="87"/>
      <c r="H681" s="88"/>
      <c r="I681" s="89"/>
      <c r="J681" s="88"/>
      <c r="K681" s="90"/>
      <c r="L681" s="90"/>
      <c r="M681" s="91"/>
      <c r="N681" s="91"/>
      <c r="O681" s="91"/>
      <c r="P681" s="91"/>
      <c r="Q681" s="91"/>
      <c r="R681" s="92"/>
      <c r="S681" s="93"/>
      <c r="T681" s="93"/>
      <c r="U681" s="94"/>
      <c r="V681" s="94"/>
      <c r="W681" s="95"/>
      <c r="X681" s="96"/>
      <c r="Y681" s="97"/>
    </row>
    <row r="682" customFormat="false" ht="11.25" hidden="false" customHeight="false" outlineLevel="0" collapsed="false">
      <c r="A682" s="150"/>
      <c r="B682" s="84"/>
      <c r="F682" s="85"/>
      <c r="G682" s="87"/>
      <c r="H682" s="88"/>
      <c r="I682" s="89"/>
      <c r="J682" s="88"/>
      <c r="K682" s="90"/>
      <c r="L682" s="90"/>
      <c r="M682" s="91"/>
      <c r="N682" s="91"/>
      <c r="O682" s="91"/>
      <c r="P682" s="91"/>
      <c r="Q682" s="91"/>
      <c r="R682" s="92"/>
      <c r="S682" s="93"/>
      <c r="T682" s="93"/>
      <c r="U682" s="94"/>
      <c r="V682" s="94"/>
      <c r="W682" s="95"/>
      <c r="X682" s="96"/>
      <c r="Y682" s="97"/>
    </row>
    <row r="683" customFormat="false" ht="11.25" hidden="false" customHeight="false" outlineLevel="0" collapsed="false">
      <c r="A683" s="150"/>
      <c r="B683" s="84"/>
      <c r="F683" s="85"/>
      <c r="G683" s="87"/>
      <c r="H683" s="88"/>
      <c r="I683" s="89"/>
      <c r="J683" s="88"/>
      <c r="K683" s="90"/>
      <c r="L683" s="90"/>
      <c r="M683" s="91"/>
      <c r="N683" s="91"/>
      <c r="O683" s="91"/>
      <c r="P683" s="91"/>
      <c r="Q683" s="91"/>
      <c r="R683" s="92"/>
      <c r="S683" s="93"/>
      <c r="T683" s="93"/>
      <c r="U683" s="94"/>
      <c r="V683" s="94"/>
      <c r="W683" s="95"/>
      <c r="X683" s="96"/>
      <c r="Y683" s="97"/>
    </row>
    <row r="684" customFormat="false" ht="11.25" hidden="false" customHeight="false" outlineLevel="0" collapsed="false">
      <c r="A684" s="150"/>
      <c r="B684" s="84"/>
      <c r="F684" s="85"/>
      <c r="G684" s="87"/>
      <c r="H684" s="88"/>
      <c r="I684" s="89"/>
      <c r="J684" s="88"/>
      <c r="K684" s="90"/>
      <c r="L684" s="90"/>
      <c r="M684" s="91"/>
      <c r="N684" s="91"/>
      <c r="O684" s="91"/>
      <c r="P684" s="91"/>
      <c r="Q684" s="91"/>
      <c r="R684" s="92"/>
      <c r="S684" s="93"/>
      <c r="T684" s="93"/>
      <c r="U684" s="94"/>
      <c r="V684" s="94"/>
      <c r="W684" s="95"/>
      <c r="X684" s="96"/>
      <c r="Y684" s="97"/>
    </row>
    <row r="685" customFormat="false" ht="11.25" hidden="false" customHeight="false" outlineLevel="0" collapsed="false">
      <c r="A685" s="150"/>
      <c r="B685" s="84"/>
      <c r="F685" s="85"/>
      <c r="G685" s="87"/>
      <c r="H685" s="88"/>
      <c r="I685" s="89"/>
      <c r="J685" s="88"/>
      <c r="K685" s="90"/>
      <c r="L685" s="90"/>
      <c r="M685" s="91"/>
      <c r="N685" s="91"/>
      <c r="O685" s="91"/>
      <c r="P685" s="91"/>
      <c r="Q685" s="91"/>
      <c r="R685" s="92"/>
      <c r="S685" s="93"/>
      <c r="T685" s="93"/>
      <c r="U685" s="94"/>
      <c r="V685" s="94"/>
      <c r="W685" s="95"/>
      <c r="X685" s="96"/>
      <c r="Y685" s="97"/>
    </row>
    <row r="686" customFormat="false" ht="11.25" hidden="false" customHeight="false" outlineLevel="0" collapsed="false">
      <c r="A686" s="150"/>
      <c r="B686" s="84"/>
      <c r="F686" s="85"/>
      <c r="G686" s="87"/>
      <c r="H686" s="88"/>
      <c r="I686" s="89"/>
      <c r="J686" s="88"/>
      <c r="K686" s="90"/>
      <c r="L686" s="90"/>
      <c r="M686" s="91"/>
      <c r="N686" s="91"/>
      <c r="O686" s="91"/>
      <c r="P686" s="91"/>
      <c r="Q686" s="91"/>
      <c r="R686" s="92"/>
      <c r="S686" s="93"/>
      <c r="T686" s="93"/>
      <c r="U686" s="94"/>
      <c r="V686" s="94"/>
      <c r="W686" s="95"/>
      <c r="X686" s="96"/>
      <c r="Y686" s="97"/>
    </row>
    <row r="687" customFormat="false" ht="11.25" hidden="false" customHeight="false" outlineLevel="0" collapsed="false">
      <c r="A687" s="150"/>
      <c r="B687" s="84"/>
      <c r="F687" s="85"/>
      <c r="G687" s="87"/>
      <c r="H687" s="88"/>
      <c r="I687" s="89"/>
      <c r="J687" s="88"/>
      <c r="K687" s="90"/>
      <c r="L687" s="90"/>
      <c r="M687" s="91"/>
      <c r="N687" s="91"/>
      <c r="O687" s="91"/>
      <c r="P687" s="91"/>
      <c r="Q687" s="91"/>
      <c r="R687" s="92"/>
      <c r="S687" s="93"/>
      <c r="T687" s="93"/>
      <c r="U687" s="94"/>
      <c r="V687" s="94"/>
      <c r="W687" s="95"/>
      <c r="X687" s="96"/>
      <c r="Y687" s="97"/>
    </row>
    <row r="688" customFormat="false" ht="11.25" hidden="false" customHeight="false" outlineLevel="0" collapsed="false">
      <c r="A688" s="150"/>
      <c r="B688" s="84"/>
      <c r="F688" s="85"/>
      <c r="G688" s="87"/>
      <c r="H688" s="88"/>
      <c r="I688" s="89"/>
      <c r="J688" s="88"/>
      <c r="K688" s="90"/>
      <c r="L688" s="90"/>
      <c r="M688" s="91"/>
      <c r="N688" s="91"/>
      <c r="O688" s="91"/>
      <c r="P688" s="91"/>
      <c r="Q688" s="91"/>
      <c r="R688" s="92"/>
      <c r="S688" s="93"/>
      <c r="T688" s="93"/>
      <c r="U688" s="94"/>
      <c r="V688" s="94"/>
      <c r="W688" s="95"/>
      <c r="X688" s="96"/>
      <c r="Y688" s="97"/>
    </row>
    <row r="689" customFormat="false" ht="11.25" hidden="false" customHeight="false" outlineLevel="0" collapsed="false">
      <c r="A689" s="150"/>
      <c r="B689" s="84"/>
      <c r="F689" s="85"/>
      <c r="G689" s="87"/>
      <c r="H689" s="88"/>
      <c r="I689" s="89"/>
      <c r="J689" s="88"/>
      <c r="K689" s="90"/>
      <c r="L689" s="90"/>
      <c r="M689" s="91"/>
      <c r="N689" s="91"/>
      <c r="O689" s="91"/>
      <c r="P689" s="91"/>
      <c r="Q689" s="91"/>
      <c r="R689" s="92"/>
      <c r="S689" s="93"/>
      <c r="T689" s="93"/>
      <c r="U689" s="94"/>
      <c r="V689" s="94"/>
      <c r="W689" s="95"/>
      <c r="X689" s="96"/>
      <c r="Y689" s="97"/>
    </row>
    <row r="690" customFormat="false" ht="11.25" hidden="false" customHeight="false" outlineLevel="0" collapsed="false">
      <c r="A690" s="150"/>
      <c r="B690" s="84"/>
      <c r="F690" s="85"/>
      <c r="G690" s="87"/>
      <c r="H690" s="88"/>
      <c r="I690" s="89"/>
      <c r="J690" s="88"/>
      <c r="K690" s="90"/>
      <c r="L690" s="90"/>
      <c r="M690" s="91"/>
      <c r="N690" s="91"/>
      <c r="O690" s="91"/>
      <c r="P690" s="91"/>
      <c r="Q690" s="91"/>
      <c r="R690" s="92"/>
      <c r="S690" s="93"/>
      <c r="T690" s="93"/>
      <c r="U690" s="94"/>
      <c r="V690" s="94"/>
      <c r="W690" s="95"/>
      <c r="X690" s="96"/>
      <c r="Y690" s="97"/>
    </row>
    <row r="691" customFormat="false" ht="11.25" hidden="false" customHeight="false" outlineLevel="0" collapsed="false">
      <c r="A691" s="150"/>
      <c r="B691" s="84"/>
      <c r="F691" s="85"/>
      <c r="G691" s="87"/>
      <c r="H691" s="88"/>
      <c r="I691" s="89"/>
      <c r="J691" s="88"/>
      <c r="K691" s="90"/>
      <c r="L691" s="90"/>
      <c r="M691" s="91"/>
      <c r="N691" s="91"/>
      <c r="O691" s="91"/>
      <c r="P691" s="91"/>
      <c r="Q691" s="91"/>
      <c r="R691" s="92"/>
      <c r="S691" s="93"/>
      <c r="T691" s="93"/>
      <c r="U691" s="94"/>
      <c r="V691" s="94"/>
      <c r="W691" s="95"/>
      <c r="X691" s="96"/>
      <c r="Y691" s="97"/>
    </row>
    <row r="692" customFormat="false" ht="11.25" hidden="false" customHeight="false" outlineLevel="0" collapsed="false">
      <c r="A692" s="150"/>
      <c r="B692" s="84"/>
      <c r="F692" s="85"/>
      <c r="G692" s="87"/>
      <c r="H692" s="88"/>
      <c r="I692" s="89"/>
      <c r="J692" s="88"/>
      <c r="K692" s="90"/>
      <c r="L692" s="90"/>
      <c r="M692" s="91"/>
      <c r="N692" s="91"/>
      <c r="O692" s="91"/>
      <c r="P692" s="91"/>
      <c r="Q692" s="91"/>
      <c r="R692" s="92"/>
      <c r="S692" s="93"/>
      <c r="T692" s="93"/>
      <c r="U692" s="94"/>
      <c r="V692" s="94"/>
      <c r="W692" s="95"/>
      <c r="X692" s="96"/>
      <c r="Y692" s="97"/>
    </row>
    <row r="693" customFormat="false" ht="11.25" hidden="false" customHeight="false" outlineLevel="0" collapsed="false">
      <c r="A693" s="150"/>
      <c r="B693" s="84"/>
      <c r="F693" s="85"/>
      <c r="G693" s="87"/>
      <c r="H693" s="88"/>
      <c r="I693" s="89"/>
      <c r="J693" s="88"/>
      <c r="K693" s="90"/>
      <c r="L693" s="90"/>
      <c r="M693" s="91"/>
      <c r="N693" s="91"/>
      <c r="O693" s="91"/>
      <c r="P693" s="91"/>
      <c r="Q693" s="91"/>
      <c r="R693" s="92"/>
      <c r="S693" s="93"/>
      <c r="T693" s="93"/>
      <c r="U693" s="94"/>
      <c r="V693" s="94"/>
      <c r="W693" s="95"/>
      <c r="X693" s="96"/>
      <c r="Y693" s="97"/>
    </row>
    <row r="694" customFormat="false" ht="11.25" hidden="false" customHeight="false" outlineLevel="0" collapsed="false">
      <c r="A694" s="150"/>
      <c r="B694" s="84"/>
      <c r="F694" s="85"/>
      <c r="G694" s="87"/>
      <c r="H694" s="88"/>
      <c r="I694" s="89"/>
      <c r="J694" s="88"/>
      <c r="K694" s="90"/>
      <c r="L694" s="90"/>
      <c r="M694" s="91"/>
      <c r="N694" s="91"/>
      <c r="O694" s="91"/>
      <c r="P694" s="91"/>
      <c r="Q694" s="91"/>
      <c r="R694" s="92"/>
      <c r="S694" s="93"/>
      <c r="T694" s="93"/>
      <c r="U694" s="94"/>
      <c r="V694" s="94"/>
      <c r="W694" s="95"/>
      <c r="X694" s="96"/>
      <c r="Y694" s="97"/>
    </row>
    <row r="695" customFormat="false" ht="11.25" hidden="false" customHeight="false" outlineLevel="0" collapsed="false">
      <c r="A695" s="150"/>
      <c r="B695" s="84"/>
      <c r="F695" s="85"/>
      <c r="G695" s="87"/>
      <c r="H695" s="88"/>
      <c r="I695" s="89"/>
      <c r="J695" s="88"/>
      <c r="K695" s="90"/>
      <c r="L695" s="90"/>
      <c r="M695" s="91"/>
      <c r="N695" s="91"/>
      <c r="O695" s="91"/>
      <c r="P695" s="91"/>
      <c r="Q695" s="91"/>
      <c r="R695" s="92"/>
      <c r="S695" s="93"/>
      <c r="T695" s="93"/>
      <c r="U695" s="94"/>
      <c r="V695" s="94"/>
      <c r="W695" s="95"/>
      <c r="X695" s="96"/>
      <c r="Y695" s="97"/>
    </row>
    <row r="696" customFormat="false" ht="11.25" hidden="false" customHeight="false" outlineLevel="0" collapsed="false">
      <c r="A696" s="150"/>
      <c r="B696" s="84"/>
      <c r="F696" s="85"/>
      <c r="G696" s="87"/>
      <c r="H696" s="88"/>
      <c r="I696" s="89"/>
      <c r="J696" s="88"/>
      <c r="K696" s="90"/>
      <c r="L696" s="90"/>
      <c r="M696" s="91"/>
      <c r="N696" s="91"/>
      <c r="O696" s="91"/>
      <c r="P696" s="91"/>
      <c r="Q696" s="91"/>
      <c r="R696" s="92"/>
      <c r="S696" s="93"/>
      <c r="T696" s="93"/>
      <c r="U696" s="94"/>
      <c r="V696" s="94"/>
      <c r="W696" s="95"/>
      <c r="X696" s="96"/>
      <c r="Y696" s="97"/>
    </row>
    <row r="697" customFormat="false" ht="11.25" hidden="false" customHeight="false" outlineLevel="0" collapsed="false">
      <c r="A697" s="150"/>
      <c r="B697" s="84"/>
      <c r="F697" s="85"/>
      <c r="G697" s="87"/>
      <c r="H697" s="88"/>
      <c r="I697" s="89"/>
      <c r="J697" s="88"/>
      <c r="K697" s="90"/>
      <c r="L697" s="90"/>
      <c r="M697" s="91"/>
      <c r="N697" s="91"/>
      <c r="O697" s="91"/>
      <c r="P697" s="91"/>
      <c r="Q697" s="91"/>
      <c r="R697" s="92"/>
      <c r="S697" s="93"/>
      <c r="T697" s="93"/>
      <c r="U697" s="94"/>
      <c r="V697" s="94"/>
      <c r="W697" s="95"/>
      <c r="X697" s="96"/>
      <c r="Y697" s="97"/>
    </row>
    <row r="698" customFormat="false" ht="11.25" hidden="false" customHeight="false" outlineLevel="0" collapsed="false">
      <c r="A698" s="150"/>
      <c r="B698" s="84"/>
      <c r="F698" s="85"/>
      <c r="G698" s="87"/>
      <c r="H698" s="88"/>
      <c r="I698" s="89"/>
      <c r="J698" s="88"/>
      <c r="K698" s="90"/>
      <c r="L698" s="90"/>
      <c r="M698" s="91"/>
      <c r="N698" s="91"/>
      <c r="O698" s="91"/>
      <c r="P698" s="91"/>
      <c r="Q698" s="91"/>
      <c r="R698" s="92"/>
      <c r="S698" s="93"/>
      <c r="T698" s="93"/>
      <c r="U698" s="94"/>
      <c r="V698" s="94"/>
      <c r="W698" s="95"/>
      <c r="X698" s="96"/>
      <c r="Y698" s="97"/>
    </row>
    <row r="699" customFormat="false" ht="11.25" hidden="false" customHeight="false" outlineLevel="0" collapsed="false">
      <c r="A699" s="150"/>
      <c r="B699" s="84"/>
      <c r="F699" s="85"/>
      <c r="G699" s="87"/>
      <c r="H699" s="88"/>
      <c r="I699" s="89"/>
      <c r="J699" s="88"/>
      <c r="K699" s="90"/>
      <c r="L699" s="90"/>
      <c r="M699" s="91"/>
      <c r="N699" s="91"/>
      <c r="O699" s="91"/>
      <c r="P699" s="91"/>
      <c r="Q699" s="91"/>
      <c r="R699" s="92"/>
      <c r="S699" s="93"/>
      <c r="T699" s="93"/>
      <c r="U699" s="94"/>
      <c r="V699" s="94"/>
      <c r="W699" s="95"/>
      <c r="X699" s="96"/>
      <c r="Y699" s="97"/>
    </row>
    <row r="700" customFormat="false" ht="11.25" hidden="false" customHeight="false" outlineLevel="0" collapsed="false">
      <c r="A700" s="150"/>
      <c r="B700" s="84"/>
      <c r="F700" s="85"/>
      <c r="G700" s="87"/>
      <c r="H700" s="88"/>
      <c r="I700" s="89"/>
      <c r="J700" s="88"/>
      <c r="K700" s="90"/>
      <c r="L700" s="90"/>
      <c r="M700" s="91"/>
      <c r="N700" s="91"/>
      <c r="O700" s="91"/>
      <c r="P700" s="91"/>
      <c r="Q700" s="91"/>
      <c r="R700" s="92"/>
      <c r="S700" s="93"/>
      <c r="T700" s="93"/>
      <c r="U700" s="94"/>
      <c r="V700" s="94"/>
      <c r="W700" s="95"/>
      <c r="X700" s="96"/>
      <c r="Y700" s="97"/>
    </row>
    <row r="701" customFormat="false" ht="11.25" hidden="false" customHeight="false" outlineLevel="0" collapsed="false">
      <c r="A701" s="150"/>
      <c r="B701" s="84"/>
      <c r="F701" s="85"/>
      <c r="G701" s="87"/>
      <c r="H701" s="88"/>
      <c r="I701" s="89"/>
      <c r="J701" s="88"/>
      <c r="K701" s="90"/>
      <c r="L701" s="90"/>
      <c r="M701" s="91"/>
      <c r="N701" s="91"/>
      <c r="O701" s="91"/>
      <c r="P701" s="91"/>
      <c r="Q701" s="91"/>
      <c r="R701" s="92"/>
      <c r="S701" s="93"/>
      <c r="T701" s="93"/>
      <c r="U701" s="94"/>
      <c r="V701" s="94"/>
      <c r="W701" s="95"/>
      <c r="X701" s="96"/>
      <c r="Y701" s="97"/>
    </row>
    <row r="702" customFormat="false" ht="11.25" hidden="false" customHeight="false" outlineLevel="0" collapsed="false">
      <c r="A702" s="150"/>
      <c r="B702" s="84"/>
      <c r="F702" s="85"/>
      <c r="G702" s="87"/>
      <c r="H702" s="88"/>
      <c r="I702" s="89"/>
      <c r="J702" s="88"/>
      <c r="K702" s="90"/>
      <c r="L702" s="90"/>
      <c r="M702" s="91"/>
      <c r="N702" s="91"/>
      <c r="O702" s="91"/>
      <c r="P702" s="91"/>
      <c r="Q702" s="91"/>
      <c r="R702" s="92"/>
      <c r="S702" s="93"/>
      <c r="T702" s="93"/>
      <c r="U702" s="94"/>
      <c r="V702" s="94"/>
      <c r="W702" s="95"/>
      <c r="X702" s="96"/>
      <c r="Y702" s="97"/>
    </row>
    <row r="703" customFormat="false" ht="11.25" hidden="false" customHeight="false" outlineLevel="0" collapsed="false">
      <c r="A703" s="150"/>
      <c r="B703" s="84"/>
      <c r="F703" s="85"/>
      <c r="G703" s="87"/>
      <c r="H703" s="88"/>
      <c r="I703" s="89"/>
      <c r="J703" s="88"/>
      <c r="K703" s="90"/>
      <c r="L703" s="90"/>
      <c r="M703" s="91"/>
      <c r="N703" s="91"/>
      <c r="O703" s="91"/>
      <c r="P703" s="91"/>
      <c r="Q703" s="91"/>
      <c r="R703" s="92"/>
      <c r="S703" s="93"/>
      <c r="T703" s="93"/>
      <c r="U703" s="94"/>
      <c r="V703" s="94"/>
      <c r="W703" s="95"/>
      <c r="X703" s="96"/>
      <c r="Y703" s="97"/>
    </row>
    <row r="704" customFormat="false" ht="11.25" hidden="false" customHeight="false" outlineLevel="0" collapsed="false">
      <c r="A704" s="150"/>
      <c r="B704" s="84"/>
      <c r="F704" s="85"/>
      <c r="G704" s="87"/>
      <c r="H704" s="88"/>
      <c r="I704" s="89"/>
      <c r="J704" s="88"/>
      <c r="K704" s="90"/>
      <c r="L704" s="90"/>
      <c r="M704" s="91"/>
      <c r="N704" s="91"/>
      <c r="O704" s="91"/>
      <c r="P704" s="91"/>
      <c r="Q704" s="91"/>
      <c r="R704" s="92"/>
      <c r="S704" s="93"/>
      <c r="T704" s="93"/>
      <c r="U704" s="94"/>
      <c r="V704" s="94"/>
      <c r="W704" s="95"/>
      <c r="X704" s="96"/>
      <c r="Y704" s="97"/>
    </row>
    <row r="705" customFormat="false" ht="11.25" hidden="false" customHeight="false" outlineLevel="0" collapsed="false">
      <c r="A705" s="150"/>
      <c r="B705" s="84"/>
      <c r="F705" s="85"/>
      <c r="G705" s="87"/>
      <c r="H705" s="88"/>
      <c r="I705" s="89"/>
      <c r="J705" s="88"/>
      <c r="K705" s="90"/>
      <c r="L705" s="90"/>
      <c r="M705" s="91"/>
      <c r="N705" s="91"/>
      <c r="O705" s="91"/>
      <c r="P705" s="91"/>
      <c r="Q705" s="91"/>
      <c r="R705" s="92"/>
      <c r="S705" s="93"/>
      <c r="T705" s="93"/>
      <c r="U705" s="94"/>
      <c r="V705" s="94"/>
      <c r="W705" s="95"/>
      <c r="X705" s="96"/>
      <c r="Y705" s="97"/>
    </row>
    <row r="706" customFormat="false" ht="11.25" hidden="false" customHeight="false" outlineLevel="0" collapsed="false">
      <c r="A706" s="150"/>
      <c r="B706" s="84"/>
      <c r="F706" s="85"/>
      <c r="G706" s="87"/>
      <c r="H706" s="88"/>
      <c r="I706" s="89"/>
      <c r="J706" s="88"/>
      <c r="K706" s="90"/>
      <c r="L706" s="90"/>
      <c r="M706" s="91"/>
      <c r="N706" s="91"/>
      <c r="O706" s="91"/>
      <c r="P706" s="91"/>
      <c r="Q706" s="91"/>
      <c r="R706" s="92"/>
      <c r="S706" s="93"/>
      <c r="T706" s="93"/>
      <c r="U706" s="94"/>
      <c r="V706" s="94"/>
      <c r="W706" s="95"/>
      <c r="X706" s="96"/>
      <c r="Y706" s="97"/>
    </row>
    <row r="707" customFormat="false" ht="11.25" hidden="false" customHeight="false" outlineLevel="0" collapsed="false">
      <c r="A707" s="150"/>
      <c r="B707" s="84"/>
      <c r="F707" s="85"/>
      <c r="G707" s="87"/>
      <c r="H707" s="88"/>
      <c r="I707" s="89"/>
      <c r="J707" s="88"/>
      <c r="K707" s="90"/>
      <c r="L707" s="90"/>
      <c r="M707" s="91"/>
      <c r="N707" s="91"/>
      <c r="O707" s="91"/>
      <c r="P707" s="91"/>
      <c r="Q707" s="91"/>
      <c r="R707" s="92"/>
      <c r="S707" s="93"/>
      <c r="T707" s="93"/>
      <c r="U707" s="94"/>
      <c r="V707" s="94"/>
      <c r="W707" s="95"/>
      <c r="X707" s="96"/>
      <c r="Y707" s="97"/>
    </row>
    <row r="708" customFormat="false" ht="11.25" hidden="false" customHeight="false" outlineLevel="0" collapsed="false">
      <c r="A708" s="150"/>
      <c r="B708" s="84"/>
      <c r="F708" s="85"/>
      <c r="G708" s="87"/>
      <c r="H708" s="88"/>
      <c r="I708" s="89"/>
      <c r="J708" s="88"/>
      <c r="K708" s="90"/>
      <c r="L708" s="90"/>
      <c r="M708" s="91"/>
      <c r="N708" s="91"/>
      <c r="O708" s="91"/>
      <c r="P708" s="91"/>
      <c r="Q708" s="91"/>
      <c r="R708" s="92"/>
      <c r="S708" s="93"/>
      <c r="T708" s="93"/>
      <c r="U708" s="94"/>
      <c r="V708" s="94"/>
      <c r="W708" s="95"/>
      <c r="X708" s="96"/>
      <c r="Y708" s="97"/>
    </row>
    <row r="709" customFormat="false" ht="11.25" hidden="false" customHeight="false" outlineLevel="0" collapsed="false">
      <c r="A709" s="150"/>
      <c r="B709" s="84"/>
      <c r="F709" s="85"/>
      <c r="G709" s="87"/>
      <c r="H709" s="88"/>
      <c r="I709" s="89"/>
      <c r="J709" s="88"/>
      <c r="K709" s="90"/>
      <c r="L709" s="90"/>
      <c r="M709" s="91"/>
      <c r="N709" s="91"/>
      <c r="O709" s="91"/>
      <c r="P709" s="91"/>
      <c r="Q709" s="91"/>
      <c r="R709" s="92"/>
      <c r="S709" s="93"/>
      <c r="T709" s="93"/>
      <c r="U709" s="94"/>
      <c r="V709" s="94"/>
      <c r="W709" s="95"/>
      <c r="X709" s="96"/>
      <c r="Y709" s="97"/>
    </row>
    <row r="710" customFormat="false" ht="11.25" hidden="false" customHeight="false" outlineLevel="0" collapsed="false">
      <c r="A710" s="150"/>
      <c r="B710" s="84"/>
      <c r="F710" s="85"/>
      <c r="G710" s="87"/>
      <c r="H710" s="88"/>
      <c r="I710" s="89"/>
      <c r="J710" s="88"/>
      <c r="K710" s="90"/>
      <c r="L710" s="90"/>
      <c r="M710" s="91"/>
      <c r="N710" s="91"/>
      <c r="O710" s="91"/>
      <c r="P710" s="91"/>
      <c r="Q710" s="91"/>
      <c r="R710" s="92"/>
      <c r="S710" s="93"/>
      <c r="T710" s="93"/>
      <c r="U710" s="94"/>
      <c r="V710" s="94"/>
      <c r="W710" s="95"/>
      <c r="X710" s="96"/>
      <c r="Y710" s="97"/>
    </row>
    <row r="711" customFormat="false" ht="11.25" hidden="false" customHeight="false" outlineLevel="0" collapsed="false">
      <c r="A711" s="150"/>
      <c r="B711" s="84"/>
      <c r="F711" s="85"/>
      <c r="G711" s="87"/>
      <c r="H711" s="88"/>
      <c r="I711" s="89"/>
      <c r="J711" s="88"/>
      <c r="K711" s="90"/>
      <c r="L711" s="90"/>
      <c r="M711" s="91"/>
      <c r="N711" s="91"/>
      <c r="O711" s="91"/>
      <c r="P711" s="91"/>
      <c r="Q711" s="91"/>
      <c r="R711" s="92"/>
      <c r="S711" s="93"/>
      <c r="T711" s="93"/>
      <c r="U711" s="94"/>
      <c r="V711" s="94"/>
      <c r="W711" s="95"/>
      <c r="X711" s="96"/>
      <c r="Y711" s="97"/>
    </row>
    <row r="712" customFormat="false" ht="11.25" hidden="false" customHeight="false" outlineLevel="0" collapsed="false">
      <c r="A712" s="150"/>
      <c r="B712" s="84"/>
      <c r="F712" s="85"/>
      <c r="G712" s="87"/>
      <c r="H712" s="88"/>
      <c r="I712" s="89"/>
      <c r="J712" s="88"/>
      <c r="K712" s="90"/>
      <c r="L712" s="90"/>
      <c r="M712" s="91"/>
      <c r="N712" s="91"/>
      <c r="O712" s="91"/>
      <c r="P712" s="91"/>
      <c r="Q712" s="91"/>
      <c r="R712" s="92"/>
      <c r="S712" s="93"/>
      <c r="T712" s="93"/>
      <c r="U712" s="94"/>
      <c r="V712" s="94"/>
      <c r="W712" s="95"/>
      <c r="X712" s="96"/>
      <c r="Y712" s="97"/>
    </row>
    <row r="713" customFormat="false" ht="11.25" hidden="false" customHeight="false" outlineLevel="0" collapsed="false">
      <c r="A713" s="150"/>
      <c r="B713" s="84"/>
      <c r="F713" s="85"/>
      <c r="G713" s="87"/>
      <c r="H713" s="88"/>
      <c r="I713" s="89"/>
      <c r="J713" s="88"/>
      <c r="K713" s="90"/>
      <c r="L713" s="90"/>
      <c r="M713" s="91"/>
      <c r="N713" s="91"/>
      <c r="O713" s="91"/>
      <c r="P713" s="91"/>
      <c r="Q713" s="91"/>
      <c r="R713" s="92"/>
      <c r="S713" s="93"/>
      <c r="T713" s="93"/>
      <c r="U713" s="94"/>
      <c r="V713" s="94"/>
      <c r="W713" s="95"/>
      <c r="X713" s="96"/>
      <c r="Y713" s="97"/>
    </row>
    <row r="714" customFormat="false" ht="11.25" hidden="false" customHeight="false" outlineLevel="0" collapsed="false">
      <c r="A714" s="150"/>
      <c r="B714" s="84"/>
      <c r="F714" s="85"/>
      <c r="G714" s="87"/>
      <c r="H714" s="88"/>
      <c r="I714" s="89"/>
      <c r="J714" s="88"/>
      <c r="K714" s="90"/>
      <c r="L714" s="90"/>
      <c r="M714" s="91"/>
      <c r="N714" s="91"/>
      <c r="O714" s="91"/>
      <c r="P714" s="91"/>
      <c r="Q714" s="91"/>
      <c r="R714" s="92"/>
      <c r="S714" s="93"/>
      <c r="T714" s="93"/>
      <c r="U714" s="94"/>
      <c r="V714" s="94"/>
      <c r="W714" s="95"/>
      <c r="X714" s="96"/>
      <c r="Y714" s="97"/>
    </row>
    <row r="715" customFormat="false" ht="11.25" hidden="false" customHeight="false" outlineLevel="0" collapsed="false">
      <c r="A715" s="150"/>
      <c r="B715" s="84"/>
      <c r="F715" s="85"/>
      <c r="G715" s="87"/>
      <c r="H715" s="88"/>
      <c r="I715" s="89"/>
      <c r="J715" s="88"/>
      <c r="K715" s="90"/>
      <c r="L715" s="90"/>
      <c r="M715" s="91"/>
      <c r="N715" s="91"/>
      <c r="O715" s="91"/>
      <c r="P715" s="91"/>
      <c r="Q715" s="91"/>
      <c r="R715" s="92"/>
      <c r="S715" s="93"/>
      <c r="T715" s="93"/>
      <c r="U715" s="94"/>
      <c r="V715" s="94"/>
      <c r="W715" s="95"/>
      <c r="X715" s="96"/>
      <c r="Y715" s="97"/>
    </row>
    <row r="716" customFormat="false" ht="11.25" hidden="false" customHeight="false" outlineLevel="0" collapsed="false">
      <c r="A716" s="150"/>
      <c r="B716" s="84"/>
      <c r="F716" s="85"/>
      <c r="G716" s="87"/>
      <c r="H716" s="88"/>
      <c r="I716" s="89"/>
      <c r="J716" s="88"/>
      <c r="K716" s="90"/>
      <c r="L716" s="90"/>
      <c r="M716" s="91"/>
      <c r="N716" s="91"/>
      <c r="O716" s="91"/>
      <c r="P716" s="91"/>
      <c r="Q716" s="91"/>
      <c r="R716" s="92"/>
      <c r="S716" s="93"/>
      <c r="T716" s="93"/>
      <c r="U716" s="94"/>
      <c r="V716" s="94"/>
      <c r="W716" s="95"/>
      <c r="X716" s="96"/>
      <c r="Y716" s="97"/>
    </row>
    <row r="717" customFormat="false" ht="11.25" hidden="false" customHeight="false" outlineLevel="0" collapsed="false">
      <c r="A717" s="150"/>
      <c r="B717" s="84"/>
      <c r="F717" s="85"/>
      <c r="G717" s="87"/>
      <c r="H717" s="88"/>
      <c r="I717" s="89"/>
      <c r="J717" s="88"/>
      <c r="K717" s="90"/>
      <c r="L717" s="90"/>
      <c r="M717" s="91"/>
      <c r="N717" s="91"/>
      <c r="O717" s="91"/>
      <c r="P717" s="91"/>
      <c r="Q717" s="91"/>
      <c r="R717" s="92"/>
      <c r="S717" s="93"/>
      <c r="T717" s="93"/>
      <c r="U717" s="94"/>
      <c r="V717" s="94"/>
      <c r="W717" s="95"/>
      <c r="X717" s="96"/>
      <c r="Y717" s="97"/>
    </row>
    <row r="718" customFormat="false" ht="11.25" hidden="false" customHeight="false" outlineLevel="0" collapsed="false">
      <c r="A718" s="150"/>
      <c r="B718" s="84"/>
      <c r="F718" s="85"/>
      <c r="G718" s="87"/>
      <c r="H718" s="88"/>
      <c r="I718" s="89"/>
      <c r="J718" s="88"/>
      <c r="K718" s="90"/>
      <c r="L718" s="90"/>
      <c r="M718" s="91"/>
      <c r="N718" s="91"/>
      <c r="O718" s="91"/>
      <c r="P718" s="91"/>
      <c r="Q718" s="91"/>
      <c r="R718" s="92"/>
      <c r="S718" s="93"/>
      <c r="T718" s="93"/>
      <c r="U718" s="94"/>
      <c r="V718" s="94"/>
      <c r="W718" s="95"/>
      <c r="X718" s="96"/>
      <c r="Y718" s="97"/>
    </row>
    <row r="719" customFormat="false" ht="11.25" hidden="false" customHeight="false" outlineLevel="0" collapsed="false">
      <c r="A719" s="150"/>
      <c r="B719" s="84"/>
      <c r="F719" s="85"/>
      <c r="G719" s="87"/>
      <c r="H719" s="88"/>
      <c r="I719" s="89"/>
      <c r="J719" s="88"/>
      <c r="K719" s="90"/>
      <c r="L719" s="90"/>
      <c r="M719" s="91"/>
      <c r="N719" s="91"/>
      <c r="O719" s="91"/>
      <c r="P719" s="91"/>
      <c r="Q719" s="91"/>
      <c r="R719" s="92"/>
      <c r="S719" s="93"/>
      <c r="T719" s="93"/>
      <c r="U719" s="94"/>
      <c r="V719" s="94"/>
      <c r="W719" s="95"/>
      <c r="X719" s="96"/>
      <c r="Y719" s="97"/>
    </row>
    <row r="720" customFormat="false" ht="11.25" hidden="false" customHeight="false" outlineLevel="0" collapsed="false">
      <c r="A720" s="150"/>
      <c r="B720" s="84"/>
      <c r="F720" s="85"/>
      <c r="G720" s="87"/>
      <c r="H720" s="88"/>
      <c r="I720" s="89"/>
      <c r="J720" s="88"/>
      <c r="K720" s="90"/>
      <c r="L720" s="90"/>
      <c r="M720" s="91"/>
      <c r="N720" s="91"/>
      <c r="O720" s="91"/>
      <c r="P720" s="91"/>
      <c r="Q720" s="91"/>
      <c r="R720" s="92"/>
      <c r="S720" s="93"/>
      <c r="T720" s="93"/>
      <c r="U720" s="94"/>
      <c r="V720" s="94"/>
      <c r="W720" s="95"/>
      <c r="X720" s="96"/>
      <c r="Y720" s="97"/>
    </row>
    <row r="721" customFormat="false" ht="11.25" hidden="false" customHeight="false" outlineLevel="0" collapsed="false">
      <c r="A721" s="150"/>
      <c r="B721" s="84"/>
      <c r="F721" s="85"/>
      <c r="G721" s="87"/>
      <c r="H721" s="88"/>
      <c r="I721" s="89"/>
      <c r="J721" s="88"/>
      <c r="K721" s="90"/>
      <c r="L721" s="90"/>
      <c r="M721" s="91"/>
      <c r="N721" s="91"/>
      <c r="O721" s="91"/>
      <c r="P721" s="91"/>
      <c r="Q721" s="91"/>
      <c r="R721" s="92"/>
      <c r="S721" s="93"/>
      <c r="T721" s="93"/>
      <c r="U721" s="94"/>
      <c r="V721" s="94"/>
      <c r="W721" s="95"/>
      <c r="X721" s="96"/>
      <c r="Y721" s="97"/>
    </row>
    <row r="722" customFormat="false" ht="11.25" hidden="false" customHeight="false" outlineLevel="0" collapsed="false">
      <c r="A722" s="150"/>
      <c r="B722" s="84"/>
      <c r="F722" s="85"/>
      <c r="G722" s="87"/>
      <c r="H722" s="88"/>
      <c r="I722" s="89"/>
      <c r="J722" s="88"/>
      <c r="K722" s="90"/>
      <c r="L722" s="90"/>
      <c r="M722" s="91"/>
      <c r="N722" s="91"/>
      <c r="O722" s="91"/>
      <c r="P722" s="91"/>
      <c r="Q722" s="91"/>
      <c r="R722" s="92"/>
      <c r="S722" s="93"/>
      <c r="T722" s="93"/>
      <c r="U722" s="94"/>
      <c r="V722" s="94"/>
      <c r="W722" s="95"/>
      <c r="X722" s="96"/>
      <c r="Y722" s="97"/>
    </row>
    <row r="723" customFormat="false" ht="11.25" hidden="false" customHeight="false" outlineLevel="0" collapsed="false">
      <c r="A723" s="150"/>
      <c r="B723" s="84"/>
      <c r="F723" s="85"/>
      <c r="G723" s="87"/>
      <c r="H723" s="88"/>
      <c r="I723" s="89"/>
      <c r="J723" s="88"/>
      <c r="K723" s="90"/>
      <c r="L723" s="90"/>
      <c r="M723" s="91"/>
      <c r="N723" s="91"/>
      <c r="O723" s="91"/>
      <c r="P723" s="91"/>
      <c r="Q723" s="91"/>
      <c r="R723" s="92"/>
      <c r="S723" s="93"/>
      <c r="T723" s="93"/>
      <c r="U723" s="94"/>
      <c r="V723" s="94"/>
      <c r="W723" s="95"/>
      <c r="X723" s="96"/>
      <c r="Y723" s="97"/>
    </row>
    <row r="724" customFormat="false" ht="11.25" hidden="false" customHeight="false" outlineLevel="0" collapsed="false">
      <c r="A724" s="150"/>
      <c r="B724" s="84"/>
      <c r="F724" s="85"/>
      <c r="G724" s="87"/>
      <c r="H724" s="88"/>
      <c r="I724" s="89"/>
      <c r="J724" s="88"/>
      <c r="K724" s="90"/>
      <c r="L724" s="90"/>
      <c r="M724" s="91"/>
      <c r="N724" s="91"/>
      <c r="O724" s="91"/>
      <c r="P724" s="91"/>
      <c r="Q724" s="91"/>
      <c r="R724" s="92"/>
      <c r="S724" s="93"/>
      <c r="T724" s="93"/>
      <c r="U724" s="94"/>
      <c r="V724" s="94"/>
      <c r="W724" s="95"/>
      <c r="X724" s="96"/>
      <c r="Y724" s="97"/>
    </row>
    <row r="725" customFormat="false" ht="11.25" hidden="false" customHeight="false" outlineLevel="0" collapsed="false">
      <c r="A725" s="150"/>
      <c r="B725" s="84"/>
      <c r="F725" s="85"/>
      <c r="G725" s="87"/>
      <c r="H725" s="88"/>
      <c r="I725" s="89"/>
      <c r="J725" s="88"/>
      <c r="K725" s="90"/>
      <c r="L725" s="90"/>
      <c r="M725" s="91"/>
      <c r="N725" s="91"/>
      <c r="O725" s="91"/>
      <c r="P725" s="91"/>
      <c r="Q725" s="91"/>
      <c r="R725" s="92"/>
      <c r="S725" s="93"/>
      <c r="T725" s="93"/>
      <c r="U725" s="94"/>
      <c r="V725" s="94"/>
      <c r="W725" s="95"/>
      <c r="X725" s="96"/>
      <c r="Y725" s="97"/>
    </row>
    <row r="726" customFormat="false" ht="11.25" hidden="false" customHeight="false" outlineLevel="0" collapsed="false">
      <c r="A726" s="150"/>
      <c r="B726" s="84"/>
      <c r="F726" s="85"/>
      <c r="G726" s="87"/>
      <c r="H726" s="88"/>
      <c r="I726" s="89"/>
      <c r="J726" s="88"/>
      <c r="K726" s="90"/>
      <c r="L726" s="90"/>
      <c r="M726" s="91"/>
      <c r="N726" s="91"/>
      <c r="O726" s="91"/>
      <c r="P726" s="91"/>
      <c r="Q726" s="91"/>
      <c r="R726" s="92"/>
      <c r="S726" s="93"/>
      <c r="T726" s="93"/>
      <c r="U726" s="94"/>
      <c r="V726" s="94"/>
      <c r="W726" s="95"/>
      <c r="X726" s="96"/>
      <c r="Y726" s="97"/>
    </row>
    <row r="727" customFormat="false" ht="11.25" hidden="false" customHeight="false" outlineLevel="0" collapsed="false">
      <c r="A727" s="150"/>
      <c r="B727" s="84"/>
      <c r="F727" s="85"/>
      <c r="G727" s="87"/>
      <c r="H727" s="88"/>
      <c r="I727" s="89"/>
      <c r="J727" s="88"/>
      <c r="K727" s="90"/>
      <c r="L727" s="90"/>
      <c r="M727" s="91"/>
      <c r="N727" s="91"/>
      <c r="O727" s="91"/>
      <c r="P727" s="91"/>
      <c r="Q727" s="91"/>
      <c r="R727" s="92"/>
      <c r="S727" s="93"/>
      <c r="T727" s="93"/>
      <c r="U727" s="94"/>
      <c r="V727" s="94"/>
      <c r="W727" s="95"/>
      <c r="X727" s="96"/>
      <c r="Y727" s="97"/>
    </row>
    <row r="728" customFormat="false" ht="11.25" hidden="false" customHeight="false" outlineLevel="0" collapsed="false">
      <c r="A728" s="150"/>
      <c r="B728" s="84"/>
      <c r="F728" s="85"/>
      <c r="G728" s="87"/>
      <c r="H728" s="88"/>
      <c r="I728" s="89"/>
      <c r="J728" s="88"/>
      <c r="K728" s="90"/>
      <c r="L728" s="90"/>
      <c r="M728" s="91"/>
      <c r="N728" s="91"/>
      <c r="O728" s="91"/>
      <c r="P728" s="91"/>
      <c r="Q728" s="91"/>
      <c r="R728" s="92"/>
      <c r="S728" s="93"/>
      <c r="T728" s="93"/>
      <c r="U728" s="94"/>
      <c r="V728" s="94"/>
      <c r="W728" s="95"/>
      <c r="X728" s="96"/>
      <c r="Y728" s="97"/>
    </row>
    <row r="729" customFormat="false" ht="11.25" hidden="false" customHeight="false" outlineLevel="0" collapsed="false">
      <c r="A729" s="150"/>
      <c r="B729" s="84"/>
      <c r="F729" s="85"/>
      <c r="G729" s="87"/>
      <c r="H729" s="88"/>
      <c r="I729" s="89"/>
      <c r="J729" s="88"/>
      <c r="K729" s="90"/>
      <c r="L729" s="90"/>
      <c r="M729" s="91"/>
      <c r="N729" s="91"/>
      <c r="O729" s="91"/>
      <c r="P729" s="91"/>
      <c r="Q729" s="91"/>
      <c r="R729" s="92"/>
      <c r="S729" s="93"/>
      <c r="T729" s="93"/>
      <c r="U729" s="94"/>
      <c r="V729" s="94"/>
      <c r="W729" s="95"/>
      <c r="X729" s="96"/>
      <c r="Y729" s="97"/>
    </row>
    <row r="730" customFormat="false" ht="11.25" hidden="false" customHeight="false" outlineLevel="0" collapsed="false">
      <c r="A730" s="150"/>
      <c r="B730" s="84"/>
      <c r="F730" s="85"/>
      <c r="G730" s="87"/>
      <c r="H730" s="88"/>
      <c r="I730" s="89"/>
      <c r="J730" s="88"/>
      <c r="K730" s="90"/>
      <c r="L730" s="90"/>
      <c r="M730" s="91"/>
      <c r="N730" s="91"/>
      <c r="O730" s="91"/>
      <c r="P730" s="91"/>
      <c r="Q730" s="91"/>
      <c r="R730" s="92"/>
      <c r="S730" s="93"/>
      <c r="T730" s="93"/>
      <c r="U730" s="94"/>
      <c r="V730" s="94"/>
      <c r="W730" s="95"/>
      <c r="X730" s="96"/>
      <c r="Y730" s="97"/>
    </row>
    <row r="731" customFormat="false" ht="11.25" hidden="false" customHeight="false" outlineLevel="0" collapsed="false">
      <c r="A731" s="150"/>
      <c r="B731" s="84"/>
      <c r="F731" s="85"/>
      <c r="G731" s="87"/>
      <c r="H731" s="88"/>
      <c r="I731" s="89"/>
      <c r="J731" s="88"/>
      <c r="K731" s="90"/>
      <c r="L731" s="90"/>
      <c r="M731" s="91"/>
      <c r="N731" s="91"/>
      <c r="O731" s="91"/>
      <c r="P731" s="91"/>
      <c r="Q731" s="91"/>
      <c r="R731" s="92"/>
      <c r="S731" s="93"/>
      <c r="T731" s="93"/>
      <c r="U731" s="94"/>
      <c r="V731" s="94"/>
      <c r="W731" s="95"/>
      <c r="X731" s="96"/>
      <c r="Y731" s="97"/>
    </row>
    <row r="732" customFormat="false" ht="11.25" hidden="false" customHeight="false" outlineLevel="0" collapsed="false">
      <c r="A732" s="150"/>
      <c r="B732" s="84"/>
      <c r="F732" s="85"/>
      <c r="G732" s="87"/>
      <c r="H732" s="88"/>
      <c r="I732" s="89"/>
      <c r="J732" s="88"/>
      <c r="K732" s="90"/>
      <c r="L732" s="90"/>
      <c r="M732" s="91"/>
      <c r="N732" s="91"/>
      <c r="O732" s="91"/>
      <c r="P732" s="91"/>
      <c r="Q732" s="91"/>
      <c r="R732" s="92"/>
      <c r="S732" s="93"/>
      <c r="T732" s="93"/>
      <c r="U732" s="94"/>
      <c r="V732" s="94"/>
      <c r="W732" s="95"/>
      <c r="X732" s="96"/>
      <c r="Y732" s="97"/>
    </row>
    <row r="733" customFormat="false" ht="11.25" hidden="false" customHeight="false" outlineLevel="0" collapsed="false">
      <c r="A733" s="150"/>
      <c r="B733" s="84"/>
      <c r="F733" s="85"/>
      <c r="G733" s="87"/>
      <c r="H733" s="88"/>
      <c r="I733" s="89"/>
      <c r="J733" s="88"/>
      <c r="K733" s="90"/>
      <c r="L733" s="90"/>
      <c r="M733" s="91"/>
      <c r="N733" s="91"/>
      <c r="O733" s="91"/>
      <c r="P733" s="91"/>
      <c r="Q733" s="91"/>
      <c r="R733" s="92"/>
      <c r="S733" s="93"/>
      <c r="T733" s="93"/>
      <c r="U733" s="94"/>
      <c r="V733" s="94"/>
      <c r="W733" s="95"/>
      <c r="X733" s="96"/>
      <c r="Y733" s="97"/>
    </row>
    <row r="734" customFormat="false" ht="11.25" hidden="false" customHeight="false" outlineLevel="0" collapsed="false">
      <c r="A734" s="150"/>
      <c r="B734" s="84"/>
      <c r="F734" s="85"/>
      <c r="G734" s="87"/>
      <c r="H734" s="88"/>
      <c r="I734" s="89"/>
      <c r="J734" s="88"/>
      <c r="K734" s="90"/>
      <c r="L734" s="90"/>
      <c r="M734" s="91"/>
      <c r="N734" s="91"/>
      <c r="O734" s="91"/>
      <c r="P734" s="91"/>
      <c r="Q734" s="91"/>
      <c r="R734" s="92"/>
      <c r="S734" s="93"/>
      <c r="T734" s="93"/>
      <c r="U734" s="94"/>
      <c r="V734" s="94"/>
      <c r="W734" s="95"/>
      <c r="X734" s="96"/>
      <c r="Y734" s="97"/>
    </row>
    <row r="735" customFormat="false" ht="11.25" hidden="false" customHeight="false" outlineLevel="0" collapsed="false">
      <c r="A735" s="150"/>
      <c r="B735" s="84"/>
      <c r="F735" s="85"/>
      <c r="G735" s="87"/>
      <c r="H735" s="88"/>
      <c r="I735" s="89"/>
      <c r="J735" s="88"/>
      <c r="K735" s="90"/>
      <c r="L735" s="90"/>
      <c r="M735" s="91"/>
      <c r="N735" s="91"/>
      <c r="O735" s="91"/>
      <c r="P735" s="91"/>
      <c r="Q735" s="91"/>
      <c r="R735" s="92"/>
      <c r="S735" s="93"/>
      <c r="T735" s="93"/>
      <c r="U735" s="94"/>
      <c r="V735" s="94"/>
      <c r="W735" s="95"/>
      <c r="X735" s="96"/>
      <c r="Y735" s="97"/>
    </row>
    <row r="736" customFormat="false" ht="11.25" hidden="false" customHeight="false" outlineLevel="0" collapsed="false">
      <c r="A736" s="150"/>
      <c r="B736" s="84"/>
      <c r="F736" s="85"/>
      <c r="G736" s="87"/>
      <c r="H736" s="88"/>
      <c r="I736" s="89"/>
      <c r="J736" s="88"/>
      <c r="K736" s="90"/>
      <c r="L736" s="90"/>
      <c r="M736" s="91"/>
      <c r="N736" s="91"/>
      <c r="O736" s="91"/>
      <c r="P736" s="91"/>
      <c r="Q736" s="91"/>
      <c r="R736" s="92"/>
      <c r="S736" s="93"/>
      <c r="T736" s="93"/>
      <c r="U736" s="94"/>
      <c r="V736" s="94"/>
      <c r="W736" s="95"/>
      <c r="X736" s="96"/>
      <c r="Y736" s="97"/>
    </row>
    <row r="737" customFormat="false" ht="11.25" hidden="false" customHeight="false" outlineLevel="0" collapsed="false">
      <c r="A737" s="150"/>
      <c r="B737" s="84"/>
      <c r="F737" s="85"/>
      <c r="G737" s="87"/>
      <c r="H737" s="88"/>
      <c r="I737" s="89"/>
      <c r="J737" s="88"/>
      <c r="K737" s="90"/>
      <c r="L737" s="90"/>
      <c r="M737" s="91"/>
      <c r="N737" s="91"/>
      <c r="O737" s="91"/>
      <c r="P737" s="91"/>
      <c r="Q737" s="91"/>
      <c r="R737" s="92"/>
      <c r="S737" s="93"/>
      <c r="T737" s="93"/>
      <c r="U737" s="94"/>
      <c r="V737" s="94"/>
      <c r="W737" s="95"/>
      <c r="X737" s="96"/>
      <c r="Y737" s="97"/>
    </row>
    <row r="738" customFormat="false" ht="11.25" hidden="false" customHeight="false" outlineLevel="0" collapsed="false">
      <c r="A738" s="150"/>
      <c r="B738" s="84"/>
      <c r="F738" s="85"/>
      <c r="G738" s="87"/>
      <c r="H738" s="88"/>
      <c r="I738" s="89"/>
      <c r="J738" s="88"/>
      <c r="K738" s="90"/>
      <c r="L738" s="90"/>
      <c r="M738" s="91"/>
      <c r="N738" s="91"/>
      <c r="O738" s="91"/>
      <c r="P738" s="91"/>
      <c r="Q738" s="91"/>
      <c r="R738" s="92"/>
      <c r="S738" s="93"/>
      <c r="T738" s="93"/>
      <c r="U738" s="94"/>
      <c r="V738" s="94"/>
      <c r="W738" s="95"/>
      <c r="X738" s="96"/>
      <c r="Y738" s="97"/>
    </row>
    <row r="739" customFormat="false" ht="11.25" hidden="false" customHeight="false" outlineLevel="0" collapsed="false">
      <c r="A739" s="150"/>
      <c r="B739" s="84"/>
      <c r="F739" s="85"/>
      <c r="G739" s="87"/>
      <c r="H739" s="88"/>
      <c r="I739" s="89"/>
      <c r="J739" s="88"/>
      <c r="K739" s="90"/>
      <c r="L739" s="90"/>
      <c r="M739" s="91"/>
      <c r="N739" s="91"/>
      <c r="O739" s="91"/>
      <c r="P739" s="91"/>
      <c r="Q739" s="91"/>
      <c r="R739" s="92"/>
      <c r="S739" s="93"/>
      <c r="T739" s="93"/>
      <c r="U739" s="94"/>
      <c r="V739" s="94"/>
      <c r="W739" s="95"/>
      <c r="X739" s="96"/>
      <c r="Y739" s="97"/>
    </row>
    <row r="740" customFormat="false" ht="11.25" hidden="false" customHeight="false" outlineLevel="0" collapsed="false">
      <c r="A740" s="150"/>
      <c r="B740" s="84"/>
      <c r="F740" s="85"/>
      <c r="G740" s="87"/>
      <c r="H740" s="88"/>
      <c r="I740" s="89"/>
      <c r="J740" s="88"/>
      <c r="K740" s="90"/>
      <c r="L740" s="90"/>
      <c r="M740" s="91"/>
      <c r="N740" s="91"/>
      <c r="O740" s="91"/>
      <c r="P740" s="91"/>
      <c r="Q740" s="91"/>
      <c r="R740" s="92"/>
      <c r="S740" s="93"/>
      <c r="T740" s="93"/>
      <c r="U740" s="94"/>
      <c r="V740" s="94"/>
      <c r="W740" s="95"/>
      <c r="X740" s="96"/>
      <c r="Y740" s="97"/>
    </row>
    <row r="741" customFormat="false" ht="11.25" hidden="false" customHeight="false" outlineLevel="0" collapsed="false">
      <c r="A741" s="150"/>
      <c r="B741" s="84"/>
      <c r="F741" s="85"/>
      <c r="G741" s="87"/>
      <c r="H741" s="88"/>
      <c r="I741" s="89"/>
      <c r="J741" s="88"/>
      <c r="K741" s="90"/>
      <c r="L741" s="90"/>
      <c r="M741" s="91"/>
      <c r="N741" s="91"/>
      <c r="O741" s="91"/>
      <c r="P741" s="91"/>
      <c r="Q741" s="91"/>
      <c r="R741" s="92"/>
      <c r="S741" s="93"/>
      <c r="T741" s="93"/>
      <c r="U741" s="94"/>
      <c r="V741" s="94"/>
      <c r="W741" s="95"/>
      <c r="X741" s="96"/>
      <c r="Y741" s="97"/>
    </row>
    <row r="742" customFormat="false" ht="11.25" hidden="false" customHeight="false" outlineLevel="0" collapsed="false">
      <c r="A742" s="150"/>
      <c r="B742" s="84"/>
      <c r="F742" s="85"/>
      <c r="G742" s="87"/>
      <c r="H742" s="88"/>
      <c r="I742" s="89"/>
      <c r="J742" s="88"/>
      <c r="K742" s="90"/>
      <c r="L742" s="90"/>
      <c r="M742" s="91"/>
      <c r="N742" s="91"/>
      <c r="O742" s="91"/>
      <c r="P742" s="91"/>
      <c r="Q742" s="91"/>
      <c r="R742" s="92"/>
      <c r="S742" s="93"/>
      <c r="T742" s="93"/>
      <c r="U742" s="94"/>
      <c r="V742" s="94"/>
      <c r="W742" s="95"/>
      <c r="X742" s="96"/>
      <c r="Y742" s="97"/>
    </row>
    <row r="743" customFormat="false" ht="11.25" hidden="false" customHeight="false" outlineLevel="0" collapsed="false">
      <c r="A743" s="150"/>
      <c r="B743" s="84"/>
      <c r="F743" s="85"/>
      <c r="G743" s="87"/>
      <c r="H743" s="88"/>
      <c r="I743" s="89"/>
      <c r="J743" s="88"/>
      <c r="K743" s="90"/>
      <c r="L743" s="90"/>
      <c r="M743" s="91"/>
      <c r="N743" s="91"/>
      <c r="O743" s="91"/>
      <c r="P743" s="91"/>
      <c r="Q743" s="91"/>
      <c r="R743" s="92"/>
      <c r="S743" s="93"/>
      <c r="T743" s="93"/>
      <c r="U743" s="94"/>
      <c r="V743" s="94"/>
      <c r="W743" s="95"/>
      <c r="X743" s="96"/>
      <c r="Y743" s="97"/>
    </row>
    <row r="744" customFormat="false" ht="11.25" hidden="false" customHeight="false" outlineLevel="0" collapsed="false">
      <c r="A744" s="150"/>
      <c r="B744" s="84"/>
      <c r="F744" s="85"/>
      <c r="G744" s="87"/>
      <c r="H744" s="88"/>
      <c r="I744" s="89"/>
      <c r="J744" s="88"/>
      <c r="K744" s="90"/>
      <c r="L744" s="90"/>
      <c r="M744" s="91"/>
      <c r="N744" s="91"/>
      <c r="O744" s="91"/>
      <c r="P744" s="91"/>
      <c r="Q744" s="91"/>
      <c r="R744" s="92"/>
      <c r="S744" s="93"/>
      <c r="T744" s="93"/>
      <c r="U744" s="94"/>
      <c r="V744" s="94"/>
      <c r="W744" s="95"/>
      <c r="X744" s="96"/>
      <c r="Y744" s="97"/>
    </row>
    <row r="745" customFormat="false" ht="11.25" hidden="false" customHeight="false" outlineLevel="0" collapsed="false">
      <c r="A745" s="150"/>
      <c r="B745" s="84"/>
      <c r="F745" s="85"/>
      <c r="G745" s="87"/>
      <c r="H745" s="88"/>
      <c r="I745" s="89"/>
      <c r="J745" s="88"/>
      <c r="K745" s="90"/>
      <c r="L745" s="90"/>
      <c r="M745" s="91"/>
      <c r="N745" s="91"/>
      <c r="O745" s="91"/>
      <c r="P745" s="91"/>
      <c r="Q745" s="91"/>
      <c r="R745" s="92"/>
      <c r="S745" s="93"/>
      <c r="T745" s="93"/>
      <c r="U745" s="94"/>
      <c r="V745" s="94"/>
      <c r="W745" s="95"/>
      <c r="X745" s="96"/>
      <c r="Y745" s="97"/>
    </row>
    <row r="746" customFormat="false" ht="11.25" hidden="false" customHeight="false" outlineLevel="0" collapsed="false">
      <c r="A746" s="150"/>
      <c r="B746" s="84"/>
      <c r="F746" s="85"/>
      <c r="G746" s="87"/>
      <c r="H746" s="88"/>
      <c r="I746" s="89"/>
      <c r="J746" s="88"/>
      <c r="K746" s="90"/>
      <c r="L746" s="90"/>
      <c r="M746" s="91"/>
      <c r="N746" s="91"/>
      <c r="O746" s="91"/>
      <c r="P746" s="91"/>
      <c r="Q746" s="91"/>
      <c r="R746" s="92"/>
      <c r="S746" s="93"/>
      <c r="T746" s="93"/>
      <c r="U746" s="94"/>
      <c r="V746" s="94"/>
      <c r="W746" s="95"/>
      <c r="X746" s="96"/>
      <c r="Y746" s="97"/>
    </row>
    <row r="747" customFormat="false" ht="11.25" hidden="false" customHeight="false" outlineLevel="0" collapsed="false">
      <c r="A747" s="150"/>
      <c r="B747" s="84"/>
      <c r="F747" s="85"/>
      <c r="G747" s="87"/>
      <c r="H747" s="88"/>
      <c r="I747" s="89"/>
      <c r="J747" s="88"/>
      <c r="K747" s="90"/>
      <c r="L747" s="90"/>
      <c r="M747" s="91"/>
      <c r="N747" s="91"/>
      <c r="O747" s="91"/>
      <c r="P747" s="91"/>
      <c r="Q747" s="91"/>
      <c r="R747" s="92"/>
      <c r="S747" s="93"/>
      <c r="T747" s="93"/>
      <c r="U747" s="94"/>
      <c r="V747" s="94"/>
      <c r="W747" s="95"/>
      <c r="X747" s="96"/>
      <c r="Y747" s="97"/>
    </row>
    <row r="748" customFormat="false" ht="11.25" hidden="false" customHeight="false" outlineLevel="0" collapsed="false">
      <c r="A748" s="150"/>
      <c r="B748" s="84"/>
      <c r="F748" s="85"/>
      <c r="G748" s="87"/>
      <c r="H748" s="88"/>
      <c r="I748" s="89"/>
      <c r="J748" s="88"/>
      <c r="K748" s="90"/>
      <c r="L748" s="90"/>
      <c r="M748" s="91"/>
      <c r="N748" s="91"/>
      <c r="O748" s="91"/>
      <c r="P748" s="91"/>
      <c r="Q748" s="91"/>
      <c r="R748" s="92"/>
      <c r="S748" s="93"/>
      <c r="T748" s="93"/>
      <c r="U748" s="94"/>
      <c r="V748" s="94"/>
      <c r="W748" s="95"/>
      <c r="X748" s="96"/>
      <c r="Y748" s="97"/>
    </row>
    <row r="749" customFormat="false" ht="11.25" hidden="false" customHeight="false" outlineLevel="0" collapsed="false">
      <c r="A749" s="150"/>
      <c r="B749" s="84"/>
      <c r="F749" s="85"/>
      <c r="G749" s="87"/>
      <c r="H749" s="88"/>
      <c r="I749" s="89"/>
      <c r="J749" s="88"/>
      <c r="K749" s="90"/>
      <c r="L749" s="90"/>
      <c r="M749" s="91"/>
      <c r="N749" s="91"/>
      <c r="O749" s="91"/>
      <c r="P749" s="91"/>
      <c r="Q749" s="91"/>
      <c r="R749" s="92"/>
      <c r="S749" s="93"/>
      <c r="T749" s="93"/>
      <c r="U749" s="94"/>
      <c r="V749" s="94"/>
      <c r="W749" s="95"/>
      <c r="X749" s="96"/>
      <c r="Y749" s="97"/>
    </row>
    <row r="750" customFormat="false" ht="11.25" hidden="false" customHeight="false" outlineLevel="0" collapsed="false">
      <c r="A750" s="150"/>
      <c r="B750" s="84"/>
      <c r="F750" s="85"/>
      <c r="G750" s="87"/>
      <c r="H750" s="88"/>
      <c r="I750" s="89"/>
      <c r="J750" s="88"/>
      <c r="K750" s="90"/>
      <c r="L750" s="90"/>
      <c r="M750" s="91"/>
      <c r="N750" s="91"/>
      <c r="O750" s="91"/>
      <c r="P750" s="91"/>
      <c r="Q750" s="91"/>
      <c r="R750" s="92"/>
      <c r="S750" s="93"/>
      <c r="T750" s="93"/>
      <c r="U750" s="94"/>
      <c r="V750" s="94"/>
      <c r="W750" s="95"/>
      <c r="X750" s="96"/>
      <c r="Y750" s="97"/>
    </row>
    <row r="751" customFormat="false" ht="11.25" hidden="false" customHeight="false" outlineLevel="0" collapsed="false">
      <c r="A751" s="150"/>
      <c r="B751" s="84"/>
      <c r="F751" s="85"/>
      <c r="G751" s="87"/>
      <c r="H751" s="88"/>
      <c r="I751" s="89"/>
      <c r="J751" s="88"/>
      <c r="K751" s="90"/>
      <c r="L751" s="90"/>
      <c r="M751" s="91"/>
      <c r="N751" s="91"/>
      <c r="O751" s="91"/>
      <c r="P751" s="91"/>
      <c r="Q751" s="91"/>
      <c r="R751" s="92"/>
      <c r="S751" s="93"/>
      <c r="T751" s="93"/>
      <c r="U751" s="94"/>
      <c r="V751" s="94"/>
      <c r="W751" s="95"/>
      <c r="X751" s="96"/>
      <c r="Y751" s="97"/>
    </row>
    <row r="752" customFormat="false" ht="11.25" hidden="false" customHeight="false" outlineLevel="0" collapsed="false">
      <c r="A752" s="150"/>
      <c r="B752" s="84"/>
      <c r="F752" s="85"/>
      <c r="G752" s="87"/>
      <c r="H752" s="88"/>
      <c r="I752" s="89"/>
      <c r="J752" s="88"/>
      <c r="K752" s="90"/>
      <c r="L752" s="90"/>
      <c r="M752" s="91"/>
      <c r="N752" s="91"/>
      <c r="O752" s="91"/>
      <c r="P752" s="91"/>
      <c r="Q752" s="91"/>
      <c r="R752" s="92"/>
      <c r="S752" s="93"/>
      <c r="T752" s="93"/>
      <c r="U752" s="94"/>
      <c r="V752" s="94"/>
      <c r="W752" s="95"/>
      <c r="X752" s="96"/>
      <c r="Y752" s="97"/>
    </row>
    <row r="753" customFormat="false" ht="11.25" hidden="false" customHeight="false" outlineLevel="0" collapsed="false">
      <c r="A753" s="150"/>
      <c r="B753" s="84"/>
      <c r="F753" s="85"/>
      <c r="G753" s="87"/>
      <c r="H753" s="88"/>
      <c r="I753" s="89"/>
      <c r="J753" s="88"/>
      <c r="K753" s="90"/>
      <c r="L753" s="90"/>
      <c r="M753" s="91"/>
      <c r="N753" s="91"/>
      <c r="O753" s="91"/>
      <c r="P753" s="91"/>
      <c r="Q753" s="91"/>
      <c r="R753" s="92"/>
      <c r="S753" s="93"/>
      <c r="T753" s="93"/>
      <c r="U753" s="94"/>
      <c r="V753" s="94"/>
      <c r="W753" s="95"/>
      <c r="X753" s="96"/>
      <c r="Y753" s="97"/>
    </row>
    <row r="754" customFormat="false" ht="11.25" hidden="false" customHeight="false" outlineLevel="0" collapsed="false">
      <c r="A754" s="150"/>
      <c r="B754" s="84"/>
      <c r="F754" s="85"/>
      <c r="G754" s="87"/>
      <c r="H754" s="88"/>
      <c r="I754" s="89"/>
      <c r="J754" s="88"/>
      <c r="K754" s="90"/>
      <c r="L754" s="90"/>
      <c r="M754" s="91"/>
      <c r="N754" s="91"/>
      <c r="O754" s="91"/>
      <c r="P754" s="91"/>
      <c r="Q754" s="91"/>
      <c r="R754" s="92"/>
      <c r="S754" s="93"/>
      <c r="T754" s="93"/>
      <c r="U754" s="94"/>
      <c r="V754" s="94"/>
      <c r="W754" s="95"/>
      <c r="X754" s="96"/>
      <c r="Y754" s="97"/>
    </row>
    <row r="755" customFormat="false" ht="11.25" hidden="false" customHeight="false" outlineLevel="0" collapsed="false">
      <c r="A755" s="150"/>
      <c r="B755" s="84"/>
      <c r="F755" s="85"/>
      <c r="G755" s="87"/>
      <c r="H755" s="88"/>
      <c r="I755" s="89"/>
      <c r="J755" s="88"/>
      <c r="K755" s="90"/>
      <c r="L755" s="90"/>
      <c r="M755" s="91"/>
      <c r="N755" s="91"/>
      <c r="O755" s="91"/>
      <c r="P755" s="91"/>
      <c r="Q755" s="91"/>
      <c r="R755" s="92"/>
      <c r="S755" s="93"/>
      <c r="T755" s="93"/>
      <c r="U755" s="94"/>
      <c r="V755" s="94"/>
      <c r="W755" s="95"/>
      <c r="X755" s="96"/>
      <c r="Y755" s="97"/>
    </row>
    <row r="756" customFormat="false" ht="11.25" hidden="false" customHeight="false" outlineLevel="0" collapsed="false">
      <c r="A756" s="150"/>
      <c r="B756" s="84"/>
      <c r="F756" s="85"/>
      <c r="G756" s="87"/>
      <c r="H756" s="88"/>
      <c r="I756" s="89"/>
      <c r="J756" s="88"/>
      <c r="K756" s="90"/>
      <c r="L756" s="90"/>
      <c r="M756" s="91"/>
      <c r="N756" s="91"/>
      <c r="O756" s="91"/>
      <c r="P756" s="91"/>
      <c r="Q756" s="91"/>
      <c r="R756" s="92"/>
      <c r="S756" s="93"/>
      <c r="T756" s="93"/>
      <c r="U756" s="94"/>
      <c r="V756" s="94"/>
      <c r="W756" s="95"/>
      <c r="X756" s="96"/>
      <c r="Y756" s="97"/>
    </row>
    <row r="757" customFormat="false" ht="11.25" hidden="false" customHeight="false" outlineLevel="0" collapsed="false">
      <c r="A757" s="150"/>
      <c r="B757" s="84"/>
      <c r="F757" s="85"/>
      <c r="G757" s="87"/>
      <c r="H757" s="88"/>
      <c r="I757" s="89"/>
      <c r="J757" s="88"/>
      <c r="K757" s="90"/>
      <c r="L757" s="90"/>
      <c r="M757" s="91"/>
      <c r="N757" s="91"/>
      <c r="O757" s="91"/>
      <c r="P757" s="91"/>
      <c r="Q757" s="91"/>
      <c r="R757" s="92"/>
      <c r="S757" s="93"/>
      <c r="T757" s="93"/>
      <c r="U757" s="94"/>
      <c r="V757" s="94"/>
      <c r="W757" s="95"/>
      <c r="X757" s="96"/>
      <c r="Y757" s="97"/>
    </row>
    <row r="758" customFormat="false" ht="11.25" hidden="false" customHeight="false" outlineLevel="0" collapsed="false">
      <c r="A758" s="150"/>
      <c r="B758" s="84"/>
      <c r="F758" s="85"/>
      <c r="G758" s="87"/>
      <c r="H758" s="88"/>
      <c r="I758" s="89"/>
      <c r="J758" s="88"/>
      <c r="K758" s="90"/>
      <c r="L758" s="90"/>
      <c r="M758" s="91"/>
      <c r="N758" s="91"/>
      <c r="O758" s="91"/>
      <c r="P758" s="91"/>
      <c r="Q758" s="91"/>
      <c r="R758" s="92"/>
      <c r="S758" s="93"/>
      <c r="T758" s="93"/>
      <c r="U758" s="94"/>
      <c r="V758" s="94"/>
      <c r="W758" s="95"/>
      <c r="X758" s="96"/>
      <c r="Y758" s="97"/>
    </row>
    <row r="759" customFormat="false" ht="11.25" hidden="false" customHeight="false" outlineLevel="0" collapsed="false">
      <c r="A759" s="150"/>
      <c r="B759" s="84"/>
      <c r="F759" s="85"/>
      <c r="G759" s="87"/>
      <c r="H759" s="88"/>
      <c r="I759" s="89"/>
      <c r="J759" s="88"/>
      <c r="K759" s="90"/>
      <c r="L759" s="90"/>
      <c r="M759" s="91"/>
      <c r="N759" s="91"/>
      <c r="O759" s="91"/>
      <c r="P759" s="91"/>
      <c r="Q759" s="91"/>
      <c r="R759" s="92"/>
      <c r="S759" s="93"/>
      <c r="T759" s="93"/>
      <c r="U759" s="94"/>
      <c r="V759" s="94"/>
      <c r="W759" s="95"/>
      <c r="X759" s="96"/>
      <c r="Y759" s="97"/>
    </row>
    <row r="760" customFormat="false" ht="11.25" hidden="false" customHeight="false" outlineLevel="0" collapsed="false">
      <c r="A760" s="150"/>
      <c r="B760" s="84"/>
      <c r="F760" s="85"/>
      <c r="G760" s="87"/>
      <c r="H760" s="88"/>
      <c r="I760" s="89"/>
      <c r="J760" s="88"/>
      <c r="K760" s="90"/>
      <c r="L760" s="90"/>
      <c r="M760" s="91"/>
      <c r="N760" s="91"/>
      <c r="O760" s="91"/>
      <c r="P760" s="91"/>
      <c r="Q760" s="91"/>
      <c r="R760" s="92"/>
      <c r="S760" s="93"/>
      <c r="T760" s="93"/>
      <c r="U760" s="94"/>
      <c r="V760" s="94"/>
      <c r="W760" s="95"/>
      <c r="X760" s="96"/>
      <c r="Y760" s="97"/>
    </row>
    <row r="761" customFormat="false" ht="11.25" hidden="false" customHeight="false" outlineLevel="0" collapsed="false">
      <c r="A761" s="150"/>
      <c r="B761" s="84"/>
      <c r="F761" s="85"/>
      <c r="G761" s="87"/>
      <c r="H761" s="88"/>
      <c r="I761" s="89"/>
      <c r="J761" s="88"/>
      <c r="K761" s="90"/>
      <c r="L761" s="90"/>
      <c r="M761" s="91"/>
      <c r="N761" s="91"/>
      <c r="O761" s="91"/>
      <c r="P761" s="91"/>
      <c r="Q761" s="91"/>
      <c r="R761" s="92"/>
      <c r="S761" s="93"/>
      <c r="T761" s="93"/>
      <c r="U761" s="94"/>
      <c r="V761" s="94"/>
      <c r="W761" s="95"/>
      <c r="X761" s="96"/>
      <c r="Y761" s="97"/>
    </row>
    <row r="762" customFormat="false" ht="11.25" hidden="false" customHeight="false" outlineLevel="0" collapsed="false">
      <c r="A762" s="150"/>
      <c r="B762" s="84"/>
      <c r="F762" s="85"/>
      <c r="G762" s="87"/>
      <c r="H762" s="88"/>
      <c r="I762" s="89"/>
      <c r="J762" s="88"/>
      <c r="K762" s="90"/>
      <c r="L762" s="90"/>
      <c r="M762" s="91"/>
      <c r="N762" s="91"/>
      <c r="O762" s="91"/>
      <c r="P762" s="91"/>
      <c r="Q762" s="91"/>
      <c r="R762" s="92"/>
      <c r="S762" s="93"/>
      <c r="T762" s="93"/>
      <c r="U762" s="94"/>
      <c r="V762" s="94"/>
      <c r="W762" s="95"/>
      <c r="X762" s="96"/>
      <c r="Y762" s="97"/>
    </row>
    <row r="763" customFormat="false" ht="11.25" hidden="false" customHeight="false" outlineLevel="0" collapsed="false">
      <c r="A763" s="150"/>
      <c r="B763" s="84"/>
      <c r="F763" s="85"/>
      <c r="G763" s="87"/>
      <c r="H763" s="88"/>
      <c r="I763" s="89"/>
      <c r="J763" s="88"/>
      <c r="K763" s="90"/>
      <c r="L763" s="90"/>
      <c r="M763" s="91"/>
      <c r="N763" s="91"/>
      <c r="O763" s="91"/>
      <c r="P763" s="91"/>
      <c r="Q763" s="91"/>
      <c r="R763" s="92"/>
      <c r="S763" s="93"/>
      <c r="T763" s="93"/>
      <c r="U763" s="94"/>
      <c r="V763" s="94"/>
      <c r="W763" s="95"/>
      <c r="X763" s="96"/>
      <c r="Y763" s="97"/>
    </row>
    <row r="764" customFormat="false" ht="11.25" hidden="false" customHeight="false" outlineLevel="0" collapsed="false">
      <c r="A764" s="150"/>
      <c r="B764" s="84"/>
      <c r="F764" s="85"/>
      <c r="G764" s="87"/>
      <c r="H764" s="88"/>
      <c r="I764" s="89"/>
      <c r="J764" s="88"/>
      <c r="K764" s="90"/>
      <c r="L764" s="90"/>
      <c r="M764" s="91"/>
      <c r="N764" s="91"/>
      <c r="O764" s="91"/>
      <c r="P764" s="91"/>
      <c r="Q764" s="91"/>
      <c r="R764" s="92"/>
      <c r="S764" s="93"/>
      <c r="T764" s="93"/>
      <c r="U764" s="94"/>
      <c r="V764" s="94"/>
      <c r="W764" s="95"/>
      <c r="X764" s="96"/>
      <c r="Y764" s="97"/>
    </row>
    <row r="765" customFormat="false" ht="11.25" hidden="false" customHeight="false" outlineLevel="0" collapsed="false">
      <c r="A765" s="150"/>
      <c r="B765" s="84"/>
      <c r="F765" s="85"/>
      <c r="G765" s="87"/>
      <c r="H765" s="88"/>
      <c r="I765" s="89"/>
      <c r="J765" s="88"/>
      <c r="K765" s="90"/>
      <c r="L765" s="90"/>
      <c r="M765" s="91"/>
      <c r="N765" s="91"/>
      <c r="O765" s="91"/>
      <c r="P765" s="91"/>
      <c r="Q765" s="91"/>
      <c r="R765" s="92"/>
      <c r="S765" s="93"/>
      <c r="T765" s="93"/>
      <c r="U765" s="94"/>
      <c r="V765" s="94"/>
      <c r="W765" s="95"/>
      <c r="X765" s="96"/>
      <c r="Y765" s="97"/>
    </row>
    <row r="766" customFormat="false" ht="11.25" hidden="false" customHeight="false" outlineLevel="0" collapsed="false">
      <c r="A766" s="150"/>
      <c r="B766" s="84"/>
      <c r="F766" s="85"/>
      <c r="G766" s="87"/>
      <c r="H766" s="88"/>
      <c r="I766" s="89"/>
      <c r="J766" s="88"/>
      <c r="K766" s="90"/>
      <c r="L766" s="90"/>
      <c r="M766" s="91"/>
      <c r="N766" s="91"/>
      <c r="O766" s="91"/>
      <c r="P766" s="91"/>
      <c r="Q766" s="91"/>
      <c r="R766" s="92"/>
      <c r="S766" s="93"/>
      <c r="T766" s="93"/>
      <c r="U766" s="94"/>
      <c r="V766" s="94"/>
      <c r="W766" s="95"/>
      <c r="X766" s="96"/>
      <c r="Y766" s="97"/>
    </row>
    <row r="767" customFormat="false" ht="11.25" hidden="false" customHeight="false" outlineLevel="0" collapsed="false">
      <c r="A767" s="150"/>
      <c r="B767" s="84"/>
      <c r="F767" s="85"/>
      <c r="G767" s="87"/>
      <c r="H767" s="88"/>
      <c r="I767" s="89"/>
      <c r="J767" s="88"/>
      <c r="K767" s="90"/>
      <c r="L767" s="90"/>
      <c r="M767" s="91"/>
      <c r="N767" s="91"/>
      <c r="O767" s="91"/>
      <c r="P767" s="91"/>
      <c r="Q767" s="91"/>
      <c r="R767" s="92"/>
      <c r="S767" s="93"/>
      <c r="T767" s="93"/>
      <c r="U767" s="94"/>
      <c r="V767" s="94"/>
      <c r="W767" s="95"/>
      <c r="X767" s="96"/>
      <c r="Y767" s="97"/>
    </row>
    <row r="768" customFormat="false" ht="11.25" hidden="false" customHeight="false" outlineLevel="0" collapsed="false">
      <c r="A768" s="150"/>
      <c r="B768" s="84"/>
      <c r="F768" s="85"/>
      <c r="G768" s="87"/>
      <c r="H768" s="88"/>
      <c r="I768" s="89"/>
      <c r="J768" s="88"/>
      <c r="K768" s="90"/>
      <c r="L768" s="90"/>
      <c r="M768" s="91"/>
      <c r="N768" s="91"/>
      <c r="O768" s="91"/>
      <c r="P768" s="91"/>
      <c r="Q768" s="91"/>
      <c r="R768" s="92"/>
      <c r="S768" s="93"/>
      <c r="T768" s="93"/>
      <c r="U768" s="94"/>
      <c r="V768" s="94"/>
      <c r="W768" s="95"/>
      <c r="X768" s="96"/>
      <c r="Y768" s="97"/>
    </row>
    <row r="769" customFormat="false" ht="11.25" hidden="false" customHeight="false" outlineLevel="0" collapsed="false">
      <c r="A769" s="150"/>
      <c r="B769" s="84"/>
      <c r="F769" s="85"/>
      <c r="G769" s="87"/>
      <c r="H769" s="88"/>
      <c r="I769" s="89"/>
      <c r="J769" s="88"/>
      <c r="K769" s="90"/>
      <c r="L769" s="90"/>
      <c r="M769" s="91"/>
      <c r="N769" s="91"/>
      <c r="O769" s="91"/>
      <c r="P769" s="91"/>
      <c r="Q769" s="91"/>
      <c r="R769" s="92"/>
      <c r="S769" s="93"/>
      <c r="T769" s="93"/>
      <c r="U769" s="94"/>
      <c r="V769" s="94"/>
      <c r="W769" s="95"/>
      <c r="X769" s="96"/>
      <c r="Y769" s="97"/>
    </row>
    <row r="770" customFormat="false" ht="11.25" hidden="false" customHeight="false" outlineLevel="0" collapsed="false">
      <c r="A770" s="150"/>
      <c r="B770" s="84"/>
      <c r="F770" s="85"/>
      <c r="G770" s="87"/>
      <c r="H770" s="88"/>
      <c r="I770" s="89"/>
      <c r="J770" s="88"/>
      <c r="K770" s="90"/>
      <c r="L770" s="90"/>
      <c r="M770" s="91"/>
      <c r="N770" s="91"/>
      <c r="O770" s="91"/>
      <c r="P770" s="91"/>
      <c r="Q770" s="91"/>
      <c r="R770" s="92"/>
      <c r="S770" s="93"/>
      <c r="T770" s="93"/>
      <c r="U770" s="94"/>
      <c r="V770" s="94"/>
      <c r="W770" s="95"/>
      <c r="X770" s="96"/>
      <c r="Y770" s="97"/>
    </row>
    <row r="771" customFormat="false" ht="11.25" hidden="false" customHeight="false" outlineLevel="0" collapsed="false">
      <c r="A771" s="150"/>
      <c r="B771" s="84"/>
      <c r="F771" s="85"/>
      <c r="G771" s="87"/>
      <c r="H771" s="88"/>
      <c r="I771" s="89"/>
      <c r="J771" s="88"/>
      <c r="K771" s="90"/>
      <c r="L771" s="90"/>
      <c r="M771" s="91"/>
      <c r="N771" s="91"/>
      <c r="O771" s="91"/>
      <c r="P771" s="91"/>
      <c r="Q771" s="91"/>
      <c r="R771" s="92"/>
      <c r="S771" s="93"/>
      <c r="T771" s="93"/>
      <c r="U771" s="94"/>
      <c r="V771" s="94"/>
      <c r="W771" s="95"/>
      <c r="X771" s="96"/>
      <c r="Y771" s="97"/>
    </row>
    <row r="772" customFormat="false" ht="11.25" hidden="false" customHeight="false" outlineLevel="0" collapsed="false">
      <c r="A772" s="150"/>
      <c r="B772" s="84"/>
      <c r="F772" s="85"/>
      <c r="G772" s="87"/>
      <c r="H772" s="88"/>
      <c r="I772" s="89"/>
      <c r="J772" s="88"/>
      <c r="K772" s="90"/>
      <c r="L772" s="90"/>
      <c r="M772" s="91"/>
      <c r="N772" s="91"/>
      <c r="O772" s="91"/>
      <c r="P772" s="91"/>
      <c r="Q772" s="91"/>
      <c r="R772" s="92"/>
      <c r="S772" s="93"/>
      <c r="T772" s="93"/>
      <c r="U772" s="94"/>
      <c r="V772" s="94"/>
      <c r="W772" s="95"/>
      <c r="X772" s="96"/>
      <c r="Y772" s="97"/>
    </row>
    <row r="773" customFormat="false" ht="11.25" hidden="false" customHeight="false" outlineLevel="0" collapsed="false">
      <c r="A773" s="150"/>
      <c r="B773" s="84"/>
      <c r="F773" s="85"/>
      <c r="G773" s="87"/>
      <c r="H773" s="88"/>
      <c r="I773" s="89"/>
      <c r="J773" s="88"/>
      <c r="K773" s="90"/>
      <c r="L773" s="90"/>
      <c r="M773" s="91"/>
      <c r="N773" s="91"/>
      <c r="O773" s="91"/>
      <c r="P773" s="91"/>
      <c r="Q773" s="91"/>
      <c r="R773" s="92"/>
      <c r="S773" s="93"/>
      <c r="T773" s="93"/>
      <c r="U773" s="94"/>
      <c r="V773" s="94"/>
      <c r="W773" s="95"/>
      <c r="X773" s="96"/>
      <c r="Y773" s="97"/>
    </row>
    <row r="774" customFormat="false" ht="11.25" hidden="false" customHeight="false" outlineLevel="0" collapsed="false">
      <c r="A774" s="150"/>
      <c r="B774" s="84"/>
      <c r="F774" s="85"/>
      <c r="G774" s="87"/>
      <c r="H774" s="88"/>
      <c r="I774" s="89"/>
      <c r="J774" s="88"/>
      <c r="K774" s="90"/>
      <c r="L774" s="90"/>
      <c r="M774" s="91"/>
      <c r="N774" s="91"/>
      <c r="O774" s="91"/>
      <c r="P774" s="91"/>
      <c r="Q774" s="91"/>
      <c r="R774" s="92"/>
      <c r="S774" s="93"/>
      <c r="T774" s="93"/>
      <c r="U774" s="94"/>
      <c r="V774" s="94"/>
      <c r="W774" s="95"/>
      <c r="X774" s="96"/>
      <c r="Y774" s="97"/>
    </row>
    <row r="775" customFormat="false" ht="11.25" hidden="false" customHeight="false" outlineLevel="0" collapsed="false">
      <c r="A775" s="150"/>
      <c r="B775" s="84"/>
      <c r="F775" s="85"/>
      <c r="G775" s="87"/>
      <c r="H775" s="88"/>
      <c r="I775" s="89"/>
      <c r="J775" s="88"/>
      <c r="K775" s="90"/>
      <c r="L775" s="90"/>
      <c r="M775" s="91"/>
      <c r="N775" s="91"/>
      <c r="O775" s="91"/>
      <c r="P775" s="91"/>
      <c r="Q775" s="91"/>
      <c r="R775" s="92"/>
      <c r="S775" s="93"/>
      <c r="T775" s="93"/>
      <c r="U775" s="94"/>
      <c r="V775" s="94"/>
      <c r="W775" s="95"/>
      <c r="X775" s="96"/>
      <c r="Y775" s="97"/>
    </row>
    <row r="776" customFormat="false" ht="11.25" hidden="false" customHeight="false" outlineLevel="0" collapsed="false">
      <c r="A776" s="150"/>
      <c r="B776" s="84"/>
      <c r="F776" s="85"/>
      <c r="G776" s="87"/>
      <c r="H776" s="88"/>
      <c r="I776" s="89"/>
      <c r="J776" s="88"/>
      <c r="K776" s="90"/>
      <c r="L776" s="90"/>
      <c r="M776" s="91"/>
      <c r="N776" s="91"/>
      <c r="O776" s="91"/>
      <c r="P776" s="91"/>
      <c r="Q776" s="91"/>
      <c r="R776" s="92"/>
      <c r="S776" s="93"/>
      <c r="T776" s="93"/>
      <c r="U776" s="94"/>
      <c r="V776" s="94"/>
      <c r="W776" s="95"/>
      <c r="X776" s="96"/>
      <c r="Y776" s="97"/>
    </row>
    <row r="777" customFormat="false" ht="11.25" hidden="false" customHeight="false" outlineLevel="0" collapsed="false">
      <c r="A777" s="150"/>
      <c r="B777" s="84"/>
      <c r="F777" s="85"/>
      <c r="G777" s="87"/>
      <c r="H777" s="88"/>
      <c r="I777" s="89"/>
      <c r="J777" s="88"/>
      <c r="K777" s="90"/>
      <c r="L777" s="90"/>
      <c r="M777" s="91"/>
      <c r="N777" s="91"/>
      <c r="O777" s="91"/>
      <c r="P777" s="91"/>
      <c r="Q777" s="91"/>
      <c r="R777" s="92"/>
      <c r="S777" s="93"/>
      <c r="T777" s="93"/>
      <c r="U777" s="94"/>
      <c r="V777" s="94"/>
      <c r="W777" s="95"/>
      <c r="X777" s="96"/>
      <c r="Y777" s="97"/>
    </row>
    <row r="778" customFormat="false" ht="11.25" hidden="false" customHeight="false" outlineLevel="0" collapsed="false">
      <c r="A778" s="150"/>
      <c r="B778" s="84"/>
      <c r="F778" s="85"/>
      <c r="G778" s="87"/>
      <c r="H778" s="88"/>
      <c r="I778" s="89"/>
      <c r="J778" s="88"/>
      <c r="K778" s="90"/>
      <c r="L778" s="90"/>
      <c r="M778" s="91"/>
      <c r="N778" s="91"/>
      <c r="O778" s="91"/>
      <c r="P778" s="91"/>
      <c r="Q778" s="91"/>
      <c r="R778" s="92"/>
      <c r="S778" s="93"/>
      <c r="T778" s="93"/>
      <c r="U778" s="94"/>
      <c r="V778" s="94"/>
      <c r="W778" s="95"/>
      <c r="X778" s="96"/>
      <c r="Y778" s="97"/>
    </row>
    <row r="779" customFormat="false" ht="11.25" hidden="false" customHeight="false" outlineLevel="0" collapsed="false">
      <c r="A779" s="150"/>
      <c r="B779" s="84"/>
      <c r="F779" s="85"/>
      <c r="G779" s="87"/>
      <c r="H779" s="88"/>
      <c r="I779" s="89"/>
      <c r="J779" s="88"/>
      <c r="K779" s="90"/>
      <c r="L779" s="90"/>
      <c r="M779" s="91"/>
      <c r="N779" s="91"/>
      <c r="O779" s="91"/>
      <c r="P779" s="91"/>
      <c r="Q779" s="91"/>
      <c r="R779" s="92"/>
      <c r="S779" s="93"/>
      <c r="T779" s="93"/>
      <c r="U779" s="94"/>
      <c r="V779" s="94"/>
      <c r="W779" s="95"/>
      <c r="X779" s="96"/>
      <c r="Y779" s="97"/>
    </row>
    <row r="780" customFormat="false" ht="11.25" hidden="false" customHeight="false" outlineLevel="0" collapsed="false">
      <c r="A780" s="150"/>
      <c r="B780" s="84"/>
      <c r="F780" s="85"/>
      <c r="G780" s="87"/>
      <c r="H780" s="88"/>
      <c r="I780" s="89"/>
      <c r="J780" s="88"/>
      <c r="K780" s="90"/>
      <c r="L780" s="90"/>
      <c r="M780" s="91"/>
      <c r="N780" s="91"/>
      <c r="O780" s="91"/>
      <c r="P780" s="91"/>
      <c r="Q780" s="91"/>
      <c r="R780" s="92"/>
      <c r="S780" s="93"/>
      <c r="T780" s="93"/>
      <c r="U780" s="94"/>
      <c r="V780" s="94"/>
      <c r="W780" s="95"/>
      <c r="X780" s="96"/>
      <c r="Y780" s="97"/>
    </row>
    <row r="781" customFormat="false" ht="11.25" hidden="false" customHeight="false" outlineLevel="0" collapsed="false">
      <c r="A781" s="150"/>
      <c r="B781" s="84"/>
      <c r="F781" s="85"/>
      <c r="G781" s="87"/>
      <c r="H781" s="88"/>
      <c r="I781" s="89"/>
      <c r="J781" s="88"/>
      <c r="K781" s="90"/>
      <c r="L781" s="90"/>
      <c r="M781" s="91"/>
      <c r="N781" s="91"/>
      <c r="O781" s="91"/>
      <c r="P781" s="91"/>
      <c r="Q781" s="91"/>
      <c r="R781" s="92"/>
      <c r="S781" s="93"/>
      <c r="T781" s="93"/>
      <c r="U781" s="94"/>
      <c r="V781" s="94"/>
      <c r="W781" s="95"/>
      <c r="X781" s="96"/>
      <c r="Y781" s="97"/>
    </row>
    <row r="782" customFormat="false" ht="11.25" hidden="false" customHeight="false" outlineLevel="0" collapsed="false">
      <c r="A782" s="150"/>
      <c r="B782" s="84"/>
      <c r="F782" s="85"/>
      <c r="G782" s="87"/>
      <c r="H782" s="88"/>
      <c r="I782" s="89"/>
      <c r="J782" s="88"/>
      <c r="K782" s="90"/>
      <c r="L782" s="90"/>
      <c r="M782" s="91"/>
      <c r="N782" s="91"/>
      <c r="O782" s="91"/>
      <c r="P782" s="91"/>
      <c r="Q782" s="91"/>
      <c r="R782" s="92"/>
      <c r="S782" s="93"/>
      <c r="T782" s="93"/>
      <c r="U782" s="94"/>
      <c r="V782" s="94"/>
      <c r="W782" s="95"/>
      <c r="X782" s="96"/>
      <c r="Y782" s="97"/>
    </row>
    <row r="783" customFormat="false" ht="11.25" hidden="false" customHeight="false" outlineLevel="0" collapsed="false">
      <c r="A783" s="150"/>
      <c r="B783" s="84"/>
      <c r="F783" s="85"/>
      <c r="G783" s="87"/>
      <c r="H783" s="88"/>
      <c r="I783" s="89"/>
      <c r="J783" s="88"/>
      <c r="K783" s="90"/>
      <c r="L783" s="90"/>
      <c r="M783" s="91"/>
      <c r="N783" s="91"/>
      <c r="O783" s="91"/>
      <c r="P783" s="91"/>
      <c r="Q783" s="91"/>
      <c r="R783" s="92"/>
      <c r="S783" s="93"/>
      <c r="T783" s="93"/>
      <c r="U783" s="94"/>
      <c r="V783" s="94"/>
      <c r="W783" s="95"/>
      <c r="X783" s="96"/>
      <c r="Y783" s="97"/>
    </row>
    <row r="784" customFormat="false" ht="11.25" hidden="false" customHeight="false" outlineLevel="0" collapsed="false">
      <c r="A784" s="150"/>
      <c r="B784" s="84"/>
      <c r="F784" s="85"/>
      <c r="G784" s="87"/>
      <c r="H784" s="88"/>
      <c r="I784" s="89"/>
      <c r="J784" s="88"/>
      <c r="K784" s="90"/>
      <c r="L784" s="90"/>
      <c r="M784" s="91"/>
      <c r="N784" s="91"/>
      <c r="O784" s="91"/>
      <c r="P784" s="91"/>
      <c r="Q784" s="91"/>
      <c r="R784" s="92"/>
      <c r="S784" s="93"/>
      <c r="T784" s="93"/>
      <c r="U784" s="94"/>
      <c r="V784" s="94"/>
      <c r="W784" s="95"/>
      <c r="X784" s="96"/>
      <c r="Y784" s="97"/>
    </row>
    <row r="785" customFormat="false" ht="11.25" hidden="false" customHeight="false" outlineLevel="0" collapsed="false">
      <c r="A785" s="150"/>
      <c r="B785" s="84"/>
      <c r="F785" s="85"/>
      <c r="G785" s="87"/>
      <c r="H785" s="88"/>
      <c r="I785" s="89"/>
      <c r="J785" s="88"/>
      <c r="K785" s="90"/>
      <c r="L785" s="90"/>
      <c r="M785" s="91"/>
      <c r="N785" s="91"/>
      <c r="O785" s="91"/>
      <c r="P785" s="91"/>
      <c r="Q785" s="91"/>
      <c r="R785" s="92"/>
      <c r="S785" s="93"/>
      <c r="T785" s="93"/>
      <c r="U785" s="94"/>
      <c r="V785" s="94"/>
      <c r="W785" s="95"/>
      <c r="X785" s="96"/>
      <c r="Y785" s="97"/>
    </row>
    <row r="786" customFormat="false" ht="11.25" hidden="false" customHeight="false" outlineLevel="0" collapsed="false">
      <c r="A786" s="150"/>
      <c r="B786" s="84"/>
      <c r="F786" s="85"/>
      <c r="G786" s="87"/>
      <c r="H786" s="88"/>
      <c r="I786" s="89"/>
      <c r="J786" s="88"/>
      <c r="K786" s="90"/>
      <c r="L786" s="90"/>
      <c r="M786" s="91"/>
      <c r="N786" s="91"/>
      <c r="O786" s="91"/>
      <c r="P786" s="91"/>
      <c r="Q786" s="91"/>
      <c r="R786" s="92"/>
      <c r="S786" s="93"/>
      <c r="T786" s="93"/>
      <c r="U786" s="94"/>
      <c r="V786" s="94"/>
      <c r="W786" s="95"/>
      <c r="X786" s="96"/>
      <c r="Y786" s="97"/>
    </row>
    <row r="787" customFormat="false" ht="11.25" hidden="false" customHeight="false" outlineLevel="0" collapsed="false">
      <c r="A787" s="150"/>
      <c r="B787" s="84"/>
      <c r="F787" s="85"/>
      <c r="G787" s="87"/>
      <c r="H787" s="88"/>
      <c r="I787" s="89"/>
      <c r="J787" s="88"/>
      <c r="K787" s="90"/>
      <c r="L787" s="90"/>
      <c r="M787" s="91"/>
      <c r="N787" s="91"/>
      <c r="O787" s="91"/>
      <c r="P787" s="91"/>
      <c r="Q787" s="91"/>
      <c r="R787" s="92"/>
      <c r="S787" s="93"/>
      <c r="T787" s="93"/>
      <c r="U787" s="94"/>
      <c r="V787" s="94"/>
      <c r="W787" s="95"/>
      <c r="X787" s="96"/>
      <c r="Y787" s="97"/>
    </row>
    <row r="788" customFormat="false" ht="11.25" hidden="false" customHeight="false" outlineLevel="0" collapsed="false">
      <c r="A788" s="150"/>
      <c r="B788" s="84"/>
      <c r="F788" s="85"/>
      <c r="G788" s="87"/>
      <c r="H788" s="88"/>
      <c r="I788" s="89"/>
      <c r="J788" s="88"/>
      <c r="K788" s="90"/>
      <c r="L788" s="90"/>
      <c r="M788" s="91"/>
      <c r="N788" s="91"/>
      <c r="O788" s="91"/>
      <c r="P788" s="91"/>
      <c r="Q788" s="91"/>
      <c r="R788" s="92"/>
      <c r="S788" s="93"/>
      <c r="T788" s="93"/>
      <c r="U788" s="94"/>
      <c r="V788" s="94"/>
      <c r="W788" s="95"/>
      <c r="X788" s="96"/>
      <c r="Y788" s="97"/>
    </row>
    <row r="789" customFormat="false" ht="11.25" hidden="false" customHeight="false" outlineLevel="0" collapsed="false">
      <c r="A789" s="150"/>
      <c r="B789" s="84"/>
      <c r="F789" s="85"/>
      <c r="G789" s="87"/>
      <c r="H789" s="88"/>
      <c r="I789" s="89"/>
      <c r="J789" s="88"/>
      <c r="K789" s="90"/>
      <c r="L789" s="90"/>
      <c r="M789" s="91"/>
      <c r="N789" s="91"/>
      <c r="O789" s="91"/>
      <c r="P789" s="91"/>
      <c r="Q789" s="91"/>
      <c r="R789" s="92"/>
      <c r="S789" s="93"/>
      <c r="T789" s="93"/>
      <c r="U789" s="94"/>
      <c r="V789" s="94"/>
      <c r="W789" s="95"/>
      <c r="X789" s="96"/>
      <c r="Y789" s="97"/>
    </row>
    <row r="790" customFormat="false" ht="11.25" hidden="false" customHeight="false" outlineLevel="0" collapsed="false">
      <c r="A790" s="150"/>
      <c r="B790" s="84"/>
      <c r="F790" s="85"/>
      <c r="G790" s="87"/>
      <c r="H790" s="88"/>
      <c r="I790" s="89"/>
      <c r="J790" s="88"/>
      <c r="K790" s="90"/>
      <c r="L790" s="90"/>
      <c r="M790" s="91"/>
      <c r="N790" s="91"/>
      <c r="O790" s="91"/>
      <c r="P790" s="91"/>
      <c r="Q790" s="91"/>
      <c r="R790" s="92"/>
      <c r="S790" s="93"/>
      <c r="T790" s="93"/>
      <c r="U790" s="94"/>
      <c r="V790" s="94"/>
      <c r="W790" s="95"/>
      <c r="X790" s="96"/>
      <c r="Y790" s="97"/>
    </row>
    <row r="791" customFormat="false" ht="11.25" hidden="false" customHeight="false" outlineLevel="0" collapsed="false">
      <c r="A791" s="150"/>
      <c r="B791" s="84"/>
      <c r="F791" s="85"/>
      <c r="G791" s="87"/>
      <c r="H791" s="88"/>
      <c r="I791" s="89"/>
      <c r="J791" s="88"/>
      <c r="K791" s="90"/>
      <c r="L791" s="90"/>
      <c r="M791" s="91"/>
      <c r="N791" s="91"/>
      <c r="O791" s="91"/>
      <c r="P791" s="91"/>
      <c r="Q791" s="91"/>
      <c r="R791" s="92"/>
      <c r="S791" s="93"/>
      <c r="T791" s="93"/>
      <c r="U791" s="94"/>
      <c r="V791" s="94"/>
      <c r="W791" s="95"/>
      <c r="X791" s="96"/>
      <c r="Y791" s="97"/>
    </row>
    <row r="792" customFormat="false" ht="11.25" hidden="false" customHeight="false" outlineLevel="0" collapsed="false">
      <c r="A792" s="150"/>
      <c r="B792" s="84"/>
      <c r="F792" s="85"/>
      <c r="G792" s="87"/>
      <c r="H792" s="88"/>
      <c r="I792" s="89"/>
      <c r="J792" s="88"/>
      <c r="K792" s="90"/>
      <c r="L792" s="90"/>
      <c r="M792" s="91"/>
      <c r="N792" s="91"/>
      <c r="O792" s="91"/>
      <c r="P792" s="91"/>
      <c r="Q792" s="91"/>
      <c r="R792" s="92"/>
      <c r="S792" s="93"/>
      <c r="T792" s="93"/>
      <c r="U792" s="94"/>
      <c r="V792" s="94"/>
      <c r="W792" s="95"/>
      <c r="X792" s="96"/>
      <c r="Y792" s="97"/>
    </row>
    <row r="793" customFormat="false" ht="11.25" hidden="false" customHeight="false" outlineLevel="0" collapsed="false">
      <c r="A793" s="150"/>
      <c r="B793" s="84"/>
      <c r="F793" s="85"/>
      <c r="G793" s="87"/>
      <c r="H793" s="88"/>
      <c r="I793" s="89"/>
      <c r="J793" s="88"/>
      <c r="K793" s="90"/>
      <c r="L793" s="90"/>
      <c r="M793" s="91"/>
      <c r="N793" s="91"/>
      <c r="O793" s="91"/>
      <c r="P793" s="91"/>
      <c r="Q793" s="91"/>
      <c r="R793" s="92"/>
      <c r="S793" s="93"/>
      <c r="T793" s="93"/>
      <c r="U793" s="94"/>
      <c r="V793" s="94"/>
      <c r="W793" s="95"/>
      <c r="X793" s="96"/>
      <c r="Y793" s="97"/>
    </row>
    <row r="794" customFormat="false" ht="11.25" hidden="false" customHeight="false" outlineLevel="0" collapsed="false">
      <c r="A794" s="150"/>
      <c r="B794" s="84"/>
      <c r="F794" s="85"/>
      <c r="G794" s="87"/>
      <c r="H794" s="88"/>
      <c r="I794" s="89"/>
      <c r="J794" s="88"/>
      <c r="K794" s="90"/>
      <c r="L794" s="90"/>
      <c r="M794" s="91"/>
      <c r="N794" s="91"/>
      <c r="O794" s="91"/>
      <c r="P794" s="91"/>
      <c r="Q794" s="91"/>
      <c r="R794" s="92"/>
      <c r="S794" s="93"/>
      <c r="T794" s="93"/>
      <c r="U794" s="94"/>
      <c r="V794" s="94"/>
      <c r="W794" s="95"/>
      <c r="X794" s="96"/>
      <c r="Y794" s="97"/>
    </row>
    <row r="795" customFormat="false" ht="11.25" hidden="false" customHeight="false" outlineLevel="0" collapsed="false">
      <c r="A795" s="150"/>
      <c r="B795" s="84"/>
      <c r="F795" s="85"/>
      <c r="G795" s="87"/>
      <c r="H795" s="88"/>
      <c r="I795" s="89"/>
      <c r="J795" s="88"/>
      <c r="K795" s="90"/>
      <c r="L795" s="90"/>
      <c r="M795" s="91"/>
      <c r="N795" s="91"/>
      <c r="O795" s="91"/>
      <c r="P795" s="91"/>
      <c r="Q795" s="91"/>
      <c r="R795" s="92"/>
      <c r="S795" s="93"/>
      <c r="T795" s="93"/>
      <c r="U795" s="94"/>
      <c r="V795" s="94"/>
      <c r="W795" s="95"/>
      <c r="X795" s="96"/>
      <c r="Y795" s="97"/>
    </row>
    <row r="796" customFormat="false" ht="11.25" hidden="false" customHeight="false" outlineLevel="0" collapsed="false">
      <c r="A796" s="150"/>
      <c r="B796" s="84"/>
      <c r="F796" s="85"/>
      <c r="G796" s="87"/>
      <c r="H796" s="88"/>
      <c r="I796" s="89"/>
      <c r="J796" s="88"/>
      <c r="K796" s="90"/>
      <c r="L796" s="90"/>
      <c r="M796" s="91"/>
      <c r="N796" s="91"/>
      <c r="O796" s="91"/>
      <c r="P796" s="91"/>
      <c r="Q796" s="91"/>
      <c r="R796" s="92"/>
      <c r="S796" s="93"/>
      <c r="T796" s="93"/>
      <c r="U796" s="94"/>
      <c r="V796" s="94"/>
      <c r="W796" s="95"/>
      <c r="X796" s="96"/>
      <c r="Y796" s="97"/>
    </row>
    <row r="797" customFormat="false" ht="11.25" hidden="false" customHeight="false" outlineLevel="0" collapsed="false">
      <c r="A797" s="150"/>
      <c r="B797" s="84"/>
      <c r="F797" s="85"/>
      <c r="G797" s="87"/>
      <c r="H797" s="88"/>
      <c r="I797" s="89"/>
      <c r="J797" s="88"/>
      <c r="K797" s="90"/>
      <c r="L797" s="90"/>
      <c r="M797" s="91"/>
      <c r="N797" s="91"/>
      <c r="O797" s="91"/>
      <c r="P797" s="91"/>
      <c r="Q797" s="91"/>
      <c r="R797" s="92"/>
      <c r="S797" s="93"/>
      <c r="T797" s="93"/>
      <c r="U797" s="94"/>
      <c r="V797" s="94"/>
      <c r="W797" s="95"/>
      <c r="X797" s="96"/>
      <c r="Y797" s="97"/>
    </row>
    <row r="798" customFormat="false" ht="11.25" hidden="false" customHeight="false" outlineLevel="0" collapsed="false">
      <c r="A798" s="150"/>
      <c r="B798" s="84"/>
      <c r="F798" s="85"/>
      <c r="G798" s="87"/>
      <c r="H798" s="88"/>
      <c r="I798" s="89"/>
      <c r="J798" s="88"/>
      <c r="K798" s="90"/>
      <c r="L798" s="90"/>
      <c r="M798" s="91"/>
      <c r="N798" s="91"/>
      <c r="O798" s="91"/>
      <c r="P798" s="91"/>
      <c r="Q798" s="91"/>
      <c r="R798" s="92"/>
      <c r="S798" s="93"/>
      <c r="T798" s="93"/>
      <c r="U798" s="94"/>
      <c r="V798" s="94"/>
      <c r="W798" s="95"/>
      <c r="X798" s="96"/>
      <c r="Y798" s="97"/>
    </row>
    <row r="799" customFormat="false" ht="11.25" hidden="false" customHeight="false" outlineLevel="0" collapsed="false">
      <c r="A799" s="150"/>
      <c r="B799" s="84"/>
      <c r="F799" s="85"/>
      <c r="G799" s="87"/>
      <c r="H799" s="88"/>
      <c r="I799" s="89"/>
      <c r="J799" s="88"/>
      <c r="K799" s="90"/>
      <c r="L799" s="90"/>
      <c r="M799" s="91"/>
      <c r="N799" s="91"/>
      <c r="O799" s="91"/>
      <c r="P799" s="91"/>
      <c r="Q799" s="91"/>
      <c r="R799" s="92"/>
      <c r="S799" s="93"/>
      <c r="T799" s="93"/>
      <c r="U799" s="94"/>
      <c r="V799" s="94"/>
      <c r="W799" s="95"/>
      <c r="X799" s="96"/>
      <c r="Y799" s="97"/>
    </row>
    <row r="800" customFormat="false" ht="11.25" hidden="false" customHeight="false" outlineLevel="0" collapsed="false">
      <c r="A800" s="150"/>
      <c r="B800" s="84"/>
      <c r="F800" s="85"/>
      <c r="G800" s="87"/>
      <c r="H800" s="88"/>
      <c r="I800" s="89"/>
      <c r="J800" s="88"/>
      <c r="K800" s="90"/>
      <c r="L800" s="90"/>
      <c r="M800" s="91"/>
      <c r="N800" s="91"/>
      <c r="O800" s="91"/>
      <c r="P800" s="91"/>
      <c r="Q800" s="91"/>
      <c r="R800" s="92"/>
      <c r="S800" s="93"/>
      <c r="T800" s="93"/>
      <c r="U800" s="94"/>
      <c r="V800" s="94"/>
      <c r="W800" s="95"/>
      <c r="X800" s="96"/>
      <c r="Y800" s="97"/>
    </row>
    <row r="801" customFormat="false" ht="11.25" hidden="false" customHeight="false" outlineLevel="0" collapsed="false">
      <c r="A801" s="150"/>
      <c r="B801" s="84"/>
      <c r="F801" s="85"/>
      <c r="G801" s="87"/>
      <c r="H801" s="88"/>
      <c r="I801" s="89"/>
      <c r="J801" s="88"/>
      <c r="K801" s="90"/>
      <c r="L801" s="90"/>
      <c r="M801" s="91"/>
      <c r="N801" s="91"/>
      <c r="O801" s="91"/>
      <c r="P801" s="91"/>
      <c r="Q801" s="91"/>
      <c r="R801" s="92"/>
      <c r="S801" s="93"/>
      <c r="T801" s="93"/>
      <c r="U801" s="94"/>
      <c r="V801" s="94"/>
      <c r="W801" s="95"/>
      <c r="X801" s="96"/>
      <c r="Y801" s="97"/>
    </row>
    <row r="802" customFormat="false" ht="11.25" hidden="false" customHeight="false" outlineLevel="0" collapsed="false">
      <c r="A802" s="150"/>
      <c r="B802" s="84"/>
      <c r="F802" s="85"/>
      <c r="G802" s="87"/>
      <c r="H802" s="88"/>
      <c r="I802" s="89"/>
      <c r="J802" s="88"/>
      <c r="K802" s="90"/>
      <c r="L802" s="90"/>
      <c r="M802" s="91"/>
      <c r="N802" s="91"/>
      <c r="O802" s="91"/>
      <c r="P802" s="91"/>
      <c r="Q802" s="91"/>
      <c r="R802" s="92"/>
      <c r="S802" s="93"/>
      <c r="T802" s="93"/>
      <c r="U802" s="94"/>
      <c r="V802" s="94"/>
      <c r="W802" s="95"/>
      <c r="X802" s="96"/>
      <c r="Y802" s="97"/>
    </row>
    <row r="803" customFormat="false" ht="11.25" hidden="false" customHeight="false" outlineLevel="0" collapsed="false">
      <c r="A803" s="150"/>
      <c r="B803" s="84"/>
      <c r="F803" s="85"/>
      <c r="G803" s="87"/>
      <c r="H803" s="88"/>
      <c r="I803" s="89"/>
      <c r="J803" s="88"/>
      <c r="K803" s="90"/>
      <c r="L803" s="90"/>
      <c r="M803" s="91"/>
      <c r="N803" s="91"/>
      <c r="O803" s="91"/>
      <c r="P803" s="91"/>
      <c r="Q803" s="91"/>
      <c r="R803" s="92"/>
      <c r="S803" s="93"/>
      <c r="T803" s="93"/>
      <c r="U803" s="94"/>
      <c r="V803" s="94"/>
      <c r="W803" s="95"/>
      <c r="X803" s="96"/>
      <c r="Y803" s="97"/>
    </row>
    <row r="804" customFormat="false" ht="11.25" hidden="false" customHeight="false" outlineLevel="0" collapsed="false">
      <c r="A804" s="150"/>
      <c r="B804" s="84"/>
      <c r="F804" s="85"/>
      <c r="G804" s="87"/>
      <c r="H804" s="88"/>
      <c r="I804" s="89"/>
      <c r="J804" s="88"/>
      <c r="K804" s="90"/>
      <c r="L804" s="90"/>
      <c r="M804" s="91"/>
      <c r="N804" s="91"/>
      <c r="O804" s="91"/>
      <c r="P804" s="91"/>
      <c r="Q804" s="91"/>
      <c r="R804" s="92"/>
      <c r="S804" s="93"/>
      <c r="T804" s="93"/>
      <c r="U804" s="94"/>
      <c r="V804" s="94"/>
      <c r="W804" s="95"/>
      <c r="X804" s="96"/>
      <c r="Y804" s="97"/>
    </row>
    <row r="805" customFormat="false" ht="11.25" hidden="false" customHeight="false" outlineLevel="0" collapsed="false">
      <c r="A805" s="150"/>
      <c r="B805" s="84"/>
      <c r="F805" s="85"/>
      <c r="G805" s="87"/>
      <c r="H805" s="88"/>
      <c r="I805" s="89"/>
      <c r="J805" s="88"/>
      <c r="K805" s="90"/>
      <c r="L805" s="90"/>
      <c r="M805" s="91"/>
      <c r="N805" s="91"/>
      <c r="O805" s="91"/>
      <c r="P805" s="91"/>
      <c r="Q805" s="91"/>
      <c r="R805" s="92"/>
      <c r="S805" s="93"/>
      <c r="T805" s="93"/>
      <c r="U805" s="94"/>
      <c r="V805" s="94"/>
      <c r="W805" s="95"/>
      <c r="X805" s="96"/>
      <c r="Y805" s="97"/>
    </row>
    <row r="806" customFormat="false" ht="11.25" hidden="false" customHeight="false" outlineLevel="0" collapsed="false">
      <c r="A806" s="150"/>
      <c r="B806" s="84"/>
      <c r="F806" s="85"/>
      <c r="G806" s="87"/>
      <c r="H806" s="88"/>
      <c r="I806" s="89"/>
      <c r="J806" s="88"/>
      <c r="K806" s="90"/>
      <c r="L806" s="90"/>
      <c r="M806" s="91"/>
      <c r="N806" s="91"/>
      <c r="O806" s="91"/>
      <c r="P806" s="91"/>
      <c r="Q806" s="91"/>
      <c r="R806" s="92"/>
      <c r="S806" s="93"/>
      <c r="T806" s="93"/>
      <c r="U806" s="94"/>
      <c r="V806" s="94"/>
      <c r="W806" s="95"/>
      <c r="X806" s="96"/>
      <c r="Y806" s="97"/>
    </row>
    <row r="807" customFormat="false" ht="11.25" hidden="false" customHeight="false" outlineLevel="0" collapsed="false">
      <c r="A807" s="150"/>
      <c r="B807" s="84"/>
      <c r="F807" s="85"/>
      <c r="G807" s="87"/>
      <c r="H807" s="88"/>
      <c r="I807" s="89"/>
      <c r="J807" s="88"/>
      <c r="K807" s="90"/>
      <c r="L807" s="90"/>
      <c r="M807" s="91"/>
      <c r="N807" s="91"/>
      <c r="O807" s="91"/>
      <c r="P807" s="91"/>
      <c r="Q807" s="91"/>
      <c r="R807" s="92"/>
      <c r="S807" s="93"/>
      <c r="T807" s="93"/>
      <c r="U807" s="94"/>
      <c r="V807" s="94"/>
      <c r="W807" s="95"/>
      <c r="X807" s="96"/>
      <c r="Y807" s="97"/>
    </row>
    <row r="808" customFormat="false" ht="11.25" hidden="false" customHeight="false" outlineLevel="0" collapsed="false">
      <c r="A808" s="150"/>
      <c r="B808" s="84"/>
      <c r="F808" s="85"/>
      <c r="G808" s="87"/>
      <c r="H808" s="88"/>
      <c r="I808" s="89"/>
      <c r="J808" s="88"/>
      <c r="K808" s="90"/>
      <c r="L808" s="90"/>
      <c r="M808" s="91"/>
      <c r="N808" s="91"/>
      <c r="O808" s="91"/>
      <c r="P808" s="91"/>
      <c r="Q808" s="91"/>
      <c r="R808" s="92"/>
      <c r="S808" s="93"/>
      <c r="T808" s="93"/>
      <c r="U808" s="94"/>
      <c r="V808" s="94"/>
      <c r="W808" s="95"/>
      <c r="X808" s="96"/>
      <c r="Y808" s="97"/>
    </row>
    <row r="809" customFormat="false" ht="11.25" hidden="false" customHeight="false" outlineLevel="0" collapsed="false">
      <c r="A809" s="150"/>
      <c r="B809" s="84"/>
      <c r="F809" s="85"/>
      <c r="G809" s="87"/>
      <c r="H809" s="88"/>
      <c r="I809" s="89"/>
      <c r="J809" s="88"/>
      <c r="K809" s="90"/>
      <c r="L809" s="90"/>
      <c r="M809" s="91"/>
      <c r="N809" s="91"/>
      <c r="O809" s="91"/>
      <c r="P809" s="91"/>
      <c r="Q809" s="91"/>
      <c r="R809" s="92"/>
      <c r="S809" s="93"/>
      <c r="T809" s="93"/>
      <c r="U809" s="94"/>
      <c r="V809" s="94"/>
      <c r="W809" s="95"/>
      <c r="X809" s="96"/>
      <c r="Y809" s="97"/>
    </row>
    <row r="810" customFormat="false" ht="11.25" hidden="false" customHeight="false" outlineLevel="0" collapsed="false">
      <c r="A810" s="150"/>
      <c r="B810" s="84"/>
      <c r="F810" s="85"/>
      <c r="G810" s="87"/>
      <c r="H810" s="88"/>
      <c r="I810" s="89"/>
      <c r="J810" s="88"/>
      <c r="K810" s="90"/>
      <c r="L810" s="90"/>
      <c r="M810" s="91"/>
      <c r="N810" s="91"/>
      <c r="O810" s="91"/>
      <c r="P810" s="91"/>
      <c r="Q810" s="91"/>
      <c r="R810" s="92"/>
      <c r="S810" s="93"/>
      <c r="T810" s="93"/>
      <c r="U810" s="94"/>
      <c r="V810" s="94"/>
      <c r="W810" s="95"/>
      <c r="X810" s="96"/>
      <c r="Y810" s="97"/>
    </row>
    <row r="811" customFormat="false" ht="11.25" hidden="false" customHeight="false" outlineLevel="0" collapsed="false">
      <c r="A811" s="150"/>
      <c r="B811" s="84"/>
      <c r="F811" s="85"/>
      <c r="G811" s="87"/>
      <c r="H811" s="88"/>
      <c r="I811" s="89"/>
      <c r="J811" s="88"/>
      <c r="K811" s="90"/>
      <c r="L811" s="90"/>
      <c r="M811" s="91"/>
      <c r="N811" s="91"/>
      <c r="O811" s="91"/>
      <c r="P811" s="91"/>
      <c r="Q811" s="91"/>
      <c r="R811" s="92"/>
      <c r="S811" s="93"/>
      <c r="T811" s="93"/>
      <c r="U811" s="94"/>
      <c r="V811" s="94"/>
      <c r="W811" s="95"/>
      <c r="X811" s="96"/>
      <c r="Y811" s="97"/>
    </row>
    <row r="812" customFormat="false" ht="11.25" hidden="false" customHeight="false" outlineLevel="0" collapsed="false">
      <c r="A812" s="150"/>
      <c r="B812" s="84"/>
      <c r="F812" s="85"/>
      <c r="G812" s="87"/>
      <c r="H812" s="88"/>
      <c r="I812" s="89"/>
      <c r="J812" s="88"/>
      <c r="K812" s="90"/>
      <c r="L812" s="90"/>
      <c r="M812" s="91"/>
      <c r="N812" s="91"/>
      <c r="O812" s="91"/>
      <c r="P812" s="91"/>
      <c r="Q812" s="91"/>
      <c r="R812" s="92"/>
      <c r="S812" s="93"/>
      <c r="T812" s="93"/>
      <c r="U812" s="94"/>
      <c r="V812" s="94"/>
      <c r="W812" s="95"/>
      <c r="X812" s="96"/>
      <c r="Y812" s="97"/>
    </row>
    <row r="813" customFormat="false" ht="11.25" hidden="false" customHeight="false" outlineLevel="0" collapsed="false">
      <c r="A813" s="150"/>
      <c r="B813" s="84"/>
      <c r="F813" s="85"/>
      <c r="G813" s="87"/>
      <c r="H813" s="88"/>
      <c r="I813" s="89"/>
      <c r="J813" s="88"/>
      <c r="K813" s="90"/>
      <c r="L813" s="90"/>
      <c r="M813" s="91"/>
      <c r="N813" s="91"/>
      <c r="O813" s="91"/>
      <c r="P813" s="91"/>
      <c r="Q813" s="91"/>
      <c r="R813" s="92"/>
      <c r="S813" s="93"/>
      <c r="T813" s="93"/>
      <c r="U813" s="94"/>
      <c r="V813" s="94"/>
      <c r="W813" s="95"/>
      <c r="X813" s="96"/>
      <c r="Y813" s="97"/>
    </row>
    <row r="814" customFormat="false" ht="11.25" hidden="false" customHeight="false" outlineLevel="0" collapsed="false">
      <c r="A814" s="150"/>
      <c r="B814" s="84"/>
      <c r="F814" s="85"/>
      <c r="G814" s="87"/>
      <c r="H814" s="88"/>
      <c r="I814" s="89"/>
      <c r="J814" s="88"/>
      <c r="K814" s="90"/>
      <c r="L814" s="90"/>
      <c r="M814" s="91"/>
      <c r="N814" s="91"/>
      <c r="O814" s="91"/>
      <c r="P814" s="91"/>
      <c r="Q814" s="91"/>
      <c r="R814" s="92"/>
      <c r="S814" s="93"/>
      <c r="T814" s="93"/>
      <c r="U814" s="94"/>
      <c r="V814" s="94"/>
      <c r="W814" s="95"/>
      <c r="X814" s="96"/>
      <c r="Y814" s="97"/>
    </row>
    <row r="815" customFormat="false" ht="11.25" hidden="false" customHeight="false" outlineLevel="0" collapsed="false">
      <c r="A815" s="150"/>
      <c r="B815" s="84"/>
      <c r="F815" s="85"/>
      <c r="G815" s="87"/>
      <c r="H815" s="88"/>
      <c r="I815" s="89"/>
      <c r="J815" s="88"/>
      <c r="K815" s="90"/>
      <c r="L815" s="90"/>
      <c r="M815" s="91"/>
      <c r="N815" s="91"/>
      <c r="O815" s="91"/>
      <c r="P815" s="91"/>
      <c r="Q815" s="91"/>
      <c r="R815" s="92"/>
      <c r="S815" s="93"/>
      <c r="T815" s="93"/>
      <c r="U815" s="94"/>
      <c r="V815" s="94"/>
      <c r="W815" s="95"/>
      <c r="X815" s="96"/>
      <c r="Y815" s="97"/>
    </row>
    <row r="816" customFormat="false" ht="11.25" hidden="false" customHeight="false" outlineLevel="0" collapsed="false">
      <c r="A816" s="150"/>
      <c r="B816" s="84"/>
      <c r="F816" s="85"/>
      <c r="G816" s="87"/>
      <c r="H816" s="88"/>
      <c r="I816" s="89"/>
      <c r="J816" s="88"/>
      <c r="K816" s="90"/>
      <c r="L816" s="90"/>
      <c r="M816" s="91"/>
      <c r="N816" s="91"/>
      <c r="O816" s="91"/>
      <c r="P816" s="91"/>
      <c r="Q816" s="91"/>
      <c r="R816" s="92"/>
      <c r="S816" s="93"/>
      <c r="T816" s="93"/>
      <c r="U816" s="94"/>
      <c r="V816" s="94"/>
      <c r="W816" s="95"/>
      <c r="X816" s="96"/>
      <c r="Y816" s="97"/>
    </row>
    <row r="817" customFormat="false" ht="11.25" hidden="false" customHeight="false" outlineLevel="0" collapsed="false">
      <c r="A817" s="150"/>
      <c r="B817" s="84"/>
      <c r="F817" s="85"/>
      <c r="G817" s="87"/>
      <c r="H817" s="88"/>
      <c r="I817" s="89"/>
      <c r="J817" s="88"/>
      <c r="K817" s="90"/>
      <c r="L817" s="90"/>
      <c r="M817" s="91"/>
      <c r="N817" s="91"/>
      <c r="O817" s="91"/>
      <c r="P817" s="91"/>
      <c r="Q817" s="91"/>
      <c r="R817" s="92"/>
      <c r="S817" s="93"/>
      <c r="T817" s="93"/>
      <c r="U817" s="94"/>
      <c r="V817" s="94"/>
      <c r="W817" s="95"/>
      <c r="X817" s="96"/>
      <c r="Y817" s="97"/>
    </row>
    <row r="818" customFormat="false" ht="11.25" hidden="false" customHeight="false" outlineLevel="0" collapsed="false">
      <c r="A818" s="150"/>
      <c r="B818" s="84"/>
      <c r="F818" s="85"/>
      <c r="G818" s="87"/>
      <c r="H818" s="88"/>
      <c r="I818" s="89"/>
      <c r="J818" s="88"/>
      <c r="K818" s="90"/>
      <c r="L818" s="90"/>
      <c r="M818" s="91"/>
      <c r="N818" s="91"/>
      <c r="O818" s="91"/>
      <c r="P818" s="91"/>
      <c r="Q818" s="91"/>
      <c r="R818" s="92"/>
      <c r="S818" s="93"/>
      <c r="T818" s="93"/>
      <c r="U818" s="94"/>
      <c r="V818" s="94"/>
      <c r="W818" s="95"/>
      <c r="X818" s="96"/>
      <c r="Y818" s="97"/>
    </row>
    <row r="819" customFormat="false" ht="11.25" hidden="false" customHeight="false" outlineLevel="0" collapsed="false">
      <c r="A819" s="150"/>
      <c r="B819" s="84"/>
      <c r="F819" s="85"/>
      <c r="G819" s="87"/>
      <c r="H819" s="88"/>
      <c r="I819" s="89"/>
      <c r="J819" s="88"/>
      <c r="K819" s="90"/>
      <c r="L819" s="90"/>
      <c r="M819" s="91"/>
      <c r="N819" s="91"/>
      <c r="O819" s="91"/>
      <c r="P819" s="91"/>
      <c r="Q819" s="91"/>
      <c r="R819" s="92"/>
      <c r="S819" s="93"/>
      <c r="T819" s="93"/>
      <c r="U819" s="94"/>
      <c r="V819" s="94"/>
      <c r="W819" s="95"/>
      <c r="X819" s="96"/>
      <c r="Y819" s="97"/>
    </row>
    <row r="820" customFormat="false" ht="11.25" hidden="false" customHeight="false" outlineLevel="0" collapsed="false">
      <c r="A820" s="150"/>
      <c r="B820" s="84"/>
      <c r="F820" s="85"/>
      <c r="G820" s="87"/>
      <c r="H820" s="88"/>
      <c r="I820" s="89"/>
      <c r="J820" s="88"/>
      <c r="K820" s="90"/>
      <c r="L820" s="90"/>
      <c r="M820" s="91"/>
      <c r="N820" s="91"/>
      <c r="O820" s="91"/>
      <c r="P820" s="91"/>
      <c r="Q820" s="91"/>
      <c r="R820" s="92"/>
      <c r="S820" s="93"/>
      <c r="T820" s="93"/>
      <c r="U820" s="94"/>
      <c r="V820" s="94"/>
      <c r="W820" s="95"/>
      <c r="X820" s="96"/>
      <c r="Y820" s="97"/>
    </row>
    <row r="821" customFormat="false" ht="11.25" hidden="false" customHeight="false" outlineLevel="0" collapsed="false">
      <c r="A821" s="150"/>
      <c r="B821" s="84"/>
      <c r="F821" s="85"/>
      <c r="G821" s="87"/>
      <c r="H821" s="88"/>
      <c r="I821" s="89"/>
      <c r="J821" s="88"/>
      <c r="K821" s="90"/>
      <c r="L821" s="90"/>
      <c r="M821" s="91"/>
      <c r="N821" s="91"/>
      <c r="O821" s="91"/>
      <c r="P821" s="91"/>
      <c r="Q821" s="91"/>
      <c r="R821" s="92"/>
      <c r="S821" s="93"/>
      <c r="T821" s="93"/>
      <c r="U821" s="94"/>
      <c r="V821" s="94"/>
      <c r="W821" s="95"/>
      <c r="X821" s="96"/>
      <c r="Y821" s="97"/>
    </row>
    <row r="822" customFormat="false" ht="11.25" hidden="false" customHeight="false" outlineLevel="0" collapsed="false">
      <c r="A822" s="150"/>
      <c r="B822" s="84"/>
      <c r="F822" s="85"/>
      <c r="G822" s="87"/>
      <c r="H822" s="88"/>
      <c r="I822" s="89"/>
      <c r="J822" s="88"/>
      <c r="K822" s="90"/>
      <c r="L822" s="90"/>
      <c r="M822" s="91"/>
      <c r="N822" s="91"/>
      <c r="O822" s="91"/>
      <c r="P822" s="91"/>
      <c r="Q822" s="91"/>
      <c r="R822" s="92"/>
      <c r="S822" s="93"/>
      <c r="T822" s="93"/>
      <c r="U822" s="94"/>
      <c r="V822" s="94"/>
      <c r="W822" s="95"/>
      <c r="X822" s="96"/>
      <c r="Y822" s="97"/>
    </row>
    <row r="823" customFormat="false" ht="11.25" hidden="false" customHeight="false" outlineLevel="0" collapsed="false">
      <c r="A823" s="150"/>
      <c r="B823" s="84"/>
      <c r="F823" s="85"/>
      <c r="G823" s="87"/>
      <c r="H823" s="88"/>
      <c r="I823" s="89"/>
      <c r="J823" s="88"/>
      <c r="K823" s="90"/>
      <c r="L823" s="90"/>
      <c r="M823" s="91"/>
      <c r="N823" s="91"/>
      <c r="O823" s="91"/>
      <c r="P823" s="91"/>
      <c r="Q823" s="91"/>
      <c r="R823" s="92"/>
      <c r="S823" s="93"/>
      <c r="T823" s="93"/>
      <c r="U823" s="94"/>
      <c r="V823" s="94"/>
      <c r="W823" s="95"/>
      <c r="X823" s="96"/>
      <c r="Y823" s="97"/>
    </row>
    <row r="824" customFormat="false" ht="11.25" hidden="false" customHeight="false" outlineLevel="0" collapsed="false">
      <c r="A824" s="150"/>
      <c r="B824" s="84"/>
      <c r="F824" s="85"/>
      <c r="G824" s="87"/>
      <c r="H824" s="88"/>
      <c r="I824" s="89"/>
      <c r="J824" s="88"/>
      <c r="K824" s="90"/>
      <c r="L824" s="90"/>
      <c r="M824" s="91"/>
      <c r="N824" s="91"/>
      <c r="O824" s="91"/>
      <c r="P824" s="91"/>
      <c r="Q824" s="91"/>
      <c r="R824" s="92"/>
      <c r="S824" s="93"/>
      <c r="T824" s="93"/>
      <c r="U824" s="94"/>
      <c r="V824" s="94"/>
      <c r="W824" s="95"/>
      <c r="X824" s="96"/>
      <c r="Y824" s="97"/>
    </row>
    <row r="825" customFormat="false" ht="11.25" hidden="false" customHeight="false" outlineLevel="0" collapsed="false">
      <c r="A825" s="150"/>
      <c r="B825" s="84"/>
      <c r="F825" s="85"/>
      <c r="G825" s="87"/>
      <c r="H825" s="88"/>
      <c r="I825" s="89"/>
      <c r="J825" s="88"/>
      <c r="K825" s="90"/>
      <c r="L825" s="90"/>
      <c r="M825" s="91"/>
      <c r="N825" s="91"/>
      <c r="O825" s="91"/>
      <c r="P825" s="91"/>
      <c r="Q825" s="91"/>
      <c r="R825" s="92"/>
      <c r="S825" s="93"/>
      <c r="T825" s="93"/>
      <c r="U825" s="94"/>
      <c r="V825" s="94"/>
      <c r="W825" s="95"/>
      <c r="X825" s="96"/>
      <c r="Y825" s="97"/>
    </row>
    <row r="826" customFormat="false" ht="11.25" hidden="false" customHeight="false" outlineLevel="0" collapsed="false">
      <c r="A826" s="150"/>
      <c r="B826" s="84"/>
      <c r="F826" s="85"/>
      <c r="G826" s="87"/>
      <c r="H826" s="88"/>
      <c r="I826" s="89"/>
      <c r="J826" s="88"/>
      <c r="K826" s="90"/>
      <c r="L826" s="90"/>
      <c r="M826" s="91"/>
      <c r="N826" s="91"/>
      <c r="O826" s="91"/>
      <c r="P826" s="91"/>
      <c r="Q826" s="91"/>
      <c r="R826" s="92"/>
      <c r="S826" s="93"/>
      <c r="T826" s="93"/>
      <c r="U826" s="94"/>
      <c r="V826" s="94"/>
      <c r="W826" s="95"/>
      <c r="X826" s="96"/>
      <c r="Y826" s="97"/>
    </row>
    <row r="827" customFormat="false" ht="11.25" hidden="false" customHeight="false" outlineLevel="0" collapsed="false">
      <c r="A827" s="150"/>
      <c r="B827" s="84"/>
      <c r="F827" s="85"/>
      <c r="G827" s="87"/>
      <c r="H827" s="88"/>
      <c r="I827" s="89"/>
      <c r="J827" s="88"/>
      <c r="K827" s="90"/>
      <c r="L827" s="90"/>
      <c r="M827" s="91"/>
      <c r="N827" s="91"/>
      <c r="O827" s="91"/>
      <c r="P827" s="91"/>
      <c r="Q827" s="91"/>
      <c r="R827" s="92"/>
      <c r="S827" s="93"/>
      <c r="T827" s="93"/>
      <c r="U827" s="94"/>
      <c r="V827" s="94"/>
      <c r="W827" s="95"/>
      <c r="X827" s="96"/>
      <c r="Y827" s="97"/>
    </row>
    <row r="828" customFormat="false" ht="11.25" hidden="false" customHeight="false" outlineLevel="0" collapsed="false">
      <c r="A828" s="150"/>
      <c r="B828" s="84"/>
      <c r="F828" s="85"/>
      <c r="G828" s="87"/>
      <c r="H828" s="88"/>
      <c r="I828" s="89"/>
      <c r="J828" s="88"/>
      <c r="K828" s="90"/>
      <c r="L828" s="90"/>
      <c r="M828" s="91"/>
      <c r="N828" s="91"/>
      <c r="O828" s="91"/>
      <c r="P828" s="91"/>
      <c r="Q828" s="91"/>
      <c r="R828" s="92"/>
      <c r="S828" s="93"/>
      <c r="T828" s="93"/>
      <c r="U828" s="94"/>
      <c r="V828" s="94"/>
      <c r="W828" s="95"/>
      <c r="X828" s="96"/>
      <c r="Y828" s="97"/>
    </row>
    <row r="829" customFormat="false" ht="11.25" hidden="false" customHeight="false" outlineLevel="0" collapsed="false">
      <c r="A829" s="150"/>
      <c r="B829" s="84"/>
      <c r="F829" s="85"/>
      <c r="G829" s="87"/>
      <c r="H829" s="88"/>
      <c r="I829" s="89"/>
      <c r="J829" s="88"/>
      <c r="K829" s="90"/>
      <c r="L829" s="90"/>
      <c r="M829" s="91"/>
      <c r="N829" s="91"/>
      <c r="O829" s="91"/>
      <c r="P829" s="91"/>
      <c r="Q829" s="91"/>
      <c r="R829" s="92"/>
      <c r="S829" s="93"/>
      <c r="T829" s="93"/>
      <c r="U829" s="94"/>
      <c r="V829" s="94"/>
      <c r="W829" s="95"/>
      <c r="X829" s="96"/>
      <c r="Y829" s="97"/>
    </row>
    <row r="830" customFormat="false" ht="11.25" hidden="false" customHeight="false" outlineLevel="0" collapsed="false">
      <c r="A830" s="150"/>
      <c r="B830" s="84"/>
      <c r="F830" s="85"/>
      <c r="G830" s="87"/>
      <c r="H830" s="88"/>
      <c r="I830" s="89"/>
      <c r="J830" s="88"/>
      <c r="K830" s="90"/>
      <c r="L830" s="90"/>
      <c r="M830" s="91"/>
      <c r="N830" s="91"/>
      <c r="O830" s="91"/>
      <c r="P830" s="91"/>
      <c r="Q830" s="91"/>
      <c r="R830" s="92"/>
      <c r="S830" s="93"/>
      <c r="T830" s="93"/>
      <c r="U830" s="94"/>
      <c r="V830" s="94"/>
      <c r="W830" s="95"/>
      <c r="X830" s="96"/>
      <c r="Y830" s="97"/>
    </row>
    <row r="831" customFormat="false" ht="11.25" hidden="false" customHeight="false" outlineLevel="0" collapsed="false">
      <c r="A831" s="150"/>
      <c r="B831" s="84"/>
      <c r="F831" s="85"/>
      <c r="G831" s="87"/>
      <c r="H831" s="88"/>
      <c r="I831" s="89"/>
      <c r="J831" s="88"/>
      <c r="K831" s="90"/>
      <c r="L831" s="90"/>
      <c r="M831" s="91"/>
      <c r="N831" s="91"/>
      <c r="O831" s="91"/>
      <c r="P831" s="91"/>
      <c r="Q831" s="91"/>
      <c r="R831" s="92"/>
      <c r="S831" s="93"/>
      <c r="T831" s="93"/>
      <c r="U831" s="94"/>
      <c r="V831" s="94"/>
      <c r="W831" s="95"/>
      <c r="X831" s="96"/>
      <c r="Y831" s="97"/>
    </row>
    <row r="832" customFormat="false" ht="11.25" hidden="false" customHeight="false" outlineLevel="0" collapsed="false">
      <c r="A832" s="150"/>
      <c r="B832" s="84"/>
      <c r="F832" s="85"/>
      <c r="G832" s="87"/>
      <c r="H832" s="88"/>
      <c r="I832" s="89"/>
      <c r="J832" s="88"/>
      <c r="K832" s="90"/>
      <c r="L832" s="90"/>
      <c r="M832" s="91"/>
      <c r="N832" s="91"/>
      <c r="O832" s="91"/>
      <c r="P832" s="91"/>
      <c r="Q832" s="91"/>
      <c r="R832" s="92"/>
      <c r="S832" s="93"/>
      <c r="T832" s="93"/>
      <c r="U832" s="94"/>
      <c r="V832" s="94"/>
      <c r="W832" s="95"/>
      <c r="X832" s="96"/>
      <c r="Y832" s="97"/>
    </row>
    <row r="833" customFormat="false" ht="11.25" hidden="false" customHeight="false" outlineLevel="0" collapsed="false">
      <c r="A833" s="150"/>
      <c r="B833" s="84"/>
      <c r="F833" s="85"/>
      <c r="G833" s="87"/>
      <c r="H833" s="88"/>
      <c r="I833" s="89"/>
      <c r="J833" s="88"/>
      <c r="K833" s="90"/>
      <c r="L833" s="90"/>
      <c r="M833" s="91"/>
      <c r="N833" s="91"/>
      <c r="O833" s="91"/>
      <c r="P833" s="91"/>
      <c r="Q833" s="91"/>
      <c r="R833" s="92"/>
      <c r="S833" s="93"/>
      <c r="T833" s="93"/>
      <c r="U833" s="94"/>
      <c r="V833" s="94"/>
      <c r="W833" s="95"/>
      <c r="X833" s="96"/>
      <c r="Y833" s="97"/>
    </row>
    <row r="834" customFormat="false" ht="11.25" hidden="false" customHeight="false" outlineLevel="0" collapsed="false">
      <c r="A834" s="150"/>
      <c r="B834" s="84"/>
      <c r="F834" s="85"/>
      <c r="G834" s="87"/>
      <c r="H834" s="88"/>
      <c r="I834" s="89"/>
      <c r="J834" s="88"/>
      <c r="K834" s="90"/>
      <c r="L834" s="90"/>
      <c r="M834" s="91"/>
      <c r="N834" s="91"/>
      <c r="O834" s="91"/>
      <c r="P834" s="91"/>
      <c r="Q834" s="91"/>
      <c r="R834" s="92"/>
      <c r="S834" s="93"/>
      <c r="T834" s="93"/>
      <c r="U834" s="94"/>
      <c r="V834" s="94"/>
      <c r="W834" s="95"/>
      <c r="X834" s="96"/>
      <c r="Y834" s="97"/>
    </row>
    <row r="835" customFormat="false" ht="11.25" hidden="false" customHeight="false" outlineLevel="0" collapsed="false">
      <c r="A835" s="150"/>
      <c r="B835" s="84"/>
      <c r="F835" s="85"/>
      <c r="G835" s="87"/>
      <c r="H835" s="88"/>
      <c r="I835" s="89"/>
      <c r="J835" s="88"/>
      <c r="K835" s="90"/>
      <c r="L835" s="90"/>
      <c r="M835" s="91"/>
      <c r="N835" s="91"/>
      <c r="O835" s="91"/>
      <c r="P835" s="91"/>
      <c r="Q835" s="91"/>
      <c r="R835" s="92"/>
      <c r="S835" s="93"/>
      <c r="T835" s="93"/>
      <c r="U835" s="94"/>
      <c r="V835" s="94"/>
      <c r="W835" s="95"/>
      <c r="X835" s="96"/>
      <c r="Y835" s="97"/>
    </row>
    <row r="836" customFormat="false" ht="11.25" hidden="false" customHeight="false" outlineLevel="0" collapsed="false">
      <c r="A836" s="150"/>
      <c r="B836" s="84"/>
      <c r="F836" s="85"/>
      <c r="G836" s="87"/>
      <c r="H836" s="88"/>
      <c r="I836" s="89"/>
      <c r="J836" s="88"/>
      <c r="K836" s="90"/>
      <c r="L836" s="90"/>
      <c r="M836" s="91"/>
      <c r="N836" s="91"/>
      <c r="O836" s="91"/>
      <c r="P836" s="91"/>
      <c r="Q836" s="91"/>
      <c r="R836" s="92"/>
      <c r="S836" s="93"/>
      <c r="T836" s="93"/>
      <c r="U836" s="94"/>
      <c r="V836" s="94"/>
      <c r="W836" s="95"/>
      <c r="X836" s="96"/>
      <c r="Y836" s="97"/>
    </row>
    <row r="837" customFormat="false" ht="11.25" hidden="false" customHeight="false" outlineLevel="0" collapsed="false">
      <c r="A837" s="150"/>
      <c r="B837" s="84"/>
      <c r="F837" s="85"/>
      <c r="G837" s="87"/>
      <c r="H837" s="88"/>
      <c r="I837" s="89"/>
      <c r="J837" s="88"/>
      <c r="K837" s="90"/>
      <c r="L837" s="90"/>
      <c r="M837" s="91"/>
      <c r="N837" s="91"/>
      <c r="O837" s="91"/>
      <c r="P837" s="91"/>
      <c r="Q837" s="91"/>
      <c r="R837" s="92"/>
      <c r="S837" s="93"/>
      <c r="T837" s="93"/>
      <c r="U837" s="94"/>
      <c r="V837" s="94"/>
      <c r="W837" s="95"/>
      <c r="X837" s="96"/>
      <c r="Y837" s="97"/>
    </row>
    <row r="838" customFormat="false" ht="11.25" hidden="false" customHeight="false" outlineLevel="0" collapsed="false">
      <c r="A838" s="150"/>
      <c r="B838" s="84"/>
      <c r="F838" s="85"/>
      <c r="G838" s="87"/>
      <c r="H838" s="88"/>
      <c r="I838" s="89"/>
      <c r="J838" s="88"/>
      <c r="K838" s="90"/>
      <c r="L838" s="90"/>
      <c r="M838" s="91"/>
      <c r="N838" s="91"/>
      <c r="O838" s="91"/>
      <c r="P838" s="91"/>
      <c r="Q838" s="91"/>
      <c r="R838" s="92"/>
      <c r="S838" s="93"/>
      <c r="T838" s="93"/>
      <c r="U838" s="94"/>
      <c r="V838" s="94"/>
      <c r="W838" s="95"/>
      <c r="X838" s="96"/>
      <c r="Y838" s="97"/>
    </row>
    <row r="839" customFormat="false" ht="11.25" hidden="false" customHeight="false" outlineLevel="0" collapsed="false">
      <c r="A839" s="150"/>
      <c r="B839" s="84"/>
      <c r="F839" s="85"/>
      <c r="G839" s="87"/>
      <c r="H839" s="88"/>
      <c r="I839" s="89"/>
      <c r="J839" s="88"/>
      <c r="K839" s="90"/>
      <c r="L839" s="90"/>
      <c r="M839" s="91"/>
      <c r="N839" s="91"/>
      <c r="O839" s="91"/>
      <c r="P839" s="91"/>
      <c r="Q839" s="91"/>
      <c r="R839" s="92"/>
      <c r="S839" s="93"/>
      <c r="T839" s="93"/>
      <c r="U839" s="94"/>
      <c r="V839" s="94"/>
      <c r="W839" s="95"/>
      <c r="X839" s="96"/>
      <c r="Y839" s="97"/>
    </row>
    <row r="840" customFormat="false" ht="11.25" hidden="false" customHeight="false" outlineLevel="0" collapsed="false">
      <c r="A840" s="150"/>
      <c r="B840" s="84"/>
      <c r="F840" s="85"/>
      <c r="G840" s="87"/>
      <c r="H840" s="88"/>
      <c r="I840" s="89"/>
      <c r="J840" s="88"/>
      <c r="K840" s="90"/>
      <c r="L840" s="90"/>
      <c r="M840" s="91"/>
      <c r="N840" s="91"/>
      <c r="O840" s="91"/>
      <c r="P840" s="91"/>
      <c r="Q840" s="91"/>
      <c r="R840" s="92"/>
      <c r="S840" s="93"/>
      <c r="T840" s="93"/>
      <c r="U840" s="94"/>
      <c r="V840" s="94"/>
      <c r="W840" s="95"/>
      <c r="X840" s="96"/>
      <c r="Y840" s="97"/>
    </row>
    <row r="841" customFormat="false" ht="11.25" hidden="false" customHeight="false" outlineLevel="0" collapsed="false">
      <c r="A841" s="150"/>
      <c r="B841" s="84"/>
      <c r="F841" s="85"/>
      <c r="G841" s="87"/>
      <c r="H841" s="88"/>
      <c r="I841" s="89"/>
      <c r="J841" s="88"/>
      <c r="K841" s="90"/>
      <c r="L841" s="90"/>
      <c r="M841" s="91"/>
      <c r="N841" s="91"/>
      <c r="O841" s="91"/>
      <c r="P841" s="91"/>
      <c r="Q841" s="91"/>
      <c r="R841" s="92"/>
      <c r="S841" s="93"/>
      <c r="T841" s="93"/>
      <c r="U841" s="94"/>
      <c r="V841" s="94"/>
      <c r="W841" s="95"/>
      <c r="X841" s="96"/>
      <c r="Y841" s="97"/>
    </row>
    <row r="842" customFormat="false" ht="11.25" hidden="false" customHeight="false" outlineLevel="0" collapsed="false">
      <c r="A842" s="150"/>
      <c r="B842" s="84"/>
      <c r="F842" s="85"/>
      <c r="G842" s="87"/>
      <c r="H842" s="88"/>
      <c r="I842" s="89"/>
      <c r="J842" s="88"/>
      <c r="K842" s="90"/>
      <c r="L842" s="90"/>
      <c r="M842" s="91"/>
      <c r="N842" s="91"/>
      <c r="O842" s="91"/>
      <c r="P842" s="91"/>
      <c r="Q842" s="91"/>
      <c r="R842" s="92"/>
      <c r="S842" s="93"/>
      <c r="T842" s="93"/>
      <c r="U842" s="94"/>
      <c r="V842" s="94"/>
      <c r="W842" s="95"/>
      <c r="X842" s="96"/>
      <c r="Y842" s="97"/>
    </row>
    <row r="843" customFormat="false" ht="11.25" hidden="false" customHeight="false" outlineLevel="0" collapsed="false">
      <c r="A843" s="150"/>
      <c r="B843" s="84"/>
      <c r="F843" s="85"/>
      <c r="G843" s="87"/>
      <c r="H843" s="88"/>
      <c r="I843" s="89"/>
      <c r="J843" s="88"/>
      <c r="K843" s="90"/>
      <c r="L843" s="90"/>
      <c r="M843" s="91"/>
      <c r="N843" s="91"/>
      <c r="O843" s="91"/>
      <c r="P843" s="91"/>
      <c r="Q843" s="91"/>
      <c r="R843" s="92"/>
      <c r="S843" s="93"/>
      <c r="T843" s="93"/>
      <c r="U843" s="94"/>
      <c r="V843" s="94"/>
      <c r="W843" s="95"/>
      <c r="X843" s="96"/>
      <c r="Y843" s="97"/>
    </row>
    <row r="844" customFormat="false" ht="11.25" hidden="false" customHeight="false" outlineLevel="0" collapsed="false">
      <c r="A844" s="150"/>
      <c r="B844" s="84"/>
      <c r="F844" s="85"/>
      <c r="G844" s="87"/>
      <c r="H844" s="88"/>
      <c r="I844" s="89"/>
      <c r="J844" s="88"/>
      <c r="K844" s="90"/>
      <c r="L844" s="90"/>
      <c r="M844" s="91"/>
      <c r="N844" s="91"/>
      <c r="O844" s="91"/>
      <c r="P844" s="91"/>
      <c r="Q844" s="91"/>
      <c r="R844" s="92"/>
      <c r="S844" s="93"/>
      <c r="T844" s="93"/>
      <c r="U844" s="94"/>
      <c r="V844" s="94"/>
      <c r="W844" s="95"/>
      <c r="X844" s="96"/>
      <c r="Y844" s="97"/>
    </row>
    <row r="845" customFormat="false" ht="11.25" hidden="false" customHeight="false" outlineLevel="0" collapsed="false">
      <c r="A845" s="150"/>
      <c r="B845" s="84"/>
      <c r="F845" s="85"/>
      <c r="G845" s="87"/>
      <c r="H845" s="88"/>
      <c r="I845" s="89"/>
      <c r="J845" s="88"/>
      <c r="K845" s="90"/>
      <c r="L845" s="90"/>
      <c r="M845" s="91"/>
      <c r="N845" s="91"/>
      <c r="O845" s="91"/>
      <c r="P845" s="91"/>
      <c r="Q845" s="91"/>
      <c r="R845" s="92"/>
      <c r="S845" s="93"/>
      <c r="T845" s="93"/>
      <c r="U845" s="94"/>
      <c r="V845" s="94"/>
      <c r="W845" s="95"/>
      <c r="X845" s="96"/>
      <c r="Y845" s="97"/>
    </row>
    <row r="846" customFormat="false" ht="11.25" hidden="false" customHeight="false" outlineLevel="0" collapsed="false">
      <c r="A846" s="150"/>
      <c r="B846" s="84"/>
      <c r="F846" s="85"/>
      <c r="G846" s="87"/>
      <c r="H846" s="88"/>
      <c r="I846" s="89"/>
      <c r="J846" s="88"/>
      <c r="K846" s="90"/>
      <c r="L846" s="90"/>
      <c r="M846" s="91"/>
      <c r="N846" s="91"/>
      <c r="O846" s="91"/>
      <c r="P846" s="91"/>
      <c r="Q846" s="91"/>
      <c r="R846" s="92"/>
      <c r="S846" s="93"/>
      <c r="T846" s="93"/>
      <c r="U846" s="94"/>
      <c r="V846" s="94"/>
      <c r="W846" s="95"/>
      <c r="X846" s="96"/>
      <c r="Y846" s="97"/>
    </row>
    <row r="847" customFormat="false" ht="11.25" hidden="false" customHeight="false" outlineLevel="0" collapsed="false">
      <c r="A847" s="150"/>
      <c r="B847" s="84"/>
      <c r="F847" s="85"/>
      <c r="G847" s="87"/>
      <c r="H847" s="88"/>
      <c r="I847" s="89"/>
      <c r="J847" s="88"/>
      <c r="K847" s="90"/>
      <c r="L847" s="90"/>
      <c r="M847" s="91"/>
      <c r="N847" s="91"/>
      <c r="O847" s="91"/>
      <c r="P847" s="91"/>
      <c r="Q847" s="91"/>
      <c r="R847" s="92"/>
      <c r="S847" s="93"/>
      <c r="T847" s="93"/>
      <c r="U847" s="94"/>
      <c r="V847" s="94"/>
      <c r="W847" s="95"/>
      <c r="X847" s="96"/>
      <c r="Y847" s="97"/>
    </row>
    <row r="848" customFormat="false" ht="11.25" hidden="false" customHeight="false" outlineLevel="0" collapsed="false">
      <c r="A848" s="150"/>
      <c r="B848" s="84"/>
      <c r="F848" s="85"/>
      <c r="G848" s="87"/>
      <c r="H848" s="88"/>
      <c r="I848" s="89"/>
      <c r="J848" s="88"/>
      <c r="K848" s="90"/>
      <c r="L848" s="90"/>
      <c r="M848" s="91"/>
      <c r="N848" s="91"/>
      <c r="O848" s="91"/>
      <c r="P848" s="91"/>
      <c r="Q848" s="91"/>
      <c r="R848" s="92"/>
      <c r="S848" s="93"/>
      <c r="T848" s="93"/>
      <c r="U848" s="94"/>
      <c r="V848" s="94"/>
      <c r="W848" s="95"/>
      <c r="X848" s="96"/>
      <c r="Y848" s="97"/>
    </row>
    <row r="849" customFormat="false" ht="11.25" hidden="false" customHeight="false" outlineLevel="0" collapsed="false">
      <c r="A849" s="150"/>
      <c r="B849" s="84"/>
      <c r="F849" s="85"/>
      <c r="G849" s="87"/>
      <c r="H849" s="88"/>
      <c r="I849" s="89"/>
      <c r="J849" s="88"/>
      <c r="K849" s="90"/>
      <c r="L849" s="90"/>
      <c r="M849" s="91"/>
      <c r="N849" s="91"/>
      <c r="O849" s="91"/>
      <c r="P849" s="91"/>
      <c r="Q849" s="91"/>
      <c r="R849" s="92"/>
      <c r="S849" s="93"/>
      <c r="T849" s="93"/>
      <c r="U849" s="94"/>
      <c r="V849" s="94"/>
      <c r="W849" s="95"/>
      <c r="X849" s="96"/>
      <c r="Y849" s="97"/>
    </row>
    <row r="850" customFormat="false" ht="11.25" hidden="false" customHeight="false" outlineLevel="0" collapsed="false">
      <c r="A850" s="150"/>
      <c r="B850" s="84"/>
      <c r="F850" s="85"/>
      <c r="G850" s="87"/>
      <c r="H850" s="88"/>
      <c r="I850" s="89"/>
      <c r="J850" s="88"/>
      <c r="K850" s="90"/>
      <c r="L850" s="90"/>
      <c r="M850" s="91"/>
      <c r="N850" s="91"/>
      <c r="O850" s="91"/>
      <c r="P850" s="91"/>
      <c r="Q850" s="91"/>
      <c r="R850" s="92"/>
      <c r="S850" s="93"/>
      <c r="T850" s="93"/>
      <c r="U850" s="94"/>
      <c r="V850" s="94"/>
      <c r="W850" s="95"/>
      <c r="X850" s="96"/>
      <c r="Y850" s="97"/>
    </row>
    <row r="851" customFormat="false" ht="11.25" hidden="false" customHeight="false" outlineLevel="0" collapsed="false">
      <c r="A851" s="150"/>
      <c r="B851" s="84"/>
      <c r="F851" s="85"/>
      <c r="G851" s="87"/>
      <c r="H851" s="88"/>
      <c r="I851" s="89"/>
      <c r="J851" s="88"/>
      <c r="K851" s="90"/>
      <c r="L851" s="90"/>
      <c r="M851" s="91"/>
      <c r="N851" s="91"/>
      <c r="O851" s="91"/>
      <c r="P851" s="91"/>
      <c r="Q851" s="91"/>
      <c r="R851" s="92"/>
      <c r="S851" s="93"/>
      <c r="T851" s="93"/>
      <c r="U851" s="94"/>
      <c r="V851" s="94"/>
      <c r="W851" s="95"/>
      <c r="X851" s="96"/>
      <c r="Y851" s="97"/>
    </row>
    <row r="852" customFormat="false" ht="11.25" hidden="false" customHeight="false" outlineLevel="0" collapsed="false">
      <c r="A852" s="150"/>
      <c r="B852" s="84"/>
      <c r="F852" s="85"/>
      <c r="G852" s="87"/>
      <c r="H852" s="88"/>
      <c r="I852" s="89"/>
      <c r="J852" s="88"/>
      <c r="K852" s="90"/>
      <c r="L852" s="90"/>
      <c r="M852" s="91"/>
      <c r="N852" s="91"/>
      <c r="O852" s="91"/>
      <c r="P852" s="91"/>
      <c r="Q852" s="91"/>
      <c r="R852" s="92"/>
      <c r="S852" s="93"/>
      <c r="T852" s="93"/>
      <c r="U852" s="94"/>
      <c r="V852" s="94"/>
      <c r="W852" s="95"/>
      <c r="X852" s="96"/>
      <c r="Y852" s="97"/>
    </row>
    <row r="853" customFormat="false" ht="11.25" hidden="false" customHeight="false" outlineLevel="0" collapsed="false">
      <c r="A853" s="150"/>
      <c r="B853" s="84"/>
      <c r="F853" s="85"/>
      <c r="G853" s="87"/>
      <c r="H853" s="88"/>
      <c r="I853" s="89"/>
      <c r="J853" s="88"/>
      <c r="K853" s="90"/>
      <c r="L853" s="90"/>
      <c r="M853" s="91"/>
      <c r="N853" s="91"/>
      <c r="O853" s="91"/>
      <c r="P853" s="91"/>
      <c r="Q853" s="91"/>
      <c r="R853" s="92"/>
      <c r="S853" s="93"/>
      <c r="T853" s="93"/>
      <c r="U853" s="94"/>
      <c r="V853" s="94"/>
      <c r="W853" s="95"/>
      <c r="X853" s="96"/>
      <c r="Y853" s="97"/>
    </row>
    <row r="854" customFormat="false" ht="11.25" hidden="false" customHeight="false" outlineLevel="0" collapsed="false">
      <c r="A854" s="150"/>
      <c r="B854" s="84"/>
      <c r="F854" s="85"/>
      <c r="G854" s="87"/>
      <c r="H854" s="88"/>
      <c r="I854" s="89"/>
      <c r="J854" s="88"/>
      <c r="K854" s="90"/>
      <c r="L854" s="90"/>
      <c r="M854" s="91"/>
      <c r="N854" s="91"/>
      <c r="O854" s="91"/>
      <c r="P854" s="91"/>
      <c r="Q854" s="91"/>
      <c r="R854" s="92"/>
      <c r="S854" s="93"/>
      <c r="T854" s="93"/>
      <c r="U854" s="94"/>
      <c r="V854" s="94"/>
      <c r="W854" s="95"/>
      <c r="X854" s="96"/>
      <c r="Y854" s="97"/>
    </row>
    <row r="855" customFormat="false" ht="11.25" hidden="false" customHeight="false" outlineLevel="0" collapsed="false">
      <c r="A855" s="150"/>
      <c r="B855" s="84"/>
      <c r="F855" s="85"/>
      <c r="G855" s="87"/>
      <c r="H855" s="88"/>
      <c r="I855" s="89"/>
      <c r="J855" s="88"/>
      <c r="K855" s="90"/>
      <c r="L855" s="90"/>
      <c r="M855" s="91"/>
      <c r="N855" s="91"/>
      <c r="O855" s="91"/>
      <c r="P855" s="91"/>
      <c r="Q855" s="91"/>
      <c r="R855" s="92"/>
      <c r="S855" s="93"/>
      <c r="T855" s="93"/>
      <c r="U855" s="94"/>
      <c r="V855" s="94"/>
      <c r="W855" s="95"/>
      <c r="X855" s="96"/>
      <c r="Y855" s="97"/>
    </row>
    <row r="856" customFormat="false" ht="11.25" hidden="false" customHeight="false" outlineLevel="0" collapsed="false">
      <c r="A856" s="150"/>
      <c r="B856" s="84"/>
      <c r="F856" s="85"/>
      <c r="G856" s="87"/>
      <c r="H856" s="88"/>
      <c r="I856" s="89"/>
      <c r="J856" s="88"/>
      <c r="K856" s="90"/>
      <c r="L856" s="90"/>
      <c r="M856" s="91"/>
      <c r="N856" s="91"/>
      <c r="O856" s="91"/>
      <c r="P856" s="91"/>
      <c r="Q856" s="91"/>
      <c r="R856" s="92"/>
      <c r="S856" s="93"/>
      <c r="T856" s="93"/>
      <c r="U856" s="94"/>
      <c r="V856" s="94"/>
      <c r="W856" s="95"/>
      <c r="X856" s="96"/>
      <c r="Y856" s="97"/>
    </row>
    <row r="857" customFormat="false" ht="11.25" hidden="false" customHeight="false" outlineLevel="0" collapsed="false">
      <c r="A857" s="150"/>
      <c r="B857" s="84"/>
      <c r="F857" s="85"/>
      <c r="G857" s="87"/>
      <c r="H857" s="88"/>
      <c r="I857" s="89"/>
      <c r="J857" s="88"/>
      <c r="K857" s="90"/>
      <c r="L857" s="90"/>
      <c r="M857" s="91"/>
      <c r="N857" s="91"/>
      <c r="O857" s="91"/>
      <c r="P857" s="91"/>
      <c r="Q857" s="91"/>
      <c r="R857" s="92"/>
      <c r="S857" s="93"/>
      <c r="T857" s="93"/>
      <c r="U857" s="94"/>
      <c r="V857" s="94"/>
      <c r="W857" s="95"/>
      <c r="X857" s="96"/>
      <c r="Y857" s="97"/>
    </row>
    <row r="858" customFormat="false" ht="11.25" hidden="false" customHeight="false" outlineLevel="0" collapsed="false">
      <c r="A858" s="150"/>
      <c r="B858" s="84"/>
      <c r="F858" s="85"/>
      <c r="G858" s="87"/>
      <c r="H858" s="88"/>
      <c r="I858" s="89"/>
      <c r="J858" s="88"/>
      <c r="K858" s="90"/>
      <c r="L858" s="90"/>
      <c r="M858" s="91"/>
      <c r="N858" s="91"/>
      <c r="O858" s="91"/>
      <c r="P858" s="91"/>
      <c r="Q858" s="91"/>
      <c r="R858" s="92"/>
      <c r="S858" s="93"/>
      <c r="T858" s="93"/>
      <c r="U858" s="94"/>
      <c r="V858" s="94"/>
      <c r="W858" s="95"/>
      <c r="X858" s="96"/>
      <c r="Y858" s="97"/>
    </row>
    <row r="859" customFormat="false" ht="11.25" hidden="false" customHeight="false" outlineLevel="0" collapsed="false">
      <c r="A859" s="150"/>
      <c r="B859" s="84"/>
      <c r="F859" s="85"/>
      <c r="G859" s="87"/>
      <c r="H859" s="88"/>
      <c r="I859" s="89"/>
      <c r="J859" s="88"/>
      <c r="K859" s="90"/>
      <c r="L859" s="90"/>
      <c r="M859" s="91"/>
      <c r="N859" s="91"/>
      <c r="O859" s="91"/>
      <c r="P859" s="91"/>
      <c r="Q859" s="91"/>
      <c r="R859" s="92"/>
      <c r="S859" s="93"/>
      <c r="T859" s="93"/>
      <c r="U859" s="94"/>
      <c r="V859" s="94"/>
      <c r="W859" s="95"/>
      <c r="X859" s="96"/>
      <c r="Y859" s="97"/>
    </row>
    <row r="860" customFormat="false" ht="11.25" hidden="false" customHeight="false" outlineLevel="0" collapsed="false">
      <c r="A860" s="150"/>
      <c r="B860" s="84"/>
      <c r="F860" s="85"/>
      <c r="G860" s="87"/>
      <c r="H860" s="88"/>
      <c r="I860" s="89"/>
      <c r="J860" s="88"/>
      <c r="K860" s="90"/>
      <c r="L860" s="90"/>
      <c r="M860" s="91"/>
      <c r="N860" s="91"/>
      <c r="O860" s="91"/>
      <c r="P860" s="91"/>
      <c r="Q860" s="91"/>
      <c r="R860" s="92"/>
      <c r="S860" s="93"/>
      <c r="T860" s="93"/>
      <c r="U860" s="94"/>
      <c r="V860" s="94"/>
      <c r="W860" s="95"/>
      <c r="X860" s="96"/>
      <c r="Y860" s="97"/>
    </row>
    <row r="861" customFormat="false" ht="11.25" hidden="false" customHeight="false" outlineLevel="0" collapsed="false">
      <c r="A861" s="150"/>
      <c r="B861" s="84"/>
      <c r="F861" s="85"/>
      <c r="G861" s="87"/>
      <c r="H861" s="88"/>
      <c r="I861" s="89"/>
      <c r="J861" s="88"/>
      <c r="K861" s="90"/>
      <c r="L861" s="90"/>
      <c r="M861" s="91"/>
      <c r="N861" s="91"/>
      <c r="O861" s="91"/>
      <c r="P861" s="91"/>
      <c r="Q861" s="91"/>
      <c r="R861" s="92"/>
      <c r="S861" s="93"/>
      <c r="T861" s="93"/>
      <c r="U861" s="94"/>
      <c r="V861" s="94"/>
      <c r="W861" s="95"/>
      <c r="X861" s="96"/>
      <c r="Y861" s="97"/>
    </row>
    <row r="862" customFormat="false" ht="11.25" hidden="false" customHeight="false" outlineLevel="0" collapsed="false">
      <c r="A862" s="150"/>
      <c r="B862" s="84"/>
      <c r="F862" s="85"/>
      <c r="G862" s="87"/>
      <c r="H862" s="88"/>
      <c r="I862" s="89"/>
      <c r="J862" s="88"/>
      <c r="K862" s="90"/>
      <c r="L862" s="90"/>
      <c r="M862" s="91"/>
      <c r="N862" s="91"/>
      <c r="O862" s="91"/>
      <c r="P862" s="91"/>
      <c r="Q862" s="91"/>
      <c r="R862" s="92"/>
      <c r="S862" s="93"/>
      <c r="T862" s="93"/>
      <c r="U862" s="94"/>
      <c r="V862" s="94"/>
      <c r="W862" s="95"/>
      <c r="X862" s="96"/>
      <c r="Y862" s="97"/>
    </row>
    <row r="863" customFormat="false" ht="11.25" hidden="false" customHeight="false" outlineLevel="0" collapsed="false">
      <c r="A863" s="150"/>
      <c r="B863" s="84"/>
      <c r="F863" s="85"/>
      <c r="G863" s="87"/>
      <c r="H863" s="88"/>
      <c r="I863" s="89"/>
      <c r="J863" s="88"/>
      <c r="K863" s="90"/>
      <c r="L863" s="90"/>
      <c r="M863" s="91"/>
      <c r="N863" s="91"/>
      <c r="O863" s="91"/>
      <c r="P863" s="91"/>
      <c r="Q863" s="91"/>
      <c r="R863" s="92"/>
      <c r="S863" s="93"/>
      <c r="T863" s="93"/>
      <c r="U863" s="94"/>
      <c r="V863" s="94"/>
      <c r="W863" s="95"/>
      <c r="X863" s="96"/>
      <c r="Y863" s="97"/>
    </row>
    <row r="864" customFormat="false" ht="11.25" hidden="false" customHeight="false" outlineLevel="0" collapsed="false">
      <c r="A864" s="150"/>
      <c r="B864" s="84"/>
      <c r="F864" s="85"/>
      <c r="G864" s="87"/>
      <c r="H864" s="88"/>
      <c r="I864" s="89"/>
      <c r="J864" s="88"/>
      <c r="K864" s="90"/>
      <c r="L864" s="90"/>
      <c r="M864" s="91"/>
      <c r="N864" s="91"/>
      <c r="O864" s="91"/>
      <c r="P864" s="91"/>
      <c r="Q864" s="91"/>
      <c r="R864" s="92"/>
      <c r="S864" s="93"/>
      <c r="T864" s="93"/>
      <c r="U864" s="94"/>
      <c r="V864" s="94"/>
      <c r="W864" s="95"/>
      <c r="X864" s="96"/>
      <c r="Y864" s="97"/>
    </row>
    <row r="865" customFormat="false" ht="11.25" hidden="false" customHeight="false" outlineLevel="0" collapsed="false">
      <c r="A865" s="150"/>
      <c r="B865" s="84"/>
      <c r="F865" s="85"/>
      <c r="G865" s="87"/>
      <c r="H865" s="88"/>
      <c r="I865" s="89"/>
      <c r="J865" s="88"/>
      <c r="K865" s="90"/>
      <c r="L865" s="90"/>
      <c r="M865" s="91"/>
      <c r="N865" s="91"/>
      <c r="O865" s="91"/>
      <c r="P865" s="91"/>
      <c r="Q865" s="91"/>
      <c r="R865" s="92"/>
      <c r="S865" s="93"/>
      <c r="T865" s="93"/>
      <c r="U865" s="94"/>
      <c r="V865" s="94"/>
      <c r="W865" s="95"/>
      <c r="X865" s="96"/>
      <c r="Y865" s="97"/>
    </row>
    <row r="866" customFormat="false" ht="11.25" hidden="false" customHeight="false" outlineLevel="0" collapsed="false">
      <c r="A866" s="150"/>
      <c r="B866" s="84"/>
      <c r="F866" s="85"/>
      <c r="G866" s="87"/>
      <c r="H866" s="88"/>
      <c r="I866" s="89"/>
      <c r="J866" s="88"/>
      <c r="K866" s="90"/>
      <c r="L866" s="90"/>
      <c r="M866" s="91"/>
      <c r="N866" s="91"/>
      <c r="O866" s="91"/>
      <c r="P866" s="91"/>
      <c r="Q866" s="91"/>
      <c r="R866" s="92"/>
      <c r="S866" s="93"/>
      <c r="T866" s="93"/>
      <c r="U866" s="94"/>
      <c r="V866" s="94"/>
      <c r="W866" s="95"/>
      <c r="X866" s="96"/>
      <c r="Y866" s="97"/>
    </row>
    <row r="867" customFormat="false" ht="11.25" hidden="false" customHeight="false" outlineLevel="0" collapsed="false">
      <c r="A867" s="150"/>
      <c r="B867" s="84"/>
      <c r="F867" s="85"/>
      <c r="G867" s="87"/>
      <c r="H867" s="88"/>
      <c r="I867" s="89"/>
      <c r="J867" s="88"/>
      <c r="K867" s="90"/>
      <c r="L867" s="90"/>
      <c r="M867" s="91"/>
      <c r="N867" s="91"/>
      <c r="O867" s="91"/>
      <c r="P867" s="91"/>
      <c r="Q867" s="91"/>
      <c r="R867" s="92"/>
      <c r="S867" s="93"/>
      <c r="T867" s="93"/>
      <c r="U867" s="94"/>
      <c r="V867" s="94"/>
      <c r="W867" s="95"/>
      <c r="X867" s="96"/>
      <c r="Y867" s="97"/>
    </row>
    <row r="868" customFormat="false" ht="11.25" hidden="false" customHeight="false" outlineLevel="0" collapsed="false">
      <c r="A868" s="150"/>
      <c r="B868" s="84"/>
      <c r="F868" s="85"/>
      <c r="G868" s="87"/>
      <c r="H868" s="88"/>
      <c r="I868" s="89"/>
      <c r="J868" s="88"/>
      <c r="K868" s="90"/>
      <c r="L868" s="90"/>
      <c r="M868" s="91"/>
      <c r="N868" s="91"/>
      <c r="O868" s="91"/>
      <c r="P868" s="91"/>
      <c r="Q868" s="91"/>
      <c r="R868" s="92"/>
      <c r="S868" s="93"/>
      <c r="T868" s="93"/>
      <c r="U868" s="94"/>
      <c r="V868" s="94"/>
      <c r="W868" s="95"/>
      <c r="X868" s="96"/>
      <c r="Y868" s="97"/>
    </row>
    <row r="869" customFormat="false" ht="11.25" hidden="false" customHeight="false" outlineLevel="0" collapsed="false">
      <c r="A869" s="150"/>
      <c r="B869" s="84"/>
      <c r="F869" s="85"/>
      <c r="G869" s="87"/>
      <c r="H869" s="88"/>
      <c r="I869" s="89"/>
      <c r="J869" s="88"/>
      <c r="K869" s="90"/>
      <c r="L869" s="90"/>
      <c r="M869" s="91"/>
      <c r="N869" s="91"/>
      <c r="O869" s="91"/>
      <c r="P869" s="91"/>
      <c r="Q869" s="91"/>
      <c r="R869" s="92"/>
      <c r="S869" s="93"/>
      <c r="T869" s="93"/>
      <c r="U869" s="94"/>
      <c r="V869" s="94"/>
      <c r="W869" s="95"/>
      <c r="X869" s="96"/>
      <c r="Y869" s="97"/>
    </row>
    <row r="870" customFormat="false" ht="11.25" hidden="false" customHeight="false" outlineLevel="0" collapsed="false">
      <c r="A870" s="150"/>
      <c r="B870" s="84"/>
      <c r="F870" s="85"/>
      <c r="G870" s="87"/>
      <c r="H870" s="88"/>
      <c r="I870" s="89"/>
      <c r="J870" s="88"/>
      <c r="K870" s="90"/>
      <c r="L870" s="90"/>
      <c r="M870" s="91"/>
      <c r="N870" s="91"/>
      <c r="O870" s="91"/>
      <c r="P870" s="91"/>
      <c r="Q870" s="91"/>
      <c r="R870" s="92"/>
      <c r="S870" s="93"/>
      <c r="T870" s="93"/>
      <c r="U870" s="94"/>
      <c r="V870" s="94"/>
      <c r="W870" s="95"/>
      <c r="X870" s="96"/>
      <c r="Y870" s="97"/>
    </row>
    <row r="871" customFormat="false" ht="11.25" hidden="false" customHeight="false" outlineLevel="0" collapsed="false">
      <c r="A871" s="150"/>
      <c r="B871" s="84"/>
      <c r="F871" s="85"/>
      <c r="G871" s="87"/>
      <c r="H871" s="88"/>
      <c r="I871" s="89"/>
      <c r="J871" s="88"/>
      <c r="K871" s="90"/>
      <c r="L871" s="90"/>
      <c r="M871" s="91"/>
      <c r="N871" s="91"/>
      <c r="O871" s="91"/>
      <c r="P871" s="91"/>
      <c r="Q871" s="91"/>
      <c r="R871" s="92"/>
      <c r="S871" s="93"/>
      <c r="T871" s="93"/>
      <c r="U871" s="94"/>
      <c r="V871" s="94"/>
      <c r="W871" s="95"/>
      <c r="X871" s="96"/>
      <c r="Y871" s="97"/>
    </row>
    <row r="872" customFormat="false" ht="11.25" hidden="false" customHeight="false" outlineLevel="0" collapsed="false">
      <c r="A872" s="150"/>
      <c r="B872" s="84"/>
      <c r="F872" s="85"/>
      <c r="G872" s="87"/>
      <c r="H872" s="88"/>
      <c r="I872" s="89"/>
      <c r="J872" s="88"/>
      <c r="K872" s="90"/>
      <c r="L872" s="90"/>
      <c r="M872" s="91"/>
      <c r="N872" s="91"/>
      <c r="O872" s="91"/>
      <c r="P872" s="91"/>
      <c r="Q872" s="91"/>
      <c r="R872" s="92"/>
      <c r="S872" s="93"/>
      <c r="T872" s="93"/>
      <c r="U872" s="94"/>
      <c r="V872" s="94"/>
      <c r="W872" s="95"/>
      <c r="X872" s="96"/>
      <c r="Y872" s="97"/>
    </row>
    <row r="873" customFormat="false" ht="11.25" hidden="false" customHeight="false" outlineLevel="0" collapsed="false">
      <c r="A873" s="150"/>
      <c r="B873" s="84"/>
      <c r="F873" s="85"/>
      <c r="G873" s="87"/>
      <c r="H873" s="88"/>
      <c r="I873" s="89"/>
      <c r="J873" s="88"/>
      <c r="K873" s="90"/>
      <c r="L873" s="90"/>
      <c r="M873" s="91"/>
      <c r="N873" s="91"/>
      <c r="O873" s="91"/>
      <c r="P873" s="91"/>
      <c r="Q873" s="91"/>
      <c r="R873" s="92"/>
      <c r="S873" s="93"/>
      <c r="T873" s="93"/>
      <c r="U873" s="94"/>
      <c r="V873" s="94"/>
      <c r="W873" s="95"/>
      <c r="X873" s="96"/>
      <c r="Y873" s="97"/>
    </row>
    <row r="874" customFormat="false" ht="11.25" hidden="false" customHeight="false" outlineLevel="0" collapsed="false">
      <c r="A874" s="150"/>
      <c r="B874" s="84"/>
      <c r="F874" s="85"/>
      <c r="G874" s="87"/>
      <c r="H874" s="88"/>
      <c r="I874" s="89"/>
      <c r="J874" s="88"/>
      <c r="K874" s="90"/>
      <c r="L874" s="90"/>
      <c r="M874" s="91"/>
      <c r="N874" s="91"/>
      <c r="O874" s="91"/>
      <c r="P874" s="91"/>
      <c r="Q874" s="91"/>
      <c r="R874" s="92"/>
      <c r="S874" s="93"/>
      <c r="T874" s="93"/>
      <c r="U874" s="94"/>
      <c r="V874" s="94"/>
      <c r="W874" s="95"/>
      <c r="X874" s="96"/>
      <c r="Y874" s="97"/>
    </row>
    <row r="875" customFormat="false" ht="11.25" hidden="false" customHeight="false" outlineLevel="0" collapsed="false">
      <c r="A875" s="150"/>
      <c r="B875" s="84"/>
      <c r="F875" s="85"/>
      <c r="G875" s="87"/>
      <c r="H875" s="88"/>
      <c r="I875" s="89"/>
      <c r="J875" s="88"/>
      <c r="K875" s="90"/>
      <c r="L875" s="90"/>
      <c r="M875" s="91"/>
      <c r="N875" s="91"/>
      <c r="O875" s="91"/>
      <c r="P875" s="91"/>
      <c r="Q875" s="91"/>
      <c r="R875" s="92"/>
      <c r="S875" s="93"/>
      <c r="T875" s="93"/>
      <c r="U875" s="94"/>
      <c r="V875" s="94"/>
      <c r="W875" s="95"/>
      <c r="X875" s="96"/>
      <c r="Y875" s="97"/>
    </row>
    <row r="876" customFormat="false" ht="11.25" hidden="false" customHeight="false" outlineLevel="0" collapsed="false">
      <c r="A876" s="150"/>
      <c r="B876" s="84"/>
      <c r="F876" s="85"/>
      <c r="G876" s="87"/>
      <c r="H876" s="88"/>
      <c r="I876" s="89"/>
      <c r="J876" s="88"/>
      <c r="K876" s="90"/>
      <c r="L876" s="90"/>
      <c r="M876" s="91"/>
      <c r="N876" s="91"/>
      <c r="O876" s="91"/>
      <c r="P876" s="91"/>
      <c r="Q876" s="91"/>
      <c r="R876" s="92"/>
      <c r="S876" s="93"/>
      <c r="T876" s="93"/>
      <c r="U876" s="94"/>
      <c r="V876" s="94"/>
      <c r="W876" s="95"/>
      <c r="X876" s="96"/>
      <c r="Y876" s="97"/>
    </row>
    <row r="877" customFormat="false" ht="11.25" hidden="false" customHeight="false" outlineLevel="0" collapsed="false">
      <c r="A877" s="150"/>
      <c r="B877" s="84"/>
      <c r="F877" s="85"/>
      <c r="G877" s="87"/>
      <c r="H877" s="88"/>
      <c r="I877" s="89"/>
      <c r="J877" s="88"/>
      <c r="K877" s="90"/>
      <c r="L877" s="90"/>
      <c r="M877" s="91"/>
      <c r="N877" s="91"/>
      <c r="O877" s="91"/>
      <c r="P877" s="91"/>
      <c r="Q877" s="91"/>
      <c r="R877" s="92"/>
      <c r="S877" s="93"/>
      <c r="T877" s="93"/>
      <c r="U877" s="94"/>
      <c r="V877" s="94"/>
      <c r="W877" s="95"/>
      <c r="X877" s="96"/>
      <c r="Y877" s="97"/>
    </row>
    <row r="878" customFormat="false" ht="11.25" hidden="false" customHeight="false" outlineLevel="0" collapsed="false">
      <c r="A878" s="150"/>
      <c r="B878" s="84"/>
      <c r="F878" s="85"/>
      <c r="G878" s="87"/>
      <c r="H878" s="88"/>
      <c r="I878" s="89"/>
      <c r="J878" s="88"/>
      <c r="K878" s="90"/>
      <c r="L878" s="90"/>
      <c r="M878" s="91"/>
      <c r="N878" s="91"/>
      <c r="O878" s="91"/>
      <c r="P878" s="91"/>
      <c r="Q878" s="91"/>
      <c r="R878" s="92"/>
      <c r="S878" s="93"/>
      <c r="T878" s="93"/>
      <c r="U878" s="94"/>
      <c r="V878" s="94"/>
      <c r="W878" s="95"/>
      <c r="X878" s="96"/>
      <c r="Y878" s="97"/>
    </row>
    <row r="879" customFormat="false" ht="11.25" hidden="false" customHeight="false" outlineLevel="0" collapsed="false">
      <c r="A879" s="150"/>
      <c r="B879" s="84"/>
      <c r="F879" s="85"/>
      <c r="G879" s="87"/>
      <c r="H879" s="88"/>
      <c r="I879" s="89"/>
      <c r="J879" s="88"/>
      <c r="K879" s="90"/>
      <c r="L879" s="90"/>
      <c r="M879" s="91"/>
      <c r="N879" s="91"/>
      <c r="O879" s="91"/>
      <c r="P879" s="91"/>
      <c r="Q879" s="91"/>
      <c r="R879" s="92"/>
      <c r="S879" s="93"/>
      <c r="T879" s="93"/>
      <c r="U879" s="94"/>
      <c r="V879" s="94"/>
      <c r="W879" s="95"/>
      <c r="X879" s="96"/>
      <c r="Y879" s="97"/>
    </row>
    <row r="880" customFormat="false" ht="11.25" hidden="false" customHeight="false" outlineLevel="0" collapsed="false">
      <c r="A880" s="150"/>
      <c r="B880" s="84"/>
      <c r="F880" s="85"/>
      <c r="G880" s="87"/>
      <c r="H880" s="88"/>
      <c r="I880" s="89"/>
      <c r="J880" s="88"/>
      <c r="K880" s="90"/>
      <c r="L880" s="90"/>
      <c r="M880" s="91"/>
      <c r="N880" s="91"/>
      <c r="O880" s="91"/>
      <c r="P880" s="91"/>
      <c r="Q880" s="91"/>
      <c r="R880" s="92"/>
      <c r="S880" s="93"/>
      <c r="T880" s="93"/>
      <c r="U880" s="94"/>
      <c r="V880" s="94"/>
      <c r="W880" s="95"/>
      <c r="X880" s="96"/>
      <c r="Y880" s="97"/>
    </row>
    <row r="881" customFormat="false" ht="11.25" hidden="false" customHeight="false" outlineLevel="0" collapsed="false">
      <c r="A881" s="150"/>
      <c r="B881" s="84"/>
      <c r="F881" s="85"/>
      <c r="G881" s="87"/>
      <c r="H881" s="88"/>
      <c r="I881" s="89"/>
      <c r="J881" s="88"/>
      <c r="K881" s="90"/>
      <c r="L881" s="90"/>
      <c r="M881" s="91"/>
      <c r="N881" s="91"/>
      <c r="O881" s="91"/>
      <c r="P881" s="91"/>
      <c r="Q881" s="91"/>
      <c r="R881" s="92"/>
      <c r="S881" s="93"/>
      <c r="T881" s="93"/>
      <c r="U881" s="94"/>
      <c r="V881" s="94"/>
      <c r="W881" s="95"/>
      <c r="X881" s="96"/>
      <c r="Y881" s="97"/>
    </row>
    <row r="882" customFormat="false" ht="11.25" hidden="false" customHeight="false" outlineLevel="0" collapsed="false">
      <c r="A882" s="150"/>
      <c r="B882" s="84"/>
      <c r="F882" s="85"/>
      <c r="G882" s="87"/>
      <c r="H882" s="88"/>
      <c r="I882" s="89"/>
      <c r="J882" s="88"/>
      <c r="K882" s="90"/>
      <c r="L882" s="90"/>
      <c r="M882" s="91"/>
      <c r="N882" s="91"/>
      <c r="O882" s="91"/>
      <c r="P882" s="91"/>
      <c r="Q882" s="91"/>
      <c r="R882" s="92"/>
      <c r="S882" s="93"/>
      <c r="T882" s="93"/>
      <c r="U882" s="94"/>
      <c r="V882" s="94"/>
      <c r="W882" s="95"/>
      <c r="X882" s="96"/>
      <c r="Y882" s="97"/>
    </row>
    <row r="883" customFormat="false" ht="11.25" hidden="false" customHeight="false" outlineLevel="0" collapsed="false">
      <c r="A883" s="150"/>
      <c r="B883" s="84"/>
      <c r="F883" s="85"/>
      <c r="G883" s="87"/>
      <c r="H883" s="88"/>
      <c r="I883" s="89"/>
      <c r="J883" s="88"/>
      <c r="K883" s="90"/>
      <c r="L883" s="90"/>
      <c r="M883" s="91"/>
      <c r="N883" s="91"/>
      <c r="O883" s="91"/>
      <c r="P883" s="91"/>
      <c r="Q883" s="91"/>
      <c r="R883" s="92"/>
      <c r="S883" s="93"/>
      <c r="T883" s="93"/>
      <c r="U883" s="94"/>
      <c r="V883" s="94"/>
      <c r="W883" s="95"/>
      <c r="X883" s="96"/>
      <c r="Y883" s="97"/>
    </row>
    <row r="884" customFormat="false" ht="11.25" hidden="false" customHeight="false" outlineLevel="0" collapsed="false">
      <c r="A884" s="150"/>
      <c r="B884" s="84"/>
      <c r="F884" s="85"/>
      <c r="G884" s="87"/>
      <c r="H884" s="88"/>
      <c r="I884" s="89"/>
      <c r="J884" s="88"/>
      <c r="K884" s="90"/>
      <c r="L884" s="90"/>
      <c r="M884" s="91"/>
      <c r="N884" s="91"/>
      <c r="O884" s="91"/>
      <c r="P884" s="91"/>
      <c r="Q884" s="91"/>
      <c r="R884" s="92"/>
      <c r="S884" s="93"/>
      <c r="T884" s="93"/>
      <c r="U884" s="94"/>
      <c r="V884" s="94"/>
      <c r="W884" s="95"/>
      <c r="X884" s="96"/>
      <c r="Y884" s="97"/>
    </row>
    <row r="885" customFormat="false" ht="11.25" hidden="false" customHeight="false" outlineLevel="0" collapsed="false">
      <c r="A885" s="150"/>
      <c r="B885" s="84"/>
      <c r="F885" s="85"/>
      <c r="G885" s="87"/>
      <c r="H885" s="88"/>
      <c r="I885" s="89"/>
      <c r="J885" s="88"/>
      <c r="K885" s="90"/>
      <c r="L885" s="90"/>
      <c r="M885" s="91"/>
      <c r="N885" s="91"/>
      <c r="O885" s="91"/>
      <c r="P885" s="91"/>
      <c r="Q885" s="91"/>
      <c r="R885" s="92"/>
      <c r="S885" s="93"/>
      <c r="T885" s="93"/>
      <c r="U885" s="94"/>
      <c r="V885" s="94"/>
      <c r="W885" s="95"/>
      <c r="X885" s="96"/>
      <c r="Y885" s="97"/>
    </row>
    <row r="886" customFormat="false" ht="11.25" hidden="false" customHeight="false" outlineLevel="0" collapsed="false">
      <c r="A886" s="150"/>
      <c r="B886" s="84"/>
      <c r="F886" s="85"/>
      <c r="G886" s="87"/>
      <c r="H886" s="88"/>
      <c r="I886" s="89"/>
      <c r="J886" s="88"/>
      <c r="K886" s="90"/>
      <c r="L886" s="90"/>
      <c r="M886" s="91"/>
      <c r="N886" s="91"/>
      <c r="O886" s="91"/>
      <c r="P886" s="91"/>
      <c r="Q886" s="91"/>
      <c r="R886" s="92"/>
      <c r="S886" s="93"/>
      <c r="T886" s="93"/>
      <c r="U886" s="94"/>
      <c r="V886" s="94"/>
      <c r="W886" s="95"/>
      <c r="X886" s="96"/>
      <c r="Y886" s="97"/>
    </row>
    <row r="887" customFormat="false" ht="11.25" hidden="false" customHeight="false" outlineLevel="0" collapsed="false">
      <c r="A887" s="150"/>
      <c r="B887" s="84"/>
      <c r="F887" s="85"/>
      <c r="G887" s="87"/>
      <c r="H887" s="88"/>
      <c r="I887" s="89"/>
      <c r="J887" s="88"/>
      <c r="K887" s="90"/>
      <c r="L887" s="90"/>
      <c r="M887" s="91"/>
      <c r="N887" s="91"/>
      <c r="O887" s="91"/>
      <c r="P887" s="91"/>
      <c r="Q887" s="91"/>
      <c r="R887" s="92"/>
      <c r="S887" s="93"/>
      <c r="T887" s="93"/>
      <c r="U887" s="94"/>
      <c r="V887" s="94"/>
      <c r="W887" s="95"/>
      <c r="X887" s="96"/>
      <c r="Y887" s="97"/>
    </row>
    <row r="888" customFormat="false" ht="11.25" hidden="false" customHeight="false" outlineLevel="0" collapsed="false">
      <c r="A888" s="150"/>
      <c r="B888" s="84"/>
      <c r="F888" s="85"/>
      <c r="G888" s="87"/>
      <c r="H888" s="88"/>
      <c r="I888" s="89"/>
      <c r="J888" s="88"/>
      <c r="K888" s="90"/>
      <c r="L888" s="90"/>
      <c r="M888" s="91"/>
      <c r="N888" s="91"/>
      <c r="O888" s="91"/>
      <c r="P888" s="91"/>
      <c r="Q888" s="91"/>
      <c r="R888" s="92"/>
      <c r="S888" s="93"/>
      <c r="T888" s="93"/>
      <c r="U888" s="94"/>
      <c r="V888" s="94"/>
      <c r="W888" s="95"/>
      <c r="X888" s="96"/>
      <c r="Y888" s="97"/>
    </row>
    <row r="889" customFormat="false" ht="11.25" hidden="false" customHeight="false" outlineLevel="0" collapsed="false">
      <c r="A889" s="150"/>
      <c r="B889" s="84"/>
      <c r="F889" s="85"/>
      <c r="G889" s="87"/>
      <c r="H889" s="88"/>
      <c r="I889" s="89"/>
      <c r="J889" s="88"/>
      <c r="K889" s="90"/>
      <c r="L889" s="90"/>
      <c r="M889" s="91"/>
      <c r="N889" s="91"/>
      <c r="O889" s="91"/>
      <c r="P889" s="91"/>
      <c r="Q889" s="91"/>
      <c r="R889" s="92"/>
      <c r="S889" s="93"/>
      <c r="T889" s="93"/>
      <c r="U889" s="94"/>
      <c r="V889" s="94"/>
      <c r="W889" s="95"/>
      <c r="X889" s="96"/>
      <c r="Y889" s="97"/>
    </row>
    <row r="890" customFormat="false" ht="11.25" hidden="false" customHeight="false" outlineLevel="0" collapsed="false">
      <c r="A890" s="150"/>
      <c r="B890" s="84"/>
      <c r="F890" s="85"/>
      <c r="G890" s="87"/>
      <c r="H890" s="88"/>
      <c r="I890" s="89"/>
      <c r="J890" s="88"/>
      <c r="K890" s="90"/>
      <c r="L890" s="90"/>
      <c r="M890" s="91"/>
      <c r="N890" s="91"/>
      <c r="O890" s="91"/>
      <c r="P890" s="91"/>
      <c r="Q890" s="91"/>
      <c r="R890" s="92"/>
      <c r="S890" s="93"/>
      <c r="T890" s="93"/>
      <c r="U890" s="94"/>
      <c r="V890" s="94"/>
      <c r="W890" s="95"/>
      <c r="X890" s="96"/>
      <c r="Y890" s="97"/>
    </row>
    <row r="891" customFormat="false" ht="11.25" hidden="false" customHeight="false" outlineLevel="0" collapsed="false">
      <c r="A891" s="150"/>
      <c r="B891" s="84"/>
      <c r="F891" s="85"/>
      <c r="G891" s="87"/>
      <c r="H891" s="88"/>
      <c r="I891" s="89"/>
      <c r="J891" s="88"/>
      <c r="K891" s="90"/>
      <c r="L891" s="90"/>
      <c r="M891" s="91"/>
      <c r="N891" s="91"/>
      <c r="O891" s="91"/>
      <c r="P891" s="91"/>
      <c r="Q891" s="91"/>
      <c r="R891" s="92"/>
      <c r="S891" s="93"/>
      <c r="T891" s="93"/>
      <c r="U891" s="94"/>
      <c r="V891" s="94"/>
      <c r="W891" s="95"/>
      <c r="X891" s="96"/>
      <c r="Y891" s="97"/>
    </row>
    <row r="892" customFormat="false" ht="11.25" hidden="false" customHeight="false" outlineLevel="0" collapsed="false">
      <c r="A892" s="150"/>
      <c r="B892" s="84"/>
      <c r="F892" s="85"/>
      <c r="G892" s="87"/>
      <c r="H892" s="88"/>
      <c r="I892" s="89"/>
      <c r="J892" s="88"/>
      <c r="K892" s="90"/>
      <c r="L892" s="90"/>
      <c r="M892" s="91"/>
      <c r="N892" s="91"/>
      <c r="O892" s="91"/>
      <c r="P892" s="91"/>
      <c r="Q892" s="91"/>
      <c r="R892" s="92"/>
      <c r="S892" s="93"/>
      <c r="T892" s="93"/>
      <c r="U892" s="94"/>
      <c r="V892" s="94"/>
      <c r="W892" s="95"/>
      <c r="X892" s="96"/>
      <c r="Y892" s="97"/>
    </row>
    <row r="893" customFormat="false" ht="11.25" hidden="false" customHeight="false" outlineLevel="0" collapsed="false">
      <c r="A893" s="150"/>
      <c r="B893" s="84"/>
      <c r="F893" s="85"/>
      <c r="G893" s="87"/>
      <c r="H893" s="88"/>
      <c r="I893" s="89"/>
      <c r="J893" s="88"/>
      <c r="K893" s="90"/>
      <c r="L893" s="90"/>
      <c r="M893" s="91"/>
      <c r="N893" s="91"/>
      <c r="O893" s="91"/>
      <c r="P893" s="91"/>
      <c r="Q893" s="91"/>
      <c r="R893" s="92"/>
      <c r="S893" s="93"/>
      <c r="T893" s="93"/>
      <c r="U893" s="94"/>
      <c r="V893" s="94"/>
      <c r="W893" s="95"/>
      <c r="X893" s="96"/>
      <c r="Y893" s="97"/>
    </row>
    <row r="894" customFormat="false" ht="11.25" hidden="false" customHeight="false" outlineLevel="0" collapsed="false">
      <c r="A894" s="150"/>
      <c r="B894" s="84"/>
      <c r="F894" s="85"/>
      <c r="G894" s="87"/>
      <c r="H894" s="88"/>
      <c r="I894" s="89"/>
      <c r="J894" s="88"/>
      <c r="K894" s="90"/>
      <c r="L894" s="90"/>
      <c r="M894" s="91"/>
      <c r="N894" s="91"/>
      <c r="O894" s="91"/>
      <c r="P894" s="91"/>
      <c r="Q894" s="91"/>
      <c r="R894" s="92"/>
      <c r="S894" s="93"/>
      <c r="T894" s="93"/>
      <c r="U894" s="94"/>
      <c r="V894" s="94"/>
      <c r="W894" s="95"/>
      <c r="X894" s="96"/>
      <c r="Y894" s="97"/>
    </row>
    <row r="895" customFormat="false" ht="11.25" hidden="false" customHeight="false" outlineLevel="0" collapsed="false">
      <c r="A895" s="150"/>
      <c r="B895" s="84"/>
      <c r="F895" s="85"/>
      <c r="G895" s="87"/>
      <c r="H895" s="88"/>
      <c r="I895" s="89"/>
      <c r="J895" s="88"/>
      <c r="K895" s="90"/>
      <c r="L895" s="90"/>
      <c r="M895" s="91"/>
      <c r="N895" s="91"/>
      <c r="O895" s="91"/>
      <c r="P895" s="91"/>
      <c r="Q895" s="91"/>
      <c r="R895" s="92"/>
      <c r="S895" s="93"/>
      <c r="T895" s="93"/>
      <c r="U895" s="94"/>
      <c r="V895" s="94"/>
      <c r="W895" s="95"/>
      <c r="X895" s="96"/>
      <c r="Y895" s="97"/>
    </row>
    <row r="896" customFormat="false" ht="11.25" hidden="false" customHeight="false" outlineLevel="0" collapsed="false">
      <c r="A896" s="150"/>
      <c r="B896" s="84"/>
      <c r="F896" s="85"/>
      <c r="G896" s="87"/>
      <c r="H896" s="88"/>
      <c r="I896" s="89"/>
      <c r="J896" s="88"/>
      <c r="K896" s="90"/>
      <c r="L896" s="90"/>
      <c r="M896" s="91"/>
      <c r="N896" s="91"/>
      <c r="O896" s="91"/>
      <c r="P896" s="91"/>
      <c r="Q896" s="91"/>
      <c r="R896" s="92"/>
      <c r="S896" s="93"/>
      <c r="T896" s="93"/>
      <c r="U896" s="94"/>
      <c r="V896" s="94"/>
      <c r="W896" s="95"/>
      <c r="X896" s="96"/>
      <c r="Y896" s="97"/>
    </row>
    <row r="897" customFormat="false" ht="11.25" hidden="false" customHeight="false" outlineLevel="0" collapsed="false">
      <c r="A897" s="150"/>
      <c r="B897" s="84"/>
      <c r="F897" s="85"/>
      <c r="G897" s="87"/>
      <c r="H897" s="88"/>
      <c r="I897" s="89"/>
      <c r="J897" s="88"/>
      <c r="K897" s="90"/>
      <c r="L897" s="90"/>
      <c r="M897" s="91"/>
      <c r="N897" s="91"/>
      <c r="O897" s="91"/>
      <c r="P897" s="91"/>
      <c r="Q897" s="91"/>
      <c r="R897" s="92"/>
      <c r="S897" s="93"/>
      <c r="T897" s="93"/>
      <c r="U897" s="94"/>
      <c r="V897" s="94"/>
      <c r="W897" s="95"/>
      <c r="X897" s="96"/>
      <c r="Y897" s="97"/>
    </row>
    <row r="898" customFormat="false" ht="11.25" hidden="false" customHeight="false" outlineLevel="0" collapsed="false">
      <c r="A898" s="150"/>
      <c r="B898" s="84"/>
      <c r="F898" s="85"/>
      <c r="G898" s="87"/>
      <c r="H898" s="88"/>
      <c r="I898" s="89"/>
      <c r="J898" s="88"/>
      <c r="K898" s="90"/>
      <c r="L898" s="90"/>
      <c r="M898" s="91"/>
      <c r="N898" s="91"/>
      <c r="O898" s="91"/>
      <c r="P898" s="91"/>
      <c r="Q898" s="91"/>
      <c r="R898" s="92"/>
      <c r="S898" s="93"/>
      <c r="T898" s="93"/>
      <c r="U898" s="94"/>
      <c r="V898" s="94"/>
      <c r="W898" s="95"/>
      <c r="X898" s="96"/>
      <c r="Y898" s="97"/>
    </row>
    <row r="899" customFormat="false" ht="11.25" hidden="false" customHeight="false" outlineLevel="0" collapsed="false">
      <c r="A899" s="150"/>
      <c r="B899" s="84"/>
      <c r="F899" s="85"/>
      <c r="G899" s="87"/>
      <c r="H899" s="88"/>
      <c r="I899" s="89"/>
      <c r="J899" s="88"/>
      <c r="K899" s="90"/>
      <c r="L899" s="90"/>
      <c r="M899" s="91"/>
      <c r="N899" s="91"/>
      <c r="O899" s="91"/>
      <c r="P899" s="91"/>
      <c r="Q899" s="91"/>
      <c r="R899" s="92"/>
      <c r="S899" s="93"/>
      <c r="T899" s="93"/>
      <c r="U899" s="94"/>
      <c r="V899" s="94"/>
      <c r="W899" s="95"/>
      <c r="X899" s="96"/>
      <c r="Y899" s="97"/>
    </row>
    <row r="900" customFormat="false" ht="11.25" hidden="false" customHeight="false" outlineLevel="0" collapsed="false">
      <c r="A900" s="150"/>
      <c r="B900" s="84"/>
      <c r="F900" s="85"/>
      <c r="G900" s="87"/>
      <c r="H900" s="88"/>
      <c r="I900" s="89"/>
      <c r="J900" s="88"/>
      <c r="K900" s="90"/>
      <c r="L900" s="90"/>
      <c r="M900" s="91"/>
      <c r="N900" s="91"/>
      <c r="O900" s="91"/>
      <c r="P900" s="91"/>
      <c r="Q900" s="91"/>
      <c r="R900" s="92"/>
      <c r="S900" s="93"/>
      <c r="T900" s="93"/>
      <c r="U900" s="94"/>
      <c r="V900" s="94"/>
      <c r="W900" s="95"/>
      <c r="X900" s="96"/>
      <c r="Y900" s="97"/>
    </row>
    <row r="901" customFormat="false" ht="11.25" hidden="false" customHeight="false" outlineLevel="0" collapsed="false">
      <c r="A901" s="150"/>
      <c r="B901" s="84"/>
      <c r="F901" s="85"/>
      <c r="G901" s="87"/>
      <c r="H901" s="88"/>
      <c r="I901" s="89"/>
      <c r="J901" s="88"/>
      <c r="K901" s="90"/>
      <c r="L901" s="90"/>
      <c r="M901" s="91"/>
      <c r="N901" s="91"/>
      <c r="O901" s="91"/>
      <c r="P901" s="91"/>
      <c r="Q901" s="91"/>
      <c r="R901" s="92"/>
      <c r="S901" s="93"/>
      <c r="T901" s="93"/>
      <c r="U901" s="94"/>
      <c r="V901" s="94"/>
      <c r="W901" s="95"/>
      <c r="X901" s="96"/>
      <c r="Y901" s="97"/>
    </row>
    <row r="902" customFormat="false" ht="11.25" hidden="false" customHeight="false" outlineLevel="0" collapsed="false">
      <c r="A902" s="150"/>
      <c r="B902" s="84"/>
      <c r="F902" s="85"/>
      <c r="G902" s="87"/>
      <c r="H902" s="88"/>
      <c r="I902" s="89"/>
      <c r="J902" s="88"/>
      <c r="K902" s="90"/>
      <c r="L902" s="90"/>
      <c r="M902" s="91"/>
      <c r="N902" s="91"/>
      <c r="O902" s="91"/>
      <c r="P902" s="91"/>
      <c r="Q902" s="91"/>
      <c r="R902" s="92"/>
      <c r="S902" s="93"/>
      <c r="T902" s="93"/>
      <c r="U902" s="94"/>
      <c r="V902" s="94"/>
      <c r="W902" s="95"/>
      <c r="X902" s="96"/>
      <c r="Y902" s="97"/>
    </row>
    <row r="903" customFormat="false" ht="11.25" hidden="false" customHeight="false" outlineLevel="0" collapsed="false">
      <c r="A903" s="150"/>
      <c r="B903" s="84"/>
      <c r="F903" s="85"/>
      <c r="G903" s="87"/>
      <c r="H903" s="88"/>
      <c r="I903" s="89"/>
      <c r="J903" s="88"/>
      <c r="K903" s="90"/>
      <c r="L903" s="90"/>
      <c r="M903" s="91"/>
      <c r="N903" s="91"/>
      <c r="O903" s="91"/>
      <c r="P903" s="91"/>
      <c r="Q903" s="91"/>
      <c r="R903" s="92"/>
      <c r="S903" s="93"/>
      <c r="T903" s="93"/>
      <c r="U903" s="94"/>
      <c r="V903" s="94"/>
      <c r="W903" s="95"/>
      <c r="X903" s="96"/>
      <c r="Y903" s="97"/>
    </row>
    <row r="904" customFormat="false" ht="11.25" hidden="false" customHeight="false" outlineLevel="0" collapsed="false">
      <c r="A904" s="150"/>
      <c r="B904" s="84"/>
      <c r="F904" s="85"/>
      <c r="G904" s="87"/>
      <c r="H904" s="88"/>
      <c r="I904" s="89"/>
      <c r="J904" s="88"/>
      <c r="K904" s="90"/>
      <c r="L904" s="90"/>
      <c r="M904" s="91"/>
      <c r="N904" s="91"/>
      <c r="O904" s="91"/>
      <c r="P904" s="91"/>
      <c r="Q904" s="91"/>
      <c r="R904" s="92"/>
      <c r="S904" s="93"/>
      <c r="T904" s="93"/>
      <c r="U904" s="94"/>
      <c r="V904" s="94"/>
      <c r="W904" s="95"/>
      <c r="X904" s="96"/>
      <c r="Y904" s="97"/>
    </row>
    <row r="905" customFormat="false" ht="11.25" hidden="false" customHeight="false" outlineLevel="0" collapsed="false">
      <c r="A905" s="150"/>
      <c r="B905" s="84"/>
      <c r="F905" s="85"/>
      <c r="G905" s="87"/>
      <c r="H905" s="88"/>
      <c r="I905" s="89"/>
      <c r="J905" s="88"/>
      <c r="K905" s="90"/>
      <c r="L905" s="90"/>
      <c r="M905" s="91"/>
      <c r="N905" s="91"/>
      <c r="O905" s="91"/>
      <c r="P905" s="91"/>
      <c r="Q905" s="91"/>
      <c r="R905" s="92"/>
      <c r="S905" s="93"/>
      <c r="T905" s="93"/>
      <c r="U905" s="94"/>
      <c r="V905" s="94"/>
      <c r="W905" s="95"/>
      <c r="X905" s="96"/>
      <c r="Y905" s="97"/>
    </row>
    <row r="906" customFormat="false" ht="11.25" hidden="false" customHeight="false" outlineLevel="0" collapsed="false">
      <c r="A906" s="150"/>
      <c r="B906" s="84"/>
      <c r="F906" s="85"/>
      <c r="G906" s="87"/>
      <c r="H906" s="88"/>
      <c r="I906" s="89"/>
      <c r="J906" s="88"/>
      <c r="K906" s="90"/>
      <c r="L906" s="90"/>
      <c r="M906" s="91"/>
      <c r="N906" s="91"/>
      <c r="O906" s="91"/>
      <c r="P906" s="91"/>
      <c r="Q906" s="91"/>
      <c r="R906" s="92"/>
      <c r="S906" s="93"/>
      <c r="T906" s="93"/>
      <c r="U906" s="94"/>
      <c r="V906" s="94"/>
      <c r="W906" s="95"/>
      <c r="X906" s="96"/>
      <c r="Y906" s="97"/>
    </row>
    <row r="907" customFormat="false" ht="11.25" hidden="false" customHeight="false" outlineLevel="0" collapsed="false">
      <c r="A907" s="150"/>
      <c r="B907" s="84"/>
      <c r="F907" s="85"/>
      <c r="G907" s="87"/>
      <c r="H907" s="88"/>
      <c r="I907" s="89"/>
      <c r="J907" s="88"/>
      <c r="K907" s="90"/>
      <c r="L907" s="90"/>
      <c r="M907" s="91"/>
      <c r="N907" s="91"/>
      <c r="O907" s="91"/>
      <c r="P907" s="91"/>
      <c r="Q907" s="91"/>
      <c r="R907" s="92"/>
      <c r="S907" s="93"/>
      <c r="T907" s="93"/>
      <c r="U907" s="94"/>
      <c r="V907" s="94"/>
      <c r="W907" s="95"/>
      <c r="X907" s="96"/>
      <c r="Y907" s="97"/>
    </row>
    <row r="908" customFormat="false" ht="11.25" hidden="false" customHeight="false" outlineLevel="0" collapsed="false">
      <c r="A908" s="150"/>
      <c r="B908" s="84"/>
      <c r="F908" s="85"/>
      <c r="G908" s="87"/>
      <c r="H908" s="88"/>
      <c r="I908" s="89"/>
      <c r="J908" s="88"/>
      <c r="K908" s="90"/>
      <c r="L908" s="90"/>
      <c r="M908" s="91"/>
      <c r="N908" s="91"/>
      <c r="O908" s="91"/>
      <c r="P908" s="91"/>
      <c r="Q908" s="91"/>
      <c r="R908" s="92"/>
      <c r="S908" s="93"/>
      <c r="T908" s="93"/>
      <c r="U908" s="94"/>
      <c r="V908" s="94"/>
      <c r="W908" s="95"/>
      <c r="X908" s="96"/>
      <c r="Y908" s="97"/>
    </row>
    <row r="909" customFormat="false" ht="11.25" hidden="false" customHeight="false" outlineLevel="0" collapsed="false">
      <c r="A909" s="150"/>
      <c r="B909" s="84"/>
      <c r="F909" s="85"/>
      <c r="G909" s="87"/>
      <c r="H909" s="88"/>
      <c r="I909" s="89"/>
      <c r="J909" s="88"/>
      <c r="K909" s="90"/>
      <c r="L909" s="90"/>
      <c r="M909" s="91"/>
      <c r="N909" s="91"/>
      <c r="O909" s="91"/>
      <c r="P909" s="91"/>
      <c r="Q909" s="91"/>
      <c r="R909" s="92"/>
      <c r="S909" s="93"/>
      <c r="T909" s="93"/>
      <c r="U909" s="94"/>
      <c r="V909" s="94"/>
      <c r="W909" s="95"/>
      <c r="X909" s="96"/>
      <c r="Y909" s="97"/>
    </row>
    <row r="910" customFormat="false" ht="11.25" hidden="false" customHeight="false" outlineLevel="0" collapsed="false">
      <c r="A910" s="150"/>
      <c r="B910" s="84"/>
      <c r="F910" s="85"/>
      <c r="G910" s="87"/>
      <c r="H910" s="88"/>
      <c r="I910" s="89"/>
      <c r="J910" s="88"/>
      <c r="K910" s="90"/>
      <c r="L910" s="90"/>
      <c r="M910" s="91"/>
      <c r="N910" s="91"/>
      <c r="O910" s="91"/>
      <c r="P910" s="91"/>
      <c r="Q910" s="91"/>
      <c r="R910" s="92"/>
      <c r="S910" s="93"/>
      <c r="T910" s="93"/>
      <c r="U910" s="94"/>
      <c r="V910" s="94"/>
      <c r="W910" s="95"/>
      <c r="X910" s="96"/>
      <c r="Y910" s="97"/>
    </row>
    <row r="911" customFormat="false" ht="11.25" hidden="false" customHeight="false" outlineLevel="0" collapsed="false">
      <c r="A911" s="150"/>
      <c r="B911" s="84"/>
      <c r="F911" s="85"/>
      <c r="G911" s="87"/>
      <c r="H911" s="88"/>
      <c r="I911" s="89"/>
      <c r="J911" s="88"/>
      <c r="K911" s="90"/>
      <c r="L911" s="90"/>
      <c r="M911" s="91"/>
      <c r="N911" s="91"/>
      <c r="O911" s="91"/>
      <c r="P911" s="91"/>
      <c r="Q911" s="91"/>
      <c r="R911" s="92"/>
      <c r="S911" s="93"/>
      <c r="T911" s="93"/>
      <c r="U911" s="94"/>
      <c r="V911" s="94"/>
      <c r="W911" s="95"/>
      <c r="X911" s="96"/>
      <c r="Y911" s="97"/>
    </row>
    <row r="912" customFormat="false" ht="11.25" hidden="false" customHeight="false" outlineLevel="0" collapsed="false">
      <c r="A912" s="150"/>
      <c r="B912" s="84"/>
      <c r="F912" s="85"/>
      <c r="G912" s="87"/>
      <c r="H912" s="88"/>
      <c r="I912" s="89"/>
      <c r="J912" s="88"/>
      <c r="K912" s="90"/>
      <c r="L912" s="90"/>
      <c r="M912" s="91"/>
      <c r="N912" s="91"/>
      <c r="O912" s="91"/>
      <c r="P912" s="91"/>
      <c r="Q912" s="91"/>
      <c r="R912" s="92"/>
      <c r="S912" s="93"/>
      <c r="T912" s="93"/>
      <c r="U912" s="94"/>
      <c r="V912" s="94"/>
      <c r="W912" s="95"/>
      <c r="X912" s="96"/>
      <c r="Y912" s="97"/>
    </row>
    <row r="913" customFormat="false" ht="11.25" hidden="false" customHeight="false" outlineLevel="0" collapsed="false">
      <c r="A913" s="150"/>
      <c r="B913" s="84"/>
      <c r="F913" s="85"/>
      <c r="G913" s="87"/>
      <c r="H913" s="88"/>
      <c r="I913" s="89"/>
      <c r="J913" s="88"/>
      <c r="K913" s="90"/>
      <c r="L913" s="90"/>
      <c r="M913" s="91"/>
      <c r="N913" s="91"/>
      <c r="O913" s="91"/>
      <c r="P913" s="91"/>
      <c r="Q913" s="91"/>
      <c r="R913" s="92"/>
      <c r="S913" s="93"/>
      <c r="T913" s="93"/>
      <c r="U913" s="94"/>
      <c r="V913" s="94"/>
      <c r="W913" s="95"/>
      <c r="X913" s="96"/>
      <c r="Y913" s="97"/>
    </row>
    <row r="914" customFormat="false" ht="11.25" hidden="false" customHeight="false" outlineLevel="0" collapsed="false">
      <c r="A914" s="150"/>
      <c r="B914" s="84"/>
      <c r="F914" s="85"/>
      <c r="G914" s="87"/>
      <c r="H914" s="88"/>
      <c r="I914" s="89"/>
      <c r="J914" s="88"/>
      <c r="K914" s="90"/>
      <c r="L914" s="90"/>
      <c r="M914" s="91"/>
      <c r="N914" s="91"/>
      <c r="O914" s="91"/>
      <c r="P914" s="91"/>
      <c r="Q914" s="91"/>
      <c r="R914" s="92"/>
      <c r="S914" s="93"/>
      <c r="T914" s="93"/>
      <c r="U914" s="94"/>
      <c r="V914" s="94"/>
      <c r="W914" s="95"/>
      <c r="X914" s="96"/>
      <c r="Y914" s="97"/>
    </row>
    <row r="915" customFormat="false" ht="11.25" hidden="false" customHeight="false" outlineLevel="0" collapsed="false">
      <c r="A915" s="150"/>
      <c r="B915" s="84"/>
      <c r="F915" s="85"/>
      <c r="G915" s="87"/>
      <c r="H915" s="88"/>
      <c r="I915" s="89"/>
      <c r="J915" s="88"/>
      <c r="K915" s="90"/>
      <c r="L915" s="90"/>
      <c r="M915" s="91"/>
      <c r="N915" s="91"/>
      <c r="O915" s="91"/>
      <c r="P915" s="91"/>
      <c r="Q915" s="91"/>
      <c r="R915" s="92"/>
      <c r="S915" s="93"/>
      <c r="T915" s="93"/>
      <c r="U915" s="94"/>
      <c r="V915" s="94"/>
      <c r="W915" s="95"/>
      <c r="X915" s="96"/>
      <c r="Y915" s="97"/>
    </row>
    <row r="916" customFormat="false" ht="11.25" hidden="false" customHeight="false" outlineLevel="0" collapsed="false">
      <c r="A916" s="150"/>
      <c r="B916" s="84"/>
      <c r="F916" s="85"/>
      <c r="G916" s="87"/>
      <c r="H916" s="88"/>
      <c r="I916" s="89"/>
      <c r="J916" s="88"/>
      <c r="K916" s="90"/>
      <c r="L916" s="90"/>
      <c r="M916" s="91"/>
      <c r="N916" s="91"/>
      <c r="O916" s="91"/>
      <c r="P916" s="91"/>
      <c r="Q916" s="91"/>
      <c r="R916" s="92"/>
      <c r="S916" s="93"/>
      <c r="T916" s="93"/>
      <c r="U916" s="94"/>
      <c r="V916" s="94"/>
      <c r="W916" s="95"/>
      <c r="X916" s="96"/>
      <c r="Y916" s="97"/>
    </row>
    <row r="917" customFormat="false" ht="11.25" hidden="false" customHeight="false" outlineLevel="0" collapsed="false">
      <c r="A917" s="150"/>
      <c r="B917" s="84"/>
      <c r="F917" s="85"/>
      <c r="G917" s="87"/>
      <c r="H917" s="88"/>
      <c r="I917" s="89"/>
      <c r="J917" s="88"/>
      <c r="K917" s="90"/>
      <c r="L917" s="90"/>
      <c r="M917" s="91"/>
      <c r="N917" s="91"/>
      <c r="O917" s="91"/>
      <c r="P917" s="91"/>
      <c r="Q917" s="91"/>
      <c r="R917" s="92"/>
      <c r="S917" s="93"/>
      <c r="T917" s="93"/>
      <c r="U917" s="94"/>
      <c r="V917" s="94"/>
      <c r="W917" s="95"/>
      <c r="X917" s="96"/>
      <c r="Y917" s="97"/>
    </row>
    <row r="918" customFormat="false" ht="11.25" hidden="false" customHeight="false" outlineLevel="0" collapsed="false">
      <c r="A918" s="150"/>
      <c r="B918" s="84"/>
      <c r="F918" s="85"/>
      <c r="G918" s="87"/>
      <c r="H918" s="88"/>
      <c r="I918" s="89"/>
      <c r="J918" s="88"/>
      <c r="K918" s="90"/>
      <c r="L918" s="90"/>
      <c r="M918" s="91"/>
      <c r="N918" s="91"/>
      <c r="O918" s="91"/>
      <c r="P918" s="91"/>
      <c r="Q918" s="91"/>
      <c r="R918" s="92"/>
      <c r="S918" s="93"/>
      <c r="T918" s="93"/>
      <c r="U918" s="94"/>
      <c r="V918" s="94"/>
      <c r="W918" s="95"/>
      <c r="X918" s="96"/>
      <c r="Y918" s="97"/>
    </row>
    <row r="919" customFormat="false" ht="11.25" hidden="false" customHeight="false" outlineLevel="0" collapsed="false">
      <c r="A919" s="150"/>
      <c r="B919" s="84"/>
      <c r="F919" s="85"/>
      <c r="G919" s="87"/>
      <c r="H919" s="88"/>
      <c r="I919" s="89"/>
      <c r="J919" s="88"/>
      <c r="K919" s="90"/>
      <c r="L919" s="90"/>
      <c r="M919" s="91"/>
      <c r="N919" s="91"/>
      <c r="O919" s="91"/>
      <c r="P919" s="91"/>
      <c r="Q919" s="91"/>
      <c r="R919" s="92"/>
      <c r="S919" s="93"/>
      <c r="T919" s="93"/>
      <c r="U919" s="94"/>
      <c r="V919" s="94"/>
      <c r="W919" s="95"/>
      <c r="X919" s="96"/>
      <c r="Y919" s="97"/>
    </row>
    <row r="920" customFormat="false" ht="11.25" hidden="false" customHeight="false" outlineLevel="0" collapsed="false">
      <c r="A920" s="150"/>
      <c r="B920" s="84"/>
      <c r="F920" s="85"/>
      <c r="G920" s="87"/>
      <c r="H920" s="88"/>
      <c r="I920" s="89"/>
      <c r="J920" s="88"/>
      <c r="K920" s="90"/>
      <c r="L920" s="90"/>
      <c r="M920" s="91"/>
      <c r="N920" s="91"/>
      <c r="O920" s="91"/>
      <c r="P920" s="91"/>
      <c r="Q920" s="91"/>
      <c r="R920" s="92"/>
      <c r="S920" s="93"/>
      <c r="T920" s="93"/>
      <c r="U920" s="94"/>
      <c r="V920" s="94"/>
      <c r="W920" s="95"/>
      <c r="X920" s="96"/>
      <c r="Y920" s="97"/>
    </row>
    <row r="921" customFormat="false" ht="11.25" hidden="false" customHeight="false" outlineLevel="0" collapsed="false">
      <c r="A921" s="150"/>
      <c r="B921" s="84"/>
      <c r="F921" s="85"/>
      <c r="G921" s="87"/>
      <c r="H921" s="88"/>
      <c r="I921" s="89"/>
      <c r="J921" s="88"/>
      <c r="K921" s="90"/>
      <c r="L921" s="90"/>
      <c r="M921" s="91"/>
      <c r="N921" s="91"/>
      <c r="O921" s="91"/>
      <c r="P921" s="91"/>
      <c r="Q921" s="91"/>
      <c r="R921" s="92"/>
      <c r="S921" s="93"/>
      <c r="T921" s="93"/>
      <c r="U921" s="94"/>
      <c r="V921" s="94"/>
      <c r="W921" s="95"/>
      <c r="X921" s="96"/>
      <c r="Y921" s="97"/>
    </row>
    <row r="922" customFormat="false" ht="11.25" hidden="false" customHeight="false" outlineLevel="0" collapsed="false">
      <c r="A922" s="150"/>
      <c r="B922" s="84"/>
      <c r="F922" s="85"/>
      <c r="G922" s="87"/>
      <c r="H922" s="88"/>
      <c r="I922" s="89"/>
      <c r="J922" s="88"/>
      <c r="K922" s="90"/>
      <c r="L922" s="90"/>
      <c r="M922" s="91"/>
      <c r="N922" s="91"/>
      <c r="O922" s="91"/>
      <c r="P922" s="91"/>
      <c r="Q922" s="91"/>
      <c r="R922" s="92"/>
      <c r="S922" s="93"/>
      <c r="T922" s="93"/>
      <c r="U922" s="94"/>
      <c r="V922" s="94"/>
      <c r="W922" s="95"/>
      <c r="X922" s="96"/>
      <c r="Y922" s="97"/>
    </row>
    <row r="923" customFormat="false" ht="11.25" hidden="false" customHeight="false" outlineLevel="0" collapsed="false">
      <c r="A923" s="150"/>
      <c r="B923" s="84"/>
      <c r="F923" s="85"/>
      <c r="G923" s="87"/>
      <c r="H923" s="88"/>
      <c r="I923" s="89"/>
      <c r="J923" s="88"/>
      <c r="K923" s="90"/>
      <c r="L923" s="90"/>
      <c r="M923" s="91"/>
      <c r="N923" s="91"/>
      <c r="O923" s="91"/>
      <c r="P923" s="91"/>
      <c r="Q923" s="91"/>
      <c r="R923" s="92"/>
      <c r="S923" s="93"/>
      <c r="T923" s="93"/>
      <c r="U923" s="94"/>
      <c r="V923" s="94"/>
      <c r="W923" s="95"/>
      <c r="X923" s="96"/>
      <c r="Y923" s="97"/>
    </row>
    <row r="924" customFormat="false" ht="11.25" hidden="false" customHeight="false" outlineLevel="0" collapsed="false">
      <c r="A924" s="150"/>
      <c r="B924" s="84"/>
      <c r="F924" s="85"/>
      <c r="G924" s="87"/>
      <c r="H924" s="88"/>
      <c r="I924" s="89"/>
      <c r="J924" s="88"/>
      <c r="K924" s="90"/>
      <c r="L924" s="90"/>
      <c r="M924" s="91"/>
      <c r="N924" s="91"/>
      <c r="O924" s="91"/>
      <c r="P924" s="91"/>
      <c r="Q924" s="91"/>
      <c r="R924" s="92"/>
      <c r="S924" s="93"/>
      <c r="T924" s="93"/>
      <c r="U924" s="94"/>
      <c r="V924" s="94"/>
      <c r="W924" s="95"/>
      <c r="X924" s="96"/>
      <c r="Y924" s="97"/>
    </row>
    <row r="925" customFormat="false" ht="11.25" hidden="false" customHeight="false" outlineLevel="0" collapsed="false">
      <c r="A925" s="150"/>
      <c r="B925" s="84"/>
      <c r="F925" s="85"/>
      <c r="G925" s="87"/>
      <c r="H925" s="88"/>
      <c r="I925" s="89"/>
      <c r="J925" s="88"/>
      <c r="K925" s="90"/>
      <c r="L925" s="90"/>
      <c r="M925" s="91"/>
      <c r="N925" s="91"/>
      <c r="O925" s="91"/>
      <c r="P925" s="91"/>
      <c r="Q925" s="91"/>
      <c r="R925" s="92"/>
      <c r="S925" s="93"/>
      <c r="T925" s="93"/>
      <c r="U925" s="94"/>
      <c r="V925" s="94"/>
      <c r="W925" s="95"/>
      <c r="X925" s="96"/>
      <c r="Y925" s="97"/>
    </row>
    <row r="926" customFormat="false" ht="11.25" hidden="false" customHeight="false" outlineLevel="0" collapsed="false">
      <c r="A926" s="150"/>
      <c r="B926" s="84"/>
      <c r="F926" s="85"/>
      <c r="G926" s="87"/>
      <c r="H926" s="88"/>
      <c r="I926" s="89"/>
      <c r="J926" s="88"/>
      <c r="K926" s="90"/>
      <c r="L926" s="90"/>
      <c r="M926" s="91"/>
      <c r="N926" s="91"/>
      <c r="O926" s="91"/>
      <c r="P926" s="91"/>
      <c r="Q926" s="91"/>
      <c r="R926" s="92"/>
      <c r="S926" s="93"/>
      <c r="T926" s="93"/>
      <c r="U926" s="94"/>
      <c r="V926" s="94"/>
      <c r="W926" s="95"/>
      <c r="X926" s="96"/>
      <c r="Y926" s="97"/>
    </row>
    <row r="927" customFormat="false" ht="11.25" hidden="false" customHeight="false" outlineLevel="0" collapsed="false">
      <c r="A927" s="150"/>
      <c r="B927" s="84"/>
      <c r="F927" s="85"/>
      <c r="G927" s="87"/>
      <c r="H927" s="88"/>
      <c r="I927" s="89"/>
      <c r="J927" s="88"/>
      <c r="K927" s="90"/>
      <c r="L927" s="90"/>
      <c r="M927" s="91"/>
      <c r="N927" s="91"/>
      <c r="O927" s="91"/>
      <c r="P927" s="91"/>
      <c r="Q927" s="91"/>
      <c r="R927" s="92"/>
      <c r="S927" s="93"/>
      <c r="T927" s="93"/>
      <c r="U927" s="94"/>
      <c r="V927" s="94"/>
      <c r="W927" s="95"/>
      <c r="X927" s="96"/>
      <c r="Y927" s="97"/>
    </row>
    <row r="928" customFormat="false" ht="11.25" hidden="false" customHeight="false" outlineLevel="0" collapsed="false">
      <c r="A928" s="150"/>
      <c r="B928" s="84"/>
      <c r="F928" s="85"/>
      <c r="G928" s="87"/>
      <c r="H928" s="88"/>
      <c r="I928" s="89"/>
      <c r="J928" s="88"/>
      <c r="K928" s="90"/>
      <c r="L928" s="90"/>
      <c r="M928" s="91"/>
      <c r="N928" s="91"/>
      <c r="O928" s="91"/>
      <c r="P928" s="91"/>
      <c r="Q928" s="91"/>
      <c r="R928" s="92"/>
      <c r="S928" s="93"/>
      <c r="T928" s="93"/>
      <c r="U928" s="94"/>
      <c r="V928" s="94"/>
      <c r="W928" s="95"/>
      <c r="X928" s="96"/>
      <c r="Y928" s="97"/>
    </row>
    <row r="929" customFormat="false" ht="11.25" hidden="false" customHeight="false" outlineLevel="0" collapsed="false">
      <c r="A929" s="150"/>
      <c r="B929" s="84"/>
      <c r="F929" s="85"/>
      <c r="G929" s="87"/>
      <c r="H929" s="88"/>
      <c r="I929" s="89"/>
      <c r="J929" s="88"/>
      <c r="K929" s="90"/>
      <c r="L929" s="90"/>
      <c r="M929" s="91"/>
      <c r="N929" s="91"/>
      <c r="O929" s="91"/>
      <c r="P929" s="91"/>
      <c r="Q929" s="91"/>
      <c r="R929" s="92"/>
      <c r="S929" s="93"/>
      <c r="T929" s="93"/>
      <c r="U929" s="94"/>
      <c r="V929" s="94"/>
      <c r="W929" s="95"/>
      <c r="X929" s="96"/>
      <c r="Y929" s="97"/>
    </row>
    <row r="930" customFormat="false" ht="11.25" hidden="false" customHeight="false" outlineLevel="0" collapsed="false">
      <c r="A930" s="150"/>
      <c r="B930" s="84"/>
      <c r="F930" s="85"/>
      <c r="G930" s="87"/>
      <c r="H930" s="88"/>
      <c r="I930" s="89"/>
      <c r="J930" s="88"/>
      <c r="K930" s="90"/>
      <c r="L930" s="90"/>
      <c r="M930" s="91"/>
      <c r="N930" s="91"/>
      <c r="O930" s="91"/>
      <c r="P930" s="91"/>
      <c r="Q930" s="91"/>
      <c r="R930" s="92"/>
      <c r="S930" s="93"/>
      <c r="T930" s="93"/>
      <c r="U930" s="94"/>
      <c r="V930" s="94"/>
      <c r="W930" s="95"/>
      <c r="X930" s="96"/>
      <c r="Y930" s="97"/>
    </row>
    <row r="931" customFormat="false" ht="11.25" hidden="false" customHeight="false" outlineLevel="0" collapsed="false">
      <c r="A931" s="150"/>
      <c r="B931" s="84"/>
      <c r="F931" s="85"/>
      <c r="G931" s="87"/>
      <c r="H931" s="88"/>
      <c r="I931" s="89"/>
      <c r="J931" s="88"/>
      <c r="K931" s="90"/>
      <c r="L931" s="90"/>
      <c r="M931" s="91"/>
      <c r="N931" s="91"/>
      <c r="O931" s="91"/>
      <c r="P931" s="91"/>
      <c r="Q931" s="91"/>
      <c r="R931" s="92"/>
      <c r="S931" s="93"/>
      <c r="T931" s="93"/>
      <c r="U931" s="94"/>
      <c r="V931" s="94"/>
      <c r="W931" s="95"/>
      <c r="X931" s="96"/>
      <c r="Y931" s="97"/>
    </row>
    <row r="932" customFormat="false" ht="11.25" hidden="false" customHeight="false" outlineLevel="0" collapsed="false">
      <c r="A932" s="150"/>
      <c r="B932" s="84"/>
      <c r="F932" s="85"/>
      <c r="G932" s="87"/>
      <c r="H932" s="88"/>
      <c r="I932" s="89"/>
      <c r="J932" s="88"/>
      <c r="K932" s="90"/>
      <c r="L932" s="90"/>
      <c r="M932" s="91"/>
      <c r="N932" s="91"/>
      <c r="O932" s="91"/>
      <c r="P932" s="91"/>
      <c r="Q932" s="91"/>
      <c r="R932" s="92"/>
      <c r="S932" s="93"/>
      <c r="T932" s="93"/>
      <c r="U932" s="94"/>
      <c r="V932" s="94"/>
      <c r="W932" s="95"/>
      <c r="X932" s="96"/>
      <c r="Y932" s="97"/>
    </row>
    <row r="933" customFormat="false" ht="11.25" hidden="false" customHeight="false" outlineLevel="0" collapsed="false">
      <c r="A933" s="150"/>
      <c r="B933" s="84"/>
      <c r="F933" s="85"/>
      <c r="G933" s="87"/>
      <c r="H933" s="88"/>
      <c r="I933" s="89"/>
      <c r="J933" s="88"/>
      <c r="K933" s="90"/>
      <c r="L933" s="90"/>
      <c r="M933" s="91"/>
      <c r="N933" s="91"/>
      <c r="O933" s="91"/>
      <c r="P933" s="91"/>
      <c r="Q933" s="91"/>
      <c r="R933" s="92"/>
      <c r="S933" s="93"/>
      <c r="T933" s="93"/>
      <c r="U933" s="94"/>
      <c r="V933" s="94"/>
      <c r="W933" s="95"/>
      <c r="X933" s="96"/>
      <c r="Y933" s="97"/>
    </row>
    <row r="934" customFormat="false" ht="11.25" hidden="false" customHeight="false" outlineLevel="0" collapsed="false">
      <c r="A934" s="150"/>
      <c r="B934" s="84"/>
      <c r="F934" s="85"/>
      <c r="G934" s="87"/>
      <c r="H934" s="88"/>
      <c r="I934" s="89"/>
      <c r="J934" s="88"/>
      <c r="K934" s="90"/>
      <c r="L934" s="90"/>
      <c r="M934" s="91"/>
      <c r="N934" s="91"/>
      <c r="O934" s="91"/>
      <c r="P934" s="91"/>
      <c r="Q934" s="91"/>
      <c r="R934" s="92"/>
      <c r="S934" s="93"/>
      <c r="T934" s="93"/>
      <c r="U934" s="94"/>
      <c r="V934" s="94"/>
      <c r="W934" s="95"/>
      <c r="X934" s="96"/>
      <c r="Y934" s="97"/>
    </row>
    <row r="935" customFormat="false" ht="11.25" hidden="false" customHeight="false" outlineLevel="0" collapsed="false">
      <c r="A935" s="150"/>
      <c r="B935" s="84"/>
      <c r="F935" s="85"/>
      <c r="G935" s="87"/>
      <c r="H935" s="88"/>
      <c r="I935" s="89"/>
      <c r="J935" s="88"/>
      <c r="K935" s="90"/>
      <c r="L935" s="90"/>
      <c r="M935" s="91"/>
      <c r="N935" s="91"/>
      <c r="O935" s="91"/>
      <c r="P935" s="91"/>
      <c r="Q935" s="91"/>
      <c r="R935" s="92"/>
      <c r="S935" s="93"/>
      <c r="T935" s="93"/>
      <c r="U935" s="94"/>
      <c r="V935" s="94"/>
      <c r="W935" s="95"/>
      <c r="X935" s="96"/>
      <c r="Y935" s="97"/>
    </row>
    <row r="936" customFormat="false" ht="11.25" hidden="false" customHeight="false" outlineLevel="0" collapsed="false">
      <c r="A936" s="150"/>
      <c r="B936" s="84"/>
      <c r="F936" s="85"/>
      <c r="G936" s="87"/>
      <c r="H936" s="88"/>
      <c r="I936" s="89"/>
      <c r="J936" s="88"/>
      <c r="K936" s="90"/>
      <c r="L936" s="90"/>
      <c r="M936" s="91"/>
      <c r="N936" s="91"/>
      <c r="O936" s="91"/>
      <c r="P936" s="91"/>
      <c r="Q936" s="91"/>
      <c r="R936" s="92"/>
      <c r="S936" s="93"/>
      <c r="T936" s="93"/>
      <c r="U936" s="94"/>
      <c r="V936" s="94"/>
      <c r="W936" s="95"/>
      <c r="X936" s="96"/>
      <c r="Y936" s="97"/>
    </row>
    <row r="937" customFormat="false" ht="11.25" hidden="false" customHeight="false" outlineLevel="0" collapsed="false">
      <c r="A937" s="150"/>
      <c r="B937" s="84"/>
      <c r="F937" s="85"/>
      <c r="G937" s="87"/>
      <c r="H937" s="88"/>
      <c r="I937" s="89"/>
      <c r="J937" s="88"/>
      <c r="K937" s="90"/>
      <c r="L937" s="90"/>
      <c r="M937" s="91"/>
      <c r="N937" s="91"/>
      <c r="O937" s="91"/>
      <c r="P937" s="91"/>
      <c r="Q937" s="91"/>
      <c r="R937" s="92"/>
      <c r="S937" s="93"/>
      <c r="T937" s="93"/>
      <c r="U937" s="94"/>
      <c r="V937" s="94"/>
      <c r="W937" s="95"/>
      <c r="X937" s="96"/>
      <c r="Y937" s="97"/>
    </row>
    <row r="938" customFormat="false" ht="11.25" hidden="false" customHeight="false" outlineLevel="0" collapsed="false">
      <c r="A938" s="150"/>
      <c r="B938" s="84"/>
      <c r="F938" s="85"/>
      <c r="G938" s="87"/>
      <c r="H938" s="88"/>
      <c r="I938" s="89"/>
      <c r="J938" s="88"/>
      <c r="K938" s="90"/>
      <c r="L938" s="90"/>
      <c r="M938" s="91"/>
      <c r="N938" s="91"/>
      <c r="O938" s="91"/>
      <c r="P938" s="91"/>
      <c r="Q938" s="91"/>
      <c r="R938" s="92"/>
      <c r="S938" s="93"/>
      <c r="T938" s="93"/>
      <c r="U938" s="94"/>
      <c r="V938" s="94"/>
      <c r="W938" s="95"/>
      <c r="X938" s="96"/>
      <c r="Y938" s="97"/>
    </row>
    <row r="939" customFormat="false" ht="11.25" hidden="false" customHeight="false" outlineLevel="0" collapsed="false">
      <c r="A939" s="150"/>
      <c r="B939" s="84"/>
      <c r="F939" s="85"/>
      <c r="G939" s="87"/>
      <c r="H939" s="88"/>
      <c r="I939" s="89"/>
      <c r="J939" s="88"/>
      <c r="K939" s="90"/>
      <c r="L939" s="90"/>
      <c r="M939" s="91"/>
      <c r="N939" s="91"/>
      <c r="O939" s="91"/>
      <c r="P939" s="91"/>
      <c r="Q939" s="91"/>
      <c r="R939" s="92"/>
      <c r="S939" s="93"/>
      <c r="T939" s="93"/>
      <c r="U939" s="94"/>
      <c r="V939" s="94"/>
      <c r="W939" s="95"/>
      <c r="X939" s="96"/>
      <c r="Y939" s="97"/>
    </row>
    <row r="940" customFormat="false" ht="11.25" hidden="false" customHeight="false" outlineLevel="0" collapsed="false">
      <c r="A940" s="150"/>
      <c r="B940" s="84"/>
      <c r="F940" s="85"/>
      <c r="G940" s="87"/>
      <c r="H940" s="88"/>
      <c r="I940" s="89"/>
      <c r="J940" s="88"/>
      <c r="K940" s="90"/>
      <c r="L940" s="90"/>
      <c r="M940" s="91"/>
      <c r="N940" s="91"/>
      <c r="O940" s="91"/>
      <c r="P940" s="91"/>
      <c r="Q940" s="91"/>
      <c r="R940" s="92"/>
      <c r="S940" s="93"/>
      <c r="T940" s="93"/>
      <c r="U940" s="94"/>
      <c r="V940" s="94"/>
      <c r="W940" s="95"/>
      <c r="X940" s="96"/>
      <c r="Y940" s="97"/>
    </row>
    <row r="941" customFormat="false" ht="11.25" hidden="false" customHeight="false" outlineLevel="0" collapsed="false">
      <c r="A941" s="150"/>
      <c r="B941" s="84"/>
      <c r="F941" s="85"/>
      <c r="G941" s="87"/>
      <c r="H941" s="88"/>
      <c r="I941" s="89"/>
      <c r="J941" s="88"/>
      <c r="K941" s="90"/>
      <c r="L941" s="90"/>
      <c r="M941" s="91"/>
      <c r="N941" s="91"/>
      <c r="O941" s="91"/>
      <c r="P941" s="91"/>
      <c r="Q941" s="91"/>
      <c r="R941" s="92"/>
      <c r="S941" s="93"/>
      <c r="T941" s="93"/>
      <c r="U941" s="94"/>
      <c r="V941" s="94"/>
      <c r="W941" s="95"/>
      <c r="X941" s="96"/>
      <c r="Y941" s="97"/>
    </row>
    <row r="942" customFormat="false" ht="11.25" hidden="false" customHeight="false" outlineLevel="0" collapsed="false">
      <c r="A942" s="150"/>
      <c r="B942" s="84"/>
      <c r="F942" s="85"/>
      <c r="G942" s="87"/>
      <c r="H942" s="88"/>
      <c r="I942" s="89"/>
      <c r="J942" s="88"/>
      <c r="K942" s="90"/>
      <c r="L942" s="90"/>
      <c r="M942" s="91"/>
      <c r="N942" s="91"/>
      <c r="O942" s="91"/>
      <c r="P942" s="91"/>
      <c r="Q942" s="91"/>
      <c r="R942" s="92"/>
      <c r="S942" s="93"/>
      <c r="T942" s="93"/>
      <c r="U942" s="94"/>
      <c r="V942" s="94"/>
      <c r="W942" s="95"/>
      <c r="X942" s="96"/>
      <c r="Y942" s="97"/>
    </row>
    <row r="943" customFormat="false" ht="11.25" hidden="false" customHeight="false" outlineLevel="0" collapsed="false">
      <c r="A943" s="150"/>
      <c r="B943" s="84"/>
      <c r="F943" s="85"/>
      <c r="G943" s="87"/>
      <c r="H943" s="88"/>
      <c r="I943" s="89"/>
      <c r="J943" s="88"/>
      <c r="K943" s="90"/>
      <c r="L943" s="90"/>
      <c r="M943" s="91"/>
      <c r="N943" s="91"/>
      <c r="O943" s="91"/>
      <c r="P943" s="91"/>
      <c r="Q943" s="91"/>
      <c r="R943" s="92"/>
      <c r="S943" s="93"/>
      <c r="T943" s="93"/>
      <c r="U943" s="94"/>
      <c r="V943" s="94"/>
      <c r="W943" s="95"/>
      <c r="X943" s="96"/>
      <c r="Y943" s="97"/>
    </row>
    <row r="944" customFormat="false" ht="11.25" hidden="false" customHeight="false" outlineLevel="0" collapsed="false">
      <c r="A944" s="150"/>
      <c r="B944" s="84"/>
      <c r="F944" s="85"/>
      <c r="G944" s="87"/>
      <c r="H944" s="88"/>
      <c r="I944" s="89"/>
      <c r="J944" s="88"/>
      <c r="K944" s="90"/>
      <c r="L944" s="90"/>
      <c r="M944" s="91"/>
      <c r="N944" s="91"/>
      <c r="O944" s="91"/>
      <c r="P944" s="91"/>
      <c r="Q944" s="91"/>
      <c r="R944" s="92"/>
      <c r="S944" s="93"/>
      <c r="T944" s="93"/>
      <c r="U944" s="94"/>
      <c r="V944" s="94"/>
      <c r="W944" s="95"/>
      <c r="X944" s="96"/>
      <c r="Y944" s="97"/>
    </row>
    <row r="945" customFormat="false" ht="11.25" hidden="false" customHeight="false" outlineLevel="0" collapsed="false">
      <c r="A945" s="150"/>
      <c r="B945" s="84"/>
      <c r="F945" s="85"/>
      <c r="G945" s="87"/>
      <c r="H945" s="88"/>
      <c r="I945" s="89"/>
      <c r="J945" s="88"/>
      <c r="K945" s="90"/>
      <c r="L945" s="90"/>
      <c r="M945" s="91"/>
      <c r="N945" s="91"/>
      <c r="O945" s="91"/>
      <c r="P945" s="91"/>
      <c r="Q945" s="91"/>
      <c r="R945" s="92"/>
      <c r="S945" s="93"/>
      <c r="T945" s="93"/>
      <c r="U945" s="94"/>
      <c r="V945" s="94"/>
      <c r="W945" s="95"/>
      <c r="X945" s="96"/>
      <c r="Y945" s="97"/>
    </row>
    <row r="946" customFormat="false" ht="11.25" hidden="false" customHeight="false" outlineLevel="0" collapsed="false">
      <c r="A946" s="150"/>
      <c r="B946" s="84"/>
      <c r="F946" s="85"/>
      <c r="G946" s="87"/>
      <c r="H946" s="88"/>
      <c r="I946" s="89"/>
      <c r="J946" s="88"/>
      <c r="K946" s="90"/>
      <c r="L946" s="90"/>
      <c r="M946" s="91"/>
      <c r="N946" s="91"/>
      <c r="O946" s="91"/>
      <c r="P946" s="91"/>
      <c r="Q946" s="91"/>
      <c r="R946" s="92"/>
      <c r="S946" s="93"/>
      <c r="T946" s="93"/>
      <c r="U946" s="94"/>
      <c r="V946" s="94"/>
      <c r="W946" s="95"/>
      <c r="X946" s="96"/>
      <c r="Y946" s="97"/>
    </row>
    <row r="947" customFormat="false" ht="11.25" hidden="false" customHeight="false" outlineLevel="0" collapsed="false">
      <c r="A947" s="150"/>
      <c r="B947" s="84"/>
      <c r="F947" s="85"/>
      <c r="G947" s="87"/>
      <c r="H947" s="88"/>
      <c r="I947" s="89"/>
      <c r="J947" s="88"/>
      <c r="K947" s="90"/>
      <c r="L947" s="90"/>
      <c r="M947" s="91"/>
      <c r="N947" s="91"/>
      <c r="O947" s="91"/>
      <c r="P947" s="91"/>
      <c r="Q947" s="91"/>
      <c r="R947" s="92"/>
      <c r="S947" s="93"/>
      <c r="T947" s="93"/>
      <c r="U947" s="94"/>
      <c r="V947" s="94"/>
      <c r="W947" s="95"/>
      <c r="X947" s="96"/>
      <c r="Y947" s="97"/>
    </row>
    <row r="948" customFormat="false" ht="11.25" hidden="false" customHeight="false" outlineLevel="0" collapsed="false">
      <c r="A948" s="150"/>
      <c r="B948" s="84"/>
      <c r="F948" s="85"/>
      <c r="G948" s="87"/>
      <c r="H948" s="88"/>
      <c r="I948" s="89"/>
      <c r="J948" s="88"/>
      <c r="K948" s="90"/>
      <c r="L948" s="90"/>
      <c r="M948" s="91"/>
      <c r="N948" s="91"/>
      <c r="O948" s="91"/>
      <c r="P948" s="91"/>
      <c r="Q948" s="91"/>
      <c r="R948" s="92"/>
      <c r="S948" s="93"/>
      <c r="T948" s="93"/>
      <c r="U948" s="94"/>
      <c r="V948" s="94"/>
      <c r="W948" s="95"/>
      <c r="X948" s="96"/>
      <c r="Y948" s="97"/>
    </row>
    <row r="949" customFormat="false" ht="11.25" hidden="false" customHeight="false" outlineLevel="0" collapsed="false">
      <c r="A949" s="150"/>
      <c r="B949" s="84"/>
      <c r="F949" s="85"/>
      <c r="G949" s="87"/>
      <c r="H949" s="88"/>
      <c r="I949" s="89"/>
      <c r="J949" s="88"/>
      <c r="K949" s="90"/>
      <c r="L949" s="90"/>
      <c r="M949" s="91"/>
      <c r="N949" s="91"/>
      <c r="O949" s="91"/>
      <c r="P949" s="91"/>
      <c r="Q949" s="91"/>
      <c r="R949" s="92"/>
      <c r="S949" s="93"/>
      <c r="T949" s="93"/>
      <c r="U949" s="94"/>
      <c r="V949" s="94"/>
      <c r="W949" s="95"/>
      <c r="X949" s="96"/>
      <c r="Y949" s="97"/>
    </row>
    <row r="950" customFormat="false" ht="11.25" hidden="false" customHeight="false" outlineLevel="0" collapsed="false">
      <c r="A950" s="150"/>
      <c r="B950" s="84"/>
      <c r="F950" s="85"/>
      <c r="G950" s="87"/>
      <c r="H950" s="88"/>
      <c r="I950" s="89"/>
      <c r="J950" s="88"/>
      <c r="K950" s="90"/>
      <c r="L950" s="90"/>
      <c r="M950" s="91"/>
      <c r="N950" s="91"/>
      <c r="O950" s="91"/>
      <c r="P950" s="91"/>
      <c r="Q950" s="91"/>
      <c r="R950" s="92"/>
      <c r="S950" s="93"/>
      <c r="T950" s="93"/>
      <c r="U950" s="94"/>
      <c r="V950" s="94"/>
      <c r="W950" s="95"/>
      <c r="X950" s="96"/>
      <c r="Y950" s="97"/>
    </row>
    <row r="951" customFormat="false" ht="11.25" hidden="false" customHeight="false" outlineLevel="0" collapsed="false">
      <c r="A951" s="150"/>
      <c r="B951" s="84"/>
      <c r="F951" s="85"/>
      <c r="G951" s="87"/>
      <c r="H951" s="88"/>
      <c r="I951" s="89"/>
      <c r="J951" s="88"/>
      <c r="K951" s="90"/>
      <c r="L951" s="90"/>
      <c r="M951" s="91"/>
      <c r="N951" s="91"/>
      <c r="O951" s="91"/>
      <c r="P951" s="91"/>
      <c r="Q951" s="91"/>
      <c r="R951" s="92"/>
      <c r="S951" s="93"/>
      <c r="T951" s="93"/>
      <c r="U951" s="94"/>
      <c r="V951" s="94"/>
      <c r="W951" s="95"/>
      <c r="X951" s="96"/>
      <c r="Y951" s="97"/>
    </row>
    <row r="952" customFormat="false" ht="11.25" hidden="false" customHeight="false" outlineLevel="0" collapsed="false">
      <c r="A952" s="150"/>
      <c r="B952" s="84"/>
      <c r="F952" s="85"/>
      <c r="G952" s="87"/>
      <c r="H952" s="88"/>
      <c r="I952" s="89"/>
      <c r="J952" s="88"/>
      <c r="K952" s="90"/>
      <c r="L952" s="90"/>
      <c r="M952" s="91"/>
      <c r="N952" s="91"/>
      <c r="O952" s="91"/>
      <c r="P952" s="91"/>
      <c r="Q952" s="91"/>
      <c r="R952" s="92"/>
      <c r="S952" s="93"/>
      <c r="T952" s="93"/>
      <c r="U952" s="94"/>
      <c r="V952" s="94"/>
      <c r="W952" s="95"/>
      <c r="X952" s="96"/>
      <c r="Y952" s="97"/>
    </row>
    <row r="953" customFormat="false" ht="11.25" hidden="false" customHeight="false" outlineLevel="0" collapsed="false">
      <c r="A953" s="150"/>
      <c r="B953" s="84"/>
      <c r="F953" s="85"/>
      <c r="G953" s="87"/>
      <c r="H953" s="88"/>
      <c r="I953" s="89"/>
      <c r="J953" s="88"/>
      <c r="K953" s="90"/>
      <c r="L953" s="90"/>
      <c r="M953" s="91"/>
      <c r="N953" s="91"/>
      <c r="O953" s="91"/>
      <c r="P953" s="91"/>
      <c r="Q953" s="91"/>
      <c r="R953" s="92"/>
      <c r="S953" s="93"/>
      <c r="T953" s="93"/>
      <c r="U953" s="94"/>
      <c r="V953" s="94"/>
      <c r="W953" s="95"/>
      <c r="X953" s="96"/>
      <c r="Y953" s="97"/>
    </row>
    <row r="954" customFormat="false" ht="11.25" hidden="false" customHeight="false" outlineLevel="0" collapsed="false">
      <c r="A954" s="150"/>
      <c r="B954" s="84"/>
      <c r="F954" s="85"/>
      <c r="G954" s="87"/>
      <c r="H954" s="88"/>
      <c r="I954" s="89"/>
      <c r="J954" s="88"/>
      <c r="K954" s="90"/>
      <c r="L954" s="90"/>
      <c r="M954" s="91"/>
      <c r="N954" s="91"/>
      <c r="O954" s="91"/>
      <c r="P954" s="91"/>
      <c r="Q954" s="91"/>
      <c r="R954" s="92"/>
      <c r="S954" s="93"/>
      <c r="T954" s="93"/>
      <c r="U954" s="94"/>
      <c r="V954" s="94"/>
      <c r="W954" s="95"/>
      <c r="X954" s="96"/>
      <c r="Y954" s="97"/>
    </row>
    <row r="955" customFormat="false" ht="11.25" hidden="false" customHeight="false" outlineLevel="0" collapsed="false">
      <c r="A955" s="150"/>
      <c r="B955" s="84"/>
      <c r="F955" s="85"/>
      <c r="G955" s="87"/>
      <c r="H955" s="88"/>
      <c r="I955" s="89"/>
      <c r="J955" s="88"/>
      <c r="K955" s="90"/>
      <c r="L955" s="90"/>
      <c r="M955" s="91"/>
      <c r="N955" s="91"/>
      <c r="O955" s="91"/>
      <c r="P955" s="91"/>
      <c r="Q955" s="91"/>
      <c r="R955" s="92"/>
      <c r="S955" s="93"/>
      <c r="T955" s="93"/>
      <c r="U955" s="94"/>
      <c r="V955" s="94"/>
      <c r="W955" s="95"/>
      <c r="X955" s="96"/>
      <c r="Y955" s="97"/>
    </row>
    <row r="956" customFormat="false" ht="11.25" hidden="false" customHeight="false" outlineLevel="0" collapsed="false">
      <c r="A956" s="150"/>
      <c r="B956" s="84"/>
      <c r="F956" s="85"/>
      <c r="G956" s="87"/>
      <c r="H956" s="88"/>
      <c r="I956" s="89"/>
      <c r="J956" s="88"/>
      <c r="K956" s="90"/>
      <c r="L956" s="90"/>
      <c r="M956" s="91"/>
      <c r="N956" s="91"/>
      <c r="O956" s="91"/>
      <c r="P956" s="91"/>
      <c r="Q956" s="91"/>
      <c r="R956" s="92"/>
      <c r="S956" s="93"/>
      <c r="T956" s="93"/>
      <c r="U956" s="94"/>
      <c r="V956" s="94"/>
      <c r="W956" s="95"/>
      <c r="X956" s="96"/>
      <c r="Y956" s="97"/>
    </row>
    <row r="957" customFormat="false" ht="11.25" hidden="false" customHeight="false" outlineLevel="0" collapsed="false">
      <c r="A957" s="150"/>
      <c r="B957" s="84"/>
      <c r="F957" s="85"/>
      <c r="G957" s="87"/>
      <c r="H957" s="88"/>
      <c r="I957" s="89"/>
      <c r="J957" s="88"/>
      <c r="K957" s="90"/>
      <c r="L957" s="90"/>
      <c r="M957" s="91"/>
      <c r="N957" s="91"/>
      <c r="O957" s="91"/>
      <c r="P957" s="91"/>
      <c r="Q957" s="91"/>
      <c r="R957" s="92"/>
      <c r="S957" s="93"/>
      <c r="T957" s="93"/>
      <c r="U957" s="94"/>
      <c r="V957" s="94"/>
      <c r="W957" s="95"/>
      <c r="X957" s="96"/>
      <c r="Y957" s="97"/>
    </row>
    <row r="958" customFormat="false" ht="11.25" hidden="false" customHeight="false" outlineLevel="0" collapsed="false">
      <c r="A958" s="150"/>
      <c r="B958" s="84"/>
      <c r="F958" s="85"/>
      <c r="G958" s="87"/>
      <c r="H958" s="88"/>
      <c r="I958" s="89"/>
      <c r="J958" s="88"/>
      <c r="K958" s="90"/>
      <c r="L958" s="90"/>
      <c r="M958" s="91"/>
      <c r="N958" s="91"/>
      <c r="O958" s="91"/>
      <c r="P958" s="91"/>
      <c r="Q958" s="91"/>
      <c r="R958" s="92"/>
      <c r="S958" s="93"/>
      <c r="T958" s="93"/>
      <c r="U958" s="94"/>
      <c r="V958" s="94"/>
      <c r="W958" s="95"/>
      <c r="X958" s="96"/>
      <c r="Y958" s="97"/>
    </row>
    <row r="959" customFormat="false" ht="11.25" hidden="false" customHeight="false" outlineLevel="0" collapsed="false">
      <c r="A959" s="150"/>
      <c r="B959" s="84"/>
      <c r="F959" s="85"/>
      <c r="G959" s="87"/>
      <c r="H959" s="88"/>
      <c r="I959" s="89"/>
      <c r="J959" s="88"/>
      <c r="K959" s="90"/>
      <c r="L959" s="90"/>
      <c r="M959" s="91"/>
      <c r="N959" s="91"/>
      <c r="O959" s="91"/>
      <c r="P959" s="91"/>
      <c r="Q959" s="91"/>
      <c r="R959" s="92"/>
      <c r="S959" s="93"/>
      <c r="T959" s="93"/>
      <c r="U959" s="94"/>
      <c r="V959" s="94"/>
      <c r="W959" s="95"/>
      <c r="X959" s="96"/>
      <c r="Y959" s="97"/>
    </row>
    <row r="960" customFormat="false" ht="11.25" hidden="false" customHeight="false" outlineLevel="0" collapsed="false">
      <c r="A960" s="150"/>
      <c r="B960" s="84"/>
      <c r="F960" s="85"/>
      <c r="G960" s="87"/>
      <c r="H960" s="88"/>
      <c r="I960" s="89"/>
      <c r="J960" s="88"/>
      <c r="K960" s="90"/>
      <c r="L960" s="90"/>
      <c r="M960" s="91"/>
      <c r="N960" s="91"/>
      <c r="O960" s="91"/>
      <c r="P960" s="91"/>
      <c r="Q960" s="91"/>
      <c r="R960" s="92"/>
      <c r="S960" s="93"/>
      <c r="T960" s="93"/>
      <c r="U960" s="94"/>
      <c r="V960" s="94"/>
      <c r="W960" s="95"/>
      <c r="X960" s="96"/>
      <c r="Y960" s="97"/>
    </row>
    <row r="961" customFormat="false" ht="11.25" hidden="false" customHeight="false" outlineLevel="0" collapsed="false">
      <c r="A961" s="150"/>
      <c r="B961" s="84"/>
      <c r="F961" s="85"/>
      <c r="G961" s="87"/>
      <c r="H961" s="88"/>
      <c r="I961" s="89"/>
      <c r="J961" s="88"/>
      <c r="K961" s="90"/>
      <c r="L961" s="90"/>
      <c r="M961" s="91"/>
      <c r="N961" s="91"/>
      <c r="O961" s="91"/>
      <c r="P961" s="91"/>
      <c r="Q961" s="91"/>
      <c r="R961" s="92"/>
      <c r="S961" s="93"/>
      <c r="T961" s="93"/>
      <c r="U961" s="94"/>
      <c r="V961" s="94"/>
      <c r="W961" s="95"/>
      <c r="X961" s="96"/>
      <c r="Y961" s="97"/>
    </row>
    <row r="962" customFormat="false" ht="11.25" hidden="false" customHeight="false" outlineLevel="0" collapsed="false">
      <c r="A962" s="150"/>
      <c r="B962" s="84"/>
      <c r="F962" s="85"/>
      <c r="G962" s="87"/>
      <c r="H962" s="88"/>
      <c r="I962" s="89"/>
      <c r="J962" s="88"/>
      <c r="K962" s="90"/>
      <c r="L962" s="90"/>
      <c r="M962" s="91"/>
      <c r="N962" s="91"/>
      <c r="O962" s="91"/>
      <c r="P962" s="91"/>
      <c r="Q962" s="91"/>
      <c r="R962" s="92"/>
      <c r="S962" s="93"/>
      <c r="T962" s="93"/>
      <c r="U962" s="94"/>
      <c r="V962" s="94"/>
      <c r="W962" s="95"/>
      <c r="X962" s="96"/>
      <c r="Y962" s="97"/>
    </row>
    <row r="963" customFormat="false" ht="11.25" hidden="false" customHeight="false" outlineLevel="0" collapsed="false">
      <c r="A963" s="150"/>
      <c r="B963" s="84"/>
      <c r="F963" s="85"/>
      <c r="G963" s="87"/>
      <c r="H963" s="88"/>
      <c r="I963" s="89"/>
      <c r="J963" s="88"/>
      <c r="K963" s="90"/>
      <c r="L963" s="90"/>
      <c r="M963" s="91"/>
      <c r="N963" s="91"/>
      <c r="O963" s="91"/>
      <c r="P963" s="91"/>
      <c r="Q963" s="91"/>
      <c r="R963" s="92"/>
      <c r="S963" s="93"/>
      <c r="T963" s="93"/>
      <c r="U963" s="94"/>
      <c r="V963" s="94"/>
      <c r="W963" s="95"/>
      <c r="X963" s="96"/>
      <c r="Y963" s="97"/>
    </row>
    <row r="964" customFormat="false" ht="11.25" hidden="false" customHeight="false" outlineLevel="0" collapsed="false">
      <c r="A964" s="150"/>
      <c r="B964" s="84"/>
      <c r="F964" s="85"/>
      <c r="G964" s="87"/>
      <c r="H964" s="88"/>
      <c r="I964" s="89"/>
      <c r="J964" s="88"/>
      <c r="K964" s="90"/>
      <c r="L964" s="90"/>
      <c r="M964" s="91"/>
      <c r="N964" s="91"/>
      <c r="O964" s="91"/>
      <c r="P964" s="91"/>
      <c r="Q964" s="91"/>
      <c r="R964" s="92"/>
      <c r="S964" s="93"/>
      <c r="T964" s="93"/>
      <c r="U964" s="94"/>
      <c r="V964" s="94"/>
      <c r="W964" s="95"/>
      <c r="X964" s="96"/>
      <c r="Y964" s="97"/>
    </row>
    <row r="965" customFormat="false" ht="11.25" hidden="false" customHeight="false" outlineLevel="0" collapsed="false">
      <c r="A965" s="150"/>
      <c r="B965" s="84"/>
      <c r="F965" s="85"/>
      <c r="G965" s="87"/>
      <c r="H965" s="88"/>
      <c r="I965" s="89"/>
      <c r="J965" s="88"/>
      <c r="K965" s="90"/>
      <c r="L965" s="90"/>
      <c r="M965" s="91"/>
      <c r="N965" s="91"/>
      <c r="O965" s="91"/>
      <c r="P965" s="91"/>
      <c r="Q965" s="91"/>
      <c r="R965" s="92"/>
      <c r="S965" s="93"/>
      <c r="T965" s="93"/>
      <c r="U965" s="94"/>
      <c r="V965" s="94"/>
      <c r="W965" s="95"/>
      <c r="X965" s="96"/>
      <c r="Y965" s="97"/>
    </row>
    <row r="966" customFormat="false" ht="11.25" hidden="false" customHeight="false" outlineLevel="0" collapsed="false">
      <c r="A966" s="150"/>
      <c r="B966" s="84"/>
      <c r="F966" s="85"/>
      <c r="G966" s="87"/>
      <c r="H966" s="88"/>
      <c r="I966" s="89"/>
      <c r="J966" s="88"/>
      <c r="K966" s="90"/>
      <c r="L966" s="90"/>
      <c r="M966" s="91"/>
      <c r="N966" s="91"/>
      <c r="O966" s="91"/>
      <c r="P966" s="91"/>
      <c r="Q966" s="91"/>
      <c r="R966" s="92"/>
      <c r="S966" s="93"/>
      <c r="T966" s="93"/>
      <c r="U966" s="94"/>
      <c r="V966" s="94"/>
      <c r="W966" s="95"/>
      <c r="X966" s="96"/>
      <c r="Y966" s="97"/>
    </row>
    <row r="967" customFormat="false" ht="11.25" hidden="false" customHeight="false" outlineLevel="0" collapsed="false">
      <c r="A967" s="150"/>
      <c r="B967" s="84"/>
      <c r="F967" s="85"/>
      <c r="G967" s="87"/>
      <c r="H967" s="88"/>
      <c r="I967" s="89"/>
      <c r="J967" s="88"/>
      <c r="K967" s="90"/>
      <c r="L967" s="90"/>
      <c r="M967" s="91"/>
      <c r="N967" s="91"/>
      <c r="O967" s="91"/>
      <c r="P967" s="91"/>
      <c r="Q967" s="91"/>
      <c r="R967" s="92"/>
      <c r="S967" s="93"/>
      <c r="T967" s="93"/>
      <c r="U967" s="94"/>
      <c r="V967" s="94"/>
      <c r="W967" s="95"/>
      <c r="X967" s="96"/>
      <c r="Y967" s="97"/>
    </row>
    <row r="968" customFormat="false" ht="11.25" hidden="false" customHeight="false" outlineLevel="0" collapsed="false">
      <c r="A968" s="150"/>
      <c r="B968" s="84"/>
      <c r="F968" s="85"/>
      <c r="G968" s="87"/>
      <c r="H968" s="88"/>
      <c r="I968" s="89"/>
      <c r="J968" s="88"/>
      <c r="K968" s="90"/>
      <c r="L968" s="90"/>
      <c r="M968" s="91"/>
      <c r="N968" s="91"/>
      <c r="O968" s="91"/>
      <c r="P968" s="91"/>
      <c r="Q968" s="91"/>
      <c r="R968" s="92"/>
      <c r="S968" s="93"/>
      <c r="T968" s="93"/>
      <c r="U968" s="94"/>
      <c r="V968" s="94"/>
      <c r="W968" s="95"/>
      <c r="X968" s="96"/>
      <c r="Y968" s="97"/>
    </row>
    <row r="969" customFormat="false" ht="11.25" hidden="false" customHeight="false" outlineLevel="0" collapsed="false">
      <c r="A969" s="150"/>
      <c r="B969" s="84"/>
      <c r="F969" s="85"/>
      <c r="G969" s="87"/>
      <c r="H969" s="88"/>
      <c r="I969" s="89"/>
      <c r="J969" s="88"/>
      <c r="K969" s="90"/>
      <c r="L969" s="90"/>
      <c r="M969" s="91"/>
      <c r="N969" s="91"/>
      <c r="O969" s="91"/>
      <c r="P969" s="91"/>
      <c r="Q969" s="91"/>
      <c r="R969" s="92"/>
      <c r="S969" s="93"/>
      <c r="T969" s="93"/>
      <c r="U969" s="94"/>
      <c r="V969" s="94"/>
      <c r="W969" s="95"/>
      <c r="X969" s="96"/>
      <c r="Y969" s="97"/>
    </row>
    <row r="970" customFormat="false" ht="11.25" hidden="false" customHeight="false" outlineLevel="0" collapsed="false">
      <c r="A970" s="150"/>
      <c r="B970" s="84"/>
      <c r="F970" s="85"/>
      <c r="G970" s="87"/>
      <c r="H970" s="88"/>
      <c r="I970" s="89"/>
      <c r="J970" s="88"/>
      <c r="K970" s="90"/>
      <c r="L970" s="90"/>
      <c r="M970" s="91"/>
      <c r="N970" s="91"/>
      <c r="O970" s="91"/>
      <c r="P970" s="91"/>
      <c r="Q970" s="91"/>
      <c r="R970" s="92"/>
      <c r="S970" s="93"/>
      <c r="T970" s="93"/>
      <c r="U970" s="94"/>
      <c r="V970" s="94"/>
      <c r="W970" s="95"/>
      <c r="X970" s="96"/>
      <c r="Y970" s="97"/>
    </row>
    <row r="971" customFormat="false" ht="11.25" hidden="false" customHeight="false" outlineLevel="0" collapsed="false">
      <c r="A971" s="150"/>
      <c r="B971" s="84"/>
      <c r="F971" s="85"/>
      <c r="G971" s="87"/>
      <c r="H971" s="88"/>
      <c r="I971" s="89"/>
      <c r="J971" s="88"/>
      <c r="K971" s="90"/>
      <c r="L971" s="90"/>
      <c r="M971" s="91"/>
      <c r="N971" s="91"/>
      <c r="O971" s="91"/>
      <c r="P971" s="91"/>
      <c r="Q971" s="91"/>
      <c r="R971" s="92"/>
      <c r="S971" s="93"/>
      <c r="T971" s="93"/>
      <c r="U971" s="94"/>
      <c r="V971" s="94"/>
      <c r="W971" s="95"/>
      <c r="X971" s="96"/>
      <c r="Y971" s="97"/>
    </row>
    <row r="972" customFormat="false" ht="11.25" hidden="false" customHeight="false" outlineLevel="0" collapsed="false">
      <c r="A972" s="150"/>
      <c r="B972" s="84"/>
      <c r="F972" s="85"/>
      <c r="G972" s="87"/>
      <c r="H972" s="88"/>
      <c r="I972" s="89"/>
      <c r="J972" s="88"/>
      <c r="K972" s="90"/>
      <c r="L972" s="90"/>
      <c r="M972" s="91"/>
      <c r="N972" s="91"/>
      <c r="O972" s="91"/>
      <c r="P972" s="91"/>
      <c r="Q972" s="91"/>
      <c r="R972" s="92"/>
      <c r="S972" s="93"/>
      <c r="T972" s="93"/>
      <c r="U972" s="94"/>
      <c r="V972" s="94"/>
      <c r="W972" s="95"/>
      <c r="X972" s="96"/>
      <c r="Y972" s="97"/>
    </row>
    <row r="973" customFormat="false" ht="11.25" hidden="false" customHeight="false" outlineLevel="0" collapsed="false">
      <c r="A973" s="150"/>
      <c r="B973" s="84"/>
      <c r="F973" s="85"/>
      <c r="G973" s="87"/>
      <c r="H973" s="88"/>
      <c r="I973" s="89"/>
      <c r="J973" s="88"/>
      <c r="K973" s="90"/>
      <c r="L973" s="90"/>
      <c r="M973" s="91"/>
      <c r="N973" s="91"/>
      <c r="O973" s="91"/>
      <c r="P973" s="91"/>
      <c r="Q973" s="91"/>
      <c r="R973" s="92"/>
      <c r="S973" s="93"/>
      <c r="T973" s="93"/>
      <c r="U973" s="94"/>
      <c r="V973" s="94"/>
      <c r="W973" s="95"/>
      <c r="X973" s="96"/>
      <c r="Y973" s="97"/>
    </row>
    <row r="974" customFormat="false" ht="11.25" hidden="false" customHeight="false" outlineLevel="0" collapsed="false">
      <c r="A974" s="150"/>
      <c r="B974" s="84"/>
      <c r="F974" s="85"/>
      <c r="G974" s="87"/>
      <c r="H974" s="88"/>
      <c r="I974" s="89"/>
      <c r="J974" s="88"/>
      <c r="K974" s="90"/>
      <c r="L974" s="90"/>
      <c r="M974" s="91"/>
      <c r="N974" s="91"/>
      <c r="O974" s="91"/>
      <c r="P974" s="91"/>
      <c r="Q974" s="91"/>
      <c r="R974" s="92"/>
      <c r="S974" s="93"/>
      <c r="T974" s="93"/>
      <c r="U974" s="94"/>
      <c r="V974" s="94"/>
      <c r="W974" s="95"/>
      <c r="X974" s="96"/>
      <c r="Y974" s="97"/>
    </row>
    <row r="975" customFormat="false" ht="11.25" hidden="false" customHeight="false" outlineLevel="0" collapsed="false">
      <c r="A975" s="150"/>
      <c r="B975" s="84"/>
      <c r="F975" s="85"/>
      <c r="G975" s="87"/>
      <c r="H975" s="88"/>
      <c r="I975" s="89"/>
      <c r="J975" s="88"/>
      <c r="K975" s="90"/>
      <c r="L975" s="90"/>
      <c r="M975" s="91"/>
      <c r="N975" s="91"/>
      <c r="O975" s="91"/>
      <c r="P975" s="91"/>
      <c r="Q975" s="91"/>
      <c r="R975" s="92"/>
      <c r="S975" s="93"/>
      <c r="T975" s="93"/>
      <c r="U975" s="94"/>
      <c r="V975" s="94"/>
      <c r="W975" s="95"/>
      <c r="X975" s="96"/>
      <c r="Y975" s="97"/>
    </row>
    <row r="976" customFormat="false" ht="11.25" hidden="false" customHeight="false" outlineLevel="0" collapsed="false">
      <c r="A976" s="150"/>
      <c r="B976" s="84"/>
      <c r="F976" s="85"/>
      <c r="G976" s="87"/>
      <c r="H976" s="88"/>
      <c r="I976" s="89"/>
      <c r="J976" s="88"/>
      <c r="K976" s="90"/>
      <c r="L976" s="90"/>
      <c r="M976" s="91"/>
      <c r="N976" s="91"/>
      <c r="O976" s="91"/>
      <c r="P976" s="91"/>
      <c r="Q976" s="91"/>
      <c r="R976" s="92"/>
      <c r="S976" s="93"/>
      <c r="T976" s="93"/>
      <c r="U976" s="94"/>
      <c r="V976" s="94"/>
      <c r="W976" s="95"/>
      <c r="X976" s="96"/>
      <c r="Y976" s="97"/>
    </row>
    <row r="977" customFormat="false" ht="11.25" hidden="false" customHeight="false" outlineLevel="0" collapsed="false">
      <c r="A977" s="150"/>
      <c r="B977" s="84"/>
      <c r="F977" s="85"/>
      <c r="G977" s="87"/>
      <c r="H977" s="88"/>
      <c r="I977" s="89"/>
      <c r="J977" s="88"/>
      <c r="K977" s="90"/>
      <c r="L977" s="90"/>
      <c r="M977" s="91"/>
      <c r="N977" s="91"/>
      <c r="O977" s="91"/>
      <c r="P977" s="91"/>
      <c r="Q977" s="91"/>
      <c r="R977" s="92"/>
      <c r="S977" s="93"/>
      <c r="T977" s="93"/>
      <c r="U977" s="94"/>
      <c r="V977" s="94"/>
      <c r="W977" s="95"/>
      <c r="X977" s="96"/>
      <c r="Y977" s="97"/>
    </row>
    <row r="978" customFormat="false" ht="11.25" hidden="false" customHeight="false" outlineLevel="0" collapsed="false">
      <c r="A978" s="150"/>
      <c r="B978" s="84"/>
      <c r="F978" s="85"/>
      <c r="G978" s="87"/>
      <c r="H978" s="88"/>
      <c r="I978" s="89"/>
      <c r="J978" s="88"/>
      <c r="K978" s="90"/>
      <c r="L978" s="90"/>
      <c r="M978" s="91"/>
      <c r="N978" s="91"/>
      <c r="O978" s="91"/>
      <c r="P978" s="91"/>
      <c r="Q978" s="91"/>
      <c r="R978" s="92"/>
      <c r="S978" s="93"/>
      <c r="T978" s="93"/>
      <c r="U978" s="94"/>
      <c r="V978" s="94"/>
      <c r="W978" s="95"/>
      <c r="X978" s="96"/>
      <c r="Y978" s="97"/>
    </row>
    <row r="979" customFormat="false" ht="11.25" hidden="false" customHeight="false" outlineLevel="0" collapsed="false">
      <c r="A979" s="150"/>
      <c r="B979" s="84"/>
      <c r="F979" s="85"/>
      <c r="G979" s="87"/>
      <c r="H979" s="88"/>
      <c r="I979" s="89"/>
      <c r="J979" s="88"/>
      <c r="K979" s="90"/>
      <c r="L979" s="90"/>
      <c r="M979" s="91"/>
      <c r="N979" s="91"/>
      <c r="O979" s="91"/>
      <c r="P979" s="91"/>
      <c r="Q979" s="91"/>
      <c r="R979" s="92"/>
      <c r="S979" s="93"/>
      <c r="T979" s="93"/>
      <c r="U979" s="94"/>
      <c r="V979" s="94"/>
      <c r="W979" s="95"/>
      <c r="X979" s="96"/>
      <c r="Y979" s="97"/>
    </row>
    <row r="980" customFormat="false" ht="11.25" hidden="false" customHeight="false" outlineLevel="0" collapsed="false">
      <c r="A980" s="150"/>
      <c r="B980" s="84"/>
      <c r="F980" s="85"/>
      <c r="G980" s="87"/>
      <c r="H980" s="88"/>
      <c r="I980" s="89"/>
      <c r="J980" s="88"/>
      <c r="K980" s="90"/>
      <c r="L980" s="90"/>
      <c r="M980" s="91"/>
      <c r="N980" s="91"/>
      <c r="O980" s="91"/>
      <c r="P980" s="91"/>
      <c r="Q980" s="91"/>
      <c r="R980" s="92"/>
      <c r="S980" s="93"/>
      <c r="T980" s="93"/>
      <c r="U980" s="94"/>
      <c r="V980" s="94"/>
      <c r="W980" s="95"/>
      <c r="X980" s="96"/>
      <c r="Y980" s="97"/>
    </row>
    <row r="981" customFormat="false" ht="11.25" hidden="false" customHeight="false" outlineLevel="0" collapsed="false">
      <c r="A981" s="150"/>
      <c r="B981" s="84"/>
      <c r="F981" s="85"/>
      <c r="G981" s="87"/>
      <c r="H981" s="88"/>
      <c r="I981" s="89"/>
      <c r="J981" s="88"/>
      <c r="K981" s="90"/>
      <c r="L981" s="90"/>
      <c r="M981" s="91"/>
      <c r="N981" s="91"/>
      <c r="O981" s="91"/>
      <c r="P981" s="91"/>
      <c r="Q981" s="91"/>
      <c r="R981" s="92"/>
      <c r="S981" s="93"/>
      <c r="T981" s="93"/>
      <c r="U981" s="94"/>
      <c r="V981" s="94"/>
      <c r="W981" s="95"/>
      <c r="X981" s="96"/>
      <c r="Y981" s="97"/>
    </row>
    <row r="982" customFormat="false" ht="11.25" hidden="false" customHeight="false" outlineLevel="0" collapsed="false">
      <c r="A982" s="150"/>
      <c r="B982" s="84"/>
      <c r="F982" s="85"/>
      <c r="G982" s="87"/>
      <c r="H982" s="88"/>
      <c r="I982" s="89"/>
      <c r="J982" s="88"/>
      <c r="K982" s="90"/>
      <c r="L982" s="90"/>
      <c r="M982" s="91"/>
      <c r="N982" s="91"/>
      <c r="O982" s="91"/>
      <c r="P982" s="91"/>
      <c r="Q982" s="91"/>
      <c r="R982" s="92"/>
      <c r="S982" s="93"/>
      <c r="T982" s="93"/>
      <c r="U982" s="94"/>
      <c r="V982" s="94"/>
      <c r="W982" s="95"/>
      <c r="X982" s="96"/>
      <c r="Y982" s="97"/>
    </row>
    <row r="983" customFormat="false" ht="11.25" hidden="false" customHeight="false" outlineLevel="0" collapsed="false">
      <c r="A983" s="150"/>
      <c r="B983" s="84"/>
      <c r="F983" s="85"/>
      <c r="G983" s="87"/>
      <c r="H983" s="88"/>
      <c r="I983" s="89"/>
      <c r="J983" s="88"/>
      <c r="K983" s="90"/>
      <c r="L983" s="90"/>
      <c r="M983" s="91"/>
      <c r="N983" s="91"/>
      <c r="O983" s="91"/>
      <c r="P983" s="91"/>
      <c r="Q983" s="91"/>
      <c r="R983" s="92"/>
      <c r="S983" s="93"/>
      <c r="T983" s="93"/>
      <c r="U983" s="94"/>
      <c r="V983" s="94"/>
      <c r="W983" s="95"/>
      <c r="X983" s="96"/>
      <c r="Y983" s="97"/>
    </row>
    <row r="984" customFormat="false" ht="11.25" hidden="false" customHeight="false" outlineLevel="0" collapsed="false">
      <c r="A984" s="150"/>
      <c r="B984" s="84"/>
      <c r="F984" s="85"/>
      <c r="G984" s="87"/>
      <c r="H984" s="88"/>
      <c r="I984" s="89"/>
      <c r="J984" s="88"/>
      <c r="K984" s="90"/>
      <c r="L984" s="90"/>
      <c r="M984" s="91"/>
      <c r="N984" s="91"/>
      <c r="O984" s="91"/>
      <c r="P984" s="91"/>
      <c r="Q984" s="91"/>
      <c r="R984" s="92"/>
      <c r="S984" s="93"/>
      <c r="T984" s="93"/>
      <c r="U984" s="94"/>
      <c r="V984" s="94"/>
      <c r="W984" s="95"/>
      <c r="X984" s="96"/>
      <c r="Y984" s="97"/>
    </row>
    <row r="985" customFormat="false" ht="11.25" hidden="false" customHeight="false" outlineLevel="0" collapsed="false">
      <c r="A985" s="150"/>
      <c r="B985" s="84"/>
      <c r="F985" s="85"/>
      <c r="G985" s="87"/>
      <c r="H985" s="88"/>
      <c r="I985" s="89"/>
      <c r="J985" s="88"/>
      <c r="K985" s="90"/>
      <c r="L985" s="90"/>
      <c r="M985" s="91"/>
      <c r="N985" s="91"/>
      <c r="O985" s="91"/>
      <c r="P985" s="91"/>
      <c r="Q985" s="91"/>
      <c r="R985" s="92"/>
      <c r="S985" s="93"/>
      <c r="T985" s="93"/>
      <c r="U985" s="94"/>
      <c r="V985" s="94"/>
      <c r="W985" s="95"/>
      <c r="X985" s="96"/>
      <c r="Y985" s="97"/>
    </row>
    <row r="986" customFormat="false" ht="11.25" hidden="false" customHeight="false" outlineLevel="0" collapsed="false">
      <c r="A986" s="150"/>
      <c r="B986" s="84"/>
      <c r="F986" s="85"/>
      <c r="G986" s="87"/>
      <c r="H986" s="88"/>
      <c r="I986" s="89"/>
      <c r="J986" s="88"/>
      <c r="K986" s="90"/>
      <c r="L986" s="90"/>
      <c r="M986" s="91"/>
      <c r="N986" s="91"/>
      <c r="O986" s="91"/>
      <c r="P986" s="91"/>
      <c r="Q986" s="91"/>
      <c r="R986" s="92"/>
      <c r="S986" s="93"/>
      <c r="T986" s="93"/>
      <c r="U986" s="94"/>
      <c r="V986" s="94"/>
      <c r="W986" s="95"/>
      <c r="X986" s="96"/>
      <c r="Y986" s="97"/>
    </row>
    <row r="987" customFormat="false" ht="11.25" hidden="false" customHeight="false" outlineLevel="0" collapsed="false">
      <c r="A987" s="150"/>
      <c r="B987" s="84"/>
      <c r="F987" s="85"/>
      <c r="G987" s="87"/>
      <c r="H987" s="88"/>
      <c r="I987" s="89"/>
      <c r="J987" s="88"/>
      <c r="K987" s="90"/>
      <c r="L987" s="90"/>
      <c r="M987" s="91"/>
      <c r="N987" s="91"/>
      <c r="O987" s="91"/>
      <c r="P987" s="91"/>
      <c r="Q987" s="91"/>
      <c r="R987" s="92"/>
      <c r="S987" s="93"/>
      <c r="T987" s="93"/>
      <c r="U987" s="94"/>
      <c r="V987" s="94"/>
      <c r="W987" s="95"/>
      <c r="X987" s="96"/>
      <c r="Y987" s="97"/>
    </row>
    <row r="988" customFormat="false" ht="11.25" hidden="false" customHeight="false" outlineLevel="0" collapsed="false">
      <c r="A988" s="150"/>
      <c r="B988" s="84"/>
      <c r="F988" s="85"/>
      <c r="G988" s="87"/>
      <c r="H988" s="88"/>
      <c r="I988" s="89"/>
      <c r="J988" s="88"/>
      <c r="K988" s="90"/>
      <c r="L988" s="90"/>
      <c r="M988" s="91"/>
      <c r="N988" s="91"/>
      <c r="O988" s="91"/>
      <c r="P988" s="91"/>
      <c r="Q988" s="91"/>
      <c r="R988" s="92"/>
      <c r="S988" s="93"/>
      <c r="T988" s="93"/>
      <c r="U988" s="94"/>
      <c r="V988" s="94"/>
      <c r="W988" s="95"/>
      <c r="X988" s="96"/>
      <c r="Y988" s="97"/>
    </row>
    <row r="989" customFormat="false" ht="11.25" hidden="false" customHeight="false" outlineLevel="0" collapsed="false">
      <c r="A989" s="150"/>
      <c r="B989" s="84"/>
      <c r="F989" s="85"/>
      <c r="G989" s="87"/>
      <c r="H989" s="88"/>
      <c r="I989" s="89"/>
      <c r="J989" s="88"/>
      <c r="K989" s="90"/>
      <c r="L989" s="90"/>
      <c r="M989" s="91"/>
      <c r="N989" s="91"/>
      <c r="O989" s="91"/>
      <c r="P989" s="91"/>
      <c r="Q989" s="91"/>
      <c r="R989" s="92"/>
      <c r="S989" s="93"/>
      <c r="T989" s="93"/>
      <c r="U989" s="94"/>
      <c r="V989" s="94"/>
      <c r="W989" s="95"/>
      <c r="X989" s="96"/>
      <c r="Y989" s="97"/>
    </row>
    <row r="990" customFormat="false" ht="11.25" hidden="false" customHeight="false" outlineLevel="0" collapsed="false">
      <c r="A990" s="150"/>
      <c r="B990" s="84"/>
      <c r="F990" s="85"/>
      <c r="G990" s="87"/>
      <c r="H990" s="88"/>
      <c r="I990" s="89"/>
      <c r="J990" s="88"/>
      <c r="K990" s="90"/>
      <c r="L990" s="90"/>
      <c r="M990" s="91"/>
      <c r="N990" s="91"/>
      <c r="O990" s="91"/>
      <c r="P990" s="91"/>
      <c r="Q990" s="91"/>
      <c r="R990" s="92"/>
      <c r="S990" s="93"/>
      <c r="T990" s="93"/>
      <c r="U990" s="94"/>
      <c r="V990" s="94"/>
      <c r="W990" s="95"/>
      <c r="X990" s="96"/>
      <c r="Y990" s="97"/>
    </row>
    <row r="991" customFormat="false" ht="11.25" hidden="false" customHeight="false" outlineLevel="0" collapsed="false">
      <c r="A991" s="150"/>
      <c r="B991" s="84"/>
      <c r="F991" s="85"/>
      <c r="G991" s="87"/>
      <c r="H991" s="88"/>
      <c r="I991" s="89"/>
      <c r="J991" s="88"/>
      <c r="K991" s="90"/>
      <c r="L991" s="90"/>
      <c r="M991" s="91"/>
      <c r="N991" s="91"/>
      <c r="O991" s="91"/>
      <c r="P991" s="91"/>
      <c r="Q991" s="91"/>
      <c r="R991" s="92"/>
      <c r="S991" s="93"/>
      <c r="T991" s="93"/>
      <c r="U991" s="94"/>
      <c r="V991" s="94"/>
      <c r="W991" s="95"/>
      <c r="X991" s="96"/>
      <c r="Y991" s="97"/>
    </row>
    <row r="992" customFormat="false" ht="11.25" hidden="false" customHeight="false" outlineLevel="0" collapsed="false">
      <c r="A992" s="150"/>
      <c r="B992" s="84"/>
      <c r="F992" s="85"/>
      <c r="G992" s="87"/>
      <c r="H992" s="88"/>
      <c r="I992" s="89"/>
      <c r="J992" s="88"/>
      <c r="K992" s="90"/>
      <c r="L992" s="90"/>
      <c r="M992" s="91"/>
      <c r="N992" s="91"/>
      <c r="O992" s="91"/>
      <c r="P992" s="91"/>
      <c r="Q992" s="91"/>
      <c r="R992" s="92"/>
      <c r="S992" s="93"/>
      <c r="T992" s="93"/>
      <c r="U992" s="94"/>
      <c r="V992" s="94"/>
      <c r="W992" s="95"/>
      <c r="X992" s="96"/>
      <c r="Y992" s="97"/>
    </row>
    <row r="993" customFormat="false" ht="11.25" hidden="false" customHeight="false" outlineLevel="0" collapsed="false">
      <c r="A993" s="150"/>
      <c r="B993" s="84"/>
      <c r="F993" s="85"/>
      <c r="G993" s="87"/>
      <c r="H993" s="88"/>
      <c r="I993" s="89"/>
      <c r="J993" s="88"/>
      <c r="K993" s="90"/>
      <c r="L993" s="90"/>
      <c r="M993" s="91"/>
      <c r="N993" s="91"/>
      <c r="O993" s="91"/>
      <c r="P993" s="91"/>
      <c r="Q993" s="91"/>
      <c r="R993" s="92"/>
      <c r="S993" s="93"/>
      <c r="T993" s="93"/>
      <c r="U993" s="94"/>
      <c r="V993" s="94"/>
      <c r="W993" s="95"/>
      <c r="X993" s="96"/>
      <c r="Y993" s="97"/>
    </row>
    <row r="994" customFormat="false" ht="11.25" hidden="false" customHeight="false" outlineLevel="0" collapsed="false">
      <c r="A994" s="150"/>
      <c r="B994" s="84"/>
      <c r="F994" s="85"/>
      <c r="G994" s="87"/>
      <c r="H994" s="88"/>
      <c r="I994" s="89"/>
      <c r="J994" s="88"/>
      <c r="K994" s="90"/>
      <c r="L994" s="90"/>
      <c r="M994" s="91"/>
      <c r="N994" s="91"/>
      <c r="O994" s="91"/>
      <c r="P994" s="91"/>
      <c r="Q994" s="91"/>
      <c r="R994" s="92"/>
      <c r="S994" s="93"/>
      <c r="T994" s="93"/>
      <c r="U994" s="94"/>
      <c r="V994" s="94"/>
      <c r="W994" s="95"/>
      <c r="X994" s="96"/>
      <c r="Y994" s="97"/>
    </row>
    <row r="995" customFormat="false" ht="11.25" hidden="false" customHeight="false" outlineLevel="0" collapsed="false">
      <c r="A995" s="150"/>
      <c r="B995" s="84"/>
      <c r="F995" s="85"/>
      <c r="G995" s="87"/>
      <c r="H995" s="88"/>
      <c r="I995" s="89"/>
      <c r="J995" s="88"/>
      <c r="K995" s="90"/>
      <c r="L995" s="90"/>
      <c r="M995" s="91"/>
      <c r="N995" s="91"/>
      <c r="O995" s="91"/>
      <c r="P995" s="91"/>
      <c r="Q995" s="91"/>
      <c r="R995" s="92"/>
      <c r="S995" s="93"/>
      <c r="T995" s="93"/>
      <c r="U995" s="94"/>
      <c r="V995" s="94"/>
      <c r="W995" s="95"/>
      <c r="X995" s="96"/>
      <c r="Y995" s="97"/>
    </row>
    <row r="996" customFormat="false" ht="11.25" hidden="false" customHeight="false" outlineLevel="0" collapsed="false">
      <c r="A996" s="150"/>
      <c r="B996" s="84"/>
      <c r="F996" s="85"/>
      <c r="G996" s="87"/>
      <c r="H996" s="88"/>
      <c r="I996" s="89"/>
      <c r="J996" s="88"/>
      <c r="K996" s="90"/>
      <c r="L996" s="90"/>
      <c r="M996" s="91"/>
      <c r="N996" s="91"/>
      <c r="O996" s="91"/>
      <c r="P996" s="91"/>
      <c r="Q996" s="91"/>
      <c r="R996" s="92"/>
      <c r="S996" s="93"/>
      <c r="T996" s="93"/>
      <c r="U996" s="94"/>
      <c r="V996" s="94"/>
      <c r="W996" s="95"/>
      <c r="X996" s="96"/>
      <c r="Y996" s="97"/>
    </row>
    <row r="997" customFormat="false" ht="11.25" hidden="false" customHeight="false" outlineLevel="0" collapsed="false">
      <c r="A997" s="150"/>
      <c r="B997" s="84"/>
      <c r="F997" s="85"/>
      <c r="G997" s="87"/>
      <c r="H997" s="88"/>
      <c r="I997" s="89"/>
      <c r="J997" s="88"/>
      <c r="K997" s="90"/>
      <c r="L997" s="90"/>
      <c r="M997" s="91"/>
      <c r="N997" s="91"/>
      <c r="O997" s="91"/>
      <c r="P997" s="91"/>
      <c r="Q997" s="91"/>
      <c r="R997" s="92"/>
      <c r="S997" s="93"/>
      <c r="T997" s="93"/>
      <c r="U997" s="94"/>
      <c r="V997" s="94"/>
      <c r="W997" s="95"/>
      <c r="X997" s="96"/>
      <c r="Y997" s="97"/>
    </row>
    <row r="998" customFormat="false" ht="11.25" hidden="false" customHeight="false" outlineLevel="0" collapsed="false">
      <c r="A998" s="150"/>
      <c r="B998" s="84"/>
      <c r="F998" s="85"/>
      <c r="G998" s="87"/>
      <c r="H998" s="88"/>
      <c r="I998" s="89"/>
      <c r="J998" s="88"/>
      <c r="K998" s="90"/>
      <c r="L998" s="90"/>
      <c r="M998" s="91"/>
      <c r="N998" s="91"/>
      <c r="O998" s="91"/>
      <c r="P998" s="91"/>
      <c r="Q998" s="91"/>
      <c r="R998" s="92"/>
      <c r="S998" s="93"/>
      <c r="T998" s="93"/>
      <c r="U998" s="94"/>
      <c r="V998" s="94"/>
      <c r="W998" s="95"/>
      <c r="X998" s="96"/>
      <c r="Y998" s="97"/>
    </row>
    <row r="999" customFormat="false" ht="11.25" hidden="false" customHeight="false" outlineLevel="0" collapsed="false">
      <c r="A999" s="150"/>
      <c r="B999" s="84"/>
      <c r="F999" s="85"/>
      <c r="G999" s="87"/>
      <c r="H999" s="88"/>
      <c r="I999" s="89"/>
      <c r="J999" s="88"/>
      <c r="K999" s="90"/>
      <c r="L999" s="90"/>
      <c r="M999" s="91"/>
      <c r="N999" s="91"/>
      <c r="O999" s="91"/>
      <c r="P999" s="91"/>
      <c r="Q999" s="91"/>
      <c r="R999" s="92"/>
      <c r="S999" s="93"/>
      <c r="T999" s="93"/>
      <c r="U999" s="94"/>
      <c r="V999" s="94"/>
      <c r="W999" s="95"/>
      <c r="X999" s="96"/>
      <c r="Y999" s="97"/>
    </row>
    <row r="1000" customFormat="false" ht="11.25" hidden="false" customHeight="false" outlineLevel="0" collapsed="false">
      <c r="A1000" s="150"/>
      <c r="B1000" s="84"/>
      <c r="F1000" s="85"/>
      <c r="G1000" s="87"/>
      <c r="H1000" s="88"/>
      <c r="I1000" s="89"/>
      <c r="J1000" s="88"/>
      <c r="K1000" s="90"/>
      <c r="L1000" s="90"/>
      <c r="M1000" s="91"/>
      <c r="N1000" s="91"/>
      <c r="O1000" s="91"/>
      <c r="P1000" s="91"/>
      <c r="Q1000" s="91"/>
      <c r="R1000" s="92"/>
      <c r="S1000" s="93"/>
      <c r="T1000" s="93"/>
      <c r="U1000" s="94"/>
      <c r="V1000" s="94"/>
      <c r="W1000" s="95"/>
      <c r="X1000" s="96"/>
      <c r="Y1000" s="97"/>
    </row>
    <row r="1001" customFormat="false" ht="11.25" hidden="false" customHeight="false" outlineLevel="0" collapsed="false">
      <c r="A1001" s="150"/>
      <c r="B1001" s="84"/>
      <c r="F1001" s="85"/>
      <c r="G1001" s="87"/>
      <c r="H1001" s="88"/>
      <c r="I1001" s="89"/>
      <c r="J1001" s="88"/>
      <c r="K1001" s="90"/>
      <c r="L1001" s="90"/>
      <c r="M1001" s="91"/>
      <c r="N1001" s="91"/>
      <c r="O1001" s="91"/>
      <c r="P1001" s="91"/>
      <c r="Q1001" s="91"/>
      <c r="R1001" s="92"/>
      <c r="S1001" s="93"/>
      <c r="T1001" s="93"/>
      <c r="U1001" s="94"/>
      <c r="V1001" s="94"/>
      <c r="W1001" s="95"/>
      <c r="X1001" s="96"/>
      <c r="Y1001" s="97"/>
    </row>
    <row r="1002" customFormat="false" ht="11.25" hidden="false" customHeight="false" outlineLevel="0" collapsed="false">
      <c r="A1002" s="150"/>
      <c r="B1002" s="84"/>
      <c r="F1002" s="85"/>
      <c r="G1002" s="87"/>
      <c r="H1002" s="88"/>
      <c r="I1002" s="89"/>
      <c r="J1002" s="88"/>
      <c r="K1002" s="90"/>
      <c r="L1002" s="90"/>
      <c r="M1002" s="91"/>
      <c r="N1002" s="91"/>
      <c r="O1002" s="91"/>
      <c r="P1002" s="91"/>
      <c r="Q1002" s="91"/>
      <c r="R1002" s="92"/>
      <c r="S1002" s="93"/>
      <c r="T1002" s="93"/>
      <c r="U1002" s="94"/>
      <c r="V1002" s="94"/>
      <c r="W1002" s="95"/>
      <c r="X1002" s="96"/>
      <c r="Y1002" s="97"/>
    </row>
    <row r="1003" customFormat="false" ht="11.25" hidden="false" customHeight="false" outlineLevel="0" collapsed="false">
      <c r="A1003" s="150"/>
      <c r="B1003" s="84"/>
      <c r="F1003" s="85"/>
      <c r="G1003" s="87"/>
      <c r="H1003" s="88"/>
      <c r="I1003" s="89"/>
      <c r="J1003" s="88"/>
      <c r="K1003" s="90"/>
      <c r="L1003" s="90"/>
      <c r="M1003" s="91"/>
      <c r="N1003" s="91"/>
      <c r="O1003" s="91"/>
      <c r="P1003" s="91"/>
      <c r="Q1003" s="91"/>
      <c r="R1003" s="92"/>
      <c r="S1003" s="93"/>
      <c r="T1003" s="93"/>
      <c r="U1003" s="94"/>
      <c r="V1003" s="94"/>
      <c r="W1003" s="95"/>
      <c r="X1003" s="96"/>
      <c r="Y1003" s="97"/>
    </row>
    <row r="1004" customFormat="false" ht="11.25" hidden="false" customHeight="false" outlineLevel="0" collapsed="false">
      <c r="A1004" s="150"/>
      <c r="B1004" s="84"/>
      <c r="F1004" s="85"/>
      <c r="G1004" s="87"/>
      <c r="H1004" s="88"/>
      <c r="I1004" s="89"/>
      <c r="J1004" s="88"/>
      <c r="K1004" s="90"/>
      <c r="L1004" s="90"/>
      <c r="M1004" s="91"/>
      <c r="N1004" s="91"/>
      <c r="O1004" s="91"/>
      <c r="P1004" s="91"/>
      <c r="Q1004" s="91"/>
      <c r="R1004" s="92"/>
      <c r="S1004" s="93"/>
      <c r="T1004" s="93"/>
      <c r="U1004" s="94"/>
      <c r="V1004" s="94"/>
      <c r="W1004" s="95"/>
      <c r="X1004" s="96"/>
      <c r="Y1004" s="97"/>
    </row>
    <row r="1005" customFormat="false" ht="11.25" hidden="false" customHeight="false" outlineLevel="0" collapsed="false">
      <c r="A1005" s="150"/>
      <c r="B1005" s="84"/>
      <c r="F1005" s="85"/>
      <c r="G1005" s="87"/>
      <c r="H1005" s="88"/>
      <c r="I1005" s="89"/>
      <c r="J1005" s="88"/>
      <c r="K1005" s="90"/>
      <c r="L1005" s="90"/>
      <c r="M1005" s="91"/>
      <c r="N1005" s="91"/>
      <c r="O1005" s="91"/>
      <c r="P1005" s="91"/>
      <c r="Q1005" s="91"/>
      <c r="R1005" s="92"/>
      <c r="S1005" s="93"/>
      <c r="T1005" s="93"/>
      <c r="U1005" s="94"/>
      <c r="V1005" s="94"/>
      <c r="W1005" s="95"/>
      <c r="X1005" s="96"/>
      <c r="Y1005" s="97"/>
    </row>
    <row r="1006" customFormat="false" ht="11.25" hidden="false" customHeight="false" outlineLevel="0" collapsed="false">
      <c r="A1006" s="150"/>
      <c r="B1006" s="84"/>
      <c r="F1006" s="85"/>
      <c r="G1006" s="87"/>
      <c r="H1006" s="88"/>
      <c r="I1006" s="89"/>
      <c r="J1006" s="88"/>
      <c r="K1006" s="90"/>
      <c r="L1006" s="90"/>
      <c r="M1006" s="91"/>
      <c r="N1006" s="91"/>
      <c r="O1006" s="91"/>
      <c r="P1006" s="91"/>
      <c r="Q1006" s="91"/>
      <c r="R1006" s="92"/>
      <c r="S1006" s="93"/>
      <c r="T1006" s="93"/>
      <c r="U1006" s="94"/>
      <c r="V1006" s="94"/>
      <c r="W1006" s="95"/>
      <c r="X1006" s="96"/>
      <c r="Y1006" s="97"/>
    </row>
    <row r="1007" customFormat="false" ht="11.25" hidden="false" customHeight="false" outlineLevel="0" collapsed="false">
      <c r="A1007" s="150"/>
      <c r="B1007" s="84"/>
      <c r="F1007" s="85"/>
      <c r="G1007" s="87"/>
      <c r="H1007" s="88"/>
      <c r="I1007" s="89"/>
      <c r="J1007" s="88"/>
      <c r="K1007" s="90"/>
      <c r="L1007" s="90"/>
      <c r="M1007" s="91"/>
      <c r="N1007" s="91"/>
      <c r="O1007" s="91"/>
      <c r="P1007" s="91"/>
      <c r="Q1007" s="91"/>
      <c r="R1007" s="92"/>
      <c r="S1007" s="93"/>
      <c r="T1007" s="93"/>
      <c r="U1007" s="94"/>
      <c r="V1007" s="94"/>
      <c r="W1007" s="95"/>
      <c r="X1007" s="96"/>
      <c r="Y1007" s="97"/>
    </row>
    <row r="1008" customFormat="false" ht="11.25" hidden="false" customHeight="false" outlineLevel="0" collapsed="false">
      <c r="A1008" s="150"/>
      <c r="B1008" s="84"/>
      <c r="F1008" s="85"/>
      <c r="G1008" s="87"/>
      <c r="H1008" s="88"/>
      <c r="I1008" s="89"/>
      <c r="J1008" s="88"/>
      <c r="K1008" s="90"/>
      <c r="L1008" s="90"/>
      <c r="M1008" s="91"/>
      <c r="N1008" s="91"/>
      <c r="O1008" s="91"/>
      <c r="P1008" s="91"/>
      <c r="Q1008" s="91"/>
      <c r="R1008" s="92"/>
      <c r="S1008" s="93"/>
      <c r="T1008" s="93"/>
      <c r="U1008" s="94"/>
      <c r="V1008" s="94"/>
      <c r="W1008" s="95"/>
      <c r="X1008" s="96"/>
      <c r="Y1008" s="97"/>
    </row>
    <row r="1009" customFormat="false" ht="11.25" hidden="false" customHeight="false" outlineLevel="0" collapsed="false">
      <c r="A1009" s="150"/>
      <c r="B1009" s="84"/>
      <c r="F1009" s="85"/>
      <c r="G1009" s="87"/>
      <c r="H1009" s="88"/>
      <c r="I1009" s="89"/>
      <c r="J1009" s="88"/>
      <c r="K1009" s="90"/>
      <c r="L1009" s="90"/>
      <c r="M1009" s="91"/>
      <c r="N1009" s="91"/>
      <c r="O1009" s="91"/>
      <c r="P1009" s="91"/>
      <c r="Q1009" s="91"/>
      <c r="R1009" s="92"/>
      <c r="S1009" s="93"/>
      <c r="T1009" s="93"/>
      <c r="U1009" s="94"/>
      <c r="V1009" s="94"/>
      <c r="W1009" s="95"/>
      <c r="X1009" s="96"/>
      <c r="Y1009" s="97"/>
    </row>
    <row r="1010" customFormat="false" ht="11.25" hidden="false" customHeight="false" outlineLevel="0" collapsed="false">
      <c r="A1010" s="150"/>
      <c r="B1010" s="84"/>
      <c r="F1010" s="85"/>
      <c r="G1010" s="87"/>
      <c r="H1010" s="88"/>
      <c r="I1010" s="89"/>
      <c r="J1010" s="88"/>
      <c r="K1010" s="90"/>
      <c r="L1010" s="90"/>
      <c r="M1010" s="91"/>
      <c r="N1010" s="91"/>
      <c r="O1010" s="91"/>
      <c r="P1010" s="91"/>
      <c r="Q1010" s="91"/>
      <c r="R1010" s="92"/>
      <c r="S1010" s="93"/>
      <c r="T1010" s="93"/>
      <c r="U1010" s="94"/>
      <c r="V1010" s="94"/>
      <c r="W1010" s="95"/>
      <c r="X1010" s="96"/>
      <c r="Y1010" s="97"/>
    </row>
    <row r="1011" customFormat="false" ht="11.25" hidden="false" customHeight="false" outlineLevel="0" collapsed="false">
      <c r="A1011" s="150"/>
      <c r="B1011" s="84"/>
      <c r="F1011" s="85"/>
      <c r="G1011" s="87"/>
      <c r="H1011" s="88"/>
      <c r="I1011" s="89"/>
      <c r="J1011" s="88"/>
      <c r="K1011" s="90"/>
      <c r="L1011" s="90"/>
      <c r="M1011" s="91"/>
      <c r="N1011" s="91"/>
      <c r="O1011" s="91"/>
      <c r="P1011" s="91"/>
      <c r="Q1011" s="91"/>
      <c r="R1011" s="92"/>
      <c r="S1011" s="93"/>
      <c r="T1011" s="93"/>
      <c r="U1011" s="94"/>
      <c r="V1011" s="94"/>
      <c r="W1011" s="95"/>
      <c r="X1011" s="96"/>
      <c r="Y1011" s="97"/>
    </row>
    <row r="1012" customFormat="false" ht="11.25" hidden="false" customHeight="false" outlineLevel="0" collapsed="false">
      <c r="A1012" s="150"/>
      <c r="B1012" s="84"/>
      <c r="F1012" s="85"/>
      <c r="G1012" s="87"/>
      <c r="H1012" s="88"/>
      <c r="I1012" s="89"/>
      <c r="J1012" s="88"/>
      <c r="K1012" s="90"/>
      <c r="L1012" s="90"/>
      <c r="M1012" s="91"/>
      <c r="N1012" s="91"/>
      <c r="O1012" s="91"/>
      <c r="P1012" s="91"/>
      <c r="Q1012" s="91"/>
      <c r="R1012" s="92"/>
      <c r="S1012" s="93"/>
      <c r="T1012" s="93"/>
      <c r="U1012" s="94"/>
      <c r="V1012" s="94"/>
      <c r="W1012" s="95"/>
      <c r="X1012" s="96"/>
      <c r="Y1012" s="97"/>
    </row>
    <row r="1013" customFormat="false" ht="11.25" hidden="false" customHeight="false" outlineLevel="0" collapsed="false">
      <c r="A1013" s="150"/>
      <c r="B1013" s="84"/>
      <c r="F1013" s="85"/>
      <c r="G1013" s="87"/>
      <c r="H1013" s="88"/>
      <c r="I1013" s="89"/>
      <c r="J1013" s="88"/>
      <c r="K1013" s="90"/>
      <c r="L1013" s="90"/>
      <c r="M1013" s="91"/>
      <c r="N1013" s="91"/>
      <c r="O1013" s="91"/>
      <c r="P1013" s="91"/>
      <c r="Q1013" s="91"/>
      <c r="R1013" s="92"/>
      <c r="S1013" s="93"/>
      <c r="T1013" s="93"/>
      <c r="U1013" s="94"/>
      <c r="V1013" s="94"/>
      <c r="W1013" s="95"/>
      <c r="X1013" s="96"/>
      <c r="Y1013" s="97"/>
    </row>
    <row r="1014" customFormat="false" ht="11.25" hidden="false" customHeight="false" outlineLevel="0" collapsed="false">
      <c r="A1014" s="150"/>
      <c r="B1014" s="84"/>
      <c r="F1014" s="85"/>
      <c r="G1014" s="87"/>
      <c r="H1014" s="88"/>
      <c r="I1014" s="89"/>
      <c r="J1014" s="88"/>
      <c r="K1014" s="90"/>
      <c r="L1014" s="90"/>
      <c r="M1014" s="91"/>
      <c r="N1014" s="91"/>
      <c r="O1014" s="91"/>
      <c r="P1014" s="91"/>
      <c r="Q1014" s="91"/>
      <c r="R1014" s="92"/>
      <c r="S1014" s="93"/>
      <c r="T1014" s="93"/>
      <c r="U1014" s="94"/>
      <c r="V1014" s="94"/>
      <c r="W1014" s="95"/>
      <c r="X1014" s="96"/>
      <c r="Y1014" s="97"/>
    </row>
    <row r="1015" customFormat="false" ht="11.25" hidden="false" customHeight="false" outlineLevel="0" collapsed="false">
      <c r="A1015" s="150"/>
      <c r="B1015" s="84"/>
      <c r="F1015" s="85"/>
      <c r="G1015" s="87"/>
      <c r="H1015" s="88"/>
      <c r="I1015" s="89"/>
      <c r="J1015" s="88"/>
      <c r="K1015" s="90"/>
      <c r="L1015" s="90"/>
      <c r="M1015" s="91"/>
      <c r="N1015" s="91"/>
      <c r="O1015" s="91"/>
      <c r="P1015" s="91"/>
      <c r="Q1015" s="91"/>
      <c r="R1015" s="92"/>
      <c r="S1015" s="93"/>
      <c r="T1015" s="93"/>
      <c r="U1015" s="94"/>
      <c r="V1015" s="94"/>
      <c r="W1015" s="95"/>
      <c r="X1015" s="96"/>
      <c r="Y1015" s="97"/>
    </row>
    <row r="1016" customFormat="false" ht="11.25" hidden="false" customHeight="false" outlineLevel="0" collapsed="false">
      <c r="A1016" s="150"/>
      <c r="B1016" s="84"/>
      <c r="F1016" s="85"/>
      <c r="G1016" s="87"/>
      <c r="H1016" s="88"/>
      <c r="I1016" s="89"/>
      <c r="J1016" s="88"/>
      <c r="K1016" s="90"/>
      <c r="L1016" s="90"/>
      <c r="M1016" s="91"/>
      <c r="N1016" s="91"/>
      <c r="O1016" s="91"/>
      <c r="P1016" s="91"/>
      <c r="Q1016" s="91"/>
      <c r="R1016" s="92"/>
      <c r="S1016" s="93"/>
      <c r="T1016" s="93"/>
      <c r="U1016" s="94"/>
      <c r="V1016" s="94"/>
      <c r="W1016" s="95"/>
      <c r="X1016" s="96"/>
      <c r="Y1016" s="97"/>
    </row>
    <row r="1017" customFormat="false" ht="11.25" hidden="false" customHeight="false" outlineLevel="0" collapsed="false">
      <c r="A1017" s="150"/>
      <c r="B1017" s="84"/>
      <c r="F1017" s="85"/>
      <c r="G1017" s="87"/>
      <c r="H1017" s="88"/>
      <c r="I1017" s="89"/>
      <c r="J1017" s="88"/>
      <c r="K1017" s="90"/>
      <c r="L1017" s="90"/>
      <c r="M1017" s="91"/>
      <c r="N1017" s="91"/>
      <c r="O1017" s="91"/>
      <c r="P1017" s="91"/>
      <c r="Q1017" s="91"/>
      <c r="R1017" s="92"/>
      <c r="S1017" s="93"/>
      <c r="T1017" s="93"/>
      <c r="U1017" s="94"/>
      <c r="V1017" s="94"/>
      <c r="W1017" s="95"/>
      <c r="X1017" s="96"/>
      <c r="Y1017" s="97"/>
    </row>
    <row r="1018" customFormat="false" ht="11.25" hidden="false" customHeight="false" outlineLevel="0" collapsed="false">
      <c r="A1018" s="150"/>
      <c r="B1018" s="84"/>
      <c r="F1018" s="85"/>
      <c r="G1018" s="87"/>
      <c r="H1018" s="88"/>
      <c r="I1018" s="89"/>
      <c r="J1018" s="88"/>
      <c r="K1018" s="90"/>
      <c r="L1018" s="90"/>
      <c r="M1018" s="91"/>
      <c r="N1018" s="91"/>
      <c r="O1018" s="91"/>
      <c r="P1018" s="91"/>
      <c r="Q1018" s="91"/>
      <c r="R1018" s="92"/>
      <c r="S1018" s="93"/>
      <c r="T1018" s="93"/>
      <c r="U1018" s="94"/>
      <c r="V1018" s="94"/>
      <c r="W1018" s="95"/>
      <c r="X1018" s="96"/>
      <c r="Y1018" s="97"/>
    </row>
    <row r="1019" customFormat="false" ht="11.25" hidden="false" customHeight="false" outlineLevel="0" collapsed="false">
      <c r="A1019" s="150"/>
      <c r="B1019" s="84"/>
      <c r="F1019" s="85"/>
      <c r="G1019" s="87"/>
      <c r="H1019" s="88"/>
      <c r="I1019" s="89"/>
      <c r="J1019" s="88"/>
      <c r="K1019" s="90"/>
      <c r="L1019" s="90"/>
      <c r="M1019" s="91"/>
      <c r="N1019" s="91"/>
      <c r="O1019" s="91"/>
      <c r="P1019" s="91"/>
      <c r="Q1019" s="91"/>
      <c r="R1019" s="92"/>
      <c r="S1019" s="93"/>
      <c r="T1019" s="93"/>
      <c r="U1019" s="94"/>
      <c r="V1019" s="94"/>
      <c r="W1019" s="95"/>
      <c r="X1019" s="96"/>
      <c r="Y1019" s="97"/>
    </row>
    <row r="1020" customFormat="false" ht="11.25" hidden="false" customHeight="false" outlineLevel="0" collapsed="false">
      <c r="A1020" s="150"/>
      <c r="B1020" s="84"/>
      <c r="F1020" s="85"/>
      <c r="G1020" s="87"/>
      <c r="H1020" s="88"/>
      <c r="I1020" s="89"/>
      <c r="J1020" s="88"/>
      <c r="K1020" s="90"/>
      <c r="L1020" s="90"/>
      <c r="M1020" s="91"/>
      <c r="N1020" s="91"/>
      <c r="O1020" s="91"/>
      <c r="P1020" s="91"/>
      <c r="Q1020" s="91"/>
      <c r="R1020" s="92"/>
      <c r="S1020" s="93"/>
      <c r="T1020" s="93"/>
      <c r="U1020" s="94"/>
      <c r="V1020" s="94"/>
      <c r="W1020" s="95"/>
      <c r="X1020" s="96"/>
      <c r="Y1020" s="97"/>
    </row>
    <row r="1021" customFormat="false" ht="11.25" hidden="false" customHeight="false" outlineLevel="0" collapsed="false">
      <c r="A1021" s="150"/>
      <c r="B1021" s="84"/>
      <c r="F1021" s="85"/>
      <c r="G1021" s="87"/>
      <c r="H1021" s="88"/>
      <c r="I1021" s="89"/>
      <c r="J1021" s="88"/>
      <c r="K1021" s="90"/>
      <c r="L1021" s="90"/>
      <c r="M1021" s="91"/>
      <c r="N1021" s="91"/>
      <c r="O1021" s="91"/>
      <c r="P1021" s="91"/>
      <c r="Q1021" s="91"/>
      <c r="R1021" s="92"/>
      <c r="S1021" s="93"/>
      <c r="T1021" s="93"/>
      <c r="U1021" s="94"/>
      <c r="V1021" s="94"/>
      <c r="W1021" s="95"/>
      <c r="X1021" s="96"/>
      <c r="Y1021" s="97"/>
    </row>
    <row r="1022" customFormat="false" ht="11.25" hidden="false" customHeight="false" outlineLevel="0" collapsed="false">
      <c r="A1022" s="150"/>
      <c r="B1022" s="84"/>
      <c r="F1022" s="85"/>
      <c r="G1022" s="87"/>
      <c r="H1022" s="88"/>
      <c r="I1022" s="89"/>
      <c r="J1022" s="88"/>
      <c r="K1022" s="90"/>
      <c r="L1022" s="90"/>
      <c r="M1022" s="91"/>
      <c r="N1022" s="91"/>
      <c r="O1022" s="91"/>
      <c r="P1022" s="91"/>
      <c r="Q1022" s="91"/>
      <c r="R1022" s="92"/>
      <c r="S1022" s="93"/>
      <c r="T1022" s="93"/>
      <c r="U1022" s="94"/>
      <c r="V1022" s="94"/>
      <c r="W1022" s="95"/>
      <c r="X1022" s="96"/>
      <c r="Y1022" s="97"/>
    </row>
    <row r="1023" customFormat="false" ht="11.25" hidden="false" customHeight="false" outlineLevel="0" collapsed="false">
      <c r="A1023" s="150"/>
      <c r="B1023" s="84"/>
      <c r="F1023" s="85"/>
      <c r="G1023" s="87"/>
      <c r="H1023" s="88"/>
      <c r="I1023" s="89"/>
      <c r="J1023" s="88"/>
      <c r="K1023" s="90"/>
      <c r="L1023" s="90"/>
      <c r="M1023" s="91"/>
      <c r="N1023" s="91"/>
      <c r="O1023" s="91"/>
      <c r="P1023" s="91"/>
      <c r="Q1023" s="91"/>
      <c r="R1023" s="92"/>
      <c r="S1023" s="93"/>
      <c r="T1023" s="93"/>
      <c r="U1023" s="94"/>
      <c r="V1023" s="94"/>
      <c r="W1023" s="95"/>
      <c r="X1023" s="96"/>
      <c r="Y1023" s="97"/>
    </row>
    <row r="1024" customFormat="false" ht="11.25" hidden="false" customHeight="false" outlineLevel="0" collapsed="false">
      <c r="A1024" s="150"/>
      <c r="B1024" s="84"/>
      <c r="F1024" s="85"/>
      <c r="G1024" s="87"/>
      <c r="H1024" s="88"/>
      <c r="I1024" s="89"/>
      <c r="J1024" s="88"/>
      <c r="K1024" s="90"/>
      <c r="L1024" s="90"/>
      <c r="M1024" s="91"/>
      <c r="N1024" s="91"/>
      <c r="O1024" s="91"/>
      <c r="P1024" s="91"/>
      <c r="Q1024" s="91"/>
      <c r="R1024" s="92"/>
      <c r="S1024" s="93"/>
      <c r="T1024" s="93"/>
      <c r="U1024" s="94"/>
      <c r="V1024" s="94"/>
      <c r="W1024" s="95"/>
      <c r="X1024" s="96"/>
      <c r="Y1024" s="97"/>
    </row>
    <row r="1025" customFormat="false" ht="11.25" hidden="false" customHeight="false" outlineLevel="0" collapsed="false">
      <c r="A1025" s="150"/>
      <c r="B1025" s="84"/>
      <c r="F1025" s="85"/>
      <c r="G1025" s="87"/>
      <c r="H1025" s="88"/>
      <c r="I1025" s="89"/>
      <c r="J1025" s="88"/>
      <c r="K1025" s="90"/>
      <c r="L1025" s="90"/>
      <c r="M1025" s="91"/>
      <c r="N1025" s="91"/>
      <c r="O1025" s="91"/>
      <c r="P1025" s="91"/>
      <c r="Q1025" s="91"/>
      <c r="R1025" s="92"/>
      <c r="S1025" s="93"/>
      <c r="T1025" s="93"/>
      <c r="U1025" s="94"/>
      <c r="V1025" s="94"/>
      <c r="W1025" s="95"/>
      <c r="X1025" s="96"/>
      <c r="Y1025" s="97"/>
    </row>
    <row r="1026" customFormat="false" ht="11.25" hidden="false" customHeight="false" outlineLevel="0" collapsed="false">
      <c r="A1026" s="150"/>
      <c r="B1026" s="84"/>
      <c r="F1026" s="85"/>
      <c r="G1026" s="87"/>
      <c r="H1026" s="88"/>
      <c r="I1026" s="89"/>
      <c r="J1026" s="88"/>
      <c r="K1026" s="90"/>
      <c r="L1026" s="90"/>
      <c r="M1026" s="91"/>
      <c r="N1026" s="91"/>
      <c r="O1026" s="91"/>
      <c r="P1026" s="91"/>
      <c r="Q1026" s="91"/>
      <c r="R1026" s="92"/>
      <c r="S1026" s="93"/>
      <c r="T1026" s="93"/>
      <c r="U1026" s="94"/>
      <c r="V1026" s="94"/>
      <c r="W1026" s="95"/>
      <c r="X1026" s="96"/>
      <c r="Y1026" s="97"/>
    </row>
    <row r="1027" customFormat="false" ht="11.25" hidden="false" customHeight="false" outlineLevel="0" collapsed="false">
      <c r="A1027" s="150"/>
      <c r="B1027" s="84"/>
      <c r="F1027" s="85"/>
      <c r="G1027" s="87"/>
      <c r="H1027" s="88"/>
      <c r="I1027" s="89"/>
      <c r="J1027" s="88"/>
      <c r="K1027" s="90"/>
      <c r="L1027" s="90"/>
      <c r="M1027" s="91"/>
      <c r="N1027" s="91"/>
      <c r="O1027" s="91"/>
      <c r="P1027" s="91"/>
      <c r="Q1027" s="91"/>
      <c r="R1027" s="92"/>
      <c r="S1027" s="93"/>
      <c r="T1027" s="93"/>
      <c r="U1027" s="94"/>
      <c r="V1027" s="94"/>
      <c r="W1027" s="95"/>
      <c r="X1027" s="96"/>
      <c r="Y1027" s="97"/>
    </row>
    <row r="1028" customFormat="false" ht="11.25" hidden="false" customHeight="false" outlineLevel="0" collapsed="false">
      <c r="A1028" s="150"/>
      <c r="B1028" s="84"/>
      <c r="F1028" s="85"/>
      <c r="G1028" s="87"/>
      <c r="H1028" s="88"/>
      <c r="I1028" s="89"/>
      <c r="J1028" s="88"/>
      <c r="K1028" s="90"/>
      <c r="L1028" s="90"/>
      <c r="M1028" s="91"/>
      <c r="N1028" s="91"/>
      <c r="O1028" s="91"/>
      <c r="P1028" s="91"/>
      <c r="Q1028" s="91"/>
      <c r="R1028" s="92"/>
      <c r="S1028" s="93"/>
      <c r="T1028" s="93"/>
      <c r="U1028" s="94"/>
      <c r="V1028" s="94"/>
      <c r="W1028" s="95"/>
      <c r="X1028" s="96"/>
      <c r="Y1028" s="97"/>
    </row>
    <row r="1029" customFormat="false" ht="11.25" hidden="false" customHeight="false" outlineLevel="0" collapsed="false">
      <c r="A1029" s="150"/>
      <c r="B1029" s="84"/>
      <c r="F1029" s="85"/>
      <c r="G1029" s="87"/>
      <c r="H1029" s="88"/>
      <c r="I1029" s="89"/>
      <c r="J1029" s="88"/>
      <c r="K1029" s="90"/>
      <c r="L1029" s="90"/>
      <c r="M1029" s="91"/>
      <c r="N1029" s="91"/>
      <c r="O1029" s="91"/>
      <c r="P1029" s="91"/>
      <c r="Q1029" s="91"/>
      <c r="R1029" s="92"/>
      <c r="S1029" s="93"/>
      <c r="T1029" s="93"/>
      <c r="U1029" s="94"/>
      <c r="V1029" s="94"/>
      <c r="W1029" s="95"/>
      <c r="X1029" s="96"/>
      <c r="Y1029" s="97"/>
    </row>
    <row r="1030" customFormat="false" ht="11.25" hidden="false" customHeight="false" outlineLevel="0" collapsed="false">
      <c r="A1030" s="150"/>
      <c r="B1030" s="84"/>
      <c r="F1030" s="85"/>
      <c r="G1030" s="87"/>
      <c r="H1030" s="88"/>
      <c r="I1030" s="89"/>
      <c r="J1030" s="88"/>
      <c r="K1030" s="90"/>
      <c r="L1030" s="90"/>
      <c r="M1030" s="91"/>
      <c r="N1030" s="91"/>
      <c r="O1030" s="91"/>
      <c r="P1030" s="91"/>
      <c r="Q1030" s="91"/>
      <c r="R1030" s="92"/>
      <c r="S1030" s="93"/>
      <c r="T1030" s="93"/>
      <c r="U1030" s="94"/>
      <c r="V1030" s="94"/>
      <c r="W1030" s="95"/>
      <c r="X1030" s="96"/>
      <c r="Y1030" s="97"/>
    </row>
    <row r="1031" customFormat="false" ht="11.25" hidden="false" customHeight="false" outlineLevel="0" collapsed="false">
      <c r="A1031" s="150"/>
      <c r="B1031" s="84"/>
      <c r="F1031" s="85"/>
      <c r="G1031" s="87"/>
      <c r="H1031" s="88"/>
      <c r="I1031" s="89"/>
      <c r="J1031" s="88"/>
      <c r="K1031" s="90"/>
      <c r="L1031" s="90"/>
      <c r="M1031" s="91"/>
      <c r="N1031" s="91"/>
      <c r="O1031" s="91"/>
      <c r="P1031" s="91"/>
      <c r="Q1031" s="91"/>
      <c r="R1031" s="92"/>
      <c r="S1031" s="93"/>
      <c r="T1031" s="93"/>
      <c r="U1031" s="94"/>
      <c r="V1031" s="94"/>
      <c r="W1031" s="95"/>
      <c r="X1031" s="96"/>
      <c r="Y1031" s="97"/>
    </row>
    <row r="1032" customFormat="false" ht="11.25" hidden="false" customHeight="false" outlineLevel="0" collapsed="false">
      <c r="A1032" s="150"/>
      <c r="B1032" s="84"/>
      <c r="F1032" s="85"/>
      <c r="G1032" s="87"/>
      <c r="H1032" s="88"/>
      <c r="I1032" s="89"/>
      <c r="J1032" s="88"/>
      <c r="K1032" s="90"/>
      <c r="L1032" s="90"/>
      <c r="M1032" s="91"/>
      <c r="N1032" s="91"/>
      <c r="O1032" s="91"/>
      <c r="P1032" s="91"/>
      <c r="Q1032" s="91"/>
      <c r="R1032" s="92"/>
      <c r="S1032" s="93"/>
      <c r="T1032" s="93"/>
      <c r="U1032" s="94"/>
      <c r="V1032" s="94"/>
      <c r="W1032" s="95"/>
      <c r="X1032" s="96"/>
      <c r="Y1032" s="97"/>
    </row>
    <row r="1033" customFormat="false" ht="11.25" hidden="false" customHeight="false" outlineLevel="0" collapsed="false">
      <c r="A1033" s="150"/>
      <c r="B1033" s="84"/>
      <c r="F1033" s="85"/>
      <c r="G1033" s="87"/>
      <c r="H1033" s="88"/>
      <c r="I1033" s="89"/>
      <c r="J1033" s="88"/>
      <c r="K1033" s="90"/>
      <c r="L1033" s="90"/>
      <c r="M1033" s="91"/>
      <c r="N1033" s="91"/>
      <c r="O1033" s="91"/>
      <c r="P1033" s="91"/>
      <c r="Q1033" s="91"/>
      <c r="R1033" s="92"/>
      <c r="S1033" s="93"/>
      <c r="T1033" s="93"/>
      <c r="U1033" s="94"/>
      <c r="V1033" s="94"/>
      <c r="W1033" s="95"/>
      <c r="X1033" s="96"/>
      <c r="Y1033" s="97"/>
    </row>
    <row r="1034" customFormat="false" ht="11.25" hidden="false" customHeight="false" outlineLevel="0" collapsed="false">
      <c r="A1034" s="150"/>
      <c r="B1034" s="84"/>
      <c r="F1034" s="85"/>
      <c r="G1034" s="87"/>
      <c r="H1034" s="88"/>
      <c r="I1034" s="89"/>
      <c r="J1034" s="88"/>
      <c r="K1034" s="90"/>
      <c r="L1034" s="90"/>
      <c r="M1034" s="91"/>
      <c r="N1034" s="91"/>
      <c r="O1034" s="91"/>
      <c r="P1034" s="91"/>
      <c r="Q1034" s="91"/>
      <c r="R1034" s="92"/>
      <c r="S1034" s="93"/>
      <c r="T1034" s="93"/>
      <c r="U1034" s="94"/>
      <c r="V1034" s="94"/>
      <c r="W1034" s="95"/>
      <c r="X1034" s="96"/>
      <c r="Y1034" s="97"/>
    </row>
    <row r="1035" customFormat="false" ht="11.25" hidden="false" customHeight="false" outlineLevel="0" collapsed="false">
      <c r="A1035" s="150"/>
      <c r="B1035" s="84"/>
      <c r="F1035" s="85"/>
      <c r="G1035" s="87"/>
      <c r="H1035" s="88"/>
      <c r="I1035" s="89"/>
      <c r="J1035" s="88"/>
      <c r="K1035" s="90"/>
      <c r="L1035" s="90"/>
      <c r="M1035" s="91"/>
      <c r="N1035" s="91"/>
      <c r="O1035" s="91"/>
      <c r="P1035" s="91"/>
      <c r="Q1035" s="91"/>
      <c r="R1035" s="92"/>
      <c r="S1035" s="93"/>
      <c r="T1035" s="93"/>
      <c r="U1035" s="94"/>
      <c r="V1035" s="94"/>
      <c r="W1035" s="95"/>
      <c r="X1035" s="96"/>
      <c r="Y1035" s="97"/>
    </row>
    <row r="1036" customFormat="false" ht="11.25" hidden="false" customHeight="false" outlineLevel="0" collapsed="false">
      <c r="A1036" s="150"/>
      <c r="B1036" s="84"/>
      <c r="F1036" s="85"/>
      <c r="G1036" s="87"/>
      <c r="H1036" s="88"/>
      <c r="I1036" s="89"/>
      <c r="J1036" s="88"/>
      <c r="K1036" s="90"/>
      <c r="L1036" s="90"/>
      <c r="M1036" s="91"/>
      <c r="N1036" s="91"/>
      <c r="O1036" s="91"/>
      <c r="P1036" s="91"/>
      <c r="Q1036" s="91"/>
      <c r="R1036" s="92"/>
      <c r="S1036" s="93"/>
      <c r="T1036" s="93"/>
      <c r="U1036" s="94"/>
      <c r="V1036" s="94"/>
      <c r="W1036" s="95"/>
      <c r="X1036" s="96"/>
      <c r="Y1036" s="97"/>
    </row>
    <row r="1037" customFormat="false" ht="11.25" hidden="false" customHeight="false" outlineLevel="0" collapsed="false">
      <c r="A1037" s="150"/>
      <c r="B1037" s="84"/>
      <c r="F1037" s="85"/>
      <c r="G1037" s="87"/>
      <c r="H1037" s="88"/>
      <c r="I1037" s="89"/>
      <c r="J1037" s="88"/>
      <c r="K1037" s="90"/>
      <c r="L1037" s="90"/>
      <c r="M1037" s="91"/>
      <c r="N1037" s="91"/>
      <c r="O1037" s="91"/>
      <c r="P1037" s="91"/>
      <c r="Q1037" s="91"/>
      <c r="R1037" s="92"/>
      <c r="S1037" s="93"/>
      <c r="T1037" s="93"/>
      <c r="U1037" s="94"/>
      <c r="V1037" s="94"/>
      <c r="W1037" s="95"/>
      <c r="X1037" s="96"/>
      <c r="Y1037" s="97"/>
    </row>
    <row r="1038" customFormat="false" ht="11.25" hidden="false" customHeight="false" outlineLevel="0" collapsed="false">
      <c r="A1038" s="150"/>
      <c r="B1038" s="84"/>
      <c r="F1038" s="85"/>
      <c r="G1038" s="87"/>
      <c r="H1038" s="88"/>
      <c r="I1038" s="89"/>
      <c r="J1038" s="88"/>
      <c r="K1038" s="90"/>
      <c r="L1038" s="90"/>
      <c r="M1038" s="91"/>
      <c r="N1038" s="91"/>
      <c r="O1038" s="91"/>
      <c r="P1038" s="91"/>
      <c r="Q1038" s="91"/>
      <c r="R1038" s="92"/>
      <c r="S1038" s="93"/>
      <c r="T1038" s="93"/>
      <c r="U1038" s="94"/>
      <c r="V1038" s="94"/>
      <c r="W1038" s="95"/>
      <c r="X1038" s="96"/>
      <c r="Y1038" s="97"/>
    </row>
    <row r="1039" customFormat="false" ht="11.25" hidden="false" customHeight="false" outlineLevel="0" collapsed="false">
      <c r="A1039" s="150"/>
      <c r="B1039" s="84"/>
      <c r="F1039" s="85"/>
      <c r="G1039" s="87"/>
      <c r="H1039" s="88"/>
      <c r="I1039" s="89"/>
      <c r="J1039" s="88"/>
      <c r="K1039" s="90"/>
      <c r="L1039" s="90"/>
      <c r="M1039" s="91"/>
      <c r="N1039" s="91"/>
      <c r="O1039" s="91"/>
      <c r="P1039" s="91"/>
      <c r="Q1039" s="91"/>
      <c r="R1039" s="92"/>
      <c r="S1039" s="93"/>
      <c r="T1039" s="93"/>
      <c r="U1039" s="94"/>
      <c r="V1039" s="94"/>
      <c r="W1039" s="95"/>
      <c r="X1039" s="96"/>
      <c r="Y1039" s="97"/>
    </row>
    <row r="1040" customFormat="false" ht="11.25" hidden="false" customHeight="false" outlineLevel="0" collapsed="false">
      <c r="A1040" s="150"/>
      <c r="B1040" s="84"/>
      <c r="F1040" s="85"/>
      <c r="G1040" s="87"/>
      <c r="H1040" s="88"/>
      <c r="I1040" s="89"/>
      <c r="J1040" s="88"/>
      <c r="K1040" s="90"/>
      <c r="L1040" s="90"/>
      <c r="M1040" s="91"/>
      <c r="N1040" s="91"/>
      <c r="O1040" s="91"/>
      <c r="P1040" s="91"/>
      <c r="Q1040" s="91"/>
      <c r="R1040" s="92"/>
      <c r="S1040" s="93"/>
      <c r="T1040" s="93"/>
      <c r="U1040" s="94"/>
      <c r="V1040" s="94"/>
      <c r="W1040" s="95"/>
      <c r="X1040" s="96"/>
      <c r="Y1040" s="97"/>
    </row>
    <row r="1041" customFormat="false" ht="11.25" hidden="false" customHeight="false" outlineLevel="0" collapsed="false">
      <c r="B1041" s="84"/>
    </row>
    <row r="1042" customFormat="false" ht="11.25" hidden="false" customHeight="false" outlineLevel="0" collapsed="false">
      <c r="B1042" s="84"/>
    </row>
    <row r="1043" customFormat="false" ht="11.25" hidden="false" customHeight="false" outlineLevel="0" collapsed="false">
      <c r="B1043" s="84"/>
    </row>
    <row r="1044" customFormat="false" ht="11.25" hidden="false" customHeight="false" outlineLevel="0" collapsed="false">
      <c r="B1044" s="84"/>
    </row>
    <row r="1045" customFormat="false" ht="11.25" hidden="false" customHeight="false" outlineLevel="0" collapsed="false">
      <c r="B1045" s="84"/>
    </row>
    <row r="1046" customFormat="false" ht="11.25" hidden="false" customHeight="false" outlineLevel="0" collapsed="false">
      <c r="B1046" s="84"/>
    </row>
    <row r="1047" customFormat="false" ht="11.25" hidden="false" customHeight="false" outlineLevel="0" collapsed="false">
      <c r="B1047" s="84"/>
    </row>
    <row r="1048" customFormat="false" ht="11.25" hidden="false" customHeight="false" outlineLevel="0" collapsed="false">
      <c r="B1048" s="84"/>
    </row>
    <row r="1049" customFormat="false" ht="11.25" hidden="false" customHeight="false" outlineLevel="0" collapsed="false">
      <c r="B1049" s="84"/>
    </row>
    <row r="1050" customFormat="false" ht="11.25" hidden="false" customHeight="false" outlineLevel="0" collapsed="false">
      <c r="B1050" s="84"/>
    </row>
    <row r="1051" customFormat="false" ht="11.25" hidden="false" customHeight="false" outlineLevel="0" collapsed="false">
      <c r="B1051" s="84"/>
    </row>
    <row r="1052" customFormat="false" ht="11.25" hidden="false" customHeight="false" outlineLevel="0" collapsed="false">
      <c r="B1052" s="84"/>
    </row>
    <row r="1053" customFormat="false" ht="11.25" hidden="false" customHeight="false" outlineLevel="0" collapsed="false">
      <c r="B1053" s="84"/>
    </row>
    <row r="1054" customFormat="false" ht="11.25" hidden="false" customHeight="false" outlineLevel="0" collapsed="false">
      <c r="B1054" s="84"/>
    </row>
    <row r="1055" customFormat="false" ht="11.25" hidden="false" customHeight="false" outlineLevel="0" collapsed="false">
      <c r="B1055" s="84"/>
    </row>
    <row r="1056" customFormat="false" ht="11.25" hidden="false" customHeight="false" outlineLevel="0" collapsed="false">
      <c r="B1056" s="84"/>
    </row>
    <row r="1057" customFormat="false" ht="11.25" hidden="false" customHeight="false" outlineLevel="0" collapsed="false">
      <c r="B1057" s="84"/>
    </row>
    <row r="1058" customFormat="false" ht="11.25" hidden="false" customHeight="false" outlineLevel="0" collapsed="false">
      <c r="B1058" s="84"/>
    </row>
    <row r="1059" customFormat="false" ht="11.25" hidden="false" customHeight="false" outlineLevel="0" collapsed="false">
      <c r="B1059" s="84"/>
    </row>
    <row r="1060" customFormat="false" ht="11.25" hidden="false" customHeight="false" outlineLevel="0" collapsed="false">
      <c r="B1060" s="84"/>
    </row>
    <row r="1061" customFormat="false" ht="11.25" hidden="false" customHeight="false" outlineLevel="0" collapsed="false">
      <c r="B1061" s="84"/>
    </row>
    <row r="1062" customFormat="false" ht="11.25" hidden="false" customHeight="false" outlineLevel="0" collapsed="false">
      <c r="B1062" s="84"/>
    </row>
    <row r="1063" customFormat="false" ht="11.25" hidden="false" customHeight="false" outlineLevel="0" collapsed="false">
      <c r="B1063" s="84"/>
    </row>
    <row r="1064" customFormat="false" ht="11.25" hidden="false" customHeight="false" outlineLevel="0" collapsed="false">
      <c r="B1064" s="84"/>
    </row>
    <row r="1065" customFormat="false" ht="11.25" hidden="false" customHeight="false" outlineLevel="0" collapsed="false">
      <c r="B1065" s="84"/>
    </row>
    <row r="1066" customFormat="false" ht="11.25" hidden="false" customHeight="false" outlineLevel="0" collapsed="false">
      <c r="B1066" s="84"/>
    </row>
    <row r="1067" customFormat="false" ht="11.25" hidden="false" customHeight="false" outlineLevel="0" collapsed="false">
      <c r="B1067" s="84"/>
    </row>
    <row r="1068" customFormat="false" ht="11.25" hidden="false" customHeight="false" outlineLevel="0" collapsed="false">
      <c r="B1068" s="84"/>
    </row>
    <row r="1069" customFormat="false" ht="11.25" hidden="false" customHeight="false" outlineLevel="0" collapsed="false">
      <c r="B1069" s="84"/>
    </row>
    <row r="1070" customFormat="false" ht="11.25" hidden="false" customHeight="false" outlineLevel="0" collapsed="false">
      <c r="B1070" s="84"/>
    </row>
    <row r="1071" customFormat="false" ht="11.25" hidden="false" customHeight="false" outlineLevel="0" collapsed="false">
      <c r="B1071" s="84"/>
    </row>
    <row r="1072" customFormat="false" ht="11.25" hidden="false" customHeight="false" outlineLevel="0" collapsed="false">
      <c r="B1072" s="84"/>
    </row>
    <row r="1073" customFormat="false" ht="11.25" hidden="false" customHeight="false" outlineLevel="0" collapsed="false">
      <c r="B1073" s="84"/>
    </row>
    <row r="1074" customFormat="false" ht="11.25" hidden="false" customHeight="false" outlineLevel="0" collapsed="false">
      <c r="B1074" s="84"/>
    </row>
    <row r="1075" customFormat="false" ht="11.25" hidden="false" customHeight="false" outlineLevel="0" collapsed="false">
      <c r="B1075" s="84"/>
    </row>
    <row r="1076" customFormat="false" ht="11.25" hidden="false" customHeight="false" outlineLevel="0" collapsed="false">
      <c r="B1076" s="84"/>
    </row>
    <row r="1077" customFormat="false" ht="11.25" hidden="false" customHeight="false" outlineLevel="0" collapsed="false">
      <c r="B1077" s="84"/>
    </row>
    <row r="1078" customFormat="false" ht="11.25" hidden="false" customHeight="false" outlineLevel="0" collapsed="false">
      <c r="B1078" s="84"/>
    </row>
    <row r="1079" customFormat="false" ht="11.25" hidden="false" customHeight="false" outlineLevel="0" collapsed="false">
      <c r="B1079" s="84"/>
    </row>
    <row r="1080" customFormat="false" ht="11.25" hidden="false" customHeight="false" outlineLevel="0" collapsed="false">
      <c r="B1080" s="84"/>
    </row>
    <row r="1081" customFormat="false" ht="11.25" hidden="false" customHeight="false" outlineLevel="0" collapsed="false">
      <c r="B1081" s="84"/>
    </row>
    <row r="1082" customFormat="false" ht="11.25" hidden="false" customHeight="false" outlineLevel="0" collapsed="false">
      <c r="B1082" s="84"/>
    </row>
    <row r="1083" customFormat="false" ht="11.25" hidden="false" customHeight="false" outlineLevel="0" collapsed="false">
      <c r="B1083" s="84"/>
    </row>
    <row r="1084" customFormat="false" ht="11.25" hidden="false" customHeight="false" outlineLevel="0" collapsed="false">
      <c r="B1084" s="84"/>
    </row>
    <row r="1085" customFormat="false" ht="11.25" hidden="false" customHeight="false" outlineLevel="0" collapsed="false">
      <c r="B1085" s="84"/>
    </row>
    <row r="1086" customFormat="false" ht="11.25" hidden="false" customHeight="false" outlineLevel="0" collapsed="false">
      <c r="B1086" s="84"/>
    </row>
    <row r="1087" customFormat="false" ht="11.25" hidden="false" customHeight="false" outlineLevel="0" collapsed="false">
      <c r="B1087" s="84"/>
    </row>
    <row r="1088" customFormat="false" ht="11.25" hidden="false" customHeight="false" outlineLevel="0" collapsed="false">
      <c r="B1088" s="84"/>
    </row>
    <row r="1089" customFormat="false" ht="11.25" hidden="false" customHeight="false" outlineLevel="0" collapsed="false">
      <c r="B1089" s="84"/>
    </row>
    <row r="1090" customFormat="false" ht="11.25" hidden="false" customHeight="false" outlineLevel="0" collapsed="false">
      <c r="B1090" s="84"/>
    </row>
    <row r="1091" customFormat="false" ht="11.25" hidden="false" customHeight="false" outlineLevel="0" collapsed="false">
      <c r="B1091" s="84"/>
    </row>
    <row r="1092" customFormat="false" ht="11.25" hidden="false" customHeight="false" outlineLevel="0" collapsed="false">
      <c r="B1092" s="84"/>
    </row>
    <row r="1093" customFormat="false" ht="11.25" hidden="false" customHeight="false" outlineLevel="0" collapsed="false">
      <c r="B1093" s="84"/>
    </row>
    <row r="1094" customFormat="false" ht="11.25" hidden="false" customHeight="false" outlineLevel="0" collapsed="false">
      <c r="B1094" s="84"/>
    </row>
    <row r="1095" customFormat="false" ht="11.25" hidden="false" customHeight="false" outlineLevel="0" collapsed="false">
      <c r="B1095" s="84"/>
    </row>
    <row r="1096" customFormat="false" ht="11.25" hidden="false" customHeight="false" outlineLevel="0" collapsed="false">
      <c r="B1096" s="84"/>
    </row>
    <row r="1097" customFormat="false" ht="11.25" hidden="false" customHeight="false" outlineLevel="0" collapsed="false">
      <c r="B1097" s="84"/>
    </row>
    <row r="1098" customFormat="false" ht="11.25" hidden="false" customHeight="false" outlineLevel="0" collapsed="false">
      <c r="B1098" s="84"/>
    </row>
    <row r="1099" customFormat="false" ht="11.25" hidden="false" customHeight="false" outlineLevel="0" collapsed="false">
      <c r="B1099" s="84"/>
    </row>
    <row r="1100" customFormat="false" ht="11.25" hidden="false" customHeight="false" outlineLevel="0" collapsed="false">
      <c r="B1100" s="84"/>
    </row>
    <row r="1101" customFormat="false" ht="11.25" hidden="false" customHeight="false" outlineLevel="0" collapsed="false">
      <c r="B1101" s="84"/>
    </row>
    <row r="1102" customFormat="false" ht="11.25" hidden="false" customHeight="false" outlineLevel="0" collapsed="false">
      <c r="B1102" s="84"/>
    </row>
    <row r="1103" customFormat="false" ht="11.25" hidden="false" customHeight="false" outlineLevel="0" collapsed="false">
      <c r="B1103" s="84"/>
    </row>
    <row r="1104" customFormat="false" ht="11.25" hidden="false" customHeight="false" outlineLevel="0" collapsed="false">
      <c r="B1104" s="84"/>
    </row>
    <row r="1105" customFormat="false" ht="11.25" hidden="false" customHeight="false" outlineLevel="0" collapsed="false">
      <c r="B1105" s="84"/>
    </row>
    <row r="1106" customFormat="false" ht="11.25" hidden="false" customHeight="false" outlineLevel="0" collapsed="false">
      <c r="B1106" s="84"/>
    </row>
    <row r="1107" customFormat="false" ht="11.25" hidden="false" customHeight="false" outlineLevel="0" collapsed="false">
      <c r="B1107" s="84"/>
    </row>
    <row r="1108" customFormat="false" ht="11.25" hidden="false" customHeight="false" outlineLevel="0" collapsed="false">
      <c r="B1108" s="84"/>
    </row>
    <row r="1109" customFormat="false" ht="11.25" hidden="false" customHeight="false" outlineLevel="0" collapsed="false">
      <c r="B1109" s="84"/>
    </row>
    <row r="1110" customFormat="false" ht="11.25" hidden="false" customHeight="false" outlineLevel="0" collapsed="false">
      <c r="B1110" s="84"/>
    </row>
    <row r="1111" customFormat="false" ht="11.25" hidden="false" customHeight="false" outlineLevel="0" collapsed="false">
      <c r="B1111" s="84"/>
    </row>
    <row r="1112" customFormat="false" ht="11.25" hidden="false" customHeight="false" outlineLevel="0" collapsed="false">
      <c r="B1112" s="84"/>
    </row>
    <row r="1113" customFormat="false" ht="11.25" hidden="false" customHeight="false" outlineLevel="0" collapsed="false">
      <c r="B1113" s="84"/>
    </row>
    <row r="1114" customFormat="false" ht="11.25" hidden="false" customHeight="false" outlineLevel="0" collapsed="false">
      <c r="B1114" s="84"/>
    </row>
    <row r="1115" customFormat="false" ht="11.25" hidden="false" customHeight="false" outlineLevel="0" collapsed="false">
      <c r="B1115" s="84"/>
    </row>
    <row r="1116" customFormat="false" ht="11.25" hidden="false" customHeight="false" outlineLevel="0" collapsed="false">
      <c r="B1116" s="84"/>
    </row>
    <row r="1117" customFormat="false" ht="11.25" hidden="false" customHeight="false" outlineLevel="0" collapsed="false">
      <c r="B1117" s="84"/>
    </row>
    <row r="1118" customFormat="false" ht="11.25" hidden="false" customHeight="false" outlineLevel="0" collapsed="false">
      <c r="B1118" s="84"/>
    </row>
    <row r="1119" customFormat="false" ht="11.25" hidden="false" customHeight="false" outlineLevel="0" collapsed="false">
      <c r="B1119" s="84"/>
    </row>
    <row r="1120" customFormat="false" ht="11.25" hidden="false" customHeight="false" outlineLevel="0" collapsed="false">
      <c r="B1120" s="84"/>
    </row>
    <row r="1121" customFormat="false" ht="11.25" hidden="false" customHeight="false" outlineLevel="0" collapsed="false">
      <c r="B1121" s="84"/>
    </row>
    <row r="1122" customFormat="false" ht="11.25" hidden="false" customHeight="false" outlineLevel="0" collapsed="false">
      <c r="B1122" s="84"/>
    </row>
    <row r="1123" customFormat="false" ht="11.25" hidden="false" customHeight="false" outlineLevel="0" collapsed="false">
      <c r="B1123" s="84"/>
    </row>
    <row r="1124" customFormat="false" ht="11.25" hidden="false" customHeight="false" outlineLevel="0" collapsed="false">
      <c r="B1124" s="84"/>
    </row>
    <row r="1125" customFormat="false" ht="11.25" hidden="false" customHeight="false" outlineLevel="0" collapsed="false">
      <c r="B1125" s="84"/>
    </row>
    <row r="1126" customFormat="false" ht="11.25" hidden="false" customHeight="false" outlineLevel="0" collapsed="false">
      <c r="B1126" s="84"/>
    </row>
    <row r="1127" customFormat="false" ht="11.25" hidden="false" customHeight="false" outlineLevel="0" collapsed="false">
      <c r="B1127" s="84"/>
    </row>
    <row r="1128" customFormat="false" ht="11.25" hidden="false" customHeight="false" outlineLevel="0" collapsed="false">
      <c r="B1128" s="84"/>
    </row>
    <row r="1129" customFormat="false" ht="11.25" hidden="false" customHeight="false" outlineLevel="0" collapsed="false">
      <c r="B1129" s="84"/>
    </row>
    <row r="1130" customFormat="false" ht="11.25" hidden="false" customHeight="false" outlineLevel="0" collapsed="false">
      <c r="B1130" s="84"/>
    </row>
    <row r="1131" customFormat="false" ht="11.25" hidden="false" customHeight="false" outlineLevel="0" collapsed="false">
      <c r="B1131" s="84"/>
    </row>
    <row r="1132" customFormat="false" ht="11.25" hidden="false" customHeight="false" outlineLevel="0" collapsed="false">
      <c r="B1132" s="84"/>
    </row>
    <row r="1133" customFormat="false" ht="11.25" hidden="false" customHeight="false" outlineLevel="0" collapsed="false">
      <c r="B1133" s="84"/>
    </row>
    <row r="1134" customFormat="false" ht="11.25" hidden="false" customHeight="false" outlineLevel="0" collapsed="false">
      <c r="B1134" s="84"/>
    </row>
    <row r="1135" customFormat="false" ht="11.25" hidden="false" customHeight="false" outlineLevel="0" collapsed="false">
      <c r="B1135" s="84"/>
    </row>
    <row r="1136" customFormat="false" ht="11.25" hidden="false" customHeight="false" outlineLevel="0" collapsed="false">
      <c r="B1136" s="84"/>
    </row>
    <row r="1137" customFormat="false" ht="11.25" hidden="false" customHeight="false" outlineLevel="0" collapsed="false">
      <c r="B1137" s="84"/>
    </row>
    <row r="1138" customFormat="false" ht="11.25" hidden="false" customHeight="false" outlineLevel="0" collapsed="false">
      <c r="B1138" s="84"/>
    </row>
    <row r="1139" customFormat="false" ht="11.25" hidden="false" customHeight="false" outlineLevel="0" collapsed="false">
      <c r="B1139" s="84"/>
    </row>
    <row r="1140" customFormat="false" ht="11.25" hidden="false" customHeight="false" outlineLevel="0" collapsed="false">
      <c r="B1140" s="84"/>
    </row>
    <row r="1141" customFormat="false" ht="11.25" hidden="false" customHeight="false" outlineLevel="0" collapsed="false">
      <c r="B1141" s="84"/>
    </row>
    <row r="1142" customFormat="false" ht="11.25" hidden="false" customHeight="false" outlineLevel="0" collapsed="false">
      <c r="B1142" s="84"/>
    </row>
    <row r="1143" customFormat="false" ht="11.25" hidden="false" customHeight="false" outlineLevel="0" collapsed="false">
      <c r="B1143" s="84"/>
    </row>
    <row r="1144" customFormat="false" ht="11.25" hidden="false" customHeight="false" outlineLevel="0" collapsed="false">
      <c r="B1144" s="84"/>
    </row>
    <row r="1145" customFormat="false" ht="11.25" hidden="false" customHeight="false" outlineLevel="0" collapsed="false">
      <c r="B1145" s="84"/>
    </row>
    <row r="1146" customFormat="false" ht="11.25" hidden="false" customHeight="false" outlineLevel="0" collapsed="false">
      <c r="B1146" s="84"/>
    </row>
    <row r="1147" customFormat="false" ht="11.25" hidden="false" customHeight="false" outlineLevel="0" collapsed="false">
      <c r="B1147" s="84"/>
    </row>
    <row r="1148" customFormat="false" ht="11.25" hidden="false" customHeight="false" outlineLevel="0" collapsed="false">
      <c r="B1148" s="84"/>
    </row>
    <row r="1149" customFormat="false" ht="11.25" hidden="false" customHeight="false" outlineLevel="0" collapsed="false">
      <c r="B1149" s="84"/>
    </row>
    <row r="1150" customFormat="false" ht="11.25" hidden="false" customHeight="false" outlineLevel="0" collapsed="false">
      <c r="B1150" s="84"/>
    </row>
    <row r="1151" customFormat="false" ht="11.25" hidden="false" customHeight="false" outlineLevel="0" collapsed="false">
      <c r="B1151" s="84"/>
    </row>
    <row r="1152" customFormat="false" ht="11.25" hidden="false" customHeight="false" outlineLevel="0" collapsed="false">
      <c r="B1152" s="84"/>
    </row>
    <row r="1153" customFormat="false" ht="11.25" hidden="false" customHeight="false" outlineLevel="0" collapsed="false">
      <c r="B1153" s="84"/>
    </row>
    <row r="1154" customFormat="false" ht="11.25" hidden="false" customHeight="false" outlineLevel="0" collapsed="false">
      <c r="B1154" s="84"/>
    </row>
    <row r="1155" customFormat="false" ht="11.25" hidden="false" customHeight="false" outlineLevel="0" collapsed="false">
      <c r="B1155" s="84"/>
    </row>
    <row r="1156" customFormat="false" ht="11.25" hidden="false" customHeight="false" outlineLevel="0" collapsed="false">
      <c r="B1156" s="84"/>
    </row>
    <row r="1157" customFormat="false" ht="11.25" hidden="false" customHeight="false" outlineLevel="0" collapsed="false">
      <c r="B1157" s="84"/>
    </row>
    <row r="1158" customFormat="false" ht="11.25" hidden="false" customHeight="false" outlineLevel="0" collapsed="false">
      <c r="B1158" s="84"/>
    </row>
    <row r="1159" customFormat="false" ht="11.25" hidden="false" customHeight="false" outlineLevel="0" collapsed="false">
      <c r="B1159" s="84"/>
    </row>
    <row r="1160" customFormat="false" ht="11.25" hidden="false" customHeight="false" outlineLevel="0" collapsed="false">
      <c r="B1160" s="84"/>
    </row>
    <row r="1161" customFormat="false" ht="11.25" hidden="false" customHeight="false" outlineLevel="0" collapsed="false">
      <c r="B1161" s="84"/>
    </row>
    <row r="1162" customFormat="false" ht="11.25" hidden="false" customHeight="false" outlineLevel="0" collapsed="false">
      <c r="B1162" s="84"/>
    </row>
    <row r="1163" customFormat="false" ht="11.25" hidden="false" customHeight="false" outlineLevel="0" collapsed="false">
      <c r="B1163" s="84"/>
    </row>
    <row r="1164" customFormat="false" ht="11.25" hidden="false" customHeight="false" outlineLevel="0" collapsed="false">
      <c r="B1164" s="84"/>
    </row>
    <row r="1165" customFormat="false" ht="11.25" hidden="false" customHeight="false" outlineLevel="0" collapsed="false">
      <c r="B1165" s="84"/>
    </row>
    <row r="1166" customFormat="false" ht="11.25" hidden="false" customHeight="false" outlineLevel="0" collapsed="false">
      <c r="B1166" s="84"/>
    </row>
    <row r="1167" customFormat="false" ht="11.25" hidden="false" customHeight="false" outlineLevel="0" collapsed="false">
      <c r="B1167" s="84"/>
    </row>
    <row r="1168" customFormat="false" ht="11.25" hidden="false" customHeight="false" outlineLevel="0" collapsed="false">
      <c r="B1168" s="84"/>
    </row>
    <row r="1169" customFormat="false" ht="11.25" hidden="false" customHeight="false" outlineLevel="0" collapsed="false">
      <c r="B1169" s="84"/>
    </row>
    <row r="1170" customFormat="false" ht="11.25" hidden="false" customHeight="false" outlineLevel="0" collapsed="false">
      <c r="B1170" s="84"/>
    </row>
    <row r="1171" customFormat="false" ht="11.25" hidden="false" customHeight="false" outlineLevel="0" collapsed="false">
      <c r="B1171" s="84"/>
    </row>
    <row r="1172" customFormat="false" ht="11.25" hidden="false" customHeight="false" outlineLevel="0" collapsed="false">
      <c r="B1172" s="84"/>
    </row>
    <row r="1173" customFormat="false" ht="11.25" hidden="false" customHeight="false" outlineLevel="0" collapsed="false">
      <c r="B1173" s="84"/>
    </row>
    <row r="1174" customFormat="false" ht="11.25" hidden="false" customHeight="false" outlineLevel="0" collapsed="false">
      <c r="B1174" s="84"/>
    </row>
    <row r="1175" customFormat="false" ht="11.25" hidden="false" customHeight="false" outlineLevel="0" collapsed="false">
      <c r="B1175" s="84"/>
    </row>
    <row r="1176" customFormat="false" ht="11.25" hidden="false" customHeight="false" outlineLevel="0" collapsed="false">
      <c r="B1176" s="84"/>
    </row>
    <row r="1177" customFormat="false" ht="11.25" hidden="false" customHeight="false" outlineLevel="0" collapsed="false">
      <c r="B1177" s="84"/>
    </row>
    <row r="1178" customFormat="false" ht="11.25" hidden="false" customHeight="false" outlineLevel="0" collapsed="false">
      <c r="B1178" s="8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A4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12" topLeftCell="AB13" activePane="bottomRight" state="frozen"/>
      <selection pane="topLeft" activeCell="A1" activeCellId="0" sqref="A1"/>
      <selection pane="topRight" activeCell="AB1" activeCellId="0" sqref="AB1"/>
      <selection pane="bottomLeft" activeCell="A13" activeCellId="0" sqref="A13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13"/>
    <col collapsed="false" customWidth="true" hidden="false" outlineLevel="0" max="2" min="2" style="151" width="9.14"/>
    <col collapsed="false" customWidth="true" hidden="false" outlineLevel="0" max="11" min="3" style="151" width="17.28"/>
    <col collapsed="false" customWidth="true" hidden="false" outlineLevel="0" max="12" min="12" style="151" width="15.99"/>
    <col collapsed="false" customWidth="true" hidden="false" outlineLevel="0" max="13" min="13" style="151" width="17.99"/>
    <col collapsed="false" customWidth="true" hidden="false" outlineLevel="0" max="14" min="14" style="151" width="11.42"/>
    <col collapsed="false" customWidth="true" hidden="false" outlineLevel="0" max="15" min="15" style="151" width="12.56"/>
    <col collapsed="false" customWidth="true" hidden="false" outlineLevel="0" max="16" min="16" style="151" width="10.99"/>
    <col collapsed="false" customWidth="true" hidden="false" outlineLevel="0" max="17" min="17" style="151" width="12.85"/>
    <col collapsed="false" customWidth="true" hidden="false" outlineLevel="0" max="18" min="18" style="151" width="15.41"/>
    <col collapsed="false" customWidth="true" hidden="false" outlineLevel="0" max="19" min="19" style="151" width="18.41"/>
    <col collapsed="false" customWidth="true" hidden="false" outlineLevel="0" max="20" min="20" style="151" width="12.85"/>
    <col collapsed="false" customWidth="true" hidden="false" outlineLevel="0" max="21" min="21" style="151" width="16.56"/>
    <col collapsed="false" customWidth="true" hidden="false" outlineLevel="0" max="22" min="22" style="151" width="13.14"/>
    <col collapsed="false" customWidth="true" hidden="false" outlineLevel="0" max="23" min="23" style="151" width="11.99"/>
    <col collapsed="false" customWidth="true" hidden="false" outlineLevel="0" max="24" min="24" style="151" width="12.56"/>
    <col collapsed="false" customWidth="true" hidden="false" outlineLevel="0" max="25" min="25" style="151" width="13.85"/>
    <col collapsed="false" customWidth="true" hidden="false" outlineLevel="0" max="27" min="26" style="151" width="11.99"/>
    <col collapsed="false" customWidth="true" hidden="false" outlineLevel="0" max="28" min="28" style="151" width="17.7"/>
    <col collapsed="false" customWidth="true" hidden="false" outlineLevel="0" max="29" min="29" style="151" width="14.56"/>
    <col collapsed="false" customWidth="true" hidden="false" outlineLevel="0" max="33" min="30" style="151" width="9.14"/>
    <col collapsed="false" customWidth="true" hidden="false" outlineLevel="0" max="34" min="34" style="151" width="12.28"/>
    <col collapsed="false" customWidth="true" hidden="false" outlineLevel="0" max="35" min="35" style="151" width="10.85"/>
    <col collapsed="false" customWidth="true" hidden="false" outlineLevel="0" max="36" min="36" style="151" width="10.56"/>
    <col collapsed="false" customWidth="true" hidden="false" outlineLevel="0" max="37" min="37" style="151" width="9.14"/>
    <col collapsed="false" customWidth="true" hidden="false" outlineLevel="0" max="38" min="38" style="151" width="13.28"/>
    <col collapsed="false" customWidth="true" hidden="false" outlineLevel="0" max="40" min="39" style="151" width="13.85"/>
    <col collapsed="false" customWidth="true" hidden="false" outlineLevel="0" max="41" min="41" style="151" width="14.56"/>
    <col collapsed="false" customWidth="true" hidden="false" outlineLevel="0" max="42" min="42" style="151" width="12.85"/>
    <col collapsed="false" customWidth="true" hidden="false" outlineLevel="0" max="45" min="43" style="151" width="14.56"/>
    <col collapsed="false" customWidth="true" hidden="false" outlineLevel="0" max="46" min="46" style="151" width="16.28"/>
    <col collapsed="false" customWidth="true" hidden="false" outlineLevel="0" max="47" min="47" style="151" width="17.14"/>
    <col collapsed="false" customWidth="true" hidden="false" outlineLevel="0" max="48" min="48" style="151" width="10.85"/>
    <col collapsed="false" customWidth="true" hidden="false" outlineLevel="0" max="49" min="49" style="151" width="17.85"/>
    <col collapsed="false" customWidth="true" hidden="false" outlineLevel="0" max="50" min="50" style="151" width="18.7"/>
    <col collapsed="false" customWidth="true" hidden="false" outlineLevel="0" max="53" min="51" style="151" width="10.99"/>
    <col collapsed="false" customWidth="true" hidden="false" outlineLevel="0" max="54" min="54" style="151" width="17.85"/>
    <col collapsed="false" customWidth="true" hidden="false" outlineLevel="0" max="55" min="55" style="151" width="18.7"/>
    <col collapsed="false" customWidth="true" hidden="false" outlineLevel="0" max="56" min="56" style="151" width="10.99"/>
    <col collapsed="false" customWidth="true" hidden="false" outlineLevel="0" max="57" min="57" style="151" width="12.14"/>
    <col collapsed="false" customWidth="true" hidden="false" outlineLevel="0" max="58" min="58" style="151" width="9.14"/>
    <col collapsed="false" customWidth="true" hidden="false" outlineLevel="0" max="59" min="59" style="151" width="12.14"/>
    <col collapsed="false" customWidth="true" hidden="false" outlineLevel="0" max="62" min="60" style="151" width="9.14"/>
  </cols>
  <sheetData>
    <row r="1" customFormat="false" ht="13.5" hidden="false" customHeight="false" outlineLevel="0" collapsed="false">
      <c r="A1" s="152" t="n">
        <v>37237</v>
      </c>
      <c r="B1" s="2" t="s">
        <v>147</v>
      </c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</row>
    <row r="2" customFormat="false" ht="13.5" hidden="false" customHeight="false" outlineLevel="0" collapsed="false">
      <c r="A2" s="153"/>
      <c r="B2" s="2"/>
      <c r="C2" s="0"/>
      <c r="D2" s="0"/>
      <c r="E2" s="0"/>
      <c r="F2" s="0"/>
      <c r="G2" s="0"/>
      <c r="H2" s="0"/>
      <c r="I2" s="154" t="s">
        <v>148</v>
      </c>
      <c r="J2" s="155" t="s">
        <v>149</v>
      </c>
      <c r="K2" s="155" t="s">
        <v>150</v>
      </c>
      <c r="L2" s="156" t="s">
        <v>23</v>
      </c>
      <c r="M2" s="156" t="s">
        <v>21</v>
      </c>
      <c r="N2" s="156" t="s">
        <v>151</v>
      </c>
      <c r="O2" s="156" t="s">
        <v>152</v>
      </c>
      <c r="P2" s="156" t="s">
        <v>12</v>
      </c>
      <c r="Q2" s="156" t="s">
        <v>153</v>
      </c>
      <c r="R2" s="156" t="s">
        <v>154</v>
      </c>
      <c r="S2" s="156" t="s">
        <v>155</v>
      </c>
      <c r="T2" s="156" t="s">
        <v>15</v>
      </c>
      <c r="U2" s="156" t="s">
        <v>156</v>
      </c>
      <c r="V2" s="156" t="s">
        <v>157</v>
      </c>
      <c r="W2" s="156" t="s">
        <v>158</v>
      </c>
      <c r="X2" s="156" t="s">
        <v>16</v>
      </c>
      <c r="Y2" s="156" t="s">
        <v>159</v>
      </c>
      <c r="Z2" s="156" t="s">
        <v>9</v>
      </c>
      <c r="AA2" s="156"/>
      <c r="AB2" s="156" t="s">
        <v>160</v>
      </c>
      <c r="AC2" s="156" t="s">
        <v>7</v>
      </c>
      <c r="AD2" s="156" t="s">
        <v>17</v>
      </c>
      <c r="AE2" s="156" t="s">
        <v>161</v>
      </c>
      <c r="AF2" s="156" t="s">
        <v>162</v>
      </c>
      <c r="AG2" s="156" t="s">
        <v>163</v>
      </c>
      <c r="AH2" s="156" t="s">
        <v>164</v>
      </c>
      <c r="AI2" s="156" t="s">
        <v>13</v>
      </c>
      <c r="AJ2" s="156" t="s">
        <v>165</v>
      </c>
      <c r="AK2" s="156" t="s">
        <v>166</v>
      </c>
      <c r="AL2" s="156" t="s">
        <v>167</v>
      </c>
      <c r="AM2" s="156" t="s">
        <v>168</v>
      </c>
      <c r="AN2" s="156" t="s">
        <v>169</v>
      </c>
      <c r="AO2" s="157" t="s">
        <v>170</v>
      </c>
      <c r="AP2" s="157" t="s">
        <v>171</v>
      </c>
      <c r="AQ2" s="157" t="s">
        <v>172</v>
      </c>
      <c r="AR2" s="157" t="s">
        <v>173</v>
      </c>
      <c r="AS2" s="157" t="s">
        <v>174</v>
      </c>
      <c r="AT2" s="157" t="s">
        <v>175</v>
      </c>
      <c r="AU2" s="157" t="s">
        <v>176</v>
      </c>
      <c r="AV2" s="157" t="s">
        <v>14</v>
      </c>
      <c r="AW2" s="157" t="s">
        <v>6</v>
      </c>
      <c r="AX2" s="157" t="s">
        <v>22</v>
      </c>
      <c r="AY2" s="157" t="s">
        <v>10</v>
      </c>
      <c r="AZ2" s="157" t="s">
        <v>25</v>
      </c>
      <c r="BA2" s="157" t="s">
        <v>177</v>
      </c>
      <c r="BB2" s="157" t="s">
        <v>178</v>
      </c>
      <c r="BC2" s="157" t="s">
        <v>19</v>
      </c>
      <c r="BD2" s="157" t="s">
        <v>20</v>
      </c>
      <c r="BE2" s="157" t="s">
        <v>18</v>
      </c>
      <c r="BF2" s="157" t="s">
        <v>8</v>
      </c>
      <c r="BG2" s="157" t="s">
        <v>179</v>
      </c>
      <c r="BH2" s="157" t="s">
        <v>24</v>
      </c>
      <c r="BI2" s="157" t="s">
        <v>11</v>
      </c>
      <c r="BJ2" s="157" t="s">
        <v>180</v>
      </c>
      <c r="BK2" s="158" t="s">
        <v>181</v>
      </c>
      <c r="BL2" s="158" t="s">
        <v>182</v>
      </c>
    </row>
    <row r="3" customFormat="false" ht="12.75" hidden="false" customHeight="false" outlineLevel="0" collapsed="false">
      <c r="A3" s="153"/>
      <c r="B3" s="2"/>
      <c r="C3" s="47"/>
      <c r="D3" s="47"/>
      <c r="E3" s="47"/>
      <c r="F3" s="47"/>
      <c r="G3" s="47"/>
      <c r="H3" s="47"/>
      <c r="I3" s="47" t="n">
        <v>8</v>
      </c>
      <c r="J3" s="47" t="n">
        <v>9</v>
      </c>
      <c r="K3" s="47" t="n">
        <v>10</v>
      </c>
      <c r="L3" s="47" t="n">
        <v>11</v>
      </c>
      <c r="M3" s="47" t="n">
        <v>12</v>
      </c>
      <c r="N3" s="47" t="n">
        <v>13</v>
      </c>
      <c r="O3" s="47" t="n">
        <v>14</v>
      </c>
      <c r="P3" s="47" t="n">
        <v>15</v>
      </c>
      <c r="Q3" s="47" t="n">
        <v>16</v>
      </c>
      <c r="R3" s="47" t="n">
        <v>17</v>
      </c>
      <c r="S3" s="47" t="n">
        <v>18</v>
      </c>
      <c r="T3" s="47" t="n">
        <v>19</v>
      </c>
      <c r="U3" s="47" t="n">
        <v>20</v>
      </c>
      <c r="V3" s="47" t="n">
        <v>21</v>
      </c>
      <c r="W3" s="47" t="n">
        <v>22</v>
      </c>
      <c r="X3" s="47" t="n">
        <v>23</v>
      </c>
      <c r="Y3" s="47" t="n">
        <v>24</v>
      </c>
      <c r="Z3" s="47" t="n">
        <v>25</v>
      </c>
      <c r="AA3" s="47" t="n">
        <v>26</v>
      </c>
      <c r="AB3" s="47" t="n">
        <v>27</v>
      </c>
      <c r="AC3" s="47" t="n">
        <v>28</v>
      </c>
      <c r="AD3" s="47" t="n">
        <v>29</v>
      </c>
      <c r="AE3" s="47" t="n">
        <v>30</v>
      </c>
      <c r="AF3" s="47" t="n">
        <v>31</v>
      </c>
      <c r="AG3" s="47" t="n">
        <v>32</v>
      </c>
      <c r="AH3" s="47" t="n">
        <v>33</v>
      </c>
      <c r="AI3" s="47" t="n">
        <v>34</v>
      </c>
      <c r="AJ3" s="47" t="n">
        <v>35</v>
      </c>
      <c r="AK3" s="47" t="n">
        <v>36</v>
      </c>
      <c r="AL3" s="47" t="n">
        <v>37</v>
      </c>
      <c r="AM3" s="47" t="n">
        <v>38</v>
      </c>
      <c r="AN3" s="47" t="n">
        <v>39</v>
      </c>
      <c r="AO3" s="47" t="n">
        <v>40</v>
      </c>
      <c r="AP3" s="47" t="n">
        <v>41</v>
      </c>
      <c r="AQ3" s="47" t="n">
        <v>42</v>
      </c>
      <c r="AR3" s="47" t="n">
        <v>43</v>
      </c>
      <c r="AS3" s="47" t="n">
        <v>44</v>
      </c>
      <c r="AT3" s="47" t="n">
        <v>45</v>
      </c>
      <c r="AU3" s="47" t="n">
        <v>46</v>
      </c>
      <c r="AV3" s="47" t="n">
        <v>47</v>
      </c>
      <c r="AW3" s="47" t="n">
        <v>48</v>
      </c>
      <c r="AX3" s="47" t="n">
        <v>49</v>
      </c>
      <c r="AY3" s="47" t="n">
        <v>50</v>
      </c>
      <c r="AZ3" s="47" t="n">
        <v>51</v>
      </c>
      <c r="BA3" s="47" t="n">
        <v>52</v>
      </c>
      <c r="BB3" s="47" t="n">
        <v>53</v>
      </c>
      <c r="BC3" s="47" t="n">
        <v>54</v>
      </c>
      <c r="BD3" s="47" t="n">
        <v>55</v>
      </c>
      <c r="BE3" s="47" t="n">
        <v>56</v>
      </c>
      <c r="BF3" s="47" t="n">
        <v>57</v>
      </c>
      <c r="BG3" s="47" t="n">
        <v>58</v>
      </c>
      <c r="BH3" s="47" t="n">
        <v>59</v>
      </c>
      <c r="BI3" s="47" t="n">
        <v>60</v>
      </c>
      <c r="BJ3" s="47" t="n">
        <v>61</v>
      </c>
      <c r="BK3" s="47" t="n">
        <v>61</v>
      </c>
      <c r="BL3" s="47" t="n">
        <v>63</v>
      </c>
    </row>
    <row r="4" customFormat="false" ht="12.75" hidden="false" customHeight="false" outlineLevel="0" collapsed="false">
      <c r="A4" s="153"/>
      <c r="B4" s="2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</row>
    <row r="5" customFormat="false" ht="12.75" hidden="false" customHeight="false" outlineLevel="0" collapsed="false">
      <c r="A5" s="153"/>
      <c r="B5" s="2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</row>
    <row r="6" customFormat="false" ht="12.75" hidden="false" customHeight="false" outlineLevel="0" collapsed="false">
      <c r="A6" s="153"/>
      <c r="B6" s="2" t="s">
        <v>183</v>
      </c>
      <c r="C6" s="47" t="n">
        <v>758.642012605352</v>
      </c>
      <c r="D6" s="47" t="n">
        <v>-418.290113492215</v>
      </c>
      <c r="E6" s="47" t="n">
        <v>396.586950605347</v>
      </c>
      <c r="F6" s="47" t="n">
        <v>-1015.76736267619</v>
      </c>
      <c r="G6" s="47" t="n">
        <v>1485.42456283378</v>
      </c>
      <c r="H6" s="47" t="n">
        <v>1206.59604987608</v>
      </c>
      <c r="I6" s="47" t="n">
        <v>0</v>
      </c>
      <c r="J6" s="47" t="n">
        <v>0</v>
      </c>
      <c r="K6" s="47" t="n">
        <v>-4.74941006</v>
      </c>
      <c r="L6" s="47" t="n">
        <v>259.30154419023</v>
      </c>
      <c r="M6" s="47" t="n">
        <v>-206.295466770667</v>
      </c>
      <c r="N6" s="47" t="n">
        <v>6.33927649</v>
      </c>
      <c r="O6" s="47" t="n">
        <v>0</v>
      </c>
      <c r="P6" s="47" t="n">
        <v>86.73240063</v>
      </c>
      <c r="Q6" s="47" t="n">
        <v>0</v>
      </c>
      <c r="R6" s="47" t="n">
        <v>-14.68107119</v>
      </c>
      <c r="S6" s="47" t="n">
        <v>0</v>
      </c>
      <c r="T6" s="47" t="n">
        <v>-158.457104264197</v>
      </c>
      <c r="U6" s="47" t="n">
        <v>0.89593805</v>
      </c>
      <c r="V6" s="47" t="n">
        <v>-24.65093592</v>
      </c>
      <c r="W6" s="47" t="n">
        <v>0</v>
      </c>
      <c r="X6" s="47" t="n">
        <v>-215.824542840227</v>
      </c>
      <c r="Y6" s="47" t="n">
        <v>1.35587147</v>
      </c>
      <c r="Z6" s="47" t="n">
        <v>1022.09146149021</v>
      </c>
      <c r="AA6" s="47" t="n">
        <v>0</v>
      </c>
      <c r="AB6" s="47" t="n">
        <v>6.58405133</v>
      </c>
      <c r="AC6" s="47" t="n">
        <v>-17.0135340722149</v>
      </c>
      <c r="AD6" s="47" t="n">
        <v>44.88338772</v>
      </c>
      <c r="AE6" s="47" t="n">
        <v>0</v>
      </c>
      <c r="AF6" s="47" t="n">
        <v>124.63631299</v>
      </c>
      <c r="AG6" s="47" t="n">
        <v>0</v>
      </c>
      <c r="AH6" s="47" t="n">
        <v>0</v>
      </c>
      <c r="AI6" s="47" t="n">
        <v>-296.70570541</v>
      </c>
      <c r="AJ6" s="47" t="n">
        <v>-161.21404553</v>
      </c>
      <c r="AK6" s="47" t="n">
        <v>3.10290581</v>
      </c>
      <c r="AL6" s="47" t="n">
        <v>-28.77129686</v>
      </c>
      <c r="AM6" s="47" t="n">
        <v>-25.3283174</v>
      </c>
      <c r="AN6" s="47" t="n">
        <v>0</v>
      </c>
      <c r="AO6" s="47" t="n">
        <v>0</v>
      </c>
      <c r="AP6" s="47" t="n">
        <v>0</v>
      </c>
      <c r="AQ6" s="47" t="n">
        <v>0</v>
      </c>
      <c r="AR6" s="47" t="n">
        <v>-17.44435029</v>
      </c>
      <c r="AS6" s="47" t="n">
        <v>-1.88920302</v>
      </c>
      <c r="AT6" s="47" t="n">
        <v>0</v>
      </c>
      <c r="AU6" s="47" t="n">
        <v>-42.54626743</v>
      </c>
      <c r="AV6" s="47" t="n">
        <v>140.269024802374</v>
      </c>
      <c r="AW6" s="47" t="n">
        <v>256.317925802973</v>
      </c>
      <c r="AX6" s="47" t="n">
        <v>-751.123712464941</v>
      </c>
      <c r="AY6" s="47" t="n">
        <v>-200.582425592314</v>
      </c>
      <c r="AZ6" s="47" t="n">
        <v>16.2130817810677</v>
      </c>
      <c r="BA6" s="47" t="n">
        <v>0</v>
      </c>
      <c r="BB6" s="47" t="n">
        <v>-80.2743064</v>
      </c>
      <c r="BC6" s="47" t="n">
        <v>-169.99105101</v>
      </c>
      <c r="BD6" s="47" t="n">
        <v>228.22897026</v>
      </c>
      <c r="BE6" s="47" t="n">
        <v>-139.13850193</v>
      </c>
      <c r="BF6" s="47" t="n">
        <v>-52.7985766017106</v>
      </c>
      <c r="BG6" s="47" t="n">
        <v>0</v>
      </c>
      <c r="BH6" s="47" t="n">
        <v>0</v>
      </c>
      <c r="BI6" s="47" t="n">
        <v>1619.12372211549</v>
      </c>
      <c r="BJ6" s="47" t="n">
        <v>0</v>
      </c>
      <c r="BK6" s="47" t="n">
        <v>0</v>
      </c>
      <c r="BL6" s="47" t="n">
        <v>0</v>
      </c>
    </row>
    <row r="7" customFormat="false" ht="12.75" hidden="false" customHeight="false" outlineLevel="0" collapsed="false">
      <c r="A7" s="153"/>
      <c r="B7" s="2" t="s">
        <v>184</v>
      </c>
      <c r="C7" s="47" t="n">
        <v>-1082.57197825646</v>
      </c>
      <c r="D7" s="47" t="n">
        <v>62.34887621</v>
      </c>
      <c r="E7" s="47" t="n">
        <v>183.951769129541</v>
      </c>
      <c r="F7" s="47" t="n">
        <v>-98.5621439375094</v>
      </c>
      <c r="G7" s="47" t="n">
        <v>229.499221260674</v>
      </c>
      <c r="H7" s="47" t="n">
        <v>-705.334255593756</v>
      </c>
      <c r="I7" s="47" t="n">
        <v>0</v>
      </c>
      <c r="J7" s="47" t="n">
        <v>0</v>
      </c>
      <c r="K7" s="47" t="n">
        <v>0</v>
      </c>
      <c r="L7" s="47" t="n">
        <v>-321.022426502237</v>
      </c>
      <c r="M7" s="47" t="n">
        <v>-158.335374253191</v>
      </c>
      <c r="N7" s="47" t="n">
        <v>0</v>
      </c>
      <c r="O7" s="47" t="n">
        <v>0</v>
      </c>
      <c r="P7" s="47" t="n">
        <v>-47.8025291061502</v>
      </c>
      <c r="Q7" s="47" t="n">
        <v>0</v>
      </c>
      <c r="R7" s="47" t="n">
        <v>64.65725644</v>
      </c>
      <c r="S7" s="47" t="n">
        <v>0</v>
      </c>
      <c r="T7" s="47" t="n">
        <v>-561.717158372737</v>
      </c>
      <c r="U7" s="47" t="n">
        <v>-3.58764611</v>
      </c>
      <c r="V7" s="47" t="n">
        <v>-63.30433382</v>
      </c>
      <c r="W7" s="47" t="n">
        <v>0</v>
      </c>
      <c r="X7" s="47" t="n">
        <v>265.30909609</v>
      </c>
      <c r="Y7" s="47" t="n">
        <v>0.2005214</v>
      </c>
      <c r="Z7" s="47" t="n">
        <v>-283.807155622146</v>
      </c>
      <c r="AA7" s="47" t="n">
        <v>0</v>
      </c>
      <c r="AB7" s="47" t="n">
        <v>26.8377716</v>
      </c>
      <c r="AC7" s="47" t="n">
        <v>-22.74640762</v>
      </c>
      <c r="AD7" s="47" t="n">
        <v>35.33477791</v>
      </c>
      <c r="AE7" s="47" t="n">
        <v>0</v>
      </c>
      <c r="AF7" s="47" t="n">
        <v>348.59982451</v>
      </c>
      <c r="AG7" s="47" t="n">
        <v>0</v>
      </c>
      <c r="AH7" s="47" t="n">
        <v>0</v>
      </c>
      <c r="AI7" s="47" t="n">
        <v>-254.54914031</v>
      </c>
      <c r="AJ7" s="47" t="n">
        <v>-67.40840826</v>
      </c>
      <c r="AK7" s="47" t="n">
        <v>-20.41431564</v>
      </c>
      <c r="AL7" s="47" t="n">
        <v>-6.13490952</v>
      </c>
      <c r="AM7" s="47" t="n">
        <v>0</v>
      </c>
      <c r="AN7" s="47" t="n">
        <v>0</v>
      </c>
      <c r="AO7" s="47" t="n">
        <v>0</v>
      </c>
      <c r="AP7" s="47" t="n">
        <v>0</v>
      </c>
      <c r="AQ7" s="47" t="n">
        <v>0</v>
      </c>
      <c r="AR7" s="47" t="n">
        <v>0</v>
      </c>
      <c r="AS7" s="47" t="n">
        <v>-1.75596945</v>
      </c>
      <c r="AT7" s="47" t="n">
        <v>0</v>
      </c>
      <c r="AU7" s="47" t="n">
        <v>51.42342459</v>
      </c>
      <c r="AV7" s="47" t="n">
        <v>0</v>
      </c>
      <c r="AW7" s="47" t="n">
        <v>183.951769129541</v>
      </c>
      <c r="AX7" s="47" t="n">
        <v>338.409058564869</v>
      </c>
      <c r="AY7" s="47" t="n">
        <v>-542.609642665993</v>
      </c>
      <c r="AZ7" s="47" t="n">
        <v>105.638440163615</v>
      </c>
      <c r="BA7" s="47" t="n">
        <v>0</v>
      </c>
      <c r="BB7" s="47" t="n">
        <v>0</v>
      </c>
      <c r="BC7" s="47" t="n">
        <v>-105.82460116</v>
      </c>
      <c r="BD7" s="47" t="n">
        <v>-36.78462265</v>
      </c>
      <c r="BE7" s="47" t="n">
        <v>105.82460114</v>
      </c>
      <c r="BF7" s="47" t="n">
        <v>-1826.78362364766</v>
      </c>
      <c r="BG7" s="47" t="n">
        <v>0</v>
      </c>
      <c r="BH7" s="47" t="n">
        <v>0</v>
      </c>
      <c r="BI7" s="47" t="n">
        <v>2093.06746757833</v>
      </c>
      <c r="BJ7" s="47" t="n">
        <v>0</v>
      </c>
      <c r="BK7" s="47" t="n">
        <v>0</v>
      </c>
      <c r="BL7" s="47" t="n">
        <v>0</v>
      </c>
    </row>
    <row r="8" customFormat="false" ht="12.75" hidden="false" customHeight="false" outlineLevel="0" collapsed="false">
      <c r="A8" s="153"/>
      <c r="B8" s="2" t="s">
        <v>185</v>
      </c>
      <c r="C8" s="47" t="n">
        <v>-85.2375139108353</v>
      </c>
      <c r="D8" s="47" t="n">
        <v>106.8110842</v>
      </c>
      <c r="E8" s="47" t="n">
        <v>220.9216692</v>
      </c>
      <c r="F8" s="47" t="n">
        <v>408.293743571285</v>
      </c>
      <c r="G8" s="47" t="n">
        <v>755.635335559542</v>
      </c>
      <c r="H8" s="47" t="n">
        <v>1406.42431861999</v>
      </c>
      <c r="I8" s="47" t="n">
        <v>0</v>
      </c>
      <c r="J8" s="47" t="n">
        <v>0</v>
      </c>
      <c r="K8" s="47" t="n">
        <v>0</v>
      </c>
      <c r="L8" s="47" t="n">
        <v>-170.670328875419</v>
      </c>
      <c r="M8" s="47" t="n">
        <v>202.037797692591</v>
      </c>
      <c r="N8" s="47" t="n">
        <v>0</v>
      </c>
      <c r="O8" s="47" t="n">
        <v>0</v>
      </c>
      <c r="P8" s="47" t="n">
        <v>-0.80028594</v>
      </c>
      <c r="Q8" s="47" t="n">
        <v>0</v>
      </c>
      <c r="R8" s="47" t="n">
        <v>11.09694079</v>
      </c>
      <c r="S8" s="47" t="n">
        <v>0</v>
      </c>
      <c r="T8" s="47" t="n">
        <v>101.102476946454</v>
      </c>
      <c r="U8" s="47" t="n">
        <v>-9.4857563</v>
      </c>
      <c r="V8" s="47" t="n">
        <v>0</v>
      </c>
      <c r="W8" s="47" t="n">
        <v>0</v>
      </c>
      <c r="X8" s="47" t="n">
        <v>27.53805782</v>
      </c>
      <c r="Y8" s="47" t="n">
        <v>0</v>
      </c>
      <c r="Z8" s="47" t="n">
        <v>-283.245202014461</v>
      </c>
      <c r="AA8" s="47" t="n">
        <v>0</v>
      </c>
      <c r="AB8" s="47" t="n">
        <v>37.18878597</v>
      </c>
      <c r="AC8" s="47" t="n">
        <v>-28.97287898</v>
      </c>
      <c r="AD8" s="47" t="n">
        <v>0</v>
      </c>
      <c r="AE8" s="47" t="n">
        <v>0</v>
      </c>
      <c r="AF8" s="47" t="n">
        <v>179.69369555</v>
      </c>
      <c r="AG8" s="47" t="n">
        <v>0</v>
      </c>
      <c r="AH8" s="47" t="n">
        <v>0</v>
      </c>
      <c r="AI8" s="47" t="n">
        <v>-110.66951689</v>
      </c>
      <c r="AJ8" s="47" t="n">
        <v>49.61834314</v>
      </c>
      <c r="AK8" s="47" t="n">
        <v>0</v>
      </c>
      <c r="AL8" s="47" t="n">
        <v>0</v>
      </c>
      <c r="AM8" s="47" t="n">
        <v>-6.54521381</v>
      </c>
      <c r="AN8" s="47" t="n">
        <v>0</v>
      </c>
      <c r="AO8" s="47" t="n">
        <v>0</v>
      </c>
      <c r="AP8" s="47" t="n">
        <v>0</v>
      </c>
      <c r="AQ8" s="47" t="n">
        <v>0</v>
      </c>
      <c r="AR8" s="47" t="n">
        <v>0</v>
      </c>
      <c r="AS8" s="47" t="n">
        <v>-3.14727437</v>
      </c>
      <c r="AT8" s="47" t="n">
        <v>0</v>
      </c>
      <c r="AU8" s="47" t="n">
        <v>26.83392956</v>
      </c>
      <c r="AV8" s="47" t="n">
        <v>0</v>
      </c>
      <c r="AW8" s="47" t="n">
        <v>220.9216692</v>
      </c>
      <c r="AX8" s="47" t="n">
        <v>377.540431991644</v>
      </c>
      <c r="AY8" s="47" t="n">
        <v>-24.7184161028028</v>
      </c>
      <c r="AZ8" s="47" t="n">
        <v>55.4717276824444</v>
      </c>
      <c r="BA8" s="47" t="n">
        <v>0</v>
      </c>
      <c r="BB8" s="47" t="n">
        <v>0</v>
      </c>
      <c r="BC8" s="47" t="n">
        <v>15.1555890521319</v>
      </c>
      <c r="BD8" s="47" t="n">
        <v>-286.54090538</v>
      </c>
      <c r="BE8" s="47" t="n">
        <v>0</v>
      </c>
      <c r="BF8" s="47" t="n">
        <v>142.0722957</v>
      </c>
      <c r="BG8" s="47" t="n">
        <v>0</v>
      </c>
      <c r="BH8" s="47" t="n">
        <v>0</v>
      </c>
      <c r="BI8" s="47" t="n">
        <v>884.94835618741</v>
      </c>
      <c r="BJ8" s="47" t="n">
        <v>0</v>
      </c>
      <c r="BK8" s="47" t="n">
        <v>0</v>
      </c>
      <c r="BL8" s="47" t="n">
        <v>0</v>
      </c>
    </row>
    <row r="9" customFormat="false" ht="12.75" hidden="false" customHeight="false" outlineLevel="0" collapsed="false">
      <c r="A9" s="153"/>
      <c r="B9" s="2" t="s">
        <v>186</v>
      </c>
      <c r="C9" s="47" t="n">
        <v>266.259773550317</v>
      </c>
      <c r="D9" s="47" t="n">
        <v>1119.19764725</v>
      </c>
      <c r="E9" s="47" t="n">
        <v>0</v>
      </c>
      <c r="F9" s="47" t="n">
        <v>548.093396639541</v>
      </c>
      <c r="G9" s="47" t="n">
        <v>-69.1092279488643</v>
      </c>
      <c r="H9" s="47" t="n">
        <v>1864.44158949099</v>
      </c>
      <c r="I9" s="47" t="n">
        <v>0</v>
      </c>
      <c r="J9" s="47" t="n">
        <v>0</v>
      </c>
      <c r="K9" s="47" t="n">
        <v>0</v>
      </c>
      <c r="L9" s="47" t="n">
        <v>-302.104745392872</v>
      </c>
      <c r="M9" s="47" t="n">
        <v>-32.9718020338321</v>
      </c>
      <c r="N9" s="47" t="n">
        <v>0</v>
      </c>
      <c r="O9" s="47" t="n">
        <v>0</v>
      </c>
      <c r="P9" s="47" t="n">
        <v>-7.94344121</v>
      </c>
      <c r="Q9" s="47" t="n">
        <v>0</v>
      </c>
      <c r="R9" s="47" t="n">
        <v>0</v>
      </c>
      <c r="S9" s="47" t="n">
        <v>0</v>
      </c>
      <c r="T9" s="47" t="n">
        <v>437.286708107021</v>
      </c>
      <c r="U9" s="47" t="n">
        <v>-30.86413275</v>
      </c>
      <c r="V9" s="47" t="n">
        <v>0</v>
      </c>
      <c r="W9" s="47" t="n">
        <v>0</v>
      </c>
      <c r="X9" s="47" t="n">
        <v>126.5514305</v>
      </c>
      <c r="Y9" s="47" t="n">
        <v>0</v>
      </c>
      <c r="Z9" s="47" t="n">
        <v>26.02974168</v>
      </c>
      <c r="AA9" s="47" t="n">
        <v>0</v>
      </c>
      <c r="AB9" s="47" t="n">
        <v>50.27601465</v>
      </c>
      <c r="AC9" s="47" t="n">
        <v>-48.83193172</v>
      </c>
      <c r="AD9" s="47" t="n">
        <v>0</v>
      </c>
      <c r="AE9" s="47" t="n">
        <v>0</v>
      </c>
      <c r="AF9" s="47" t="n">
        <v>1110.80646452</v>
      </c>
      <c r="AG9" s="47" t="n">
        <v>0</v>
      </c>
      <c r="AH9" s="47" t="n">
        <v>0</v>
      </c>
      <c r="AI9" s="47" t="n">
        <v>11.13032871</v>
      </c>
      <c r="AJ9" s="47" t="n">
        <v>60.79643676</v>
      </c>
      <c r="AK9" s="47" t="n">
        <v>0</v>
      </c>
      <c r="AL9" s="47" t="n">
        <v>0</v>
      </c>
      <c r="AM9" s="47" t="n">
        <v>-5.97503338</v>
      </c>
      <c r="AN9" s="47" t="n">
        <v>0</v>
      </c>
      <c r="AO9" s="47" t="n">
        <v>0</v>
      </c>
      <c r="AP9" s="47" t="n">
        <v>0</v>
      </c>
      <c r="AQ9" s="47" t="n">
        <v>0</v>
      </c>
      <c r="AR9" s="47" t="n">
        <v>0</v>
      </c>
      <c r="AS9" s="47" t="n">
        <v>-8.72861764</v>
      </c>
      <c r="AT9" s="47" t="n">
        <v>0</v>
      </c>
      <c r="AU9" s="47" t="n">
        <v>0</v>
      </c>
      <c r="AV9" s="47" t="n">
        <v>0</v>
      </c>
      <c r="AW9" s="47" t="n">
        <v>0</v>
      </c>
      <c r="AX9" s="47" t="n">
        <v>235.441093506671</v>
      </c>
      <c r="AY9" s="47" t="n">
        <v>206.78337314409</v>
      </c>
      <c r="AZ9" s="47" t="n">
        <v>105.868929988779</v>
      </c>
      <c r="BA9" s="47" t="n">
        <v>0</v>
      </c>
      <c r="BB9" s="47" t="n">
        <v>0</v>
      </c>
      <c r="BC9" s="47" t="n">
        <v>141.902333129187</v>
      </c>
      <c r="BD9" s="47" t="n">
        <v>-517.07850333</v>
      </c>
      <c r="BE9" s="47" t="n">
        <v>0</v>
      </c>
      <c r="BF9" s="47" t="n">
        <v>-171.924417538051</v>
      </c>
      <c r="BG9" s="47" t="n">
        <v>0</v>
      </c>
      <c r="BH9" s="47" t="n">
        <v>0</v>
      </c>
      <c r="BI9" s="47" t="n">
        <v>477.99135979</v>
      </c>
      <c r="BJ9" s="47" t="n">
        <v>0</v>
      </c>
      <c r="BK9" s="47" t="n">
        <v>0</v>
      </c>
      <c r="BL9" s="47" t="n">
        <v>0</v>
      </c>
    </row>
    <row r="10" customFormat="false" ht="13.5" hidden="false" customHeight="false" outlineLevel="0" collapsed="false">
      <c r="A10" s="153"/>
      <c r="B10" s="2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</row>
    <row r="11" customFormat="false" ht="13.5" hidden="false" customHeight="false" outlineLevel="0" collapsed="false">
      <c r="B11" s="159"/>
      <c r="C11" s="160" t="s">
        <v>187</v>
      </c>
      <c r="D11" s="160"/>
      <c r="E11" s="160"/>
      <c r="F11" s="160"/>
      <c r="G11" s="161"/>
      <c r="H11" s="162" t="s">
        <v>188</v>
      </c>
      <c r="I11" s="163" t="s">
        <v>189</v>
      </c>
      <c r="J11" s="164" t="s">
        <v>189</v>
      </c>
      <c r="K11" s="164" t="s">
        <v>189</v>
      </c>
      <c r="L11" s="165" t="s">
        <v>189</v>
      </c>
      <c r="M11" s="165" t="s">
        <v>189</v>
      </c>
      <c r="N11" s="165" t="s">
        <v>189</v>
      </c>
      <c r="O11" s="165" t="s">
        <v>189</v>
      </c>
      <c r="P11" s="165" t="s">
        <v>189</v>
      </c>
      <c r="Q11" s="165" t="s">
        <v>189</v>
      </c>
      <c r="R11" s="165" t="s">
        <v>189</v>
      </c>
      <c r="S11" s="165" t="s">
        <v>189</v>
      </c>
      <c r="T11" s="165" t="s">
        <v>189</v>
      </c>
      <c r="U11" s="165" t="s">
        <v>189</v>
      </c>
      <c r="V11" s="165" t="s">
        <v>189</v>
      </c>
      <c r="W11" s="165" t="s">
        <v>189</v>
      </c>
      <c r="X11" s="165" t="s">
        <v>189</v>
      </c>
      <c r="Y11" s="165" t="s">
        <v>189</v>
      </c>
      <c r="Z11" s="165" t="s">
        <v>189</v>
      </c>
      <c r="AA11" s="165" t="s">
        <v>189</v>
      </c>
      <c r="AB11" s="165" t="s">
        <v>189</v>
      </c>
      <c r="AC11" s="165" t="s">
        <v>190</v>
      </c>
      <c r="AD11" s="165" t="s">
        <v>190</v>
      </c>
      <c r="AE11" s="165" t="s">
        <v>190</v>
      </c>
      <c r="AF11" s="165" t="s">
        <v>190</v>
      </c>
      <c r="AG11" s="165" t="s">
        <v>190</v>
      </c>
      <c r="AH11" s="165" t="s">
        <v>190</v>
      </c>
      <c r="AI11" s="165" t="s">
        <v>190</v>
      </c>
      <c r="AJ11" s="165" t="s">
        <v>190</v>
      </c>
      <c r="AK11" s="165" t="s">
        <v>190</v>
      </c>
      <c r="AL11" s="165" t="s">
        <v>190</v>
      </c>
      <c r="AM11" s="165" t="s">
        <v>190</v>
      </c>
      <c r="AN11" s="165" t="s">
        <v>190</v>
      </c>
      <c r="AO11" s="157" t="s">
        <v>190</v>
      </c>
      <c r="AP11" s="157" t="s">
        <v>190</v>
      </c>
      <c r="AQ11" s="157" t="s">
        <v>190</v>
      </c>
      <c r="AR11" s="157" t="s">
        <v>190</v>
      </c>
      <c r="AS11" s="157" t="s">
        <v>190</v>
      </c>
      <c r="AT11" s="157" t="s">
        <v>190</v>
      </c>
      <c r="AU11" s="157" t="s">
        <v>190</v>
      </c>
      <c r="AV11" s="157" t="s">
        <v>97</v>
      </c>
      <c r="AW11" s="157" t="s">
        <v>97</v>
      </c>
      <c r="AX11" s="166" t="s">
        <v>191</v>
      </c>
      <c r="AY11" s="166" t="s">
        <v>191</v>
      </c>
      <c r="AZ11" s="157" t="s">
        <v>191</v>
      </c>
      <c r="BA11" s="157" t="s">
        <v>191</v>
      </c>
      <c r="BB11" s="157" t="s">
        <v>191</v>
      </c>
      <c r="BC11" s="157" t="s">
        <v>192</v>
      </c>
      <c r="BD11" s="157" t="s">
        <v>192</v>
      </c>
      <c r="BE11" s="157" t="s">
        <v>192</v>
      </c>
      <c r="BF11" s="157" t="s">
        <v>192</v>
      </c>
      <c r="BG11" s="157" t="s">
        <v>192</v>
      </c>
      <c r="BH11" s="157" t="s">
        <v>192</v>
      </c>
      <c r="BI11" s="157" t="s">
        <v>192</v>
      </c>
      <c r="BJ11" s="157" t="s">
        <v>192</v>
      </c>
      <c r="BK11" s="158" t="s">
        <v>192</v>
      </c>
      <c r="BL11" s="158" t="s">
        <v>192</v>
      </c>
    </row>
    <row r="12" customFormat="false" ht="13.5" hidden="false" customHeight="false" outlineLevel="0" collapsed="false">
      <c r="B12" s="167"/>
      <c r="C12" s="168" t="s">
        <v>95</v>
      </c>
      <c r="D12" s="169" t="s">
        <v>96</v>
      </c>
      <c r="E12" s="169" t="s">
        <v>97</v>
      </c>
      <c r="F12" s="169" t="s">
        <v>98</v>
      </c>
      <c r="G12" s="170" t="s">
        <v>99</v>
      </c>
      <c r="H12" s="171" t="s">
        <v>193</v>
      </c>
      <c r="I12" s="154" t="s">
        <v>148</v>
      </c>
      <c r="J12" s="155" t="s">
        <v>149</v>
      </c>
      <c r="K12" s="155" t="s">
        <v>150</v>
      </c>
      <c r="L12" s="156" t="s">
        <v>23</v>
      </c>
      <c r="M12" s="156" t="s">
        <v>21</v>
      </c>
      <c r="N12" s="156" t="s">
        <v>151</v>
      </c>
      <c r="O12" s="156" t="s">
        <v>152</v>
      </c>
      <c r="P12" s="156" t="s">
        <v>12</v>
      </c>
      <c r="Q12" s="156" t="s">
        <v>153</v>
      </c>
      <c r="R12" s="156" t="s">
        <v>154</v>
      </c>
      <c r="S12" s="156" t="s">
        <v>155</v>
      </c>
      <c r="T12" s="156" t="s">
        <v>15</v>
      </c>
      <c r="U12" s="156" t="s">
        <v>156</v>
      </c>
      <c r="V12" s="156" t="s">
        <v>157</v>
      </c>
      <c r="W12" s="156" t="s">
        <v>158</v>
      </c>
      <c r="X12" s="156" t="s">
        <v>16</v>
      </c>
      <c r="Y12" s="156" t="s">
        <v>159</v>
      </c>
      <c r="Z12" s="156" t="s">
        <v>9</v>
      </c>
      <c r="AA12" s="156"/>
      <c r="AB12" s="156" t="s">
        <v>160</v>
      </c>
      <c r="AC12" s="156" t="s">
        <v>7</v>
      </c>
      <c r="AD12" s="156" t="s">
        <v>17</v>
      </c>
      <c r="AE12" s="156" t="s">
        <v>161</v>
      </c>
      <c r="AF12" s="156" t="s">
        <v>162</v>
      </c>
      <c r="AG12" s="156" t="s">
        <v>163</v>
      </c>
      <c r="AH12" s="156" t="s">
        <v>164</v>
      </c>
      <c r="AI12" s="156" t="s">
        <v>13</v>
      </c>
      <c r="AJ12" s="156" t="s">
        <v>165</v>
      </c>
      <c r="AK12" s="156" t="s">
        <v>166</v>
      </c>
      <c r="AL12" s="156" t="s">
        <v>167</v>
      </c>
      <c r="AM12" s="156" t="s">
        <v>168</v>
      </c>
      <c r="AN12" s="156" t="s">
        <v>169</v>
      </c>
      <c r="AO12" s="157" t="s">
        <v>170</v>
      </c>
      <c r="AP12" s="157" t="s">
        <v>171</v>
      </c>
      <c r="AQ12" s="157" t="s">
        <v>172</v>
      </c>
      <c r="AR12" s="157" t="s">
        <v>173</v>
      </c>
      <c r="AS12" s="157" t="s">
        <v>174</v>
      </c>
      <c r="AT12" s="157" t="s">
        <v>175</v>
      </c>
      <c r="AU12" s="157" t="s">
        <v>176</v>
      </c>
      <c r="AV12" s="157" t="s">
        <v>14</v>
      </c>
      <c r="AW12" s="157" t="s">
        <v>6</v>
      </c>
      <c r="AX12" s="157" t="s">
        <v>22</v>
      </c>
      <c r="AY12" s="157" t="s">
        <v>10</v>
      </c>
      <c r="AZ12" s="157" t="s">
        <v>25</v>
      </c>
      <c r="BA12" s="157" t="s">
        <v>177</v>
      </c>
      <c r="BB12" s="157" t="s">
        <v>178</v>
      </c>
      <c r="BC12" s="157" t="s">
        <v>19</v>
      </c>
      <c r="BD12" s="157" t="s">
        <v>20</v>
      </c>
      <c r="BE12" s="157" t="s">
        <v>18</v>
      </c>
      <c r="BF12" s="157" t="s">
        <v>8</v>
      </c>
      <c r="BG12" s="157" t="s">
        <v>179</v>
      </c>
      <c r="BH12" s="157" t="s">
        <v>24</v>
      </c>
      <c r="BI12" s="157" t="s">
        <v>11</v>
      </c>
      <c r="BJ12" s="157" t="s">
        <v>180</v>
      </c>
      <c r="BK12" s="158" t="s">
        <v>181</v>
      </c>
      <c r="BL12" s="158" t="s">
        <v>182</v>
      </c>
    </row>
    <row r="13" customFormat="false" ht="12.75" hidden="false" customHeight="false" outlineLevel="0" collapsed="false">
      <c r="B13" s="172" t="n">
        <v>37196</v>
      </c>
      <c r="C13" s="173" t="n">
        <v>0</v>
      </c>
      <c r="D13" s="173" t="n">
        <v>0</v>
      </c>
      <c r="E13" s="173" t="n">
        <v>0</v>
      </c>
      <c r="F13" s="173" t="n">
        <v>0</v>
      </c>
      <c r="G13" s="173" t="n">
        <v>0</v>
      </c>
      <c r="H13" s="174" t="n">
        <v>0</v>
      </c>
      <c r="I13" s="173" t="n">
        <v>0</v>
      </c>
      <c r="J13" s="173" t="n">
        <v>0</v>
      </c>
      <c r="K13" s="173" t="n">
        <v>0</v>
      </c>
      <c r="L13" s="173" t="n">
        <v>0</v>
      </c>
      <c r="M13" s="173" t="n">
        <v>0</v>
      </c>
      <c r="N13" s="173" t="n">
        <v>0</v>
      </c>
      <c r="O13" s="173" t="n">
        <v>0</v>
      </c>
      <c r="P13" s="173" t="n">
        <v>0</v>
      </c>
      <c r="Q13" s="173" t="n">
        <v>0</v>
      </c>
      <c r="R13" s="173" t="n">
        <v>0</v>
      </c>
      <c r="S13" s="173" t="n">
        <v>0</v>
      </c>
      <c r="T13" s="173" t="n">
        <v>0</v>
      </c>
      <c r="U13" s="173" t="n">
        <v>0</v>
      </c>
      <c r="V13" s="173" t="n">
        <v>0</v>
      </c>
      <c r="W13" s="173" t="n">
        <v>0</v>
      </c>
      <c r="X13" s="173" t="n">
        <v>0</v>
      </c>
      <c r="Y13" s="173" t="n">
        <v>0</v>
      </c>
      <c r="Z13" s="173" t="n">
        <v>0</v>
      </c>
      <c r="AA13" s="173" t="n">
        <v>0</v>
      </c>
      <c r="AB13" s="173" t="n">
        <v>0</v>
      </c>
      <c r="AC13" s="173" t="n">
        <v>0</v>
      </c>
      <c r="AD13" s="173" t="n">
        <v>0</v>
      </c>
      <c r="AE13" s="173" t="n">
        <v>0</v>
      </c>
      <c r="AF13" s="173" t="n">
        <v>0</v>
      </c>
      <c r="AG13" s="173" t="n">
        <v>0</v>
      </c>
      <c r="AH13" s="173" t="n">
        <v>0</v>
      </c>
      <c r="AI13" s="173" t="n">
        <v>0</v>
      </c>
      <c r="AJ13" s="173" t="n">
        <v>0</v>
      </c>
      <c r="AK13" s="173" t="n">
        <v>0</v>
      </c>
      <c r="AL13" s="173" t="n">
        <v>0</v>
      </c>
      <c r="AM13" s="173" t="n">
        <v>0</v>
      </c>
      <c r="AN13" s="173" t="n">
        <v>0</v>
      </c>
      <c r="AO13" s="173" t="n">
        <v>0</v>
      </c>
      <c r="AP13" s="173" t="n">
        <v>0</v>
      </c>
      <c r="AQ13" s="173" t="n">
        <v>0</v>
      </c>
      <c r="AR13" s="173" t="n">
        <v>0</v>
      </c>
      <c r="AS13" s="173" t="n">
        <v>0</v>
      </c>
      <c r="AT13" s="173" t="n">
        <v>0</v>
      </c>
      <c r="AU13" s="173" t="n">
        <v>0</v>
      </c>
      <c r="AV13" s="173" t="n">
        <v>0</v>
      </c>
      <c r="AW13" s="173" t="n">
        <v>0</v>
      </c>
      <c r="AX13" s="173" t="n">
        <v>0</v>
      </c>
      <c r="AY13" s="173" t="n">
        <v>0</v>
      </c>
      <c r="AZ13" s="173" t="n">
        <v>0</v>
      </c>
      <c r="BA13" s="173" t="n">
        <v>0</v>
      </c>
      <c r="BB13" s="173" t="n">
        <v>0</v>
      </c>
      <c r="BC13" s="173" t="n">
        <v>0</v>
      </c>
      <c r="BD13" s="173" t="n">
        <v>0</v>
      </c>
      <c r="BE13" s="173" t="n">
        <v>0</v>
      </c>
      <c r="BF13" s="173" t="n">
        <v>0</v>
      </c>
      <c r="BG13" s="173" t="n">
        <v>0</v>
      </c>
      <c r="BH13" s="173" t="n">
        <v>0</v>
      </c>
      <c r="BI13" s="173" t="n">
        <v>0</v>
      </c>
      <c r="BJ13" s="173" t="n">
        <v>0</v>
      </c>
      <c r="BK13" s="173" t="n">
        <v>0</v>
      </c>
      <c r="BL13" s="173" t="n">
        <v>0</v>
      </c>
    </row>
    <row r="14" customFormat="false" ht="12.75" hidden="false" customHeight="false" outlineLevel="0" collapsed="false">
      <c r="B14" s="175" t="n">
        <v>37226</v>
      </c>
      <c r="C14" s="173" t="n">
        <v>0</v>
      </c>
      <c r="D14" s="173" t="n">
        <v>0</v>
      </c>
      <c r="E14" s="173" t="n">
        <v>0</v>
      </c>
      <c r="F14" s="173" t="n">
        <v>0</v>
      </c>
      <c r="G14" s="173" t="n">
        <v>0</v>
      </c>
      <c r="H14" s="176" t="n">
        <v>0</v>
      </c>
      <c r="I14" s="173" t="n">
        <v>0</v>
      </c>
      <c r="J14" s="173" t="n">
        <v>0</v>
      </c>
      <c r="K14" s="173" t="n">
        <v>0</v>
      </c>
      <c r="L14" s="173" t="n">
        <v>0</v>
      </c>
      <c r="M14" s="173" t="n">
        <v>0</v>
      </c>
      <c r="N14" s="173" t="n">
        <v>0</v>
      </c>
      <c r="O14" s="173" t="n">
        <v>0</v>
      </c>
      <c r="P14" s="173" t="n">
        <v>0</v>
      </c>
      <c r="Q14" s="173" t="n">
        <v>0</v>
      </c>
      <c r="R14" s="173" t="n">
        <v>0</v>
      </c>
      <c r="S14" s="173" t="n">
        <v>0</v>
      </c>
      <c r="T14" s="173" t="n">
        <v>0</v>
      </c>
      <c r="U14" s="173" t="n">
        <v>0</v>
      </c>
      <c r="V14" s="173" t="n">
        <v>0</v>
      </c>
      <c r="W14" s="173" t="n">
        <v>0</v>
      </c>
      <c r="X14" s="173" t="n">
        <v>0</v>
      </c>
      <c r="Y14" s="173" t="n">
        <v>0</v>
      </c>
      <c r="Z14" s="173" t="n">
        <v>0</v>
      </c>
      <c r="AA14" s="173" t="n">
        <v>0</v>
      </c>
      <c r="AB14" s="173" t="n">
        <v>0</v>
      </c>
      <c r="AC14" s="173" t="n">
        <v>0</v>
      </c>
      <c r="AD14" s="173" t="n">
        <v>0</v>
      </c>
      <c r="AE14" s="173" t="n">
        <v>0</v>
      </c>
      <c r="AF14" s="173" t="n">
        <v>0</v>
      </c>
      <c r="AG14" s="173" t="n">
        <v>0</v>
      </c>
      <c r="AH14" s="173" t="n">
        <v>0</v>
      </c>
      <c r="AI14" s="173" t="n">
        <v>0</v>
      </c>
      <c r="AJ14" s="173" t="n">
        <v>0</v>
      </c>
      <c r="AK14" s="173" t="n">
        <v>0</v>
      </c>
      <c r="AL14" s="173" t="n">
        <v>0</v>
      </c>
      <c r="AM14" s="173" t="n">
        <v>0</v>
      </c>
      <c r="AN14" s="173" t="n">
        <v>0</v>
      </c>
      <c r="AO14" s="173" t="n">
        <v>0</v>
      </c>
      <c r="AP14" s="173" t="n">
        <v>0</v>
      </c>
      <c r="AQ14" s="173" t="n">
        <v>0</v>
      </c>
      <c r="AR14" s="173" t="n">
        <v>0</v>
      </c>
      <c r="AS14" s="173" t="n">
        <v>0</v>
      </c>
      <c r="AT14" s="173" t="n">
        <v>0</v>
      </c>
      <c r="AU14" s="173" t="n">
        <v>0</v>
      </c>
      <c r="AV14" s="173" t="n">
        <v>0</v>
      </c>
      <c r="AW14" s="173" t="n">
        <v>0</v>
      </c>
      <c r="AX14" s="173" t="n">
        <v>0</v>
      </c>
      <c r="AY14" s="173" t="n">
        <v>0</v>
      </c>
      <c r="AZ14" s="173" t="n">
        <v>0</v>
      </c>
      <c r="BA14" s="173" t="n">
        <v>0</v>
      </c>
      <c r="BB14" s="173" t="n">
        <v>0</v>
      </c>
      <c r="BC14" s="173" t="n">
        <v>0</v>
      </c>
      <c r="BD14" s="173" t="n">
        <v>0</v>
      </c>
      <c r="BE14" s="173" t="n">
        <v>0</v>
      </c>
      <c r="BF14" s="173" t="n">
        <v>0</v>
      </c>
      <c r="BG14" s="173" t="n">
        <v>0</v>
      </c>
      <c r="BH14" s="173" t="n">
        <v>0</v>
      </c>
      <c r="BI14" s="173" t="n">
        <v>0</v>
      </c>
      <c r="BJ14" s="173" t="n">
        <v>0</v>
      </c>
      <c r="BK14" s="173" t="n">
        <v>0</v>
      </c>
      <c r="BL14" s="173" t="n">
        <v>0</v>
      </c>
    </row>
    <row r="15" customFormat="false" ht="12.75" hidden="false" customHeight="false" outlineLevel="0" collapsed="false">
      <c r="B15" s="175" t="n">
        <v>37257</v>
      </c>
      <c r="C15" s="173" t="n">
        <v>353.726288922081</v>
      </c>
      <c r="D15" s="173" t="n">
        <v>-187.390136665799</v>
      </c>
      <c r="E15" s="173" t="n">
        <v>175.473441248263</v>
      </c>
      <c r="F15" s="173" t="n">
        <v>-353.859419997057</v>
      </c>
      <c r="G15" s="173" t="n">
        <v>465.203826421788</v>
      </c>
      <c r="H15" s="176" t="n">
        <v>453.153999929276</v>
      </c>
      <c r="I15" s="173" t="n">
        <v>0</v>
      </c>
      <c r="J15" s="173" t="n">
        <v>0</v>
      </c>
      <c r="K15" s="173" t="n">
        <v>-1.81800379</v>
      </c>
      <c r="L15" s="173" t="n">
        <v>114.997017796752</v>
      </c>
      <c r="M15" s="173" t="n">
        <v>-101.007594132795</v>
      </c>
      <c r="N15" s="173" t="n">
        <v>2.42614898</v>
      </c>
      <c r="O15" s="173" t="n">
        <v>0</v>
      </c>
      <c r="P15" s="173" t="n">
        <v>30.56194487</v>
      </c>
      <c r="Q15" s="173" t="n">
        <v>0</v>
      </c>
      <c r="R15" s="173" t="n">
        <v>-16.99004563</v>
      </c>
      <c r="S15" s="173" t="n">
        <v>0</v>
      </c>
      <c r="T15" s="173" t="n">
        <v>-93.4763540166567</v>
      </c>
      <c r="U15" s="173" t="n">
        <v>1.1148952</v>
      </c>
      <c r="V15" s="173" t="n">
        <v>-9.01637246</v>
      </c>
      <c r="W15" s="173" t="n">
        <v>0</v>
      </c>
      <c r="X15" s="173" t="n">
        <v>-79.1277476704712</v>
      </c>
      <c r="Y15" s="173" t="n">
        <v>0.5040253</v>
      </c>
      <c r="Z15" s="173" t="n">
        <v>505.087832095252</v>
      </c>
      <c r="AA15" s="173" t="n">
        <v>0</v>
      </c>
      <c r="AB15" s="173" t="n">
        <v>0.47054238</v>
      </c>
      <c r="AC15" s="173" t="n">
        <v>-6.28733901579907</v>
      </c>
      <c r="AD15" s="173" t="n">
        <v>15.48401148</v>
      </c>
      <c r="AE15" s="173" t="n">
        <v>0</v>
      </c>
      <c r="AF15" s="173" t="n">
        <v>49.56749605</v>
      </c>
      <c r="AG15" s="173" t="n">
        <v>0</v>
      </c>
      <c r="AH15" s="173" t="n">
        <v>0</v>
      </c>
      <c r="AI15" s="173" t="n">
        <v>-139.7909426</v>
      </c>
      <c r="AJ15" s="173" t="n">
        <v>-59.61776355</v>
      </c>
      <c r="AK15" s="173" t="n">
        <v>-0.03658081</v>
      </c>
      <c r="AL15" s="173" t="n">
        <v>-10.80600939</v>
      </c>
      <c r="AM15" s="173" t="n">
        <v>-3.20393005</v>
      </c>
      <c r="AN15" s="173" t="n">
        <v>0</v>
      </c>
      <c r="AO15" s="173" t="n">
        <v>0</v>
      </c>
      <c r="AP15" s="173" t="n">
        <v>0</v>
      </c>
      <c r="AQ15" s="173" t="n">
        <v>0</v>
      </c>
      <c r="AR15" s="173" t="n">
        <v>-5.99241533</v>
      </c>
      <c r="AS15" s="173" t="n">
        <v>-0.84462705</v>
      </c>
      <c r="AT15" s="173" t="n">
        <v>0</v>
      </c>
      <c r="AU15" s="173" t="n">
        <v>-25.8620364</v>
      </c>
      <c r="AV15" s="173" t="n">
        <v>57.5129409121077</v>
      </c>
      <c r="AW15" s="173" t="n">
        <v>117.960500336155</v>
      </c>
      <c r="AX15" s="173" t="n">
        <v>-306.588272137782</v>
      </c>
      <c r="AY15" s="173" t="n">
        <v>-19.9370925392759</v>
      </c>
      <c r="AZ15" s="173" t="n">
        <v>0</v>
      </c>
      <c r="BA15" s="173" t="n">
        <v>0</v>
      </c>
      <c r="BB15" s="173" t="n">
        <v>-27.33405532</v>
      </c>
      <c r="BC15" s="173" t="n">
        <v>-81.81898705</v>
      </c>
      <c r="BD15" s="173" t="n">
        <v>64.66227534</v>
      </c>
      <c r="BE15" s="173" t="n">
        <v>-48.0004356</v>
      </c>
      <c r="BF15" s="173" t="n">
        <v>6.43250882415575</v>
      </c>
      <c r="BG15" s="173" t="n">
        <v>0</v>
      </c>
      <c r="BH15" s="173" t="n">
        <v>0</v>
      </c>
      <c r="BI15" s="173" t="n">
        <v>523.928464907633</v>
      </c>
      <c r="BJ15" s="173" t="n">
        <v>0</v>
      </c>
      <c r="BK15" s="173" t="n">
        <v>0</v>
      </c>
      <c r="BL15" s="173" t="n">
        <v>0</v>
      </c>
    </row>
    <row r="16" customFormat="false" ht="12.75" hidden="false" customHeight="false" outlineLevel="0" collapsed="false">
      <c r="B16" s="175" t="n">
        <v>37288</v>
      </c>
      <c r="C16" s="173" t="n">
        <v>167.904012200709</v>
      </c>
      <c r="D16" s="173" t="n">
        <v>-122.239806700044</v>
      </c>
      <c r="E16" s="173" t="n">
        <v>112.834303686542</v>
      </c>
      <c r="F16" s="173" t="n">
        <v>-324.36705467956</v>
      </c>
      <c r="G16" s="173" t="n">
        <v>539.036845680856</v>
      </c>
      <c r="H16" s="176" t="n">
        <v>373.168300188503</v>
      </c>
      <c r="I16" s="173" t="n">
        <v>0</v>
      </c>
      <c r="J16" s="173" t="n">
        <v>0</v>
      </c>
      <c r="K16" s="173" t="n">
        <v>-1.55405941</v>
      </c>
      <c r="L16" s="173" t="n">
        <v>73.0972713595779</v>
      </c>
      <c r="M16" s="173" t="n">
        <v>-53.4584588738015</v>
      </c>
      <c r="N16" s="173" t="n">
        <v>2.07410313</v>
      </c>
      <c r="O16" s="173" t="n">
        <v>0</v>
      </c>
      <c r="P16" s="173" t="n">
        <v>26.81522189</v>
      </c>
      <c r="Q16" s="173" t="n">
        <v>0</v>
      </c>
      <c r="R16" s="173" t="n">
        <v>-8.00260454</v>
      </c>
      <c r="S16" s="173" t="n">
        <v>0</v>
      </c>
      <c r="T16" s="173" t="n">
        <v>-39.2613916041359</v>
      </c>
      <c r="U16" s="173" t="n">
        <v>0.05464985</v>
      </c>
      <c r="V16" s="173" t="n">
        <v>-6.32704051</v>
      </c>
      <c r="W16" s="173" t="n">
        <v>0</v>
      </c>
      <c r="X16" s="173" t="n">
        <v>-69.1086540894499</v>
      </c>
      <c r="Y16" s="173" t="n">
        <v>0.42627306</v>
      </c>
      <c r="Z16" s="173" t="n">
        <v>238.661092298519</v>
      </c>
      <c r="AA16" s="173" t="n">
        <v>0</v>
      </c>
      <c r="AB16" s="173" t="n">
        <v>4.48760964</v>
      </c>
      <c r="AC16" s="173" t="n">
        <v>-5.58802087004447</v>
      </c>
      <c r="AD16" s="173" t="n">
        <v>13.96271959</v>
      </c>
      <c r="AE16" s="173" t="n">
        <v>0</v>
      </c>
      <c r="AF16" s="173" t="n">
        <v>35.30664542</v>
      </c>
      <c r="AG16" s="173" t="n">
        <v>0</v>
      </c>
      <c r="AH16" s="173" t="n">
        <v>0</v>
      </c>
      <c r="AI16" s="173" t="n">
        <v>-84.19041328</v>
      </c>
      <c r="AJ16" s="173" t="n">
        <v>-49.87418512</v>
      </c>
      <c r="AK16" s="173" t="n">
        <v>1.18025047</v>
      </c>
      <c r="AL16" s="173" t="n">
        <v>-9.23445033</v>
      </c>
      <c r="AM16" s="173" t="n">
        <v>-7.34050085</v>
      </c>
      <c r="AN16" s="173" t="n">
        <v>0</v>
      </c>
      <c r="AO16" s="173" t="n">
        <v>0</v>
      </c>
      <c r="AP16" s="173" t="n">
        <v>0</v>
      </c>
      <c r="AQ16" s="173" t="n">
        <v>0</v>
      </c>
      <c r="AR16" s="173" t="n">
        <v>-5.77457715</v>
      </c>
      <c r="AS16" s="173" t="n">
        <v>-0.72207537</v>
      </c>
      <c r="AT16" s="173" t="n">
        <v>0</v>
      </c>
      <c r="AU16" s="173" t="n">
        <v>-9.96519921</v>
      </c>
      <c r="AV16" s="173" t="n">
        <v>25.7958453902663</v>
      </c>
      <c r="AW16" s="173" t="n">
        <v>87.0384582962753</v>
      </c>
      <c r="AX16" s="173" t="n">
        <v>-212.308740508232</v>
      </c>
      <c r="AY16" s="173" t="n">
        <v>-87.2390655313278</v>
      </c>
      <c r="AZ16" s="173" t="n">
        <v>0</v>
      </c>
      <c r="BA16" s="173" t="n">
        <v>0</v>
      </c>
      <c r="BB16" s="173" t="n">
        <v>-24.81924864</v>
      </c>
      <c r="BC16" s="173" t="n">
        <v>-41.70613446</v>
      </c>
      <c r="BD16" s="173" t="n">
        <v>75.06086985</v>
      </c>
      <c r="BE16" s="173" t="n">
        <v>-43.28443072</v>
      </c>
      <c r="BF16" s="173" t="n">
        <v>40.0441507693439</v>
      </c>
      <c r="BG16" s="173" t="n">
        <v>0</v>
      </c>
      <c r="BH16" s="173" t="n">
        <v>0</v>
      </c>
      <c r="BI16" s="173" t="n">
        <v>508.922390241512</v>
      </c>
      <c r="BJ16" s="173" t="n">
        <v>0</v>
      </c>
      <c r="BK16" s="173" t="n">
        <v>0</v>
      </c>
      <c r="BL16" s="173" t="n">
        <v>0</v>
      </c>
    </row>
    <row r="17" customFormat="false" ht="12.75" hidden="false" customHeight="false" outlineLevel="0" collapsed="false">
      <c r="B17" s="175" t="n">
        <v>37316</v>
      </c>
      <c r="C17" s="173" t="n">
        <v>237.011711482562</v>
      </c>
      <c r="D17" s="173" t="n">
        <v>-108.660170126371</v>
      </c>
      <c r="E17" s="173" t="n">
        <v>108.279205670542</v>
      </c>
      <c r="F17" s="173" t="n">
        <v>-337.54088799957</v>
      </c>
      <c r="G17" s="173" t="n">
        <v>481.183890731135</v>
      </c>
      <c r="H17" s="176" t="n">
        <v>380.273749758297</v>
      </c>
      <c r="I17" s="173" t="n">
        <v>0</v>
      </c>
      <c r="J17" s="173" t="n">
        <v>0</v>
      </c>
      <c r="K17" s="173" t="n">
        <v>-1.37734686</v>
      </c>
      <c r="L17" s="173" t="n">
        <v>71.2072550338999</v>
      </c>
      <c r="M17" s="173" t="n">
        <v>-51.8294137640704</v>
      </c>
      <c r="N17" s="173" t="n">
        <v>1.83902438</v>
      </c>
      <c r="O17" s="173" t="n">
        <v>0</v>
      </c>
      <c r="P17" s="173" t="n">
        <v>29.35523387</v>
      </c>
      <c r="Q17" s="173" t="n">
        <v>0</v>
      </c>
      <c r="R17" s="173" t="n">
        <v>10.31157898</v>
      </c>
      <c r="S17" s="173" t="n">
        <v>0</v>
      </c>
      <c r="T17" s="173" t="n">
        <v>-25.7193586434046</v>
      </c>
      <c r="U17" s="173" t="n">
        <v>-0.273607</v>
      </c>
      <c r="V17" s="173" t="n">
        <v>-9.30752295</v>
      </c>
      <c r="W17" s="173" t="n">
        <v>0</v>
      </c>
      <c r="X17" s="173" t="n">
        <v>-67.5881410803055</v>
      </c>
      <c r="Y17" s="173" t="n">
        <v>0.42557311</v>
      </c>
      <c r="Z17" s="173" t="n">
        <v>278.342537096442</v>
      </c>
      <c r="AA17" s="173" t="n">
        <v>0</v>
      </c>
      <c r="AB17" s="173" t="n">
        <v>1.62589931</v>
      </c>
      <c r="AC17" s="173" t="n">
        <v>-5.13817418637133</v>
      </c>
      <c r="AD17" s="173" t="n">
        <v>15.43665665</v>
      </c>
      <c r="AE17" s="173" t="n">
        <v>0</v>
      </c>
      <c r="AF17" s="173" t="n">
        <v>39.76217152</v>
      </c>
      <c r="AG17" s="173" t="n">
        <v>0</v>
      </c>
      <c r="AH17" s="173" t="n">
        <v>0</v>
      </c>
      <c r="AI17" s="173" t="n">
        <v>-72.72434953</v>
      </c>
      <c r="AJ17" s="173" t="n">
        <v>-51.72209686</v>
      </c>
      <c r="AK17" s="173" t="n">
        <v>1.95923615</v>
      </c>
      <c r="AL17" s="173" t="n">
        <v>-8.73083714</v>
      </c>
      <c r="AM17" s="173" t="n">
        <v>-14.7838865</v>
      </c>
      <c r="AN17" s="173" t="n">
        <v>0</v>
      </c>
      <c r="AO17" s="173" t="n">
        <v>0</v>
      </c>
      <c r="AP17" s="173" t="n">
        <v>0</v>
      </c>
      <c r="AQ17" s="173" t="n">
        <v>0</v>
      </c>
      <c r="AR17" s="173" t="n">
        <v>-5.67735781</v>
      </c>
      <c r="AS17" s="173" t="n">
        <v>-0.3225006</v>
      </c>
      <c r="AT17" s="173" t="n">
        <v>0</v>
      </c>
      <c r="AU17" s="173" t="n">
        <v>-6.71903182</v>
      </c>
      <c r="AV17" s="173" t="n">
        <v>56.9602385</v>
      </c>
      <c r="AW17" s="173" t="n">
        <v>51.3189671705425</v>
      </c>
      <c r="AX17" s="173" t="n">
        <v>-232.226699818927</v>
      </c>
      <c r="AY17" s="173" t="n">
        <v>-93.4062675217107</v>
      </c>
      <c r="AZ17" s="173" t="n">
        <v>16.2130817810677</v>
      </c>
      <c r="BA17" s="173" t="n">
        <v>0</v>
      </c>
      <c r="BB17" s="173" t="n">
        <v>-28.12100244</v>
      </c>
      <c r="BC17" s="173" t="n">
        <v>-46.4659295</v>
      </c>
      <c r="BD17" s="173" t="n">
        <v>88.50582507</v>
      </c>
      <c r="BE17" s="173" t="n">
        <v>-47.85363561</v>
      </c>
      <c r="BF17" s="173" t="n">
        <v>-99.2752361952103</v>
      </c>
      <c r="BG17" s="173" t="n">
        <v>0</v>
      </c>
      <c r="BH17" s="173" t="n">
        <v>0</v>
      </c>
      <c r="BI17" s="173" t="n">
        <v>586.272866966345</v>
      </c>
      <c r="BJ17" s="173" t="n">
        <v>0</v>
      </c>
      <c r="BK17" s="173" t="n">
        <v>0</v>
      </c>
      <c r="BL17" s="173" t="n">
        <v>0</v>
      </c>
    </row>
    <row r="18" customFormat="false" ht="12.75" hidden="false" customHeight="false" outlineLevel="0" collapsed="false">
      <c r="B18" s="175" t="n">
        <v>37347</v>
      </c>
      <c r="C18" s="173" t="n">
        <v>-139.659533391539</v>
      </c>
      <c r="D18" s="173" t="n">
        <v>-27.99115885</v>
      </c>
      <c r="E18" s="173" t="n">
        <v>12.4962802754752</v>
      </c>
      <c r="F18" s="173" t="n">
        <v>-82.8236684883925</v>
      </c>
      <c r="G18" s="173" t="n">
        <v>25.5585163406823</v>
      </c>
      <c r="H18" s="176" t="n">
        <v>-212.419564113774</v>
      </c>
      <c r="I18" s="173" t="n">
        <v>0</v>
      </c>
      <c r="J18" s="173" t="n">
        <v>0</v>
      </c>
      <c r="K18" s="173" t="n">
        <v>0</v>
      </c>
      <c r="L18" s="173" t="n">
        <v>-33.5963631641676</v>
      </c>
      <c r="M18" s="173" t="n">
        <v>-35.7221726157773</v>
      </c>
      <c r="N18" s="173" t="n">
        <v>0</v>
      </c>
      <c r="O18" s="173" t="n">
        <v>0</v>
      </c>
      <c r="P18" s="173" t="n">
        <v>-5.10281099491496</v>
      </c>
      <c r="Q18" s="173" t="n">
        <v>0</v>
      </c>
      <c r="R18" s="173" t="n">
        <v>11.30831605</v>
      </c>
      <c r="S18" s="173" t="n">
        <v>0</v>
      </c>
      <c r="T18" s="173" t="n">
        <v>-86.2335400637909</v>
      </c>
      <c r="U18" s="173" t="n">
        <v>-0.05214204</v>
      </c>
      <c r="V18" s="173" t="n">
        <v>-9.16111393</v>
      </c>
      <c r="W18" s="173" t="n">
        <v>0</v>
      </c>
      <c r="X18" s="173" t="n">
        <v>38.61351392</v>
      </c>
      <c r="Y18" s="173" t="n">
        <v>0.2005214</v>
      </c>
      <c r="Z18" s="173" t="n">
        <v>-22.5845149128878</v>
      </c>
      <c r="AA18" s="173" t="n">
        <v>0</v>
      </c>
      <c r="AB18" s="173" t="n">
        <v>2.67077296</v>
      </c>
      <c r="AC18" s="173" t="n">
        <v>-3.69896569</v>
      </c>
      <c r="AD18" s="173" t="n">
        <v>2.54366983</v>
      </c>
      <c r="AE18" s="173" t="n">
        <v>0</v>
      </c>
      <c r="AF18" s="173" t="n">
        <v>49.22858743</v>
      </c>
      <c r="AG18" s="173" t="n">
        <v>0</v>
      </c>
      <c r="AH18" s="173" t="n">
        <v>0</v>
      </c>
      <c r="AI18" s="173" t="n">
        <v>-49.93870107</v>
      </c>
      <c r="AJ18" s="173" t="n">
        <v>-8.75577355</v>
      </c>
      <c r="AK18" s="173" t="n">
        <v>-6.31039222</v>
      </c>
      <c r="AL18" s="173" t="n">
        <v>-3.12308986</v>
      </c>
      <c r="AM18" s="173" t="n">
        <v>0</v>
      </c>
      <c r="AN18" s="173" t="n">
        <v>0</v>
      </c>
      <c r="AO18" s="173" t="n">
        <v>0</v>
      </c>
      <c r="AP18" s="173" t="n">
        <v>0</v>
      </c>
      <c r="AQ18" s="173" t="n">
        <v>0</v>
      </c>
      <c r="AR18" s="173" t="n">
        <v>0</v>
      </c>
      <c r="AS18" s="173" t="n">
        <v>-0.21812261</v>
      </c>
      <c r="AT18" s="173" t="n">
        <v>0</v>
      </c>
      <c r="AU18" s="173" t="n">
        <v>-7.71837111</v>
      </c>
      <c r="AV18" s="173" t="n">
        <v>0</v>
      </c>
      <c r="AW18" s="173" t="n">
        <v>12.4962802754752</v>
      </c>
      <c r="AX18" s="173" t="n">
        <v>25.1904030558936</v>
      </c>
      <c r="AY18" s="173" t="n">
        <v>-125.270728661564</v>
      </c>
      <c r="AZ18" s="173" t="n">
        <v>17.2566571172774</v>
      </c>
      <c r="BA18" s="173" t="n">
        <v>0</v>
      </c>
      <c r="BB18" s="173" t="n">
        <v>0</v>
      </c>
      <c r="BC18" s="173" t="n">
        <v>-14.91510036</v>
      </c>
      <c r="BD18" s="173" t="n">
        <v>-1.05974793</v>
      </c>
      <c r="BE18" s="173" t="n">
        <v>14.91510036</v>
      </c>
      <c r="BF18" s="173" t="n">
        <v>-250.262959454559</v>
      </c>
      <c r="BG18" s="173" t="n">
        <v>0</v>
      </c>
      <c r="BH18" s="173" t="n">
        <v>0</v>
      </c>
      <c r="BI18" s="173" t="n">
        <v>276.881223725242</v>
      </c>
      <c r="BJ18" s="173" t="n">
        <v>0</v>
      </c>
      <c r="BK18" s="173" t="n">
        <v>0</v>
      </c>
      <c r="BL18" s="173" t="n">
        <v>0</v>
      </c>
    </row>
    <row r="19" customFormat="false" ht="12.75" hidden="false" customHeight="false" outlineLevel="0" collapsed="false">
      <c r="B19" s="175" t="n">
        <v>37377</v>
      </c>
      <c r="C19" s="173" t="n">
        <v>-148.661038889306</v>
      </c>
      <c r="D19" s="173" t="n">
        <v>-10.59878113</v>
      </c>
      <c r="E19" s="173" t="n">
        <v>18.3920178613238</v>
      </c>
      <c r="F19" s="173" t="n">
        <v>-67.4631949615855</v>
      </c>
      <c r="G19" s="173" t="n">
        <v>29.1922127810475</v>
      </c>
      <c r="H19" s="176" t="n">
        <v>-179.13878433852</v>
      </c>
      <c r="I19" s="173" t="n">
        <v>0</v>
      </c>
      <c r="J19" s="173" t="n">
        <v>0</v>
      </c>
      <c r="K19" s="173" t="n">
        <v>0</v>
      </c>
      <c r="L19" s="173" t="n">
        <v>-36.0124315823827</v>
      </c>
      <c r="M19" s="173" t="n">
        <v>-33.8620409802407</v>
      </c>
      <c r="N19" s="173" t="n">
        <v>0</v>
      </c>
      <c r="O19" s="173" t="n">
        <v>0</v>
      </c>
      <c r="P19" s="173" t="n">
        <v>-5.61633027240463</v>
      </c>
      <c r="Q19" s="173" t="n">
        <v>0</v>
      </c>
      <c r="R19" s="173" t="n">
        <v>10.22075161</v>
      </c>
      <c r="S19" s="173" t="n">
        <v>0</v>
      </c>
      <c r="T19" s="173" t="n">
        <v>-90.1195507130119</v>
      </c>
      <c r="U19" s="173" t="n">
        <v>-0.16303927</v>
      </c>
      <c r="V19" s="173" t="n">
        <v>-9.16542146</v>
      </c>
      <c r="W19" s="173" t="n">
        <v>0</v>
      </c>
      <c r="X19" s="173" t="n">
        <v>38.96213243</v>
      </c>
      <c r="Y19" s="173" t="n">
        <v>0</v>
      </c>
      <c r="Z19" s="173" t="n">
        <v>-24.9869397512662</v>
      </c>
      <c r="AA19" s="173" t="n">
        <v>0</v>
      </c>
      <c r="AB19" s="173" t="n">
        <v>2.0818311</v>
      </c>
      <c r="AC19" s="173" t="n">
        <v>-3.5617163</v>
      </c>
      <c r="AD19" s="173" t="n">
        <v>2.83758098</v>
      </c>
      <c r="AE19" s="173" t="n">
        <v>0</v>
      </c>
      <c r="AF19" s="173" t="n">
        <v>54.08381</v>
      </c>
      <c r="AG19" s="173" t="n">
        <v>0</v>
      </c>
      <c r="AH19" s="173" t="n">
        <v>0</v>
      </c>
      <c r="AI19" s="173" t="n">
        <v>-43.76761129</v>
      </c>
      <c r="AJ19" s="173" t="n">
        <v>-16.75902714</v>
      </c>
      <c r="AK19" s="173" t="n">
        <v>-6.07943283</v>
      </c>
      <c r="AL19" s="173" t="n">
        <v>-3.01181966</v>
      </c>
      <c r="AM19" s="173" t="n">
        <v>0</v>
      </c>
      <c r="AN19" s="173" t="n">
        <v>0</v>
      </c>
      <c r="AO19" s="173" t="n">
        <v>0</v>
      </c>
      <c r="AP19" s="173" t="n">
        <v>0</v>
      </c>
      <c r="AQ19" s="173" t="n">
        <v>0</v>
      </c>
      <c r="AR19" s="173" t="n">
        <v>0</v>
      </c>
      <c r="AS19" s="173" t="n">
        <v>-0.24863406</v>
      </c>
      <c r="AT19" s="173" t="n">
        <v>0</v>
      </c>
      <c r="AU19" s="173" t="n">
        <v>5.90806917</v>
      </c>
      <c r="AV19" s="173" t="n">
        <v>0</v>
      </c>
      <c r="AW19" s="173" t="n">
        <v>18.3920178613238</v>
      </c>
      <c r="AX19" s="173" t="n">
        <v>34.8436415441035</v>
      </c>
      <c r="AY19" s="173" t="n">
        <v>-118.996658351281</v>
      </c>
      <c r="AZ19" s="173" t="n">
        <v>16.6898218455918</v>
      </c>
      <c r="BA19" s="173" t="n">
        <v>0</v>
      </c>
      <c r="BB19" s="173" t="n">
        <v>0</v>
      </c>
      <c r="BC19" s="173" t="n">
        <v>-15.38743531</v>
      </c>
      <c r="BD19" s="173" t="n">
        <v>-3.40952596</v>
      </c>
      <c r="BE19" s="173" t="n">
        <v>15.38743531</v>
      </c>
      <c r="BF19" s="173" t="n">
        <v>-257.576467009964</v>
      </c>
      <c r="BG19" s="173" t="n">
        <v>0</v>
      </c>
      <c r="BH19" s="173" t="n">
        <v>0</v>
      </c>
      <c r="BI19" s="173" t="n">
        <v>290.178205751011</v>
      </c>
      <c r="BJ19" s="173" t="n">
        <v>0</v>
      </c>
      <c r="BK19" s="173" t="n">
        <v>0</v>
      </c>
      <c r="BL19" s="173" t="n">
        <v>0</v>
      </c>
    </row>
    <row r="20" customFormat="false" ht="12.75" hidden="false" customHeight="false" outlineLevel="0" collapsed="false">
      <c r="B20" s="175" t="n">
        <v>37408</v>
      </c>
      <c r="C20" s="173" t="n">
        <v>-151.2774819425</v>
      </c>
      <c r="D20" s="173" t="n">
        <v>6.05476112</v>
      </c>
      <c r="E20" s="173" t="n">
        <v>20.2597613815495</v>
      </c>
      <c r="F20" s="173" t="n">
        <v>-15.6236595687204</v>
      </c>
      <c r="G20" s="173" t="n">
        <v>31.1956297413711</v>
      </c>
      <c r="H20" s="176" t="n">
        <v>-109.3909892683</v>
      </c>
      <c r="I20" s="173" t="n">
        <v>0</v>
      </c>
      <c r="J20" s="173" t="n">
        <v>0</v>
      </c>
      <c r="K20" s="173" t="n">
        <v>0</v>
      </c>
      <c r="L20" s="173" t="n">
        <v>-40.4784802846776</v>
      </c>
      <c r="M20" s="173" t="n">
        <v>-28.040915960158</v>
      </c>
      <c r="N20" s="173" t="n">
        <v>0</v>
      </c>
      <c r="O20" s="173" t="n">
        <v>0</v>
      </c>
      <c r="P20" s="173" t="n">
        <v>-6.15125669683947</v>
      </c>
      <c r="Q20" s="173" t="n">
        <v>0</v>
      </c>
      <c r="R20" s="173" t="n">
        <v>9.33255536</v>
      </c>
      <c r="S20" s="173" t="n">
        <v>0</v>
      </c>
      <c r="T20" s="173" t="n">
        <v>-80.7179249706802</v>
      </c>
      <c r="U20" s="173" t="n">
        <v>-0.32777087</v>
      </c>
      <c r="V20" s="173" t="n">
        <v>-8.68802175</v>
      </c>
      <c r="W20" s="173" t="n">
        <v>0</v>
      </c>
      <c r="X20" s="173" t="n">
        <v>37.38166524</v>
      </c>
      <c r="Y20" s="173" t="n">
        <v>0</v>
      </c>
      <c r="Z20" s="173" t="n">
        <v>-37.7632623401449</v>
      </c>
      <c r="AA20" s="173" t="n">
        <v>0</v>
      </c>
      <c r="AB20" s="173" t="n">
        <v>4.17593033</v>
      </c>
      <c r="AC20" s="173" t="n">
        <v>-3.46660064</v>
      </c>
      <c r="AD20" s="173" t="n">
        <v>3.91660662</v>
      </c>
      <c r="AE20" s="173" t="n">
        <v>0</v>
      </c>
      <c r="AF20" s="173" t="n">
        <v>51.90607067</v>
      </c>
      <c r="AG20" s="173" t="n">
        <v>0</v>
      </c>
      <c r="AH20" s="173" t="n">
        <v>0</v>
      </c>
      <c r="AI20" s="173" t="n">
        <v>-36.62014568</v>
      </c>
      <c r="AJ20" s="173" t="n">
        <v>-14.31986316</v>
      </c>
      <c r="AK20" s="173" t="n">
        <v>-2.83299186</v>
      </c>
      <c r="AL20" s="173" t="n">
        <v>0</v>
      </c>
      <c r="AM20" s="173" t="n">
        <v>0</v>
      </c>
      <c r="AN20" s="173" t="n">
        <v>0</v>
      </c>
      <c r="AO20" s="173" t="n">
        <v>0</v>
      </c>
      <c r="AP20" s="173" t="n">
        <v>0</v>
      </c>
      <c r="AQ20" s="173" t="n">
        <v>0</v>
      </c>
      <c r="AR20" s="173" t="n">
        <v>0</v>
      </c>
      <c r="AS20" s="173" t="n">
        <v>-0.23610703</v>
      </c>
      <c r="AT20" s="173" t="n">
        <v>0</v>
      </c>
      <c r="AU20" s="173" t="n">
        <v>7.7077922</v>
      </c>
      <c r="AV20" s="173" t="n">
        <v>0</v>
      </c>
      <c r="AW20" s="173" t="n">
        <v>20.2597613815495</v>
      </c>
      <c r="AX20" s="173" t="n">
        <v>39.2090045919086</v>
      </c>
      <c r="AY20" s="173" t="n">
        <v>-70.5026229491781</v>
      </c>
      <c r="AZ20" s="173" t="n">
        <v>15.6699587885491</v>
      </c>
      <c r="BA20" s="173" t="n">
        <v>0</v>
      </c>
      <c r="BB20" s="173" t="n">
        <v>0</v>
      </c>
      <c r="BC20" s="173" t="n">
        <v>-14.86583933</v>
      </c>
      <c r="BD20" s="173" t="n">
        <v>-4.97013221</v>
      </c>
      <c r="BE20" s="173" t="n">
        <v>14.86583932</v>
      </c>
      <c r="BF20" s="173" t="n">
        <v>-248.315502687601</v>
      </c>
      <c r="BG20" s="173" t="n">
        <v>0</v>
      </c>
      <c r="BH20" s="173" t="n">
        <v>0</v>
      </c>
      <c r="BI20" s="173" t="n">
        <v>284.481264648972</v>
      </c>
      <c r="BJ20" s="173" t="n">
        <v>0</v>
      </c>
      <c r="BK20" s="173" t="n">
        <v>0</v>
      </c>
      <c r="BL20" s="173" t="n">
        <v>0</v>
      </c>
    </row>
    <row r="21" customFormat="false" ht="12.75" hidden="false" customHeight="false" outlineLevel="0" collapsed="false">
      <c r="B21" s="175" t="n">
        <v>37438</v>
      </c>
      <c r="C21" s="173" t="n">
        <v>-157.856945535732</v>
      </c>
      <c r="D21" s="173" t="n">
        <v>16.27359866</v>
      </c>
      <c r="E21" s="173" t="n">
        <v>43.3471553425775</v>
      </c>
      <c r="F21" s="173" t="n">
        <v>4.89368231398891</v>
      </c>
      <c r="G21" s="173" t="n">
        <v>46.7578586799856</v>
      </c>
      <c r="H21" s="176" t="n">
        <v>-46.5846505391798</v>
      </c>
      <c r="I21" s="173" t="n">
        <v>0</v>
      </c>
      <c r="J21" s="173" t="n">
        <v>0</v>
      </c>
      <c r="K21" s="173" t="n">
        <v>0</v>
      </c>
      <c r="L21" s="173" t="n">
        <v>-46.3431738082471</v>
      </c>
      <c r="M21" s="173" t="n">
        <v>-23.0513431812521</v>
      </c>
      <c r="N21" s="173" t="n">
        <v>0</v>
      </c>
      <c r="O21" s="173" t="n">
        <v>0</v>
      </c>
      <c r="P21" s="173" t="n">
        <v>-7.02018140879449</v>
      </c>
      <c r="Q21" s="173" t="n">
        <v>0</v>
      </c>
      <c r="R21" s="173" t="n">
        <v>8.72016804</v>
      </c>
      <c r="S21" s="173" t="n">
        <v>0</v>
      </c>
      <c r="T21" s="173" t="n">
        <v>-82.3623656644893</v>
      </c>
      <c r="U21" s="173" t="n">
        <v>-0.53754835</v>
      </c>
      <c r="V21" s="173" t="n">
        <v>-8.95283331</v>
      </c>
      <c r="W21" s="173" t="n">
        <v>0</v>
      </c>
      <c r="X21" s="173" t="n">
        <v>38.06960428</v>
      </c>
      <c r="Y21" s="173" t="n">
        <v>0</v>
      </c>
      <c r="Z21" s="173" t="n">
        <v>-40.0753423729489</v>
      </c>
      <c r="AA21" s="173" t="n">
        <v>0</v>
      </c>
      <c r="AB21" s="173" t="n">
        <v>3.69607024</v>
      </c>
      <c r="AC21" s="173" t="n">
        <v>-3.31849447</v>
      </c>
      <c r="AD21" s="173" t="n">
        <v>5.36189484</v>
      </c>
      <c r="AE21" s="173" t="n">
        <v>0</v>
      </c>
      <c r="AF21" s="173" t="n">
        <v>52.40841871</v>
      </c>
      <c r="AG21" s="173" t="n">
        <v>0</v>
      </c>
      <c r="AH21" s="173" t="n">
        <v>0</v>
      </c>
      <c r="AI21" s="173" t="n">
        <v>-32.69156266</v>
      </c>
      <c r="AJ21" s="173" t="n">
        <v>-12.35810835</v>
      </c>
      <c r="AK21" s="173" t="n">
        <v>-2.6746302</v>
      </c>
      <c r="AL21" s="173" t="n">
        <v>0</v>
      </c>
      <c r="AM21" s="173" t="n">
        <v>0</v>
      </c>
      <c r="AN21" s="173" t="n">
        <v>0</v>
      </c>
      <c r="AO21" s="173" t="n">
        <v>0</v>
      </c>
      <c r="AP21" s="173" t="n">
        <v>0</v>
      </c>
      <c r="AQ21" s="173" t="n">
        <v>0</v>
      </c>
      <c r="AR21" s="173" t="n">
        <v>0</v>
      </c>
      <c r="AS21" s="173" t="n">
        <v>-0.24776924</v>
      </c>
      <c r="AT21" s="173" t="n">
        <v>0</v>
      </c>
      <c r="AU21" s="173" t="n">
        <v>9.79385003</v>
      </c>
      <c r="AV21" s="173" t="n">
        <v>0</v>
      </c>
      <c r="AW21" s="173" t="n">
        <v>43.3471553425775</v>
      </c>
      <c r="AX21" s="173" t="n">
        <v>54.8025113424028</v>
      </c>
      <c r="AY21" s="173" t="n">
        <v>-64.8420638534987</v>
      </c>
      <c r="AZ21" s="173" t="n">
        <v>14.9332348250849</v>
      </c>
      <c r="BA21" s="173" t="n">
        <v>0</v>
      </c>
      <c r="BB21" s="173" t="n">
        <v>0</v>
      </c>
      <c r="BC21" s="173" t="n">
        <v>-15.33456124</v>
      </c>
      <c r="BD21" s="173" t="n">
        <v>-6.8908144</v>
      </c>
      <c r="BE21" s="173" t="n">
        <v>15.33456123</v>
      </c>
      <c r="BF21" s="173" t="n">
        <v>-260.470339285649</v>
      </c>
      <c r="BG21" s="173" t="n">
        <v>0</v>
      </c>
      <c r="BH21" s="173" t="n">
        <v>0</v>
      </c>
      <c r="BI21" s="173" t="n">
        <v>314.119012375635</v>
      </c>
      <c r="BJ21" s="173" t="n">
        <v>0</v>
      </c>
      <c r="BK21" s="173" t="n">
        <v>0</v>
      </c>
      <c r="BL21" s="173" t="n">
        <v>0</v>
      </c>
    </row>
    <row r="22" customFormat="false" ht="12.75" hidden="false" customHeight="false" outlineLevel="0" collapsed="false">
      <c r="B22" s="175" t="n">
        <v>37469</v>
      </c>
      <c r="C22" s="173" t="n">
        <v>-160.636942272983</v>
      </c>
      <c r="D22" s="173" t="n">
        <v>22.89335474</v>
      </c>
      <c r="E22" s="173" t="n">
        <v>43.7696160188766</v>
      </c>
      <c r="F22" s="173" t="n">
        <v>15.8195763166966</v>
      </c>
      <c r="G22" s="173" t="n">
        <v>44.1250500508849</v>
      </c>
      <c r="H22" s="176" t="n">
        <v>-34.0293451465254</v>
      </c>
      <c r="I22" s="173" t="n">
        <v>0</v>
      </c>
      <c r="J22" s="173" t="n">
        <v>0</v>
      </c>
      <c r="K22" s="173" t="n">
        <v>0</v>
      </c>
      <c r="L22" s="173" t="n">
        <v>-51.8556020252011</v>
      </c>
      <c r="M22" s="173" t="n">
        <v>-16.8180845639594</v>
      </c>
      <c r="N22" s="173" t="n">
        <v>0</v>
      </c>
      <c r="O22" s="173" t="n">
        <v>0</v>
      </c>
      <c r="P22" s="173" t="n">
        <v>-7.70744534227852</v>
      </c>
      <c r="Q22" s="173" t="n">
        <v>0</v>
      </c>
      <c r="R22" s="173" t="n">
        <v>8.19216161</v>
      </c>
      <c r="S22" s="173" t="n">
        <v>0</v>
      </c>
      <c r="T22" s="173" t="n">
        <v>-78.2037328196624</v>
      </c>
      <c r="U22" s="173" t="n">
        <v>-0.7391622</v>
      </c>
      <c r="V22" s="173" t="n">
        <v>-9.0400418</v>
      </c>
      <c r="W22" s="173" t="n">
        <v>0</v>
      </c>
      <c r="X22" s="173" t="n">
        <v>37.79427806</v>
      </c>
      <c r="Y22" s="173" t="n">
        <v>0</v>
      </c>
      <c r="Z22" s="173" t="n">
        <v>-46.831982121882</v>
      </c>
      <c r="AA22" s="173" t="n">
        <v>0</v>
      </c>
      <c r="AB22" s="173" t="n">
        <v>4.57266893</v>
      </c>
      <c r="AC22" s="173" t="n">
        <v>-3.08147956</v>
      </c>
      <c r="AD22" s="173" t="n">
        <v>6.51855693</v>
      </c>
      <c r="AE22" s="173" t="n">
        <v>0</v>
      </c>
      <c r="AF22" s="173" t="n">
        <v>50.74429425</v>
      </c>
      <c r="AG22" s="173" t="n">
        <v>0</v>
      </c>
      <c r="AH22" s="173" t="n">
        <v>0</v>
      </c>
      <c r="AI22" s="173" t="n">
        <v>-29.86239852</v>
      </c>
      <c r="AJ22" s="173" t="n">
        <v>-10.10613753</v>
      </c>
      <c r="AK22" s="173" t="n">
        <v>-2.51686853</v>
      </c>
      <c r="AL22" s="173" t="n">
        <v>0</v>
      </c>
      <c r="AM22" s="173" t="n">
        <v>0</v>
      </c>
      <c r="AN22" s="173" t="n">
        <v>0</v>
      </c>
      <c r="AO22" s="173" t="n">
        <v>0</v>
      </c>
      <c r="AP22" s="173" t="n">
        <v>0</v>
      </c>
      <c r="AQ22" s="173" t="n">
        <v>0</v>
      </c>
      <c r="AR22" s="173" t="n">
        <v>0</v>
      </c>
      <c r="AS22" s="173" t="n">
        <v>-0.26685162</v>
      </c>
      <c r="AT22" s="173" t="n">
        <v>0</v>
      </c>
      <c r="AU22" s="173" t="n">
        <v>11.46423932</v>
      </c>
      <c r="AV22" s="173" t="n">
        <v>0</v>
      </c>
      <c r="AW22" s="173" t="n">
        <v>43.7696160188766</v>
      </c>
      <c r="AX22" s="173" t="n">
        <v>65.3868985671736</v>
      </c>
      <c r="AY22" s="173" t="n">
        <v>-63.6830743548281</v>
      </c>
      <c r="AZ22" s="173" t="n">
        <v>14.115752104351</v>
      </c>
      <c r="BA22" s="173" t="n">
        <v>0</v>
      </c>
      <c r="BB22" s="173" t="n">
        <v>0</v>
      </c>
      <c r="BC22" s="173" t="n">
        <v>-15.30389384</v>
      </c>
      <c r="BD22" s="173" t="n">
        <v>-7.38951662</v>
      </c>
      <c r="BE22" s="173" t="n">
        <v>15.30389383</v>
      </c>
      <c r="BF22" s="173" t="n">
        <v>-264.137691740283</v>
      </c>
      <c r="BG22" s="173" t="n">
        <v>0</v>
      </c>
      <c r="BH22" s="173" t="n">
        <v>0</v>
      </c>
      <c r="BI22" s="173" t="n">
        <v>315.652258421168</v>
      </c>
      <c r="BJ22" s="173" t="n">
        <v>0</v>
      </c>
      <c r="BK22" s="173" t="n">
        <v>0</v>
      </c>
      <c r="BL22" s="173" t="n">
        <v>0</v>
      </c>
    </row>
    <row r="23" customFormat="false" ht="12.75" hidden="false" customHeight="false" outlineLevel="0" collapsed="false">
      <c r="B23" s="175" t="n">
        <v>37500</v>
      </c>
      <c r="C23" s="173" t="n">
        <v>-158.831269242879</v>
      </c>
      <c r="D23" s="173" t="n">
        <v>21.58045866</v>
      </c>
      <c r="E23" s="173" t="n">
        <v>23.9276273513546</v>
      </c>
      <c r="F23" s="173" t="n">
        <v>25.4024016054334</v>
      </c>
      <c r="G23" s="173" t="n">
        <v>39.3814629462981</v>
      </c>
      <c r="H23" s="176" t="n">
        <v>-48.5393186797933</v>
      </c>
      <c r="I23" s="173" t="n">
        <v>0</v>
      </c>
      <c r="J23" s="173" t="n">
        <v>0</v>
      </c>
      <c r="K23" s="173" t="n">
        <v>0</v>
      </c>
      <c r="L23" s="173" t="n">
        <v>-54.4115971586895</v>
      </c>
      <c r="M23" s="173" t="n">
        <v>-12.2304397368061</v>
      </c>
      <c r="N23" s="173" t="n">
        <v>0</v>
      </c>
      <c r="O23" s="173" t="n">
        <v>0</v>
      </c>
      <c r="P23" s="173" t="n">
        <v>-7.85479405202794</v>
      </c>
      <c r="Q23" s="173" t="n">
        <v>0</v>
      </c>
      <c r="R23" s="173" t="n">
        <v>8.32092158</v>
      </c>
      <c r="S23" s="173" t="n">
        <v>0</v>
      </c>
      <c r="T23" s="173" t="n">
        <v>-70.5367852066864</v>
      </c>
      <c r="U23" s="173" t="n">
        <v>-0.80576141</v>
      </c>
      <c r="V23" s="173" t="n">
        <v>-8.93096394</v>
      </c>
      <c r="W23" s="173" t="n">
        <v>0</v>
      </c>
      <c r="X23" s="173" t="n">
        <v>36.81957455</v>
      </c>
      <c r="Y23" s="173" t="n">
        <v>0</v>
      </c>
      <c r="Z23" s="173" t="n">
        <v>-55.8625321986695</v>
      </c>
      <c r="AA23" s="173" t="n">
        <v>0</v>
      </c>
      <c r="AB23" s="173" t="n">
        <v>6.66110833</v>
      </c>
      <c r="AC23" s="173" t="n">
        <v>-3.00919288</v>
      </c>
      <c r="AD23" s="173" t="n">
        <v>6.52868599</v>
      </c>
      <c r="AE23" s="173" t="n">
        <v>0</v>
      </c>
      <c r="AF23" s="173" t="n">
        <v>45.72980555</v>
      </c>
      <c r="AG23" s="173" t="n">
        <v>0</v>
      </c>
      <c r="AH23" s="173" t="n">
        <v>0</v>
      </c>
      <c r="AI23" s="173" t="n">
        <v>-29.76689137</v>
      </c>
      <c r="AJ23" s="173" t="n">
        <v>-9.28557559</v>
      </c>
      <c r="AK23" s="173" t="n">
        <v>0</v>
      </c>
      <c r="AL23" s="173" t="n">
        <v>0</v>
      </c>
      <c r="AM23" s="173" t="n">
        <v>0</v>
      </c>
      <c r="AN23" s="173" t="n">
        <v>0</v>
      </c>
      <c r="AO23" s="173" t="n">
        <v>0</v>
      </c>
      <c r="AP23" s="173" t="n">
        <v>0</v>
      </c>
      <c r="AQ23" s="173" t="n">
        <v>0</v>
      </c>
      <c r="AR23" s="173" t="n">
        <v>0</v>
      </c>
      <c r="AS23" s="173" t="n">
        <v>-0.25330158</v>
      </c>
      <c r="AT23" s="173" t="n">
        <v>0</v>
      </c>
      <c r="AU23" s="173" t="n">
        <v>11.63692854</v>
      </c>
      <c r="AV23" s="173" t="n">
        <v>0</v>
      </c>
      <c r="AW23" s="173" t="n">
        <v>23.9276273513546</v>
      </c>
      <c r="AX23" s="173" t="n">
        <v>60.6119383337261</v>
      </c>
      <c r="AY23" s="173" t="n">
        <v>-48.9742070896984</v>
      </c>
      <c r="AZ23" s="173" t="n">
        <v>13.7646703614057</v>
      </c>
      <c r="BA23" s="173" t="n">
        <v>0</v>
      </c>
      <c r="BB23" s="173" t="n">
        <v>0</v>
      </c>
      <c r="BC23" s="173" t="n">
        <v>-14.77923252</v>
      </c>
      <c r="BD23" s="173" t="n">
        <v>-6.49877539</v>
      </c>
      <c r="BE23" s="173" t="n">
        <v>14.77923253</v>
      </c>
      <c r="BF23" s="173" t="n">
        <v>-258.457015545056</v>
      </c>
      <c r="BG23" s="173" t="n">
        <v>0</v>
      </c>
      <c r="BH23" s="173" t="n">
        <v>0</v>
      </c>
      <c r="BI23" s="173" t="n">
        <v>304.337253871354</v>
      </c>
      <c r="BJ23" s="173" t="n">
        <v>0</v>
      </c>
      <c r="BK23" s="173" t="n">
        <v>0</v>
      </c>
      <c r="BL23" s="173" t="n">
        <v>0</v>
      </c>
    </row>
    <row r="24" customFormat="false" ht="12.75" hidden="false" customHeight="false" outlineLevel="0" collapsed="false">
      <c r="B24" s="175" t="n">
        <v>37530</v>
      </c>
      <c r="C24" s="173" t="n">
        <v>-165.648766981522</v>
      </c>
      <c r="D24" s="173" t="n">
        <v>34.13664301</v>
      </c>
      <c r="E24" s="173" t="n">
        <v>21.7593108983833</v>
      </c>
      <c r="F24" s="173" t="n">
        <v>21.2327188450701</v>
      </c>
      <c r="G24" s="173" t="n">
        <v>13.2884907204046</v>
      </c>
      <c r="H24" s="176" t="n">
        <v>-75.2316035076638</v>
      </c>
      <c r="I24" s="173" t="n">
        <v>0</v>
      </c>
      <c r="J24" s="173" t="n">
        <v>0</v>
      </c>
      <c r="K24" s="173" t="n">
        <v>0</v>
      </c>
      <c r="L24" s="173" t="n">
        <v>-58.3247784788718</v>
      </c>
      <c r="M24" s="173" t="n">
        <v>-8.61037721499713</v>
      </c>
      <c r="N24" s="173" t="n">
        <v>0</v>
      </c>
      <c r="O24" s="173" t="n">
        <v>0</v>
      </c>
      <c r="P24" s="173" t="n">
        <v>-8.3497103388902</v>
      </c>
      <c r="Q24" s="173" t="n">
        <v>0</v>
      </c>
      <c r="R24" s="173" t="n">
        <v>8.56238219</v>
      </c>
      <c r="S24" s="173" t="n">
        <v>0</v>
      </c>
      <c r="T24" s="173" t="n">
        <v>-73.5432589344162</v>
      </c>
      <c r="U24" s="173" t="n">
        <v>-0.96222197</v>
      </c>
      <c r="V24" s="173" t="n">
        <v>-9.36593763</v>
      </c>
      <c r="W24" s="173" t="n">
        <v>0</v>
      </c>
      <c r="X24" s="173" t="n">
        <v>37.66832761</v>
      </c>
      <c r="Y24" s="173" t="n">
        <v>0</v>
      </c>
      <c r="Z24" s="173" t="n">
        <v>-55.7025819243465</v>
      </c>
      <c r="AA24" s="173" t="n">
        <v>0</v>
      </c>
      <c r="AB24" s="173" t="n">
        <v>2.97938971</v>
      </c>
      <c r="AC24" s="173" t="n">
        <v>-2.60995808</v>
      </c>
      <c r="AD24" s="173" t="n">
        <v>7.62778272</v>
      </c>
      <c r="AE24" s="173" t="n">
        <v>0</v>
      </c>
      <c r="AF24" s="173" t="n">
        <v>44.4988379</v>
      </c>
      <c r="AG24" s="173" t="n">
        <v>0</v>
      </c>
      <c r="AH24" s="173" t="n">
        <v>0</v>
      </c>
      <c r="AI24" s="173" t="n">
        <v>-31.90182972</v>
      </c>
      <c r="AJ24" s="173" t="n">
        <v>4.17607706</v>
      </c>
      <c r="AK24" s="173" t="n">
        <v>0</v>
      </c>
      <c r="AL24" s="173" t="n">
        <v>0</v>
      </c>
      <c r="AM24" s="173" t="n">
        <v>0</v>
      </c>
      <c r="AN24" s="173" t="n">
        <v>0</v>
      </c>
      <c r="AO24" s="173" t="n">
        <v>0</v>
      </c>
      <c r="AP24" s="173" t="n">
        <v>0</v>
      </c>
      <c r="AQ24" s="173" t="n">
        <v>0</v>
      </c>
      <c r="AR24" s="173" t="n">
        <v>0</v>
      </c>
      <c r="AS24" s="173" t="n">
        <v>-0.28518331</v>
      </c>
      <c r="AT24" s="173" t="n">
        <v>0</v>
      </c>
      <c r="AU24" s="173" t="n">
        <v>12.63091644</v>
      </c>
      <c r="AV24" s="173" t="n">
        <v>0</v>
      </c>
      <c r="AW24" s="173" t="n">
        <v>21.7593108983833</v>
      </c>
      <c r="AX24" s="173" t="n">
        <v>58.3646611296606</v>
      </c>
      <c r="AY24" s="173" t="n">
        <v>-50.3402874059452</v>
      </c>
      <c r="AZ24" s="173" t="n">
        <v>13.2083451213547</v>
      </c>
      <c r="BA24" s="173" t="n">
        <v>0</v>
      </c>
      <c r="BB24" s="173" t="n">
        <v>0</v>
      </c>
      <c r="BC24" s="173" t="n">
        <v>-15.23853856</v>
      </c>
      <c r="BD24" s="173" t="n">
        <v>-6.56611014</v>
      </c>
      <c r="BE24" s="173" t="n">
        <v>15.23853856</v>
      </c>
      <c r="BF24" s="173" t="n">
        <v>-287.563647924547</v>
      </c>
      <c r="BG24" s="173" t="n">
        <v>0</v>
      </c>
      <c r="BH24" s="173" t="n">
        <v>0</v>
      </c>
      <c r="BI24" s="173" t="n">
        <v>307.418248784951</v>
      </c>
      <c r="BJ24" s="173" t="n">
        <v>0</v>
      </c>
      <c r="BK24" s="173" t="n">
        <v>0</v>
      </c>
      <c r="BL24" s="173" t="n">
        <v>0</v>
      </c>
    </row>
    <row r="25" customFormat="false" ht="12.75" hidden="false" customHeight="false" outlineLevel="0" collapsed="false">
      <c r="B25" s="175" t="n">
        <v>37561</v>
      </c>
      <c r="C25" s="173" t="n">
        <v>-92.4221341588466</v>
      </c>
      <c r="D25" s="173" t="n">
        <v>18.43213988</v>
      </c>
      <c r="E25" s="173" t="n">
        <v>44.13161283</v>
      </c>
      <c r="F25" s="173" t="n">
        <v>123.244261921733</v>
      </c>
      <c r="G25" s="173" t="n">
        <v>296.077766955898</v>
      </c>
      <c r="H25" s="176" t="n">
        <v>389.463647428785</v>
      </c>
      <c r="I25" s="173" t="n">
        <v>0</v>
      </c>
      <c r="J25" s="173" t="n">
        <v>0</v>
      </c>
      <c r="K25" s="173" t="n">
        <v>0</v>
      </c>
      <c r="L25" s="173" t="n">
        <v>-30.7538532236188</v>
      </c>
      <c r="M25" s="173" t="n">
        <v>31.8826582124315</v>
      </c>
      <c r="N25" s="173" t="n">
        <v>0</v>
      </c>
      <c r="O25" s="173" t="n">
        <v>0</v>
      </c>
      <c r="P25" s="173" t="n">
        <v>-0.16522564</v>
      </c>
      <c r="Q25" s="173" t="n">
        <v>0</v>
      </c>
      <c r="R25" s="173" t="n">
        <v>6.33371327</v>
      </c>
      <c r="S25" s="173" t="n">
        <v>0</v>
      </c>
      <c r="T25" s="173" t="n">
        <v>-61.0648806313675</v>
      </c>
      <c r="U25" s="173" t="n">
        <v>-1.09175335</v>
      </c>
      <c r="V25" s="173" t="n">
        <v>0</v>
      </c>
      <c r="W25" s="173" t="n">
        <v>0</v>
      </c>
      <c r="X25" s="173" t="n">
        <v>6.18241943</v>
      </c>
      <c r="Y25" s="173" t="n">
        <v>0</v>
      </c>
      <c r="Z25" s="173" t="n">
        <v>-49.0954051462919</v>
      </c>
      <c r="AA25" s="173" t="n">
        <v>0</v>
      </c>
      <c r="AB25" s="173" t="n">
        <v>5.35019292</v>
      </c>
      <c r="AC25" s="173" t="n">
        <v>-6.17842579</v>
      </c>
      <c r="AD25" s="173" t="n">
        <v>0</v>
      </c>
      <c r="AE25" s="173" t="n">
        <v>0</v>
      </c>
      <c r="AF25" s="173" t="n">
        <v>37.91163621</v>
      </c>
      <c r="AG25" s="173" t="n">
        <v>0</v>
      </c>
      <c r="AH25" s="173" t="n">
        <v>0</v>
      </c>
      <c r="AI25" s="173" t="n">
        <v>-33.31853645</v>
      </c>
      <c r="AJ25" s="173" t="n">
        <v>8.28702651</v>
      </c>
      <c r="AK25" s="173" t="n">
        <v>0</v>
      </c>
      <c r="AL25" s="173" t="n">
        <v>0</v>
      </c>
      <c r="AM25" s="173" t="n">
        <v>-1.11435374</v>
      </c>
      <c r="AN25" s="173" t="n">
        <v>0</v>
      </c>
      <c r="AO25" s="173" t="n">
        <v>0</v>
      </c>
      <c r="AP25" s="173" t="n">
        <v>0</v>
      </c>
      <c r="AQ25" s="173" t="n">
        <v>0</v>
      </c>
      <c r="AR25" s="173" t="n">
        <v>0</v>
      </c>
      <c r="AS25" s="173" t="n">
        <v>-0.33342676</v>
      </c>
      <c r="AT25" s="173" t="n">
        <v>0</v>
      </c>
      <c r="AU25" s="173" t="n">
        <v>13.1782199</v>
      </c>
      <c r="AV25" s="173" t="n">
        <v>0</v>
      </c>
      <c r="AW25" s="173" t="n">
        <v>44.13161283</v>
      </c>
      <c r="AX25" s="173" t="n">
        <v>134.777762415586</v>
      </c>
      <c r="AY25" s="173" t="n">
        <v>-23.5363036345679</v>
      </c>
      <c r="AZ25" s="173" t="n">
        <v>12.0028031407146</v>
      </c>
      <c r="BA25" s="173" t="n">
        <v>0</v>
      </c>
      <c r="BB25" s="173" t="n">
        <v>0</v>
      </c>
      <c r="BC25" s="173" t="n">
        <v>0</v>
      </c>
      <c r="BD25" s="173" t="n">
        <v>-55.3557683</v>
      </c>
      <c r="BE25" s="173" t="n">
        <v>0</v>
      </c>
      <c r="BF25" s="173" t="n">
        <v>35.50878481</v>
      </c>
      <c r="BG25" s="173" t="n">
        <v>0</v>
      </c>
      <c r="BH25" s="173" t="n">
        <v>0</v>
      </c>
      <c r="BI25" s="173" t="n">
        <v>315.924750445898</v>
      </c>
      <c r="BJ25" s="173" t="n">
        <v>0</v>
      </c>
      <c r="BK25" s="173" t="n">
        <v>0</v>
      </c>
      <c r="BL25" s="173" t="n">
        <v>0</v>
      </c>
    </row>
    <row r="26" customFormat="false" ht="12.75" hidden="false" customHeight="false" outlineLevel="0" collapsed="false">
      <c r="B26" s="175" t="n">
        <v>37591</v>
      </c>
      <c r="C26" s="173" t="n">
        <v>-104.468741851391</v>
      </c>
      <c r="D26" s="173" t="n">
        <v>17.09235245</v>
      </c>
      <c r="E26" s="173" t="n">
        <v>45.48805413</v>
      </c>
      <c r="F26" s="173" t="n">
        <v>129.975283646733</v>
      </c>
      <c r="G26" s="173" t="n">
        <v>300.326314701512</v>
      </c>
      <c r="H26" s="176" t="n">
        <v>388.413263076853</v>
      </c>
      <c r="I26" s="173" t="n">
        <v>0</v>
      </c>
      <c r="J26" s="173" t="n">
        <v>0</v>
      </c>
      <c r="K26" s="173" t="n">
        <v>0</v>
      </c>
      <c r="L26" s="173" t="n">
        <v>-34.6041688471423</v>
      </c>
      <c r="M26" s="173" t="n">
        <v>38.3105552559827</v>
      </c>
      <c r="N26" s="173" t="n">
        <v>0</v>
      </c>
      <c r="O26" s="173" t="n">
        <v>0</v>
      </c>
      <c r="P26" s="173" t="n">
        <v>-0.1813834</v>
      </c>
      <c r="Q26" s="173" t="n">
        <v>0</v>
      </c>
      <c r="R26" s="173" t="n">
        <v>4.76322752</v>
      </c>
      <c r="S26" s="173" t="n">
        <v>0</v>
      </c>
      <c r="T26" s="173" t="n">
        <v>-63.4784380539228</v>
      </c>
      <c r="U26" s="173" t="n">
        <v>-2.54469269</v>
      </c>
      <c r="V26" s="173" t="n">
        <v>0</v>
      </c>
      <c r="W26" s="173" t="n">
        <v>0</v>
      </c>
      <c r="X26" s="173" t="n">
        <v>5.33829639</v>
      </c>
      <c r="Y26" s="173" t="n">
        <v>0</v>
      </c>
      <c r="Z26" s="173" t="n">
        <v>-56.5614871963091</v>
      </c>
      <c r="AA26" s="173" t="n">
        <v>0</v>
      </c>
      <c r="AB26" s="173" t="n">
        <v>4.48934917</v>
      </c>
      <c r="AC26" s="173" t="n">
        <v>-6.16289766</v>
      </c>
      <c r="AD26" s="173" t="n">
        <v>0</v>
      </c>
      <c r="AE26" s="173" t="n">
        <v>0</v>
      </c>
      <c r="AF26" s="173" t="n">
        <v>33.98899281</v>
      </c>
      <c r="AG26" s="173" t="n">
        <v>0</v>
      </c>
      <c r="AH26" s="173" t="n">
        <v>0</v>
      </c>
      <c r="AI26" s="173" t="n">
        <v>-34.57490485</v>
      </c>
      <c r="AJ26" s="173" t="n">
        <v>12.52083057</v>
      </c>
      <c r="AK26" s="173" t="n">
        <v>0</v>
      </c>
      <c r="AL26" s="173" t="n">
        <v>0</v>
      </c>
      <c r="AM26" s="173" t="n">
        <v>-1.48150177</v>
      </c>
      <c r="AN26" s="173" t="n">
        <v>0</v>
      </c>
      <c r="AO26" s="173" t="n">
        <v>0</v>
      </c>
      <c r="AP26" s="173" t="n">
        <v>0</v>
      </c>
      <c r="AQ26" s="173" t="n">
        <v>0</v>
      </c>
      <c r="AR26" s="173" t="n">
        <v>0</v>
      </c>
      <c r="AS26" s="173" t="n">
        <v>-0.85387631</v>
      </c>
      <c r="AT26" s="173" t="n">
        <v>0</v>
      </c>
      <c r="AU26" s="173" t="n">
        <v>13.65570966</v>
      </c>
      <c r="AV26" s="173" t="n">
        <v>0</v>
      </c>
      <c r="AW26" s="173" t="n">
        <v>45.48805413</v>
      </c>
      <c r="AX26" s="173" t="n">
        <v>142.697041972156</v>
      </c>
      <c r="AY26" s="173" t="n">
        <v>-23.7342066376664</v>
      </c>
      <c r="AZ26" s="173" t="n">
        <v>11.0124483122435</v>
      </c>
      <c r="BA26" s="173" t="n">
        <v>0</v>
      </c>
      <c r="BB26" s="173" t="n">
        <v>0</v>
      </c>
      <c r="BC26" s="173" t="n">
        <v>0</v>
      </c>
      <c r="BD26" s="173" t="n">
        <v>-58.51578485</v>
      </c>
      <c r="BE26" s="173" t="n">
        <v>0</v>
      </c>
      <c r="BF26" s="173" t="n">
        <v>34.00611727</v>
      </c>
      <c r="BG26" s="173" t="n">
        <v>0</v>
      </c>
      <c r="BH26" s="173" t="n">
        <v>0</v>
      </c>
      <c r="BI26" s="173" t="n">
        <v>324.835982281512</v>
      </c>
      <c r="BJ26" s="173" t="n">
        <v>0</v>
      </c>
      <c r="BK26" s="173" t="n">
        <v>0</v>
      </c>
      <c r="BL26" s="173" t="n">
        <v>0</v>
      </c>
    </row>
    <row r="27" customFormat="false" ht="12.75" hidden="false" customHeight="false" outlineLevel="0" collapsed="false">
      <c r="B27" s="175" t="n">
        <v>37622</v>
      </c>
      <c r="C27" s="173" t="n">
        <v>34.9859357926141</v>
      </c>
      <c r="D27" s="173" t="n">
        <v>19.51219744</v>
      </c>
      <c r="E27" s="173" t="n">
        <v>45.36093696</v>
      </c>
      <c r="F27" s="173" t="n">
        <v>54.8138495262794</v>
      </c>
      <c r="G27" s="173" t="n">
        <v>56.0277645373773</v>
      </c>
      <c r="H27" s="176" t="n">
        <v>210.700684256271</v>
      </c>
      <c r="I27" s="173" t="n">
        <v>0</v>
      </c>
      <c r="J27" s="173" t="n">
        <v>0</v>
      </c>
      <c r="K27" s="173" t="n">
        <v>0</v>
      </c>
      <c r="L27" s="173" t="n">
        <v>-40.674660960891</v>
      </c>
      <c r="M27" s="173" t="n">
        <v>49.6701211486629</v>
      </c>
      <c r="N27" s="173" t="n">
        <v>0</v>
      </c>
      <c r="O27" s="173" t="n">
        <v>0</v>
      </c>
      <c r="P27" s="173" t="n">
        <v>-0.19289217</v>
      </c>
      <c r="Q27" s="173" t="n">
        <v>0</v>
      </c>
      <c r="R27" s="173" t="n">
        <v>0</v>
      </c>
      <c r="S27" s="173" t="n">
        <v>0</v>
      </c>
      <c r="T27" s="173" t="n">
        <v>77.9152409030035</v>
      </c>
      <c r="U27" s="173" t="n">
        <v>-2.45113088</v>
      </c>
      <c r="V27" s="173" t="n">
        <v>0</v>
      </c>
      <c r="W27" s="173" t="n">
        <v>0</v>
      </c>
      <c r="X27" s="173" t="n">
        <v>5.02431178</v>
      </c>
      <c r="Y27" s="173" t="n">
        <v>0</v>
      </c>
      <c r="Z27" s="173" t="n">
        <v>-61.6108331381613</v>
      </c>
      <c r="AA27" s="173" t="n">
        <v>0</v>
      </c>
      <c r="AB27" s="173" t="n">
        <v>7.30577911</v>
      </c>
      <c r="AC27" s="173" t="n">
        <v>-5.56037292</v>
      </c>
      <c r="AD27" s="173" t="n">
        <v>0</v>
      </c>
      <c r="AE27" s="173" t="n">
        <v>0</v>
      </c>
      <c r="AF27" s="173" t="n">
        <v>31.9427175</v>
      </c>
      <c r="AG27" s="173" t="n">
        <v>0</v>
      </c>
      <c r="AH27" s="173" t="n">
        <v>0</v>
      </c>
      <c r="AI27" s="173" t="n">
        <v>-16.33704479</v>
      </c>
      <c r="AJ27" s="173" t="n">
        <v>11.86639313</v>
      </c>
      <c r="AK27" s="173" t="n">
        <v>0</v>
      </c>
      <c r="AL27" s="173" t="n">
        <v>0</v>
      </c>
      <c r="AM27" s="173" t="n">
        <v>-1.52495999</v>
      </c>
      <c r="AN27" s="173" t="n">
        <v>0</v>
      </c>
      <c r="AO27" s="173" t="n">
        <v>0</v>
      </c>
      <c r="AP27" s="173" t="n">
        <v>0</v>
      </c>
      <c r="AQ27" s="173" t="n">
        <v>0</v>
      </c>
      <c r="AR27" s="173" t="n">
        <v>0</v>
      </c>
      <c r="AS27" s="173" t="n">
        <v>-0.87453549</v>
      </c>
      <c r="AT27" s="173" t="n">
        <v>0</v>
      </c>
      <c r="AU27" s="173" t="n">
        <v>0</v>
      </c>
      <c r="AV27" s="173" t="n">
        <v>0</v>
      </c>
      <c r="AW27" s="173" t="n">
        <v>45.36093696</v>
      </c>
      <c r="AX27" s="173" t="n">
        <v>36.3695930429714</v>
      </c>
      <c r="AY27" s="173" t="n">
        <v>7.92863022772225</v>
      </c>
      <c r="AZ27" s="173" t="n">
        <v>10.5156262555857</v>
      </c>
      <c r="BA27" s="173" t="n">
        <v>0</v>
      </c>
      <c r="BB27" s="173" t="n">
        <v>0</v>
      </c>
      <c r="BC27" s="173" t="n">
        <v>4.89250272737729</v>
      </c>
      <c r="BD27" s="173" t="n">
        <v>-59.25044861</v>
      </c>
      <c r="BE27" s="173" t="n">
        <v>0</v>
      </c>
      <c r="BF27" s="173" t="n">
        <v>25.77523954</v>
      </c>
      <c r="BG27" s="173" t="n">
        <v>0</v>
      </c>
      <c r="BH27" s="173" t="n">
        <v>0</v>
      </c>
      <c r="BI27" s="173" t="n">
        <v>84.61047088</v>
      </c>
      <c r="BJ27" s="173" t="n">
        <v>0</v>
      </c>
      <c r="BK27" s="173" t="n">
        <v>0</v>
      </c>
      <c r="BL27" s="173" t="n">
        <v>0</v>
      </c>
    </row>
    <row r="28" customFormat="false" ht="12.75" hidden="false" customHeight="false" outlineLevel="0" collapsed="false">
      <c r="B28" s="175" t="n">
        <v>37653</v>
      </c>
      <c r="C28" s="173" t="n">
        <v>40.4547052448228</v>
      </c>
      <c r="D28" s="173" t="n">
        <v>21.57223503</v>
      </c>
      <c r="E28" s="173" t="n">
        <v>40.8471204</v>
      </c>
      <c r="F28" s="173" t="n">
        <v>48.4837599005432</v>
      </c>
      <c r="G28" s="173" t="n">
        <v>48.0336582473773</v>
      </c>
      <c r="H28" s="176" t="n">
        <v>199.391478822743</v>
      </c>
      <c r="I28" s="173" t="n">
        <v>0</v>
      </c>
      <c r="J28" s="173" t="n">
        <v>0</v>
      </c>
      <c r="K28" s="173" t="n">
        <v>0</v>
      </c>
      <c r="L28" s="173" t="n">
        <v>-34.4161064756083</v>
      </c>
      <c r="M28" s="173" t="n">
        <v>46.1891389428336</v>
      </c>
      <c r="N28" s="173" t="n">
        <v>0</v>
      </c>
      <c r="O28" s="173" t="n">
        <v>0</v>
      </c>
      <c r="P28" s="173" t="n">
        <v>-0.05192804</v>
      </c>
      <c r="Q28" s="173" t="n">
        <v>0</v>
      </c>
      <c r="R28" s="173" t="n">
        <v>0</v>
      </c>
      <c r="S28" s="173" t="n">
        <v>0</v>
      </c>
      <c r="T28" s="173" t="n">
        <v>71.1287027345394</v>
      </c>
      <c r="U28" s="173" t="n">
        <v>-2.31724702</v>
      </c>
      <c r="V28" s="173" t="n">
        <v>0</v>
      </c>
      <c r="W28" s="173" t="n">
        <v>0</v>
      </c>
      <c r="X28" s="173" t="n">
        <v>5.3501265</v>
      </c>
      <c r="Y28" s="173" t="n">
        <v>0</v>
      </c>
      <c r="Z28" s="173" t="n">
        <v>-57.9723526669419</v>
      </c>
      <c r="AA28" s="173" t="n">
        <v>0</v>
      </c>
      <c r="AB28" s="173" t="n">
        <v>12.54437127</v>
      </c>
      <c r="AC28" s="173" t="n">
        <v>-5.54353776</v>
      </c>
      <c r="AD28" s="173" t="n">
        <v>0</v>
      </c>
      <c r="AE28" s="173" t="n">
        <v>0</v>
      </c>
      <c r="AF28" s="173" t="n">
        <v>34.33656919</v>
      </c>
      <c r="AG28" s="173" t="n">
        <v>0</v>
      </c>
      <c r="AH28" s="173" t="n">
        <v>0</v>
      </c>
      <c r="AI28" s="173" t="n">
        <v>-13.94686669</v>
      </c>
      <c r="AJ28" s="173" t="n">
        <v>8.76308048</v>
      </c>
      <c r="AK28" s="173" t="n">
        <v>0</v>
      </c>
      <c r="AL28" s="173" t="n">
        <v>0</v>
      </c>
      <c r="AM28" s="173" t="n">
        <v>-1.29040608</v>
      </c>
      <c r="AN28" s="173" t="n">
        <v>0</v>
      </c>
      <c r="AO28" s="173" t="n">
        <v>0</v>
      </c>
      <c r="AP28" s="173" t="n">
        <v>0</v>
      </c>
      <c r="AQ28" s="173" t="n">
        <v>0</v>
      </c>
      <c r="AR28" s="173" t="n">
        <v>0</v>
      </c>
      <c r="AS28" s="173" t="n">
        <v>-0.74660411</v>
      </c>
      <c r="AT28" s="173" t="n">
        <v>0</v>
      </c>
      <c r="AU28" s="173" t="n">
        <v>0</v>
      </c>
      <c r="AV28" s="173" t="n">
        <v>0</v>
      </c>
      <c r="AW28" s="173" t="n">
        <v>40.8471204</v>
      </c>
      <c r="AX28" s="173" t="n">
        <v>32.7666288318744</v>
      </c>
      <c r="AY28" s="173" t="n">
        <v>5.04217971793865</v>
      </c>
      <c r="AZ28" s="173" t="n">
        <v>10.6749513507302</v>
      </c>
      <c r="BA28" s="173" t="n">
        <v>0</v>
      </c>
      <c r="BB28" s="173" t="n">
        <v>0</v>
      </c>
      <c r="BC28" s="173" t="n">
        <v>5.34388438737729</v>
      </c>
      <c r="BD28" s="173" t="n">
        <v>-53.72424037</v>
      </c>
      <c r="BE28" s="173" t="n">
        <v>0</v>
      </c>
      <c r="BF28" s="173" t="n">
        <v>21.64469136</v>
      </c>
      <c r="BG28" s="173" t="n">
        <v>0</v>
      </c>
      <c r="BH28" s="173" t="n">
        <v>0</v>
      </c>
      <c r="BI28" s="173" t="n">
        <v>74.76932287</v>
      </c>
      <c r="BJ28" s="173" t="n">
        <v>0</v>
      </c>
      <c r="BK28" s="173" t="n">
        <v>0</v>
      </c>
      <c r="BL28" s="173" t="n">
        <v>0</v>
      </c>
    </row>
    <row r="29" customFormat="false" ht="12.75" hidden="false" customHeight="false" outlineLevel="0" collapsed="false">
      <c r="B29" s="175" t="n">
        <v>37681</v>
      </c>
      <c r="C29" s="173" t="n">
        <v>36.2127210619658</v>
      </c>
      <c r="D29" s="173" t="n">
        <v>30.2021594</v>
      </c>
      <c r="E29" s="173" t="n">
        <v>45.09394488</v>
      </c>
      <c r="F29" s="173" t="n">
        <v>51.7765885759971</v>
      </c>
      <c r="G29" s="173" t="n">
        <v>55.1698311173773</v>
      </c>
      <c r="H29" s="176" t="n">
        <v>218.45524503534</v>
      </c>
      <c r="I29" s="173" t="n">
        <v>0</v>
      </c>
      <c r="J29" s="173" t="n">
        <v>0</v>
      </c>
      <c r="K29" s="173" t="n">
        <v>0</v>
      </c>
      <c r="L29" s="173" t="n">
        <v>-30.2215393681591</v>
      </c>
      <c r="M29" s="173" t="n">
        <v>35.9853241326806</v>
      </c>
      <c r="N29" s="173" t="n">
        <v>0</v>
      </c>
      <c r="O29" s="173" t="n">
        <v>0</v>
      </c>
      <c r="P29" s="173" t="n">
        <v>-0.20885669</v>
      </c>
      <c r="Q29" s="173" t="n">
        <v>0</v>
      </c>
      <c r="R29" s="173" t="n">
        <v>0</v>
      </c>
      <c r="S29" s="173" t="n">
        <v>0</v>
      </c>
      <c r="T29" s="173" t="n">
        <v>76.601851994201</v>
      </c>
      <c r="U29" s="173" t="n">
        <v>-1.08093236</v>
      </c>
      <c r="V29" s="173" t="n">
        <v>0</v>
      </c>
      <c r="W29" s="173" t="n">
        <v>0</v>
      </c>
      <c r="X29" s="173" t="n">
        <v>5.64290372</v>
      </c>
      <c r="Y29" s="173" t="n">
        <v>0</v>
      </c>
      <c r="Z29" s="173" t="n">
        <v>-58.0051238667567</v>
      </c>
      <c r="AA29" s="173" t="n">
        <v>0</v>
      </c>
      <c r="AB29" s="173" t="n">
        <v>7.4990935</v>
      </c>
      <c r="AC29" s="173" t="n">
        <v>-5.52764485</v>
      </c>
      <c r="AD29" s="173" t="n">
        <v>0</v>
      </c>
      <c r="AE29" s="173" t="n">
        <v>0</v>
      </c>
      <c r="AF29" s="173" t="n">
        <v>41.51377984</v>
      </c>
      <c r="AG29" s="173" t="n">
        <v>0</v>
      </c>
      <c r="AH29" s="173" t="n">
        <v>0</v>
      </c>
      <c r="AI29" s="173" t="n">
        <v>-12.49216411</v>
      </c>
      <c r="AJ29" s="173" t="n">
        <v>8.18101245</v>
      </c>
      <c r="AK29" s="173" t="n">
        <v>0</v>
      </c>
      <c r="AL29" s="173" t="n">
        <v>0</v>
      </c>
      <c r="AM29" s="173" t="n">
        <v>-1.13399223</v>
      </c>
      <c r="AN29" s="173" t="n">
        <v>0</v>
      </c>
      <c r="AO29" s="173" t="n">
        <v>0</v>
      </c>
      <c r="AP29" s="173" t="n">
        <v>0</v>
      </c>
      <c r="AQ29" s="173" t="n">
        <v>0</v>
      </c>
      <c r="AR29" s="173" t="n">
        <v>0</v>
      </c>
      <c r="AS29" s="173" t="n">
        <v>-0.3388317</v>
      </c>
      <c r="AT29" s="173" t="n">
        <v>0</v>
      </c>
      <c r="AU29" s="173" t="n">
        <v>0</v>
      </c>
      <c r="AV29" s="173" t="n">
        <v>0</v>
      </c>
      <c r="AW29" s="173" t="n">
        <v>45.09394488</v>
      </c>
      <c r="AX29" s="173" t="n">
        <v>30.9294057290562</v>
      </c>
      <c r="AY29" s="173" t="n">
        <v>9.58128422377058</v>
      </c>
      <c r="AZ29" s="173" t="n">
        <v>11.2658986231703</v>
      </c>
      <c r="BA29" s="173" t="n">
        <v>0</v>
      </c>
      <c r="BB29" s="173" t="n">
        <v>0</v>
      </c>
      <c r="BC29" s="173" t="n">
        <v>4.91920193737729</v>
      </c>
      <c r="BD29" s="173" t="n">
        <v>-59.69466325</v>
      </c>
      <c r="BE29" s="173" t="n">
        <v>0</v>
      </c>
      <c r="BF29" s="173" t="n">
        <v>25.13746272</v>
      </c>
      <c r="BG29" s="173" t="n">
        <v>0</v>
      </c>
      <c r="BH29" s="173" t="n">
        <v>0</v>
      </c>
      <c r="BI29" s="173" t="n">
        <v>84.80782971</v>
      </c>
      <c r="BJ29" s="173" t="n">
        <v>0</v>
      </c>
      <c r="BK29" s="173" t="n">
        <v>0</v>
      </c>
      <c r="BL29" s="173" t="n">
        <v>0</v>
      </c>
    </row>
    <row r="30" customFormat="false" ht="12.75" hidden="false" customHeight="false" outlineLevel="0" collapsed="false">
      <c r="B30" s="175" t="n">
        <v>37712</v>
      </c>
      <c r="C30" s="173" t="n">
        <v>47.4849693231873</v>
      </c>
      <c r="D30" s="173" t="n">
        <v>44.54170492</v>
      </c>
      <c r="E30" s="173" t="n">
        <v>0</v>
      </c>
      <c r="F30" s="173" t="n">
        <v>67.1120654181339</v>
      </c>
      <c r="G30" s="173" t="n">
        <v>82.8297308886834</v>
      </c>
      <c r="H30" s="176" t="n">
        <v>241.968470550005</v>
      </c>
      <c r="I30" s="173" t="n">
        <v>0</v>
      </c>
      <c r="J30" s="173" t="n">
        <v>0</v>
      </c>
      <c r="K30" s="173" t="n">
        <v>0</v>
      </c>
      <c r="L30" s="173" t="n">
        <v>-24.6061589799858</v>
      </c>
      <c r="M30" s="173" t="n">
        <v>-10.1611419558325</v>
      </c>
      <c r="N30" s="173" t="n">
        <v>0</v>
      </c>
      <c r="O30" s="173" t="n">
        <v>0</v>
      </c>
      <c r="P30" s="173" t="n">
        <v>-0.29317609</v>
      </c>
      <c r="Q30" s="173" t="n">
        <v>0</v>
      </c>
      <c r="R30" s="173" t="n">
        <v>0</v>
      </c>
      <c r="S30" s="173" t="n">
        <v>0</v>
      </c>
      <c r="T30" s="173" t="n">
        <v>68.3139617390056</v>
      </c>
      <c r="U30" s="173" t="n">
        <v>-0.69171333</v>
      </c>
      <c r="V30" s="173" t="n">
        <v>0</v>
      </c>
      <c r="W30" s="173" t="n">
        <v>0</v>
      </c>
      <c r="X30" s="173" t="n">
        <v>6.10678653</v>
      </c>
      <c r="Y30" s="173" t="n">
        <v>0</v>
      </c>
      <c r="Z30" s="173" t="n">
        <v>0.82282905</v>
      </c>
      <c r="AA30" s="173" t="n">
        <v>0</v>
      </c>
      <c r="AB30" s="173" t="n">
        <v>7.99358236</v>
      </c>
      <c r="AC30" s="173" t="n">
        <v>-5.50912936</v>
      </c>
      <c r="AD30" s="173" t="n">
        <v>0</v>
      </c>
      <c r="AE30" s="173" t="n">
        <v>0</v>
      </c>
      <c r="AF30" s="173" t="n">
        <v>47.88357087</v>
      </c>
      <c r="AG30" s="173" t="n">
        <v>0</v>
      </c>
      <c r="AH30" s="173" t="n">
        <v>0</v>
      </c>
      <c r="AI30" s="173" t="n">
        <v>0.79128032</v>
      </c>
      <c r="AJ30" s="173" t="n">
        <v>1.5513866</v>
      </c>
      <c r="AK30" s="173" t="n">
        <v>0</v>
      </c>
      <c r="AL30" s="173" t="n">
        <v>0</v>
      </c>
      <c r="AM30" s="173" t="n">
        <v>0</v>
      </c>
      <c r="AN30" s="173" t="n">
        <v>0</v>
      </c>
      <c r="AO30" s="173" t="n">
        <v>0</v>
      </c>
      <c r="AP30" s="173" t="n">
        <v>0</v>
      </c>
      <c r="AQ30" s="173" t="n">
        <v>0</v>
      </c>
      <c r="AR30" s="173" t="n">
        <v>0</v>
      </c>
      <c r="AS30" s="173" t="n">
        <v>-0.17540351</v>
      </c>
      <c r="AT30" s="173" t="n">
        <v>0</v>
      </c>
      <c r="AU30" s="173" t="n">
        <v>0</v>
      </c>
      <c r="AV30" s="173" t="n">
        <v>0</v>
      </c>
      <c r="AW30" s="173" t="n">
        <v>0</v>
      </c>
      <c r="AX30" s="173" t="n">
        <v>30.309832500853</v>
      </c>
      <c r="AY30" s="173" t="n">
        <v>23.5035626290626</v>
      </c>
      <c r="AZ30" s="173" t="n">
        <v>13.2986702882183</v>
      </c>
      <c r="BA30" s="173" t="n">
        <v>0</v>
      </c>
      <c r="BB30" s="173" t="n">
        <v>0</v>
      </c>
      <c r="BC30" s="173" t="n">
        <v>5.07928377737729</v>
      </c>
      <c r="BD30" s="173" t="n">
        <v>-0.05161221</v>
      </c>
      <c r="BE30" s="173" t="n">
        <v>0</v>
      </c>
      <c r="BF30" s="173" t="n">
        <v>24.0696338813061</v>
      </c>
      <c r="BG30" s="173" t="n">
        <v>0</v>
      </c>
      <c r="BH30" s="173" t="n">
        <v>0</v>
      </c>
      <c r="BI30" s="173" t="n">
        <v>53.73242544</v>
      </c>
      <c r="BJ30" s="173" t="n">
        <v>0</v>
      </c>
      <c r="BK30" s="173" t="n">
        <v>0</v>
      </c>
      <c r="BL30" s="173" t="n">
        <v>0</v>
      </c>
    </row>
    <row r="31" customFormat="false" ht="12.75" hidden="false" customHeight="false" outlineLevel="0" collapsed="false">
      <c r="B31" s="175" t="n">
        <v>37742</v>
      </c>
      <c r="C31" s="173" t="n">
        <v>47.8720023766753</v>
      </c>
      <c r="D31" s="173" t="n">
        <v>56.73684887</v>
      </c>
      <c r="E31" s="173" t="n">
        <v>0</v>
      </c>
      <c r="F31" s="173" t="n">
        <v>68.8712968894661</v>
      </c>
      <c r="G31" s="173" t="n">
        <v>84.5130410575613</v>
      </c>
      <c r="H31" s="176" t="n">
        <v>257.993189193703</v>
      </c>
      <c r="I31" s="173" t="n">
        <v>0</v>
      </c>
      <c r="J31" s="173" t="n">
        <v>0</v>
      </c>
      <c r="K31" s="173" t="n">
        <v>0</v>
      </c>
      <c r="L31" s="173" t="n">
        <v>-24.096307097616</v>
      </c>
      <c r="M31" s="173" t="n">
        <v>-10.8101529965894</v>
      </c>
      <c r="N31" s="173" t="n">
        <v>0</v>
      </c>
      <c r="O31" s="173" t="n">
        <v>0</v>
      </c>
      <c r="P31" s="173" t="n">
        <v>-0.39476894</v>
      </c>
      <c r="Q31" s="173" t="n">
        <v>0</v>
      </c>
      <c r="R31" s="173" t="n">
        <v>0</v>
      </c>
      <c r="S31" s="173" t="n">
        <v>0</v>
      </c>
      <c r="T31" s="173" t="n">
        <v>69.9752660808808</v>
      </c>
      <c r="U31" s="173" t="n">
        <v>-0.71634333</v>
      </c>
      <c r="V31" s="173" t="n">
        <v>0</v>
      </c>
      <c r="W31" s="173" t="n">
        <v>0</v>
      </c>
      <c r="X31" s="173" t="n">
        <v>6.03143987</v>
      </c>
      <c r="Y31" s="173" t="n">
        <v>0</v>
      </c>
      <c r="Z31" s="173" t="n">
        <v>0.95175376</v>
      </c>
      <c r="AA31" s="173" t="n">
        <v>0</v>
      </c>
      <c r="AB31" s="173" t="n">
        <v>6.93111503</v>
      </c>
      <c r="AC31" s="173" t="n">
        <v>-5.49034518</v>
      </c>
      <c r="AD31" s="173" t="n">
        <v>0</v>
      </c>
      <c r="AE31" s="173" t="n">
        <v>0</v>
      </c>
      <c r="AF31" s="173" t="n">
        <v>51.02774552</v>
      </c>
      <c r="AG31" s="173" t="n">
        <v>0</v>
      </c>
      <c r="AH31" s="173" t="n">
        <v>0</v>
      </c>
      <c r="AI31" s="173" t="n">
        <v>0.92523874</v>
      </c>
      <c r="AJ31" s="173" t="n">
        <v>10.47707972</v>
      </c>
      <c r="AK31" s="173" t="n">
        <v>0</v>
      </c>
      <c r="AL31" s="173" t="n">
        <v>0</v>
      </c>
      <c r="AM31" s="173" t="n">
        <v>0</v>
      </c>
      <c r="AN31" s="173" t="n">
        <v>0</v>
      </c>
      <c r="AO31" s="173" t="n">
        <v>0</v>
      </c>
      <c r="AP31" s="173" t="n">
        <v>0</v>
      </c>
      <c r="AQ31" s="173" t="n">
        <v>0</v>
      </c>
      <c r="AR31" s="173" t="n">
        <v>0</v>
      </c>
      <c r="AS31" s="173" t="n">
        <v>-0.20286993</v>
      </c>
      <c r="AT31" s="173" t="n">
        <v>0</v>
      </c>
      <c r="AU31" s="173" t="n">
        <v>0</v>
      </c>
      <c r="AV31" s="173" t="n">
        <v>0</v>
      </c>
      <c r="AW31" s="173" t="n">
        <v>0</v>
      </c>
      <c r="AX31" s="173" t="n">
        <v>30.8690383695513</v>
      </c>
      <c r="AY31" s="173" t="n">
        <v>24.8792800958646</v>
      </c>
      <c r="AZ31" s="173" t="n">
        <v>13.1229784240502</v>
      </c>
      <c r="BA31" s="173" t="n">
        <v>0</v>
      </c>
      <c r="BB31" s="173" t="n">
        <v>0</v>
      </c>
      <c r="BC31" s="173" t="n">
        <v>4.94963061737729</v>
      </c>
      <c r="BD31" s="173" t="n">
        <v>-0.25538151</v>
      </c>
      <c r="BE31" s="173" t="n">
        <v>0</v>
      </c>
      <c r="BF31" s="173" t="n">
        <v>24.1181890401841</v>
      </c>
      <c r="BG31" s="173" t="n">
        <v>0</v>
      </c>
      <c r="BH31" s="173" t="n">
        <v>0</v>
      </c>
      <c r="BI31" s="173" t="n">
        <v>55.70060291</v>
      </c>
      <c r="BJ31" s="173" t="n">
        <v>0</v>
      </c>
      <c r="BK31" s="173" t="n">
        <v>0</v>
      </c>
      <c r="BL31" s="173" t="n">
        <v>0</v>
      </c>
    </row>
    <row r="32" customFormat="false" ht="12.75" hidden="false" customHeight="false" outlineLevel="0" collapsed="false">
      <c r="B32" s="175" t="n">
        <v>37773</v>
      </c>
      <c r="C32" s="173" t="n">
        <v>48.8633070718712</v>
      </c>
      <c r="D32" s="173" t="n">
        <v>55.87815408</v>
      </c>
      <c r="E32" s="173" t="n">
        <v>0</v>
      </c>
      <c r="F32" s="173" t="n">
        <v>68.0266962830008</v>
      </c>
      <c r="G32" s="173" t="n">
        <v>81.6087675267641</v>
      </c>
      <c r="H32" s="176" t="n">
        <v>254.376924961636</v>
      </c>
      <c r="I32" s="173" t="n">
        <v>0</v>
      </c>
      <c r="J32" s="173" t="n">
        <v>0</v>
      </c>
      <c r="K32" s="173" t="n">
        <v>0</v>
      </c>
      <c r="L32" s="173" t="n">
        <v>-24.999111771507</v>
      </c>
      <c r="M32" s="173" t="n">
        <v>-8.64627838185905</v>
      </c>
      <c r="N32" s="173" t="n">
        <v>0</v>
      </c>
      <c r="O32" s="173" t="n">
        <v>0</v>
      </c>
      <c r="P32" s="173" t="n">
        <v>-0.43811032</v>
      </c>
      <c r="Q32" s="173" t="n">
        <v>0</v>
      </c>
      <c r="R32" s="173" t="n">
        <v>0</v>
      </c>
      <c r="S32" s="173" t="n">
        <v>0</v>
      </c>
      <c r="T32" s="173" t="n">
        <v>68.2055858352373</v>
      </c>
      <c r="U32" s="173" t="n">
        <v>-0.74416865</v>
      </c>
      <c r="V32" s="173" t="n">
        <v>0</v>
      </c>
      <c r="W32" s="173" t="n">
        <v>0</v>
      </c>
      <c r="X32" s="173" t="n">
        <v>5.85783986</v>
      </c>
      <c r="Y32" s="173" t="n">
        <v>0</v>
      </c>
      <c r="Z32" s="173" t="n">
        <v>0.90194362</v>
      </c>
      <c r="AA32" s="173" t="n">
        <v>0</v>
      </c>
      <c r="AB32" s="173" t="n">
        <v>8.72560688</v>
      </c>
      <c r="AC32" s="173" t="n">
        <v>-5.47014234</v>
      </c>
      <c r="AD32" s="173" t="n">
        <v>0</v>
      </c>
      <c r="AE32" s="173" t="n">
        <v>0</v>
      </c>
      <c r="AF32" s="173" t="n">
        <v>49.85991848</v>
      </c>
      <c r="AG32" s="173" t="n">
        <v>0</v>
      </c>
      <c r="AH32" s="173" t="n">
        <v>0</v>
      </c>
      <c r="AI32" s="173" t="n">
        <v>0.87681992</v>
      </c>
      <c r="AJ32" s="173" t="n">
        <v>10.8038122</v>
      </c>
      <c r="AK32" s="173" t="n">
        <v>0</v>
      </c>
      <c r="AL32" s="173" t="n">
        <v>0</v>
      </c>
      <c r="AM32" s="173" t="n">
        <v>0</v>
      </c>
      <c r="AN32" s="173" t="n">
        <v>0</v>
      </c>
      <c r="AO32" s="173" t="n">
        <v>0</v>
      </c>
      <c r="AP32" s="173" t="n">
        <v>0</v>
      </c>
      <c r="AQ32" s="173" t="n">
        <v>0</v>
      </c>
      <c r="AR32" s="173" t="n">
        <v>0</v>
      </c>
      <c r="AS32" s="173" t="n">
        <v>-0.19225418</v>
      </c>
      <c r="AT32" s="173" t="n">
        <v>0</v>
      </c>
      <c r="AU32" s="173" t="n">
        <v>0</v>
      </c>
      <c r="AV32" s="173" t="n">
        <v>0</v>
      </c>
      <c r="AW32" s="173" t="n">
        <v>0</v>
      </c>
      <c r="AX32" s="173" t="n">
        <v>31.7353484130508</v>
      </c>
      <c r="AY32" s="173" t="n">
        <v>23.7587465983806</v>
      </c>
      <c r="AZ32" s="173" t="n">
        <v>12.5326012715694</v>
      </c>
      <c r="BA32" s="173" t="n">
        <v>0</v>
      </c>
      <c r="BB32" s="173" t="n">
        <v>0</v>
      </c>
      <c r="BC32" s="173" t="n">
        <v>5.11006299737729</v>
      </c>
      <c r="BD32" s="173" t="n">
        <v>-0.22133541</v>
      </c>
      <c r="BE32" s="173" t="n">
        <v>0</v>
      </c>
      <c r="BF32" s="173" t="n">
        <v>23.6023056393869</v>
      </c>
      <c r="BG32" s="173" t="n">
        <v>0</v>
      </c>
      <c r="BH32" s="173" t="n">
        <v>0</v>
      </c>
      <c r="BI32" s="173" t="n">
        <v>53.1177343</v>
      </c>
      <c r="BJ32" s="173" t="n">
        <v>0</v>
      </c>
      <c r="BK32" s="173" t="n">
        <v>0</v>
      </c>
      <c r="BL32" s="173" t="n">
        <v>0</v>
      </c>
    </row>
    <row r="33" customFormat="false" ht="12.75" hidden="false" customHeight="false" outlineLevel="0" collapsed="false">
      <c r="B33" s="175" t="n">
        <v>37803</v>
      </c>
      <c r="C33" s="173" t="n">
        <v>51.4656962675366</v>
      </c>
      <c r="D33" s="173" t="n">
        <v>58.95192338</v>
      </c>
      <c r="E33" s="173" t="n">
        <v>0</v>
      </c>
      <c r="F33" s="173" t="n">
        <v>73.2900884895275</v>
      </c>
      <c r="G33" s="173" t="n">
        <v>82.5777330511718</v>
      </c>
      <c r="H33" s="176" t="n">
        <v>266.285441188236</v>
      </c>
      <c r="I33" s="173" t="n">
        <v>0</v>
      </c>
      <c r="J33" s="173" t="n">
        <v>0</v>
      </c>
      <c r="K33" s="173" t="n">
        <v>0</v>
      </c>
      <c r="L33" s="173" t="n">
        <v>-26.4910692796418</v>
      </c>
      <c r="M33" s="173" t="n">
        <v>-6.36840426960907</v>
      </c>
      <c r="N33" s="173" t="n">
        <v>0</v>
      </c>
      <c r="O33" s="173" t="n">
        <v>0</v>
      </c>
      <c r="P33" s="173" t="n">
        <v>-0.44170642</v>
      </c>
      <c r="Q33" s="173" t="n">
        <v>0</v>
      </c>
      <c r="R33" s="173" t="n">
        <v>0</v>
      </c>
      <c r="S33" s="173" t="n">
        <v>0</v>
      </c>
      <c r="T33" s="173" t="n">
        <v>70.9850997767875</v>
      </c>
      <c r="U33" s="173" t="n">
        <v>-0.86714324</v>
      </c>
      <c r="V33" s="173" t="n">
        <v>0</v>
      </c>
      <c r="W33" s="173" t="n">
        <v>0</v>
      </c>
      <c r="X33" s="173" t="n">
        <v>5.68136224</v>
      </c>
      <c r="Y33" s="173" t="n">
        <v>0</v>
      </c>
      <c r="Z33" s="173" t="n">
        <v>1.03362101</v>
      </c>
      <c r="AA33" s="173" t="n">
        <v>0</v>
      </c>
      <c r="AB33" s="173" t="n">
        <v>7.93393645</v>
      </c>
      <c r="AC33" s="173" t="n">
        <v>-5.44981432</v>
      </c>
      <c r="AD33" s="173" t="n">
        <v>0</v>
      </c>
      <c r="AE33" s="173" t="n">
        <v>0</v>
      </c>
      <c r="AF33" s="173" t="n">
        <v>51.44873836</v>
      </c>
      <c r="AG33" s="173" t="n">
        <v>0</v>
      </c>
      <c r="AH33" s="173" t="n">
        <v>0</v>
      </c>
      <c r="AI33" s="173" t="n">
        <v>1.01380036</v>
      </c>
      <c r="AJ33" s="173" t="n">
        <v>12.14053784</v>
      </c>
      <c r="AK33" s="173" t="n">
        <v>0</v>
      </c>
      <c r="AL33" s="173" t="n">
        <v>0</v>
      </c>
      <c r="AM33" s="173" t="n">
        <v>0</v>
      </c>
      <c r="AN33" s="173" t="n">
        <v>0</v>
      </c>
      <c r="AO33" s="173" t="n">
        <v>0</v>
      </c>
      <c r="AP33" s="173" t="n">
        <v>0</v>
      </c>
      <c r="AQ33" s="173" t="n">
        <v>0</v>
      </c>
      <c r="AR33" s="173" t="n">
        <v>0</v>
      </c>
      <c r="AS33" s="173" t="n">
        <v>-0.20133886</v>
      </c>
      <c r="AT33" s="173" t="n">
        <v>0</v>
      </c>
      <c r="AU33" s="173" t="n">
        <v>0</v>
      </c>
      <c r="AV33" s="173" t="n">
        <v>0</v>
      </c>
      <c r="AW33" s="173" t="n">
        <v>0</v>
      </c>
      <c r="AX33" s="173" t="n">
        <v>35.6855390663252</v>
      </c>
      <c r="AY33" s="173" t="n">
        <v>25.4409703268506</v>
      </c>
      <c r="AZ33" s="173" t="n">
        <v>12.1635790963517</v>
      </c>
      <c r="BA33" s="173" t="n">
        <v>0</v>
      </c>
      <c r="BB33" s="173" t="n">
        <v>0</v>
      </c>
      <c r="BC33" s="173" t="n">
        <v>4.98269527737729</v>
      </c>
      <c r="BD33" s="173" t="n">
        <v>-0.164728</v>
      </c>
      <c r="BE33" s="173" t="n">
        <v>0</v>
      </c>
      <c r="BF33" s="173" t="n">
        <v>23.0387940337945</v>
      </c>
      <c r="BG33" s="173" t="n">
        <v>0</v>
      </c>
      <c r="BH33" s="173" t="n">
        <v>0</v>
      </c>
      <c r="BI33" s="173" t="n">
        <v>54.72097174</v>
      </c>
      <c r="BJ33" s="173" t="n">
        <v>0</v>
      </c>
      <c r="BK33" s="173" t="n">
        <v>0</v>
      </c>
      <c r="BL33" s="173" t="n">
        <v>0</v>
      </c>
    </row>
    <row r="34" customFormat="false" ht="12.75" hidden="false" customHeight="false" outlineLevel="0" collapsed="false">
      <c r="B34" s="175" t="n">
        <v>37834</v>
      </c>
      <c r="C34" s="173" t="n">
        <v>53.8667621458071</v>
      </c>
      <c r="D34" s="173" t="n">
        <v>60.01598829</v>
      </c>
      <c r="E34" s="173" t="n">
        <v>0</v>
      </c>
      <c r="F34" s="173" t="n">
        <v>76.2605625616782</v>
      </c>
      <c r="G34" s="173" t="n">
        <v>81.2770279456099</v>
      </c>
      <c r="H34" s="176" t="n">
        <v>271.420340943095</v>
      </c>
      <c r="I34" s="173" t="n">
        <v>0</v>
      </c>
      <c r="J34" s="173" t="n">
        <v>0</v>
      </c>
      <c r="K34" s="173" t="n">
        <v>0</v>
      </c>
      <c r="L34" s="173" t="n">
        <v>-28.0424960063306</v>
      </c>
      <c r="M34" s="173" t="n">
        <v>-3.49361742270713</v>
      </c>
      <c r="N34" s="173" t="n">
        <v>0</v>
      </c>
      <c r="O34" s="173" t="n">
        <v>0</v>
      </c>
      <c r="P34" s="173" t="n">
        <v>-0.44639829</v>
      </c>
      <c r="Q34" s="173" t="n">
        <v>0</v>
      </c>
      <c r="R34" s="173" t="n">
        <v>0</v>
      </c>
      <c r="S34" s="173" t="n">
        <v>0</v>
      </c>
      <c r="T34" s="173" t="n">
        <v>71.7161195948448</v>
      </c>
      <c r="U34" s="173" t="n">
        <v>-0.96585603</v>
      </c>
      <c r="V34" s="173" t="n">
        <v>0</v>
      </c>
      <c r="W34" s="173" t="n">
        <v>0</v>
      </c>
      <c r="X34" s="173" t="n">
        <v>5.49163741</v>
      </c>
      <c r="Y34" s="173" t="n">
        <v>0</v>
      </c>
      <c r="Z34" s="173" t="n">
        <v>1.11803867</v>
      </c>
      <c r="AA34" s="173" t="n">
        <v>0</v>
      </c>
      <c r="AB34" s="173" t="n">
        <v>8.48933422</v>
      </c>
      <c r="AC34" s="173" t="n">
        <v>-5.42800474</v>
      </c>
      <c r="AD34" s="173" t="n">
        <v>0</v>
      </c>
      <c r="AE34" s="173" t="n">
        <v>0</v>
      </c>
      <c r="AF34" s="173" t="n">
        <v>51.36383977</v>
      </c>
      <c r="AG34" s="173" t="n">
        <v>0</v>
      </c>
      <c r="AH34" s="173" t="n">
        <v>0</v>
      </c>
      <c r="AI34" s="173" t="n">
        <v>1.10477519</v>
      </c>
      <c r="AJ34" s="173" t="n">
        <v>13.19478436</v>
      </c>
      <c r="AK34" s="173" t="n">
        <v>0</v>
      </c>
      <c r="AL34" s="173" t="n">
        <v>0</v>
      </c>
      <c r="AM34" s="173" t="n">
        <v>0</v>
      </c>
      <c r="AN34" s="173" t="n">
        <v>0</v>
      </c>
      <c r="AO34" s="173" t="n">
        <v>0</v>
      </c>
      <c r="AP34" s="173" t="n">
        <v>0</v>
      </c>
      <c r="AQ34" s="173" t="n">
        <v>0</v>
      </c>
      <c r="AR34" s="173" t="n">
        <v>0</v>
      </c>
      <c r="AS34" s="173" t="n">
        <v>-0.21940629</v>
      </c>
      <c r="AT34" s="173" t="n">
        <v>0</v>
      </c>
      <c r="AU34" s="173" t="n">
        <v>0</v>
      </c>
      <c r="AV34" s="173" t="n">
        <v>0</v>
      </c>
      <c r="AW34" s="173" t="n">
        <v>0</v>
      </c>
      <c r="AX34" s="173" t="n">
        <v>38.7535742765871</v>
      </c>
      <c r="AY34" s="173" t="n">
        <v>25.8188159981008</v>
      </c>
      <c r="AZ34" s="173" t="n">
        <v>11.6881722869903</v>
      </c>
      <c r="BA34" s="173" t="n">
        <v>0</v>
      </c>
      <c r="BB34" s="173" t="n">
        <v>0</v>
      </c>
      <c r="BC34" s="173" t="n">
        <v>5.00048729737729</v>
      </c>
      <c r="BD34" s="173" t="n">
        <v>-0.18355476</v>
      </c>
      <c r="BE34" s="173" t="n">
        <v>0</v>
      </c>
      <c r="BF34" s="173" t="n">
        <v>22.3251269182326</v>
      </c>
      <c r="BG34" s="173" t="n">
        <v>0</v>
      </c>
      <c r="BH34" s="173" t="n">
        <v>0</v>
      </c>
      <c r="BI34" s="173" t="n">
        <v>54.13496849</v>
      </c>
      <c r="BJ34" s="173" t="n">
        <v>0</v>
      </c>
      <c r="BK34" s="173" t="n">
        <v>0</v>
      </c>
      <c r="BL34" s="173" t="n">
        <v>0</v>
      </c>
    </row>
    <row r="35" customFormat="false" ht="12.75" hidden="false" customHeight="false" outlineLevel="0" collapsed="false">
      <c r="B35" s="175" t="n">
        <v>37865</v>
      </c>
      <c r="C35" s="173" t="n">
        <v>53.7676045894672</v>
      </c>
      <c r="D35" s="173" t="n">
        <v>56.11433734</v>
      </c>
      <c r="E35" s="173" t="n">
        <v>0</v>
      </c>
      <c r="F35" s="173" t="n">
        <v>74.2585142748072</v>
      </c>
      <c r="G35" s="173" t="n">
        <v>78.5673211744461</v>
      </c>
      <c r="H35" s="176" t="n">
        <v>262.707777378721</v>
      </c>
      <c r="I35" s="173" t="n">
        <v>0</v>
      </c>
      <c r="J35" s="173" t="n">
        <v>0</v>
      </c>
      <c r="K35" s="173" t="n">
        <v>0</v>
      </c>
      <c r="L35" s="173" t="n">
        <v>-29.4552386795295</v>
      </c>
      <c r="M35" s="173" t="n">
        <v>-2.3557605003696</v>
      </c>
      <c r="N35" s="173" t="n">
        <v>0</v>
      </c>
      <c r="O35" s="173" t="n">
        <v>0</v>
      </c>
      <c r="P35" s="173" t="n">
        <v>-0.30715384</v>
      </c>
      <c r="Q35" s="173" t="n">
        <v>0</v>
      </c>
      <c r="R35" s="173" t="n">
        <v>0</v>
      </c>
      <c r="S35" s="173" t="n">
        <v>0</v>
      </c>
      <c r="T35" s="173" t="n">
        <v>70.0435755793663</v>
      </c>
      <c r="U35" s="173" t="n">
        <v>-0.9435028</v>
      </c>
      <c r="V35" s="173" t="n">
        <v>0</v>
      </c>
      <c r="W35" s="173" t="n">
        <v>0</v>
      </c>
      <c r="X35" s="173" t="n">
        <v>5.52423173</v>
      </c>
      <c r="Y35" s="173" t="n">
        <v>0</v>
      </c>
      <c r="Z35" s="173" t="n">
        <v>1.05901339</v>
      </c>
      <c r="AA35" s="173" t="n">
        <v>0</v>
      </c>
      <c r="AB35" s="173" t="n">
        <v>10.20243971</v>
      </c>
      <c r="AC35" s="173" t="n">
        <v>-5.40541554</v>
      </c>
      <c r="AD35" s="173" t="n">
        <v>0</v>
      </c>
      <c r="AE35" s="173" t="n">
        <v>0</v>
      </c>
      <c r="AF35" s="173" t="n">
        <v>48.05228405</v>
      </c>
      <c r="AG35" s="173" t="n">
        <v>0</v>
      </c>
      <c r="AH35" s="173" t="n">
        <v>0</v>
      </c>
      <c r="AI35" s="173" t="n">
        <v>1.04645724</v>
      </c>
      <c r="AJ35" s="173" t="n">
        <v>12.62883604</v>
      </c>
      <c r="AK35" s="173" t="n">
        <v>0</v>
      </c>
      <c r="AL35" s="173" t="n">
        <v>0</v>
      </c>
      <c r="AM35" s="173" t="n">
        <v>0</v>
      </c>
      <c r="AN35" s="173" t="n">
        <v>0</v>
      </c>
      <c r="AO35" s="173" t="n">
        <v>0</v>
      </c>
      <c r="AP35" s="173" t="n">
        <v>0</v>
      </c>
      <c r="AQ35" s="173" t="n">
        <v>0</v>
      </c>
      <c r="AR35" s="173" t="n">
        <v>0</v>
      </c>
      <c r="AS35" s="173" t="n">
        <v>-0.20782445</v>
      </c>
      <c r="AT35" s="173" t="n">
        <v>0</v>
      </c>
      <c r="AU35" s="173" t="n">
        <v>0</v>
      </c>
      <c r="AV35" s="173" t="n">
        <v>0</v>
      </c>
      <c r="AW35" s="173" t="n">
        <v>0</v>
      </c>
      <c r="AX35" s="173" t="n">
        <v>38.3652664720393</v>
      </c>
      <c r="AY35" s="173" t="n">
        <v>24.2784846856469</v>
      </c>
      <c r="AZ35" s="173" t="n">
        <v>11.614763117121</v>
      </c>
      <c r="BA35" s="173" t="n">
        <v>0</v>
      </c>
      <c r="BB35" s="173" t="n">
        <v>0</v>
      </c>
      <c r="BC35" s="173" t="n">
        <v>5.16116309737729</v>
      </c>
      <c r="BD35" s="173" t="n">
        <v>-0.13255669</v>
      </c>
      <c r="BE35" s="173" t="n">
        <v>0</v>
      </c>
      <c r="BF35" s="173" t="n">
        <v>21.8698847570688</v>
      </c>
      <c r="BG35" s="173" t="n">
        <v>0</v>
      </c>
      <c r="BH35" s="173" t="n">
        <v>0</v>
      </c>
      <c r="BI35" s="173" t="n">
        <v>51.66883001</v>
      </c>
      <c r="BJ35" s="173" t="n">
        <v>0</v>
      </c>
      <c r="BK35" s="173" t="n">
        <v>0</v>
      </c>
      <c r="BL35" s="173" t="n">
        <v>0</v>
      </c>
    </row>
    <row r="36" customFormat="false" ht="12.75" hidden="false" customHeight="false" outlineLevel="0" collapsed="false">
      <c r="B36" s="175" t="n">
        <v>37895</v>
      </c>
      <c r="C36" s="173" t="n">
        <v>46.6768445008106</v>
      </c>
      <c r="D36" s="173" t="n">
        <v>43.37363668</v>
      </c>
      <c r="E36" s="173" t="n">
        <v>0</v>
      </c>
      <c r="F36" s="173" t="n">
        <v>73.9036729607294</v>
      </c>
      <c r="G36" s="173" t="n">
        <v>79.6354132793535</v>
      </c>
      <c r="H36" s="176" t="n">
        <v>243.589567420894</v>
      </c>
      <c r="I36" s="173" t="n">
        <v>0</v>
      </c>
      <c r="J36" s="173" t="n">
        <v>0</v>
      </c>
      <c r="K36" s="173" t="n">
        <v>0</v>
      </c>
      <c r="L36" s="173" t="n">
        <v>-30.4150863788371</v>
      </c>
      <c r="M36" s="173" t="n">
        <v>0.0829383866562949</v>
      </c>
      <c r="N36" s="173" t="n">
        <v>0</v>
      </c>
      <c r="O36" s="173" t="n">
        <v>0</v>
      </c>
      <c r="P36" s="173" t="n">
        <v>-0.30475134</v>
      </c>
      <c r="Q36" s="173" t="n">
        <v>0</v>
      </c>
      <c r="R36" s="173" t="n">
        <v>0</v>
      </c>
      <c r="S36" s="173" t="n">
        <v>0</v>
      </c>
      <c r="T36" s="173" t="n">
        <v>72.5912152329914</v>
      </c>
      <c r="U36" s="173" t="n">
        <v>-1.05735246</v>
      </c>
      <c r="V36" s="173" t="n">
        <v>0</v>
      </c>
      <c r="W36" s="173" t="n">
        <v>0</v>
      </c>
      <c r="X36" s="173" t="n">
        <v>5.47394801</v>
      </c>
      <c r="Y36" s="173" t="n">
        <v>0</v>
      </c>
      <c r="Z36" s="173" t="n">
        <v>0.30593305</v>
      </c>
      <c r="AA36" s="173" t="n">
        <v>0</v>
      </c>
      <c r="AB36" s="173" t="n">
        <v>0</v>
      </c>
      <c r="AC36" s="173" t="n">
        <v>-5.38309474</v>
      </c>
      <c r="AD36" s="173" t="n">
        <v>0</v>
      </c>
      <c r="AE36" s="173" t="n">
        <v>0</v>
      </c>
      <c r="AF36" s="173" t="n">
        <v>47.60314978</v>
      </c>
      <c r="AG36" s="173" t="n">
        <v>0</v>
      </c>
      <c r="AH36" s="173" t="n">
        <v>0</v>
      </c>
      <c r="AI36" s="173" t="n">
        <v>1.3898574</v>
      </c>
      <c r="AJ36" s="173" t="n">
        <v>0</v>
      </c>
      <c r="AK36" s="173" t="n">
        <v>0</v>
      </c>
      <c r="AL36" s="173" t="n">
        <v>0</v>
      </c>
      <c r="AM36" s="173" t="n">
        <v>0</v>
      </c>
      <c r="AN36" s="173" t="n">
        <v>0</v>
      </c>
      <c r="AO36" s="173" t="n">
        <v>0</v>
      </c>
      <c r="AP36" s="173" t="n">
        <v>0</v>
      </c>
      <c r="AQ36" s="173" t="n">
        <v>0</v>
      </c>
      <c r="AR36" s="173" t="n">
        <v>0</v>
      </c>
      <c r="AS36" s="173" t="n">
        <v>-0.23627576</v>
      </c>
      <c r="AT36" s="173" t="n">
        <v>0</v>
      </c>
      <c r="AU36" s="173" t="n">
        <v>0</v>
      </c>
      <c r="AV36" s="173" t="n">
        <v>0</v>
      </c>
      <c r="AW36" s="173" t="n">
        <v>0</v>
      </c>
      <c r="AX36" s="173" t="n">
        <v>42.3768006042382</v>
      </c>
      <c r="AY36" s="173" t="n">
        <v>20.2956792690483</v>
      </c>
      <c r="AZ36" s="173" t="n">
        <v>11.2311930874428</v>
      </c>
      <c r="BA36" s="173" t="n">
        <v>0</v>
      </c>
      <c r="BB36" s="173" t="n">
        <v>0</v>
      </c>
      <c r="BC36" s="173" t="n">
        <v>5.03712439737729</v>
      </c>
      <c r="BD36" s="173" t="n">
        <v>-0.06470133</v>
      </c>
      <c r="BE36" s="173" t="n">
        <v>0</v>
      </c>
      <c r="BF36" s="173" t="n">
        <v>21.3361314619762</v>
      </c>
      <c r="BG36" s="173" t="n">
        <v>0</v>
      </c>
      <c r="BH36" s="173" t="n">
        <v>0</v>
      </c>
      <c r="BI36" s="173" t="n">
        <v>53.32685875</v>
      </c>
      <c r="BJ36" s="173" t="n">
        <v>0</v>
      </c>
      <c r="BK36" s="173" t="n">
        <v>0</v>
      </c>
      <c r="BL36" s="173" t="n">
        <v>0</v>
      </c>
    </row>
    <row r="37" customFormat="false" ht="12.75" hidden="false" customHeight="false" outlineLevel="0" collapsed="false">
      <c r="B37" s="175" t="n">
        <v>37926</v>
      </c>
      <c r="C37" s="173" t="n">
        <v>82.9055634146318</v>
      </c>
      <c r="D37" s="173" t="n">
        <v>34.84920783</v>
      </c>
      <c r="E37" s="173" t="n">
        <v>0</v>
      </c>
      <c r="F37" s="173" t="n">
        <v>75.5558602996623</v>
      </c>
      <c r="G37" s="173" t="n">
        <v>55.6657674273773</v>
      </c>
      <c r="H37" s="176" t="n">
        <v>248.976398971671</v>
      </c>
      <c r="I37" s="173" t="n">
        <v>0</v>
      </c>
      <c r="J37" s="173" t="n">
        <v>0</v>
      </c>
      <c r="K37" s="173" t="n">
        <v>0</v>
      </c>
      <c r="L37" s="173" t="n">
        <v>-3.14500983086597</v>
      </c>
      <c r="M37" s="173" t="n">
        <v>8.18859294082763</v>
      </c>
      <c r="N37" s="173" t="n">
        <v>0</v>
      </c>
      <c r="O37" s="173" t="n">
        <v>0</v>
      </c>
      <c r="P37" s="173" t="n">
        <v>-0.18810391</v>
      </c>
      <c r="Q37" s="173" t="n">
        <v>0</v>
      </c>
      <c r="R37" s="173" t="n">
        <v>0</v>
      </c>
      <c r="S37" s="173" t="n">
        <v>0</v>
      </c>
      <c r="T37" s="173" t="n">
        <v>71.6120323246702</v>
      </c>
      <c r="U37" s="173" t="n">
        <v>-1.05117093</v>
      </c>
      <c r="V37" s="173" t="n">
        <v>0</v>
      </c>
      <c r="W37" s="173" t="n">
        <v>0</v>
      </c>
      <c r="X37" s="173" t="n">
        <v>4.89075349</v>
      </c>
      <c r="Y37" s="173" t="n">
        <v>0</v>
      </c>
      <c r="Z37" s="173" t="n">
        <v>2.59846933</v>
      </c>
      <c r="AA37" s="173" t="n">
        <v>0</v>
      </c>
      <c r="AB37" s="173" t="n">
        <v>0</v>
      </c>
      <c r="AC37" s="173" t="n">
        <v>-5.35966193</v>
      </c>
      <c r="AD37" s="173" t="n">
        <v>0</v>
      </c>
      <c r="AE37" s="173" t="n">
        <v>0</v>
      </c>
      <c r="AF37" s="173" t="n">
        <v>39.84047817</v>
      </c>
      <c r="AG37" s="173" t="n">
        <v>0</v>
      </c>
      <c r="AH37" s="173" t="n">
        <v>0</v>
      </c>
      <c r="AI37" s="173" t="n">
        <v>1.7330779</v>
      </c>
      <c r="AJ37" s="173" t="n">
        <v>0</v>
      </c>
      <c r="AK37" s="173" t="n">
        <v>0</v>
      </c>
      <c r="AL37" s="173" t="n">
        <v>0</v>
      </c>
      <c r="AM37" s="173" t="n">
        <v>-1.05236861</v>
      </c>
      <c r="AN37" s="173" t="n">
        <v>0</v>
      </c>
      <c r="AO37" s="173" t="n">
        <v>0</v>
      </c>
      <c r="AP37" s="173" t="n">
        <v>0</v>
      </c>
      <c r="AQ37" s="173" t="n">
        <v>0</v>
      </c>
      <c r="AR37" s="173" t="n">
        <v>0</v>
      </c>
      <c r="AS37" s="173" t="n">
        <v>-0.3123177</v>
      </c>
      <c r="AT37" s="173" t="n">
        <v>0</v>
      </c>
      <c r="AU37" s="173" t="n">
        <v>0</v>
      </c>
      <c r="AV37" s="173" t="n">
        <v>0</v>
      </c>
      <c r="AW37" s="173" t="n">
        <v>0</v>
      </c>
      <c r="AX37" s="173" t="n">
        <v>46.3913857700949</v>
      </c>
      <c r="AY37" s="173" t="n">
        <v>18.7185873713862</v>
      </c>
      <c r="AZ37" s="173" t="n">
        <v>10.4458871581813</v>
      </c>
      <c r="BA37" s="173" t="n">
        <v>0</v>
      </c>
      <c r="BB37" s="173" t="n">
        <v>0</v>
      </c>
      <c r="BC37" s="173" t="n">
        <v>5.19728437737729</v>
      </c>
      <c r="BD37" s="173" t="n">
        <v>0.35974974</v>
      </c>
      <c r="BE37" s="173" t="n">
        <v>0</v>
      </c>
      <c r="BF37" s="173" t="n">
        <v>0</v>
      </c>
      <c r="BG37" s="173" t="n">
        <v>0</v>
      </c>
      <c r="BH37" s="173" t="n">
        <v>0</v>
      </c>
      <c r="BI37" s="173" t="n">
        <v>50.10873331</v>
      </c>
      <c r="BJ37" s="173" t="n">
        <v>0</v>
      </c>
      <c r="BK37" s="173" t="n">
        <v>0</v>
      </c>
      <c r="BL37" s="173" t="n">
        <v>0</v>
      </c>
    </row>
    <row r="38" customFormat="false" ht="12.75" hidden="false" customHeight="false" outlineLevel="0" collapsed="false">
      <c r="B38" s="175" t="n">
        <v>37956</v>
      </c>
      <c r="C38" s="173" t="n">
        <v>87.1142218406644</v>
      </c>
      <c r="D38" s="173" t="n">
        <v>30.1163639</v>
      </c>
      <c r="E38" s="173" t="n">
        <v>0</v>
      </c>
      <c r="F38" s="173" t="n">
        <v>81.7096486370537</v>
      </c>
      <c r="G38" s="173" t="n">
        <v>57.7770009373773</v>
      </c>
      <c r="H38" s="176" t="n">
        <v>256.717235315095</v>
      </c>
      <c r="I38" s="173" t="n">
        <v>0</v>
      </c>
      <c r="J38" s="173" t="n">
        <v>0</v>
      </c>
      <c r="K38" s="173" t="n">
        <v>0</v>
      </c>
      <c r="L38" s="173" t="n">
        <v>-4.75080896684484</v>
      </c>
      <c r="M38" s="173" t="n">
        <v>10.5205722127583</v>
      </c>
      <c r="N38" s="173" t="n">
        <v>0</v>
      </c>
      <c r="O38" s="173" t="n">
        <v>0</v>
      </c>
      <c r="P38" s="173" t="n">
        <v>-0.19903644</v>
      </c>
      <c r="Q38" s="173" t="n">
        <v>0</v>
      </c>
      <c r="R38" s="173" t="n">
        <v>0</v>
      </c>
      <c r="S38" s="173" t="n">
        <v>0</v>
      </c>
      <c r="T38" s="173" t="n">
        <v>74.4318147647509</v>
      </c>
      <c r="U38" s="173" t="n">
        <v>-2.26132423</v>
      </c>
      <c r="V38" s="173" t="n">
        <v>0</v>
      </c>
      <c r="W38" s="173" t="n">
        <v>0</v>
      </c>
      <c r="X38" s="173" t="n">
        <v>4.44159703</v>
      </c>
      <c r="Y38" s="173" t="n">
        <v>0</v>
      </c>
      <c r="Z38" s="173" t="n">
        <v>4.93140747</v>
      </c>
      <c r="AA38" s="173" t="n">
        <v>0</v>
      </c>
      <c r="AB38" s="173" t="n">
        <v>0</v>
      </c>
      <c r="AC38" s="173" t="n">
        <v>-5.33632357</v>
      </c>
      <c r="AD38" s="173" t="n">
        <v>0</v>
      </c>
      <c r="AE38" s="173" t="n">
        <v>0</v>
      </c>
      <c r="AF38" s="173" t="n">
        <v>35.40217211</v>
      </c>
      <c r="AG38" s="173" t="n">
        <v>0</v>
      </c>
      <c r="AH38" s="173" t="n">
        <v>0</v>
      </c>
      <c r="AI38" s="173" t="n">
        <v>2.24902164</v>
      </c>
      <c r="AJ38" s="173" t="n">
        <v>0</v>
      </c>
      <c r="AK38" s="173" t="n">
        <v>0</v>
      </c>
      <c r="AL38" s="173" t="n">
        <v>0</v>
      </c>
      <c r="AM38" s="173" t="n">
        <v>-1.39689551</v>
      </c>
      <c r="AN38" s="173" t="n">
        <v>0</v>
      </c>
      <c r="AO38" s="173" t="n">
        <v>0</v>
      </c>
      <c r="AP38" s="173" t="n">
        <v>0</v>
      </c>
      <c r="AQ38" s="173" t="n">
        <v>0</v>
      </c>
      <c r="AR38" s="173" t="n">
        <v>0</v>
      </c>
      <c r="AS38" s="173" t="n">
        <v>-0.80161077</v>
      </c>
      <c r="AT38" s="173" t="n">
        <v>0</v>
      </c>
      <c r="AU38" s="173" t="n">
        <v>0</v>
      </c>
      <c r="AV38" s="173" t="n">
        <v>0</v>
      </c>
      <c r="AW38" s="173" t="n">
        <v>0</v>
      </c>
      <c r="AX38" s="173" t="n">
        <v>51.5772811284501</v>
      </c>
      <c r="AY38" s="173" t="n">
        <v>20.3612822497494</v>
      </c>
      <c r="AZ38" s="173" t="n">
        <v>9.77108525885424</v>
      </c>
      <c r="BA38" s="173" t="n">
        <v>0</v>
      </c>
      <c r="BB38" s="173" t="n">
        <v>0</v>
      </c>
      <c r="BC38" s="173" t="n">
        <v>5.07527983737729</v>
      </c>
      <c r="BD38" s="173" t="n">
        <v>1.22148626</v>
      </c>
      <c r="BE38" s="173" t="n">
        <v>0</v>
      </c>
      <c r="BF38" s="173" t="n">
        <v>0</v>
      </c>
      <c r="BG38" s="173" t="n">
        <v>0</v>
      </c>
      <c r="BH38" s="173" t="n">
        <v>0</v>
      </c>
      <c r="BI38" s="173" t="n">
        <v>51.48023484</v>
      </c>
      <c r="BJ38" s="173" t="n">
        <v>0</v>
      </c>
      <c r="BK38" s="173" t="n">
        <v>0</v>
      </c>
      <c r="BL38" s="173" t="n">
        <v>0</v>
      </c>
    </row>
    <row r="39" customFormat="false" ht="12.75" hidden="false" customHeight="false" outlineLevel="0" collapsed="false">
      <c r="B39" s="175" t="n">
        <v>37987</v>
      </c>
      <c r="C39" s="173" t="n">
        <v>-18.7341589180346</v>
      </c>
      <c r="D39" s="173" t="n">
        <v>30.7786606</v>
      </c>
      <c r="E39" s="173" t="n">
        <v>0</v>
      </c>
      <c r="F39" s="173" t="n">
        <v>-6.79600513950144</v>
      </c>
      <c r="G39" s="173" t="n">
        <v>-53.6214053326227</v>
      </c>
      <c r="H39" s="176" t="n">
        <v>-48.3729087901588</v>
      </c>
      <c r="I39" s="173" t="n">
        <v>0</v>
      </c>
      <c r="J39" s="173" t="n">
        <v>0</v>
      </c>
      <c r="K39" s="173" t="n">
        <v>0</v>
      </c>
      <c r="L39" s="173" t="n">
        <v>-6.15407765113887</v>
      </c>
      <c r="M39" s="173" t="n">
        <v>14.7948428569234</v>
      </c>
      <c r="N39" s="173" t="n">
        <v>0</v>
      </c>
      <c r="O39" s="173" t="n">
        <v>0</v>
      </c>
      <c r="P39" s="173" t="n">
        <v>-0.20867471</v>
      </c>
      <c r="Q39" s="173" t="n">
        <v>0</v>
      </c>
      <c r="R39" s="173" t="n">
        <v>0</v>
      </c>
      <c r="S39" s="173" t="n">
        <v>0</v>
      </c>
      <c r="T39" s="173" t="n">
        <v>-33.9262461738192</v>
      </c>
      <c r="U39" s="173" t="n">
        <v>-2.302473</v>
      </c>
      <c r="V39" s="173" t="n">
        <v>0</v>
      </c>
      <c r="W39" s="173" t="n">
        <v>0</v>
      </c>
      <c r="X39" s="173" t="n">
        <v>4.28379269</v>
      </c>
      <c r="Y39" s="173" t="n">
        <v>0</v>
      </c>
      <c r="Z39" s="173" t="n">
        <v>4.77867707</v>
      </c>
      <c r="AA39" s="173" t="n">
        <v>0</v>
      </c>
      <c r="AB39" s="173" t="n">
        <v>0</v>
      </c>
      <c r="AC39" s="173" t="n">
        <v>0</v>
      </c>
      <c r="AD39" s="173" t="n">
        <v>0</v>
      </c>
      <c r="AE39" s="173" t="n">
        <v>0</v>
      </c>
      <c r="AF39" s="173" t="n">
        <v>32.90433758</v>
      </c>
      <c r="AG39" s="173" t="n">
        <v>0</v>
      </c>
      <c r="AH39" s="173" t="n">
        <v>0</v>
      </c>
      <c r="AI39" s="173" t="n">
        <v>0</v>
      </c>
      <c r="AJ39" s="173" t="n">
        <v>0</v>
      </c>
      <c r="AK39" s="173" t="n">
        <v>0</v>
      </c>
      <c r="AL39" s="173" t="n">
        <v>0</v>
      </c>
      <c r="AM39" s="173" t="n">
        <v>-1.34987347</v>
      </c>
      <c r="AN39" s="173" t="n">
        <v>0</v>
      </c>
      <c r="AO39" s="173" t="n">
        <v>0</v>
      </c>
      <c r="AP39" s="173" t="n">
        <v>0</v>
      </c>
      <c r="AQ39" s="173" t="n">
        <v>0</v>
      </c>
      <c r="AR39" s="173" t="n">
        <v>0</v>
      </c>
      <c r="AS39" s="173" t="n">
        <v>-0.77580351</v>
      </c>
      <c r="AT39" s="173" t="n">
        <v>0</v>
      </c>
      <c r="AU39" s="173" t="n">
        <v>0</v>
      </c>
      <c r="AV39" s="173" t="n">
        <v>0</v>
      </c>
      <c r="AW39" s="173" t="n">
        <v>0</v>
      </c>
      <c r="AX39" s="173" t="n">
        <v>-6.74580608950144</v>
      </c>
      <c r="AY39" s="173" t="n">
        <v>-0.05019905</v>
      </c>
      <c r="AZ39" s="173" t="n">
        <v>0</v>
      </c>
      <c r="BA39" s="173" t="n">
        <v>0</v>
      </c>
      <c r="BB39" s="173" t="n">
        <v>0</v>
      </c>
      <c r="BC39" s="173" t="n">
        <v>5.09521173737729</v>
      </c>
      <c r="BD39" s="173" t="n">
        <v>-29.82738578</v>
      </c>
      <c r="BE39" s="173" t="n">
        <v>0</v>
      </c>
      <c r="BF39" s="173" t="n">
        <v>-28.88923129</v>
      </c>
      <c r="BG39" s="173" t="n">
        <v>0</v>
      </c>
      <c r="BH39" s="173" t="n">
        <v>0</v>
      </c>
      <c r="BI39" s="173" t="n">
        <v>0</v>
      </c>
      <c r="BJ39" s="173" t="n">
        <v>0</v>
      </c>
      <c r="BK39" s="173" t="n">
        <v>0</v>
      </c>
      <c r="BL39" s="173" t="n">
        <v>0</v>
      </c>
    </row>
    <row r="40" customFormat="false" ht="12.75" hidden="false" customHeight="false" outlineLevel="0" collapsed="false">
      <c r="B40" s="175" t="n">
        <v>38018</v>
      </c>
      <c r="C40" s="173" t="n">
        <v>-11.0381249409363</v>
      </c>
      <c r="D40" s="173" t="n">
        <v>33.91164925</v>
      </c>
      <c r="E40" s="173" t="n">
        <v>0</v>
      </c>
      <c r="F40" s="173" t="n">
        <v>-6.91434902466793</v>
      </c>
      <c r="G40" s="173" t="n">
        <v>-49.6126940226227</v>
      </c>
      <c r="H40" s="176" t="n">
        <v>-33.653518738227</v>
      </c>
      <c r="I40" s="173" t="n">
        <v>0</v>
      </c>
      <c r="J40" s="173" t="n">
        <v>0</v>
      </c>
      <c r="K40" s="173" t="n">
        <v>0</v>
      </c>
      <c r="L40" s="173" t="n">
        <v>-3.17610187497575</v>
      </c>
      <c r="M40" s="173" t="n">
        <v>12.7003916921312</v>
      </c>
      <c r="N40" s="173" t="n">
        <v>0</v>
      </c>
      <c r="O40" s="173" t="n">
        <v>0</v>
      </c>
      <c r="P40" s="173" t="n">
        <v>-0.20217428</v>
      </c>
      <c r="Q40" s="173" t="n">
        <v>0</v>
      </c>
      <c r="R40" s="173" t="n">
        <v>0</v>
      </c>
      <c r="S40" s="173" t="n">
        <v>0</v>
      </c>
      <c r="T40" s="173" t="n">
        <v>-27.1146275780918</v>
      </c>
      <c r="U40" s="173" t="n">
        <v>-2.09166781</v>
      </c>
      <c r="V40" s="173" t="n">
        <v>0</v>
      </c>
      <c r="W40" s="173" t="n">
        <v>0</v>
      </c>
      <c r="X40" s="173" t="n">
        <v>4.54936859</v>
      </c>
      <c r="Y40" s="173" t="n">
        <v>0</v>
      </c>
      <c r="Z40" s="173" t="n">
        <v>4.29668632</v>
      </c>
      <c r="AA40" s="173" t="n">
        <v>0</v>
      </c>
      <c r="AB40" s="173" t="n">
        <v>0</v>
      </c>
      <c r="AC40" s="173" t="n">
        <v>0</v>
      </c>
      <c r="AD40" s="173" t="n">
        <v>0</v>
      </c>
      <c r="AE40" s="173" t="n">
        <v>0</v>
      </c>
      <c r="AF40" s="173" t="n">
        <v>35.81441045</v>
      </c>
      <c r="AG40" s="173" t="n">
        <v>0</v>
      </c>
      <c r="AH40" s="173" t="n">
        <v>0</v>
      </c>
      <c r="AI40" s="173" t="n">
        <v>0</v>
      </c>
      <c r="AJ40" s="173" t="n">
        <v>0</v>
      </c>
      <c r="AK40" s="173" t="n">
        <v>0</v>
      </c>
      <c r="AL40" s="173" t="n">
        <v>0</v>
      </c>
      <c r="AM40" s="173" t="n">
        <v>-1.20519558</v>
      </c>
      <c r="AN40" s="173" t="n">
        <v>0</v>
      </c>
      <c r="AO40" s="173" t="n">
        <v>0</v>
      </c>
      <c r="AP40" s="173" t="n">
        <v>0</v>
      </c>
      <c r="AQ40" s="173" t="n">
        <v>0</v>
      </c>
      <c r="AR40" s="173" t="n">
        <v>0</v>
      </c>
      <c r="AS40" s="173" t="n">
        <v>-0.69756562</v>
      </c>
      <c r="AT40" s="173" t="n">
        <v>0</v>
      </c>
      <c r="AU40" s="173" t="n">
        <v>0</v>
      </c>
      <c r="AV40" s="173" t="n">
        <v>0</v>
      </c>
      <c r="AW40" s="173" t="n">
        <v>0</v>
      </c>
      <c r="AX40" s="173" t="n">
        <v>-6.86921242466793</v>
      </c>
      <c r="AY40" s="173" t="n">
        <v>-0.0451366</v>
      </c>
      <c r="AZ40" s="173" t="n">
        <v>0</v>
      </c>
      <c r="BA40" s="173" t="n">
        <v>0</v>
      </c>
      <c r="BB40" s="173" t="n">
        <v>0</v>
      </c>
      <c r="BC40" s="173" t="n">
        <v>5.39362420737729</v>
      </c>
      <c r="BD40" s="173" t="n">
        <v>-28.10650341</v>
      </c>
      <c r="BE40" s="173" t="n">
        <v>0</v>
      </c>
      <c r="BF40" s="173" t="n">
        <v>-26.89981482</v>
      </c>
      <c r="BG40" s="173" t="n">
        <v>0</v>
      </c>
      <c r="BH40" s="173" t="n">
        <v>0</v>
      </c>
      <c r="BI40" s="173" t="n">
        <v>0</v>
      </c>
      <c r="BJ40" s="173" t="n">
        <v>0</v>
      </c>
      <c r="BK40" s="173" t="n">
        <v>0</v>
      </c>
      <c r="BL40" s="173" t="n">
        <v>0</v>
      </c>
    </row>
    <row r="41" customFormat="false" ht="12.75" hidden="false" customHeight="false" outlineLevel="0" collapsed="false">
      <c r="B41" s="175" t="n">
        <v>38047</v>
      </c>
      <c r="C41" s="173" t="n">
        <v>-13.9899264117525</v>
      </c>
      <c r="D41" s="173" t="n">
        <v>38.90079197</v>
      </c>
      <c r="E41" s="173" t="n">
        <v>0</v>
      </c>
      <c r="F41" s="173" t="n">
        <v>-9.72555566443008</v>
      </c>
      <c r="G41" s="173" t="n">
        <v>-53.5938488226227</v>
      </c>
      <c r="H41" s="176" t="n">
        <v>-38.4085389288052</v>
      </c>
      <c r="I41" s="173" t="n">
        <v>0</v>
      </c>
      <c r="J41" s="173" t="n">
        <v>0</v>
      </c>
      <c r="K41" s="173" t="n">
        <v>0</v>
      </c>
      <c r="L41" s="173" t="n">
        <v>-1.77210258785446</v>
      </c>
      <c r="M41" s="173" t="n">
        <v>8.7263908199481</v>
      </c>
      <c r="N41" s="173" t="n">
        <v>0</v>
      </c>
      <c r="O41" s="173" t="n">
        <v>0</v>
      </c>
      <c r="P41" s="173" t="n">
        <v>-0.21914394</v>
      </c>
      <c r="Q41" s="173" t="n">
        <v>0</v>
      </c>
      <c r="R41" s="173" t="n">
        <v>0</v>
      </c>
      <c r="S41" s="173" t="n">
        <v>0</v>
      </c>
      <c r="T41" s="173" t="n">
        <v>-27.8516229638461</v>
      </c>
      <c r="U41" s="173" t="n">
        <v>-1.03439692</v>
      </c>
      <c r="V41" s="173" t="n">
        <v>0</v>
      </c>
      <c r="W41" s="173" t="n">
        <v>0</v>
      </c>
      <c r="X41" s="173" t="n">
        <v>4.92958024</v>
      </c>
      <c r="Y41" s="173" t="n">
        <v>0</v>
      </c>
      <c r="Z41" s="173" t="n">
        <v>3.23136894</v>
      </c>
      <c r="AA41" s="173" t="n">
        <v>0</v>
      </c>
      <c r="AB41" s="173" t="n">
        <v>0</v>
      </c>
      <c r="AC41" s="173" t="n">
        <v>0</v>
      </c>
      <c r="AD41" s="173" t="n">
        <v>0</v>
      </c>
      <c r="AE41" s="173" t="n">
        <v>0</v>
      </c>
      <c r="AF41" s="173" t="n">
        <v>40.16457404</v>
      </c>
      <c r="AG41" s="173" t="n">
        <v>0</v>
      </c>
      <c r="AH41" s="173" t="n">
        <v>0</v>
      </c>
      <c r="AI41" s="173" t="n">
        <v>0</v>
      </c>
      <c r="AJ41" s="173" t="n">
        <v>0</v>
      </c>
      <c r="AK41" s="173" t="n">
        <v>0</v>
      </c>
      <c r="AL41" s="173" t="n">
        <v>0</v>
      </c>
      <c r="AM41" s="173" t="n">
        <v>-0.97070021</v>
      </c>
      <c r="AN41" s="173" t="n">
        <v>0</v>
      </c>
      <c r="AO41" s="173" t="n">
        <v>0</v>
      </c>
      <c r="AP41" s="173" t="n">
        <v>0</v>
      </c>
      <c r="AQ41" s="173" t="n">
        <v>0</v>
      </c>
      <c r="AR41" s="173" t="n">
        <v>0</v>
      </c>
      <c r="AS41" s="173" t="n">
        <v>-0.29308186</v>
      </c>
      <c r="AT41" s="173" t="n">
        <v>0</v>
      </c>
      <c r="AU41" s="173" t="n">
        <v>0</v>
      </c>
      <c r="AV41" s="173" t="n">
        <v>0</v>
      </c>
      <c r="AW41" s="173" t="n">
        <v>0</v>
      </c>
      <c r="AX41" s="173" t="n">
        <v>-9.68762742443008</v>
      </c>
      <c r="AY41" s="173" t="n">
        <v>-0.03792824</v>
      </c>
      <c r="AZ41" s="173" t="n">
        <v>0</v>
      </c>
      <c r="BA41" s="173" t="n">
        <v>0</v>
      </c>
      <c r="BB41" s="173" t="n">
        <v>0</v>
      </c>
      <c r="BC41" s="173" t="n">
        <v>5.13463995737729</v>
      </c>
      <c r="BD41" s="173" t="n">
        <v>-30.10211233</v>
      </c>
      <c r="BE41" s="173" t="n">
        <v>0</v>
      </c>
      <c r="BF41" s="173" t="n">
        <v>-28.62637645</v>
      </c>
      <c r="BG41" s="173" t="n">
        <v>0</v>
      </c>
      <c r="BH41" s="173" t="n">
        <v>0</v>
      </c>
      <c r="BI41" s="173" t="n">
        <v>0</v>
      </c>
      <c r="BJ41" s="173" t="n">
        <v>0</v>
      </c>
      <c r="BK41" s="173" t="n">
        <v>0</v>
      </c>
      <c r="BL41" s="173" t="n">
        <v>0</v>
      </c>
    </row>
    <row r="42" customFormat="false" ht="12.75" hidden="false" customHeight="false" outlineLevel="0" collapsed="false">
      <c r="B42" s="175" t="n">
        <v>38078</v>
      </c>
      <c r="C42" s="173" t="n">
        <v>-48.2002101881572</v>
      </c>
      <c r="D42" s="173" t="n">
        <v>42.00589156</v>
      </c>
      <c r="E42" s="173" t="n">
        <v>0</v>
      </c>
      <c r="F42" s="173" t="n">
        <v>-14.1891053456071</v>
      </c>
      <c r="G42" s="173" t="n">
        <v>-51.5918243826227</v>
      </c>
      <c r="H42" s="176" t="n">
        <v>-71.9752483563869</v>
      </c>
      <c r="I42" s="173" t="n">
        <v>0</v>
      </c>
      <c r="J42" s="173" t="n">
        <v>0</v>
      </c>
      <c r="K42" s="173" t="n">
        <v>0</v>
      </c>
      <c r="L42" s="173" t="n">
        <v>-12.6652709890816</v>
      </c>
      <c r="M42" s="173" t="n">
        <v>-8.11355594200752</v>
      </c>
      <c r="N42" s="173" t="n">
        <v>0</v>
      </c>
      <c r="O42" s="173" t="n">
        <v>0</v>
      </c>
      <c r="P42" s="173" t="n">
        <v>-0.2886882</v>
      </c>
      <c r="Q42" s="173" t="n">
        <v>0</v>
      </c>
      <c r="R42" s="173" t="n">
        <v>0</v>
      </c>
      <c r="S42" s="173" t="n">
        <v>0</v>
      </c>
      <c r="T42" s="173" t="n">
        <v>-32.0244880470681</v>
      </c>
      <c r="U42" s="173" t="n">
        <v>-0.71070963</v>
      </c>
      <c r="V42" s="173" t="n">
        <v>0</v>
      </c>
      <c r="W42" s="173" t="n">
        <v>0</v>
      </c>
      <c r="X42" s="173" t="n">
        <v>5.60250262</v>
      </c>
      <c r="Y42" s="173" t="n">
        <v>0</v>
      </c>
      <c r="Z42" s="173" t="n">
        <v>0</v>
      </c>
      <c r="AA42" s="173" t="n">
        <v>0</v>
      </c>
      <c r="AB42" s="173" t="n">
        <v>0</v>
      </c>
      <c r="AC42" s="173" t="n">
        <v>0</v>
      </c>
      <c r="AD42" s="173" t="n">
        <v>0</v>
      </c>
      <c r="AE42" s="173" t="n">
        <v>0</v>
      </c>
      <c r="AF42" s="173" t="n">
        <v>42.16209065</v>
      </c>
      <c r="AG42" s="173" t="n">
        <v>0</v>
      </c>
      <c r="AH42" s="173" t="n">
        <v>0</v>
      </c>
      <c r="AI42" s="173" t="n">
        <v>0</v>
      </c>
      <c r="AJ42" s="173" t="n">
        <v>0</v>
      </c>
      <c r="AK42" s="173" t="n">
        <v>0</v>
      </c>
      <c r="AL42" s="173" t="n">
        <v>0</v>
      </c>
      <c r="AM42" s="173" t="n">
        <v>0</v>
      </c>
      <c r="AN42" s="173" t="n">
        <v>0</v>
      </c>
      <c r="AO42" s="173" t="n">
        <v>0</v>
      </c>
      <c r="AP42" s="173" t="n">
        <v>0</v>
      </c>
      <c r="AQ42" s="173" t="n">
        <v>0</v>
      </c>
      <c r="AR42" s="173" t="n">
        <v>0</v>
      </c>
      <c r="AS42" s="173" t="n">
        <v>-0.15619909</v>
      </c>
      <c r="AT42" s="173" t="n">
        <v>0</v>
      </c>
      <c r="AU42" s="173" t="n">
        <v>0</v>
      </c>
      <c r="AV42" s="173" t="n">
        <v>0</v>
      </c>
      <c r="AW42" s="173" t="n">
        <v>0</v>
      </c>
      <c r="AX42" s="173" t="n">
        <v>-14.1688913456071</v>
      </c>
      <c r="AY42" s="173" t="n">
        <v>-0.020214</v>
      </c>
      <c r="AZ42" s="173" t="n">
        <v>0</v>
      </c>
      <c r="BA42" s="173" t="n">
        <v>0</v>
      </c>
      <c r="BB42" s="173" t="n">
        <v>0</v>
      </c>
      <c r="BC42" s="173" t="n">
        <v>5.29307046737729</v>
      </c>
      <c r="BD42" s="173" t="n">
        <v>-29.31472175</v>
      </c>
      <c r="BE42" s="173" t="n">
        <v>0</v>
      </c>
      <c r="BF42" s="173" t="n">
        <v>-27.5701731</v>
      </c>
      <c r="BG42" s="173" t="n">
        <v>0</v>
      </c>
      <c r="BH42" s="173" t="n">
        <v>0</v>
      </c>
      <c r="BI42" s="173" t="n">
        <v>0</v>
      </c>
      <c r="BJ42" s="173" t="n">
        <v>0</v>
      </c>
      <c r="BK42" s="173" t="n">
        <v>0</v>
      </c>
      <c r="BL42" s="173" t="n">
        <v>0</v>
      </c>
    </row>
    <row r="43" customFormat="false" ht="12.75" hidden="false" customHeight="false" outlineLevel="0" collapsed="false">
      <c r="B43" s="175" t="n">
        <v>38108</v>
      </c>
      <c r="C43" s="173" t="n">
        <v>-49.857389928873</v>
      </c>
      <c r="D43" s="173" t="n">
        <v>43.97196736</v>
      </c>
      <c r="E43" s="173" t="n">
        <v>0</v>
      </c>
      <c r="F43" s="173" t="n">
        <v>-14.5820221992976</v>
      </c>
      <c r="G43" s="173" t="n">
        <v>-53.4191052826227</v>
      </c>
      <c r="H43" s="176" t="n">
        <v>-73.8865500507933</v>
      </c>
      <c r="I43" s="173" t="n">
        <v>0</v>
      </c>
      <c r="J43" s="173" t="n">
        <v>0</v>
      </c>
      <c r="K43" s="173" t="n">
        <v>0</v>
      </c>
      <c r="L43" s="173" t="n">
        <v>-13.0622590831273</v>
      </c>
      <c r="M43" s="173" t="n">
        <v>-8.33545385070724</v>
      </c>
      <c r="N43" s="173" t="n">
        <v>0</v>
      </c>
      <c r="O43" s="173" t="n">
        <v>0</v>
      </c>
      <c r="P43" s="173" t="n">
        <v>-0.38342598</v>
      </c>
      <c r="Q43" s="173" t="n">
        <v>0</v>
      </c>
      <c r="R43" s="173" t="n">
        <v>0</v>
      </c>
      <c r="S43" s="173" t="n">
        <v>0</v>
      </c>
      <c r="T43" s="173" t="n">
        <v>-32.9363249450385</v>
      </c>
      <c r="U43" s="173" t="n">
        <v>-0.7371469</v>
      </c>
      <c r="V43" s="173" t="n">
        <v>0</v>
      </c>
      <c r="W43" s="173" t="n">
        <v>0</v>
      </c>
      <c r="X43" s="173" t="n">
        <v>5.59722083</v>
      </c>
      <c r="Y43" s="173" t="n">
        <v>0</v>
      </c>
      <c r="Z43" s="173" t="n">
        <v>0</v>
      </c>
      <c r="AA43" s="173" t="n">
        <v>0</v>
      </c>
      <c r="AB43" s="173" t="n">
        <v>0</v>
      </c>
      <c r="AC43" s="173" t="n">
        <v>0</v>
      </c>
      <c r="AD43" s="173" t="n">
        <v>0</v>
      </c>
      <c r="AE43" s="173" t="n">
        <v>0</v>
      </c>
      <c r="AF43" s="173" t="n">
        <v>44.15353428</v>
      </c>
      <c r="AG43" s="173" t="n">
        <v>0</v>
      </c>
      <c r="AH43" s="173" t="n">
        <v>0</v>
      </c>
      <c r="AI43" s="173" t="n">
        <v>0</v>
      </c>
      <c r="AJ43" s="173" t="n">
        <v>0</v>
      </c>
      <c r="AK43" s="173" t="n">
        <v>0</v>
      </c>
      <c r="AL43" s="173" t="n">
        <v>0</v>
      </c>
      <c r="AM43" s="173" t="n">
        <v>0</v>
      </c>
      <c r="AN43" s="173" t="n">
        <v>0</v>
      </c>
      <c r="AO43" s="173" t="n">
        <v>0</v>
      </c>
      <c r="AP43" s="173" t="n">
        <v>0</v>
      </c>
      <c r="AQ43" s="173" t="n">
        <v>0</v>
      </c>
      <c r="AR43" s="173" t="n">
        <v>0</v>
      </c>
      <c r="AS43" s="173" t="n">
        <v>-0.18156692</v>
      </c>
      <c r="AT43" s="173" t="n">
        <v>0</v>
      </c>
      <c r="AU43" s="173" t="n">
        <v>0</v>
      </c>
      <c r="AV43" s="173" t="n">
        <v>0</v>
      </c>
      <c r="AW43" s="173" t="n">
        <v>0</v>
      </c>
      <c r="AX43" s="173" t="n">
        <v>-14.5585252992976</v>
      </c>
      <c r="AY43" s="173" t="n">
        <v>-0.0234969</v>
      </c>
      <c r="AZ43" s="173" t="n">
        <v>0</v>
      </c>
      <c r="BA43" s="173" t="n">
        <v>0</v>
      </c>
      <c r="BB43" s="173" t="n">
        <v>0</v>
      </c>
      <c r="BC43" s="173" t="n">
        <v>5.17501607737729</v>
      </c>
      <c r="BD43" s="173" t="n">
        <v>-30.23691899</v>
      </c>
      <c r="BE43" s="173" t="n">
        <v>0</v>
      </c>
      <c r="BF43" s="173" t="n">
        <v>-28.35720237</v>
      </c>
      <c r="BG43" s="173" t="n">
        <v>0</v>
      </c>
      <c r="BH43" s="173" t="n">
        <v>0</v>
      </c>
      <c r="BI43" s="173" t="n">
        <v>0</v>
      </c>
      <c r="BJ43" s="173" t="n">
        <v>0</v>
      </c>
      <c r="BK43" s="173" t="n">
        <v>0</v>
      </c>
      <c r="BL43" s="173" t="n">
        <v>0</v>
      </c>
    </row>
    <row r="44" customFormat="false" ht="12.75" hidden="false" customHeight="false" outlineLevel="0" collapsed="false">
      <c r="B44" s="175" t="n">
        <v>38139</v>
      </c>
      <c r="C44" s="173" t="n">
        <v>-47.3488469104462</v>
      </c>
      <c r="D44" s="173" t="n">
        <v>42.85117396</v>
      </c>
      <c r="E44" s="173" t="n">
        <v>0</v>
      </c>
      <c r="F44" s="173" t="n">
        <v>-12.9859900191533</v>
      </c>
      <c r="G44" s="173" t="n">
        <v>-51.1635227526227</v>
      </c>
      <c r="H44" s="176" t="n">
        <v>-68.6471857222223</v>
      </c>
      <c r="I44" s="173" t="n">
        <v>0</v>
      </c>
      <c r="J44" s="173" t="n">
        <v>0</v>
      </c>
      <c r="K44" s="173" t="n">
        <v>0</v>
      </c>
      <c r="L44" s="173" t="n">
        <v>-12.9757669109733</v>
      </c>
      <c r="M44" s="173" t="n">
        <v>-7.27424080984954</v>
      </c>
      <c r="N44" s="173" t="n">
        <v>0</v>
      </c>
      <c r="O44" s="173" t="n">
        <v>0</v>
      </c>
      <c r="P44" s="173" t="n">
        <v>-0.43108184</v>
      </c>
      <c r="Q44" s="173" t="n">
        <v>0</v>
      </c>
      <c r="R44" s="173" t="n">
        <v>0</v>
      </c>
      <c r="S44" s="173" t="n">
        <v>0</v>
      </c>
      <c r="T44" s="173" t="n">
        <v>-31.3538359096233</v>
      </c>
      <c r="U44" s="173" t="n">
        <v>-0.75906983</v>
      </c>
      <c r="V44" s="173" t="n">
        <v>0</v>
      </c>
      <c r="W44" s="173" t="n">
        <v>0</v>
      </c>
      <c r="X44" s="173" t="n">
        <v>5.44514839</v>
      </c>
      <c r="Y44" s="173" t="n">
        <v>0</v>
      </c>
      <c r="Z44" s="173" t="n">
        <v>0</v>
      </c>
      <c r="AA44" s="173" t="n">
        <v>0</v>
      </c>
      <c r="AB44" s="173" t="n">
        <v>0</v>
      </c>
      <c r="AC44" s="173" t="n">
        <v>0</v>
      </c>
      <c r="AD44" s="173" t="n">
        <v>0</v>
      </c>
      <c r="AE44" s="173" t="n">
        <v>0</v>
      </c>
      <c r="AF44" s="173" t="n">
        <v>43.02302827</v>
      </c>
      <c r="AG44" s="173" t="n">
        <v>0</v>
      </c>
      <c r="AH44" s="173" t="n">
        <v>0</v>
      </c>
      <c r="AI44" s="173" t="n">
        <v>0</v>
      </c>
      <c r="AJ44" s="173" t="n">
        <v>0</v>
      </c>
      <c r="AK44" s="173" t="n">
        <v>0</v>
      </c>
      <c r="AL44" s="173" t="n">
        <v>0</v>
      </c>
      <c r="AM44" s="173" t="n">
        <v>0</v>
      </c>
      <c r="AN44" s="173" t="n">
        <v>0</v>
      </c>
      <c r="AO44" s="173" t="n">
        <v>0</v>
      </c>
      <c r="AP44" s="173" t="n">
        <v>0</v>
      </c>
      <c r="AQ44" s="173" t="n">
        <v>0</v>
      </c>
      <c r="AR44" s="173" t="n">
        <v>0</v>
      </c>
      <c r="AS44" s="173" t="n">
        <v>-0.17185431</v>
      </c>
      <c r="AT44" s="173" t="n">
        <v>0</v>
      </c>
      <c r="AU44" s="173" t="n">
        <v>0</v>
      </c>
      <c r="AV44" s="173" t="n">
        <v>0</v>
      </c>
      <c r="AW44" s="173" t="n">
        <v>0</v>
      </c>
      <c r="AX44" s="173" t="n">
        <v>-12.9637500491533</v>
      </c>
      <c r="AY44" s="173" t="n">
        <v>-0.02223997</v>
      </c>
      <c r="AZ44" s="173" t="n">
        <v>0</v>
      </c>
      <c r="BA44" s="173" t="n">
        <v>0</v>
      </c>
      <c r="BB44" s="173" t="n">
        <v>0</v>
      </c>
      <c r="BC44" s="173" t="n">
        <v>5.33241242737729</v>
      </c>
      <c r="BD44" s="173" t="n">
        <v>-29.18804182</v>
      </c>
      <c r="BE44" s="173" t="n">
        <v>0</v>
      </c>
      <c r="BF44" s="173" t="n">
        <v>-27.30789336</v>
      </c>
      <c r="BG44" s="173" t="n">
        <v>0</v>
      </c>
      <c r="BH44" s="173" t="n">
        <v>0</v>
      </c>
      <c r="BI44" s="173" t="n">
        <v>0</v>
      </c>
      <c r="BJ44" s="173" t="n">
        <v>0</v>
      </c>
      <c r="BK44" s="173" t="n">
        <v>0</v>
      </c>
      <c r="BL44" s="173" t="n">
        <v>0</v>
      </c>
    </row>
    <row r="45" customFormat="false" ht="12.75" hidden="false" customHeight="false" outlineLevel="0" collapsed="false">
      <c r="B45" s="175" t="n">
        <v>38169</v>
      </c>
      <c r="C45" s="173" t="n">
        <v>-48.2126529839089</v>
      </c>
      <c r="D45" s="173" t="n">
        <v>44.407629</v>
      </c>
      <c r="E45" s="173" t="n">
        <v>0</v>
      </c>
      <c r="F45" s="173" t="n">
        <v>-12.1876988151582</v>
      </c>
      <c r="G45" s="173" t="n">
        <v>-52.8318970826227</v>
      </c>
      <c r="H45" s="176" t="n">
        <v>-68.8246198816898</v>
      </c>
      <c r="I45" s="173" t="n">
        <v>0</v>
      </c>
      <c r="J45" s="173" t="n">
        <v>0</v>
      </c>
      <c r="K45" s="173" t="n">
        <v>0</v>
      </c>
      <c r="L45" s="173" t="n">
        <v>-13.75600266715</v>
      </c>
      <c r="M45" s="173" t="n">
        <v>-6.64792578380414</v>
      </c>
      <c r="N45" s="173" t="n">
        <v>0</v>
      </c>
      <c r="O45" s="173" t="n">
        <v>0</v>
      </c>
      <c r="P45" s="173" t="n">
        <v>-0.43592781</v>
      </c>
      <c r="Q45" s="173" t="n">
        <v>0</v>
      </c>
      <c r="R45" s="173" t="n">
        <v>0</v>
      </c>
      <c r="S45" s="173" t="n">
        <v>0</v>
      </c>
      <c r="T45" s="173" t="n">
        <v>-31.7970760629548</v>
      </c>
      <c r="U45" s="173" t="n">
        <v>-0.85735499</v>
      </c>
      <c r="V45" s="173" t="n">
        <v>0</v>
      </c>
      <c r="W45" s="173" t="n">
        <v>0</v>
      </c>
      <c r="X45" s="173" t="n">
        <v>5.28163433</v>
      </c>
      <c r="Y45" s="173" t="n">
        <v>0</v>
      </c>
      <c r="Z45" s="173" t="n">
        <v>0</v>
      </c>
      <c r="AA45" s="173" t="n">
        <v>0</v>
      </c>
      <c r="AB45" s="173" t="n">
        <v>0</v>
      </c>
      <c r="AC45" s="173" t="n">
        <v>0</v>
      </c>
      <c r="AD45" s="173" t="n">
        <v>0</v>
      </c>
      <c r="AE45" s="173" t="n">
        <v>0</v>
      </c>
      <c r="AF45" s="173" t="n">
        <v>44.5874088</v>
      </c>
      <c r="AG45" s="173" t="n">
        <v>0</v>
      </c>
      <c r="AH45" s="173" t="n">
        <v>0</v>
      </c>
      <c r="AI45" s="173" t="n">
        <v>0</v>
      </c>
      <c r="AJ45" s="173" t="n">
        <v>0</v>
      </c>
      <c r="AK45" s="173" t="n">
        <v>0</v>
      </c>
      <c r="AL45" s="173" t="n">
        <v>0</v>
      </c>
      <c r="AM45" s="173" t="n">
        <v>0</v>
      </c>
      <c r="AN45" s="173" t="n">
        <v>0</v>
      </c>
      <c r="AO45" s="173" t="n">
        <v>0</v>
      </c>
      <c r="AP45" s="173" t="n">
        <v>0</v>
      </c>
      <c r="AQ45" s="173" t="n">
        <v>0</v>
      </c>
      <c r="AR45" s="173" t="n">
        <v>0</v>
      </c>
      <c r="AS45" s="173" t="n">
        <v>-0.1797798</v>
      </c>
      <c r="AT45" s="173" t="n">
        <v>0</v>
      </c>
      <c r="AU45" s="173" t="n">
        <v>0</v>
      </c>
      <c r="AV45" s="173" t="n">
        <v>0</v>
      </c>
      <c r="AW45" s="173" t="n">
        <v>0</v>
      </c>
      <c r="AX45" s="173" t="n">
        <v>-12.1644331951582</v>
      </c>
      <c r="AY45" s="173" t="n">
        <v>-0.02326562</v>
      </c>
      <c r="AZ45" s="173" t="n">
        <v>0</v>
      </c>
      <c r="BA45" s="173" t="n">
        <v>0</v>
      </c>
      <c r="BB45" s="173" t="n">
        <v>0</v>
      </c>
      <c r="BC45" s="173" t="n">
        <v>5.21606474737729</v>
      </c>
      <c r="BD45" s="173" t="n">
        <v>-29.96441729</v>
      </c>
      <c r="BE45" s="173" t="n">
        <v>0</v>
      </c>
      <c r="BF45" s="173" t="n">
        <v>-28.08354454</v>
      </c>
      <c r="BG45" s="173" t="n">
        <v>0</v>
      </c>
      <c r="BH45" s="173" t="n">
        <v>0</v>
      </c>
      <c r="BI45" s="173" t="n">
        <v>0</v>
      </c>
      <c r="BJ45" s="173" t="n">
        <v>0</v>
      </c>
      <c r="BK45" s="173" t="n">
        <v>0</v>
      </c>
      <c r="BL45" s="173" t="n">
        <v>0</v>
      </c>
    </row>
    <row r="46" customFormat="false" ht="12.75" hidden="false" customHeight="false" outlineLevel="0" collapsed="false">
      <c r="B46" s="175" t="n">
        <v>38200</v>
      </c>
      <c r="C46" s="173" t="n">
        <v>-47.3913327806988</v>
      </c>
      <c r="D46" s="173" t="n">
        <v>44.46152104</v>
      </c>
      <c r="E46" s="173" t="n">
        <v>0</v>
      </c>
      <c r="F46" s="173" t="n">
        <v>-11.0362831421888</v>
      </c>
      <c r="G46" s="173" t="n">
        <v>-52.3995744026227</v>
      </c>
      <c r="H46" s="176" t="n">
        <v>-66.3656692855104</v>
      </c>
      <c r="I46" s="173" t="n">
        <v>0</v>
      </c>
      <c r="J46" s="173" t="n">
        <v>0</v>
      </c>
      <c r="K46" s="173" t="n">
        <v>0</v>
      </c>
      <c r="L46" s="173" t="n">
        <v>-14.0670499765959</v>
      </c>
      <c r="M46" s="173" t="n">
        <v>-5.83414409751386</v>
      </c>
      <c r="N46" s="173" t="n">
        <v>0</v>
      </c>
      <c r="O46" s="173" t="n">
        <v>0</v>
      </c>
      <c r="P46" s="173" t="n">
        <v>-0.44178861</v>
      </c>
      <c r="Q46" s="173" t="n">
        <v>0</v>
      </c>
      <c r="R46" s="173" t="n">
        <v>0</v>
      </c>
      <c r="S46" s="173" t="n">
        <v>0</v>
      </c>
      <c r="T46" s="173" t="n">
        <v>-31.256133856589</v>
      </c>
      <c r="U46" s="173" t="n">
        <v>-0.91722947</v>
      </c>
      <c r="V46" s="173" t="n">
        <v>0</v>
      </c>
      <c r="W46" s="173" t="n">
        <v>0</v>
      </c>
      <c r="X46" s="173" t="n">
        <v>5.12501323</v>
      </c>
      <c r="Y46" s="173" t="n">
        <v>0</v>
      </c>
      <c r="Z46" s="173" t="n">
        <v>0</v>
      </c>
      <c r="AA46" s="173" t="n">
        <v>0</v>
      </c>
      <c r="AB46" s="173" t="n">
        <v>0</v>
      </c>
      <c r="AC46" s="173" t="n">
        <v>0</v>
      </c>
      <c r="AD46" s="173" t="n">
        <v>0</v>
      </c>
      <c r="AE46" s="173" t="n">
        <v>0</v>
      </c>
      <c r="AF46" s="173" t="n">
        <v>44.65826118</v>
      </c>
      <c r="AG46" s="173" t="n">
        <v>0</v>
      </c>
      <c r="AH46" s="173" t="n">
        <v>0</v>
      </c>
      <c r="AI46" s="173" t="n">
        <v>0</v>
      </c>
      <c r="AJ46" s="173" t="n">
        <v>0</v>
      </c>
      <c r="AK46" s="173" t="n">
        <v>0</v>
      </c>
      <c r="AL46" s="173" t="n">
        <v>0</v>
      </c>
      <c r="AM46" s="173" t="n">
        <v>0</v>
      </c>
      <c r="AN46" s="173" t="n">
        <v>0</v>
      </c>
      <c r="AO46" s="173" t="n">
        <v>0</v>
      </c>
      <c r="AP46" s="173" t="n">
        <v>0</v>
      </c>
      <c r="AQ46" s="173" t="n">
        <v>0</v>
      </c>
      <c r="AR46" s="173" t="n">
        <v>0</v>
      </c>
      <c r="AS46" s="173" t="n">
        <v>-0.19674014</v>
      </c>
      <c r="AT46" s="173" t="n">
        <v>0</v>
      </c>
      <c r="AU46" s="173" t="n">
        <v>0</v>
      </c>
      <c r="AV46" s="173" t="n">
        <v>0</v>
      </c>
      <c r="AW46" s="173" t="n">
        <v>0</v>
      </c>
      <c r="AX46" s="173" t="n">
        <v>-11.0108226521888</v>
      </c>
      <c r="AY46" s="173" t="n">
        <v>-0.02546049</v>
      </c>
      <c r="AZ46" s="173" t="n">
        <v>0</v>
      </c>
      <c r="BA46" s="173" t="n">
        <v>0</v>
      </c>
      <c r="BB46" s="173" t="n">
        <v>0</v>
      </c>
      <c r="BC46" s="173" t="n">
        <v>5.23687436737729</v>
      </c>
      <c r="BD46" s="173" t="n">
        <v>-29.69163503</v>
      </c>
      <c r="BE46" s="173" t="n">
        <v>0</v>
      </c>
      <c r="BF46" s="173" t="n">
        <v>-27.94481374</v>
      </c>
      <c r="BG46" s="173" t="n">
        <v>0</v>
      </c>
      <c r="BH46" s="173" t="n">
        <v>0</v>
      </c>
      <c r="BI46" s="173" t="n">
        <v>0</v>
      </c>
      <c r="BJ46" s="173" t="n">
        <v>0</v>
      </c>
      <c r="BK46" s="173" t="n">
        <v>0</v>
      </c>
      <c r="BL46" s="173" t="n">
        <v>0</v>
      </c>
    </row>
    <row r="47" customFormat="false" ht="12.75" hidden="false" customHeight="false" outlineLevel="0" collapsed="false">
      <c r="B47" s="175" t="n">
        <v>38231</v>
      </c>
      <c r="C47" s="173" t="n">
        <v>-45.0548835154548</v>
      </c>
      <c r="D47" s="173" t="n">
        <v>41.44135556</v>
      </c>
      <c r="E47" s="173" t="n">
        <v>0</v>
      </c>
      <c r="F47" s="173" t="n">
        <v>-10.0464956686654</v>
      </c>
      <c r="G47" s="173" t="n">
        <v>-50.1683135526227</v>
      </c>
      <c r="H47" s="176" t="n">
        <v>-63.8283371767429</v>
      </c>
      <c r="I47" s="173" t="n">
        <v>0</v>
      </c>
      <c r="J47" s="173" t="n">
        <v>0</v>
      </c>
      <c r="K47" s="173" t="n">
        <v>0</v>
      </c>
      <c r="L47" s="173" t="n">
        <v>-13.8766204630394</v>
      </c>
      <c r="M47" s="173" t="n">
        <v>-5.20707076442254</v>
      </c>
      <c r="N47" s="173" t="n">
        <v>0</v>
      </c>
      <c r="O47" s="173" t="n">
        <v>0</v>
      </c>
      <c r="P47" s="173" t="n">
        <v>-0.30137761</v>
      </c>
      <c r="Q47" s="173" t="n">
        <v>0</v>
      </c>
      <c r="R47" s="173" t="n">
        <v>0</v>
      </c>
      <c r="S47" s="173" t="n">
        <v>0</v>
      </c>
      <c r="T47" s="173" t="n">
        <v>-29.9190418279929</v>
      </c>
      <c r="U47" s="173" t="n">
        <v>-0.89525338</v>
      </c>
      <c r="V47" s="173" t="n">
        <v>0</v>
      </c>
      <c r="W47" s="173" t="n">
        <v>0</v>
      </c>
      <c r="X47" s="173" t="n">
        <v>5.14448053</v>
      </c>
      <c r="Y47" s="173" t="n">
        <v>0</v>
      </c>
      <c r="Z47" s="173" t="n">
        <v>0</v>
      </c>
      <c r="AA47" s="173" t="n">
        <v>0</v>
      </c>
      <c r="AB47" s="173" t="n">
        <v>0</v>
      </c>
      <c r="AC47" s="173" t="n">
        <v>0</v>
      </c>
      <c r="AD47" s="173" t="n">
        <v>0</v>
      </c>
      <c r="AE47" s="173" t="n">
        <v>0</v>
      </c>
      <c r="AF47" s="173" t="n">
        <v>41.62754584</v>
      </c>
      <c r="AG47" s="173" t="n">
        <v>0</v>
      </c>
      <c r="AH47" s="173" t="n">
        <v>0</v>
      </c>
      <c r="AI47" s="173" t="n">
        <v>0</v>
      </c>
      <c r="AJ47" s="173" t="n">
        <v>0</v>
      </c>
      <c r="AK47" s="173" t="n">
        <v>0</v>
      </c>
      <c r="AL47" s="173" t="n">
        <v>0</v>
      </c>
      <c r="AM47" s="173" t="n">
        <v>0</v>
      </c>
      <c r="AN47" s="173" t="n">
        <v>0</v>
      </c>
      <c r="AO47" s="173" t="n">
        <v>0</v>
      </c>
      <c r="AP47" s="173" t="n">
        <v>0</v>
      </c>
      <c r="AQ47" s="173" t="n">
        <v>0</v>
      </c>
      <c r="AR47" s="173" t="n">
        <v>0</v>
      </c>
      <c r="AS47" s="173" t="n">
        <v>-0.18619028</v>
      </c>
      <c r="AT47" s="173" t="n">
        <v>0</v>
      </c>
      <c r="AU47" s="173" t="n">
        <v>0</v>
      </c>
      <c r="AV47" s="173" t="n">
        <v>0</v>
      </c>
      <c r="AW47" s="173" t="n">
        <v>0</v>
      </c>
      <c r="AX47" s="173" t="n">
        <v>-10.0224004586654</v>
      </c>
      <c r="AY47" s="173" t="n">
        <v>-0.02409521</v>
      </c>
      <c r="AZ47" s="173" t="n">
        <v>0</v>
      </c>
      <c r="BA47" s="173" t="n">
        <v>0</v>
      </c>
      <c r="BB47" s="173" t="n">
        <v>0</v>
      </c>
      <c r="BC47" s="173" t="n">
        <v>5.39256075737729</v>
      </c>
      <c r="BD47" s="173" t="n">
        <v>-28.65396981</v>
      </c>
      <c r="BE47" s="173" t="n">
        <v>0</v>
      </c>
      <c r="BF47" s="173" t="n">
        <v>-26.9069045</v>
      </c>
      <c r="BG47" s="173" t="n">
        <v>0</v>
      </c>
      <c r="BH47" s="173" t="n">
        <v>0</v>
      </c>
      <c r="BI47" s="173" t="n">
        <v>0</v>
      </c>
      <c r="BJ47" s="173" t="n">
        <v>0</v>
      </c>
      <c r="BK47" s="173" t="n">
        <v>0</v>
      </c>
      <c r="BL47" s="173" t="n">
        <v>0</v>
      </c>
    </row>
    <row r="48" customFormat="false" ht="12.75" hidden="false" customHeight="false" outlineLevel="0" collapsed="false">
      <c r="B48" s="175" t="n">
        <v>38261</v>
      </c>
      <c r="C48" s="173" t="n">
        <v>-45.902065482072</v>
      </c>
      <c r="D48" s="173" t="n">
        <v>41.6400471</v>
      </c>
      <c r="E48" s="173" t="n">
        <v>0</v>
      </c>
      <c r="F48" s="173" t="n">
        <v>-9.44200735790322</v>
      </c>
      <c r="G48" s="173" t="n">
        <v>-51.8048169426227</v>
      </c>
      <c r="H48" s="176" t="n">
        <v>-65.5088426825979</v>
      </c>
      <c r="I48" s="173" t="n">
        <v>0</v>
      </c>
      <c r="J48" s="173" t="n">
        <v>0</v>
      </c>
      <c r="K48" s="173" t="n">
        <v>0</v>
      </c>
      <c r="L48" s="173" t="n">
        <v>-14.5982061977764</v>
      </c>
      <c r="M48" s="173" t="n">
        <v>-4.73778416780542</v>
      </c>
      <c r="N48" s="173" t="n">
        <v>0</v>
      </c>
      <c r="O48" s="173" t="n">
        <v>0</v>
      </c>
      <c r="P48" s="173" t="n">
        <v>-0.16751653</v>
      </c>
      <c r="Q48" s="173" t="n">
        <v>0</v>
      </c>
      <c r="R48" s="173" t="n">
        <v>0</v>
      </c>
      <c r="S48" s="173" t="n">
        <v>0</v>
      </c>
      <c r="T48" s="173" t="n">
        <v>-30.4699247964901</v>
      </c>
      <c r="U48" s="173" t="n">
        <v>-0.97897943</v>
      </c>
      <c r="V48" s="173" t="n">
        <v>0</v>
      </c>
      <c r="W48" s="173" t="n">
        <v>0</v>
      </c>
      <c r="X48" s="173" t="n">
        <v>5.05034564</v>
      </c>
      <c r="Y48" s="173" t="n">
        <v>0</v>
      </c>
      <c r="Z48" s="173" t="n">
        <v>0</v>
      </c>
      <c r="AA48" s="173" t="n">
        <v>0</v>
      </c>
      <c r="AB48" s="173" t="n">
        <v>0</v>
      </c>
      <c r="AC48" s="173" t="n">
        <v>0</v>
      </c>
      <c r="AD48" s="173" t="n">
        <v>0</v>
      </c>
      <c r="AE48" s="173" t="n">
        <v>0</v>
      </c>
      <c r="AF48" s="173" t="n">
        <v>41.85247848</v>
      </c>
      <c r="AG48" s="173" t="n">
        <v>0</v>
      </c>
      <c r="AH48" s="173" t="n">
        <v>0</v>
      </c>
      <c r="AI48" s="173" t="n">
        <v>0</v>
      </c>
      <c r="AJ48" s="173" t="n">
        <v>0</v>
      </c>
      <c r="AK48" s="173" t="n">
        <v>0</v>
      </c>
      <c r="AL48" s="173" t="n">
        <v>0</v>
      </c>
      <c r="AM48" s="173" t="n">
        <v>0</v>
      </c>
      <c r="AN48" s="173" t="n">
        <v>0</v>
      </c>
      <c r="AO48" s="173" t="n">
        <v>0</v>
      </c>
      <c r="AP48" s="173" t="n">
        <v>0</v>
      </c>
      <c r="AQ48" s="173" t="n">
        <v>0</v>
      </c>
      <c r="AR48" s="173" t="n">
        <v>0</v>
      </c>
      <c r="AS48" s="173" t="n">
        <v>-0.21243138</v>
      </c>
      <c r="AT48" s="173" t="n">
        <v>0</v>
      </c>
      <c r="AU48" s="173" t="n">
        <v>0</v>
      </c>
      <c r="AV48" s="173" t="n">
        <v>0</v>
      </c>
      <c r="AW48" s="173" t="n">
        <v>0</v>
      </c>
      <c r="AX48" s="173" t="n">
        <v>-9.44200735790322</v>
      </c>
      <c r="AY48" s="173" t="n">
        <v>0</v>
      </c>
      <c r="AZ48" s="173" t="n">
        <v>0</v>
      </c>
      <c r="BA48" s="173" t="n">
        <v>0</v>
      </c>
      <c r="BB48" s="173" t="n">
        <v>0</v>
      </c>
      <c r="BC48" s="173" t="n">
        <v>5.27841900737729</v>
      </c>
      <c r="BD48" s="173" t="n">
        <v>-29.41538651</v>
      </c>
      <c r="BE48" s="173" t="n">
        <v>0</v>
      </c>
      <c r="BF48" s="173" t="n">
        <v>-27.66784944</v>
      </c>
      <c r="BG48" s="173" t="n">
        <v>0</v>
      </c>
      <c r="BH48" s="173" t="n">
        <v>0</v>
      </c>
      <c r="BI48" s="173" t="n">
        <v>0</v>
      </c>
      <c r="BJ48" s="173" t="n">
        <v>0</v>
      </c>
      <c r="BK48" s="173" t="n">
        <v>0</v>
      </c>
      <c r="BL48" s="173" t="n">
        <v>0</v>
      </c>
    </row>
    <row r="49" customFormat="false" ht="12.75" hidden="false" customHeight="false" outlineLevel="0" collapsed="false">
      <c r="B49" s="175" t="n">
        <v>38292</v>
      </c>
      <c r="C49" s="173" t="n">
        <v>56.58973666</v>
      </c>
      <c r="D49" s="173" t="n">
        <v>35.39558419</v>
      </c>
      <c r="E49" s="173" t="n">
        <v>0</v>
      </c>
      <c r="F49" s="173" t="n">
        <v>-1.39455338025585</v>
      </c>
      <c r="G49" s="173" t="n">
        <v>-49.1917090526227</v>
      </c>
      <c r="H49" s="176" t="n">
        <v>41.3990584171214</v>
      </c>
      <c r="I49" s="173" t="n">
        <v>0</v>
      </c>
      <c r="J49" s="173" t="n">
        <v>0</v>
      </c>
      <c r="K49" s="173" t="n">
        <v>0</v>
      </c>
      <c r="L49" s="173" t="n">
        <v>0</v>
      </c>
      <c r="M49" s="173" t="n">
        <v>0</v>
      </c>
      <c r="N49" s="173" t="n">
        <v>0</v>
      </c>
      <c r="O49" s="173" t="n">
        <v>0</v>
      </c>
      <c r="P49" s="173" t="n">
        <v>-0.18763992</v>
      </c>
      <c r="Q49" s="173" t="n">
        <v>0</v>
      </c>
      <c r="R49" s="173" t="n">
        <v>0</v>
      </c>
      <c r="S49" s="173" t="n">
        <v>0</v>
      </c>
      <c r="T49" s="173" t="n">
        <v>53.27988501</v>
      </c>
      <c r="U49" s="173" t="n">
        <v>-0.96409731</v>
      </c>
      <c r="V49" s="173" t="n">
        <v>0</v>
      </c>
      <c r="W49" s="173" t="n">
        <v>0</v>
      </c>
      <c r="X49" s="173" t="n">
        <v>4.46158888</v>
      </c>
      <c r="Y49" s="173" t="n">
        <v>0</v>
      </c>
      <c r="Z49" s="173" t="n">
        <v>0</v>
      </c>
      <c r="AA49" s="173" t="n">
        <v>0</v>
      </c>
      <c r="AB49" s="173" t="n">
        <v>0</v>
      </c>
      <c r="AC49" s="173" t="n">
        <v>0</v>
      </c>
      <c r="AD49" s="173" t="n">
        <v>0</v>
      </c>
      <c r="AE49" s="173" t="n">
        <v>0</v>
      </c>
      <c r="AF49" s="173" t="n">
        <v>35.68018169</v>
      </c>
      <c r="AG49" s="173" t="n">
        <v>0</v>
      </c>
      <c r="AH49" s="173" t="n">
        <v>0</v>
      </c>
      <c r="AI49" s="173" t="n">
        <v>0</v>
      </c>
      <c r="AJ49" s="173" t="n">
        <v>0</v>
      </c>
      <c r="AK49" s="173" t="n">
        <v>0</v>
      </c>
      <c r="AL49" s="173" t="n">
        <v>0</v>
      </c>
      <c r="AM49" s="173" t="n">
        <v>0</v>
      </c>
      <c r="AN49" s="173" t="n">
        <v>0</v>
      </c>
      <c r="AO49" s="173" t="n">
        <v>0</v>
      </c>
      <c r="AP49" s="173" t="n">
        <v>0</v>
      </c>
      <c r="AQ49" s="173" t="n">
        <v>0</v>
      </c>
      <c r="AR49" s="173" t="n">
        <v>0</v>
      </c>
      <c r="AS49" s="173" t="n">
        <v>-0.2845975</v>
      </c>
      <c r="AT49" s="173" t="n">
        <v>0</v>
      </c>
      <c r="AU49" s="173" t="n">
        <v>0</v>
      </c>
      <c r="AV49" s="173" t="n">
        <v>0</v>
      </c>
      <c r="AW49" s="173" t="n">
        <v>0</v>
      </c>
      <c r="AX49" s="173" t="n">
        <v>-1.39455338025585</v>
      </c>
      <c r="AY49" s="173" t="n">
        <v>0</v>
      </c>
      <c r="AZ49" s="173" t="n">
        <v>0</v>
      </c>
      <c r="BA49" s="173" t="n">
        <v>0</v>
      </c>
      <c r="BB49" s="173" t="n">
        <v>0</v>
      </c>
      <c r="BC49" s="173" t="n">
        <v>5.43260504737729</v>
      </c>
      <c r="BD49" s="173" t="n">
        <v>-27.9843716</v>
      </c>
      <c r="BE49" s="173" t="n">
        <v>0</v>
      </c>
      <c r="BF49" s="173" t="n">
        <v>-26.6399425</v>
      </c>
      <c r="BG49" s="173" t="n">
        <v>0</v>
      </c>
      <c r="BH49" s="173" t="n">
        <v>0</v>
      </c>
      <c r="BI49" s="173" t="n">
        <v>0</v>
      </c>
      <c r="BJ49" s="173" t="n">
        <v>0</v>
      </c>
      <c r="BK49" s="173" t="n">
        <v>0</v>
      </c>
      <c r="BL49" s="173" t="n">
        <v>0</v>
      </c>
    </row>
    <row r="50" customFormat="false" ht="12.75" hidden="false" customHeight="false" outlineLevel="0" collapsed="false">
      <c r="B50" s="175" t="n">
        <v>38322</v>
      </c>
      <c r="C50" s="173" t="n">
        <v>56.44569045</v>
      </c>
      <c r="D50" s="173" t="n">
        <v>31.39027864</v>
      </c>
      <c r="E50" s="173" t="n">
        <v>0</v>
      </c>
      <c r="F50" s="173" t="n">
        <v>-1.59494341768963</v>
      </c>
      <c r="G50" s="173" t="n">
        <v>-50.6718056126227</v>
      </c>
      <c r="H50" s="176" t="n">
        <v>35.5692200596877</v>
      </c>
      <c r="I50" s="173" t="n">
        <v>0</v>
      </c>
      <c r="J50" s="173" t="n">
        <v>0</v>
      </c>
      <c r="K50" s="173" t="n">
        <v>0</v>
      </c>
      <c r="L50" s="173" t="n">
        <v>0</v>
      </c>
      <c r="M50" s="173" t="n">
        <v>0</v>
      </c>
      <c r="N50" s="173" t="n">
        <v>0</v>
      </c>
      <c r="O50" s="173" t="n">
        <v>0</v>
      </c>
      <c r="P50" s="173" t="n">
        <v>-0.19928925</v>
      </c>
      <c r="Q50" s="173" t="n">
        <v>0</v>
      </c>
      <c r="R50" s="173" t="n">
        <v>0</v>
      </c>
      <c r="S50" s="173" t="n">
        <v>0</v>
      </c>
      <c r="T50" s="173" t="n">
        <v>54.78147433</v>
      </c>
      <c r="U50" s="173" t="n">
        <v>-2.17417372</v>
      </c>
      <c r="V50" s="173" t="n">
        <v>0</v>
      </c>
      <c r="W50" s="173" t="n">
        <v>0</v>
      </c>
      <c r="X50" s="173" t="n">
        <v>4.03767909</v>
      </c>
      <c r="Y50" s="173" t="n">
        <v>0</v>
      </c>
      <c r="Z50" s="173" t="n">
        <v>0</v>
      </c>
      <c r="AA50" s="173" t="n">
        <v>0</v>
      </c>
      <c r="AB50" s="173" t="n">
        <v>0</v>
      </c>
      <c r="AC50" s="173" t="n">
        <v>0</v>
      </c>
      <c r="AD50" s="173" t="n">
        <v>0</v>
      </c>
      <c r="AE50" s="173" t="n">
        <v>0</v>
      </c>
      <c r="AF50" s="173" t="n">
        <v>32.12505884</v>
      </c>
      <c r="AG50" s="173" t="n">
        <v>0</v>
      </c>
      <c r="AH50" s="173" t="n">
        <v>0</v>
      </c>
      <c r="AI50" s="173" t="n">
        <v>0</v>
      </c>
      <c r="AJ50" s="173" t="n">
        <v>0</v>
      </c>
      <c r="AK50" s="173" t="n">
        <v>0</v>
      </c>
      <c r="AL50" s="173" t="n">
        <v>0</v>
      </c>
      <c r="AM50" s="173" t="n">
        <v>0</v>
      </c>
      <c r="AN50" s="173" t="n">
        <v>0</v>
      </c>
      <c r="AO50" s="173" t="n">
        <v>0</v>
      </c>
      <c r="AP50" s="173" t="n">
        <v>0</v>
      </c>
      <c r="AQ50" s="173" t="n">
        <v>0</v>
      </c>
      <c r="AR50" s="173" t="n">
        <v>0</v>
      </c>
      <c r="AS50" s="173" t="n">
        <v>-0.7347802</v>
      </c>
      <c r="AT50" s="173" t="n">
        <v>0</v>
      </c>
      <c r="AU50" s="173" t="n">
        <v>0</v>
      </c>
      <c r="AV50" s="173" t="n">
        <v>0</v>
      </c>
      <c r="AW50" s="173" t="n">
        <v>0</v>
      </c>
      <c r="AX50" s="173" t="n">
        <v>-1.59494341768963</v>
      </c>
      <c r="AY50" s="173" t="n">
        <v>0</v>
      </c>
      <c r="AZ50" s="173" t="n">
        <v>0</v>
      </c>
      <c r="BA50" s="173" t="n">
        <v>0</v>
      </c>
      <c r="BB50" s="173" t="n">
        <v>0</v>
      </c>
      <c r="BC50" s="173" t="n">
        <v>5.31998585737729</v>
      </c>
      <c r="BD50" s="173" t="n">
        <v>-28.60105431</v>
      </c>
      <c r="BE50" s="173" t="n">
        <v>0</v>
      </c>
      <c r="BF50" s="173" t="n">
        <v>-27.39073716</v>
      </c>
      <c r="BG50" s="173" t="n">
        <v>0</v>
      </c>
      <c r="BH50" s="173" t="n">
        <v>0</v>
      </c>
      <c r="BI50" s="173" t="n">
        <v>0</v>
      </c>
      <c r="BJ50" s="173" t="n">
        <v>0</v>
      </c>
      <c r="BK50" s="173" t="n">
        <v>0</v>
      </c>
      <c r="BL50" s="173" t="n">
        <v>0</v>
      </c>
    </row>
    <row r="51" customFormat="false" ht="12.75" hidden="false" customHeight="false" outlineLevel="0" collapsed="false">
      <c r="B51" s="175" t="n">
        <v>38353</v>
      </c>
      <c r="C51" s="173" t="n">
        <v>1.50655498</v>
      </c>
      <c r="D51" s="173" t="n">
        <v>28.73373124</v>
      </c>
      <c r="E51" s="173" t="n">
        <v>0</v>
      </c>
      <c r="F51" s="173" t="n">
        <v>0</v>
      </c>
      <c r="G51" s="173" t="n">
        <v>-22.9837413926227</v>
      </c>
      <c r="H51" s="176" t="n">
        <v>7.25654482737729</v>
      </c>
      <c r="I51" s="173" t="n">
        <v>0</v>
      </c>
      <c r="J51" s="173" t="n">
        <v>0</v>
      </c>
      <c r="K51" s="173" t="n">
        <v>0</v>
      </c>
      <c r="L51" s="173" t="n">
        <v>0</v>
      </c>
      <c r="M51" s="173" t="n">
        <v>0</v>
      </c>
      <c r="N51" s="173" t="n">
        <v>0</v>
      </c>
      <c r="O51" s="173" t="n">
        <v>0</v>
      </c>
      <c r="P51" s="173" t="n">
        <v>-0.21012517</v>
      </c>
      <c r="Q51" s="173" t="n">
        <v>0</v>
      </c>
      <c r="R51" s="173" t="n">
        <v>0</v>
      </c>
      <c r="S51" s="173" t="n">
        <v>0</v>
      </c>
      <c r="T51" s="173" t="n">
        <v>0</v>
      </c>
      <c r="U51" s="173" t="n">
        <v>-2.16621817</v>
      </c>
      <c r="V51" s="173" t="n">
        <v>0</v>
      </c>
      <c r="W51" s="173" t="n">
        <v>0</v>
      </c>
      <c r="X51" s="173" t="n">
        <v>3.88289832</v>
      </c>
      <c r="Y51" s="173" t="n">
        <v>0</v>
      </c>
      <c r="Z51" s="173" t="n">
        <v>0</v>
      </c>
      <c r="AA51" s="173" t="n">
        <v>0</v>
      </c>
      <c r="AB51" s="173" t="n">
        <v>0</v>
      </c>
      <c r="AC51" s="173" t="n">
        <v>0</v>
      </c>
      <c r="AD51" s="173" t="n">
        <v>0</v>
      </c>
      <c r="AE51" s="173" t="n">
        <v>0</v>
      </c>
      <c r="AF51" s="173" t="n">
        <v>29.46463844</v>
      </c>
      <c r="AG51" s="173" t="n">
        <v>0</v>
      </c>
      <c r="AH51" s="173" t="n">
        <v>0</v>
      </c>
      <c r="AI51" s="173" t="n">
        <v>0</v>
      </c>
      <c r="AJ51" s="173" t="n">
        <v>0</v>
      </c>
      <c r="AK51" s="173" t="n">
        <v>0</v>
      </c>
      <c r="AL51" s="173" t="n">
        <v>0</v>
      </c>
      <c r="AM51" s="173" t="n">
        <v>0</v>
      </c>
      <c r="AN51" s="173" t="n">
        <v>0</v>
      </c>
      <c r="AO51" s="173" t="n">
        <v>0</v>
      </c>
      <c r="AP51" s="173" t="n">
        <v>0</v>
      </c>
      <c r="AQ51" s="173" t="n">
        <v>0</v>
      </c>
      <c r="AR51" s="173" t="n">
        <v>0</v>
      </c>
      <c r="AS51" s="173" t="n">
        <v>-0.7309072</v>
      </c>
      <c r="AT51" s="173" t="n">
        <v>0</v>
      </c>
      <c r="AU51" s="173" t="n">
        <v>0</v>
      </c>
      <c r="AV51" s="173" t="n">
        <v>0</v>
      </c>
      <c r="AW51" s="173" t="n">
        <v>0</v>
      </c>
      <c r="AX51" s="173" t="n">
        <v>0</v>
      </c>
      <c r="AY51" s="173" t="n">
        <v>0</v>
      </c>
      <c r="AZ51" s="173" t="n">
        <v>0</v>
      </c>
      <c r="BA51" s="173" t="n">
        <v>0</v>
      </c>
      <c r="BB51" s="173" t="n">
        <v>0</v>
      </c>
      <c r="BC51" s="173" t="n">
        <v>5.34123484737729</v>
      </c>
      <c r="BD51" s="173" t="n">
        <v>-28.32497624</v>
      </c>
      <c r="BE51" s="173" t="n">
        <v>0</v>
      </c>
      <c r="BF51" s="173" t="n">
        <v>0</v>
      </c>
      <c r="BG51" s="173" t="n">
        <v>0</v>
      </c>
      <c r="BH51" s="173" t="n">
        <v>0</v>
      </c>
      <c r="BI51" s="173" t="n">
        <v>0</v>
      </c>
      <c r="BJ51" s="173" t="n">
        <v>0</v>
      </c>
      <c r="BK51" s="173" t="n">
        <v>0</v>
      </c>
      <c r="BL51" s="173" t="n">
        <v>0</v>
      </c>
    </row>
    <row r="52" customFormat="false" ht="12.75" hidden="false" customHeight="false" outlineLevel="0" collapsed="false">
      <c r="B52" s="175" t="n">
        <v>38384</v>
      </c>
      <c r="C52" s="173" t="n">
        <v>2.13475551</v>
      </c>
      <c r="D52" s="173" t="n">
        <v>30.26268307</v>
      </c>
      <c r="E52" s="173" t="n">
        <v>0</v>
      </c>
      <c r="F52" s="173" t="n">
        <v>0</v>
      </c>
      <c r="G52" s="173" t="n">
        <v>-19.9382492826227</v>
      </c>
      <c r="H52" s="176" t="n">
        <v>12.4591892973773</v>
      </c>
      <c r="I52" s="173" t="n">
        <v>0</v>
      </c>
      <c r="J52" s="173" t="n">
        <v>0</v>
      </c>
      <c r="K52" s="173" t="n">
        <v>0</v>
      </c>
      <c r="L52" s="173" t="n">
        <v>0</v>
      </c>
      <c r="M52" s="173" t="n">
        <v>0</v>
      </c>
      <c r="N52" s="173" t="n">
        <v>0</v>
      </c>
      <c r="O52" s="173" t="n">
        <v>0</v>
      </c>
      <c r="P52" s="173" t="n">
        <v>-0.0691914</v>
      </c>
      <c r="Q52" s="173" t="n">
        <v>0</v>
      </c>
      <c r="R52" s="173" t="n">
        <v>0</v>
      </c>
      <c r="S52" s="173" t="n">
        <v>0</v>
      </c>
      <c r="T52" s="173" t="n">
        <v>0</v>
      </c>
      <c r="U52" s="173" t="n">
        <v>-1.90813914</v>
      </c>
      <c r="V52" s="173" t="n">
        <v>0</v>
      </c>
      <c r="W52" s="173" t="n">
        <v>0</v>
      </c>
      <c r="X52" s="173" t="n">
        <v>4.11208605</v>
      </c>
      <c r="Y52" s="173" t="n">
        <v>0</v>
      </c>
      <c r="Z52" s="173" t="n">
        <v>0</v>
      </c>
      <c r="AA52" s="173" t="n">
        <v>0</v>
      </c>
      <c r="AB52" s="173" t="n">
        <v>0</v>
      </c>
      <c r="AC52" s="173" t="n">
        <v>0</v>
      </c>
      <c r="AD52" s="173" t="n">
        <v>0</v>
      </c>
      <c r="AE52" s="173" t="n">
        <v>0</v>
      </c>
      <c r="AF52" s="173" t="n">
        <v>30.88532505</v>
      </c>
      <c r="AG52" s="173" t="n">
        <v>0</v>
      </c>
      <c r="AH52" s="173" t="n">
        <v>0</v>
      </c>
      <c r="AI52" s="173" t="n">
        <v>0</v>
      </c>
      <c r="AJ52" s="173" t="n">
        <v>0</v>
      </c>
      <c r="AK52" s="173" t="n">
        <v>0</v>
      </c>
      <c r="AL52" s="173" t="n">
        <v>0</v>
      </c>
      <c r="AM52" s="173" t="n">
        <v>0</v>
      </c>
      <c r="AN52" s="173" t="n">
        <v>0</v>
      </c>
      <c r="AO52" s="173" t="n">
        <v>0</v>
      </c>
      <c r="AP52" s="173" t="n">
        <v>0</v>
      </c>
      <c r="AQ52" s="173" t="n">
        <v>0</v>
      </c>
      <c r="AR52" s="173" t="n">
        <v>0</v>
      </c>
      <c r="AS52" s="173" t="n">
        <v>-0.62264198</v>
      </c>
      <c r="AT52" s="173" t="n">
        <v>0</v>
      </c>
      <c r="AU52" s="173" t="n">
        <v>0</v>
      </c>
      <c r="AV52" s="173" t="n">
        <v>0</v>
      </c>
      <c r="AW52" s="173" t="n">
        <v>0</v>
      </c>
      <c r="AX52" s="173" t="n">
        <v>0</v>
      </c>
      <c r="AY52" s="173" t="n">
        <v>0</v>
      </c>
      <c r="AZ52" s="173" t="n">
        <v>0</v>
      </c>
      <c r="BA52" s="173" t="n">
        <v>0</v>
      </c>
      <c r="BB52" s="173" t="n">
        <v>0</v>
      </c>
      <c r="BC52" s="173" t="n">
        <v>5.75599185737729</v>
      </c>
      <c r="BD52" s="173" t="n">
        <v>-25.69424114</v>
      </c>
      <c r="BE52" s="173" t="n">
        <v>0</v>
      </c>
      <c r="BF52" s="173" t="n">
        <v>0</v>
      </c>
      <c r="BG52" s="173" t="n">
        <v>0</v>
      </c>
      <c r="BH52" s="173" t="n">
        <v>0</v>
      </c>
      <c r="BI52" s="173" t="n">
        <v>0</v>
      </c>
      <c r="BJ52" s="173" t="n">
        <v>0</v>
      </c>
      <c r="BK52" s="173" t="n">
        <v>0</v>
      </c>
      <c r="BL52" s="173" t="n">
        <v>0</v>
      </c>
    </row>
    <row r="53" customFormat="false" ht="12.75" hidden="false" customHeight="false" outlineLevel="0" collapsed="false">
      <c r="B53" s="175" t="n">
        <v>38412</v>
      </c>
      <c r="C53" s="173" t="n">
        <v>3.28313811</v>
      </c>
      <c r="D53" s="173" t="n">
        <v>35.47794534</v>
      </c>
      <c r="E53" s="173" t="n">
        <v>0</v>
      </c>
      <c r="F53" s="173" t="n">
        <v>0</v>
      </c>
      <c r="G53" s="173" t="n">
        <v>-23.2101092326227</v>
      </c>
      <c r="H53" s="176" t="n">
        <v>15.5509742173773</v>
      </c>
      <c r="I53" s="173" t="n">
        <v>0</v>
      </c>
      <c r="J53" s="173" t="n">
        <v>0</v>
      </c>
      <c r="K53" s="173" t="n">
        <v>0</v>
      </c>
      <c r="L53" s="173" t="n">
        <v>0</v>
      </c>
      <c r="M53" s="173" t="n">
        <v>0</v>
      </c>
      <c r="N53" s="173" t="n">
        <v>0</v>
      </c>
      <c r="O53" s="173" t="n">
        <v>0</v>
      </c>
      <c r="P53" s="173" t="n">
        <v>-0.22072735</v>
      </c>
      <c r="Q53" s="173" t="n">
        <v>0</v>
      </c>
      <c r="R53" s="173" t="n">
        <v>0</v>
      </c>
      <c r="S53" s="173" t="n">
        <v>0</v>
      </c>
      <c r="T53" s="173" t="n">
        <v>0</v>
      </c>
      <c r="U53" s="173" t="n">
        <v>-0.93628507</v>
      </c>
      <c r="V53" s="173" t="n">
        <v>0</v>
      </c>
      <c r="W53" s="173" t="n">
        <v>0</v>
      </c>
      <c r="X53" s="173" t="n">
        <v>4.44015053</v>
      </c>
      <c r="Y53" s="173" t="n">
        <v>0</v>
      </c>
      <c r="Z53" s="173" t="n">
        <v>0</v>
      </c>
      <c r="AA53" s="173" t="n">
        <v>0</v>
      </c>
      <c r="AB53" s="173" t="n">
        <v>0</v>
      </c>
      <c r="AC53" s="173" t="n">
        <v>0</v>
      </c>
      <c r="AD53" s="173" t="n">
        <v>0</v>
      </c>
      <c r="AE53" s="173" t="n">
        <v>0</v>
      </c>
      <c r="AF53" s="173" t="n">
        <v>35.75382818</v>
      </c>
      <c r="AG53" s="173" t="n">
        <v>0</v>
      </c>
      <c r="AH53" s="173" t="n">
        <v>0</v>
      </c>
      <c r="AI53" s="173" t="n">
        <v>0</v>
      </c>
      <c r="AJ53" s="173" t="n">
        <v>0</v>
      </c>
      <c r="AK53" s="173" t="n">
        <v>0</v>
      </c>
      <c r="AL53" s="173" t="n">
        <v>0</v>
      </c>
      <c r="AM53" s="173" t="n">
        <v>0</v>
      </c>
      <c r="AN53" s="173" t="n">
        <v>0</v>
      </c>
      <c r="AO53" s="173" t="n">
        <v>0</v>
      </c>
      <c r="AP53" s="173" t="n">
        <v>0</v>
      </c>
      <c r="AQ53" s="173" t="n">
        <v>0</v>
      </c>
      <c r="AR53" s="173" t="n">
        <v>0</v>
      </c>
      <c r="AS53" s="173" t="n">
        <v>-0.27588284</v>
      </c>
      <c r="AT53" s="173" t="n">
        <v>0</v>
      </c>
      <c r="AU53" s="173" t="n">
        <v>0</v>
      </c>
      <c r="AV53" s="173" t="n">
        <v>0</v>
      </c>
      <c r="AW53" s="173" t="n">
        <v>0</v>
      </c>
      <c r="AX53" s="173" t="n">
        <v>0</v>
      </c>
      <c r="AY53" s="173" t="n">
        <v>0</v>
      </c>
      <c r="AZ53" s="173" t="n">
        <v>0</v>
      </c>
      <c r="BA53" s="173" t="n">
        <v>0</v>
      </c>
      <c r="BB53" s="173" t="n">
        <v>0</v>
      </c>
      <c r="BC53" s="173" t="n">
        <v>5.38191489737729</v>
      </c>
      <c r="BD53" s="173" t="n">
        <v>-28.59202413</v>
      </c>
      <c r="BE53" s="173" t="n">
        <v>0</v>
      </c>
      <c r="BF53" s="173" t="n">
        <v>0</v>
      </c>
      <c r="BG53" s="173" t="n">
        <v>0</v>
      </c>
      <c r="BH53" s="173" t="n">
        <v>0</v>
      </c>
      <c r="BI53" s="173" t="n">
        <v>0</v>
      </c>
      <c r="BJ53" s="173" t="n">
        <v>0</v>
      </c>
      <c r="BK53" s="173" t="n">
        <v>0</v>
      </c>
      <c r="BL53" s="173" t="n">
        <v>0</v>
      </c>
    </row>
    <row r="54" customFormat="false" ht="12.75" hidden="false" customHeight="false" outlineLevel="0" collapsed="false">
      <c r="B54" s="175" t="n">
        <v>38443</v>
      </c>
      <c r="C54" s="173" t="n">
        <v>4.1134499</v>
      </c>
      <c r="D54" s="173" t="n">
        <v>36.52126663</v>
      </c>
      <c r="E54" s="173" t="n">
        <v>0</v>
      </c>
      <c r="F54" s="173" t="n">
        <v>0</v>
      </c>
      <c r="G54" s="173" t="n">
        <v>-22.1859161926227</v>
      </c>
      <c r="H54" s="176" t="n">
        <v>18.4488003373773</v>
      </c>
      <c r="I54" s="173" t="n">
        <v>0</v>
      </c>
      <c r="J54" s="173" t="n">
        <v>0</v>
      </c>
      <c r="K54" s="173" t="n">
        <v>0</v>
      </c>
      <c r="L54" s="173" t="n">
        <v>0</v>
      </c>
      <c r="M54" s="173" t="n">
        <v>0</v>
      </c>
      <c r="N54" s="173" t="n">
        <v>0</v>
      </c>
      <c r="O54" s="173" t="n">
        <v>0</v>
      </c>
      <c r="P54" s="173" t="n">
        <v>-0.28491662</v>
      </c>
      <c r="Q54" s="173" t="n">
        <v>0</v>
      </c>
      <c r="R54" s="173" t="n">
        <v>0</v>
      </c>
      <c r="S54" s="173" t="n">
        <v>0</v>
      </c>
      <c r="T54" s="173" t="n">
        <v>0</v>
      </c>
      <c r="U54" s="173" t="n">
        <v>-0.70997785</v>
      </c>
      <c r="V54" s="173" t="n">
        <v>0</v>
      </c>
      <c r="W54" s="173" t="n">
        <v>0</v>
      </c>
      <c r="X54" s="173" t="n">
        <v>5.10834437</v>
      </c>
      <c r="Y54" s="173" t="n">
        <v>0</v>
      </c>
      <c r="Z54" s="173" t="n">
        <v>0</v>
      </c>
      <c r="AA54" s="173" t="n">
        <v>0</v>
      </c>
      <c r="AB54" s="173" t="n">
        <v>0</v>
      </c>
      <c r="AC54" s="173" t="n">
        <v>0</v>
      </c>
      <c r="AD54" s="173" t="n">
        <v>0</v>
      </c>
      <c r="AE54" s="173" t="n">
        <v>0</v>
      </c>
      <c r="AF54" s="173" t="n">
        <v>36.66823359</v>
      </c>
      <c r="AG54" s="173" t="n">
        <v>0</v>
      </c>
      <c r="AH54" s="173" t="n">
        <v>0</v>
      </c>
      <c r="AI54" s="173" t="n">
        <v>0</v>
      </c>
      <c r="AJ54" s="173" t="n">
        <v>0</v>
      </c>
      <c r="AK54" s="173" t="n">
        <v>0</v>
      </c>
      <c r="AL54" s="173" t="n">
        <v>0</v>
      </c>
      <c r="AM54" s="173" t="n">
        <v>0</v>
      </c>
      <c r="AN54" s="173" t="n">
        <v>0</v>
      </c>
      <c r="AO54" s="173" t="n">
        <v>0</v>
      </c>
      <c r="AP54" s="173" t="n">
        <v>0</v>
      </c>
      <c r="AQ54" s="173" t="n">
        <v>0</v>
      </c>
      <c r="AR54" s="173" t="n">
        <v>0</v>
      </c>
      <c r="AS54" s="173" t="n">
        <v>-0.14696696</v>
      </c>
      <c r="AT54" s="173" t="n">
        <v>0</v>
      </c>
      <c r="AU54" s="173" t="n">
        <v>0</v>
      </c>
      <c r="AV54" s="173" t="n">
        <v>0</v>
      </c>
      <c r="AW54" s="173" t="n">
        <v>0</v>
      </c>
      <c r="AX54" s="173" t="n">
        <v>0</v>
      </c>
      <c r="AY54" s="173" t="n">
        <v>0</v>
      </c>
      <c r="AZ54" s="173" t="n">
        <v>0</v>
      </c>
      <c r="BA54" s="173" t="n">
        <v>0</v>
      </c>
      <c r="BB54" s="173" t="n">
        <v>0</v>
      </c>
      <c r="BC54" s="173" t="n">
        <v>5.53300866737729</v>
      </c>
      <c r="BD54" s="173" t="n">
        <v>-27.71892486</v>
      </c>
      <c r="BE54" s="173" t="n">
        <v>0</v>
      </c>
      <c r="BF54" s="173" t="n">
        <v>0</v>
      </c>
      <c r="BG54" s="173" t="n">
        <v>0</v>
      </c>
      <c r="BH54" s="173" t="n">
        <v>0</v>
      </c>
      <c r="BI54" s="173" t="n">
        <v>0</v>
      </c>
      <c r="BJ54" s="173" t="n">
        <v>0</v>
      </c>
      <c r="BK54" s="173" t="n">
        <v>0</v>
      </c>
      <c r="BL54" s="173" t="n">
        <v>0</v>
      </c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  <c r="FS54" s="177"/>
      <c r="FT54" s="177"/>
      <c r="FU54" s="177"/>
      <c r="FV54" s="177"/>
      <c r="FW54" s="177"/>
      <c r="FX54" s="177"/>
      <c r="FY54" s="177"/>
      <c r="FZ54" s="177"/>
      <c r="GA54" s="177"/>
    </row>
    <row r="55" customFormat="false" ht="12.75" hidden="false" customHeight="false" outlineLevel="0" collapsed="false">
      <c r="B55" s="175" t="n">
        <v>38473</v>
      </c>
      <c r="C55" s="173" t="n">
        <v>-1.08832609</v>
      </c>
      <c r="D55" s="173" t="n">
        <v>38.63167322</v>
      </c>
      <c r="E55" s="173" t="n">
        <v>0</v>
      </c>
      <c r="F55" s="173" t="n">
        <v>0</v>
      </c>
      <c r="G55" s="173" t="n">
        <v>-23.1602474926227</v>
      </c>
      <c r="H55" s="176" t="n">
        <v>14.3830996373773</v>
      </c>
      <c r="I55" s="173" t="n">
        <v>0</v>
      </c>
      <c r="J55" s="173" t="n">
        <v>0</v>
      </c>
      <c r="K55" s="173" t="n">
        <v>0</v>
      </c>
      <c r="L55" s="173" t="n">
        <v>0</v>
      </c>
      <c r="M55" s="173" t="n">
        <v>0</v>
      </c>
      <c r="N55" s="173" t="n">
        <v>0</v>
      </c>
      <c r="O55" s="173" t="n">
        <v>0</v>
      </c>
      <c r="P55" s="173" t="n">
        <v>-0.3823027</v>
      </c>
      <c r="Q55" s="173" t="n">
        <v>0</v>
      </c>
      <c r="R55" s="173" t="n">
        <v>0</v>
      </c>
      <c r="S55" s="173" t="n">
        <v>0</v>
      </c>
      <c r="T55" s="173" t="n">
        <v>0</v>
      </c>
      <c r="U55" s="173" t="n">
        <v>-0.70602339</v>
      </c>
      <c r="V55" s="173" t="n">
        <v>0</v>
      </c>
      <c r="W55" s="173" t="n">
        <v>0</v>
      </c>
      <c r="X55" s="173" t="n">
        <v>0</v>
      </c>
      <c r="Y55" s="173" t="n">
        <v>0</v>
      </c>
      <c r="Z55" s="173" t="n">
        <v>0</v>
      </c>
      <c r="AA55" s="173" t="n">
        <v>0</v>
      </c>
      <c r="AB55" s="173" t="n">
        <v>0</v>
      </c>
      <c r="AC55" s="173" t="n">
        <v>0</v>
      </c>
      <c r="AD55" s="173" t="n">
        <v>0</v>
      </c>
      <c r="AE55" s="173" t="n">
        <v>0</v>
      </c>
      <c r="AF55" s="173" t="n">
        <v>38.80243464</v>
      </c>
      <c r="AG55" s="173" t="n">
        <v>0</v>
      </c>
      <c r="AH55" s="173" t="n">
        <v>0</v>
      </c>
      <c r="AI55" s="173" t="n">
        <v>0</v>
      </c>
      <c r="AJ55" s="173" t="n">
        <v>0</v>
      </c>
      <c r="AK55" s="173" t="n">
        <v>0</v>
      </c>
      <c r="AL55" s="173" t="n">
        <v>0</v>
      </c>
      <c r="AM55" s="173" t="n">
        <v>0</v>
      </c>
      <c r="AN55" s="173" t="n">
        <v>0</v>
      </c>
      <c r="AO55" s="173" t="n">
        <v>0</v>
      </c>
      <c r="AP55" s="173" t="n">
        <v>0</v>
      </c>
      <c r="AQ55" s="173" t="n">
        <v>0</v>
      </c>
      <c r="AR55" s="173" t="n">
        <v>0</v>
      </c>
      <c r="AS55" s="173" t="n">
        <v>-0.17076142</v>
      </c>
      <c r="AT55" s="173" t="n">
        <v>0</v>
      </c>
      <c r="AU55" s="173" t="n">
        <v>0</v>
      </c>
      <c r="AV55" s="173" t="n">
        <v>0</v>
      </c>
      <c r="AW55" s="173" t="n">
        <v>0</v>
      </c>
      <c r="AX55" s="173" t="n">
        <v>0</v>
      </c>
      <c r="AY55" s="173" t="n">
        <v>0</v>
      </c>
      <c r="AZ55" s="173" t="n">
        <v>0</v>
      </c>
      <c r="BA55" s="173" t="n">
        <v>0</v>
      </c>
      <c r="BB55" s="173" t="n">
        <v>0</v>
      </c>
      <c r="BC55" s="173" t="n">
        <v>5.42348692737729</v>
      </c>
      <c r="BD55" s="173" t="n">
        <v>-28.58373442</v>
      </c>
      <c r="BE55" s="173" t="n">
        <v>0</v>
      </c>
      <c r="BF55" s="173" t="n">
        <v>0</v>
      </c>
      <c r="BG55" s="173" t="n">
        <v>0</v>
      </c>
      <c r="BH55" s="173" t="n">
        <v>0</v>
      </c>
      <c r="BI55" s="173" t="n">
        <v>0</v>
      </c>
      <c r="BJ55" s="173" t="n">
        <v>0</v>
      </c>
      <c r="BK55" s="173" t="n">
        <v>0</v>
      </c>
      <c r="BL55" s="173" t="n">
        <v>0</v>
      </c>
    </row>
    <row r="56" customFormat="false" ht="13.5" hidden="false" customHeight="false" outlineLevel="0" collapsed="false">
      <c r="B56" s="175" t="n">
        <v>38504</v>
      </c>
      <c r="C56" s="173" t="n">
        <v>-1.01260544</v>
      </c>
      <c r="D56" s="173" t="n">
        <v>37.83563223</v>
      </c>
      <c r="E56" s="173" t="n">
        <v>0</v>
      </c>
      <c r="F56" s="173" t="n">
        <v>0</v>
      </c>
      <c r="G56" s="173" t="n">
        <v>-22.0122504026227</v>
      </c>
      <c r="H56" s="178" t="n">
        <v>14.8107763873773</v>
      </c>
      <c r="I56" s="173" t="n">
        <v>0</v>
      </c>
      <c r="J56" s="173" t="n">
        <v>0</v>
      </c>
      <c r="K56" s="173" t="n">
        <v>0</v>
      </c>
      <c r="L56" s="173" t="n">
        <v>0</v>
      </c>
      <c r="M56" s="173" t="n">
        <v>0</v>
      </c>
      <c r="N56" s="173" t="n">
        <v>0</v>
      </c>
      <c r="O56" s="173" t="n">
        <v>0</v>
      </c>
      <c r="P56" s="173" t="n">
        <v>-0.2962437</v>
      </c>
      <c r="Q56" s="173" t="n">
        <v>0</v>
      </c>
      <c r="R56" s="173" t="n">
        <v>0</v>
      </c>
      <c r="S56" s="173" t="n">
        <v>0</v>
      </c>
      <c r="T56" s="173" t="n">
        <v>0</v>
      </c>
      <c r="U56" s="173" t="n">
        <v>-0.71636174</v>
      </c>
      <c r="V56" s="173" t="n">
        <v>0</v>
      </c>
      <c r="W56" s="173" t="n">
        <v>0</v>
      </c>
      <c r="X56" s="173" t="n">
        <v>0</v>
      </c>
      <c r="Y56" s="173" t="n">
        <v>0</v>
      </c>
      <c r="Z56" s="173" t="n">
        <v>0</v>
      </c>
      <c r="AA56" s="173" t="n">
        <v>0</v>
      </c>
      <c r="AB56" s="173" t="n">
        <v>0</v>
      </c>
      <c r="AC56" s="173" t="n">
        <v>0</v>
      </c>
      <c r="AD56" s="173" t="n">
        <v>0</v>
      </c>
      <c r="AE56" s="173" t="n">
        <v>0</v>
      </c>
      <c r="AF56" s="173" t="n">
        <v>37.99719741</v>
      </c>
      <c r="AG56" s="173" t="n">
        <v>0</v>
      </c>
      <c r="AH56" s="173" t="n">
        <v>0</v>
      </c>
      <c r="AI56" s="173" t="n">
        <v>0</v>
      </c>
      <c r="AJ56" s="173" t="n">
        <v>0</v>
      </c>
      <c r="AK56" s="173" t="n">
        <v>0</v>
      </c>
      <c r="AL56" s="173" t="n">
        <v>0</v>
      </c>
      <c r="AM56" s="173" t="n">
        <v>0</v>
      </c>
      <c r="AN56" s="173" t="n">
        <v>0</v>
      </c>
      <c r="AO56" s="173" t="n">
        <v>0</v>
      </c>
      <c r="AP56" s="173" t="n">
        <v>0</v>
      </c>
      <c r="AQ56" s="173" t="n">
        <v>0</v>
      </c>
      <c r="AR56" s="173" t="n">
        <v>0</v>
      </c>
      <c r="AS56" s="173" t="n">
        <v>-0.16156518</v>
      </c>
      <c r="AT56" s="173" t="n">
        <v>0</v>
      </c>
      <c r="AU56" s="173" t="n">
        <v>0</v>
      </c>
      <c r="AV56" s="173" t="n">
        <v>0</v>
      </c>
      <c r="AW56" s="173" t="n">
        <v>0</v>
      </c>
      <c r="AX56" s="173" t="n">
        <v>0</v>
      </c>
      <c r="AY56" s="173" t="n">
        <v>0</v>
      </c>
      <c r="AZ56" s="173" t="n">
        <v>0</v>
      </c>
      <c r="BA56" s="173" t="n">
        <v>0</v>
      </c>
      <c r="BB56" s="173" t="n">
        <v>0</v>
      </c>
      <c r="BC56" s="173" t="n">
        <v>5.57319959737729</v>
      </c>
      <c r="BD56" s="173" t="n">
        <v>-27.58545</v>
      </c>
      <c r="BE56" s="173" t="n">
        <v>0</v>
      </c>
      <c r="BF56" s="173" t="n">
        <v>0</v>
      </c>
      <c r="BG56" s="173" t="n">
        <v>0</v>
      </c>
      <c r="BH56" s="173" t="n">
        <v>0</v>
      </c>
      <c r="BI56" s="173" t="n">
        <v>0</v>
      </c>
      <c r="BJ56" s="173" t="n">
        <v>0</v>
      </c>
      <c r="BK56" s="173" t="n">
        <v>0</v>
      </c>
      <c r="BL56" s="173" t="n">
        <v>0</v>
      </c>
    </row>
    <row r="57" customFormat="false" ht="12.75" hidden="false" customHeight="false" outlineLevel="0" collapsed="false">
      <c r="B57" s="179"/>
      <c r="C57" s="180"/>
      <c r="D57" s="180"/>
      <c r="E57" s="180"/>
      <c r="F57" s="180"/>
      <c r="G57" s="180"/>
      <c r="H57" s="180"/>
      <c r="I57" s="180"/>
      <c r="J57" s="180"/>
      <c r="K57" s="180"/>
      <c r="L57" s="181"/>
      <c r="M57" s="181"/>
      <c r="N57" s="181"/>
      <c r="O57" s="181"/>
      <c r="P57" s="181"/>
      <c r="Q57" s="181"/>
      <c r="R57" s="181"/>
      <c r="S57" s="181"/>
      <c r="T57" s="181"/>
      <c r="U57" s="181"/>
      <c r="V57" s="181"/>
      <c r="W57" s="181"/>
      <c r="X57" s="181"/>
      <c r="Y57" s="181"/>
      <c r="Z57" s="181"/>
      <c r="AA57" s="181"/>
      <c r="AB57" s="181"/>
      <c r="AC57" s="181"/>
      <c r="AD57" s="181"/>
      <c r="AE57" s="181"/>
      <c r="AF57" s="181"/>
      <c r="AG57" s="181"/>
      <c r="AH57" s="181"/>
      <c r="AI57" s="181"/>
      <c r="AJ57" s="181"/>
      <c r="AK57" s="181"/>
      <c r="AL57" s="181"/>
      <c r="AM57" s="181"/>
      <c r="AN57" s="181"/>
      <c r="AO57" s="181"/>
      <c r="AP57" s="181"/>
      <c r="AQ57" s="181"/>
      <c r="AR57" s="181"/>
      <c r="AS57" s="181"/>
      <c r="AT57" s="181"/>
      <c r="AU57" s="181"/>
      <c r="AV57" s="181"/>
      <c r="AW57" s="181"/>
      <c r="AX57" s="181"/>
      <c r="AY57" s="181"/>
      <c r="AZ57" s="181"/>
      <c r="BA57" s="181"/>
      <c r="BB57" s="181"/>
      <c r="BC57" s="181"/>
      <c r="BD57" s="181"/>
      <c r="BE57" s="181"/>
      <c r="BF57" s="181"/>
      <c r="BG57" s="181"/>
      <c r="BH57" s="181"/>
      <c r="BI57" s="181"/>
      <c r="BJ57" s="181"/>
      <c r="BK57" s="151"/>
      <c r="BL57" s="151"/>
    </row>
    <row r="58" customFormat="false" ht="12.75" hidden="false" customHeight="false" outlineLevel="0" collapsed="false">
      <c r="B58" s="179"/>
      <c r="C58" s="180"/>
      <c r="D58" s="180"/>
      <c r="E58" s="180"/>
      <c r="F58" s="180"/>
      <c r="G58" s="180"/>
      <c r="H58" s="180"/>
      <c r="I58" s="180"/>
      <c r="J58" s="180"/>
      <c r="K58" s="180"/>
      <c r="L58" s="181"/>
      <c r="M58" s="181"/>
      <c r="N58" s="181"/>
      <c r="O58" s="181"/>
      <c r="P58" s="181"/>
      <c r="Q58" s="181"/>
      <c r="R58" s="181"/>
      <c r="S58" s="181"/>
      <c r="T58" s="181"/>
      <c r="U58" s="181"/>
      <c r="V58" s="181"/>
      <c r="W58" s="181"/>
      <c r="X58" s="181"/>
      <c r="Y58" s="181"/>
      <c r="Z58" s="181"/>
      <c r="AA58" s="181"/>
      <c r="AB58" s="181"/>
      <c r="AC58" s="181"/>
      <c r="AD58" s="181"/>
      <c r="AE58" s="181"/>
      <c r="AF58" s="181"/>
      <c r="AG58" s="181"/>
      <c r="AH58" s="181"/>
      <c r="AI58" s="181"/>
      <c r="AJ58" s="181"/>
      <c r="AK58" s="181"/>
      <c r="AL58" s="181"/>
      <c r="AM58" s="181"/>
      <c r="AN58" s="181"/>
      <c r="AO58" s="181"/>
      <c r="AP58" s="181"/>
      <c r="AQ58" s="181"/>
      <c r="AR58" s="181"/>
      <c r="AS58" s="181"/>
      <c r="AT58" s="181"/>
      <c r="AU58" s="181"/>
      <c r="AV58" s="181"/>
      <c r="AW58" s="181"/>
      <c r="AX58" s="181"/>
      <c r="AY58" s="181"/>
      <c r="AZ58" s="181"/>
      <c r="BA58" s="181"/>
      <c r="BB58" s="181"/>
      <c r="BC58" s="181"/>
      <c r="BD58" s="181"/>
      <c r="BE58" s="181"/>
      <c r="BF58" s="181"/>
      <c r="BG58" s="181"/>
      <c r="BH58" s="181"/>
      <c r="BI58" s="181"/>
      <c r="BJ58" s="181"/>
      <c r="BK58" s="151"/>
      <c r="BL58" s="151"/>
    </row>
    <row r="59" customFormat="false" ht="12.75" hidden="false" customHeight="false" outlineLevel="0" collapsed="false">
      <c r="B59" s="179"/>
      <c r="C59" s="180"/>
      <c r="D59" s="180"/>
      <c r="E59" s="180"/>
      <c r="F59" s="180"/>
      <c r="G59" s="180"/>
      <c r="H59" s="180"/>
      <c r="I59" s="180"/>
      <c r="J59" s="180"/>
      <c r="K59" s="180"/>
      <c r="L59" s="181"/>
      <c r="M59" s="181"/>
      <c r="N59" s="181"/>
      <c r="O59" s="181"/>
      <c r="P59" s="181"/>
      <c r="Q59" s="181"/>
      <c r="R59" s="181"/>
      <c r="S59" s="181"/>
      <c r="T59" s="181"/>
      <c r="U59" s="181"/>
      <c r="V59" s="181"/>
      <c r="W59" s="181"/>
      <c r="X59" s="181"/>
      <c r="Y59" s="181"/>
      <c r="Z59" s="181"/>
      <c r="AA59" s="181"/>
      <c r="AB59" s="181"/>
      <c r="AC59" s="181"/>
      <c r="AD59" s="181"/>
      <c r="AE59" s="181"/>
      <c r="AF59" s="181"/>
      <c r="AG59" s="181"/>
      <c r="AH59" s="181"/>
      <c r="AI59" s="181"/>
      <c r="AJ59" s="181"/>
      <c r="AK59" s="181"/>
      <c r="AL59" s="181"/>
      <c r="AM59" s="181"/>
      <c r="AN59" s="181"/>
      <c r="AO59" s="181"/>
      <c r="AP59" s="181"/>
      <c r="AQ59" s="181"/>
      <c r="AR59" s="181"/>
      <c r="AS59" s="181"/>
      <c r="AT59" s="181"/>
      <c r="AU59" s="181"/>
      <c r="AV59" s="181"/>
      <c r="AW59" s="181"/>
      <c r="AX59" s="181"/>
      <c r="AY59" s="181"/>
      <c r="AZ59" s="181"/>
      <c r="BA59" s="181"/>
      <c r="BB59" s="181"/>
      <c r="BC59" s="181"/>
      <c r="BD59" s="181"/>
      <c r="BE59" s="181"/>
      <c r="BF59" s="181"/>
      <c r="BG59" s="181"/>
      <c r="BH59" s="181"/>
      <c r="BI59" s="181"/>
      <c r="BJ59" s="181"/>
      <c r="BK59" s="151"/>
      <c r="BL59" s="151"/>
    </row>
    <row r="60" customFormat="false" ht="12.75" hidden="false" customHeight="false" outlineLevel="0" collapsed="false">
      <c r="B60" s="179"/>
      <c r="C60" s="180"/>
      <c r="D60" s="180"/>
      <c r="E60" s="180"/>
      <c r="F60" s="180"/>
      <c r="G60" s="180"/>
      <c r="H60" s="180"/>
      <c r="I60" s="180"/>
      <c r="J60" s="180"/>
      <c r="K60" s="180"/>
      <c r="L60" s="181"/>
      <c r="M60" s="181"/>
      <c r="N60" s="181"/>
      <c r="O60" s="181"/>
      <c r="P60" s="181"/>
      <c r="Q60" s="181"/>
      <c r="R60" s="181"/>
      <c r="S60" s="181"/>
      <c r="T60" s="181"/>
      <c r="U60" s="181"/>
      <c r="V60" s="181"/>
      <c r="W60" s="181"/>
      <c r="X60" s="181"/>
      <c r="Y60" s="181"/>
      <c r="Z60" s="181"/>
      <c r="AA60" s="181"/>
      <c r="AB60" s="181"/>
      <c r="AC60" s="181"/>
      <c r="AD60" s="181"/>
      <c r="AE60" s="181"/>
      <c r="AF60" s="181"/>
      <c r="AG60" s="181"/>
      <c r="AH60" s="181"/>
      <c r="AI60" s="181"/>
      <c r="AJ60" s="181"/>
      <c r="AK60" s="181"/>
      <c r="AL60" s="181"/>
      <c r="AM60" s="181"/>
      <c r="AN60" s="181"/>
      <c r="AO60" s="181"/>
      <c r="AP60" s="181"/>
      <c r="AQ60" s="181"/>
      <c r="AR60" s="181"/>
      <c r="AS60" s="181"/>
      <c r="AT60" s="181"/>
      <c r="AU60" s="181"/>
      <c r="AV60" s="181"/>
      <c r="AW60" s="181"/>
      <c r="AX60" s="181"/>
      <c r="AY60" s="181"/>
      <c r="AZ60" s="181"/>
      <c r="BA60" s="181"/>
      <c r="BB60" s="181"/>
      <c r="BC60" s="181"/>
      <c r="BD60" s="181"/>
      <c r="BE60" s="181"/>
      <c r="BF60" s="181"/>
      <c r="BG60" s="181"/>
      <c r="BH60" s="181"/>
      <c r="BI60" s="181"/>
      <c r="BJ60" s="181"/>
      <c r="BK60" s="151"/>
      <c r="BL60" s="151"/>
    </row>
    <row r="61" customFormat="false" ht="12.75" hidden="false" customHeight="false" outlineLevel="0" collapsed="false">
      <c r="B61" s="179"/>
      <c r="C61" s="180"/>
      <c r="D61" s="180"/>
      <c r="E61" s="180"/>
      <c r="F61" s="180"/>
      <c r="G61" s="180"/>
      <c r="H61" s="180"/>
      <c r="I61" s="180"/>
      <c r="J61" s="180"/>
      <c r="K61" s="180"/>
      <c r="L61" s="181"/>
      <c r="M61" s="181"/>
      <c r="N61" s="181"/>
      <c r="O61" s="181"/>
      <c r="P61" s="181"/>
      <c r="Q61" s="181"/>
      <c r="R61" s="181"/>
      <c r="S61" s="181"/>
      <c r="T61" s="181"/>
      <c r="U61" s="181"/>
      <c r="V61" s="181"/>
      <c r="W61" s="181"/>
      <c r="X61" s="181"/>
      <c r="Y61" s="181"/>
      <c r="Z61" s="181"/>
      <c r="AA61" s="181"/>
      <c r="AB61" s="181"/>
      <c r="AC61" s="181"/>
      <c r="AD61" s="181"/>
      <c r="AE61" s="181"/>
      <c r="AF61" s="181"/>
      <c r="AG61" s="181"/>
      <c r="AH61" s="181"/>
      <c r="AI61" s="181"/>
      <c r="AJ61" s="181"/>
      <c r="AK61" s="181"/>
      <c r="AL61" s="181"/>
      <c r="AM61" s="181"/>
      <c r="AN61" s="181"/>
      <c r="AO61" s="181"/>
      <c r="AP61" s="181"/>
      <c r="AQ61" s="181"/>
      <c r="AR61" s="181"/>
      <c r="AS61" s="181"/>
      <c r="AT61" s="181"/>
      <c r="AU61" s="181"/>
      <c r="AV61" s="181"/>
      <c r="AW61" s="181"/>
      <c r="AX61" s="181"/>
      <c r="AY61" s="181"/>
      <c r="AZ61" s="181"/>
      <c r="BA61" s="181"/>
      <c r="BB61" s="181"/>
      <c r="BC61" s="181"/>
      <c r="BD61" s="181"/>
      <c r="BE61" s="181"/>
      <c r="BF61" s="181"/>
      <c r="BG61" s="181"/>
      <c r="BH61" s="181"/>
      <c r="BI61" s="181"/>
      <c r="BJ61" s="181"/>
      <c r="BK61" s="151"/>
      <c r="BL61" s="151"/>
    </row>
    <row r="62" customFormat="false" ht="12.75" hidden="false" customHeight="false" outlineLevel="0" collapsed="false">
      <c r="B62" s="179"/>
      <c r="C62" s="180"/>
      <c r="D62" s="180"/>
      <c r="E62" s="180"/>
      <c r="F62" s="180"/>
      <c r="G62" s="180"/>
      <c r="H62" s="180"/>
      <c r="I62" s="180"/>
      <c r="J62" s="180"/>
      <c r="K62" s="180"/>
      <c r="L62" s="181"/>
      <c r="M62" s="181"/>
      <c r="N62" s="181"/>
      <c r="O62" s="181"/>
      <c r="P62" s="181"/>
      <c r="Q62" s="181"/>
      <c r="R62" s="181"/>
      <c r="S62" s="181"/>
      <c r="T62" s="181"/>
      <c r="U62" s="181"/>
      <c r="V62" s="181"/>
      <c r="W62" s="181"/>
      <c r="X62" s="181"/>
      <c r="Y62" s="181"/>
      <c r="Z62" s="181"/>
      <c r="AA62" s="181"/>
      <c r="AB62" s="181"/>
      <c r="AC62" s="181"/>
      <c r="AD62" s="181"/>
      <c r="AE62" s="181"/>
      <c r="AF62" s="181"/>
      <c r="AG62" s="181"/>
      <c r="AH62" s="181"/>
      <c r="AI62" s="181"/>
      <c r="AJ62" s="181"/>
      <c r="AK62" s="181"/>
      <c r="AL62" s="181"/>
      <c r="AM62" s="181"/>
      <c r="AN62" s="181"/>
      <c r="AO62" s="181"/>
      <c r="AP62" s="181"/>
      <c r="AQ62" s="181"/>
      <c r="AR62" s="181"/>
      <c r="AS62" s="181"/>
      <c r="AT62" s="181"/>
      <c r="AU62" s="181"/>
      <c r="AV62" s="181"/>
      <c r="AW62" s="181"/>
      <c r="AX62" s="181"/>
      <c r="AY62" s="181"/>
      <c r="AZ62" s="181"/>
      <c r="BA62" s="181"/>
      <c r="BB62" s="181"/>
      <c r="BC62" s="181"/>
      <c r="BD62" s="181"/>
      <c r="BE62" s="181"/>
      <c r="BF62" s="181"/>
      <c r="BG62" s="181"/>
      <c r="BH62" s="181"/>
      <c r="BI62" s="181"/>
      <c r="BJ62" s="181"/>
      <c r="BK62" s="151"/>
      <c r="BL62" s="151"/>
    </row>
    <row r="63" customFormat="false" ht="12.75" hidden="false" customHeight="false" outlineLevel="0" collapsed="false">
      <c r="B63" s="179"/>
      <c r="C63" s="180"/>
      <c r="D63" s="180"/>
      <c r="E63" s="180"/>
      <c r="F63" s="180"/>
      <c r="G63" s="180"/>
      <c r="H63" s="180"/>
      <c r="I63" s="180"/>
      <c r="J63" s="180"/>
      <c r="K63" s="180"/>
      <c r="L63" s="181"/>
      <c r="M63" s="181"/>
      <c r="N63" s="181"/>
      <c r="O63" s="181"/>
      <c r="P63" s="181"/>
      <c r="Q63" s="181"/>
      <c r="R63" s="181"/>
      <c r="S63" s="181"/>
      <c r="T63" s="181"/>
      <c r="U63" s="181"/>
      <c r="V63" s="181"/>
      <c r="W63" s="181"/>
      <c r="X63" s="181"/>
      <c r="Y63" s="181"/>
      <c r="Z63" s="181"/>
      <c r="AA63" s="181"/>
      <c r="AB63" s="181"/>
      <c r="AC63" s="181"/>
      <c r="AD63" s="181"/>
      <c r="AE63" s="181"/>
      <c r="AF63" s="181"/>
      <c r="AG63" s="181"/>
      <c r="AH63" s="181"/>
      <c r="AI63" s="181"/>
      <c r="AJ63" s="181"/>
      <c r="AK63" s="181"/>
      <c r="AL63" s="181"/>
      <c r="AM63" s="181"/>
      <c r="AN63" s="181"/>
      <c r="AO63" s="181"/>
      <c r="AP63" s="181"/>
      <c r="AQ63" s="181"/>
      <c r="AR63" s="181"/>
      <c r="AS63" s="181"/>
      <c r="AT63" s="181"/>
      <c r="AU63" s="181"/>
      <c r="AV63" s="181"/>
      <c r="AW63" s="181"/>
      <c r="AX63" s="181"/>
      <c r="AY63" s="181"/>
      <c r="AZ63" s="181"/>
      <c r="BA63" s="181"/>
      <c r="BB63" s="181"/>
      <c r="BC63" s="181"/>
      <c r="BD63" s="181"/>
      <c r="BE63" s="181"/>
      <c r="BF63" s="181"/>
      <c r="BG63" s="181"/>
      <c r="BH63" s="181"/>
      <c r="BI63" s="181"/>
      <c r="BJ63" s="181"/>
      <c r="BK63" s="151"/>
      <c r="BL63" s="151"/>
    </row>
    <row r="64" customFormat="false" ht="12.75" hidden="false" customHeight="false" outlineLevel="0" collapsed="false">
      <c r="B64" s="179"/>
      <c r="C64" s="180"/>
      <c r="D64" s="180"/>
      <c r="E64" s="180"/>
      <c r="F64" s="180"/>
      <c r="G64" s="180"/>
      <c r="H64" s="180"/>
      <c r="I64" s="180"/>
      <c r="J64" s="180"/>
      <c r="K64" s="180"/>
      <c r="L64" s="181"/>
      <c r="M64" s="181"/>
      <c r="N64" s="181"/>
      <c r="O64" s="181"/>
      <c r="P64" s="181"/>
      <c r="Q64" s="181"/>
      <c r="R64" s="181"/>
      <c r="S64" s="181"/>
      <c r="T64" s="181"/>
      <c r="U64" s="181"/>
      <c r="V64" s="181"/>
      <c r="W64" s="181"/>
      <c r="X64" s="181"/>
      <c r="Y64" s="181"/>
      <c r="Z64" s="181"/>
      <c r="AA64" s="181"/>
      <c r="AB64" s="181"/>
      <c r="AC64" s="181"/>
      <c r="AD64" s="181"/>
      <c r="AE64" s="181"/>
      <c r="AF64" s="181"/>
      <c r="AG64" s="181"/>
      <c r="AH64" s="181"/>
      <c r="AI64" s="181"/>
      <c r="AJ64" s="181"/>
      <c r="AK64" s="181"/>
      <c r="AL64" s="181"/>
      <c r="AM64" s="181"/>
      <c r="AN64" s="181"/>
      <c r="AO64" s="181"/>
      <c r="AP64" s="181"/>
      <c r="AQ64" s="181"/>
      <c r="AR64" s="181"/>
      <c r="AS64" s="181"/>
      <c r="AT64" s="181"/>
      <c r="AU64" s="181"/>
      <c r="AV64" s="181"/>
      <c r="AW64" s="181"/>
      <c r="AX64" s="181"/>
      <c r="AY64" s="181"/>
      <c r="AZ64" s="181"/>
      <c r="BA64" s="181"/>
      <c r="BB64" s="181"/>
      <c r="BC64" s="181"/>
      <c r="BD64" s="181"/>
      <c r="BE64" s="181"/>
      <c r="BF64" s="181"/>
      <c r="BG64" s="181"/>
      <c r="BH64" s="181"/>
      <c r="BI64" s="181"/>
      <c r="BJ64" s="181"/>
      <c r="BK64" s="151"/>
      <c r="BL64" s="151"/>
    </row>
    <row r="65" customFormat="false" ht="12.75" hidden="false" customHeight="false" outlineLevel="0" collapsed="false">
      <c r="B65" s="179"/>
      <c r="C65" s="180"/>
      <c r="D65" s="180"/>
      <c r="E65" s="180"/>
      <c r="F65" s="180"/>
      <c r="G65" s="180"/>
      <c r="H65" s="180"/>
      <c r="I65" s="180"/>
      <c r="J65" s="180"/>
      <c r="K65" s="180"/>
      <c r="L65" s="181"/>
      <c r="M65" s="181"/>
      <c r="N65" s="181"/>
      <c r="O65" s="181"/>
      <c r="P65" s="181"/>
      <c r="Q65" s="181"/>
      <c r="R65" s="181"/>
      <c r="S65" s="181"/>
      <c r="T65" s="181"/>
      <c r="U65" s="181"/>
      <c r="V65" s="181"/>
      <c r="W65" s="181"/>
      <c r="X65" s="181"/>
      <c r="Y65" s="181"/>
      <c r="Z65" s="181"/>
      <c r="AA65" s="181"/>
      <c r="AB65" s="181"/>
      <c r="AC65" s="181"/>
      <c r="AD65" s="181"/>
      <c r="AE65" s="181"/>
      <c r="AF65" s="181"/>
      <c r="AG65" s="181"/>
      <c r="AH65" s="181"/>
      <c r="AI65" s="181"/>
      <c r="AJ65" s="181"/>
      <c r="AK65" s="181"/>
      <c r="AL65" s="181"/>
      <c r="AM65" s="181"/>
      <c r="AN65" s="181"/>
      <c r="AO65" s="181"/>
      <c r="AP65" s="181"/>
      <c r="AQ65" s="181"/>
      <c r="AR65" s="181"/>
      <c r="AS65" s="181"/>
      <c r="AT65" s="181"/>
      <c r="AU65" s="181"/>
      <c r="AV65" s="181"/>
      <c r="AW65" s="181"/>
      <c r="AX65" s="181"/>
      <c r="AY65" s="181"/>
      <c r="AZ65" s="181"/>
      <c r="BA65" s="181"/>
      <c r="BB65" s="181"/>
      <c r="BC65" s="181"/>
      <c r="BD65" s="181"/>
      <c r="BE65" s="181"/>
      <c r="BF65" s="181"/>
      <c r="BG65" s="181"/>
      <c r="BH65" s="181"/>
      <c r="BI65" s="181"/>
      <c r="BJ65" s="181"/>
      <c r="BK65" s="151"/>
      <c r="BL65" s="151"/>
    </row>
    <row r="66" customFormat="false" ht="12.75" hidden="false" customHeight="false" outlineLevel="0" collapsed="false">
      <c r="B66" s="179"/>
      <c r="C66" s="180"/>
      <c r="D66" s="180"/>
      <c r="E66" s="180"/>
      <c r="F66" s="180"/>
      <c r="G66" s="180"/>
      <c r="H66" s="180"/>
      <c r="I66" s="180"/>
      <c r="J66" s="180"/>
      <c r="K66" s="180"/>
      <c r="L66" s="181"/>
      <c r="M66" s="181"/>
      <c r="N66" s="181"/>
      <c r="O66" s="181"/>
      <c r="P66" s="181"/>
      <c r="Q66" s="181"/>
      <c r="R66" s="181"/>
      <c r="S66" s="181"/>
      <c r="T66" s="181"/>
      <c r="U66" s="181"/>
      <c r="V66" s="181"/>
      <c r="W66" s="181"/>
      <c r="X66" s="181"/>
      <c r="Y66" s="181"/>
      <c r="Z66" s="181"/>
      <c r="AA66" s="181"/>
      <c r="AB66" s="181"/>
      <c r="AC66" s="181"/>
      <c r="AD66" s="181"/>
      <c r="AE66" s="181"/>
      <c r="AF66" s="181"/>
      <c r="AG66" s="181"/>
      <c r="AH66" s="181"/>
      <c r="AI66" s="181"/>
      <c r="AJ66" s="181"/>
      <c r="AK66" s="181"/>
      <c r="AL66" s="181"/>
      <c r="AM66" s="181"/>
      <c r="AN66" s="181"/>
      <c r="AO66" s="181"/>
      <c r="AP66" s="181"/>
      <c r="AQ66" s="181"/>
      <c r="AR66" s="181"/>
      <c r="AS66" s="181"/>
      <c r="AT66" s="181"/>
      <c r="AU66" s="181"/>
      <c r="AV66" s="181"/>
      <c r="AW66" s="181"/>
      <c r="AX66" s="181"/>
      <c r="AY66" s="181"/>
      <c r="AZ66" s="181"/>
      <c r="BA66" s="181"/>
      <c r="BB66" s="181"/>
      <c r="BC66" s="181"/>
      <c r="BD66" s="181"/>
      <c r="BE66" s="181"/>
      <c r="BF66" s="181"/>
      <c r="BG66" s="181"/>
      <c r="BH66" s="181"/>
      <c r="BI66" s="181"/>
      <c r="BJ66" s="181"/>
      <c r="BK66" s="151"/>
      <c r="BL66" s="151"/>
    </row>
    <row r="67" customFormat="false" ht="12.75" hidden="false" customHeight="false" outlineLevel="0" collapsed="false">
      <c r="B67" s="179"/>
      <c r="C67" s="180"/>
      <c r="D67" s="180"/>
      <c r="E67" s="180"/>
      <c r="F67" s="180"/>
      <c r="G67" s="180"/>
      <c r="H67" s="180"/>
      <c r="I67" s="180"/>
      <c r="J67" s="180"/>
      <c r="K67" s="180"/>
      <c r="L67" s="181"/>
      <c r="M67" s="181"/>
      <c r="N67" s="181"/>
      <c r="O67" s="181"/>
      <c r="P67" s="181"/>
      <c r="Q67" s="181"/>
      <c r="R67" s="181"/>
      <c r="S67" s="181"/>
      <c r="T67" s="181"/>
      <c r="U67" s="181"/>
      <c r="V67" s="181"/>
      <c r="W67" s="181"/>
      <c r="X67" s="181"/>
      <c r="Y67" s="181"/>
      <c r="Z67" s="181"/>
      <c r="AA67" s="181"/>
      <c r="AB67" s="181"/>
      <c r="AC67" s="181"/>
      <c r="AD67" s="181"/>
      <c r="AE67" s="181"/>
      <c r="AF67" s="181"/>
      <c r="AG67" s="181"/>
      <c r="AH67" s="181"/>
      <c r="AI67" s="181"/>
      <c r="AJ67" s="181"/>
      <c r="AK67" s="181"/>
      <c r="AL67" s="181"/>
      <c r="AM67" s="181"/>
      <c r="AN67" s="181"/>
      <c r="AO67" s="181"/>
      <c r="AP67" s="181"/>
      <c r="AQ67" s="181"/>
      <c r="AR67" s="181"/>
      <c r="AS67" s="181"/>
      <c r="AT67" s="181"/>
      <c r="AU67" s="181"/>
      <c r="AV67" s="181"/>
      <c r="AW67" s="181"/>
      <c r="AX67" s="181"/>
      <c r="AY67" s="181"/>
      <c r="AZ67" s="181"/>
      <c r="BA67" s="181"/>
      <c r="BB67" s="181"/>
      <c r="BC67" s="181"/>
      <c r="BD67" s="181"/>
      <c r="BE67" s="181"/>
      <c r="BF67" s="181"/>
      <c r="BG67" s="181"/>
      <c r="BH67" s="181"/>
      <c r="BI67" s="181"/>
      <c r="BJ67" s="181"/>
      <c r="BK67" s="151"/>
      <c r="BL67" s="151"/>
    </row>
    <row r="68" customFormat="false" ht="12.75" hidden="false" customHeight="false" outlineLevel="0" collapsed="false">
      <c r="B68" s="179"/>
      <c r="C68" s="180"/>
      <c r="D68" s="180"/>
      <c r="E68" s="180"/>
      <c r="F68" s="180"/>
      <c r="G68" s="180"/>
      <c r="H68" s="180"/>
      <c r="I68" s="180"/>
      <c r="J68" s="180"/>
      <c r="K68" s="180"/>
      <c r="L68" s="181"/>
      <c r="M68" s="181"/>
      <c r="N68" s="181"/>
      <c r="O68" s="181"/>
      <c r="P68" s="181"/>
      <c r="Q68" s="181"/>
      <c r="R68" s="181"/>
      <c r="S68" s="181"/>
      <c r="T68" s="181"/>
      <c r="U68" s="181"/>
      <c r="V68" s="181"/>
      <c r="W68" s="181"/>
      <c r="X68" s="181"/>
      <c r="Y68" s="181"/>
      <c r="Z68" s="181"/>
      <c r="AA68" s="181"/>
      <c r="AB68" s="181"/>
      <c r="AC68" s="181"/>
      <c r="AD68" s="181"/>
      <c r="AE68" s="181"/>
      <c r="AF68" s="181"/>
      <c r="AG68" s="181"/>
      <c r="AH68" s="181"/>
      <c r="AI68" s="181"/>
      <c r="AJ68" s="181"/>
      <c r="AK68" s="181"/>
      <c r="AL68" s="181"/>
      <c r="AM68" s="181"/>
      <c r="AN68" s="181"/>
      <c r="AO68" s="181"/>
      <c r="AP68" s="181"/>
      <c r="AQ68" s="181"/>
      <c r="AR68" s="181"/>
      <c r="AS68" s="181"/>
      <c r="AT68" s="181"/>
      <c r="AU68" s="181"/>
      <c r="AV68" s="181"/>
      <c r="AW68" s="181"/>
      <c r="AX68" s="181"/>
      <c r="AY68" s="181"/>
      <c r="AZ68" s="181"/>
      <c r="BA68" s="181"/>
      <c r="BB68" s="181"/>
      <c r="BC68" s="181"/>
      <c r="BD68" s="181"/>
      <c r="BE68" s="181"/>
      <c r="BF68" s="181"/>
      <c r="BG68" s="181"/>
      <c r="BH68" s="181"/>
      <c r="BI68" s="181"/>
      <c r="BJ68" s="181"/>
      <c r="BK68" s="151"/>
      <c r="BL68" s="151"/>
    </row>
    <row r="69" customFormat="false" ht="12.75" hidden="false" customHeight="false" outlineLevel="0" collapsed="false">
      <c r="B69" s="179"/>
      <c r="C69" s="180"/>
      <c r="D69" s="180"/>
      <c r="E69" s="180"/>
      <c r="F69" s="180"/>
      <c r="G69" s="180"/>
      <c r="H69" s="180"/>
      <c r="I69" s="180"/>
      <c r="J69" s="180"/>
      <c r="K69" s="180"/>
      <c r="L69" s="181"/>
      <c r="M69" s="181"/>
      <c r="N69" s="181"/>
      <c r="O69" s="181"/>
      <c r="P69" s="181"/>
      <c r="Q69" s="181"/>
      <c r="R69" s="181"/>
      <c r="S69" s="181"/>
      <c r="T69" s="181"/>
      <c r="U69" s="181"/>
      <c r="V69" s="181"/>
      <c r="W69" s="181"/>
      <c r="X69" s="181"/>
      <c r="Y69" s="181"/>
      <c r="Z69" s="181"/>
      <c r="AA69" s="181"/>
      <c r="AB69" s="181"/>
      <c r="AC69" s="181"/>
      <c r="AD69" s="181"/>
      <c r="AE69" s="181"/>
      <c r="AF69" s="181"/>
      <c r="AG69" s="181"/>
      <c r="AH69" s="181"/>
      <c r="AI69" s="181"/>
      <c r="AJ69" s="181"/>
      <c r="AK69" s="181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  <c r="AW69" s="181"/>
      <c r="AX69" s="181"/>
      <c r="AY69" s="181"/>
      <c r="AZ69" s="181"/>
      <c r="BA69" s="181"/>
      <c r="BB69" s="181"/>
      <c r="BC69" s="181"/>
      <c r="BD69" s="181"/>
      <c r="BE69" s="181"/>
      <c r="BF69" s="181"/>
      <c r="BG69" s="181"/>
      <c r="BH69" s="181"/>
      <c r="BI69" s="181"/>
      <c r="BJ69" s="181"/>
      <c r="BK69" s="151"/>
      <c r="BL69" s="151"/>
    </row>
    <row r="70" customFormat="false" ht="12.75" hidden="false" customHeight="false" outlineLevel="0" collapsed="false">
      <c r="B70" s="179"/>
      <c r="C70" s="180"/>
      <c r="D70" s="180"/>
      <c r="E70" s="180"/>
      <c r="F70" s="180"/>
      <c r="G70" s="180"/>
      <c r="H70" s="180"/>
      <c r="I70" s="180"/>
      <c r="J70" s="180"/>
      <c r="K70" s="180"/>
      <c r="L70" s="181"/>
      <c r="M70" s="181"/>
      <c r="N70" s="181"/>
      <c r="O70" s="181"/>
      <c r="P70" s="181"/>
      <c r="Q70" s="181"/>
      <c r="R70" s="181"/>
      <c r="S70" s="181"/>
      <c r="T70" s="181"/>
      <c r="U70" s="181"/>
      <c r="V70" s="181"/>
      <c r="W70" s="181"/>
      <c r="X70" s="181"/>
      <c r="Y70" s="181"/>
      <c r="Z70" s="181"/>
      <c r="AA70" s="181"/>
      <c r="AB70" s="181"/>
      <c r="AC70" s="181"/>
      <c r="AD70" s="181"/>
      <c r="AE70" s="181"/>
      <c r="AF70" s="181"/>
      <c r="AG70" s="181"/>
      <c r="AH70" s="181"/>
      <c r="AI70" s="181"/>
      <c r="AJ70" s="181"/>
      <c r="AK70" s="181"/>
      <c r="AL70" s="181"/>
      <c r="AM70" s="181"/>
      <c r="AN70" s="181"/>
      <c r="AO70" s="181"/>
      <c r="AP70" s="181"/>
      <c r="AQ70" s="181"/>
      <c r="AR70" s="181"/>
      <c r="AS70" s="181"/>
      <c r="AT70" s="181"/>
      <c r="AU70" s="181"/>
      <c r="AV70" s="181"/>
      <c r="AW70" s="181"/>
      <c r="AX70" s="181"/>
      <c r="AY70" s="181"/>
      <c r="AZ70" s="181"/>
      <c r="BA70" s="181"/>
      <c r="BB70" s="181"/>
      <c r="BC70" s="181"/>
      <c r="BD70" s="181"/>
      <c r="BE70" s="181"/>
      <c r="BF70" s="181"/>
      <c r="BG70" s="181"/>
      <c r="BH70" s="181"/>
      <c r="BI70" s="181"/>
      <c r="BJ70" s="181"/>
      <c r="BK70" s="151"/>
      <c r="BL70" s="151"/>
    </row>
    <row r="71" customFormat="false" ht="12.75" hidden="false" customHeight="false" outlineLevel="0" collapsed="false">
      <c r="B71" s="179"/>
      <c r="C71" s="180"/>
      <c r="D71" s="180"/>
      <c r="E71" s="180"/>
      <c r="F71" s="180"/>
      <c r="G71" s="180"/>
      <c r="H71" s="180"/>
      <c r="I71" s="180"/>
      <c r="J71" s="180"/>
      <c r="K71" s="180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1"/>
      <c r="AQ71" s="181"/>
      <c r="AR71" s="181"/>
      <c r="AS71" s="181"/>
      <c r="AT71" s="181"/>
      <c r="AU71" s="181"/>
      <c r="AV71" s="181"/>
      <c r="AW71" s="181"/>
      <c r="AX71" s="181"/>
      <c r="AY71" s="181"/>
      <c r="AZ71" s="181"/>
      <c r="BA71" s="181"/>
      <c r="BB71" s="181"/>
      <c r="BC71" s="181"/>
      <c r="BD71" s="181"/>
      <c r="BE71" s="181"/>
      <c r="BF71" s="181"/>
      <c r="BG71" s="181"/>
      <c r="BH71" s="181"/>
      <c r="BI71" s="181"/>
      <c r="BJ71" s="181"/>
      <c r="BK71" s="151"/>
      <c r="BL71" s="151"/>
    </row>
    <row r="72" customFormat="false" ht="12.75" hidden="false" customHeight="false" outlineLevel="0" collapsed="false">
      <c r="B72" s="179"/>
      <c r="C72" s="180"/>
      <c r="D72" s="180"/>
      <c r="E72" s="180"/>
      <c r="F72" s="180"/>
      <c r="G72" s="180"/>
      <c r="H72" s="180"/>
      <c r="I72" s="180"/>
      <c r="J72" s="180"/>
      <c r="K72" s="180"/>
      <c r="L72" s="181"/>
      <c r="M72" s="181"/>
      <c r="N72" s="181"/>
      <c r="O72" s="181"/>
      <c r="P72" s="181"/>
      <c r="Q72" s="181"/>
      <c r="R72" s="181"/>
      <c r="S72" s="181"/>
      <c r="T72" s="181"/>
      <c r="U72" s="181"/>
      <c r="V72" s="181"/>
      <c r="W72" s="181"/>
      <c r="X72" s="181"/>
      <c r="Y72" s="181"/>
      <c r="Z72" s="181"/>
      <c r="AA72" s="181"/>
      <c r="AB72" s="181"/>
      <c r="AC72" s="181"/>
      <c r="AD72" s="181"/>
      <c r="AE72" s="181"/>
      <c r="AF72" s="181"/>
      <c r="AG72" s="181"/>
      <c r="AH72" s="181"/>
      <c r="AI72" s="181"/>
      <c r="AJ72" s="181"/>
      <c r="AK72" s="181"/>
      <c r="AL72" s="181"/>
      <c r="AM72" s="181"/>
      <c r="AN72" s="181"/>
      <c r="AO72" s="181"/>
      <c r="AP72" s="181"/>
      <c r="AQ72" s="181"/>
      <c r="AR72" s="181"/>
      <c r="AS72" s="181"/>
      <c r="AT72" s="181"/>
      <c r="AU72" s="181"/>
      <c r="AV72" s="181"/>
      <c r="AW72" s="181"/>
      <c r="AX72" s="181"/>
      <c r="AY72" s="181"/>
      <c r="AZ72" s="181"/>
      <c r="BA72" s="181"/>
      <c r="BB72" s="181"/>
      <c r="BC72" s="181"/>
      <c r="BD72" s="181"/>
      <c r="BE72" s="181"/>
      <c r="BF72" s="181"/>
      <c r="BG72" s="181"/>
      <c r="BH72" s="181"/>
      <c r="BI72" s="181"/>
      <c r="BJ72" s="181"/>
      <c r="BK72" s="151"/>
      <c r="BL72" s="151"/>
    </row>
    <row r="73" customFormat="false" ht="12.75" hidden="false" customHeight="false" outlineLevel="0" collapsed="false">
      <c r="B73" s="179"/>
      <c r="C73" s="180"/>
      <c r="D73" s="180"/>
      <c r="E73" s="180"/>
      <c r="F73" s="180"/>
      <c r="G73" s="180"/>
      <c r="H73" s="180"/>
      <c r="I73" s="180"/>
      <c r="J73" s="180"/>
      <c r="K73" s="180"/>
      <c r="L73" s="181"/>
      <c r="M73" s="181"/>
      <c r="N73" s="181"/>
      <c r="O73" s="181"/>
      <c r="P73" s="181"/>
      <c r="Q73" s="181"/>
      <c r="R73" s="181"/>
      <c r="S73" s="181"/>
      <c r="T73" s="181"/>
      <c r="U73" s="181"/>
      <c r="V73" s="181"/>
      <c r="W73" s="181"/>
      <c r="X73" s="181"/>
      <c r="Y73" s="181"/>
      <c r="Z73" s="181"/>
      <c r="AA73" s="181"/>
      <c r="AB73" s="181"/>
      <c r="AC73" s="181"/>
      <c r="AD73" s="181"/>
      <c r="AE73" s="181"/>
      <c r="AF73" s="181"/>
      <c r="AG73" s="181"/>
      <c r="AH73" s="181"/>
      <c r="AI73" s="181"/>
      <c r="AJ73" s="181"/>
      <c r="AK73" s="181"/>
      <c r="AL73" s="181"/>
      <c r="AM73" s="181"/>
      <c r="AN73" s="181"/>
      <c r="AO73" s="181"/>
      <c r="AP73" s="181"/>
      <c r="AQ73" s="181"/>
      <c r="AR73" s="181"/>
      <c r="AS73" s="181"/>
      <c r="AT73" s="181"/>
      <c r="AU73" s="181"/>
      <c r="AV73" s="181"/>
      <c r="AW73" s="181"/>
      <c r="AX73" s="181"/>
      <c r="AY73" s="181"/>
      <c r="AZ73" s="181"/>
      <c r="BA73" s="181"/>
      <c r="BB73" s="181"/>
      <c r="BC73" s="181"/>
      <c r="BD73" s="181"/>
      <c r="BE73" s="181"/>
      <c r="BF73" s="181"/>
      <c r="BG73" s="181"/>
      <c r="BH73" s="181"/>
      <c r="BI73" s="181"/>
      <c r="BJ73" s="181"/>
      <c r="BK73" s="151"/>
      <c r="BL73" s="151"/>
    </row>
    <row r="74" customFormat="false" ht="12.75" hidden="false" customHeight="false" outlineLevel="0" collapsed="false">
      <c r="B74" s="179"/>
      <c r="C74" s="180"/>
      <c r="D74" s="180"/>
      <c r="E74" s="180"/>
      <c r="F74" s="180"/>
      <c r="G74" s="180"/>
      <c r="H74" s="180"/>
      <c r="I74" s="180"/>
      <c r="J74" s="180"/>
      <c r="K74" s="180"/>
      <c r="L74" s="181"/>
      <c r="M74" s="181"/>
      <c r="N74" s="181"/>
      <c r="O74" s="181"/>
      <c r="P74" s="181"/>
      <c r="Q74" s="181"/>
      <c r="R74" s="181"/>
      <c r="S74" s="181"/>
      <c r="T74" s="181"/>
      <c r="U74" s="181"/>
      <c r="V74" s="181"/>
      <c r="W74" s="181"/>
      <c r="X74" s="181"/>
      <c r="Y74" s="181"/>
      <c r="Z74" s="181"/>
      <c r="AA74" s="181"/>
      <c r="AB74" s="181"/>
      <c r="AC74" s="181"/>
      <c r="AD74" s="181"/>
      <c r="AE74" s="181"/>
      <c r="AF74" s="181"/>
      <c r="AG74" s="181"/>
      <c r="AH74" s="181"/>
      <c r="AI74" s="181"/>
      <c r="AJ74" s="181"/>
      <c r="AK74" s="181"/>
      <c r="AL74" s="181"/>
      <c r="AM74" s="181"/>
      <c r="AN74" s="181"/>
      <c r="AO74" s="181"/>
      <c r="AP74" s="181"/>
      <c r="AQ74" s="181"/>
      <c r="AR74" s="181"/>
      <c r="AS74" s="181"/>
      <c r="AT74" s="181"/>
      <c r="AU74" s="181"/>
      <c r="AV74" s="181"/>
      <c r="AW74" s="181"/>
      <c r="AX74" s="181"/>
      <c r="AY74" s="181"/>
      <c r="AZ74" s="181"/>
      <c r="BA74" s="181"/>
      <c r="BB74" s="181"/>
      <c r="BC74" s="181"/>
      <c r="BD74" s="181"/>
      <c r="BE74" s="181"/>
      <c r="BF74" s="181"/>
      <c r="BG74" s="181"/>
      <c r="BH74" s="181"/>
      <c r="BI74" s="181"/>
      <c r="BJ74" s="181"/>
      <c r="BK74" s="151"/>
      <c r="BL74" s="151"/>
    </row>
    <row r="75" customFormat="false" ht="12.75" hidden="false" customHeight="false" outlineLevel="0" collapsed="false">
      <c r="B75" s="179"/>
      <c r="C75" s="180"/>
      <c r="D75" s="180"/>
      <c r="E75" s="180"/>
      <c r="F75" s="180"/>
      <c r="G75" s="180"/>
      <c r="H75" s="180"/>
      <c r="I75" s="180"/>
      <c r="J75" s="180"/>
      <c r="K75" s="180"/>
      <c r="L75" s="181"/>
      <c r="M75" s="181"/>
      <c r="N75" s="181"/>
      <c r="O75" s="181"/>
      <c r="P75" s="181"/>
      <c r="Q75" s="181"/>
      <c r="R75" s="181"/>
      <c r="S75" s="181"/>
      <c r="T75" s="181"/>
      <c r="U75" s="181"/>
      <c r="V75" s="181"/>
      <c r="W75" s="181"/>
      <c r="X75" s="181"/>
      <c r="Y75" s="181"/>
      <c r="Z75" s="181"/>
      <c r="AA75" s="181"/>
      <c r="AB75" s="181"/>
      <c r="AC75" s="181"/>
      <c r="AD75" s="181"/>
      <c r="AE75" s="181"/>
      <c r="AF75" s="181"/>
      <c r="AG75" s="181"/>
      <c r="AH75" s="181"/>
      <c r="AI75" s="181"/>
      <c r="AJ75" s="181"/>
      <c r="AK75" s="181"/>
      <c r="AL75" s="181"/>
      <c r="AM75" s="181"/>
      <c r="AN75" s="181"/>
      <c r="AO75" s="181"/>
      <c r="AP75" s="181"/>
      <c r="AQ75" s="181"/>
      <c r="AR75" s="181"/>
      <c r="AS75" s="181"/>
      <c r="AT75" s="181"/>
      <c r="AU75" s="181"/>
      <c r="AV75" s="181"/>
      <c r="AW75" s="181"/>
      <c r="AX75" s="181"/>
      <c r="AY75" s="181"/>
      <c r="AZ75" s="181"/>
      <c r="BA75" s="181"/>
      <c r="BB75" s="181"/>
      <c r="BC75" s="181"/>
      <c r="BD75" s="181"/>
      <c r="BE75" s="181"/>
      <c r="BF75" s="181"/>
      <c r="BG75" s="181"/>
      <c r="BH75" s="181"/>
      <c r="BI75" s="181"/>
      <c r="BJ75" s="181"/>
      <c r="BK75" s="151"/>
      <c r="BL75" s="151"/>
    </row>
    <row r="76" customFormat="false" ht="12.75" hidden="false" customHeight="false" outlineLevel="0" collapsed="false">
      <c r="B76" s="179"/>
      <c r="C76" s="180"/>
      <c r="D76" s="180"/>
      <c r="E76" s="180"/>
      <c r="F76" s="180"/>
      <c r="G76" s="180"/>
      <c r="H76" s="180"/>
      <c r="I76" s="180"/>
      <c r="J76" s="180"/>
      <c r="K76" s="180"/>
      <c r="L76" s="181"/>
      <c r="M76" s="181"/>
      <c r="N76" s="181"/>
      <c r="O76" s="181"/>
      <c r="P76" s="181"/>
      <c r="Q76" s="181"/>
      <c r="R76" s="181"/>
      <c r="S76" s="181"/>
      <c r="T76" s="181"/>
      <c r="U76" s="181"/>
      <c r="V76" s="181"/>
      <c r="W76" s="181"/>
      <c r="X76" s="181"/>
      <c r="Y76" s="181"/>
      <c r="Z76" s="181"/>
      <c r="AA76" s="181"/>
      <c r="AB76" s="181"/>
      <c r="AC76" s="181"/>
      <c r="AD76" s="181"/>
      <c r="AE76" s="181"/>
      <c r="AF76" s="181"/>
      <c r="AG76" s="181"/>
      <c r="AH76" s="181"/>
      <c r="AI76" s="181"/>
      <c r="AJ76" s="181"/>
      <c r="AK76" s="181"/>
      <c r="AL76" s="181"/>
      <c r="AM76" s="181"/>
      <c r="AN76" s="181"/>
      <c r="AO76" s="181"/>
      <c r="AP76" s="181"/>
      <c r="AQ76" s="181"/>
      <c r="AR76" s="181"/>
      <c r="AS76" s="181"/>
      <c r="AT76" s="181"/>
      <c r="AU76" s="181"/>
      <c r="AV76" s="181"/>
      <c r="AW76" s="181"/>
      <c r="AX76" s="181"/>
      <c r="AY76" s="181"/>
      <c r="AZ76" s="181"/>
      <c r="BA76" s="181"/>
      <c r="BB76" s="181"/>
      <c r="BC76" s="181"/>
      <c r="BD76" s="181"/>
      <c r="BE76" s="181"/>
      <c r="BF76" s="181"/>
      <c r="BG76" s="181"/>
      <c r="BH76" s="181"/>
      <c r="BI76" s="181"/>
      <c r="BJ76" s="181"/>
      <c r="BK76" s="151"/>
      <c r="BL76" s="151"/>
    </row>
    <row r="77" customFormat="false" ht="12.75" hidden="false" customHeight="false" outlineLevel="0" collapsed="false"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181"/>
      <c r="M77" s="181"/>
      <c r="N77" s="181"/>
      <c r="O77" s="181"/>
      <c r="P77" s="181"/>
      <c r="Q77" s="181"/>
      <c r="R77" s="181"/>
      <c r="S77" s="181"/>
      <c r="T77" s="181"/>
      <c r="U77" s="181"/>
      <c r="V77" s="181"/>
      <c r="W77" s="181"/>
      <c r="X77" s="181"/>
      <c r="Y77" s="181"/>
      <c r="Z77" s="181"/>
      <c r="AA77" s="181"/>
      <c r="AB77" s="181"/>
      <c r="AC77" s="181"/>
      <c r="AD77" s="181"/>
      <c r="AE77" s="181"/>
      <c r="AF77" s="181"/>
      <c r="AG77" s="181"/>
      <c r="AH77" s="181"/>
      <c r="AI77" s="181"/>
      <c r="AJ77" s="181"/>
      <c r="AK77" s="181"/>
      <c r="AL77" s="181"/>
      <c r="AM77" s="181"/>
      <c r="AN77" s="181"/>
      <c r="AO77" s="181"/>
      <c r="AP77" s="181"/>
      <c r="AQ77" s="181"/>
      <c r="AR77" s="181"/>
      <c r="AS77" s="181"/>
      <c r="AT77" s="181"/>
      <c r="AU77" s="181"/>
      <c r="AV77" s="181"/>
      <c r="AW77" s="181"/>
      <c r="AX77" s="181"/>
      <c r="AY77" s="181"/>
      <c r="AZ77" s="181"/>
      <c r="BA77" s="181"/>
      <c r="BB77" s="181"/>
      <c r="BC77" s="181"/>
      <c r="BD77" s="181"/>
      <c r="BE77" s="181"/>
      <c r="BF77" s="181"/>
      <c r="BG77" s="181"/>
      <c r="BH77" s="181"/>
      <c r="BI77" s="181"/>
      <c r="BJ77" s="181"/>
      <c r="BK77" s="151"/>
      <c r="BL77" s="151"/>
    </row>
    <row r="78" customFormat="false" ht="12.75" hidden="false" customHeight="false" outlineLevel="0" collapsed="false">
      <c r="B78" s="179"/>
      <c r="C78" s="180"/>
      <c r="D78" s="180"/>
      <c r="E78" s="180"/>
      <c r="F78" s="180"/>
      <c r="G78" s="180"/>
      <c r="H78" s="180"/>
      <c r="I78" s="180"/>
      <c r="J78" s="180"/>
      <c r="K78" s="180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181"/>
      <c r="Z78" s="181"/>
      <c r="AA78" s="181"/>
      <c r="AB78" s="181"/>
      <c r="AC78" s="181"/>
      <c r="AD78" s="181"/>
      <c r="AE78" s="181"/>
      <c r="AF78" s="181"/>
      <c r="AG78" s="181"/>
      <c r="AH78" s="181"/>
      <c r="AI78" s="181"/>
      <c r="AJ78" s="181"/>
      <c r="AK78" s="181"/>
      <c r="AL78" s="181"/>
      <c r="AM78" s="181"/>
      <c r="AN78" s="181"/>
      <c r="AO78" s="181"/>
      <c r="AP78" s="181"/>
      <c r="AQ78" s="181"/>
      <c r="AR78" s="181"/>
      <c r="AS78" s="181"/>
      <c r="AT78" s="181"/>
      <c r="AU78" s="181"/>
      <c r="AV78" s="181"/>
      <c r="AW78" s="181"/>
      <c r="AX78" s="181"/>
      <c r="AY78" s="181"/>
      <c r="AZ78" s="181"/>
      <c r="BA78" s="181"/>
      <c r="BB78" s="181"/>
      <c r="BC78" s="181"/>
      <c r="BD78" s="181"/>
      <c r="BE78" s="181"/>
      <c r="BF78" s="181"/>
      <c r="BG78" s="181"/>
      <c r="BH78" s="181"/>
      <c r="BI78" s="181"/>
      <c r="BJ78" s="181"/>
      <c r="BK78" s="151"/>
      <c r="BL78" s="151"/>
    </row>
    <row r="79" customFormat="false" ht="12.75" hidden="false" customHeight="false" outlineLevel="0" collapsed="false">
      <c r="B79" s="179"/>
      <c r="C79" s="180"/>
      <c r="D79" s="180"/>
      <c r="E79" s="180"/>
      <c r="F79" s="180"/>
      <c r="G79" s="180"/>
      <c r="H79" s="180"/>
      <c r="I79" s="180"/>
      <c r="J79" s="180"/>
      <c r="K79" s="180"/>
      <c r="L79" s="181"/>
      <c r="M79" s="181"/>
      <c r="N79" s="181"/>
      <c r="O79" s="181"/>
      <c r="P79" s="181"/>
      <c r="Q79" s="181"/>
      <c r="R79" s="181"/>
      <c r="S79" s="181"/>
      <c r="T79" s="181"/>
      <c r="U79" s="181"/>
      <c r="V79" s="181"/>
      <c r="W79" s="181"/>
      <c r="X79" s="181"/>
      <c r="Y79" s="181"/>
      <c r="Z79" s="181"/>
      <c r="AA79" s="181"/>
      <c r="AB79" s="181"/>
      <c r="AC79" s="181"/>
      <c r="AD79" s="181"/>
      <c r="AE79" s="181"/>
      <c r="AF79" s="181"/>
      <c r="AG79" s="181"/>
      <c r="AH79" s="181"/>
      <c r="AI79" s="181"/>
      <c r="AJ79" s="181"/>
      <c r="AK79" s="181"/>
      <c r="AL79" s="181"/>
      <c r="AM79" s="181"/>
      <c r="AN79" s="181"/>
      <c r="AO79" s="181"/>
      <c r="AP79" s="181"/>
      <c r="AQ79" s="181"/>
      <c r="AR79" s="181"/>
      <c r="AS79" s="181"/>
      <c r="AT79" s="181"/>
      <c r="AU79" s="181"/>
      <c r="AV79" s="181"/>
      <c r="AW79" s="181"/>
      <c r="AX79" s="181"/>
      <c r="AY79" s="181"/>
      <c r="AZ79" s="181"/>
      <c r="BA79" s="181"/>
      <c r="BB79" s="181"/>
      <c r="BC79" s="181"/>
      <c r="BD79" s="181"/>
      <c r="BE79" s="181"/>
      <c r="BF79" s="181"/>
      <c r="BG79" s="181"/>
      <c r="BH79" s="181"/>
      <c r="BI79" s="181"/>
      <c r="BJ79" s="181"/>
      <c r="BK79" s="151"/>
      <c r="BL79" s="151"/>
    </row>
    <row r="80" customFormat="false" ht="12.75" hidden="false" customHeight="false" outlineLevel="0" collapsed="false">
      <c r="B80" s="179"/>
      <c r="C80" s="180"/>
      <c r="D80" s="180"/>
      <c r="E80" s="180"/>
      <c r="F80" s="180"/>
      <c r="G80" s="180"/>
      <c r="H80" s="180"/>
      <c r="I80" s="180"/>
      <c r="J80" s="180"/>
      <c r="K80" s="180"/>
      <c r="L80" s="181"/>
      <c r="M80" s="181"/>
      <c r="N80" s="181"/>
      <c r="O80" s="181"/>
      <c r="P80" s="181"/>
      <c r="Q80" s="181"/>
      <c r="R80" s="181"/>
      <c r="S80" s="181"/>
      <c r="T80" s="181"/>
      <c r="U80" s="181"/>
      <c r="V80" s="181"/>
      <c r="W80" s="181"/>
      <c r="X80" s="181"/>
      <c r="Y80" s="181"/>
      <c r="Z80" s="181"/>
      <c r="AA80" s="181"/>
      <c r="AB80" s="181"/>
      <c r="AC80" s="181"/>
      <c r="AD80" s="181"/>
      <c r="AE80" s="181"/>
      <c r="AF80" s="181"/>
      <c r="AG80" s="181"/>
      <c r="AH80" s="181"/>
      <c r="AI80" s="181"/>
      <c r="AJ80" s="181"/>
      <c r="AK80" s="181"/>
      <c r="AL80" s="181"/>
      <c r="AM80" s="181"/>
      <c r="AN80" s="181"/>
      <c r="AO80" s="181"/>
      <c r="AP80" s="181"/>
      <c r="AQ80" s="181"/>
      <c r="AR80" s="181"/>
      <c r="AS80" s="181"/>
      <c r="AT80" s="181"/>
      <c r="AU80" s="181"/>
      <c r="AV80" s="181"/>
      <c r="AW80" s="181"/>
      <c r="AX80" s="181"/>
      <c r="AY80" s="181"/>
      <c r="AZ80" s="181"/>
      <c r="BA80" s="181"/>
      <c r="BB80" s="181"/>
      <c r="BC80" s="181"/>
      <c r="BD80" s="181"/>
      <c r="BE80" s="181"/>
      <c r="BF80" s="181"/>
      <c r="BG80" s="181"/>
      <c r="BH80" s="181"/>
      <c r="BI80" s="181"/>
      <c r="BJ80" s="181"/>
      <c r="BK80" s="151"/>
      <c r="BL80" s="151"/>
    </row>
    <row r="81" customFormat="false" ht="12.75" hidden="false" customHeight="false" outlineLevel="0" collapsed="false"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181"/>
      <c r="M81" s="181"/>
      <c r="N81" s="181"/>
      <c r="O81" s="181"/>
      <c r="P81" s="181"/>
      <c r="Q81" s="181"/>
      <c r="R81" s="181"/>
      <c r="S81" s="181"/>
      <c r="T81" s="181"/>
      <c r="U81" s="181"/>
      <c r="V81" s="181"/>
      <c r="W81" s="181"/>
      <c r="X81" s="181"/>
      <c r="Y81" s="181"/>
      <c r="Z81" s="181"/>
      <c r="AA81" s="181"/>
      <c r="AB81" s="181"/>
      <c r="AC81" s="181"/>
      <c r="AD81" s="181"/>
      <c r="AE81" s="181"/>
      <c r="AF81" s="181"/>
      <c r="AG81" s="181"/>
      <c r="AH81" s="181"/>
      <c r="AI81" s="181"/>
      <c r="AJ81" s="181"/>
      <c r="AK81" s="181"/>
      <c r="AL81" s="181"/>
      <c r="AM81" s="181"/>
      <c r="AN81" s="181"/>
      <c r="AO81" s="181"/>
      <c r="AP81" s="181"/>
      <c r="AQ81" s="181"/>
      <c r="AR81" s="181"/>
      <c r="AS81" s="181"/>
      <c r="AT81" s="181"/>
      <c r="AU81" s="181"/>
      <c r="AV81" s="181"/>
      <c r="AW81" s="181"/>
      <c r="AX81" s="181"/>
      <c r="AY81" s="181"/>
      <c r="AZ81" s="181"/>
      <c r="BA81" s="181"/>
      <c r="BB81" s="181"/>
      <c r="BC81" s="181"/>
      <c r="BD81" s="181"/>
      <c r="BE81" s="181"/>
      <c r="BF81" s="181"/>
      <c r="BG81" s="181"/>
      <c r="BH81" s="181"/>
      <c r="BI81" s="181"/>
      <c r="BJ81" s="181"/>
      <c r="BK81" s="151"/>
      <c r="BL81" s="151"/>
    </row>
    <row r="82" customFormat="false" ht="12.75" hidden="false" customHeight="false" outlineLevel="0" collapsed="false">
      <c r="B82" s="179"/>
      <c r="C82" s="180"/>
      <c r="D82" s="180"/>
      <c r="E82" s="180"/>
      <c r="F82" s="180"/>
      <c r="G82" s="180"/>
      <c r="H82" s="180"/>
      <c r="I82" s="180"/>
      <c r="J82" s="180"/>
      <c r="K82" s="180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  <c r="W82" s="181"/>
      <c r="X82" s="181"/>
      <c r="Y82" s="181"/>
      <c r="Z82" s="181"/>
      <c r="AA82" s="181"/>
      <c r="AB82" s="181"/>
      <c r="AC82" s="181"/>
      <c r="AD82" s="181"/>
      <c r="AE82" s="181"/>
      <c r="AF82" s="181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181"/>
      <c r="AR82" s="181"/>
      <c r="AS82" s="181"/>
      <c r="AT82" s="181"/>
      <c r="AU82" s="181"/>
      <c r="AV82" s="181"/>
      <c r="AW82" s="181"/>
      <c r="AX82" s="181"/>
      <c r="AY82" s="181"/>
      <c r="AZ82" s="181"/>
      <c r="BA82" s="181"/>
      <c r="BB82" s="181"/>
      <c r="BC82" s="181"/>
      <c r="BD82" s="181"/>
      <c r="BE82" s="181"/>
      <c r="BF82" s="181"/>
      <c r="BG82" s="181"/>
      <c r="BH82" s="181"/>
      <c r="BI82" s="181"/>
      <c r="BJ82" s="181"/>
      <c r="BK82" s="151"/>
      <c r="BL82" s="151"/>
    </row>
    <row r="83" customFormat="false" ht="12.75" hidden="false" customHeight="false" outlineLevel="0" collapsed="false">
      <c r="B83" s="179"/>
      <c r="C83" s="180"/>
      <c r="D83" s="180"/>
      <c r="E83" s="180"/>
      <c r="F83" s="180"/>
      <c r="G83" s="180"/>
      <c r="H83" s="180"/>
      <c r="I83" s="180"/>
      <c r="J83" s="180"/>
      <c r="K83" s="180"/>
      <c r="L83" s="181"/>
      <c r="M83" s="181"/>
      <c r="N83" s="181"/>
      <c r="O83" s="181"/>
      <c r="P83" s="181"/>
      <c r="Q83" s="181"/>
      <c r="R83" s="181"/>
      <c r="S83" s="181"/>
      <c r="T83" s="181"/>
      <c r="U83" s="181"/>
      <c r="V83" s="181"/>
      <c r="W83" s="181"/>
      <c r="X83" s="181"/>
      <c r="Y83" s="181"/>
      <c r="Z83" s="181"/>
      <c r="AA83" s="181"/>
      <c r="AB83" s="181"/>
      <c r="AC83" s="181"/>
      <c r="AD83" s="181"/>
      <c r="AE83" s="181"/>
      <c r="AF83" s="181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181"/>
      <c r="AR83" s="181"/>
      <c r="AS83" s="181"/>
      <c r="AT83" s="181"/>
      <c r="AU83" s="181"/>
      <c r="AV83" s="181"/>
      <c r="AW83" s="181"/>
      <c r="AX83" s="181"/>
      <c r="AY83" s="181"/>
      <c r="AZ83" s="181"/>
      <c r="BA83" s="181"/>
      <c r="BB83" s="181"/>
      <c r="BC83" s="181"/>
      <c r="BD83" s="181"/>
      <c r="BE83" s="181"/>
      <c r="BF83" s="181"/>
      <c r="BG83" s="181"/>
      <c r="BH83" s="181"/>
      <c r="BI83" s="181"/>
      <c r="BJ83" s="181"/>
      <c r="BK83" s="151"/>
      <c r="BL83" s="151"/>
    </row>
    <row r="84" customFormat="false" ht="12.75" hidden="false" customHeight="false" outlineLevel="0" collapsed="false">
      <c r="B84" s="179"/>
      <c r="C84" s="180"/>
      <c r="D84" s="180"/>
      <c r="E84" s="180"/>
      <c r="F84" s="180"/>
      <c r="G84" s="180"/>
      <c r="H84" s="180"/>
      <c r="I84" s="180"/>
      <c r="J84" s="180"/>
      <c r="K84" s="180"/>
      <c r="L84" s="181"/>
      <c r="M84" s="181"/>
      <c r="N84" s="181"/>
      <c r="O84" s="181"/>
      <c r="P84" s="181"/>
      <c r="Q84" s="181"/>
      <c r="R84" s="181"/>
      <c r="S84" s="181"/>
      <c r="T84" s="181"/>
      <c r="U84" s="181"/>
      <c r="V84" s="181"/>
      <c r="W84" s="181"/>
      <c r="X84" s="181"/>
      <c r="Y84" s="181"/>
      <c r="Z84" s="181"/>
      <c r="AA84" s="181"/>
      <c r="AB84" s="181"/>
      <c r="AC84" s="181"/>
      <c r="AD84" s="181"/>
      <c r="AE84" s="181"/>
      <c r="AF84" s="181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181"/>
      <c r="AR84" s="181"/>
      <c r="AS84" s="181"/>
      <c r="AT84" s="181"/>
      <c r="AU84" s="181"/>
      <c r="AV84" s="181"/>
      <c r="AW84" s="181"/>
      <c r="AX84" s="181"/>
      <c r="AY84" s="181"/>
      <c r="AZ84" s="181"/>
      <c r="BA84" s="181"/>
      <c r="BB84" s="181"/>
      <c r="BC84" s="181"/>
      <c r="BD84" s="181"/>
      <c r="BE84" s="181"/>
      <c r="BF84" s="181"/>
      <c r="BG84" s="181"/>
      <c r="BH84" s="181"/>
      <c r="BI84" s="181"/>
      <c r="BJ84" s="181"/>
      <c r="BK84" s="151"/>
      <c r="BL84" s="151"/>
    </row>
    <row r="85" customFormat="false" ht="12.75" hidden="false" customHeight="false" outlineLevel="0" collapsed="false">
      <c r="B85" s="179"/>
      <c r="C85" s="180"/>
      <c r="D85" s="180"/>
      <c r="E85" s="180"/>
      <c r="F85" s="180"/>
      <c r="G85" s="180"/>
      <c r="H85" s="180"/>
      <c r="I85" s="180"/>
      <c r="J85" s="180"/>
      <c r="K85" s="180"/>
      <c r="L85" s="181"/>
      <c r="M85" s="181"/>
      <c r="N85" s="181"/>
      <c r="O85" s="181"/>
      <c r="P85" s="181"/>
      <c r="Q85" s="181"/>
      <c r="R85" s="181"/>
      <c r="S85" s="181"/>
      <c r="T85" s="181"/>
      <c r="U85" s="181"/>
      <c r="V85" s="181"/>
      <c r="W85" s="181"/>
      <c r="X85" s="181"/>
      <c r="Y85" s="181"/>
      <c r="Z85" s="181"/>
      <c r="AA85" s="181"/>
      <c r="AB85" s="181"/>
      <c r="AC85" s="181"/>
      <c r="AD85" s="181"/>
      <c r="AE85" s="181"/>
      <c r="AF85" s="181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181"/>
      <c r="AR85" s="181"/>
      <c r="AS85" s="181"/>
      <c r="AT85" s="181"/>
      <c r="AU85" s="181"/>
      <c r="AV85" s="181"/>
      <c r="AW85" s="181"/>
      <c r="AX85" s="181"/>
      <c r="AY85" s="181"/>
      <c r="AZ85" s="181"/>
      <c r="BA85" s="181"/>
      <c r="BB85" s="181"/>
      <c r="BC85" s="181"/>
      <c r="BD85" s="181"/>
      <c r="BE85" s="181"/>
      <c r="BF85" s="181"/>
      <c r="BG85" s="181"/>
      <c r="BH85" s="181"/>
      <c r="BI85" s="181"/>
      <c r="BJ85" s="181"/>
      <c r="BK85" s="151"/>
      <c r="BL85" s="151"/>
    </row>
    <row r="86" customFormat="false" ht="12.75" hidden="false" customHeight="false" outlineLevel="0" collapsed="false">
      <c r="B86" s="179"/>
      <c r="C86" s="180"/>
      <c r="D86" s="180"/>
      <c r="E86" s="180"/>
      <c r="F86" s="180"/>
      <c r="G86" s="180"/>
      <c r="H86" s="180"/>
      <c r="I86" s="180"/>
      <c r="J86" s="180"/>
      <c r="K86" s="180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1"/>
      <c r="X86" s="181"/>
      <c r="Y86" s="181"/>
      <c r="Z86" s="181"/>
      <c r="AA86" s="181"/>
      <c r="AB86" s="181"/>
      <c r="AC86" s="181"/>
      <c r="AD86" s="181"/>
      <c r="AE86" s="181"/>
      <c r="AF86" s="181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181"/>
      <c r="AR86" s="181"/>
      <c r="AS86" s="181"/>
      <c r="AT86" s="181"/>
      <c r="AU86" s="181"/>
      <c r="AV86" s="181"/>
      <c r="AW86" s="181"/>
      <c r="AX86" s="181"/>
      <c r="AY86" s="181"/>
      <c r="AZ86" s="181"/>
      <c r="BA86" s="181"/>
      <c r="BB86" s="181"/>
      <c r="BC86" s="181"/>
      <c r="BD86" s="181"/>
      <c r="BE86" s="181"/>
      <c r="BF86" s="181"/>
      <c r="BG86" s="181"/>
      <c r="BH86" s="181"/>
      <c r="BI86" s="181"/>
      <c r="BJ86" s="181"/>
      <c r="BK86" s="151"/>
      <c r="BL86" s="151"/>
    </row>
    <row r="87" customFormat="false" ht="12.75" hidden="false" customHeight="false" outlineLevel="0" collapsed="false">
      <c r="B87" s="179"/>
      <c r="C87" s="180"/>
      <c r="D87" s="180"/>
      <c r="E87" s="180"/>
      <c r="F87" s="180"/>
      <c r="G87" s="180"/>
      <c r="H87" s="180"/>
      <c r="I87" s="180"/>
      <c r="J87" s="180"/>
      <c r="K87" s="180"/>
      <c r="L87" s="181"/>
      <c r="M87" s="181"/>
      <c r="N87" s="181"/>
      <c r="O87" s="181"/>
      <c r="P87" s="181"/>
      <c r="Q87" s="181"/>
      <c r="R87" s="181"/>
      <c r="S87" s="181"/>
      <c r="T87" s="181"/>
      <c r="U87" s="181"/>
      <c r="V87" s="181"/>
      <c r="W87" s="181"/>
      <c r="X87" s="181"/>
      <c r="Y87" s="181"/>
      <c r="Z87" s="181"/>
      <c r="AA87" s="181"/>
      <c r="AB87" s="181"/>
      <c r="AC87" s="181"/>
      <c r="AD87" s="181"/>
      <c r="AE87" s="181"/>
      <c r="AF87" s="181"/>
      <c r="AG87" s="181"/>
      <c r="AH87" s="181"/>
      <c r="AI87" s="181"/>
      <c r="AJ87" s="181"/>
      <c r="AK87" s="181"/>
      <c r="AL87" s="181"/>
      <c r="AM87" s="181"/>
      <c r="AN87" s="181"/>
      <c r="AO87" s="181"/>
      <c r="AP87" s="181"/>
      <c r="AQ87" s="181"/>
      <c r="AR87" s="181"/>
      <c r="AS87" s="181"/>
      <c r="AT87" s="181"/>
      <c r="AU87" s="181"/>
      <c r="AV87" s="181"/>
      <c r="AW87" s="181"/>
      <c r="AX87" s="181"/>
      <c r="AY87" s="181"/>
      <c r="AZ87" s="181"/>
      <c r="BA87" s="181"/>
      <c r="BB87" s="181"/>
      <c r="BC87" s="181"/>
      <c r="BD87" s="181"/>
      <c r="BE87" s="181"/>
      <c r="BF87" s="181"/>
      <c r="BG87" s="181"/>
      <c r="BH87" s="181"/>
      <c r="BI87" s="181"/>
      <c r="BJ87" s="181"/>
      <c r="BK87" s="151"/>
      <c r="BL87" s="151"/>
    </row>
    <row r="88" customFormat="false" ht="12.75" hidden="false" customHeight="false" outlineLevel="0" collapsed="false">
      <c r="B88" s="179"/>
      <c r="C88" s="180"/>
      <c r="D88" s="180"/>
      <c r="E88" s="180"/>
      <c r="F88" s="180"/>
      <c r="G88" s="180"/>
      <c r="H88" s="180"/>
      <c r="I88" s="180"/>
      <c r="J88" s="180"/>
      <c r="K88" s="180"/>
      <c r="L88" s="181"/>
      <c r="M88" s="181"/>
      <c r="N88" s="181"/>
      <c r="O88" s="181"/>
      <c r="P88" s="181"/>
      <c r="Q88" s="181"/>
      <c r="R88" s="181"/>
      <c r="S88" s="181"/>
      <c r="T88" s="181"/>
      <c r="U88" s="181"/>
      <c r="V88" s="181"/>
      <c r="W88" s="181"/>
      <c r="X88" s="181"/>
      <c r="Y88" s="181"/>
      <c r="Z88" s="181"/>
      <c r="AA88" s="181"/>
      <c r="AB88" s="181"/>
      <c r="AC88" s="181"/>
      <c r="AD88" s="181"/>
      <c r="AE88" s="181"/>
      <c r="AF88" s="181"/>
      <c r="AG88" s="181"/>
      <c r="AH88" s="181"/>
      <c r="AI88" s="181"/>
      <c r="AJ88" s="181"/>
      <c r="AK88" s="181"/>
      <c r="AL88" s="181"/>
      <c r="AM88" s="181"/>
      <c r="AN88" s="181"/>
      <c r="AO88" s="181"/>
      <c r="AP88" s="181"/>
      <c r="AQ88" s="181"/>
      <c r="AR88" s="181"/>
      <c r="AS88" s="181"/>
      <c r="AT88" s="181"/>
      <c r="AU88" s="181"/>
      <c r="AV88" s="181"/>
      <c r="AW88" s="181"/>
      <c r="AX88" s="181"/>
      <c r="AY88" s="181"/>
      <c r="AZ88" s="181"/>
      <c r="BA88" s="181"/>
      <c r="BB88" s="181"/>
      <c r="BC88" s="181"/>
      <c r="BD88" s="181"/>
      <c r="BE88" s="181"/>
      <c r="BF88" s="181"/>
      <c r="BG88" s="181"/>
      <c r="BH88" s="181"/>
      <c r="BI88" s="181"/>
      <c r="BJ88" s="181"/>
      <c r="BK88" s="151"/>
      <c r="BL88" s="151"/>
    </row>
    <row r="89" customFormat="false" ht="12.75" hidden="false" customHeight="false" outlineLevel="0" collapsed="false">
      <c r="B89" s="179"/>
      <c r="C89" s="180"/>
      <c r="D89" s="180"/>
      <c r="E89" s="180"/>
      <c r="F89" s="180"/>
      <c r="G89" s="180"/>
      <c r="H89" s="180"/>
      <c r="I89" s="180"/>
      <c r="J89" s="180"/>
      <c r="K89" s="180"/>
      <c r="L89" s="181"/>
      <c r="M89" s="181"/>
      <c r="N89" s="181"/>
      <c r="O89" s="181"/>
      <c r="P89" s="181"/>
      <c r="Q89" s="181"/>
      <c r="R89" s="181"/>
      <c r="S89" s="181"/>
      <c r="T89" s="181"/>
      <c r="U89" s="181"/>
      <c r="V89" s="181"/>
      <c r="W89" s="181"/>
      <c r="X89" s="181"/>
      <c r="Y89" s="181"/>
      <c r="Z89" s="181"/>
      <c r="AA89" s="181"/>
      <c r="AB89" s="181"/>
      <c r="AC89" s="181"/>
      <c r="AD89" s="181"/>
      <c r="AE89" s="181"/>
      <c r="AF89" s="181"/>
      <c r="AG89" s="181"/>
      <c r="AH89" s="181"/>
      <c r="AI89" s="181"/>
      <c r="AJ89" s="181"/>
      <c r="AK89" s="181"/>
      <c r="AL89" s="181"/>
      <c r="AM89" s="181"/>
      <c r="AN89" s="181"/>
      <c r="AO89" s="181"/>
      <c r="AP89" s="181"/>
      <c r="AQ89" s="181"/>
      <c r="AR89" s="181"/>
      <c r="AS89" s="181"/>
      <c r="AT89" s="181"/>
      <c r="AU89" s="181"/>
      <c r="AV89" s="181"/>
      <c r="AW89" s="181"/>
      <c r="AX89" s="181"/>
      <c r="AY89" s="181"/>
      <c r="AZ89" s="181"/>
      <c r="BA89" s="181"/>
      <c r="BB89" s="181"/>
      <c r="BC89" s="181"/>
      <c r="BD89" s="181"/>
      <c r="BE89" s="181"/>
      <c r="BF89" s="181"/>
      <c r="BG89" s="181"/>
      <c r="BH89" s="181"/>
      <c r="BI89" s="181"/>
      <c r="BJ89" s="181"/>
      <c r="BK89" s="151"/>
      <c r="BL89" s="151"/>
    </row>
    <row r="90" customFormat="false" ht="12.75" hidden="false" customHeight="false" outlineLevel="0" collapsed="false">
      <c r="B90" s="179"/>
      <c r="C90" s="180"/>
      <c r="D90" s="180"/>
      <c r="E90" s="180"/>
      <c r="F90" s="180"/>
      <c r="G90" s="180"/>
      <c r="H90" s="180"/>
      <c r="I90" s="180"/>
      <c r="J90" s="180"/>
      <c r="K90" s="180"/>
      <c r="L90" s="181"/>
      <c r="M90" s="181"/>
      <c r="N90" s="181"/>
      <c r="O90" s="181"/>
      <c r="P90" s="181"/>
      <c r="Q90" s="181"/>
      <c r="R90" s="181"/>
      <c r="S90" s="181"/>
      <c r="T90" s="181"/>
      <c r="U90" s="181"/>
      <c r="V90" s="181"/>
      <c r="W90" s="181"/>
      <c r="X90" s="181"/>
      <c r="Y90" s="181"/>
      <c r="Z90" s="181"/>
      <c r="AA90" s="181"/>
      <c r="AB90" s="181"/>
      <c r="AC90" s="181"/>
      <c r="AD90" s="181"/>
      <c r="AE90" s="181"/>
      <c r="AF90" s="181"/>
      <c r="AG90" s="181"/>
      <c r="AH90" s="181"/>
      <c r="AI90" s="181"/>
      <c r="AJ90" s="181"/>
      <c r="AK90" s="181"/>
      <c r="AL90" s="181"/>
      <c r="AM90" s="181"/>
      <c r="AN90" s="181"/>
      <c r="AO90" s="181"/>
      <c r="AP90" s="181"/>
      <c r="AQ90" s="181"/>
      <c r="AR90" s="181"/>
      <c r="AS90" s="181"/>
      <c r="AT90" s="181"/>
      <c r="AU90" s="181"/>
      <c r="AV90" s="181"/>
      <c r="AW90" s="181"/>
      <c r="AX90" s="181"/>
      <c r="AY90" s="181"/>
      <c r="AZ90" s="181"/>
      <c r="BA90" s="181"/>
      <c r="BB90" s="181"/>
      <c r="BC90" s="181"/>
      <c r="BD90" s="181"/>
      <c r="BE90" s="181"/>
      <c r="BF90" s="181"/>
      <c r="BG90" s="181"/>
      <c r="BH90" s="181"/>
      <c r="BI90" s="181"/>
      <c r="BJ90" s="181"/>
      <c r="BK90" s="151"/>
      <c r="BL90" s="151"/>
    </row>
    <row r="91" customFormat="false" ht="12.75" hidden="false" customHeight="false" outlineLevel="0" collapsed="false">
      <c r="B91" s="179"/>
      <c r="C91" s="180"/>
      <c r="D91" s="180"/>
      <c r="E91" s="180"/>
      <c r="F91" s="180"/>
      <c r="G91" s="180"/>
      <c r="H91" s="180"/>
      <c r="I91" s="180"/>
      <c r="J91" s="180"/>
      <c r="K91" s="180"/>
      <c r="L91" s="181"/>
      <c r="M91" s="181"/>
      <c r="N91" s="181"/>
      <c r="O91" s="181"/>
      <c r="P91" s="181"/>
      <c r="Q91" s="181"/>
      <c r="R91" s="181"/>
      <c r="S91" s="181"/>
      <c r="T91" s="181"/>
      <c r="U91" s="181"/>
      <c r="V91" s="181"/>
      <c r="W91" s="181"/>
      <c r="X91" s="181"/>
      <c r="Y91" s="181"/>
      <c r="Z91" s="181"/>
      <c r="AA91" s="181"/>
      <c r="AB91" s="181"/>
      <c r="AC91" s="181"/>
      <c r="AD91" s="181"/>
      <c r="AE91" s="181"/>
      <c r="AF91" s="181"/>
      <c r="AG91" s="181"/>
      <c r="AH91" s="181"/>
      <c r="AI91" s="181"/>
      <c r="AJ91" s="181"/>
      <c r="AK91" s="181"/>
      <c r="AL91" s="181"/>
      <c r="AM91" s="181"/>
      <c r="AN91" s="181"/>
      <c r="AO91" s="181"/>
      <c r="AP91" s="181"/>
      <c r="AQ91" s="181"/>
      <c r="AR91" s="181"/>
      <c r="AS91" s="181"/>
      <c r="AT91" s="181"/>
      <c r="AU91" s="181"/>
      <c r="AV91" s="181"/>
      <c r="AW91" s="181"/>
      <c r="AX91" s="181"/>
      <c r="AY91" s="181"/>
      <c r="AZ91" s="181"/>
      <c r="BA91" s="181"/>
      <c r="BB91" s="181"/>
      <c r="BC91" s="181"/>
      <c r="BD91" s="181"/>
      <c r="BE91" s="181"/>
      <c r="BF91" s="181"/>
      <c r="BG91" s="181"/>
      <c r="BH91" s="181"/>
      <c r="BI91" s="181"/>
      <c r="BJ91" s="181"/>
      <c r="BK91" s="151"/>
      <c r="BL91" s="151"/>
    </row>
    <row r="92" customFormat="false" ht="12.75" hidden="false" customHeight="false" outlineLevel="0" collapsed="false">
      <c r="B92" s="179"/>
      <c r="C92" s="180"/>
      <c r="D92" s="180"/>
      <c r="E92" s="180"/>
      <c r="F92" s="180"/>
      <c r="G92" s="180"/>
      <c r="H92" s="180"/>
      <c r="I92" s="180"/>
      <c r="J92" s="180"/>
      <c r="K92" s="180"/>
      <c r="L92" s="181"/>
      <c r="M92" s="181"/>
      <c r="N92" s="181"/>
      <c r="O92" s="181"/>
      <c r="P92" s="181"/>
      <c r="Q92" s="181"/>
      <c r="R92" s="181"/>
      <c r="S92" s="181"/>
      <c r="T92" s="181"/>
      <c r="U92" s="181"/>
      <c r="V92" s="181"/>
      <c r="W92" s="181"/>
      <c r="X92" s="181"/>
      <c r="Y92" s="181"/>
      <c r="Z92" s="181"/>
      <c r="AA92" s="181"/>
      <c r="AB92" s="181"/>
      <c r="AC92" s="181"/>
      <c r="AD92" s="181"/>
      <c r="AE92" s="181"/>
      <c r="AF92" s="181"/>
      <c r="AG92" s="181"/>
      <c r="AH92" s="181"/>
      <c r="AI92" s="181"/>
      <c r="AJ92" s="181"/>
      <c r="AK92" s="181"/>
      <c r="AL92" s="181"/>
      <c r="AM92" s="181"/>
      <c r="AN92" s="181"/>
      <c r="AO92" s="181"/>
      <c r="AP92" s="181"/>
      <c r="AQ92" s="181"/>
      <c r="AR92" s="181"/>
      <c r="AS92" s="181"/>
      <c r="AT92" s="181"/>
      <c r="AU92" s="181"/>
      <c r="AV92" s="181"/>
      <c r="AW92" s="181"/>
      <c r="AX92" s="181"/>
      <c r="AY92" s="181"/>
      <c r="AZ92" s="181"/>
      <c r="BA92" s="181"/>
      <c r="BB92" s="181"/>
      <c r="BC92" s="181"/>
      <c r="BD92" s="181"/>
      <c r="BE92" s="181"/>
      <c r="BF92" s="181"/>
      <c r="BG92" s="181"/>
      <c r="BH92" s="181"/>
      <c r="BI92" s="181"/>
      <c r="BJ92" s="181"/>
      <c r="BK92" s="151"/>
      <c r="BL92" s="151"/>
    </row>
    <row r="93" customFormat="false" ht="12.75" hidden="false" customHeight="false" outlineLevel="0" collapsed="false">
      <c r="B93" s="179"/>
      <c r="C93" s="180"/>
      <c r="D93" s="180"/>
      <c r="E93" s="180"/>
      <c r="F93" s="180"/>
      <c r="G93" s="180"/>
      <c r="H93" s="180"/>
      <c r="I93" s="180"/>
      <c r="J93" s="180"/>
      <c r="K93" s="180"/>
      <c r="L93" s="181"/>
      <c r="M93" s="181"/>
      <c r="N93" s="181"/>
      <c r="O93" s="181"/>
      <c r="P93" s="181"/>
      <c r="Q93" s="181"/>
      <c r="R93" s="181"/>
      <c r="S93" s="181"/>
      <c r="T93" s="181"/>
      <c r="U93" s="181"/>
      <c r="V93" s="181"/>
      <c r="W93" s="181"/>
      <c r="X93" s="181"/>
      <c r="Y93" s="181"/>
      <c r="Z93" s="181"/>
      <c r="AA93" s="181"/>
      <c r="AB93" s="181"/>
      <c r="AC93" s="181"/>
      <c r="AD93" s="181"/>
      <c r="AE93" s="181"/>
      <c r="AF93" s="181"/>
      <c r="AG93" s="181"/>
      <c r="AH93" s="181"/>
      <c r="AI93" s="181"/>
      <c r="AJ93" s="181"/>
      <c r="AK93" s="181"/>
      <c r="AL93" s="181"/>
      <c r="AM93" s="181"/>
      <c r="AN93" s="181"/>
      <c r="AO93" s="181"/>
      <c r="AP93" s="181"/>
      <c r="AQ93" s="181"/>
      <c r="AR93" s="181"/>
      <c r="AS93" s="181"/>
      <c r="AT93" s="181"/>
      <c r="AU93" s="181"/>
      <c r="AV93" s="181"/>
      <c r="AW93" s="181"/>
      <c r="AX93" s="181"/>
      <c r="AY93" s="181"/>
      <c r="AZ93" s="181"/>
      <c r="BA93" s="181"/>
      <c r="BB93" s="181"/>
      <c r="BC93" s="181"/>
      <c r="BD93" s="181"/>
      <c r="BE93" s="181"/>
      <c r="BF93" s="181"/>
      <c r="BG93" s="181"/>
      <c r="BH93" s="181"/>
      <c r="BI93" s="181"/>
      <c r="BJ93" s="181"/>
      <c r="BK93" s="151"/>
      <c r="BL93" s="151"/>
    </row>
    <row r="94" customFormat="false" ht="12.75" hidden="false" customHeight="false" outlineLevel="0" collapsed="false">
      <c r="B94" s="179"/>
      <c r="C94" s="180"/>
      <c r="D94" s="180"/>
      <c r="E94" s="180"/>
      <c r="F94" s="180"/>
      <c r="G94" s="180"/>
      <c r="H94" s="180"/>
      <c r="I94" s="180"/>
      <c r="J94" s="180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1"/>
      <c r="AA94" s="181"/>
      <c r="AB94" s="181"/>
      <c r="AC94" s="181"/>
      <c r="AD94" s="181"/>
      <c r="AE94" s="181"/>
      <c r="AF94" s="181"/>
      <c r="AG94" s="181"/>
      <c r="AH94" s="181"/>
      <c r="AI94" s="181"/>
      <c r="AJ94" s="181"/>
      <c r="AK94" s="181"/>
      <c r="AL94" s="181"/>
      <c r="AM94" s="181"/>
      <c r="AN94" s="181"/>
      <c r="AO94" s="181"/>
      <c r="AP94" s="181"/>
      <c r="AQ94" s="181"/>
      <c r="AR94" s="181"/>
      <c r="AS94" s="181"/>
      <c r="AT94" s="181"/>
      <c r="AU94" s="181"/>
      <c r="AV94" s="181"/>
      <c r="AW94" s="181"/>
      <c r="AX94" s="181"/>
      <c r="AY94" s="181"/>
      <c r="AZ94" s="181"/>
      <c r="BA94" s="181"/>
      <c r="BB94" s="181"/>
      <c r="BC94" s="181"/>
      <c r="BD94" s="181"/>
      <c r="BE94" s="181"/>
      <c r="BF94" s="181"/>
      <c r="BG94" s="181"/>
      <c r="BH94" s="181"/>
      <c r="BI94" s="181"/>
      <c r="BJ94" s="181"/>
      <c r="BK94" s="151"/>
      <c r="BL94" s="151"/>
    </row>
    <row r="95" customFormat="false" ht="12.75" hidden="false" customHeight="false" outlineLevel="0" collapsed="false">
      <c r="B95" s="179"/>
      <c r="C95" s="180"/>
      <c r="D95" s="180"/>
      <c r="E95" s="180"/>
      <c r="F95" s="180"/>
      <c r="G95" s="180"/>
      <c r="H95" s="180"/>
      <c r="I95" s="180"/>
      <c r="J95" s="180"/>
      <c r="K95" s="180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51"/>
      <c r="BL95" s="151"/>
    </row>
    <row r="96" customFormat="false" ht="12.75" hidden="false" customHeight="false" outlineLevel="0" collapsed="false">
      <c r="B96" s="179"/>
      <c r="C96" s="180"/>
      <c r="D96" s="180"/>
      <c r="E96" s="180"/>
      <c r="F96" s="180"/>
      <c r="G96" s="180"/>
      <c r="H96" s="180"/>
      <c r="I96" s="180"/>
      <c r="J96" s="180"/>
      <c r="K96" s="180"/>
      <c r="L96" s="181"/>
      <c r="M96" s="181"/>
      <c r="N96" s="181"/>
      <c r="O96" s="181"/>
      <c r="P96" s="181"/>
      <c r="Q96" s="181"/>
      <c r="R96" s="181"/>
      <c r="S96" s="181"/>
      <c r="T96" s="181"/>
      <c r="U96" s="181"/>
      <c r="V96" s="181"/>
      <c r="W96" s="181"/>
      <c r="X96" s="181"/>
      <c r="Y96" s="181"/>
      <c r="Z96" s="181"/>
      <c r="AA96" s="181"/>
      <c r="AB96" s="181"/>
      <c r="AC96" s="181"/>
      <c r="AD96" s="181"/>
      <c r="AE96" s="181"/>
      <c r="AF96" s="181"/>
      <c r="AG96" s="181"/>
      <c r="AH96" s="181"/>
      <c r="AI96" s="181"/>
      <c r="AJ96" s="181"/>
      <c r="AK96" s="181"/>
      <c r="AL96" s="181"/>
      <c r="AM96" s="181"/>
      <c r="AN96" s="181"/>
      <c r="AO96" s="181"/>
      <c r="AP96" s="181"/>
      <c r="AQ96" s="181"/>
      <c r="AR96" s="181"/>
      <c r="AS96" s="181"/>
      <c r="AT96" s="181"/>
      <c r="AU96" s="181"/>
      <c r="AV96" s="181"/>
      <c r="AW96" s="181"/>
      <c r="AX96" s="181"/>
      <c r="AY96" s="181"/>
      <c r="AZ96" s="181"/>
      <c r="BA96" s="181"/>
      <c r="BB96" s="181"/>
      <c r="BC96" s="181"/>
      <c r="BD96" s="181"/>
      <c r="BE96" s="181"/>
      <c r="BF96" s="181"/>
      <c r="BG96" s="181"/>
      <c r="BH96" s="181"/>
      <c r="BI96" s="181"/>
      <c r="BJ96" s="181"/>
      <c r="BK96" s="151"/>
      <c r="BL96" s="151"/>
    </row>
    <row r="97" customFormat="false" ht="12.75" hidden="false" customHeight="false" outlineLevel="0" collapsed="false">
      <c r="B97" s="179"/>
      <c r="C97" s="180"/>
      <c r="D97" s="180"/>
      <c r="E97" s="180"/>
      <c r="F97" s="180"/>
      <c r="G97" s="180"/>
      <c r="H97" s="180"/>
      <c r="I97" s="180"/>
      <c r="J97" s="180"/>
      <c r="K97" s="180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1"/>
      <c r="AK97" s="181"/>
      <c r="AL97" s="181"/>
      <c r="AM97" s="181"/>
      <c r="AN97" s="181"/>
      <c r="AO97" s="181"/>
      <c r="AP97" s="181"/>
      <c r="AQ97" s="181"/>
      <c r="AR97" s="181"/>
      <c r="AS97" s="181"/>
      <c r="AT97" s="181"/>
      <c r="AU97" s="181"/>
      <c r="AV97" s="181"/>
      <c r="AW97" s="181"/>
      <c r="AX97" s="181"/>
      <c r="AY97" s="181"/>
      <c r="AZ97" s="181"/>
      <c r="BA97" s="181"/>
      <c r="BB97" s="181"/>
      <c r="BC97" s="181"/>
      <c r="BD97" s="181"/>
      <c r="BE97" s="181"/>
      <c r="BF97" s="181"/>
      <c r="BG97" s="181"/>
    </row>
    <row r="98" customFormat="false" ht="12.75" hidden="false" customHeight="false" outlineLevel="0" collapsed="false">
      <c r="B98" s="179"/>
      <c r="C98" s="180"/>
      <c r="D98" s="180"/>
      <c r="E98" s="180"/>
      <c r="F98" s="180"/>
      <c r="G98" s="180"/>
      <c r="H98" s="180"/>
      <c r="I98" s="180"/>
      <c r="J98" s="180"/>
      <c r="K98" s="180"/>
      <c r="L98" s="181"/>
      <c r="M98" s="181"/>
      <c r="N98" s="181"/>
      <c r="O98" s="181"/>
      <c r="P98" s="181"/>
      <c r="Q98" s="181"/>
      <c r="R98" s="181"/>
      <c r="S98" s="181"/>
      <c r="T98" s="181"/>
      <c r="U98" s="181"/>
      <c r="V98" s="181"/>
      <c r="W98" s="181"/>
      <c r="X98" s="181"/>
      <c r="Y98" s="181"/>
      <c r="Z98" s="181"/>
      <c r="AA98" s="181"/>
      <c r="AB98" s="181"/>
      <c r="AC98" s="181"/>
      <c r="AD98" s="181"/>
      <c r="AE98" s="181"/>
      <c r="AF98" s="181"/>
      <c r="AG98" s="181"/>
      <c r="AH98" s="181"/>
      <c r="AI98" s="181"/>
      <c r="AJ98" s="181"/>
      <c r="AK98" s="181"/>
      <c r="AL98" s="181"/>
      <c r="AM98" s="181"/>
      <c r="AN98" s="181"/>
      <c r="AO98" s="181"/>
      <c r="AP98" s="181"/>
      <c r="AQ98" s="181"/>
      <c r="AR98" s="181"/>
      <c r="AS98" s="181"/>
      <c r="AT98" s="181"/>
      <c r="AU98" s="181"/>
      <c r="AV98" s="181"/>
      <c r="AW98" s="181"/>
      <c r="AX98" s="181"/>
      <c r="AY98" s="181"/>
      <c r="AZ98" s="181"/>
      <c r="BA98" s="181"/>
      <c r="BB98" s="181"/>
      <c r="BC98" s="181"/>
      <c r="BD98" s="181"/>
      <c r="BE98" s="181"/>
      <c r="BF98" s="181"/>
      <c r="BG98" s="181"/>
    </row>
    <row r="99" customFormat="false" ht="12.75" hidden="false" customHeight="false" outlineLevel="0" collapsed="false">
      <c r="B99" s="179"/>
      <c r="C99" s="180"/>
      <c r="D99" s="180"/>
      <c r="E99" s="180"/>
      <c r="F99" s="180"/>
      <c r="G99" s="180"/>
      <c r="H99" s="180"/>
      <c r="I99" s="180"/>
      <c r="J99" s="180"/>
      <c r="K99" s="180"/>
      <c r="L99" s="181"/>
      <c r="M99" s="181"/>
      <c r="N99" s="181"/>
      <c r="O99" s="181"/>
      <c r="P99" s="181"/>
      <c r="Q99" s="181"/>
      <c r="R99" s="18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181"/>
      <c r="AJ99" s="181"/>
      <c r="AK99" s="181"/>
      <c r="AL99" s="181"/>
      <c r="AM99" s="181"/>
      <c r="AN99" s="181"/>
      <c r="AO99" s="181"/>
      <c r="AP99" s="181"/>
      <c r="AQ99" s="181"/>
      <c r="AR99" s="181"/>
      <c r="AS99" s="181"/>
      <c r="AT99" s="181"/>
      <c r="AU99" s="181"/>
      <c r="AV99" s="181"/>
      <c r="AW99" s="181"/>
      <c r="AX99" s="181"/>
      <c r="AY99" s="181"/>
      <c r="AZ99" s="181"/>
      <c r="BA99" s="181"/>
      <c r="BB99" s="181"/>
      <c r="BC99" s="181"/>
      <c r="BD99" s="181"/>
      <c r="BE99" s="181"/>
      <c r="BF99" s="181"/>
      <c r="BG99" s="181"/>
    </row>
    <row r="100" customFormat="false" ht="12.75" hidden="false" customHeight="false" outlineLevel="0" collapsed="false">
      <c r="B100" s="179"/>
      <c r="C100" s="180"/>
      <c r="D100" s="180"/>
      <c r="E100" s="180"/>
      <c r="F100" s="180"/>
      <c r="G100" s="180"/>
      <c r="H100" s="180"/>
      <c r="I100" s="180"/>
      <c r="J100" s="180"/>
      <c r="K100" s="180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181"/>
      <c r="AM100" s="181"/>
      <c r="AN100" s="181"/>
      <c r="AO100" s="181"/>
      <c r="AP100" s="181"/>
      <c r="AQ100" s="181"/>
      <c r="AR100" s="181"/>
      <c r="AS100" s="181"/>
      <c r="AT100" s="181"/>
      <c r="AU100" s="181"/>
      <c r="AV100" s="181"/>
      <c r="AW100" s="181"/>
      <c r="AX100" s="181"/>
      <c r="AY100" s="181"/>
      <c r="AZ100" s="181"/>
      <c r="BA100" s="181"/>
      <c r="BB100" s="181"/>
      <c r="BC100" s="181"/>
      <c r="BD100" s="181"/>
      <c r="BE100" s="181"/>
      <c r="BF100" s="181"/>
      <c r="BG100" s="181"/>
    </row>
    <row r="101" customFormat="false" ht="12.75" hidden="false" customHeight="false" outlineLevel="0" collapsed="false">
      <c r="B101" s="179"/>
      <c r="C101" s="180"/>
      <c r="D101" s="180"/>
      <c r="E101" s="180"/>
      <c r="F101" s="180"/>
      <c r="G101" s="180"/>
      <c r="H101" s="180"/>
      <c r="I101" s="180"/>
      <c r="J101" s="180"/>
      <c r="K101" s="180"/>
      <c r="L101" s="181"/>
      <c r="M101" s="181"/>
      <c r="N101" s="181"/>
      <c r="O101" s="181"/>
      <c r="P101" s="181"/>
      <c r="Q101" s="181"/>
      <c r="R101" s="181"/>
      <c r="S101" s="181"/>
      <c r="T101" s="181"/>
      <c r="U101" s="181"/>
      <c r="V101" s="181"/>
      <c r="W101" s="181"/>
      <c r="X101" s="181"/>
      <c r="Y101" s="181"/>
      <c r="Z101" s="181"/>
      <c r="AA101" s="181"/>
      <c r="AB101" s="181"/>
      <c r="AC101" s="181"/>
      <c r="AD101" s="181"/>
      <c r="AE101" s="181"/>
      <c r="AF101" s="181"/>
      <c r="AG101" s="181"/>
      <c r="AH101" s="181"/>
      <c r="AI101" s="181"/>
      <c r="AJ101" s="181"/>
      <c r="AK101" s="181"/>
      <c r="AL101" s="181"/>
      <c r="AM101" s="181"/>
      <c r="AN101" s="181"/>
      <c r="AO101" s="181"/>
      <c r="AP101" s="181"/>
      <c r="AQ101" s="181"/>
      <c r="AR101" s="181"/>
      <c r="AS101" s="181"/>
      <c r="AT101" s="181"/>
      <c r="AU101" s="181"/>
      <c r="AV101" s="181"/>
      <c r="AW101" s="181"/>
      <c r="AX101" s="181"/>
      <c r="AY101" s="181"/>
      <c r="AZ101" s="181"/>
      <c r="BA101" s="181"/>
      <c r="BB101" s="181"/>
      <c r="BC101" s="181"/>
      <c r="BD101" s="181"/>
      <c r="BE101" s="181"/>
      <c r="BF101" s="181"/>
      <c r="BG101" s="181"/>
    </row>
    <row r="102" customFormat="false" ht="12.75" hidden="false" customHeight="false" outlineLevel="0" collapsed="false">
      <c r="B102" s="179"/>
      <c r="C102" s="180"/>
      <c r="D102" s="180"/>
      <c r="E102" s="180"/>
      <c r="F102" s="180"/>
      <c r="G102" s="180"/>
      <c r="H102" s="180"/>
      <c r="I102" s="180"/>
      <c r="J102" s="180"/>
      <c r="K102" s="180"/>
      <c r="L102" s="181"/>
      <c r="M102" s="181"/>
      <c r="N102" s="181"/>
      <c r="O102" s="181"/>
      <c r="P102" s="181"/>
      <c r="Q102" s="181"/>
      <c r="R102" s="181"/>
      <c r="S102" s="181"/>
      <c r="T102" s="181"/>
      <c r="U102" s="181"/>
      <c r="V102" s="181"/>
      <c r="W102" s="181"/>
      <c r="X102" s="181"/>
      <c r="Y102" s="181"/>
      <c r="Z102" s="181"/>
      <c r="AA102" s="181"/>
      <c r="AB102" s="181"/>
      <c r="AC102" s="181"/>
      <c r="AD102" s="181"/>
      <c r="AE102" s="181"/>
      <c r="AF102" s="181"/>
      <c r="AG102" s="181"/>
      <c r="AH102" s="181"/>
      <c r="AI102" s="181"/>
      <c r="AJ102" s="181"/>
      <c r="AK102" s="181"/>
      <c r="AL102" s="181"/>
      <c r="AM102" s="181"/>
      <c r="AN102" s="181"/>
      <c r="AO102" s="181"/>
      <c r="AP102" s="181"/>
      <c r="AQ102" s="181"/>
      <c r="AR102" s="181"/>
      <c r="AS102" s="181"/>
      <c r="AT102" s="181"/>
      <c r="AU102" s="181"/>
      <c r="AV102" s="181"/>
      <c r="AW102" s="181"/>
      <c r="AX102" s="181"/>
      <c r="AY102" s="181"/>
      <c r="AZ102" s="181"/>
      <c r="BA102" s="181"/>
      <c r="BB102" s="181"/>
      <c r="BC102" s="181"/>
      <c r="BD102" s="181"/>
      <c r="BE102" s="181"/>
      <c r="BF102" s="181"/>
      <c r="BG102" s="181"/>
    </row>
    <row r="103" customFormat="false" ht="12.75" hidden="false" customHeight="false" outlineLevel="0" collapsed="false">
      <c r="B103" s="179"/>
      <c r="C103" s="180"/>
      <c r="D103" s="180"/>
      <c r="E103" s="180"/>
      <c r="F103" s="180"/>
      <c r="G103" s="180"/>
      <c r="H103" s="180"/>
      <c r="I103" s="180"/>
      <c r="J103" s="180"/>
      <c r="K103" s="180"/>
      <c r="L103" s="181"/>
      <c r="M103" s="181"/>
      <c r="N103" s="181"/>
      <c r="O103" s="181"/>
      <c r="P103" s="181"/>
      <c r="Q103" s="181"/>
      <c r="R103" s="181"/>
      <c r="S103" s="181"/>
      <c r="T103" s="181"/>
      <c r="U103" s="181"/>
      <c r="V103" s="181"/>
      <c r="W103" s="181"/>
      <c r="X103" s="181"/>
      <c r="Y103" s="181"/>
      <c r="Z103" s="181"/>
      <c r="AA103" s="181"/>
      <c r="AB103" s="181"/>
      <c r="AC103" s="181"/>
      <c r="AD103" s="181"/>
      <c r="AE103" s="181"/>
      <c r="AF103" s="181"/>
      <c r="AG103" s="181"/>
      <c r="AH103" s="181"/>
      <c r="AI103" s="181"/>
      <c r="AJ103" s="181"/>
      <c r="AK103" s="181"/>
      <c r="AL103" s="181"/>
      <c r="AM103" s="181"/>
      <c r="AN103" s="181"/>
      <c r="AO103" s="181"/>
      <c r="AP103" s="181"/>
      <c r="AQ103" s="181"/>
      <c r="AR103" s="181"/>
      <c r="AS103" s="181"/>
      <c r="AT103" s="181"/>
      <c r="AU103" s="181"/>
      <c r="AV103" s="181"/>
      <c r="AW103" s="181"/>
      <c r="AX103" s="181"/>
      <c r="AY103" s="181"/>
      <c r="AZ103" s="181"/>
      <c r="BA103" s="181"/>
      <c r="BB103" s="181"/>
      <c r="BC103" s="181"/>
      <c r="BD103" s="181"/>
      <c r="BE103" s="181"/>
      <c r="BF103" s="181"/>
      <c r="BG103" s="181"/>
    </row>
    <row r="104" customFormat="false" ht="12.75" hidden="false" customHeight="false" outlineLevel="0" collapsed="false">
      <c r="B104" s="179"/>
      <c r="C104" s="180"/>
      <c r="D104" s="180"/>
      <c r="E104" s="180"/>
      <c r="F104" s="180"/>
      <c r="G104" s="180"/>
      <c r="H104" s="180"/>
      <c r="I104" s="180"/>
      <c r="J104" s="180"/>
      <c r="K104" s="180"/>
      <c r="L104" s="181"/>
      <c r="M104" s="181"/>
      <c r="N104" s="181"/>
      <c r="O104" s="181"/>
      <c r="P104" s="181"/>
      <c r="Q104" s="181"/>
      <c r="R104" s="181"/>
      <c r="S104" s="181"/>
      <c r="T104" s="181"/>
      <c r="U104" s="181"/>
      <c r="V104" s="181"/>
      <c r="W104" s="181"/>
      <c r="X104" s="181"/>
      <c r="Y104" s="181"/>
      <c r="Z104" s="181"/>
      <c r="AA104" s="181"/>
      <c r="AB104" s="181"/>
      <c r="AC104" s="181"/>
      <c r="AD104" s="181"/>
      <c r="AE104" s="181"/>
      <c r="AF104" s="181"/>
      <c r="AG104" s="181"/>
      <c r="AH104" s="181"/>
      <c r="AI104" s="181"/>
      <c r="AJ104" s="181"/>
      <c r="AK104" s="181"/>
      <c r="AL104" s="181"/>
      <c r="AM104" s="181"/>
      <c r="AN104" s="181"/>
      <c r="AO104" s="181"/>
      <c r="AP104" s="181"/>
      <c r="AQ104" s="181"/>
      <c r="AR104" s="181"/>
      <c r="AS104" s="181"/>
      <c r="AT104" s="181"/>
      <c r="AU104" s="181"/>
      <c r="AV104" s="181"/>
      <c r="AW104" s="181"/>
      <c r="AX104" s="181"/>
      <c r="AY104" s="181"/>
      <c r="AZ104" s="181"/>
      <c r="BA104" s="181"/>
      <c r="BB104" s="181"/>
      <c r="BC104" s="181"/>
      <c r="BD104" s="181"/>
      <c r="BE104" s="181"/>
      <c r="BF104" s="181"/>
      <c r="BG104" s="181"/>
    </row>
    <row r="105" customFormat="false" ht="12.75" hidden="false" customHeight="false" outlineLevel="0" collapsed="false">
      <c r="B105" s="179"/>
      <c r="C105" s="180"/>
      <c r="D105" s="180"/>
      <c r="E105" s="180"/>
      <c r="F105" s="180"/>
      <c r="G105" s="180"/>
      <c r="H105" s="180"/>
      <c r="I105" s="180"/>
      <c r="J105" s="180"/>
      <c r="K105" s="180"/>
      <c r="L105" s="181"/>
      <c r="M105" s="181"/>
      <c r="N105" s="181"/>
      <c r="O105" s="181"/>
      <c r="P105" s="181"/>
      <c r="Q105" s="181"/>
      <c r="R105" s="181"/>
      <c r="S105" s="181"/>
      <c r="T105" s="181"/>
      <c r="U105" s="181"/>
      <c r="V105" s="181"/>
      <c r="W105" s="181"/>
      <c r="X105" s="181"/>
      <c r="Y105" s="181"/>
      <c r="Z105" s="181"/>
      <c r="AA105" s="181"/>
      <c r="AB105" s="181"/>
      <c r="AC105" s="181"/>
      <c r="AD105" s="181"/>
      <c r="AE105" s="181"/>
      <c r="AF105" s="181"/>
      <c r="AG105" s="181"/>
      <c r="AH105" s="181"/>
      <c r="AI105" s="181"/>
      <c r="AJ105" s="181"/>
      <c r="AK105" s="181"/>
      <c r="AL105" s="181"/>
      <c r="AM105" s="181"/>
      <c r="AN105" s="181"/>
      <c r="AO105" s="181"/>
      <c r="AP105" s="181"/>
      <c r="AQ105" s="181"/>
      <c r="AR105" s="181"/>
      <c r="AS105" s="181"/>
      <c r="AT105" s="181"/>
      <c r="AU105" s="181"/>
      <c r="AV105" s="181"/>
      <c r="AW105" s="181"/>
      <c r="AX105" s="181"/>
      <c r="AY105" s="181"/>
      <c r="AZ105" s="181"/>
      <c r="BA105" s="181"/>
      <c r="BB105" s="181"/>
      <c r="BC105" s="181"/>
      <c r="BD105" s="181"/>
      <c r="BE105" s="181"/>
      <c r="BF105" s="181"/>
      <c r="BG105" s="181"/>
    </row>
    <row r="106" customFormat="false" ht="12.75" hidden="false" customHeight="false" outlineLevel="0" collapsed="false">
      <c r="B106" s="179"/>
      <c r="C106" s="180"/>
      <c r="D106" s="180"/>
      <c r="E106" s="180"/>
      <c r="F106" s="180"/>
      <c r="G106" s="180"/>
      <c r="H106" s="180"/>
      <c r="I106" s="180"/>
      <c r="J106" s="180"/>
      <c r="K106" s="180"/>
      <c r="L106" s="181"/>
      <c r="M106" s="181"/>
      <c r="N106" s="181"/>
      <c r="O106" s="181"/>
      <c r="P106" s="181"/>
      <c r="Q106" s="181"/>
      <c r="R106" s="181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81"/>
      <c r="AG106" s="181"/>
      <c r="AH106" s="181"/>
      <c r="AI106" s="181"/>
      <c r="AJ106" s="181"/>
      <c r="AK106" s="181"/>
      <c r="AL106" s="181"/>
      <c r="AM106" s="181"/>
      <c r="AN106" s="181"/>
      <c r="AO106" s="181"/>
      <c r="AP106" s="181"/>
      <c r="AQ106" s="181"/>
      <c r="AR106" s="181"/>
      <c r="AS106" s="181"/>
      <c r="AT106" s="181"/>
      <c r="AU106" s="181"/>
      <c r="AV106" s="181"/>
      <c r="AW106" s="181"/>
      <c r="AX106" s="181"/>
      <c r="AY106" s="181"/>
      <c r="AZ106" s="181"/>
      <c r="BA106" s="181"/>
      <c r="BB106" s="181"/>
      <c r="BC106" s="181"/>
      <c r="BD106" s="181"/>
      <c r="BE106" s="181"/>
      <c r="BF106" s="181"/>
      <c r="BG106" s="181"/>
    </row>
    <row r="107" customFormat="false" ht="12.75" hidden="false" customHeight="false" outlineLevel="0" collapsed="false">
      <c r="B107" s="179"/>
      <c r="C107" s="180"/>
      <c r="D107" s="180"/>
      <c r="E107" s="180"/>
      <c r="F107" s="180"/>
      <c r="G107" s="180"/>
      <c r="H107" s="180"/>
      <c r="I107" s="180"/>
      <c r="J107" s="180"/>
      <c r="K107" s="180"/>
      <c r="L107" s="181"/>
      <c r="M107" s="181"/>
      <c r="N107" s="181"/>
      <c r="O107" s="181"/>
      <c r="P107" s="181"/>
      <c r="Q107" s="181"/>
      <c r="R107" s="181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  <c r="AF107" s="181"/>
      <c r="AG107" s="181"/>
      <c r="AH107" s="181"/>
      <c r="AI107" s="181"/>
      <c r="AJ107" s="181"/>
      <c r="AK107" s="181"/>
      <c r="AL107" s="181"/>
      <c r="AM107" s="181"/>
      <c r="AN107" s="181"/>
      <c r="AO107" s="181"/>
      <c r="AP107" s="181"/>
      <c r="AQ107" s="181"/>
      <c r="AR107" s="181"/>
      <c r="AS107" s="181"/>
      <c r="AT107" s="181"/>
      <c r="AU107" s="181"/>
      <c r="AV107" s="181"/>
      <c r="AW107" s="181"/>
      <c r="AX107" s="181"/>
      <c r="AY107" s="181"/>
      <c r="AZ107" s="181"/>
      <c r="BA107" s="181"/>
      <c r="BB107" s="181"/>
      <c r="BC107" s="181"/>
      <c r="BD107" s="181"/>
      <c r="BE107" s="181"/>
      <c r="BF107" s="181"/>
      <c r="BG107" s="181"/>
    </row>
    <row r="108" customFormat="false" ht="12.75" hidden="false" customHeight="false" outlineLevel="0" collapsed="false">
      <c r="B108" s="179"/>
      <c r="C108" s="180"/>
      <c r="D108" s="180"/>
      <c r="E108" s="180"/>
      <c r="F108" s="180"/>
      <c r="G108" s="180"/>
      <c r="H108" s="180"/>
      <c r="I108" s="180"/>
      <c r="J108" s="180"/>
      <c r="K108" s="180"/>
      <c r="L108" s="181"/>
      <c r="M108" s="181"/>
      <c r="N108" s="181"/>
      <c r="O108" s="181"/>
      <c r="P108" s="181"/>
      <c r="Q108" s="181"/>
      <c r="R108" s="181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81"/>
      <c r="AG108" s="181"/>
      <c r="AH108" s="181"/>
      <c r="AI108" s="181"/>
      <c r="AJ108" s="181"/>
      <c r="AK108" s="181"/>
      <c r="AL108" s="181"/>
      <c r="AM108" s="181"/>
      <c r="AN108" s="181"/>
      <c r="AO108" s="181"/>
      <c r="AP108" s="181"/>
      <c r="AQ108" s="181"/>
      <c r="AR108" s="181"/>
      <c r="AS108" s="181"/>
      <c r="AT108" s="181"/>
      <c r="AU108" s="181"/>
      <c r="AV108" s="181"/>
      <c r="AW108" s="181"/>
      <c r="AX108" s="181"/>
      <c r="AY108" s="181"/>
      <c r="AZ108" s="181"/>
      <c r="BA108" s="181"/>
      <c r="BB108" s="181"/>
      <c r="BC108" s="181"/>
      <c r="BD108" s="181"/>
      <c r="BE108" s="181"/>
      <c r="BF108" s="181"/>
      <c r="BG108" s="181"/>
    </row>
    <row r="109" customFormat="false" ht="12.75" hidden="false" customHeight="false" outlineLevel="0" collapsed="false">
      <c r="B109" s="179"/>
      <c r="C109" s="180"/>
      <c r="D109" s="180"/>
      <c r="E109" s="180"/>
      <c r="F109" s="180"/>
      <c r="G109" s="180"/>
      <c r="H109" s="180"/>
      <c r="I109" s="180"/>
      <c r="J109" s="180"/>
      <c r="K109" s="180"/>
      <c r="L109" s="181"/>
      <c r="M109" s="181"/>
      <c r="N109" s="181"/>
      <c r="O109" s="181"/>
      <c r="P109" s="181"/>
      <c r="Q109" s="181"/>
      <c r="R109" s="181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81"/>
      <c r="AG109" s="181"/>
      <c r="AH109" s="181"/>
      <c r="AI109" s="181"/>
      <c r="AJ109" s="181"/>
      <c r="AK109" s="181"/>
      <c r="AL109" s="181"/>
      <c r="AM109" s="181"/>
      <c r="AN109" s="181"/>
      <c r="AO109" s="181"/>
      <c r="AP109" s="181"/>
      <c r="AQ109" s="181"/>
      <c r="AR109" s="181"/>
      <c r="AS109" s="181"/>
      <c r="AT109" s="181"/>
      <c r="AU109" s="181"/>
      <c r="AV109" s="181"/>
      <c r="AW109" s="181"/>
      <c r="AX109" s="181"/>
      <c r="AY109" s="181"/>
      <c r="AZ109" s="181"/>
      <c r="BA109" s="181"/>
      <c r="BB109" s="181"/>
      <c r="BC109" s="181"/>
      <c r="BD109" s="181"/>
      <c r="BE109" s="181"/>
      <c r="BF109" s="181"/>
      <c r="BG109" s="181"/>
    </row>
    <row r="110" customFormat="false" ht="12.75" hidden="false" customHeight="false" outlineLevel="0" collapsed="false">
      <c r="B110" s="179"/>
      <c r="C110" s="180"/>
      <c r="D110" s="180"/>
      <c r="E110" s="180"/>
      <c r="F110" s="180"/>
      <c r="G110" s="180"/>
      <c r="H110" s="180"/>
      <c r="I110" s="180"/>
      <c r="J110" s="180"/>
      <c r="K110" s="180"/>
      <c r="L110" s="181"/>
      <c r="M110" s="181"/>
      <c r="N110" s="181"/>
      <c r="O110" s="181"/>
      <c r="P110" s="181"/>
      <c r="Q110" s="181"/>
      <c r="R110" s="181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81"/>
      <c r="AG110" s="181"/>
      <c r="AH110" s="181"/>
      <c r="AI110" s="181"/>
      <c r="AJ110" s="181"/>
      <c r="AK110" s="181"/>
      <c r="AL110" s="181"/>
      <c r="AM110" s="181"/>
      <c r="AN110" s="181"/>
      <c r="AO110" s="181"/>
      <c r="AP110" s="181"/>
      <c r="AQ110" s="181"/>
      <c r="AR110" s="181"/>
      <c r="AS110" s="181"/>
      <c r="AT110" s="181"/>
      <c r="AU110" s="181"/>
      <c r="AV110" s="181"/>
      <c r="AW110" s="181"/>
      <c r="AX110" s="181"/>
      <c r="AY110" s="181"/>
      <c r="AZ110" s="181"/>
      <c r="BA110" s="181"/>
      <c r="BB110" s="181"/>
      <c r="BC110" s="181"/>
      <c r="BD110" s="181"/>
      <c r="BE110" s="181"/>
      <c r="BF110" s="181"/>
      <c r="BG110" s="181"/>
    </row>
    <row r="111" customFormat="false" ht="12.75" hidden="false" customHeight="false" outlineLevel="0" collapsed="false">
      <c r="B111" s="179"/>
      <c r="C111" s="180"/>
      <c r="D111" s="180"/>
      <c r="E111" s="180"/>
      <c r="F111" s="180"/>
      <c r="G111" s="180"/>
      <c r="H111" s="180"/>
      <c r="I111" s="180"/>
      <c r="J111" s="180"/>
      <c r="K111" s="180"/>
      <c r="L111" s="181"/>
      <c r="M111" s="181"/>
      <c r="N111" s="181"/>
      <c r="O111" s="181"/>
      <c r="P111" s="181"/>
      <c r="Q111" s="181"/>
      <c r="R111" s="181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81"/>
      <c r="AG111" s="181"/>
      <c r="AH111" s="181"/>
      <c r="AI111" s="181"/>
      <c r="AJ111" s="181"/>
      <c r="AK111" s="181"/>
      <c r="AL111" s="181"/>
      <c r="AM111" s="181"/>
      <c r="AN111" s="181"/>
      <c r="AO111" s="181"/>
      <c r="AP111" s="181"/>
      <c r="AQ111" s="181"/>
      <c r="AR111" s="181"/>
      <c r="AS111" s="181"/>
      <c r="AT111" s="181"/>
      <c r="AU111" s="181"/>
      <c r="AV111" s="181"/>
      <c r="AW111" s="181"/>
      <c r="AX111" s="181"/>
      <c r="AY111" s="181"/>
      <c r="AZ111" s="181"/>
      <c r="BA111" s="181"/>
      <c r="BB111" s="181"/>
      <c r="BC111" s="181"/>
      <c r="BD111" s="181"/>
      <c r="BE111" s="181"/>
      <c r="BF111" s="181"/>
      <c r="BG111" s="181"/>
    </row>
    <row r="112" customFormat="false" ht="12.75" hidden="false" customHeight="false" outlineLevel="0" collapsed="false">
      <c r="B112" s="179"/>
      <c r="C112" s="180"/>
      <c r="D112" s="180"/>
      <c r="E112" s="180"/>
      <c r="F112" s="180"/>
      <c r="G112" s="180"/>
      <c r="H112" s="180"/>
      <c r="I112" s="180"/>
      <c r="J112" s="180"/>
      <c r="K112" s="180"/>
      <c r="L112" s="181"/>
      <c r="M112" s="181"/>
      <c r="N112" s="181"/>
      <c r="O112" s="181"/>
      <c r="P112" s="181"/>
      <c r="Q112" s="181"/>
      <c r="R112" s="181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81"/>
      <c r="AG112" s="181"/>
      <c r="AH112" s="181"/>
      <c r="AI112" s="181"/>
      <c r="AJ112" s="181"/>
      <c r="AK112" s="181"/>
      <c r="AL112" s="181"/>
      <c r="AM112" s="181"/>
      <c r="AN112" s="181"/>
      <c r="AO112" s="181"/>
      <c r="AP112" s="181"/>
      <c r="AQ112" s="181"/>
      <c r="AR112" s="181"/>
      <c r="AS112" s="181"/>
      <c r="AT112" s="181"/>
      <c r="AU112" s="181"/>
      <c r="AV112" s="181"/>
      <c r="AW112" s="181"/>
      <c r="AX112" s="181"/>
      <c r="AY112" s="181"/>
      <c r="AZ112" s="181"/>
      <c r="BA112" s="181"/>
      <c r="BB112" s="181"/>
      <c r="BC112" s="181"/>
      <c r="BD112" s="181"/>
      <c r="BE112" s="181"/>
      <c r="BF112" s="181"/>
      <c r="BG112" s="181"/>
    </row>
    <row r="113" customFormat="false" ht="12.75" hidden="false" customHeight="false" outlineLevel="0" collapsed="false">
      <c r="B113" s="179"/>
      <c r="C113" s="180"/>
      <c r="D113" s="180"/>
      <c r="E113" s="180"/>
      <c r="F113" s="180"/>
      <c r="G113" s="180"/>
      <c r="H113" s="180"/>
      <c r="I113" s="180"/>
      <c r="J113" s="180"/>
      <c r="K113" s="180"/>
      <c r="L113" s="181"/>
      <c r="M113" s="181"/>
      <c r="N113" s="181"/>
      <c r="O113" s="181"/>
      <c r="P113" s="181"/>
      <c r="Q113" s="181"/>
      <c r="R113" s="181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81"/>
      <c r="AG113" s="181"/>
      <c r="AH113" s="181"/>
      <c r="AI113" s="181"/>
      <c r="AJ113" s="181"/>
      <c r="AK113" s="181"/>
      <c r="AL113" s="181"/>
      <c r="AM113" s="181"/>
      <c r="AN113" s="181"/>
      <c r="AO113" s="181"/>
      <c r="AP113" s="181"/>
      <c r="AQ113" s="181"/>
      <c r="AR113" s="181"/>
      <c r="AS113" s="181"/>
      <c r="AT113" s="181"/>
      <c r="AU113" s="181"/>
      <c r="AV113" s="181"/>
      <c r="AW113" s="181"/>
      <c r="AX113" s="181"/>
      <c r="AY113" s="181"/>
      <c r="AZ113" s="181"/>
      <c r="BA113" s="181"/>
      <c r="BB113" s="181"/>
      <c r="BC113" s="181"/>
      <c r="BD113" s="181"/>
      <c r="BE113" s="181"/>
      <c r="BF113" s="181"/>
      <c r="BG113" s="181"/>
    </row>
    <row r="114" customFormat="false" ht="12.75" hidden="false" customHeight="false" outlineLevel="0" collapsed="false">
      <c r="B114" s="179"/>
      <c r="C114" s="180"/>
      <c r="D114" s="180"/>
      <c r="E114" s="180"/>
      <c r="F114" s="180"/>
      <c r="G114" s="180"/>
      <c r="H114" s="180"/>
      <c r="I114" s="180"/>
      <c r="J114" s="180"/>
      <c r="K114" s="180"/>
      <c r="L114" s="181"/>
      <c r="M114" s="181"/>
      <c r="N114" s="181"/>
      <c r="O114" s="181"/>
      <c r="P114" s="181"/>
      <c r="Q114" s="181"/>
      <c r="R114" s="181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  <c r="AF114" s="181"/>
      <c r="AG114" s="181"/>
      <c r="AH114" s="181"/>
      <c r="AI114" s="181"/>
      <c r="AJ114" s="181"/>
      <c r="AK114" s="181"/>
      <c r="AL114" s="181"/>
      <c r="AM114" s="181"/>
      <c r="AN114" s="181"/>
      <c r="AO114" s="181"/>
      <c r="AP114" s="181"/>
      <c r="AQ114" s="181"/>
      <c r="AR114" s="181"/>
      <c r="AS114" s="181"/>
      <c r="AT114" s="181"/>
      <c r="AU114" s="181"/>
      <c r="AV114" s="181"/>
      <c r="AW114" s="181"/>
      <c r="AX114" s="181"/>
      <c r="AY114" s="181"/>
      <c r="AZ114" s="181"/>
      <c r="BA114" s="181"/>
      <c r="BB114" s="181"/>
      <c r="BC114" s="181"/>
      <c r="BD114" s="181"/>
      <c r="BE114" s="181"/>
      <c r="BF114" s="181"/>
      <c r="BG114" s="181"/>
    </row>
    <row r="115" customFormat="false" ht="12.75" hidden="false" customHeight="false" outlineLevel="0" collapsed="false">
      <c r="B115" s="179"/>
      <c r="C115" s="180"/>
      <c r="D115" s="180"/>
      <c r="E115" s="180"/>
      <c r="F115" s="180"/>
      <c r="G115" s="180"/>
      <c r="H115" s="180"/>
      <c r="I115" s="180"/>
      <c r="J115" s="180"/>
      <c r="K115" s="180"/>
      <c r="L115" s="181"/>
      <c r="M115" s="181"/>
      <c r="N115" s="181"/>
      <c r="O115" s="181"/>
      <c r="P115" s="181"/>
      <c r="Q115" s="181"/>
      <c r="R115" s="181"/>
      <c r="S115" s="181"/>
      <c r="T115" s="181"/>
      <c r="U115" s="181"/>
      <c r="V115" s="181"/>
      <c r="W115" s="181"/>
      <c r="X115" s="181"/>
      <c r="Y115" s="181"/>
      <c r="Z115" s="181"/>
      <c r="AA115" s="181"/>
      <c r="AB115" s="181"/>
      <c r="AC115" s="181"/>
      <c r="AD115" s="181"/>
      <c r="AE115" s="181"/>
      <c r="AF115" s="181"/>
      <c r="AG115" s="181"/>
      <c r="AH115" s="181"/>
      <c r="AI115" s="181"/>
      <c r="AJ115" s="181"/>
      <c r="AK115" s="181"/>
      <c r="AL115" s="181"/>
      <c r="AM115" s="181"/>
      <c r="AN115" s="181"/>
      <c r="AO115" s="181"/>
      <c r="AP115" s="181"/>
      <c r="AQ115" s="181"/>
      <c r="AR115" s="181"/>
      <c r="AS115" s="181"/>
      <c r="AT115" s="181"/>
      <c r="AU115" s="181"/>
      <c r="AV115" s="181"/>
      <c r="AW115" s="181"/>
      <c r="AX115" s="181"/>
      <c r="AY115" s="181"/>
      <c r="AZ115" s="181"/>
      <c r="BA115" s="181"/>
      <c r="BB115" s="181"/>
      <c r="BC115" s="181"/>
      <c r="BD115" s="181"/>
      <c r="BE115" s="181"/>
      <c r="BF115" s="181"/>
      <c r="BG115" s="181"/>
    </row>
    <row r="116" customFormat="false" ht="12.75" hidden="false" customHeight="false" outlineLevel="0" collapsed="false">
      <c r="B116" s="179"/>
      <c r="C116" s="180"/>
      <c r="D116" s="180"/>
      <c r="E116" s="180"/>
      <c r="F116" s="180"/>
      <c r="G116" s="180"/>
      <c r="H116" s="180"/>
      <c r="I116" s="180"/>
      <c r="J116" s="180"/>
      <c r="K116" s="180"/>
      <c r="L116" s="181"/>
      <c r="M116" s="181"/>
      <c r="N116" s="181"/>
      <c r="O116" s="181"/>
      <c r="P116" s="181"/>
      <c r="Q116" s="181"/>
      <c r="R116" s="181"/>
      <c r="S116" s="181"/>
      <c r="T116" s="181"/>
      <c r="U116" s="181"/>
      <c r="V116" s="181"/>
      <c r="W116" s="181"/>
      <c r="X116" s="181"/>
      <c r="Y116" s="181"/>
      <c r="Z116" s="181"/>
      <c r="AA116" s="181"/>
      <c r="AB116" s="181"/>
      <c r="AC116" s="181"/>
      <c r="AD116" s="181"/>
      <c r="AE116" s="181"/>
      <c r="AF116" s="181"/>
      <c r="AG116" s="181"/>
      <c r="AH116" s="181"/>
      <c r="AI116" s="181"/>
      <c r="AJ116" s="181"/>
      <c r="AK116" s="181"/>
      <c r="AL116" s="181"/>
      <c r="AM116" s="181"/>
      <c r="AN116" s="181"/>
      <c r="AO116" s="181"/>
      <c r="AP116" s="181"/>
      <c r="AQ116" s="181"/>
      <c r="AR116" s="181"/>
      <c r="AS116" s="181"/>
      <c r="AT116" s="181"/>
      <c r="AU116" s="181"/>
      <c r="AV116" s="181"/>
      <c r="AW116" s="181"/>
      <c r="AX116" s="181"/>
      <c r="AY116" s="181"/>
      <c r="AZ116" s="181"/>
      <c r="BA116" s="181"/>
      <c r="BB116" s="181"/>
      <c r="BC116" s="181"/>
      <c r="BD116" s="181"/>
      <c r="BE116" s="181"/>
      <c r="BF116" s="181"/>
      <c r="BG116" s="181"/>
    </row>
    <row r="117" customFormat="false" ht="12.75" hidden="false" customHeight="false" outlineLevel="0" collapsed="false">
      <c r="B117" s="179"/>
      <c r="C117" s="180"/>
      <c r="D117" s="180"/>
      <c r="E117" s="180"/>
      <c r="F117" s="180"/>
      <c r="G117" s="180"/>
      <c r="H117" s="180"/>
      <c r="I117" s="180"/>
      <c r="J117" s="180"/>
      <c r="K117" s="180"/>
      <c r="L117" s="181"/>
      <c r="M117" s="181"/>
      <c r="N117" s="181"/>
      <c r="O117" s="181"/>
      <c r="P117" s="181"/>
      <c r="Q117" s="181"/>
      <c r="R117" s="181"/>
      <c r="S117" s="181"/>
      <c r="T117" s="181"/>
      <c r="U117" s="181"/>
      <c r="V117" s="181"/>
      <c r="W117" s="181"/>
      <c r="X117" s="181"/>
      <c r="Y117" s="181"/>
      <c r="Z117" s="181"/>
      <c r="AA117" s="181"/>
      <c r="AB117" s="181"/>
      <c r="AC117" s="181"/>
      <c r="AD117" s="181"/>
      <c r="AE117" s="181"/>
      <c r="AF117" s="181"/>
      <c r="AG117" s="181"/>
      <c r="AH117" s="181"/>
      <c r="AI117" s="181"/>
      <c r="AJ117" s="181"/>
      <c r="AK117" s="181"/>
      <c r="AL117" s="181"/>
      <c r="AM117" s="181"/>
      <c r="AN117" s="181"/>
      <c r="AO117" s="181"/>
      <c r="AP117" s="181"/>
      <c r="AQ117" s="181"/>
      <c r="AR117" s="181"/>
      <c r="AS117" s="181"/>
      <c r="AT117" s="181"/>
      <c r="AU117" s="181"/>
      <c r="AV117" s="181"/>
      <c r="AW117" s="181"/>
      <c r="AX117" s="181"/>
      <c r="AY117" s="181"/>
      <c r="AZ117" s="181"/>
      <c r="BA117" s="181"/>
      <c r="BB117" s="181"/>
      <c r="BC117" s="181"/>
      <c r="BD117" s="181"/>
      <c r="BE117" s="181"/>
      <c r="BF117" s="181"/>
      <c r="BG117" s="181"/>
    </row>
    <row r="118" customFormat="false" ht="12.75" hidden="false" customHeight="false" outlineLevel="0" collapsed="false">
      <c r="B118" s="179"/>
      <c r="C118" s="180"/>
      <c r="D118" s="180"/>
      <c r="E118" s="180"/>
      <c r="F118" s="180"/>
      <c r="G118" s="180"/>
      <c r="H118" s="180"/>
      <c r="I118" s="180"/>
      <c r="J118" s="180"/>
      <c r="K118" s="180"/>
      <c r="L118" s="181"/>
      <c r="M118" s="181"/>
      <c r="N118" s="181"/>
      <c r="O118" s="181"/>
      <c r="P118" s="181"/>
      <c r="Q118" s="181"/>
      <c r="R118" s="181"/>
      <c r="S118" s="181"/>
      <c r="T118" s="181"/>
      <c r="U118" s="181"/>
      <c r="V118" s="181"/>
      <c r="W118" s="181"/>
      <c r="X118" s="181"/>
      <c r="Y118" s="181"/>
      <c r="Z118" s="181"/>
      <c r="AA118" s="181"/>
      <c r="AB118" s="181"/>
      <c r="AC118" s="181"/>
      <c r="AD118" s="181"/>
      <c r="AE118" s="181"/>
      <c r="AF118" s="181"/>
      <c r="AG118" s="181"/>
      <c r="AH118" s="181"/>
      <c r="AI118" s="181"/>
      <c r="AJ118" s="181"/>
      <c r="AK118" s="181"/>
      <c r="AL118" s="181"/>
      <c r="AM118" s="181"/>
      <c r="AN118" s="181"/>
      <c r="AO118" s="181"/>
      <c r="AP118" s="181"/>
      <c r="AQ118" s="181"/>
      <c r="AR118" s="181"/>
      <c r="AS118" s="181"/>
      <c r="AT118" s="181"/>
      <c r="AU118" s="181"/>
      <c r="AV118" s="181"/>
      <c r="AW118" s="181"/>
      <c r="AX118" s="181"/>
      <c r="AY118" s="181"/>
      <c r="AZ118" s="181"/>
      <c r="BA118" s="181"/>
      <c r="BB118" s="181"/>
      <c r="BC118" s="181"/>
      <c r="BD118" s="181"/>
      <c r="BE118" s="181"/>
      <c r="BF118" s="181"/>
      <c r="BG118" s="181"/>
    </row>
    <row r="119" customFormat="false" ht="12.75" hidden="false" customHeight="false" outlineLevel="0" collapsed="false">
      <c r="B119" s="179"/>
      <c r="C119" s="180"/>
      <c r="D119" s="180"/>
      <c r="E119" s="180"/>
      <c r="F119" s="180"/>
      <c r="G119" s="180"/>
      <c r="H119" s="180"/>
      <c r="I119" s="180"/>
      <c r="J119" s="180"/>
      <c r="K119" s="180"/>
      <c r="L119" s="181"/>
      <c r="M119" s="181"/>
      <c r="N119" s="181"/>
      <c r="O119" s="181"/>
      <c r="P119" s="181"/>
      <c r="Q119" s="181"/>
      <c r="R119" s="181"/>
      <c r="S119" s="181"/>
      <c r="T119" s="181"/>
      <c r="U119" s="181"/>
      <c r="V119" s="181"/>
      <c r="W119" s="181"/>
      <c r="X119" s="181"/>
      <c r="Y119" s="181"/>
      <c r="Z119" s="181"/>
      <c r="AA119" s="181"/>
      <c r="AB119" s="181"/>
      <c r="AC119" s="181"/>
      <c r="AD119" s="181"/>
      <c r="AE119" s="181"/>
      <c r="AF119" s="181"/>
      <c r="AG119" s="181"/>
      <c r="AH119" s="181"/>
      <c r="AI119" s="181"/>
      <c r="AJ119" s="181"/>
      <c r="AK119" s="181"/>
      <c r="AL119" s="181"/>
      <c r="AM119" s="181"/>
      <c r="AN119" s="181"/>
      <c r="AO119" s="181"/>
      <c r="AP119" s="181"/>
      <c r="AQ119" s="181"/>
      <c r="AR119" s="181"/>
      <c r="AS119" s="181"/>
      <c r="AT119" s="181"/>
      <c r="AU119" s="181"/>
      <c r="AV119" s="181"/>
      <c r="AW119" s="181"/>
      <c r="AX119" s="181"/>
      <c r="AY119" s="181"/>
      <c r="AZ119" s="181"/>
      <c r="BA119" s="181"/>
      <c r="BB119" s="181"/>
      <c r="BC119" s="181"/>
      <c r="BD119" s="181"/>
      <c r="BE119" s="181"/>
      <c r="BF119" s="181"/>
      <c r="BG119" s="181"/>
    </row>
    <row r="120" customFormat="false" ht="12.75" hidden="false" customHeight="false" outlineLevel="0" collapsed="false">
      <c r="B120" s="179"/>
      <c r="C120" s="180"/>
      <c r="D120" s="180"/>
      <c r="E120" s="180"/>
      <c r="F120" s="180"/>
      <c r="G120" s="180"/>
      <c r="H120" s="180"/>
      <c r="I120" s="180"/>
      <c r="J120" s="180"/>
      <c r="K120" s="180"/>
      <c r="L120" s="181"/>
      <c r="M120" s="181"/>
      <c r="N120" s="181"/>
      <c r="O120" s="181"/>
      <c r="P120" s="181"/>
      <c r="Q120" s="181"/>
      <c r="R120" s="181"/>
      <c r="S120" s="181"/>
      <c r="T120" s="181"/>
      <c r="U120" s="181"/>
      <c r="V120" s="181"/>
      <c r="W120" s="181"/>
      <c r="X120" s="181"/>
      <c r="Y120" s="181"/>
      <c r="Z120" s="181"/>
      <c r="AA120" s="181"/>
      <c r="AB120" s="181"/>
      <c r="AC120" s="181"/>
      <c r="AD120" s="181"/>
      <c r="AE120" s="181"/>
      <c r="AF120" s="181"/>
      <c r="AG120" s="181"/>
      <c r="AH120" s="181"/>
      <c r="AI120" s="181"/>
      <c r="AJ120" s="181"/>
      <c r="AK120" s="181"/>
      <c r="AL120" s="181"/>
      <c r="AM120" s="181"/>
      <c r="AN120" s="181"/>
      <c r="AO120" s="181"/>
      <c r="AP120" s="181"/>
      <c r="AQ120" s="181"/>
      <c r="AR120" s="181"/>
      <c r="AS120" s="181"/>
      <c r="AT120" s="181"/>
      <c r="AU120" s="181"/>
      <c r="AV120" s="181"/>
      <c r="AW120" s="181"/>
      <c r="AX120" s="181"/>
      <c r="AY120" s="181"/>
      <c r="AZ120" s="181"/>
      <c r="BA120" s="181"/>
      <c r="BB120" s="181"/>
      <c r="BC120" s="181"/>
      <c r="BD120" s="181"/>
      <c r="BE120" s="181"/>
      <c r="BF120" s="181"/>
      <c r="BG120" s="181"/>
    </row>
    <row r="121" customFormat="false" ht="12.75" hidden="false" customHeight="false" outlineLevel="0" collapsed="false">
      <c r="B121" s="179"/>
      <c r="C121" s="180"/>
      <c r="D121" s="180"/>
      <c r="E121" s="180"/>
      <c r="F121" s="180"/>
      <c r="G121" s="180"/>
      <c r="H121" s="180"/>
      <c r="I121" s="180"/>
      <c r="J121" s="180"/>
      <c r="K121" s="180"/>
      <c r="L121" s="181"/>
      <c r="M121" s="181"/>
      <c r="N121" s="181"/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  <c r="Z121" s="181"/>
      <c r="AA121" s="181"/>
      <c r="AB121" s="181"/>
      <c r="AC121" s="181"/>
      <c r="AD121" s="181"/>
      <c r="AE121" s="181"/>
      <c r="AF121" s="181"/>
      <c r="AG121" s="181"/>
      <c r="AH121" s="181"/>
      <c r="AI121" s="181"/>
      <c r="AJ121" s="181"/>
      <c r="AK121" s="181"/>
      <c r="AL121" s="181"/>
      <c r="AM121" s="181"/>
      <c r="AN121" s="181"/>
      <c r="AO121" s="181"/>
      <c r="AP121" s="181"/>
      <c r="AQ121" s="181"/>
      <c r="AR121" s="181"/>
      <c r="AS121" s="181"/>
      <c r="AT121" s="181"/>
      <c r="AU121" s="181"/>
      <c r="AV121" s="181"/>
      <c r="AW121" s="181"/>
      <c r="AX121" s="181"/>
      <c r="AY121" s="181"/>
      <c r="AZ121" s="181"/>
      <c r="BA121" s="181"/>
      <c r="BB121" s="181"/>
      <c r="BC121" s="181"/>
      <c r="BD121" s="181"/>
      <c r="BE121" s="181"/>
      <c r="BF121" s="181"/>
      <c r="BG121" s="181"/>
    </row>
    <row r="122" customFormat="false" ht="12.75" hidden="false" customHeight="false" outlineLevel="0" collapsed="false">
      <c r="B122" s="179"/>
      <c r="C122" s="180"/>
      <c r="D122" s="180"/>
      <c r="E122" s="180"/>
      <c r="F122" s="180"/>
      <c r="G122" s="180"/>
      <c r="H122" s="180"/>
      <c r="I122" s="180"/>
      <c r="J122" s="180"/>
      <c r="K122" s="180"/>
      <c r="L122" s="181"/>
      <c r="M122" s="181"/>
      <c r="N122" s="181"/>
      <c r="O122" s="181"/>
      <c r="P122" s="181"/>
      <c r="Q122" s="181"/>
      <c r="R122" s="181"/>
      <c r="S122" s="181"/>
      <c r="T122" s="181"/>
      <c r="U122" s="181"/>
      <c r="V122" s="181"/>
      <c r="W122" s="181"/>
      <c r="X122" s="181"/>
      <c r="Y122" s="181"/>
      <c r="Z122" s="181"/>
      <c r="AA122" s="181"/>
      <c r="AB122" s="181"/>
      <c r="AC122" s="181"/>
      <c r="AD122" s="181"/>
      <c r="AE122" s="181"/>
      <c r="AF122" s="181"/>
      <c r="AG122" s="181"/>
      <c r="AH122" s="181"/>
      <c r="AI122" s="181"/>
      <c r="AJ122" s="181"/>
      <c r="AK122" s="181"/>
      <c r="AL122" s="181"/>
      <c r="AM122" s="181"/>
      <c r="AN122" s="181"/>
      <c r="AO122" s="181"/>
      <c r="AP122" s="181"/>
      <c r="AQ122" s="181"/>
      <c r="AR122" s="181"/>
      <c r="AS122" s="181"/>
      <c r="AT122" s="181"/>
      <c r="AU122" s="181"/>
      <c r="AV122" s="181"/>
      <c r="AW122" s="181"/>
      <c r="AX122" s="181"/>
      <c r="AY122" s="181"/>
      <c r="AZ122" s="181"/>
      <c r="BA122" s="181"/>
      <c r="BB122" s="181"/>
      <c r="BC122" s="181"/>
      <c r="BD122" s="181"/>
      <c r="BE122" s="181"/>
      <c r="BF122" s="181"/>
      <c r="BG122" s="181"/>
    </row>
    <row r="123" customFormat="false" ht="12.75" hidden="false" customHeight="false" outlineLevel="0" collapsed="false">
      <c r="B123" s="179"/>
      <c r="C123" s="180"/>
      <c r="D123" s="180"/>
      <c r="E123" s="180"/>
      <c r="F123" s="180"/>
      <c r="G123" s="180"/>
      <c r="H123" s="180"/>
      <c r="I123" s="180"/>
      <c r="J123" s="180"/>
      <c r="K123" s="180"/>
      <c r="L123" s="181"/>
      <c r="M123" s="181"/>
      <c r="N123" s="181"/>
      <c r="O123" s="181"/>
      <c r="P123" s="181"/>
      <c r="Q123" s="181"/>
      <c r="R123" s="181"/>
      <c r="S123" s="181"/>
      <c r="T123" s="181"/>
      <c r="U123" s="181"/>
      <c r="V123" s="181"/>
      <c r="W123" s="181"/>
      <c r="X123" s="181"/>
      <c r="Y123" s="181"/>
      <c r="Z123" s="181"/>
      <c r="AA123" s="181"/>
      <c r="AB123" s="181"/>
      <c r="AC123" s="181"/>
      <c r="AD123" s="181"/>
      <c r="AE123" s="181"/>
      <c r="AF123" s="181"/>
      <c r="AG123" s="181"/>
      <c r="AH123" s="181"/>
      <c r="AI123" s="181"/>
      <c r="AJ123" s="181"/>
      <c r="AK123" s="181"/>
      <c r="AL123" s="181"/>
      <c r="AM123" s="181"/>
      <c r="AN123" s="181"/>
      <c r="AO123" s="181"/>
      <c r="AP123" s="181"/>
      <c r="AQ123" s="181"/>
      <c r="AR123" s="181"/>
      <c r="AS123" s="181"/>
      <c r="AT123" s="181"/>
      <c r="AU123" s="181"/>
      <c r="AV123" s="181"/>
      <c r="AW123" s="181"/>
      <c r="AX123" s="181"/>
      <c r="AY123" s="181"/>
      <c r="AZ123" s="181"/>
      <c r="BA123" s="181"/>
      <c r="BB123" s="181"/>
      <c r="BC123" s="181"/>
      <c r="BD123" s="181"/>
      <c r="BE123" s="181"/>
      <c r="BF123" s="181"/>
      <c r="BG123" s="181"/>
    </row>
    <row r="124" customFormat="false" ht="12.75" hidden="false" customHeight="false" outlineLevel="0" collapsed="false">
      <c r="B124" s="179"/>
      <c r="C124" s="180"/>
      <c r="D124" s="180"/>
      <c r="E124" s="180"/>
      <c r="F124" s="180"/>
      <c r="G124" s="180"/>
      <c r="H124" s="180"/>
      <c r="I124" s="180"/>
      <c r="J124" s="180"/>
      <c r="K124" s="180"/>
      <c r="L124" s="181"/>
      <c r="M124" s="181"/>
      <c r="N124" s="181"/>
      <c r="O124" s="181"/>
      <c r="P124" s="181"/>
      <c r="Q124" s="181"/>
      <c r="R124" s="181"/>
      <c r="S124" s="181"/>
      <c r="T124" s="181"/>
      <c r="U124" s="181"/>
      <c r="V124" s="181"/>
      <c r="W124" s="181"/>
      <c r="X124" s="181"/>
      <c r="Y124" s="181"/>
      <c r="Z124" s="181"/>
      <c r="AA124" s="181"/>
      <c r="AB124" s="181"/>
      <c r="AC124" s="181"/>
      <c r="AD124" s="181"/>
      <c r="AE124" s="181"/>
      <c r="AF124" s="181"/>
      <c r="AG124" s="181"/>
      <c r="AH124" s="181"/>
      <c r="AI124" s="181"/>
      <c r="AJ124" s="181"/>
      <c r="AK124" s="181"/>
      <c r="AL124" s="181"/>
      <c r="AM124" s="181"/>
      <c r="AN124" s="181"/>
      <c r="AO124" s="181"/>
      <c r="AP124" s="181"/>
      <c r="AQ124" s="181"/>
      <c r="AR124" s="181"/>
      <c r="AS124" s="181"/>
      <c r="AT124" s="181"/>
      <c r="AU124" s="181"/>
      <c r="AV124" s="181"/>
      <c r="AW124" s="181"/>
      <c r="AX124" s="181"/>
      <c r="AY124" s="181"/>
      <c r="AZ124" s="181"/>
      <c r="BA124" s="181"/>
      <c r="BB124" s="181"/>
      <c r="BC124" s="181"/>
      <c r="BD124" s="181"/>
      <c r="BE124" s="181"/>
      <c r="BF124" s="181"/>
      <c r="BG124" s="181"/>
    </row>
    <row r="125" customFormat="false" ht="12.75" hidden="false" customHeight="false" outlineLevel="0" collapsed="false">
      <c r="B125" s="179"/>
      <c r="C125" s="180"/>
      <c r="D125" s="180"/>
      <c r="E125" s="180"/>
      <c r="F125" s="180"/>
      <c r="G125" s="180"/>
      <c r="H125" s="180"/>
      <c r="I125" s="180"/>
      <c r="J125" s="180"/>
      <c r="K125" s="180"/>
      <c r="L125" s="181"/>
      <c r="M125" s="181"/>
      <c r="N125" s="181"/>
      <c r="O125" s="181"/>
      <c r="P125" s="181"/>
      <c r="Q125" s="181"/>
      <c r="R125" s="181"/>
      <c r="S125" s="181"/>
      <c r="T125" s="181"/>
      <c r="U125" s="181"/>
      <c r="V125" s="181"/>
      <c r="W125" s="181"/>
      <c r="X125" s="181"/>
      <c r="Y125" s="181"/>
      <c r="Z125" s="181"/>
      <c r="AA125" s="181"/>
      <c r="AB125" s="181"/>
      <c r="AC125" s="181"/>
      <c r="AD125" s="181"/>
      <c r="AE125" s="181"/>
      <c r="AF125" s="181"/>
      <c r="AG125" s="181"/>
      <c r="AH125" s="181"/>
      <c r="AI125" s="181"/>
      <c r="AJ125" s="181"/>
      <c r="AK125" s="181"/>
      <c r="AL125" s="181"/>
      <c r="AM125" s="181"/>
      <c r="AN125" s="181"/>
      <c r="AO125" s="181"/>
      <c r="AP125" s="181"/>
      <c r="AQ125" s="181"/>
      <c r="AR125" s="181"/>
      <c r="AS125" s="181"/>
      <c r="AT125" s="181"/>
      <c r="AU125" s="181"/>
      <c r="AV125" s="181"/>
      <c r="AW125" s="181"/>
      <c r="AX125" s="181"/>
      <c r="AY125" s="181"/>
      <c r="AZ125" s="181"/>
      <c r="BA125" s="181"/>
      <c r="BB125" s="181"/>
      <c r="BC125" s="181"/>
      <c r="BD125" s="181"/>
      <c r="BE125" s="181"/>
      <c r="BF125" s="181"/>
      <c r="BG125" s="181"/>
    </row>
    <row r="126" customFormat="false" ht="12.75" hidden="false" customHeight="false" outlineLevel="0" collapsed="false">
      <c r="B126" s="179"/>
      <c r="C126" s="180"/>
      <c r="D126" s="180"/>
      <c r="E126" s="180"/>
      <c r="F126" s="180"/>
      <c r="G126" s="180"/>
      <c r="H126" s="180"/>
      <c r="I126" s="180"/>
      <c r="J126" s="180"/>
      <c r="K126" s="180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  <c r="BD126" s="181"/>
      <c r="BE126" s="181"/>
      <c r="BF126" s="181"/>
      <c r="BG126" s="181"/>
    </row>
    <row r="127" customFormat="false" ht="12.75" hidden="false" customHeight="false" outlineLevel="0" collapsed="false">
      <c r="B127" s="179"/>
      <c r="C127" s="180"/>
      <c r="D127" s="180"/>
      <c r="E127" s="180"/>
      <c r="F127" s="180"/>
      <c r="G127" s="180"/>
      <c r="H127" s="180"/>
      <c r="I127" s="180"/>
      <c r="J127" s="180"/>
      <c r="K127" s="180"/>
      <c r="L127" s="181"/>
      <c r="M127" s="181"/>
      <c r="N127" s="181"/>
      <c r="O127" s="181"/>
      <c r="P127" s="181"/>
      <c r="Q127" s="181"/>
      <c r="R127" s="181"/>
      <c r="S127" s="181"/>
      <c r="T127" s="181"/>
      <c r="U127" s="181"/>
      <c r="V127" s="181"/>
      <c r="W127" s="181"/>
      <c r="X127" s="181"/>
      <c r="Y127" s="181"/>
      <c r="Z127" s="181"/>
      <c r="AA127" s="181"/>
      <c r="AB127" s="181"/>
      <c r="AC127" s="181"/>
      <c r="AD127" s="181"/>
      <c r="AE127" s="181"/>
      <c r="AF127" s="181"/>
      <c r="AG127" s="181"/>
      <c r="AH127" s="181"/>
      <c r="AI127" s="181"/>
      <c r="AJ127" s="181"/>
      <c r="AK127" s="181"/>
      <c r="AL127" s="181"/>
      <c r="AM127" s="181"/>
      <c r="AN127" s="181"/>
      <c r="AO127" s="181"/>
      <c r="AP127" s="181"/>
      <c r="AQ127" s="181"/>
      <c r="AR127" s="181"/>
      <c r="AS127" s="181"/>
      <c r="AT127" s="181"/>
      <c r="AU127" s="181"/>
      <c r="AV127" s="181"/>
      <c r="AW127" s="181"/>
      <c r="AX127" s="181"/>
      <c r="AY127" s="181"/>
      <c r="AZ127" s="181"/>
      <c r="BA127" s="181"/>
      <c r="BB127" s="181"/>
      <c r="BC127" s="181"/>
      <c r="BD127" s="181"/>
      <c r="BE127" s="181"/>
      <c r="BF127" s="181"/>
      <c r="BG127" s="181"/>
    </row>
    <row r="128" customFormat="false" ht="12.75" hidden="false" customHeight="false" outlineLevel="0" collapsed="false">
      <c r="B128" s="179"/>
      <c r="C128" s="180"/>
      <c r="D128" s="180"/>
      <c r="E128" s="180"/>
      <c r="F128" s="180"/>
      <c r="G128" s="180"/>
      <c r="H128" s="180"/>
      <c r="I128" s="180"/>
      <c r="J128" s="180"/>
      <c r="K128" s="180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1"/>
      <c r="AA128" s="181"/>
      <c r="AB128" s="181"/>
      <c r="AC128" s="181"/>
      <c r="AD128" s="181"/>
      <c r="AE128" s="181"/>
      <c r="AF128" s="181"/>
      <c r="AG128" s="181"/>
      <c r="AH128" s="181"/>
      <c r="AI128" s="181"/>
      <c r="AJ128" s="181"/>
      <c r="AK128" s="181"/>
      <c r="AL128" s="181"/>
      <c r="AM128" s="181"/>
      <c r="AN128" s="181"/>
      <c r="AO128" s="181"/>
      <c r="AP128" s="181"/>
      <c r="AQ128" s="181"/>
      <c r="AR128" s="181"/>
      <c r="AS128" s="181"/>
      <c r="AT128" s="181"/>
      <c r="AU128" s="181"/>
      <c r="AV128" s="181"/>
      <c r="AW128" s="181"/>
      <c r="AX128" s="181"/>
      <c r="AY128" s="181"/>
      <c r="AZ128" s="181"/>
      <c r="BA128" s="181"/>
      <c r="BB128" s="181"/>
      <c r="BC128" s="181"/>
      <c r="BD128" s="181"/>
      <c r="BE128" s="181"/>
      <c r="BF128" s="181"/>
      <c r="BG128" s="181"/>
    </row>
    <row r="129" customFormat="false" ht="12.75" hidden="false" customHeight="false" outlineLevel="0" collapsed="false">
      <c r="B129" s="179"/>
      <c r="C129" s="180"/>
      <c r="D129" s="180"/>
      <c r="E129" s="180"/>
      <c r="F129" s="180"/>
      <c r="G129" s="180"/>
      <c r="H129" s="180"/>
      <c r="I129" s="180"/>
      <c r="J129" s="180"/>
      <c r="K129" s="180"/>
      <c r="L129" s="181"/>
      <c r="M129" s="181"/>
      <c r="N129" s="181"/>
      <c r="O129" s="181"/>
      <c r="P129" s="181"/>
      <c r="Q129" s="181"/>
      <c r="R129" s="181"/>
      <c r="S129" s="181"/>
      <c r="T129" s="181"/>
      <c r="U129" s="181"/>
      <c r="V129" s="181"/>
      <c r="W129" s="181"/>
      <c r="X129" s="181"/>
      <c r="Y129" s="181"/>
      <c r="Z129" s="181"/>
      <c r="AA129" s="181"/>
      <c r="AB129" s="181"/>
      <c r="AC129" s="181"/>
      <c r="AD129" s="181"/>
      <c r="AE129" s="181"/>
      <c r="AF129" s="181"/>
      <c r="AG129" s="181"/>
      <c r="AH129" s="181"/>
      <c r="AI129" s="181"/>
      <c r="AJ129" s="181"/>
      <c r="AK129" s="181"/>
      <c r="AL129" s="181"/>
      <c r="AM129" s="181"/>
      <c r="AN129" s="181"/>
      <c r="AO129" s="181"/>
      <c r="AP129" s="181"/>
      <c r="AQ129" s="181"/>
      <c r="AR129" s="181"/>
      <c r="AS129" s="181"/>
      <c r="AT129" s="181"/>
      <c r="AU129" s="181"/>
      <c r="AV129" s="181"/>
      <c r="AW129" s="181"/>
      <c r="AX129" s="181"/>
      <c r="AY129" s="181"/>
      <c r="AZ129" s="181"/>
      <c r="BA129" s="181"/>
      <c r="BB129" s="181"/>
      <c r="BC129" s="181"/>
      <c r="BD129" s="181"/>
      <c r="BE129" s="181"/>
      <c r="BF129" s="181"/>
      <c r="BG129" s="181"/>
    </row>
    <row r="130" customFormat="false" ht="12.75" hidden="false" customHeight="false" outlineLevel="0" collapsed="false">
      <c r="B130" s="179"/>
      <c r="C130" s="180"/>
      <c r="D130" s="180"/>
      <c r="E130" s="180"/>
      <c r="F130" s="180"/>
      <c r="G130" s="180"/>
      <c r="H130" s="180"/>
      <c r="I130" s="180"/>
      <c r="J130" s="180"/>
      <c r="K130" s="180"/>
      <c r="L130" s="181"/>
      <c r="M130" s="181"/>
      <c r="N130" s="181"/>
      <c r="O130" s="181"/>
      <c r="P130" s="181"/>
      <c r="Q130" s="181"/>
      <c r="R130" s="181"/>
      <c r="S130" s="181"/>
      <c r="T130" s="181"/>
      <c r="U130" s="181"/>
      <c r="V130" s="181"/>
      <c r="W130" s="181"/>
      <c r="X130" s="181"/>
      <c r="Y130" s="181"/>
      <c r="Z130" s="181"/>
      <c r="AA130" s="181"/>
      <c r="AB130" s="181"/>
      <c r="AC130" s="181"/>
      <c r="AD130" s="181"/>
      <c r="AE130" s="181"/>
      <c r="AF130" s="181"/>
      <c r="AG130" s="181"/>
      <c r="AH130" s="181"/>
      <c r="AI130" s="181"/>
      <c r="AJ130" s="181"/>
      <c r="AK130" s="181"/>
      <c r="AL130" s="181"/>
      <c r="AM130" s="181"/>
      <c r="AN130" s="181"/>
      <c r="AO130" s="181"/>
      <c r="AP130" s="181"/>
      <c r="AQ130" s="181"/>
      <c r="AR130" s="181"/>
      <c r="AS130" s="181"/>
      <c r="AT130" s="181"/>
      <c r="AU130" s="181"/>
      <c r="AV130" s="181"/>
      <c r="AW130" s="181"/>
      <c r="AX130" s="181"/>
      <c r="AY130" s="181"/>
      <c r="AZ130" s="181"/>
      <c r="BA130" s="181"/>
      <c r="BB130" s="181"/>
      <c r="BC130" s="181"/>
      <c r="BD130" s="181"/>
      <c r="BE130" s="181"/>
      <c r="BF130" s="181"/>
      <c r="BG130" s="181"/>
    </row>
    <row r="131" customFormat="false" ht="12.75" hidden="false" customHeight="false" outlineLevel="0" collapsed="false">
      <c r="B131" s="179"/>
      <c r="C131" s="180"/>
      <c r="D131" s="180"/>
      <c r="E131" s="180"/>
      <c r="F131" s="180"/>
      <c r="G131" s="180"/>
      <c r="H131" s="180"/>
      <c r="I131" s="180"/>
      <c r="J131" s="180"/>
      <c r="K131" s="180"/>
      <c r="L131" s="181"/>
      <c r="M131" s="181"/>
      <c r="N131" s="181"/>
      <c r="O131" s="181"/>
      <c r="P131" s="181"/>
      <c r="Q131" s="181"/>
      <c r="R131" s="181"/>
      <c r="S131" s="181"/>
      <c r="T131" s="181"/>
      <c r="U131" s="181"/>
      <c r="V131" s="181"/>
      <c r="W131" s="181"/>
      <c r="X131" s="181"/>
      <c r="Y131" s="181"/>
      <c r="Z131" s="181"/>
      <c r="AA131" s="181"/>
      <c r="AB131" s="181"/>
      <c r="AC131" s="181"/>
      <c r="AD131" s="181"/>
      <c r="AE131" s="181"/>
      <c r="AF131" s="181"/>
      <c r="AG131" s="181"/>
      <c r="AH131" s="181"/>
      <c r="AI131" s="181"/>
      <c r="AJ131" s="181"/>
      <c r="AK131" s="181"/>
      <c r="AL131" s="181"/>
      <c r="AM131" s="181"/>
      <c r="AN131" s="181"/>
      <c r="AO131" s="181"/>
      <c r="AP131" s="181"/>
      <c r="AQ131" s="181"/>
      <c r="AR131" s="181"/>
      <c r="AS131" s="181"/>
      <c r="AT131" s="181"/>
      <c r="AU131" s="181"/>
      <c r="AV131" s="181"/>
      <c r="AW131" s="181"/>
      <c r="AX131" s="181"/>
      <c r="AY131" s="181"/>
      <c r="AZ131" s="181"/>
      <c r="BA131" s="181"/>
      <c r="BB131" s="181"/>
      <c r="BC131" s="181"/>
      <c r="BD131" s="181"/>
      <c r="BE131" s="181"/>
      <c r="BF131" s="181"/>
      <c r="BG131" s="181"/>
    </row>
    <row r="132" customFormat="false" ht="12.75" hidden="false" customHeight="false" outlineLevel="0" collapsed="false">
      <c r="B132" s="179"/>
      <c r="C132" s="180"/>
      <c r="D132" s="180"/>
      <c r="E132" s="180"/>
      <c r="F132" s="180"/>
      <c r="G132" s="180"/>
      <c r="H132" s="180"/>
      <c r="I132" s="180"/>
      <c r="J132" s="180"/>
      <c r="K132" s="180"/>
      <c r="L132" s="181"/>
      <c r="M132" s="181"/>
      <c r="N132" s="181"/>
      <c r="O132" s="181"/>
      <c r="P132" s="181"/>
      <c r="Q132" s="181"/>
      <c r="R132" s="181"/>
      <c r="S132" s="181"/>
      <c r="T132" s="181"/>
      <c r="U132" s="181"/>
      <c r="V132" s="181"/>
      <c r="W132" s="181"/>
      <c r="X132" s="181"/>
      <c r="Y132" s="181"/>
      <c r="Z132" s="181"/>
      <c r="AA132" s="181"/>
      <c r="AB132" s="181"/>
      <c r="AC132" s="181"/>
      <c r="AD132" s="181"/>
      <c r="AE132" s="181"/>
      <c r="AF132" s="181"/>
      <c r="AG132" s="181"/>
      <c r="AH132" s="181"/>
      <c r="AI132" s="181"/>
      <c r="AJ132" s="181"/>
      <c r="AK132" s="181"/>
      <c r="AL132" s="181"/>
      <c r="AM132" s="181"/>
      <c r="AN132" s="181"/>
      <c r="AO132" s="181"/>
      <c r="AP132" s="181"/>
      <c r="AQ132" s="181"/>
      <c r="AR132" s="181"/>
      <c r="AS132" s="181"/>
      <c r="AT132" s="181"/>
      <c r="AU132" s="181"/>
      <c r="AV132" s="181"/>
      <c r="AW132" s="181"/>
      <c r="AX132" s="181"/>
      <c r="AY132" s="181"/>
      <c r="AZ132" s="181"/>
      <c r="BA132" s="181"/>
      <c r="BB132" s="181"/>
      <c r="BC132" s="181"/>
      <c r="BD132" s="181"/>
      <c r="BE132" s="181"/>
      <c r="BF132" s="181"/>
      <c r="BG132" s="181"/>
    </row>
    <row r="133" customFormat="false" ht="12.75" hidden="false" customHeight="false" outlineLevel="0" collapsed="false">
      <c r="B133" s="179"/>
      <c r="C133" s="180"/>
      <c r="D133" s="180"/>
      <c r="E133" s="180"/>
      <c r="F133" s="180"/>
      <c r="G133" s="180"/>
      <c r="H133" s="180"/>
      <c r="I133" s="180"/>
      <c r="J133" s="180"/>
      <c r="K133" s="180"/>
      <c r="L133" s="181"/>
      <c r="M133" s="181"/>
      <c r="N133" s="181"/>
      <c r="O133" s="181"/>
      <c r="P133" s="181"/>
      <c r="Q133" s="181"/>
      <c r="R133" s="181"/>
      <c r="S133" s="181"/>
      <c r="T133" s="181"/>
      <c r="U133" s="181"/>
      <c r="V133" s="181"/>
      <c r="W133" s="181"/>
      <c r="X133" s="181"/>
      <c r="Y133" s="181"/>
      <c r="Z133" s="181"/>
      <c r="AA133" s="181"/>
      <c r="AB133" s="181"/>
      <c r="AC133" s="181"/>
      <c r="AD133" s="181"/>
      <c r="AE133" s="181"/>
      <c r="AF133" s="181"/>
      <c r="AG133" s="181"/>
      <c r="AH133" s="181"/>
      <c r="AI133" s="181"/>
      <c r="AJ133" s="181"/>
      <c r="AK133" s="181"/>
      <c r="AL133" s="181"/>
      <c r="AM133" s="181"/>
      <c r="AN133" s="181"/>
      <c r="AO133" s="181"/>
      <c r="AP133" s="181"/>
      <c r="AQ133" s="181"/>
      <c r="AR133" s="181"/>
      <c r="AS133" s="181"/>
      <c r="AT133" s="181"/>
      <c r="AU133" s="181"/>
      <c r="AV133" s="181"/>
      <c r="AW133" s="181"/>
      <c r="AX133" s="181"/>
      <c r="AY133" s="181"/>
      <c r="AZ133" s="181"/>
      <c r="BA133" s="181"/>
      <c r="BB133" s="181"/>
      <c r="BC133" s="181"/>
      <c r="BD133" s="181"/>
      <c r="BE133" s="181"/>
      <c r="BF133" s="181"/>
      <c r="BG133" s="181"/>
    </row>
    <row r="134" customFormat="false" ht="12.75" hidden="false" customHeight="false" outlineLevel="0" collapsed="false">
      <c r="B134" s="179"/>
      <c r="C134" s="180"/>
      <c r="D134" s="180"/>
      <c r="E134" s="180"/>
      <c r="F134" s="180"/>
      <c r="G134" s="180"/>
      <c r="H134" s="180"/>
      <c r="I134" s="180"/>
      <c r="J134" s="180"/>
      <c r="K134" s="180"/>
      <c r="L134" s="181"/>
      <c r="M134" s="181"/>
      <c r="N134" s="181"/>
      <c r="O134" s="181"/>
      <c r="P134" s="181"/>
      <c r="Q134" s="181"/>
      <c r="R134" s="181"/>
      <c r="S134" s="181"/>
      <c r="T134" s="181"/>
      <c r="U134" s="181"/>
      <c r="V134" s="181"/>
      <c r="W134" s="181"/>
      <c r="X134" s="181"/>
      <c r="Y134" s="181"/>
      <c r="Z134" s="181"/>
      <c r="AA134" s="181"/>
      <c r="AB134" s="181"/>
      <c r="AC134" s="181"/>
      <c r="AD134" s="181"/>
      <c r="AE134" s="181"/>
      <c r="AF134" s="181"/>
      <c r="AG134" s="181"/>
      <c r="AH134" s="181"/>
      <c r="AI134" s="181"/>
      <c r="AJ134" s="181"/>
      <c r="AK134" s="181"/>
      <c r="AL134" s="181"/>
      <c r="AM134" s="181"/>
      <c r="AN134" s="181"/>
      <c r="AO134" s="181"/>
      <c r="AP134" s="181"/>
      <c r="AQ134" s="181"/>
      <c r="AR134" s="181"/>
      <c r="AS134" s="181"/>
      <c r="AT134" s="181"/>
      <c r="AU134" s="181"/>
      <c r="AV134" s="181"/>
      <c r="AW134" s="181"/>
      <c r="AX134" s="181"/>
      <c r="AY134" s="181"/>
      <c r="AZ134" s="181"/>
      <c r="BA134" s="181"/>
      <c r="BB134" s="181"/>
      <c r="BC134" s="181"/>
      <c r="BD134" s="181"/>
      <c r="BE134" s="181"/>
      <c r="BF134" s="181"/>
      <c r="BG134" s="181"/>
    </row>
    <row r="135" customFormat="false" ht="12.75" hidden="false" customHeight="false" outlineLevel="0" collapsed="false">
      <c r="B135" s="179"/>
      <c r="C135" s="180"/>
      <c r="D135" s="180"/>
      <c r="E135" s="180"/>
      <c r="F135" s="180"/>
      <c r="G135" s="180"/>
      <c r="H135" s="180"/>
      <c r="I135" s="180"/>
      <c r="J135" s="180"/>
      <c r="K135" s="180"/>
      <c r="L135" s="181"/>
      <c r="M135" s="181"/>
      <c r="N135" s="181"/>
      <c r="O135" s="181"/>
      <c r="P135" s="181"/>
      <c r="Q135" s="181"/>
      <c r="R135" s="181"/>
      <c r="S135" s="181"/>
      <c r="T135" s="181"/>
      <c r="U135" s="181"/>
      <c r="V135" s="181"/>
      <c r="W135" s="181"/>
      <c r="X135" s="181"/>
      <c r="Y135" s="181"/>
      <c r="Z135" s="181"/>
      <c r="AA135" s="181"/>
      <c r="AB135" s="181"/>
      <c r="AC135" s="181"/>
      <c r="AD135" s="181"/>
      <c r="AE135" s="181"/>
      <c r="AF135" s="181"/>
      <c r="AG135" s="181"/>
      <c r="AH135" s="181"/>
      <c r="AI135" s="181"/>
      <c r="AJ135" s="181"/>
      <c r="AK135" s="181"/>
      <c r="AL135" s="181"/>
      <c r="AM135" s="181"/>
      <c r="AN135" s="181"/>
      <c r="AO135" s="181"/>
      <c r="AP135" s="181"/>
      <c r="AQ135" s="181"/>
      <c r="AR135" s="181"/>
      <c r="AS135" s="181"/>
      <c r="AT135" s="181"/>
      <c r="AU135" s="181"/>
      <c r="AV135" s="181"/>
      <c r="AW135" s="181"/>
      <c r="AX135" s="181"/>
      <c r="AY135" s="181"/>
      <c r="AZ135" s="181"/>
      <c r="BA135" s="181"/>
      <c r="BB135" s="181"/>
      <c r="BC135" s="181"/>
      <c r="BD135" s="181"/>
      <c r="BE135" s="181"/>
      <c r="BF135" s="181"/>
      <c r="BG135" s="181"/>
    </row>
    <row r="136" customFormat="false" ht="12.75" hidden="false" customHeight="false" outlineLevel="0" collapsed="false">
      <c r="B136" s="179"/>
      <c r="C136" s="180"/>
      <c r="D136" s="180"/>
      <c r="E136" s="180"/>
      <c r="F136" s="180"/>
      <c r="G136" s="180"/>
      <c r="H136" s="180"/>
      <c r="I136" s="180"/>
      <c r="J136" s="180"/>
      <c r="K136" s="180"/>
      <c r="L136" s="181"/>
      <c r="M136" s="181"/>
      <c r="N136" s="181"/>
      <c r="O136" s="181"/>
      <c r="P136" s="181"/>
      <c r="Q136" s="181"/>
      <c r="R136" s="181"/>
      <c r="S136" s="181"/>
      <c r="T136" s="181"/>
      <c r="U136" s="181"/>
      <c r="V136" s="181"/>
      <c r="W136" s="181"/>
      <c r="X136" s="181"/>
      <c r="Y136" s="181"/>
      <c r="Z136" s="181"/>
      <c r="AA136" s="181"/>
      <c r="AB136" s="181"/>
      <c r="AC136" s="181"/>
      <c r="AD136" s="181"/>
      <c r="AE136" s="181"/>
      <c r="AF136" s="181"/>
      <c r="AG136" s="181"/>
      <c r="AH136" s="181"/>
      <c r="AI136" s="181"/>
      <c r="AJ136" s="181"/>
      <c r="AK136" s="181"/>
      <c r="AL136" s="181"/>
      <c r="AM136" s="181"/>
      <c r="AN136" s="181"/>
      <c r="AO136" s="181"/>
      <c r="AP136" s="181"/>
      <c r="AQ136" s="181"/>
      <c r="AR136" s="181"/>
      <c r="AS136" s="181"/>
      <c r="AT136" s="181"/>
      <c r="AU136" s="181"/>
      <c r="AV136" s="181"/>
      <c r="AW136" s="181"/>
      <c r="AX136" s="181"/>
      <c r="AY136" s="181"/>
      <c r="AZ136" s="181"/>
      <c r="BA136" s="181"/>
      <c r="BB136" s="181"/>
      <c r="BC136" s="181"/>
      <c r="BD136" s="181"/>
      <c r="BE136" s="181"/>
      <c r="BF136" s="181"/>
      <c r="BG136" s="181"/>
    </row>
    <row r="137" customFormat="false" ht="12.75" hidden="false" customHeight="false" outlineLevel="0" collapsed="false">
      <c r="B137" s="179"/>
      <c r="C137" s="180"/>
      <c r="D137" s="180"/>
      <c r="E137" s="180"/>
      <c r="F137" s="180"/>
      <c r="G137" s="180"/>
      <c r="H137" s="180"/>
      <c r="I137" s="180"/>
      <c r="J137" s="180"/>
      <c r="K137" s="180"/>
      <c r="L137" s="181"/>
      <c r="M137" s="181"/>
      <c r="N137" s="181"/>
      <c r="O137" s="181"/>
      <c r="P137" s="181"/>
      <c r="Q137" s="181"/>
      <c r="R137" s="181"/>
      <c r="S137" s="181"/>
      <c r="T137" s="181"/>
      <c r="U137" s="181"/>
      <c r="V137" s="181"/>
      <c r="W137" s="181"/>
      <c r="X137" s="181"/>
      <c r="Y137" s="181"/>
      <c r="Z137" s="181"/>
      <c r="AA137" s="181"/>
      <c r="AB137" s="181"/>
      <c r="AC137" s="181"/>
      <c r="AD137" s="181"/>
      <c r="AE137" s="181"/>
      <c r="AF137" s="181"/>
      <c r="AG137" s="181"/>
      <c r="AH137" s="181"/>
      <c r="AI137" s="181"/>
      <c r="AJ137" s="181"/>
      <c r="AK137" s="181"/>
      <c r="AL137" s="181"/>
      <c r="AM137" s="181"/>
      <c r="AN137" s="181"/>
      <c r="AO137" s="181"/>
      <c r="AP137" s="181"/>
      <c r="AQ137" s="181"/>
      <c r="AR137" s="181"/>
      <c r="AS137" s="181"/>
      <c r="AT137" s="181"/>
      <c r="AU137" s="181"/>
      <c r="AV137" s="181"/>
      <c r="AW137" s="181"/>
      <c r="AX137" s="181"/>
      <c r="AY137" s="181"/>
      <c r="AZ137" s="181"/>
      <c r="BA137" s="181"/>
      <c r="BB137" s="181"/>
      <c r="BC137" s="181"/>
      <c r="BD137" s="181"/>
      <c r="BE137" s="181"/>
      <c r="BF137" s="181"/>
      <c r="BG137" s="181"/>
    </row>
    <row r="138" customFormat="false" ht="12.75" hidden="false" customHeight="false" outlineLevel="0" collapsed="false">
      <c r="B138" s="179"/>
      <c r="C138" s="180"/>
      <c r="D138" s="180"/>
      <c r="E138" s="180"/>
      <c r="F138" s="180"/>
      <c r="G138" s="180"/>
      <c r="H138" s="180"/>
      <c r="I138" s="180"/>
      <c r="J138" s="180"/>
      <c r="K138" s="180"/>
      <c r="L138" s="181"/>
      <c r="M138" s="181"/>
      <c r="N138" s="181"/>
      <c r="O138" s="181"/>
      <c r="P138" s="181"/>
      <c r="Q138" s="181"/>
      <c r="R138" s="181"/>
      <c r="S138" s="181"/>
      <c r="T138" s="181"/>
      <c r="U138" s="181"/>
      <c r="V138" s="181"/>
      <c r="W138" s="181"/>
      <c r="X138" s="181"/>
      <c r="Y138" s="181"/>
      <c r="Z138" s="181"/>
      <c r="AA138" s="181"/>
      <c r="AB138" s="181"/>
      <c r="AC138" s="181"/>
      <c r="AD138" s="181"/>
      <c r="AE138" s="181"/>
      <c r="AF138" s="181"/>
      <c r="AG138" s="181"/>
      <c r="AH138" s="181"/>
      <c r="AI138" s="181"/>
      <c r="AJ138" s="181"/>
      <c r="AK138" s="181"/>
      <c r="AL138" s="181"/>
      <c r="AM138" s="181"/>
      <c r="AN138" s="181"/>
      <c r="AO138" s="181"/>
      <c r="AP138" s="181"/>
      <c r="AQ138" s="181"/>
      <c r="AR138" s="181"/>
      <c r="AS138" s="181"/>
      <c r="AT138" s="181"/>
      <c r="AU138" s="181"/>
      <c r="AV138" s="181"/>
      <c r="AW138" s="181"/>
      <c r="AX138" s="181"/>
      <c r="AY138" s="181"/>
      <c r="AZ138" s="181"/>
      <c r="BA138" s="181"/>
      <c r="BB138" s="181"/>
      <c r="BC138" s="181"/>
      <c r="BD138" s="181"/>
      <c r="BE138" s="181"/>
      <c r="BF138" s="181"/>
      <c r="BG138" s="181"/>
    </row>
    <row r="139" customFormat="false" ht="12.75" hidden="false" customHeight="false" outlineLevel="0" collapsed="false">
      <c r="B139" s="179"/>
      <c r="C139" s="180"/>
      <c r="D139" s="180"/>
      <c r="E139" s="180"/>
      <c r="F139" s="180"/>
      <c r="G139" s="180"/>
      <c r="H139" s="180"/>
      <c r="I139" s="180"/>
      <c r="J139" s="180"/>
      <c r="K139" s="180"/>
      <c r="L139" s="181"/>
      <c r="M139" s="181"/>
      <c r="N139" s="181"/>
      <c r="O139" s="181"/>
      <c r="P139" s="181"/>
      <c r="Q139" s="181"/>
      <c r="R139" s="181"/>
      <c r="S139" s="181"/>
      <c r="T139" s="181"/>
      <c r="U139" s="181"/>
      <c r="V139" s="181"/>
      <c r="W139" s="181"/>
      <c r="X139" s="181"/>
      <c r="Y139" s="181"/>
      <c r="Z139" s="181"/>
      <c r="AA139" s="181"/>
      <c r="AB139" s="181"/>
      <c r="AC139" s="181"/>
      <c r="AD139" s="181"/>
      <c r="AE139" s="181"/>
      <c r="AF139" s="181"/>
      <c r="AG139" s="181"/>
      <c r="AH139" s="181"/>
      <c r="AI139" s="181"/>
      <c r="AJ139" s="181"/>
      <c r="AK139" s="181"/>
      <c r="AL139" s="181"/>
      <c r="AM139" s="181"/>
      <c r="AN139" s="181"/>
      <c r="AO139" s="181"/>
      <c r="AP139" s="181"/>
      <c r="AQ139" s="181"/>
      <c r="AR139" s="181"/>
      <c r="AS139" s="181"/>
      <c r="AT139" s="181"/>
      <c r="AU139" s="181"/>
      <c r="AV139" s="181"/>
      <c r="AW139" s="181"/>
      <c r="AX139" s="181"/>
      <c r="AY139" s="181"/>
      <c r="AZ139" s="181"/>
      <c r="BA139" s="181"/>
      <c r="BB139" s="181"/>
      <c r="BC139" s="181"/>
      <c r="BD139" s="181"/>
      <c r="BE139" s="181"/>
      <c r="BF139" s="181"/>
      <c r="BG139" s="181"/>
    </row>
    <row r="140" customFormat="false" ht="12.75" hidden="false" customHeight="false" outlineLevel="0" collapsed="false">
      <c r="B140" s="179"/>
      <c r="C140" s="180"/>
      <c r="D140" s="180"/>
      <c r="E140" s="180"/>
      <c r="F140" s="180"/>
      <c r="G140" s="180"/>
      <c r="H140" s="180"/>
      <c r="I140" s="180"/>
      <c r="J140" s="180"/>
      <c r="K140" s="180"/>
      <c r="L140" s="181"/>
      <c r="M140" s="181"/>
      <c r="N140" s="181"/>
      <c r="O140" s="181"/>
      <c r="P140" s="181"/>
      <c r="Q140" s="181"/>
      <c r="R140" s="181"/>
      <c r="S140" s="181"/>
      <c r="T140" s="181"/>
      <c r="U140" s="181"/>
      <c r="V140" s="181"/>
      <c r="W140" s="181"/>
      <c r="X140" s="181"/>
      <c r="Y140" s="181"/>
      <c r="Z140" s="181"/>
      <c r="AA140" s="181"/>
      <c r="AB140" s="181"/>
      <c r="AC140" s="181"/>
      <c r="AD140" s="181"/>
      <c r="AE140" s="181"/>
      <c r="AF140" s="181"/>
      <c r="AG140" s="181"/>
      <c r="AH140" s="181"/>
      <c r="AI140" s="181"/>
      <c r="AJ140" s="181"/>
      <c r="AK140" s="181"/>
      <c r="AL140" s="181"/>
      <c r="AM140" s="181"/>
      <c r="AN140" s="181"/>
      <c r="AO140" s="181"/>
      <c r="AP140" s="181"/>
      <c r="AQ140" s="181"/>
      <c r="AR140" s="181"/>
      <c r="AS140" s="181"/>
      <c r="AT140" s="181"/>
      <c r="AU140" s="181"/>
      <c r="AV140" s="181"/>
      <c r="AW140" s="181"/>
      <c r="AX140" s="181"/>
      <c r="AY140" s="181"/>
      <c r="AZ140" s="181"/>
      <c r="BA140" s="181"/>
      <c r="BB140" s="181"/>
      <c r="BC140" s="181"/>
      <c r="BD140" s="181"/>
      <c r="BE140" s="181"/>
      <c r="BF140" s="181"/>
      <c r="BG140" s="181"/>
    </row>
    <row r="141" customFormat="false" ht="12.75" hidden="false" customHeight="false" outlineLevel="0" collapsed="false">
      <c r="B141" s="179"/>
      <c r="C141" s="180"/>
      <c r="D141" s="180"/>
      <c r="E141" s="180"/>
      <c r="F141" s="180"/>
      <c r="G141" s="180"/>
      <c r="H141" s="180"/>
      <c r="I141" s="180"/>
      <c r="J141" s="180"/>
      <c r="K141" s="180"/>
      <c r="L141" s="181"/>
      <c r="M141" s="181"/>
      <c r="N141" s="181"/>
      <c r="O141" s="181"/>
      <c r="P141" s="181"/>
      <c r="Q141" s="181"/>
      <c r="R141" s="181"/>
      <c r="S141" s="181"/>
      <c r="T141" s="181"/>
      <c r="U141" s="181"/>
      <c r="V141" s="181"/>
      <c r="W141" s="181"/>
      <c r="X141" s="181"/>
      <c r="Y141" s="181"/>
      <c r="Z141" s="181"/>
      <c r="AA141" s="181"/>
      <c r="AB141" s="181"/>
      <c r="AC141" s="181"/>
      <c r="AD141" s="181"/>
      <c r="AE141" s="181"/>
      <c r="AF141" s="181"/>
      <c r="AG141" s="181"/>
      <c r="AH141" s="181"/>
      <c r="AI141" s="181"/>
      <c r="AJ141" s="181"/>
      <c r="AK141" s="181"/>
      <c r="AL141" s="181"/>
      <c r="AM141" s="181"/>
      <c r="AN141" s="181"/>
      <c r="AO141" s="181"/>
      <c r="AP141" s="181"/>
      <c r="AQ141" s="181"/>
      <c r="AR141" s="181"/>
      <c r="AS141" s="181"/>
      <c r="AT141" s="181"/>
      <c r="AU141" s="181"/>
      <c r="AV141" s="181"/>
      <c r="AW141" s="181"/>
      <c r="AX141" s="181"/>
      <c r="AY141" s="181"/>
      <c r="AZ141" s="181"/>
      <c r="BA141" s="181"/>
      <c r="BB141" s="181"/>
      <c r="BC141" s="181"/>
      <c r="BD141" s="181"/>
      <c r="BE141" s="181"/>
      <c r="BF141" s="181"/>
      <c r="BG141" s="181"/>
    </row>
    <row r="142" customFormat="false" ht="12.75" hidden="false" customHeight="false" outlineLevel="0" collapsed="false">
      <c r="B142" s="179"/>
      <c r="C142" s="180"/>
      <c r="D142" s="180"/>
      <c r="E142" s="180"/>
      <c r="F142" s="180"/>
      <c r="G142" s="180"/>
      <c r="H142" s="180"/>
      <c r="I142" s="180"/>
      <c r="J142" s="180"/>
      <c r="K142" s="180"/>
      <c r="L142" s="181"/>
      <c r="M142" s="181"/>
      <c r="N142" s="181"/>
      <c r="O142" s="181"/>
      <c r="P142" s="181"/>
      <c r="Q142" s="181"/>
      <c r="R142" s="181"/>
      <c r="S142" s="181"/>
      <c r="T142" s="181"/>
      <c r="U142" s="181"/>
      <c r="V142" s="181"/>
      <c r="W142" s="181"/>
      <c r="X142" s="181"/>
      <c r="Y142" s="181"/>
      <c r="Z142" s="181"/>
      <c r="AA142" s="181"/>
      <c r="AB142" s="181"/>
      <c r="AC142" s="181"/>
      <c r="AD142" s="181"/>
      <c r="AE142" s="181"/>
      <c r="AF142" s="181"/>
      <c r="AG142" s="181"/>
      <c r="AH142" s="181"/>
      <c r="AI142" s="181"/>
      <c r="AJ142" s="181"/>
      <c r="AK142" s="181"/>
      <c r="AL142" s="181"/>
      <c r="AM142" s="181"/>
      <c r="AN142" s="181"/>
      <c r="AO142" s="181"/>
      <c r="AP142" s="181"/>
      <c r="AQ142" s="181"/>
      <c r="AR142" s="181"/>
      <c r="AS142" s="181"/>
      <c r="AT142" s="181"/>
      <c r="AU142" s="181"/>
      <c r="AV142" s="181"/>
      <c r="AW142" s="181"/>
      <c r="AX142" s="181"/>
      <c r="AY142" s="181"/>
      <c r="AZ142" s="181"/>
      <c r="BA142" s="181"/>
      <c r="BB142" s="181"/>
      <c r="BC142" s="181"/>
      <c r="BD142" s="181"/>
      <c r="BE142" s="181"/>
      <c r="BF142" s="181"/>
      <c r="BG142" s="181"/>
    </row>
    <row r="143" customFormat="false" ht="12.75" hidden="false" customHeight="false" outlineLevel="0" collapsed="false">
      <c r="B143" s="179"/>
      <c r="C143" s="180"/>
      <c r="D143" s="180"/>
      <c r="E143" s="180"/>
      <c r="F143" s="180"/>
      <c r="G143" s="180"/>
      <c r="H143" s="180"/>
      <c r="I143" s="180"/>
      <c r="J143" s="180"/>
      <c r="K143" s="180"/>
      <c r="L143" s="181"/>
      <c r="M143" s="181"/>
      <c r="N143" s="181"/>
      <c r="O143" s="181"/>
      <c r="P143" s="181"/>
      <c r="Q143" s="181"/>
      <c r="R143" s="181"/>
      <c r="S143" s="181"/>
      <c r="T143" s="181"/>
      <c r="U143" s="181"/>
      <c r="V143" s="181"/>
      <c r="W143" s="181"/>
      <c r="X143" s="181"/>
      <c r="Y143" s="181"/>
      <c r="Z143" s="181"/>
      <c r="AA143" s="181"/>
      <c r="AB143" s="181"/>
      <c r="AC143" s="181"/>
      <c r="AD143" s="181"/>
      <c r="AE143" s="181"/>
      <c r="AF143" s="181"/>
      <c r="AG143" s="181"/>
      <c r="AH143" s="181"/>
      <c r="AI143" s="181"/>
      <c r="AJ143" s="181"/>
      <c r="AK143" s="181"/>
      <c r="AL143" s="181"/>
      <c r="AM143" s="181"/>
      <c r="AN143" s="181"/>
      <c r="AO143" s="181"/>
      <c r="AP143" s="181"/>
      <c r="AQ143" s="181"/>
      <c r="AR143" s="181"/>
      <c r="AS143" s="181"/>
      <c r="AT143" s="181"/>
      <c r="AU143" s="181"/>
      <c r="AV143" s="181"/>
      <c r="AW143" s="181"/>
      <c r="AX143" s="181"/>
      <c r="AY143" s="181"/>
      <c r="AZ143" s="181"/>
      <c r="BA143" s="181"/>
      <c r="BB143" s="181"/>
      <c r="BC143" s="181"/>
      <c r="BD143" s="181"/>
      <c r="BE143" s="181"/>
      <c r="BF143" s="181"/>
      <c r="BG143" s="181"/>
    </row>
    <row r="144" customFormat="false" ht="12.75" hidden="false" customHeight="false" outlineLevel="0" collapsed="false">
      <c r="B144" s="179"/>
      <c r="C144" s="180"/>
      <c r="D144" s="180"/>
      <c r="E144" s="180"/>
      <c r="F144" s="180"/>
      <c r="G144" s="180"/>
      <c r="H144" s="180"/>
      <c r="I144" s="180"/>
      <c r="J144" s="180"/>
      <c r="K144" s="180"/>
      <c r="L144" s="181"/>
      <c r="M144" s="181"/>
      <c r="N144" s="181"/>
      <c r="O144" s="181"/>
      <c r="P144" s="181"/>
      <c r="Q144" s="181"/>
      <c r="R144" s="181"/>
      <c r="S144" s="181"/>
      <c r="T144" s="181"/>
      <c r="U144" s="181"/>
      <c r="V144" s="181"/>
      <c r="W144" s="181"/>
      <c r="X144" s="181"/>
      <c r="Y144" s="181"/>
      <c r="Z144" s="181"/>
      <c r="AA144" s="181"/>
      <c r="AB144" s="181"/>
      <c r="AC144" s="181"/>
      <c r="AD144" s="181"/>
      <c r="AE144" s="181"/>
      <c r="AF144" s="181"/>
      <c r="AG144" s="181"/>
      <c r="AH144" s="181"/>
      <c r="AI144" s="181"/>
      <c r="AJ144" s="181"/>
      <c r="AK144" s="181"/>
      <c r="AL144" s="181"/>
      <c r="AM144" s="181"/>
      <c r="AN144" s="181"/>
      <c r="AO144" s="181"/>
      <c r="AP144" s="181"/>
      <c r="AQ144" s="181"/>
      <c r="AR144" s="181"/>
      <c r="AS144" s="181"/>
      <c r="AT144" s="181"/>
      <c r="AU144" s="181"/>
      <c r="AV144" s="181"/>
      <c r="AW144" s="181"/>
      <c r="AX144" s="181"/>
      <c r="AY144" s="181"/>
      <c r="AZ144" s="181"/>
      <c r="BA144" s="181"/>
      <c r="BB144" s="181"/>
      <c r="BC144" s="181"/>
      <c r="BD144" s="181"/>
      <c r="BE144" s="181"/>
      <c r="BF144" s="181"/>
      <c r="BG144" s="181"/>
    </row>
    <row r="145" customFormat="false" ht="12.75" hidden="false" customHeight="false" outlineLevel="0" collapsed="false">
      <c r="B145" s="179"/>
      <c r="C145" s="180"/>
      <c r="D145" s="180"/>
      <c r="E145" s="180"/>
      <c r="F145" s="180"/>
      <c r="G145" s="180"/>
      <c r="H145" s="180"/>
      <c r="I145" s="180"/>
      <c r="J145" s="180"/>
      <c r="K145" s="180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</row>
    <row r="146" customFormat="false" ht="12.75" hidden="false" customHeight="false" outlineLevel="0" collapsed="false">
      <c r="B146" s="179"/>
      <c r="C146" s="180"/>
      <c r="D146" s="180"/>
      <c r="E146" s="180"/>
      <c r="F146" s="180"/>
      <c r="G146" s="180"/>
      <c r="H146" s="180"/>
      <c r="I146" s="180"/>
      <c r="J146" s="180"/>
      <c r="K146" s="180"/>
      <c r="L146" s="181"/>
      <c r="M146" s="181"/>
      <c r="N146" s="181"/>
      <c r="O146" s="181"/>
      <c r="P146" s="181"/>
      <c r="Q146" s="181"/>
      <c r="R146" s="181"/>
      <c r="S146" s="181"/>
      <c r="T146" s="181"/>
      <c r="U146" s="181"/>
      <c r="V146" s="181"/>
      <c r="W146" s="181"/>
      <c r="X146" s="181"/>
      <c r="Y146" s="181"/>
      <c r="Z146" s="181"/>
      <c r="AA146" s="181"/>
      <c r="AB146" s="181"/>
      <c r="AC146" s="181"/>
      <c r="AD146" s="181"/>
      <c r="AE146" s="181"/>
      <c r="AF146" s="181"/>
      <c r="AG146" s="181"/>
      <c r="AH146" s="181"/>
      <c r="AI146" s="181"/>
      <c r="AJ146" s="181"/>
      <c r="AK146" s="181"/>
      <c r="AL146" s="181"/>
      <c r="AM146" s="181"/>
      <c r="AN146" s="181"/>
      <c r="AO146" s="181"/>
      <c r="AP146" s="181"/>
      <c r="AQ146" s="181"/>
      <c r="AR146" s="181"/>
      <c r="AS146" s="181"/>
      <c r="AT146" s="181"/>
      <c r="AU146" s="181"/>
      <c r="AV146" s="181"/>
      <c r="AW146" s="181"/>
      <c r="AX146" s="181"/>
      <c r="AY146" s="181"/>
      <c r="AZ146" s="181"/>
      <c r="BA146" s="181"/>
      <c r="BB146" s="181"/>
      <c r="BC146" s="181"/>
      <c r="BD146" s="181"/>
      <c r="BE146" s="181"/>
      <c r="BF146" s="181"/>
      <c r="BG146" s="181"/>
    </row>
    <row r="147" customFormat="false" ht="12.75" hidden="false" customHeight="false" outlineLevel="0" collapsed="false">
      <c r="B147" s="179"/>
      <c r="C147" s="180"/>
      <c r="D147" s="180"/>
      <c r="E147" s="180"/>
      <c r="F147" s="180"/>
      <c r="G147" s="180"/>
      <c r="H147" s="180"/>
      <c r="I147" s="180"/>
      <c r="J147" s="180"/>
      <c r="K147" s="180"/>
      <c r="L147" s="181"/>
      <c r="M147" s="181"/>
      <c r="N147" s="181"/>
      <c r="O147" s="181"/>
      <c r="P147" s="181"/>
      <c r="Q147" s="181"/>
      <c r="R147" s="181"/>
      <c r="S147" s="181"/>
      <c r="T147" s="181"/>
      <c r="U147" s="181"/>
      <c r="V147" s="181"/>
      <c r="W147" s="181"/>
      <c r="X147" s="181"/>
      <c r="Y147" s="181"/>
      <c r="Z147" s="181"/>
      <c r="AA147" s="181"/>
      <c r="AB147" s="181"/>
      <c r="AC147" s="181"/>
      <c r="AD147" s="181"/>
      <c r="AE147" s="181"/>
      <c r="AF147" s="181"/>
      <c r="AG147" s="181"/>
      <c r="AH147" s="181"/>
      <c r="AI147" s="181"/>
      <c r="AJ147" s="181"/>
      <c r="AK147" s="181"/>
      <c r="AL147" s="181"/>
      <c r="AM147" s="181"/>
      <c r="AN147" s="181"/>
      <c r="AO147" s="181"/>
      <c r="AP147" s="181"/>
      <c r="AQ147" s="181"/>
      <c r="AR147" s="181"/>
      <c r="AS147" s="181"/>
      <c r="AT147" s="181"/>
      <c r="AU147" s="181"/>
      <c r="AV147" s="181"/>
      <c r="AW147" s="181"/>
      <c r="AX147" s="181"/>
      <c r="AY147" s="181"/>
      <c r="AZ147" s="181"/>
      <c r="BA147" s="181"/>
      <c r="BB147" s="181"/>
      <c r="BC147" s="181"/>
      <c r="BD147" s="181"/>
      <c r="BE147" s="181"/>
      <c r="BF147" s="181"/>
      <c r="BG147" s="181"/>
    </row>
    <row r="148" customFormat="false" ht="12.75" hidden="false" customHeight="false" outlineLevel="0" collapsed="false">
      <c r="B148" s="179"/>
      <c r="C148" s="180"/>
      <c r="D148" s="180"/>
      <c r="E148" s="180"/>
      <c r="F148" s="180"/>
      <c r="G148" s="180"/>
      <c r="H148" s="180"/>
      <c r="I148" s="180"/>
      <c r="J148" s="180"/>
      <c r="K148" s="180"/>
      <c r="L148" s="181"/>
      <c r="M148" s="181"/>
      <c r="N148" s="181"/>
      <c r="O148" s="181"/>
      <c r="P148" s="181"/>
      <c r="Q148" s="181"/>
      <c r="R148" s="181"/>
      <c r="S148" s="181"/>
      <c r="T148" s="181"/>
      <c r="U148" s="181"/>
      <c r="V148" s="181"/>
      <c r="W148" s="181"/>
      <c r="X148" s="181"/>
      <c r="Y148" s="181"/>
      <c r="Z148" s="181"/>
      <c r="AA148" s="181"/>
      <c r="AB148" s="181"/>
      <c r="AC148" s="181"/>
      <c r="AD148" s="181"/>
      <c r="AE148" s="181"/>
      <c r="AF148" s="181"/>
      <c r="AG148" s="181"/>
      <c r="AH148" s="181"/>
      <c r="AI148" s="181"/>
      <c r="AJ148" s="181"/>
      <c r="AK148" s="181"/>
      <c r="AL148" s="181"/>
      <c r="AM148" s="181"/>
      <c r="AN148" s="181"/>
      <c r="AO148" s="181"/>
      <c r="AP148" s="181"/>
      <c r="AQ148" s="181"/>
      <c r="AR148" s="181"/>
      <c r="AS148" s="181"/>
      <c r="AT148" s="181"/>
      <c r="AU148" s="181"/>
      <c r="AV148" s="181"/>
      <c r="AW148" s="181"/>
      <c r="AX148" s="181"/>
      <c r="AY148" s="181"/>
      <c r="AZ148" s="181"/>
      <c r="BA148" s="181"/>
      <c r="BB148" s="181"/>
      <c r="BC148" s="181"/>
      <c r="BD148" s="181"/>
      <c r="BE148" s="181"/>
      <c r="BF148" s="181"/>
      <c r="BG148" s="181"/>
    </row>
    <row r="149" customFormat="false" ht="12.75" hidden="false" customHeight="false" outlineLevel="0" collapsed="false">
      <c r="B149" s="179"/>
      <c r="C149" s="180"/>
      <c r="D149" s="180"/>
      <c r="E149" s="180"/>
      <c r="F149" s="180"/>
      <c r="G149" s="180"/>
      <c r="H149" s="180"/>
      <c r="I149" s="180"/>
      <c r="J149" s="180"/>
      <c r="K149" s="180"/>
      <c r="L149" s="181"/>
      <c r="M149" s="181"/>
      <c r="N149" s="181"/>
      <c r="O149" s="181"/>
      <c r="P149" s="181"/>
      <c r="Q149" s="181"/>
      <c r="R149" s="181"/>
      <c r="S149" s="181"/>
      <c r="T149" s="181"/>
      <c r="U149" s="181"/>
      <c r="V149" s="181"/>
      <c r="W149" s="181"/>
      <c r="X149" s="181"/>
      <c r="Y149" s="181"/>
      <c r="Z149" s="181"/>
      <c r="AA149" s="181"/>
      <c r="AB149" s="181"/>
      <c r="AC149" s="181"/>
      <c r="AD149" s="181"/>
      <c r="AE149" s="181"/>
      <c r="AF149" s="181"/>
      <c r="AG149" s="181"/>
      <c r="AH149" s="181"/>
      <c r="AI149" s="181"/>
      <c r="AJ149" s="181"/>
      <c r="AK149" s="181"/>
      <c r="AL149" s="181"/>
      <c r="AM149" s="181"/>
      <c r="AN149" s="181"/>
      <c r="AO149" s="181"/>
      <c r="AP149" s="181"/>
      <c r="AQ149" s="181"/>
      <c r="AR149" s="181"/>
      <c r="AS149" s="181"/>
      <c r="AT149" s="181"/>
      <c r="AU149" s="181"/>
      <c r="AV149" s="181"/>
      <c r="AW149" s="181"/>
      <c r="AX149" s="181"/>
      <c r="AY149" s="181"/>
      <c r="AZ149" s="181"/>
      <c r="BA149" s="181"/>
      <c r="BB149" s="181"/>
      <c r="BC149" s="181"/>
      <c r="BD149" s="181"/>
      <c r="BE149" s="181"/>
      <c r="BF149" s="181"/>
      <c r="BG149" s="181"/>
    </row>
    <row r="150" customFormat="false" ht="12.75" hidden="false" customHeight="false" outlineLevel="0" collapsed="false">
      <c r="B150" s="179"/>
      <c r="C150" s="180"/>
      <c r="D150" s="180"/>
      <c r="E150" s="180"/>
      <c r="F150" s="180"/>
      <c r="G150" s="180"/>
      <c r="H150" s="180"/>
      <c r="I150" s="180"/>
      <c r="J150" s="180"/>
      <c r="K150" s="180"/>
      <c r="L150" s="181"/>
      <c r="M150" s="181"/>
      <c r="N150" s="181"/>
      <c r="O150" s="181"/>
      <c r="P150" s="181"/>
      <c r="Q150" s="181"/>
      <c r="R150" s="181"/>
      <c r="S150" s="181"/>
      <c r="T150" s="181"/>
      <c r="U150" s="181"/>
      <c r="V150" s="181"/>
      <c r="W150" s="181"/>
      <c r="X150" s="181"/>
      <c r="Y150" s="181"/>
      <c r="Z150" s="181"/>
      <c r="AA150" s="181"/>
      <c r="AB150" s="181"/>
      <c r="AC150" s="181"/>
      <c r="AD150" s="181"/>
      <c r="AE150" s="181"/>
      <c r="AF150" s="181"/>
      <c r="AG150" s="181"/>
      <c r="AH150" s="181"/>
      <c r="AI150" s="181"/>
      <c r="AJ150" s="181"/>
      <c r="AK150" s="181"/>
      <c r="AL150" s="181"/>
      <c r="AM150" s="181"/>
      <c r="AN150" s="181"/>
      <c r="AO150" s="181"/>
      <c r="AP150" s="181"/>
      <c r="AQ150" s="181"/>
      <c r="AR150" s="181"/>
      <c r="AS150" s="181"/>
      <c r="AT150" s="181"/>
      <c r="AU150" s="181"/>
      <c r="AV150" s="181"/>
      <c r="AW150" s="181"/>
      <c r="AX150" s="181"/>
      <c r="AY150" s="181"/>
      <c r="AZ150" s="181"/>
      <c r="BA150" s="181"/>
      <c r="BB150" s="181"/>
      <c r="BC150" s="181"/>
      <c r="BD150" s="181"/>
      <c r="BE150" s="181"/>
      <c r="BF150" s="181"/>
      <c r="BG150" s="181"/>
    </row>
    <row r="151" customFormat="false" ht="12.75" hidden="false" customHeight="false" outlineLevel="0" collapsed="false">
      <c r="B151" s="179"/>
      <c r="C151" s="180"/>
      <c r="D151" s="180"/>
      <c r="E151" s="180"/>
      <c r="F151" s="180"/>
      <c r="G151" s="180"/>
      <c r="H151" s="180"/>
      <c r="I151" s="180"/>
      <c r="J151" s="180"/>
      <c r="K151" s="180"/>
      <c r="L151" s="181"/>
      <c r="M151" s="181"/>
      <c r="N151" s="181"/>
      <c r="O151" s="181"/>
      <c r="P151" s="181"/>
      <c r="Q151" s="181"/>
      <c r="R151" s="181"/>
      <c r="S151" s="181"/>
      <c r="T151" s="181"/>
      <c r="U151" s="181"/>
      <c r="V151" s="181"/>
      <c r="W151" s="181"/>
      <c r="X151" s="181"/>
      <c r="Y151" s="181"/>
      <c r="Z151" s="181"/>
      <c r="AA151" s="181"/>
      <c r="AB151" s="181"/>
      <c r="AC151" s="181"/>
      <c r="AD151" s="181"/>
      <c r="AE151" s="181"/>
      <c r="AF151" s="181"/>
      <c r="AG151" s="181"/>
      <c r="AH151" s="181"/>
      <c r="AI151" s="181"/>
      <c r="AJ151" s="181"/>
      <c r="AK151" s="181"/>
      <c r="AL151" s="181"/>
      <c r="AM151" s="181"/>
      <c r="AN151" s="181"/>
      <c r="AO151" s="181"/>
      <c r="AP151" s="181"/>
      <c r="AQ151" s="181"/>
      <c r="AR151" s="181"/>
      <c r="AS151" s="181"/>
      <c r="AT151" s="181"/>
      <c r="AU151" s="181"/>
      <c r="AV151" s="181"/>
      <c r="AW151" s="181"/>
      <c r="AX151" s="181"/>
      <c r="AY151" s="181"/>
      <c r="AZ151" s="181"/>
      <c r="BA151" s="181"/>
      <c r="BB151" s="181"/>
      <c r="BC151" s="181"/>
      <c r="BD151" s="181"/>
      <c r="BE151" s="181"/>
      <c r="BF151" s="181"/>
      <c r="BG151" s="181"/>
    </row>
    <row r="152" customFormat="false" ht="12.75" hidden="false" customHeight="false" outlineLevel="0" collapsed="false">
      <c r="B152" s="179"/>
      <c r="C152" s="180"/>
      <c r="D152" s="180"/>
      <c r="E152" s="180"/>
      <c r="F152" s="180"/>
      <c r="G152" s="180"/>
      <c r="H152" s="180"/>
      <c r="I152" s="180"/>
      <c r="J152" s="180"/>
      <c r="K152" s="180"/>
      <c r="L152" s="181"/>
      <c r="M152" s="181"/>
      <c r="N152" s="181"/>
      <c r="O152" s="181"/>
      <c r="P152" s="181"/>
      <c r="Q152" s="181"/>
      <c r="R152" s="181"/>
      <c r="S152" s="181"/>
      <c r="T152" s="181"/>
      <c r="U152" s="181"/>
      <c r="V152" s="181"/>
      <c r="W152" s="181"/>
      <c r="X152" s="181"/>
      <c r="Y152" s="181"/>
      <c r="Z152" s="181"/>
      <c r="AA152" s="181"/>
      <c r="AB152" s="181"/>
      <c r="AC152" s="181"/>
      <c r="AD152" s="181"/>
      <c r="AE152" s="181"/>
      <c r="AF152" s="181"/>
      <c r="AG152" s="181"/>
      <c r="AH152" s="181"/>
      <c r="AI152" s="181"/>
      <c r="AJ152" s="181"/>
      <c r="AK152" s="181"/>
      <c r="AL152" s="181"/>
      <c r="AM152" s="181"/>
      <c r="AN152" s="181"/>
      <c r="AO152" s="181"/>
      <c r="AP152" s="181"/>
      <c r="AQ152" s="181"/>
      <c r="AR152" s="181"/>
      <c r="AS152" s="181"/>
      <c r="AT152" s="181"/>
      <c r="AU152" s="181"/>
      <c r="AV152" s="181"/>
      <c r="AW152" s="181"/>
      <c r="AX152" s="181"/>
      <c r="AY152" s="181"/>
      <c r="AZ152" s="181"/>
      <c r="BA152" s="181"/>
      <c r="BB152" s="181"/>
      <c r="BC152" s="181"/>
      <c r="BD152" s="181"/>
      <c r="BE152" s="181"/>
      <c r="BF152" s="181"/>
      <c r="BG152" s="181"/>
    </row>
    <row r="153" customFormat="false" ht="12.75" hidden="false" customHeight="false" outlineLevel="0" collapsed="false">
      <c r="B153" s="179"/>
      <c r="C153" s="180"/>
      <c r="D153" s="180"/>
      <c r="E153" s="180"/>
      <c r="F153" s="180"/>
      <c r="G153" s="180"/>
      <c r="H153" s="180"/>
      <c r="I153" s="180"/>
      <c r="J153" s="180"/>
      <c r="K153" s="180"/>
      <c r="L153" s="181"/>
      <c r="M153" s="181"/>
      <c r="N153" s="181"/>
      <c r="O153" s="181"/>
      <c r="P153" s="181"/>
      <c r="Q153" s="181"/>
      <c r="R153" s="181"/>
      <c r="S153" s="181"/>
      <c r="T153" s="181"/>
      <c r="U153" s="181"/>
      <c r="V153" s="181"/>
      <c r="W153" s="181"/>
      <c r="X153" s="181"/>
      <c r="Y153" s="181"/>
      <c r="Z153" s="181"/>
      <c r="AA153" s="181"/>
      <c r="AB153" s="181"/>
      <c r="AC153" s="181"/>
      <c r="AD153" s="181"/>
      <c r="AE153" s="181"/>
      <c r="AF153" s="181"/>
      <c r="AG153" s="181"/>
      <c r="AH153" s="181"/>
      <c r="AI153" s="181"/>
      <c r="AJ153" s="181"/>
      <c r="AK153" s="181"/>
      <c r="AL153" s="181"/>
      <c r="AM153" s="181"/>
      <c r="AN153" s="181"/>
      <c r="AO153" s="181"/>
      <c r="AP153" s="181"/>
      <c r="AQ153" s="181"/>
      <c r="AR153" s="181"/>
      <c r="AS153" s="181"/>
      <c r="AT153" s="181"/>
      <c r="AU153" s="181"/>
      <c r="AV153" s="181"/>
      <c r="AW153" s="181"/>
      <c r="AX153" s="181"/>
      <c r="AY153" s="181"/>
      <c r="AZ153" s="181"/>
      <c r="BA153" s="181"/>
      <c r="BB153" s="181"/>
      <c r="BC153" s="181"/>
      <c r="BD153" s="181"/>
      <c r="BE153" s="181"/>
      <c r="BF153" s="181"/>
      <c r="BG153" s="181"/>
    </row>
    <row r="154" customFormat="false" ht="12.75" hidden="false" customHeight="false" outlineLevel="0" collapsed="false">
      <c r="B154" s="179"/>
      <c r="C154" s="180"/>
      <c r="D154" s="180"/>
      <c r="E154" s="180"/>
      <c r="F154" s="180"/>
      <c r="G154" s="180"/>
      <c r="H154" s="180"/>
      <c r="I154" s="180"/>
      <c r="J154" s="180"/>
      <c r="K154" s="180"/>
      <c r="L154" s="181"/>
      <c r="M154" s="181"/>
      <c r="N154" s="181"/>
      <c r="O154" s="181"/>
      <c r="P154" s="181"/>
      <c r="Q154" s="181"/>
      <c r="R154" s="181"/>
      <c r="S154" s="181"/>
      <c r="T154" s="181"/>
      <c r="U154" s="181"/>
      <c r="V154" s="181"/>
      <c r="W154" s="181"/>
      <c r="X154" s="181"/>
      <c r="Y154" s="181"/>
      <c r="Z154" s="181"/>
      <c r="AA154" s="181"/>
      <c r="AB154" s="181"/>
      <c r="AC154" s="181"/>
      <c r="AD154" s="181"/>
      <c r="AE154" s="181"/>
      <c r="AF154" s="181"/>
      <c r="AG154" s="181"/>
      <c r="AH154" s="181"/>
      <c r="AI154" s="181"/>
      <c r="AJ154" s="181"/>
      <c r="AK154" s="181"/>
      <c r="AL154" s="181"/>
      <c r="AM154" s="181"/>
      <c r="AN154" s="181"/>
      <c r="AO154" s="181"/>
      <c r="AP154" s="181"/>
      <c r="AQ154" s="181"/>
      <c r="AR154" s="181"/>
      <c r="AS154" s="181"/>
      <c r="AT154" s="181"/>
      <c r="AU154" s="181"/>
      <c r="AV154" s="181"/>
      <c r="AW154" s="181"/>
      <c r="AX154" s="181"/>
      <c r="AY154" s="181"/>
      <c r="AZ154" s="181"/>
      <c r="BA154" s="181"/>
      <c r="BB154" s="181"/>
      <c r="BC154" s="181"/>
      <c r="BD154" s="181"/>
      <c r="BE154" s="181"/>
      <c r="BF154" s="181"/>
      <c r="BG154" s="181"/>
    </row>
    <row r="155" customFormat="false" ht="12.75" hidden="false" customHeight="false" outlineLevel="0" collapsed="false">
      <c r="B155" s="179"/>
      <c r="C155" s="180"/>
      <c r="D155" s="180"/>
      <c r="E155" s="180"/>
      <c r="F155" s="180"/>
      <c r="G155" s="180"/>
      <c r="H155" s="180"/>
      <c r="I155" s="180"/>
      <c r="J155" s="180"/>
      <c r="K155" s="180"/>
      <c r="L155" s="181"/>
      <c r="M155" s="181"/>
      <c r="N155" s="181"/>
      <c r="O155" s="181"/>
      <c r="P155" s="181"/>
      <c r="Q155" s="181"/>
      <c r="R155" s="181"/>
      <c r="S155" s="181"/>
      <c r="T155" s="181"/>
      <c r="U155" s="181"/>
      <c r="V155" s="181"/>
      <c r="W155" s="181"/>
      <c r="X155" s="181"/>
      <c r="Y155" s="181"/>
      <c r="Z155" s="181"/>
      <c r="AA155" s="181"/>
      <c r="AB155" s="181"/>
      <c r="AC155" s="181"/>
      <c r="AD155" s="181"/>
      <c r="AE155" s="181"/>
      <c r="AF155" s="181"/>
      <c r="AG155" s="181"/>
      <c r="AH155" s="181"/>
      <c r="AI155" s="181"/>
      <c r="AJ155" s="181"/>
      <c r="AK155" s="181"/>
      <c r="AL155" s="181"/>
      <c r="AM155" s="181"/>
      <c r="AN155" s="181"/>
      <c r="AO155" s="181"/>
      <c r="AP155" s="181"/>
      <c r="AQ155" s="181"/>
      <c r="AR155" s="181"/>
      <c r="AS155" s="181"/>
      <c r="AT155" s="181"/>
      <c r="AU155" s="181"/>
      <c r="AV155" s="181"/>
      <c r="AW155" s="181"/>
      <c r="AX155" s="181"/>
      <c r="AY155" s="181"/>
      <c r="AZ155" s="181"/>
      <c r="BA155" s="181"/>
      <c r="BB155" s="181"/>
      <c r="BC155" s="181"/>
      <c r="BD155" s="181"/>
      <c r="BE155" s="181"/>
      <c r="BF155" s="181"/>
      <c r="BG155" s="181"/>
    </row>
    <row r="156" customFormat="false" ht="12.75" hidden="false" customHeight="false" outlineLevel="0" collapsed="false">
      <c r="B156" s="179"/>
      <c r="C156" s="180"/>
      <c r="D156" s="180"/>
      <c r="E156" s="180"/>
      <c r="F156" s="180"/>
      <c r="G156" s="180"/>
      <c r="H156" s="180"/>
      <c r="I156" s="180"/>
      <c r="J156" s="180"/>
      <c r="K156" s="180"/>
      <c r="L156" s="181"/>
      <c r="M156" s="181"/>
      <c r="N156" s="181"/>
      <c r="O156" s="181"/>
      <c r="P156" s="181"/>
      <c r="Q156" s="181"/>
      <c r="R156" s="181"/>
      <c r="S156" s="181"/>
      <c r="T156" s="181"/>
      <c r="U156" s="181"/>
      <c r="V156" s="181"/>
      <c r="W156" s="181"/>
      <c r="X156" s="181"/>
      <c r="Y156" s="181"/>
      <c r="Z156" s="181"/>
      <c r="AA156" s="181"/>
      <c r="AB156" s="181"/>
      <c r="AC156" s="181"/>
      <c r="AD156" s="181"/>
      <c r="AE156" s="181"/>
      <c r="AF156" s="181"/>
      <c r="AG156" s="181"/>
      <c r="AH156" s="181"/>
      <c r="AI156" s="181"/>
      <c r="AJ156" s="181"/>
      <c r="AK156" s="181"/>
      <c r="AL156" s="181"/>
      <c r="AM156" s="181"/>
      <c r="AN156" s="181"/>
      <c r="AO156" s="181"/>
      <c r="AP156" s="181"/>
      <c r="AQ156" s="181"/>
      <c r="AR156" s="181"/>
      <c r="AS156" s="181"/>
      <c r="AT156" s="181"/>
      <c r="AU156" s="181"/>
      <c r="AV156" s="181"/>
      <c r="AW156" s="181"/>
      <c r="AX156" s="181"/>
      <c r="AY156" s="181"/>
      <c r="AZ156" s="181"/>
      <c r="BA156" s="181"/>
      <c r="BB156" s="181"/>
      <c r="BC156" s="181"/>
      <c r="BD156" s="181"/>
      <c r="BE156" s="181"/>
      <c r="BF156" s="181"/>
      <c r="BG156" s="181"/>
    </row>
    <row r="157" customFormat="false" ht="12.75" hidden="false" customHeight="false" outlineLevel="0" collapsed="false">
      <c r="B157" s="179"/>
      <c r="C157" s="180"/>
      <c r="D157" s="180"/>
      <c r="E157" s="180"/>
      <c r="F157" s="180"/>
      <c r="G157" s="180"/>
      <c r="H157" s="180"/>
      <c r="I157" s="180"/>
      <c r="J157" s="180"/>
      <c r="K157" s="180"/>
      <c r="L157" s="181"/>
      <c r="M157" s="181"/>
      <c r="N157" s="181"/>
      <c r="O157" s="181"/>
      <c r="P157" s="181"/>
      <c r="Q157" s="181"/>
      <c r="R157" s="181"/>
      <c r="S157" s="181"/>
      <c r="T157" s="181"/>
      <c r="U157" s="181"/>
      <c r="V157" s="181"/>
      <c r="W157" s="181"/>
      <c r="X157" s="181"/>
      <c r="Y157" s="181"/>
      <c r="Z157" s="181"/>
      <c r="AA157" s="181"/>
      <c r="AB157" s="181"/>
      <c r="AC157" s="181"/>
      <c r="AD157" s="181"/>
      <c r="AE157" s="181"/>
      <c r="AF157" s="181"/>
      <c r="AG157" s="181"/>
      <c r="AH157" s="181"/>
      <c r="AI157" s="181"/>
      <c r="AJ157" s="181"/>
      <c r="AK157" s="181"/>
      <c r="AL157" s="181"/>
      <c r="AM157" s="181"/>
      <c r="AN157" s="181"/>
      <c r="AO157" s="181"/>
      <c r="AP157" s="181"/>
      <c r="AQ157" s="181"/>
      <c r="AR157" s="181"/>
      <c r="AS157" s="181"/>
      <c r="AT157" s="181"/>
      <c r="AU157" s="181"/>
      <c r="AV157" s="181"/>
      <c r="AW157" s="181"/>
      <c r="AX157" s="181"/>
      <c r="AY157" s="181"/>
      <c r="AZ157" s="181"/>
      <c r="BA157" s="181"/>
      <c r="BB157" s="181"/>
      <c r="BC157" s="181"/>
      <c r="BD157" s="181"/>
      <c r="BE157" s="181"/>
      <c r="BF157" s="181"/>
      <c r="BG157" s="181"/>
    </row>
    <row r="158" customFormat="false" ht="12.75" hidden="false" customHeight="false" outlineLevel="0" collapsed="false">
      <c r="B158" s="179"/>
      <c r="C158" s="180"/>
      <c r="D158" s="180"/>
      <c r="E158" s="180"/>
      <c r="F158" s="180"/>
      <c r="G158" s="180"/>
      <c r="H158" s="180"/>
      <c r="I158" s="180"/>
      <c r="J158" s="180"/>
      <c r="K158" s="180"/>
      <c r="L158" s="181"/>
      <c r="M158" s="181"/>
      <c r="N158" s="181"/>
      <c r="O158" s="181"/>
      <c r="P158" s="181"/>
      <c r="Q158" s="181"/>
      <c r="R158" s="181"/>
      <c r="S158" s="181"/>
      <c r="T158" s="181"/>
      <c r="U158" s="181"/>
      <c r="V158" s="181"/>
      <c r="W158" s="181"/>
      <c r="X158" s="181"/>
      <c r="Y158" s="181"/>
      <c r="Z158" s="181"/>
      <c r="AA158" s="181"/>
      <c r="AB158" s="181"/>
      <c r="AC158" s="181"/>
      <c r="AD158" s="181"/>
      <c r="AE158" s="181"/>
      <c r="AF158" s="181"/>
      <c r="AG158" s="181"/>
      <c r="AH158" s="181"/>
      <c r="AI158" s="181"/>
      <c r="AJ158" s="181"/>
      <c r="AK158" s="181"/>
      <c r="AL158" s="181"/>
      <c r="AM158" s="181"/>
      <c r="AN158" s="181"/>
      <c r="AO158" s="181"/>
      <c r="AP158" s="181"/>
      <c r="AQ158" s="181"/>
      <c r="AR158" s="181"/>
      <c r="AS158" s="181"/>
      <c r="AT158" s="181"/>
      <c r="AU158" s="181"/>
      <c r="AV158" s="181"/>
      <c r="AW158" s="181"/>
      <c r="AX158" s="181"/>
      <c r="AY158" s="181"/>
      <c r="AZ158" s="181"/>
      <c r="BA158" s="181"/>
      <c r="BB158" s="181"/>
      <c r="BC158" s="181"/>
      <c r="BD158" s="181"/>
      <c r="BE158" s="181"/>
      <c r="BF158" s="181"/>
      <c r="BG158" s="181"/>
    </row>
    <row r="159" customFormat="false" ht="12.75" hidden="false" customHeight="false" outlineLevel="0" collapsed="false">
      <c r="B159" s="179"/>
      <c r="C159" s="180"/>
      <c r="D159" s="180"/>
      <c r="E159" s="180"/>
      <c r="F159" s="180"/>
      <c r="G159" s="180"/>
      <c r="H159" s="180"/>
      <c r="I159" s="180"/>
      <c r="J159" s="180"/>
      <c r="K159" s="180"/>
      <c r="L159" s="181"/>
      <c r="M159" s="181"/>
      <c r="N159" s="181"/>
      <c r="O159" s="181"/>
      <c r="P159" s="181"/>
      <c r="Q159" s="181"/>
      <c r="R159" s="181"/>
      <c r="S159" s="181"/>
      <c r="T159" s="181"/>
      <c r="U159" s="181"/>
      <c r="V159" s="181"/>
      <c r="W159" s="181"/>
      <c r="X159" s="181"/>
      <c r="Y159" s="181"/>
      <c r="Z159" s="181"/>
      <c r="AA159" s="181"/>
      <c r="AB159" s="181"/>
      <c r="AC159" s="181"/>
      <c r="AD159" s="181"/>
      <c r="AE159" s="181"/>
      <c r="AF159" s="181"/>
      <c r="AG159" s="181"/>
      <c r="AH159" s="181"/>
      <c r="AI159" s="181"/>
      <c r="AJ159" s="181"/>
      <c r="AK159" s="181"/>
      <c r="AL159" s="181"/>
      <c r="AM159" s="181"/>
      <c r="AN159" s="181"/>
      <c r="AO159" s="181"/>
      <c r="AP159" s="181"/>
      <c r="AQ159" s="181"/>
      <c r="AR159" s="181"/>
      <c r="AS159" s="181"/>
      <c r="AT159" s="181"/>
      <c r="AU159" s="181"/>
      <c r="AV159" s="181"/>
      <c r="AW159" s="181"/>
      <c r="AX159" s="181"/>
      <c r="AY159" s="181"/>
      <c r="AZ159" s="181"/>
      <c r="BA159" s="181"/>
      <c r="BB159" s="181"/>
      <c r="BC159" s="181"/>
      <c r="BD159" s="181"/>
      <c r="BE159" s="181"/>
      <c r="BF159" s="181"/>
      <c r="BG159" s="181"/>
    </row>
    <row r="160" customFormat="false" ht="12.75" hidden="false" customHeight="false" outlineLevel="0" collapsed="false">
      <c r="B160" s="179"/>
      <c r="C160" s="180"/>
      <c r="D160" s="180"/>
      <c r="E160" s="180"/>
      <c r="F160" s="180"/>
      <c r="G160" s="180"/>
      <c r="H160" s="180"/>
      <c r="I160" s="180"/>
      <c r="J160" s="180"/>
      <c r="K160" s="180"/>
      <c r="L160" s="181"/>
      <c r="M160" s="181"/>
      <c r="N160" s="181"/>
      <c r="O160" s="181"/>
      <c r="P160" s="181"/>
      <c r="Q160" s="181"/>
      <c r="R160" s="181"/>
      <c r="S160" s="181"/>
      <c r="T160" s="181"/>
      <c r="U160" s="181"/>
      <c r="V160" s="181"/>
      <c r="W160" s="181"/>
      <c r="X160" s="181"/>
      <c r="Y160" s="181"/>
      <c r="Z160" s="181"/>
      <c r="AA160" s="181"/>
      <c r="AB160" s="181"/>
      <c r="AC160" s="181"/>
      <c r="AD160" s="181"/>
      <c r="AE160" s="181"/>
      <c r="AF160" s="181"/>
      <c r="AG160" s="181"/>
      <c r="AH160" s="181"/>
      <c r="AI160" s="181"/>
      <c r="AJ160" s="181"/>
      <c r="AK160" s="181"/>
      <c r="AL160" s="181"/>
      <c r="AM160" s="181"/>
      <c r="AN160" s="181"/>
      <c r="AO160" s="181"/>
      <c r="AP160" s="181"/>
      <c r="AQ160" s="181"/>
      <c r="AR160" s="181"/>
      <c r="AS160" s="181"/>
      <c r="AT160" s="181"/>
      <c r="AU160" s="181"/>
      <c r="AV160" s="181"/>
      <c r="AW160" s="181"/>
      <c r="AX160" s="181"/>
      <c r="AY160" s="181"/>
      <c r="AZ160" s="181"/>
      <c r="BA160" s="181"/>
      <c r="BB160" s="181"/>
      <c r="BC160" s="181"/>
      <c r="BD160" s="181"/>
      <c r="BE160" s="181"/>
      <c r="BF160" s="181"/>
      <c r="BG160" s="181"/>
    </row>
    <row r="161" customFormat="false" ht="12.75" hidden="false" customHeight="false" outlineLevel="0" collapsed="false">
      <c r="B161" s="179"/>
      <c r="C161" s="180"/>
      <c r="D161" s="180"/>
      <c r="E161" s="180"/>
      <c r="F161" s="180"/>
      <c r="G161" s="180"/>
      <c r="H161" s="180"/>
      <c r="I161" s="180"/>
      <c r="J161" s="180"/>
      <c r="K161" s="180"/>
      <c r="L161" s="181"/>
      <c r="M161" s="181"/>
      <c r="N161" s="181"/>
      <c r="O161" s="181"/>
      <c r="P161" s="181"/>
      <c r="Q161" s="181"/>
      <c r="R161" s="181"/>
      <c r="S161" s="181"/>
      <c r="T161" s="181"/>
      <c r="U161" s="181"/>
      <c r="V161" s="181"/>
      <c r="W161" s="181"/>
      <c r="X161" s="181"/>
      <c r="Y161" s="181"/>
      <c r="Z161" s="181"/>
      <c r="AA161" s="181"/>
      <c r="AB161" s="181"/>
      <c r="AC161" s="181"/>
      <c r="AD161" s="181"/>
      <c r="AE161" s="181"/>
      <c r="AF161" s="181"/>
      <c r="AG161" s="181"/>
      <c r="AH161" s="181"/>
      <c r="AI161" s="181"/>
      <c r="AJ161" s="181"/>
      <c r="AK161" s="181"/>
      <c r="AL161" s="181"/>
      <c r="AM161" s="181"/>
      <c r="AN161" s="181"/>
      <c r="AO161" s="181"/>
      <c r="AP161" s="181"/>
      <c r="AQ161" s="181"/>
      <c r="AR161" s="181"/>
      <c r="AS161" s="181"/>
      <c r="AT161" s="181"/>
      <c r="AU161" s="181"/>
      <c r="AV161" s="181"/>
      <c r="AW161" s="181"/>
      <c r="AX161" s="181"/>
      <c r="AY161" s="181"/>
      <c r="AZ161" s="181"/>
      <c r="BA161" s="181"/>
      <c r="BB161" s="181"/>
      <c r="BC161" s="181"/>
      <c r="BD161" s="181"/>
      <c r="BE161" s="181"/>
      <c r="BF161" s="181"/>
      <c r="BG161" s="181"/>
    </row>
    <row r="162" customFormat="false" ht="12.75" hidden="false" customHeight="false" outlineLevel="0" collapsed="false">
      <c r="B162" s="179"/>
      <c r="C162" s="180"/>
      <c r="D162" s="180"/>
      <c r="E162" s="180"/>
      <c r="F162" s="180"/>
      <c r="G162" s="180"/>
      <c r="H162" s="180"/>
      <c r="I162" s="180"/>
      <c r="J162" s="180"/>
      <c r="K162" s="180"/>
      <c r="L162" s="181"/>
      <c r="M162" s="181"/>
      <c r="N162" s="181"/>
      <c r="O162" s="181"/>
      <c r="P162" s="181"/>
      <c r="Q162" s="181"/>
      <c r="R162" s="181"/>
      <c r="S162" s="181"/>
      <c r="T162" s="181"/>
      <c r="U162" s="181"/>
      <c r="V162" s="181"/>
      <c r="W162" s="181"/>
      <c r="X162" s="181"/>
      <c r="Y162" s="181"/>
      <c r="Z162" s="181"/>
      <c r="AA162" s="181"/>
      <c r="AB162" s="181"/>
      <c r="AC162" s="181"/>
      <c r="AD162" s="181"/>
      <c r="AE162" s="181"/>
      <c r="AF162" s="181"/>
      <c r="AG162" s="181"/>
      <c r="AH162" s="181"/>
      <c r="AI162" s="181"/>
      <c r="AJ162" s="181"/>
      <c r="AK162" s="181"/>
      <c r="AL162" s="181"/>
      <c r="AM162" s="181"/>
      <c r="AN162" s="181"/>
      <c r="AO162" s="181"/>
      <c r="AP162" s="181"/>
      <c r="AQ162" s="181"/>
      <c r="AR162" s="181"/>
      <c r="AS162" s="181"/>
      <c r="AT162" s="181"/>
      <c r="AU162" s="181"/>
      <c r="AV162" s="181"/>
      <c r="AW162" s="181"/>
      <c r="AX162" s="181"/>
      <c r="AY162" s="181"/>
      <c r="AZ162" s="181"/>
      <c r="BA162" s="181"/>
      <c r="BB162" s="181"/>
      <c r="BC162" s="181"/>
      <c r="BD162" s="181"/>
      <c r="BE162" s="181"/>
      <c r="BF162" s="181"/>
      <c r="BG162" s="181"/>
    </row>
    <row r="163" customFormat="false" ht="12.75" hidden="false" customHeight="false" outlineLevel="0" collapsed="false">
      <c r="B163" s="179"/>
      <c r="C163" s="180"/>
      <c r="D163" s="180"/>
      <c r="E163" s="180"/>
      <c r="F163" s="180"/>
      <c r="G163" s="180"/>
      <c r="H163" s="180"/>
      <c r="I163" s="180"/>
      <c r="J163" s="180"/>
      <c r="K163" s="180"/>
      <c r="L163" s="181"/>
      <c r="M163" s="181"/>
      <c r="N163" s="181"/>
      <c r="O163" s="181"/>
      <c r="P163" s="181"/>
      <c r="Q163" s="181"/>
      <c r="R163" s="181"/>
      <c r="S163" s="181"/>
      <c r="T163" s="181"/>
      <c r="U163" s="181"/>
      <c r="V163" s="181"/>
      <c r="W163" s="181"/>
      <c r="X163" s="181"/>
      <c r="Y163" s="181"/>
      <c r="Z163" s="181"/>
      <c r="AA163" s="181"/>
      <c r="AB163" s="181"/>
      <c r="AC163" s="181"/>
      <c r="AD163" s="181"/>
      <c r="AE163" s="181"/>
      <c r="AF163" s="181"/>
      <c r="AG163" s="181"/>
      <c r="AH163" s="181"/>
      <c r="AI163" s="181"/>
      <c r="AJ163" s="181"/>
      <c r="AK163" s="181"/>
      <c r="AL163" s="181"/>
      <c r="AM163" s="181"/>
      <c r="AN163" s="181"/>
      <c r="AO163" s="181"/>
      <c r="AP163" s="181"/>
      <c r="AQ163" s="181"/>
      <c r="AR163" s="181"/>
      <c r="AS163" s="181"/>
      <c r="AT163" s="181"/>
      <c r="AU163" s="181"/>
      <c r="AV163" s="181"/>
      <c r="AW163" s="181"/>
      <c r="AX163" s="181"/>
      <c r="AY163" s="181"/>
      <c r="AZ163" s="181"/>
      <c r="BA163" s="181"/>
      <c r="BB163" s="181"/>
      <c r="BC163" s="181"/>
      <c r="BD163" s="181"/>
      <c r="BE163" s="181"/>
      <c r="BF163" s="181"/>
      <c r="BG163" s="181"/>
    </row>
    <row r="164" customFormat="false" ht="12.75" hidden="false" customHeight="false" outlineLevel="0" collapsed="false">
      <c r="B164" s="179"/>
      <c r="C164" s="180"/>
      <c r="D164" s="180"/>
      <c r="E164" s="180"/>
      <c r="F164" s="180"/>
      <c r="G164" s="180"/>
      <c r="H164" s="180"/>
      <c r="I164" s="180"/>
      <c r="J164" s="180"/>
      <c r="K164" s="180"/>
      <c r="L164" s="181"/>
      <c r="M164" s="181"/>
      <c r="N164" s="181"/>
      <c r="O164" s="181"/>
      <c r="P164" s="181"/>
      <c r="Q164" s="181"/>
      <c r="R164" s="181"/>
      <c r="S164" s="181"/>
      <c r="T164" s="181"/>
      <c r="U164" s="181"/>
      <c r="V164" s="181"/>
      <c r="W164" s="181"/>
      <c r="X164" s="181"/>
      <c r="Y164" s="181"/>
      <c r="Z164" s="181"/>
      <c r="AA164" s="181"/>
      <c r="AB164" s="181"/>
      <c r="AC164" s="181"/>
      <c r="AD164" s="181"/>
      <c r="AE164" s="181"/>
      <c r="AF164" s="181"/>
      <c r="AG164" s="181"/>
      <c r="AH164" s="181"/>
      <c r="AI164" s="181"/>
      <c r="AJ164" s="181"/>
      <c r="AK164" s="181"/>
      <c r="AL164" s="181"/>
      <c r="AM164" s="181"/>
      <c r="AN164" s="181"/>
      <c r="AO164" s="181"/>
      <c r="AP164" s="181"/>
      <c r="AQ164" s="181"/>
      <c r="AR164" s="181"/>
      <c r="AS164" s="181"/>
      <c r="AT164" s="181"/>
      <c r="AU164" s="181"/>
      <c r="AV164" s="181"/>
      <c r="AW164" s="181"/>
      <c r="AX164" s="181"/>
      <c r="AY164" s="181"/>
      <c r="AZ164" s="181"/>
      <c r="BA164" s="181"/>
      <c r="BB164" s="181"/>
      <c r="BC164" s="181"/>
      <c r="BD164" s="181"/>
      <c r="BE164" s="181"/>
      <c r="BF164" s="181"/>
      <c r="BG164" s="181"/>
    </row>
    <row r="165" customFormat="false" ht="12.75" hidden="false" customHeight="false" outlineLevel="0" collapsed="false">
      <c r="B165" s="179"/>
      <c r="C165" s="180"/>
      <c r="D165" s="180"/>
      <c r="E165" s="180"/>
      <c r="F165" s="180"/>
      <c r="G165" s="180"/>
      <c r="H165" s="180"/>
      <c r="I165" s="180"/>
      <c r="J165" s="180"/>
      <c r="K165" s="180"/>
      <c r="L165" s="181"/>
      <c r="M165" s="181"/>
      <c r="N165" s="181"/>
      <c r="O165" s="181"/>
      <c r="P165" s="181"/>
      <c r="Q165" s="181"/>
      <c r="R165" s="181"/>
      <c r="S165" s="181"/>
      <c r="T165" s="181"/>
      <c r="U165" s="181"/>
      <c r="V165" s="181"/>
      <c r="W165" s="181"/>
      <c r="X165" s="181"/>
      <c r="Y165" s="181"/>
      <c r="Z165" s="181"/>
      <c r="AA165" s="181"/>
      <c r="AB165" s="181"/>
      <c r="AC165" s="181"/>
      <c r="AD165" s="181"/>
      <c r="AE165" s="181"/>
      <c r="AF165" s="181"/>
      <c r="AG165" s="181"/>
      <c r="AH165" s="181"/>
      <c r="AI165" s="181"/>
      <c r="AJ165" s="181"/>
      <c r="AK165" s="181"/>
      <c r="AL165" s="181"/>
      <c r="AM165" s="181"/>
      <c r="AN165" s="181"/>
      <c r="AO165" s="181"/>
      <c r="AP165" s="181"/>
      <c r="AQ165" s="181"/>
      <c r="AR165" s="181"/>
      <c r="AS165" s="181"/>
      <c r="AT165" s="181"/>
      <c r="AU165" s="181"/>
      <c r="AV165" s="181"/>
      <c r="AW165" s="181"/>
      <c r="AX165" s="181"/>
      <c r="AY165" s="181"/>
      <c r="AZ165" s="181"/>
      <c r="BA165" s="181"/>
      <c r="BB165" s="181"/>
      <c r="BC165" s="181"/>
      <c r="BD165" s="181"/>
      <c r="BE165" s="181"/>
      <c r="BF165" s="181"/>
      <c r="BG165" s="181"/>
    </row>
    <row r="166" customFormat="false" ht="12.75" hidden="false" customHeight="false" outlineLevel="0" collapsed="false">
      <c r="B166" s="179"/>
      <c r="C166" s="180"/>
      <c r="D166" s="180"/>
      <c r="E166" s="180"/>
      <c r="F166" s="180"/>
      <c r="G166" s="180"/>
      <c r="H166" s="180"/>
      <c r="I166" s="180"/>
      <c r="J166" s="180"/>
      <c r="K166" s="180"/>
      <c r="L166" s="181"/>
      <c r="M166" s="181"/>
      <c r="N166" s="181"/>
      <c r="O166" s="181"/>
      <c r="P166" s="181"/>
      <c r="Q166" s="181"/>
      <c r="R166" s="181"/>
      <c r="S166" s="181"/>
      <c r="T166" s="181"/>
      <c r="U166" s="181"/>
      <c r="V166" s="181"/>
      <c r="W166" s="181"/>
      <c r="X166" s="181"/>
      <c r="Y166" s="181"/>
      <c r="Z166" s="181"/>
      <c r="AA166" s="181"/>
      <c r="AB166" s="181"/>
      <c r="AC166" s="181"/>
      <c r="AD166" s="181"/>
      <c r="AE166" s="181"/>
      <c r="AF166" s="181"/>
      <c r="AG166" s="181"/>
      <c r="AH166" s="181"/>
      <c r="AI166" s="181"/>
      <c r="AJ166" s="181"/>
      <c r="AK166" s="181"/>
      <c r="AL166" s="181"/>
      <c r="AM166" s="181"/>
      <c r="AN166" s="181"/>
      <c r="AO166" s="181"/>
      <c r="AP166" s="181"/>
      <c r="AQ166" s="181"/>
      <c r="AR166" s="181"/>
      <c r="AS166" s="181"/>
      <c r="AT166" s="181"/>
      <c r="AU166" s="181"/>
      <c r="AV166" s="181"/>
      <c r="AW166" s="181"/>
      <c r="AX166" s="181"/>
      <c r="AY166" s="181"/>
      <c r="AZ166" s="181"/>
      <c r="BA166" s="181"/>
      <c r="BB166" s="181"/>
      <c r="BC166" s="181"/>
      <c r="BD166" s="181"/>
      <c r="BE166" s="181"/>
      <c r="BF166" s="181"/>
      <c r="BG166" s="181"/>
    </row>
    <row r="167" customFormat="false" ht="12.75" hidden="false" customHeight="false" outlineLevel="0" collapsed="false">
      <c r="B167" s="179"/>
      <c r="C167" s="180"/>
      <c r="D167" s="180"/>
      <c r="E167" s="180"/>
      <c r="F167" s="180"/>
      <c r="G167" s="180"/>
      <c r="H167" s="180"/>
      <c r="I167" s="180"/>
      <c r="J167" s="180"/>
      <c r="K167" s="180"/>
      <c r="L167" s="181"/>
      <c r="M167" s="181"/>
      <c r="N167" s="181"/>
      <c r="O167" s="181"/>
      <c r="P167" s="181"/>
      <c r="Q167" s="181"/>
      <c r="R167" s="181"/>
      <c r="S167" s="181"/>
      <c r="T167" s="181"/>
      <c r="U167" s="181"/>
      <c r="V167" s="181"/>
      <c r="W167" s="181"/>
      <c r="X167" s="181"/>
      <c r="Y167" s="181"/>
      <c r="Z167" s="181"/>
      <c r="AA167" s="181"/>
      <c r="AB167" s="181"/>
      <c r="AC167" s="181"/>
      <c r="AD167" s="181"/>
      <c r="AE167" s="181"/>
      <c r="AF167" s="181"/>
      <c r="AG167" s="181"/>
      <c r="AH167" s="181"/>
      <c r="AI167" s="181"/>
      <c r="AJ167" s="181"/>
      <c r="AK167" s="181"/>
      <c r="AL167" s="181"/>
      <c r="AM167" s="181"/>
      <c r="AN167" s="181"/>
      <c r="AO167" s="181"/>
      <c r="AP167" s="181"/>
      <c r="AQ167" s="181"/>
      <c r="AR167" s="181"/>
      <c r="AS167" s="181"/>
      <c r="AT167" s="181"/>
      <c r="AU167" s="181"/>
      <c r="AV167" s="181"/>
      <c r="AW167" s="181"/>
      <c r="AX167" s="181"/>
      <c r="AY167" s="181"/>
      <c r="AZ167" s="181"/>
      <c r="BA167" s="181"/>
      <c r="BB167" s="181"/>
      <c r="BC167" s="181"/>
      <c r="BD167" s="181"/>
      <c r="BE167" s="181"/>
      <c r="BF167" s="181"/>
      <c r="BG167" s="181"/>
    </row>
    <row r="168" customFormat="false" ht="12.75" hidden="false" customHeight="false" outlineLevel="0" collapsed="false">
      <c r="B168" s="179"/>
      <c r="C168" s="180"/>
      <c r="D168" s="180"/>
      <c r="E168" s="180"/>
      <c r="F168" s="180"/>
      <c r="G168" s="180"/>
      <c r="H168" s="180"/>
      <c r="I168" s="180"/>
      <c r="J168" s="180"/>
      <c r="K168" s="180"/>
      <c r="L168" s="181"/>
      <c r="M168" s="181"/>
      <c r="N168" s="181"/>
      <c r="O168" s="181"/>
      <c r="P168" s="181"/>
      <c r="Q168" s="181"/>
      <c r="R168" s="181"/>
      <c r="S168" s="181"/>
      <c r="T168" s="181"/>
      <c r="U168" s="181"/>
      <c r="V168" s="181"/>
      <c r="W168" s="181"/>
      <c r="X168" s="181"/>
      <c r="Y168" s="181"/>
      <c r="Z168" s="181"/>
      <c r="AA168" s="181"/>
      <c r="AB168" s="181"/>
      <c r="AC168" s="181"/>
      <c r="AD168" s="181"/>
      <c r="AE168" s="181"/>
      <c r="AF168" s="181"/>
      <c r="AG168" s="181"/>
      <c r="AH168" s="181"/>
      <c r="AI168" s="181"/>
      <c r="AJ168" s="181"/>
      <c r="AK168" s="181"/>
      <c r="AL168" s="181"/>
      <c r="AM168" s="181"/>
      <c r="AN168" s="181"/>
      <c r="AO168" s="181"/>
      <c r="AP168" s="181"/>
      <c r="AQ168" s="181"/>
      <c r="AR168" s="181"/>
      <c r="AS168" s="181"/>
      <c r="AT168" s="181"/>
      <c r="AU168" s="181"/>
      <c r="AV168" s="181"/>
      <c r="AW168" s="181"/>
      <c r="AX168" s="181"/>
      <c r="AY168" s="181"/>
      <c r="AZ168" s="181"/>
      <c r="BA168" s="181"/>
      <c r="BB168" s="181"/>
      <c r="BC168" s="181"/>
      <c r="BD168" s="181"/>
      <c r="BE168" s="181"/>
      <c r="BF168" s="181"/>
      <c r="BG168" s="181"/>
    </row>
    <row r="169" customFormat="false" ht="12.75" hidden="false" customHeight="false" outlineLevel="0" collapsed="false">
      <c r="B169" s="179"/>
      <c r="C169" s="180"/>
      <c r="D169" s="180"/>
      <c r="E169" s="180"/>
      <c r="F169" s="180"/>
      <c r="G169" s="180"/>
      <c r="H169" s="180"/>
      <c r="I169" s="180"/>
      <c r="J169" s="180"/>
      <c r="K169" s="180"/>
      <c r="L169" s="181"/>
      <c r="M169" s="181"/>
      <c r="N169" s="181"/>
      <c r="O169" s="181"/>
      <c r="P169" s="181"/>
      <c r="Q169" s="181"/>
      <c r="R169" s="181"/>
      <c r="S169" s="181"/>
      <c r="T169" s="181"/>
      <c r="U169" s="181"/>
      <c r="V169" s="181"/>
      <c r="W169" s="181"/>
      <c r="X169" s="181"/>
      <c r="Y169" s="181"/>
      <c r="Z169" s="181"/>
      <c r="AA169" s="181"/>
      <c r="AB169" s="181"/>
      <c r="AC169" s="181"/>
      <c r="AD169" s="181"/>
      <c r="AE169" s="181"/>
      <c r="AF169" s="181"/>
      <c r="AG169" s="181"/>
      <c r="AH169" s="181"/>
      <c r="AI169" s="181"/>
      <c r="AJ169" s="181"/>
      <c r="AK169" s="181"/>
      <c r="AL169" s="181"/>
      <c r="AM169" s="181"/>
      <c r="AN169" s="181"/>
      <c r="AO169" s="181"/>
      <c r="AP169" s="181"/>
      <c r="AQ169" s="181"/>
      <c r="AR169" s="181"/>
      <c r="AS169" s="181"/>
      <c r="AT169" s="181"/>
      <c r="AU169" s="181"/>
      <c r="AV169" s="181"/>
      <c r="AW169" s="181"/>
      <c r="AX169" s="181"/>
      <c r="AY169" s="181"/>
      <c r="AZ169" s="181"/>
      <c r="BA169" s="181"/>
      <c r="BB169" s="181"/>
      <c r="BC169" s="181"/>
      <c r="BD169" s="181"/>
      <c r="BE169" s="181"/>
      <c r="BF169" s="181"/>
      <c r="BG169" s="181"/>
    </row>
    <row r="170" customFormat="false" ht="12.75" hidden="false" customHeight="false" outlineLevel="0" collapsed="false">
      <c r="B170" s="179"/>
      <c r="C170" s="180"/>
      <c r="D170" s="180"/>
      <c r="E170" s="180"/>
      <c r="F170" s="180"/>
      <c r="G170" s="180"/>
      <c r="H170" s="180"/>
      <c r="I170" s="180"/>
      <c r="J170" s="180"/>
      <c r="K170" s="180"/>
      <c r="L170" s="181"/>
      <c r="M170" s="181"/>
      <c r="N170" s="181"/>
      <c r="O170" s="181"/>
      <c r="P170" s="181"/>
      <c r="Q170" s="181"/>
      <c r="R170" s="181"/>
      <c r="S170" s="181"/>
      <c r="T170" s="181"/>
      <c r="U170" s="181"/>
      <c r="V170" s="181"/>
      <c r="W170" s="181"/>
      <c r="X170" s="181"/>
      <c r="Y170" s="181"/>
      <c r="Z170" s="181"/>
      <c r="AA170" s="181"/>
      <c r="AB170" s="181"/>
      <c r="AC170" s="181"/>
      <c r="AD170" s="181"/>
      <c r="AE170" s="181"/>
      <c r="AF170" s="181"/>
      <c r="AG170" s="181"/>
      <c r="AH170" s="181"/>
      <c r="AI170" s="181"/>
      <c r="AJ170" s="181"/>
      <c r="AK170" s="181"/>
      <c r="AL170" s="181"/>
      <c r="AM170" s="181"/>
      <c r="AN170" s="181"/>
      <c r="AO170" s="181"/>
      <c r="AP170" s="181"/>
      <c r="AQ170" s="181"/>
      <c r="AR170" s="181"/>
      <c r="AS170" s="181"/>
      <c r="AT170" s="181"/>
      <c r="AU170" s="181"/>
      <c r="AV170" s="181"/>
      <c r="AW170" s="181"/>
      <c r="AX170" s="181"/>
      <c r="AY170" s="181"/>
      <c r="AZ170" s="181"/>
      <c r="BA170" s="181"/>
      <c r="BB170" s="181"/>
      <c r="BC170" s="181"/>
      <c r="BD170" s="181"/>
      <c r="BE170" s="181"/>
      <c r="BF170" s="181"/>
      <c r="BG170" s="181"/>
    </row>
    <row r="171" customFormat="false" ht="12.75" hidden="false" customHeight="false" outlineLevel="0" collapsed="false">
      <c r="B171" s="179"/>
      <c r="C171" s="180"/>
      <c r="D171" s="180"/>
      <c r="E171" s="180"/>
      <c r="F171" s="180"/>
      <c r="G171" s="180"/>
      <c r="H171" s="180"/>
      <c r="I171" s="180"/>
      <c r="J171" s="180"/>
      <c r="K171" s="180"/>
      <c r="L171" s="181"/>
      <c r="M171" s="181"/>
      <c r="N171" s="181"/>
      <c r="O171" s="181"/>
      <c r="P171" s="181"/>
      <c r="Q171" s="181"/>
      <c r="R171" s="181"/>
      <c r="S171" s="181"/>
      <c r="T171" s="181"/>
      <c r="U171" s="181"/>
      <c r="V171" s="181"/>
      <c r="W171" s="181"/>
      <c r="X171" s="181"/>
      <c r="Y171" s="181"/>
      <c r="Z171" s="181"/>
      <c r="AA171" s="181"/>
      <c r="AB171" s="181"/>
      <c r="AC171" s="181"/>
      <c r="AD171" s="181"/>
      <c r="AE171" s="181"/>
      <c r="AF171" s="181"/>
      <c r="AG171" s="181"/>
      <c r="AH171" s="181"/>
      <c r="AI171" s="181"/>
      <c r="AJ171" s="181"/>
      <c r="AK171" s="181"/>
      <c r="AL171" s="181"/>
      <c r="AM171" s="181"/>
      <c r="AN171" s="181"/>
      <c r="AO171" s="181"/>
      <c r="AP171" s="181"/>
      <c r="AQ171" s="181"/>
      <c r="AR171" s="181"/>
      <c r="AS171" s="181"/>
      <c r="AT171" s="181"/>
      <c r="AU171" s="181"/>
      <c r="AV171" s="181"/>
      <c r="AW171" s="181"/>
      <c r="AX171" s="181"/>
      <c r="AY171" s="181"/>
      <c r="AZ171" s="181"/>
      <c r="BA171" s="181"/>
      <c r="BB171" s="181"/>
      <c r="BC171" s="181"/>
      <c r="BD171" s="181"/>
      <c r="BE171" s="181"/>
      <c r="BF171" s="181"/>
      <c r="BG171" s="181"/>
    </row>
    <row r="172" customFormat="false" ht="12.75" hidden="false" customHeight="false" outlineLevel="0" collapsed="false">
      <c r="B172" s="179"/>
      <c r="C172" s="180"/>
      <c r="D172" s="180"/>
      <c r="E172" s="180"/>
      <c r="F172" s="180"/>
      <c r="G172" s="180"/>
      <c r="H172" s="180"/>
      <c r="I172" s="180"/>
      <c r="J172" s="180"/>
      <c r="K172" s="180"/>
      <c r="L172" s="181"/>
      <c r="M172" s="181"/>
      <c r="N172" s="181"/>
      <c r="O172" s="181"/>
      <c r="P172" s="181"/>
      <c r="Q172" s="181"/>
      <c r="R172" s="181"/>
      <c r="S172" s="181"/>
      <c r="T172" s="181"/>
      <c r="U172" s="181"/>
      <c r="V172" s="181"/>
      <c r="W172" s="181"/>
      <c r="X172" s="181"/>
      <c r="Y172" s="181"/>
      <c r="Z172" s="181"/>
      <c r="AA172" s="181"/>
      <c r="AB172" s="181"/>
      <c r="AC172" s="181"/>
      <c r="AD172" s="181"/>
      <c r="AE172" s="181"/>
      <c r="AF172" s="181"/>
      <c r="AG172" s="181"/>
      <c r="AH172" s="181"/>
      <c r="AI172" s="181"/>
      <c r="AJ172" s="181"/>
      <c r="AK172" s="181"/>
      <c r="AL172" s="181"/>
      <c r="AM172" s="181"/>
      <c r="AN172" s="181"/>
      <c r="AO172" s="181"/>
      <c r="AP172" s="181"/>
      <c r="AQ172" s="181"/>
      <c r="AR172" s="181"/>
      <c r="AS172" s="181"/>
      <c r="AT172" s="181"/>
      <c r="AU172" s="181"/>
      <c r="AV172" s="181"/>
      <c r="AW172" s="181"/>
      <c r="AX172" s="181"/>
      <c r="AY172" s="181"/>
      <c r="AZ172" s="181"/>
      <c r="BA172" s="181"/>
      <c r="BB172" s="181"/>
      <c r="BC172" s="181"/>
      <c r="BD172" s="181"/>
      <c r="BE172" s="181"/>
      <c r="BF172" s="181"/>
      <c r="BG172" s="181"/>
    </row>
    <row r="173" customFormat="false" ht="12.75" hidden="false" customHeight="false" outlineLevel="0" collapsed="false">
      <c r="B173" s="179"/>
      <c r="C173" s="180"/>
      <c r="D173" s="180"/>
      <c r="E173" s="180"/>
      <c r="F173" s="180"/>
      <c r="G173" s="180"/>
      <c r="H173" s="180"/>
      <c r="I173" s="180"/>
      <c r="J173" s="180"/>
      <c r="K173" s="180"/>
      <c r="L173" s="181"/>
      <c r="M173" s="181"/>
      <c r="N173" s="181"/>
      <c r="O173" s="181"/>
      <c r="P173" s="181"/>
      <c r="Q173" s="181"/>
      <c r="R173" s="181"/>
      <c r="S173" s="181"/>
      <c r="T173" s="181"/>
      <c r="U173" s="181"/>
      <c r="V173" s="181"/>
      <c r="W173" s="181"/>
      <c r="X173" s="181"/>
      <c r="Y173" s="181"/>
      <c r="Z173" s="181"/>
      <c r="AA173" s="181"/>
      <c r="AB173" s="181"/>
      <c r="AC173" s="181"/>
      <c r="AD173" s="181"/>
      <c r="AE173" s="181"/>
      <c r="AF173" s="181"/>
      <c r="AG173" s="181"/>
      <c r="AH173" s="181"/>
      <c r="AI173" s="181"/>
      <c r="AJ173" s="181"/>
      <c r="AK173" s="181"/>
      <c r="AL173" s="181"/>
      <c r="AM173" s="181"/>
      <c r="AN173" s="181"/>
      <c r="AO173" s="181"/>
      <c r="AP173" s="181"/>
      <c r="AQ173" s="181"/>
      <c r="AR173" s="181"/>
      <c r="AS173" s="181"/>
      <c r="AT173" s="181"/>
      <c r="AU173" s="181"/>
      <c r="AV173" s="181"/>
      <c r="AW173" s="181"/>
      <c r="AX173" s="181"/>
      <c r="AY173" s="181"/>
      <c r="AZ173" s="181"/>
      <c r="BA173" s="181"/>
      <c r="BB173" s="181"/>
      <c r="BC173" s="181"/>
      <c r="BD173" s="181"/>
      <c r="BE173" s="181"/>
      <c r="BF173" s="181"/>
      <c r="BG173" s="181"/>
    </row>
    <row r="174" customFormat="false" ht="12.75" hidden="false" customHeight="false" outlineLevel="0" collapsed="false">
      <c r="B174" s="179"/>
      <c r="C174" s="180"/>
      <c r="D174" s="180"/>
      <c r="E174" s="180"/>
      <c r="F174" s="180"/>
      <c r="G174" s="180"/>
      <c r="H174" s="180"/>
      <c r="I174" s="180"/>
      <c r="J174" s="180"/>
      <c r="K174" s="180"/>
      <c r="L174" s="181"/>
      <c r="M174" s="181"/>
      <c r="N174" s="181"/>
      <c r="O174" s="181"/>
      <c r="P174" s="181"/>
      <c r="Q174" s="181"/>
      <c r="R174" s="181"/>
      <c r="S174" s="181"/>
      <c r="T174" s="181"/>
      <c r="U174" s="181"/>
      <c r="V174" s="181"/>
      <c r="W174" s="181"/>
      <c r="X174" s="181"/>
      <c r="Y174" s="181"/>
      <c r="Z174" s="181"/>
      <c r="AA174" s="181"/>
      <c r="AB174" s="181"/>
      <c r="AC174" s="181"/>
      <c r="AD174" s="181"/>
      <c r="AE174" s="181"/>
      <c r="AF174" s="181"/>
      <c r="AG174" s="181"/>
      <c r="AH174" s="181"/>
      <c r="AI174" s="181"/>
      <c r="AJ174" s="181"/>
      <c r="AK174" s="181"/>
      <c r="AL174" s="181"/>
      <c r="AM174" s="181"/>
      <c r="AN174" s="181"/>
      <c r="AO174" s="181"/>
      <c r="AP174" s="181"/>
      <c r="AQ174" s="181"/>
      <c r="AR174" s="181"/>
      <c r="AS174" s="181"/>
      <c r="AT174" s="181"/>
      <c r="AU174" s="181"/>
      <c r="AV174" s="181"/>
      <c r="AW174" s="181"/>
      <c r="AX174" s="181"/>
      <c r="AY174" s="181"/>
      <c r="AZ174" s="181"/>
      <c r="BA174" s="181"/>
      <c r="BB174" s="181"/>
      <c r="BC174" s="181"/>
      <c r="BD174" s="181"/>
      <c r="BE174" s="181"/>
      <c r="BF174" s="181"/>
      <c r="BG174" s="181"/>
    </row>
    <row r="175" customFormat="false" ht="12.75" hidden="false" customHeight="false" outlineLevel="0" collapsed="false">
      <c r="B175" s="179"/>
      <c r="C175" s="180"/>
      <c r="D175" s="180"/>
      <c r="E175" s="180"/>
      <c r="F175" s="180"/>
      <c r="G175" s="180"/>
      <c r="H175" s="180"/>
      <c r="I175" s="180"/>
      <c r="J175" s="180"/>
      <c r="K175" s="180"/>
      <c r="L175" s="181"/>
      <c r="M175" s="181"/>
      <c r="N175" s="181"/>
      <c r="O175" s="181"/>
      <c r="P175" s="181"/>
      <c r="Q175" s="181"/>
      <c r="R175" s="181"/>
      <c r="S175" s="181"/>
      <c r="T175" s="181"/>
      <c r="U175" s="181"/>
      <c r="V175" s="181"/>
      <c r="W175" s="181"/>
      <c r="X175" s="181"/>
      <c r="Y175" s="181"/>
      <c r="Z175" s="181"/>
      <c r="AA175" s="181"/>
      <c r="AB175" s="181"/>
      <c r="AC175" s="181"/>
      <c r="AD175" s="181"/>
      <c r="AE175" s="181"/>
      <c r="AF175" s="181"/>
      <c r="AG175" s="181"/>
      <c r="AH175" s="181"/>
      <c r="AI175" s="181"/>
      <c r="AJ175" s="181"/>
      <c r="AK175" s="181"/>
      <c r="AL175" s="181"/>
      <c r="AM175" s="181"/>
      <c r="AN175" s="181"/>
      <c r="AO175" s="181"/>
      <c r="AP175" s="181"/>
      <c r="AQ175" s="181"/>
      <c r="AR175" s="181"/>
      <c r="AS175" s="181"/>
      <c r="AT175" s="181"/>
      <c r="AU175" s="181"/>
      <c r="AV175" s="181"/>
      <c r="AW175" s="181"/>
      <c r="AX175" s="181"/>
      <c r="AY175" s="181"/>
      <c r="AZ175" s="181"/>
      <c r="BA175" s="181"/>
      <c r="BB175" s="181"/>
      <c r="BC175" s="181"/>
      <c r="BD175" s="181"/>
      <c r="BE175" s="181"/>
      <c r="BF175" s="181"/>
      <c r="BG175" s="181"/>
    </row>
    <row r="176" customFormat="false" ht="12.75" hidden="false" customHeight="false" outlineLevel="0" collapsed="false">
      <c r="B176" s="179"/>
      <c r="C176" s="180"/>
      <c r="D176" s="180"/>
      <c r="E176" s="180"/>
      <c r="F176" s="180"/>
      <c r="G176" s="180"/>
      <c r="H176" s="180"/>
      <c r="I176" s="180"/>
      <c r="J176" s="180"/>
      <c r="K176" s="180"/>
      <c r="L176" s="181"/>
      <c r="M176" s="181"/>
      <c r="N176" s="181"/>
      <c r="O176" s="181"/>
      <c r="P176" s="181"/>
      <c r="Q176" s="181"/>
      <c r="R176" s="181"/>
      <c r="S176" s="181"/>
      <c r="T176" s="181"/>
      <c r="U176" s="181"/>
      <c r="V176" s="181"/>
      <c r="W176" s="181"/>
      <c r="X176" s="181"/>
      <c r="Y176" s="181"/>
      <c r="Z176" s="181"/>
      <c r="AA176" s="181"/>
      <c r="AB176" s="181"/>
      <c r="AC176" s="181"/>
      <c r="AD176" s="181"/>
      <c r="AE176" s="181"/>
      <c r="AF176" s="181"/>
      <c r="AG176" s="181"/>
      <c r="AH176" s="181"/>
      <c r="AI176" s="181"/>
      <c r="AJ176" s="181"/>
      <c r="AK176" s="181"/>
      <c r="AL176" s="181"/>
      <c r="AM176" s="181"/>
      <c r="AN176" s="181"/>
      <c r="AO176" s="181"/>
      <c r="AP176" s="181"/>
      <c r="AQ176" s="181"/>
      <c r="AR176" s="181"/>
      <c r="AS176" s="181"/>
      <c r="AT176" s="181"/>
      <c r="AU176" s="181"/>
      <c r="AV176" s="181"/>
      <c r="AW176" s="181"/>
      <c r="AX176" s="181"/>
      <c r="AY176" s="181"/>
      <c r="AZ176" s="181"/>
      <c r="BA176" s="181"/>
      <c r="BB176" s="181"/>
      <c r="BC176" s="181"/>
      <c r="BD176" s="181"/>
      <c r="BE176" s="181"/>
      <c r="BF176" s="181"/>
      <c r="BG176" s="181"/>
    </row>
    <row r="177" customFormat="false" ht="12.75" hidden="false" customHeight="false" outlineLevel="0" collapsed="false">
      <c r="B177" s="179"/>
      <c r="C177" s="180"/>
      <c r="D177" s="180"/>
      <c r="E177" s="180"/>
      <c r="F177" s="180"/>
      <c r="G177" s="180"/>
      <c r="H177" s="180"/>
      <c r="I177" s="180"/>
      <c r="J177" s="180"/>
      <c r="K177" s="180"/>
      <c r="L177" s="181"/>
      <c r="M177" s="181"/>
      <c r="N177" s="181"/>
      <c r="O177" s="181"/>
      <c r="P177" s="181"/>
      <c r="Q177" s="181"/>
      <c r="R177" s="181"/>
      <c r="S177" s="181"/>
      <c r="T177" s="181"/>
      <c r="U177" s="181"/>
      <c r="V177" s="181"/>
      <c r="W177" s="181"/>
      <c r="X177" s="181"/>
      <c r="Y177" s="181"/>
      <c r="Z177" s="181"/>
      <c r="AA177" s="181"/>
      <c r="AB177" s="181"/>
      <c r="AC177" s="181"/>
      <c r="AD177" s="181"/>
      <c r="AE177" s="181"/>
      <c r="AF177" s="181"/>
      <c r="AG177" s="181"/>
      <c r="AH177" s="181"/>
      <c r="AI177" s="181"/>
      <c r="AJ177" s="181"/>
      <c r="AK177" s="181"/>
      <c r="AL177" s="181"/>
      <c r="AM177" s="181"/>
      <c r="AN177" s="181"/>
      <c r="AO177" s="181"/>
      <c r="AP177" s="181"/>
      <c r="AQ177" s="181"/>
      <c r="AR177" s="181"/>
      <c r="AS177" s="181"/>
      <c r="AT177" s="181"/>
      <c r="AU177" s="181"/>
      <c r="AV177" s="181"/>
      <c r="AW177" s="181"/>
      <c r="AX177" s="181"/>
      <c r="AY177" s="181"/>
      <c r="AZ177" s="181"/>
      <c r="BA177" s="181"/>
      <c r="BB177" s="181"/>
      <c r="BC177" s="181"/>
      <c r="BD177" s="181"/>
      <c r="BE177" s="181"/>
      <c r="BF177" s="181"/>
      <c r="BG177" s="181"/>
    </row>
    <row r="178" customFormat="false" ht="12.75" hidden="false" customHeight="false" outlineLevel="0" collapsed="false">
      <c r="B178" s="179"/>
      <c r="C178" s="180"/>
      <c r="D178" s="180"/>
      <c r="E178" s="180"/>
      <c r="F178" s="180"/>
      <c r="G178" s="180"/>
      <c r="H178" s="180"/>
      <c r="I178" s="180"/>
      <c r="J178" s="180"/>
      <c r="K178" s="180"/>
      <c r="L178" s="181"/>
      <c r="M178" s="181"/>
      <c r="N178" s="181"/>
      <c r="O178" s="181"/>
      <c r="P178" s="181"/>
      <c r="Q178" s="181"/>
      <c r="R178" s="181"/>
      <c r="S178" s="181"/>
      <c r="T178" s="181"/>
      <c r="U178" s="181"/>
      <c r="V178" s="181"/>
      <c r="W178" s="181"/>
      <c r="X178" s="181"/>
      <c r="Y178" s="181"/>
      <c r="Z178" s="181"/>
      <c r="AA178" s="181"/>
      <c r="AB178" s="181"/>
      <c r="AC178" s="181"/>
      <c r="AD178" s="181"/>
      <c r="AE178" s="181"/>
      <c r="AF178" s="181"/>
      <c r="AG178" s="181"/>
      <c r="AH178" s="181"/>
      <c r="AI178" s="181"/>
      <c r="AJ178" s="181"/>
      <c r="AK178" s="181"/>
      <c r="AL178" s="181"/>
      <c r="AM178" s="181"/>
      <c r="AN178" s="181"/>
      <c r="AO178" s="181"/>
      <c r="AP178" s="181"/>
      <c r="AQ178" s="181"/>
      <c r="AR178" s="181"/>
      <c r="AS178" s="181"/>
      <c r="AT178" s="181"/>
      <c r="AU178" s="181"/>
      <c r="AV178" s="181"/>
      <c r="AW178" s="181"/>
      <c r="AX178" s="181"/>
      <c r="AY178" s="181"/>
      <c r="AZ178" s="181"/>
      <c r="BA178" s="181"/>
      <c r="BB178" s="181"/>
      <c r="BC178" s="181"/>
      <c r="BD178" s="181"/>
      <c r="BE178" s="181"/>
      <c r="BF178" s="181"/>
      <c r="BG178" s="181"/>
    </row>
    <row r="179" customFormat="false" ht="12.75" hidden="false" customHeight="false" outlineLevel="0" collapsed="false">
      <c r="B179" s="179"/>
      <c r="C179" s="180"/>
      <c r="D179" s="180"/>
      <c r="E179" s="180"/>
      <c r="F179" s="180"/>
      <c r="G179" s="180"/>
      <c r="H179" s="180"/>
      <c r="I179" s="180"/>
      <c r="J179" s="180"/>
      <c r="K179" s="180"/>
      <c r="L179" s="181"/>
      <c r="M179" s="181"/>
      <c r="N179" s="181"/>
      <c r="O179" s="181"/>
      <c r="P179" s="181"/>
      <c r="Q179" s="181"/>
      <c r="R179" s="181"/>
      <c r="S179" s="181"/>
      <c r="T179" s="181"/>
      <c r="U179" s="181"/>
      <c r="V179" s="181"/>
      <c r="W179" s="181"/>
      <c r="X179" s="181"/>
      <c r="Y179" s="181"/>
      <c r="Z179" s="181"/>
      <c r="AA179" s="181"/>
      <c r="AB179" s="181"/>
      <c r="AC179" s="181"/>
      <c r="AD179" s="181"/>
      <c r="AE179" s="181"/>
      <c r="AF179" s="181"/>
      <c r="AG179" s="181"/>
      <c r="AH179" s="181"/>
      <c r="AI179" s="181"/>
      <c r="AJ179" s="181"/>
      <c r="AK179" s="181"/>
      <c r="AL179" s="181"/>
      <c r="AM179" s="181"/>
      <c r="AN179" s="181"/>
      <c r="AO179" s="181"/>
      <c r="AP179" s="181"/>
      <c r="AQ179" s="181"/>
      <c r="AR179" s="181"/>
      <c r="AS179" s="181"/>
      <c r="AT179" s="181"/>
      <c r="AU179" s="181"/>
      <c r="AV179" s="181"/>
      <c r="AW179" s="181"/>
      <c r="AX179" s="181"/>
      <c r="AY179" s="181"/>
      <c r="AZ179" s="181"/>
      <c r="BA179" s="181"/>
      <c r="BB179" s="181"/>
      <c r="BC179" s="181"/>
      <c r="BD179" s="181"/>
      <c r="BE179" s="181"/>
      <c r="BF179" s="181"/>
      <c r="BG179" s="181"/>
    </row>
    <row r="180" customFormat="false" ht="12.75" hidden="false" customHeight="false" outlineLevel="0" collapsed="false">
      <c r="B180" s="179"/>
      <c r="C180" s="180"/>
      <c r="D180" s="180"/>
      <c r="E180" s="180"/>
      <c r="F180" s="180"/>
      <c r="G180" s="180"/>
      <c r="H180" s="180"/>
      <c r="I180" s="180"/>
      <c r="J180" s="180"/>
      <c r="K180" s="180"/>
      <c r="L180" s="181"/>
      <c r="M180" s="181"/>
      <c r="N180" s="181"/>
      <c r="O180" s="181"/>
      <c r="P180" s="181"/>
      <c r="Q180" s="181"/>
      <c r="R180" s="181"/>
      <c r="S180" s="181"/>
      <c r="T180" s="181"/>
      <c r="U180" s="181"/>
      <c r="V180" s="181"/>
      <c r="W180" s="181"/>
      <c r="X180" s="181"/>
      <c r="Y180" s="181"/>
      <c r="Z180" s="181"/>
      <c r="AA180" s="181"/>
      <c r="AB180" s="181"/>
      <c r="AC180" s="181"/>
      <c r="AD180" s="181"/>
      <c r="AE180" s="181"/>
      <c r="AF180" s="181"/>
      <c r="AG180" s="181"/>
      <c r="AH180" s="181"/>
      <c r="AI180" s="181"/>
      <c r="AJ180" s="181"/>
      <c r="AK180" s="181"/>
      <c r="AL180" s="181"/>
      <c r="AM180" s="181"/>
      <c r="AN180" s="181"/>
      <c r="AO180" s="181"/>
      <c r="AP180" s="181"/>
      <c r="AQ180" s="181"/>
      <c r="AR180" s="181"/>
      <c r="AS180" s="181"/>
      <c r="AT180" s="181"/>
      <c r="AU180" s="181"/>
      <c r="AV180" s="181"/>
      <c r="AW180" s="181"/>
      <c r="AX180" s="181"/>
      <c r="AY180" s="181"/>
      <c r="AZ180" s="181"/>
      <c r="BA180" s="181"/>
      <c r="BB180" s="181"/>
      <c r="BC180" s="181"/>
      <c r="BD180" s="181"/>
      <c r="BE180" s="181"/>
      <c r="BF180" s="181"/>
      <c r="BG180" s="181"/>
    </row>
    <row r="181" customFormat="false" ht="12.75" hidden="false" customHeight="false" outlineLevel="0" collapsed="false">
      <c r="B181" s="179"/>
      <c r="C181" s="180"/>
      <c r="D181" s="180"/>
      <c r="E181" s="180"/>
      <c r="F181" s="180"/>
      <c r="G181" s="180"/>
      <c r="H181" s="180"/>
      <c r="I181" s="180"/>
      <c r="J181" s="180"/>
      <c r="K181" s="180"/>
      <c r="L181" s="181"/>
      <c r="M181" s="181"/>
      <c r="N181" s="181"/>
      <c r="O181" s="181"/>
      <c r="P181" s="181"/>
      <c r="Q181" s="181"/>
      <c r="R181" s="181"/>
      <c r="S181" s="181"/>
      <c r="T181" s="181"/>
      <c r="U181" s="181"/>
      <c r="V181" s="181"/>
      <c r="W181" s="181"/>
      <c r="X181" s="181"/>
      <c r="Y181" s="181"/>
      <c r="Z181" s="181"/>
      <c r="AA181" s="181"/>
      <c r="AB181" s="181"/>
      <c r="AC181" s="181"/>
      <c r="AD181" s="181"/>
      <c r="AE181" s="181"/>
      <c r="AF181" s="181"/>
      <c r="AG181" s="181"/>
      <c r="AH181" s="181"/>
      <c r="AI181" s="181"/>
      <c r="AJ181" s="181"/>
      <c r="AK181" s="181"/>
      <c r="AL181" s="181"/>
      <c r="AM181" s="181"/>
      <c r="AN181" s="181"/>
      <c r="AO181" s="181"/>
      <c r="AP181" s="181"/>
      <c r="AQ181" s="181"/>
      <c r="AR181" s="181"/>
      <c r="AS181" s="181"/>
      <c r="AT181" s="181"/>
      <c r="AU181" s="181"/>
      <c r="AV181" s="181"/>
      <c r="AW181" s="181"/>
      <c r="AX181" s="181"/>
      <c r="AY181" s="181"/>
      <c r="AZ181" s="181"/>
      <c r="BA181" s="181"/>
      <c r="BB181" s="181"/>
      <c r="BC181" s="181"/>
      <c r="BD181" s="181"/>
      <c r="BE181" s="181"/>
      <c r="BF181" s="181"/>
      <c r="BG181" s="181"/>
    </row>
    <row r="182" customFormat="false" ht="12.75" hidden="false" customHeight="false" outlineLevel="0" collapsed="false">
      <c r="B182" s="179"/>
      <c r="C182" s="180"/>
      <c r="D182" s="180"/>
      <c r="E182" s="180"/>
      <c r="F182" s="180"/>
      <c r="G182" s="180"/>
      <c r="H182" s="180"/>
      <c r="I182" s="180"/>
      <c r="J182" s="180"/>
      <c r="K182" s="180"/>
      <c r="L182" s="181"/>
      <c r="M182" s="181"/>
      <c r="N182" s="181"/>
      <c r="O182" s="181"/>
      <c r="P182" s="181"/>
      <c r="Q182" s="181"/>
      <c r="R182" s="181"/>
      <c r="S182" s="181"/>
      <c r="T182" s="181"/>
      <c r="U182" s="181"/>
      <c r="V182" s="181"/>
      <c r="W182" s="181"/>
      <c r="X182" s="181"/>
      <c r="Y182" s="181"/>
      <c r="Z182" s="181"/>
      <c r="AA182" s="181"/>
      <c r="AB182" s="181"/>
      <c r="AC182" s="181"/>
      <c r="AD182" s="181"/>
      <c r="AE182" s="181"/>
      <c r="AF182" s="181"/>
      <c r="AG182" s="181"/>
      <c r="AH182" s="181"/>
      <c r="AI182" s="181"/>
      <c r="AJ182" s="181"/>
      <c r="AK182" s="181"/>
      <c r="AL182" s="181"/>
      <c r="AM182" s="181"/>
      <c r="AN182" s="181"/>
      <c r="AO182" s="181"/>
      <c r="AP182" s="181"/>
      <c r="AQ182" s="181"/>
      <c r="AR182" s="181"/>
      <c r="AS182" s="181"/>
      <c r="AT182" s="181"/>
      <c r="AU182" s="181"/>
      <c r="AV182" s="181"/>
      <c r="AW182" s="181"/>
      <c r="AX182" s="181"/>
      <c r="AY182" s="181"/>
      <c r="AZ182" s="181"/>
      <c r="BA182" s="181"/>
      <c r="BB182" s="181"/>
      <c r="BC182" s="181"/>
      <c r="BD182" s="181"/>
      <c r="BE182" s="181"/>
      <c r="BF182" s="181"/>
      <c r="BG182" s="181"/>
    </row>
    <row r="183" customFormat="false" ht="12.75" hidden="false" customHeight="false" outlineLevel="0" collapsed="false">
      <c r="B183" s="179"/>
      <c r="C183" s="180"/>
      <c r="D183" s="180"/>
      <c r="E183" s="180"/>
      <c r="F183" s="180"/>
      <c r="G183" s="180"/>
      <c r="H183" s="180"/>
      <c r="I183" s="180"/>
      <c r="J183" s="180"/>
      <c r="K183" s="180"/>
      <c r="L183" s="181"/>
      <c r="M183" s="181"/>
      <c r="N183" s="181"/>
      <c r="O183" s="181"/>
      <c r="P183" s="181"/>
      <c r="Q183" s="181"/>
      <c r="R183" s="181"/>
      <c r="S183" s="181"/>
      <c r="T183" s="181"/>
      <c r="U183" s="181"/>
      <c r="V183" s="181"/>
      <c r="W183" s="181"/>
      <c r="X183" s="181"/>
      <c r="Y183" s="181"/>
      <c r="Z183" s="181"/>
      <c r="AA183" s="181"/>
      <c r="AB183" s="181"/>
      <c r="AC183" s="181"/>
      <c r="AD183" s="181"/>
      <c r="AE183" s="181"/>
      <c r="AF183" s="181"/>
      <c r="AG183" s="181"/>
      <c r="AH183" s="181"/>
      <c r="AI183" s="181"/>
      <c r="AJ183" s="181"/>
      <c r="AK183" s="181"/>
      <c r="AL183" s="181"/>
      <c r="AM183" s="181"/>
      <c r="AN183" s="181"/>
      <c r="AO183" s="181"/>
      <c r="AP183" s="181"/>
      <c r="AQ183" s="181"/>
      <c r="AR183" s="181"/>
      <c r="AS183" s="181"/>
      <c r="AT183" s="181"/>
      <c r="AU183" s="181"/>
      <c r="AV183" s="181"/>
      <c r="AW183" s="181"/>
      <c r="AX183" s="181"/>
      <c r="AY183" s="181"/>
      <c r="AZ183" s="181"/>
      <c r="BA183" s="181"/>
      <c r="BB183" s="181"/>
      <c r="BC183" s="181"/>
      <c r="BD183" s="181"/>
      <c r="BE183" s="181"/>
      <c r="BF183" s="181"/>
      <c r="BG183" s="181"/>
    </row>
    <row r="184" customFormat="false" ht="12.75" hidden="false" customHeight="false" outlineLevel="0" collapsed="false">
      <c r="B184" s="179"/>
      <c r="C184" s="180"/>
      <c r="D184" s="180"/>
      <c r="E184" s="180"/>
      <c r="F184" s="180"/>
      <c r="G184" s="180"/>
      <c r="H184" s="180"/>
      <c r="I184" s="180"/>
      <c r="J184" s="180"/>
      <c r="K184" s="180"/>
      <c r="L184" s="181"/>
      <c r="M184" s="181"/>
      <c r="N184" s="181"/>
      <c r="O184" s="181"/>
      <c r="P184" s="181"/>
      <c r="Q184" s="181"/>
      <c r="R184" s="181"/>
      <c r="S184" s="181"/>
      <c r="T184" s="181"/>
      <c r="U184" s="181"/>
      <c r="V184" s="181"/>
      <c r="W184" s="181"/>
      <c r="X184" s="181"/>
      <c r="Y184" s="181"/>
      <c r="Z184" s="181"/>
      <c r="AA184" s="181"/>
      <c r="AB184" s="181"/>
      <c r="AC184" s="181"/>
      <c r="AD184" s="181"/>
      <c r="AE184" s="181"/>
      <c r="AF184" s="181"/>
      <c r="AG184" s="181"/>
      <c r="AH184" s="181"/>
      <c r="AI184" s="181"/>
      <c r="AJ184" s="181"/>
      <c r="AK184" s="181"/>
      <c r="AL184" s="181"/>
      <c r="AM184" s="181"/>
      <c r="AN184" s="181"/>
      <c r="AO184" s="181"/>
      <c r="AP184" s="181"/>
      <c r="AQ184" s="181"/>
      <c r="AR184" s="181"/>
      <c r="AS184" s="181"/>
      <c r="AT184" s="181"/>
      <c r="AU184" s="181"/>
      <c r="AV184" s="181"/>
      <c r="AW184" s="181"/>
      <c r="AX184" s="181"/>
      <c r="AY184" s="181"/>
      <c r="AZ184" s="181"/>
      <c r="BA184" s="181"/>
      <c r="BB184" s="181"/>
      <c r="BC184" s="181"/>
      <c r="BD184" s="181"/>
      <c r="BE184" s="181"/>
      <c r="BF184" s="181"/>
      <c r="BG184" s="181"/>
    </row>
    <row r="185" customFormat="false" ht="12.75" hidden="false" customHeight="false" outlineLevel="0" collapsed="false">
      <c r="B185" s="179"/>
      <c r="C185" s="180"/>
      <c r="D185" s="180"/>
      <c r="E185" s="180"/>
      <c r="F185" s="180"/>
      <c r="G185" s="180"/>
      <c r="H185" s="180"/>
      <c r="I185" s="180"/>
      <c r="J185" s="180"/>
      <c r="K185" s="180"/>
      <c r="L185" s="181"/>
      <c r="M185" s="181"/>
      <c r="N185" s="181"/>
      <c r="O185" s="181"/>
      <c r="P185" s="181"/>
      <c r="Q185" s="181"/>
      <c r="R185" s="181"/>
      <c r="S185" s="181"/>
      <c r="T185" s="181"/>
      <c r="U185" s="181"/>
      <c r="V185" s="181"/>
      <c r="W185" s="181"/>
      <c r="X185" s="181"/>
      <c r="Y185" s="181"/>
      <c r="Z185" s="181"/>
      <c r="AA185" s="181"/>
      <c r="AB185" s="181"/>
      <c r="AC185" s="181"/>
      <c r="AD185" s="181"/>
      <c r="AE185" s="181"/>
      <c r="AF185" s="181"/>
      <c r="AG185" s="181"/>
      <c r="AH185" s="181"/>
      <c r="AI185" s="181"/>
      <c r="AJ185" s="181"/>
      <c r="AK185" s="181"/>
      <c r="AL185" s="181"/>
      <c r="AM185" s="181"/>
      <c r="AN185" s="181"/>
      <c r="AO185" s="181"/>
      <c r="AP185" s="181"/>
      <c r="AQ185" s="181"/>
      <c r="AR185" s="181"/>
      <c r="AS185" s="181"/>
      <c r="AT185" s="181"/>
      <c r="AU185" s="181"/>
      <c r="AV185" s="181"/>
      <c r="AW185" s="181"/>
      <c r="AX185" s="181"/>
      <c r="AY185" s="181"/>
      <c r="AZ185" s="181"/>
      <c r="BA185" s="181"/>
      <c r="BB185" s="181"/>
      <c r="BC185" s="181"/>
      <c r="BD185" s="181"/>
      <c r="BE185" s="181"/>
      <c r="BF185" s="181"/>
      <c r="BG185" s="181"/>
    </row>
    <row r="186" customFormat="false" ht="12.75" hidden="false" customHeight="false" outlineLevel="0" collapsed="false">
      <c r="B186" s="179"/>
      <c r="C186" s="180"/>
      <c r="D186" s="180"/>
      <c r="E186" s="180"/>
      <c r="F186" s="180"/>
      <c r="G186" s="180"/>
      <c r="H186" s="180"/>
      <c r="I186" s="180"/>
      <c r="J186" s="180"/>
      <c r="K186" s="180"/>
      <c r="L186" s="181"/>
      <c r="M186" s="181"/>
      <c r="N186" s="181"/>
      <c r="O186" s="181"/>
      <c r="P186" s="181"/>
      <c r="Q186" s="181"/>
      <c r="R186" s="181"/>
      <c r="S186" s="181"/>
      <c r="T186" s="181"/>
      <c r="U186" s="181"/>
      <c r="V186" s="181"/>
      <c r="W186" s="181"/>
      <c r="X186" s="181"/>
      <c r="Y186" s="181"/>
      <c r="Z186" s="181"/>
      <c r="AA186" s="181"/>
      <c r="AB186" s="181"/>
      <c r="AC186" s="181"/>
      <c r="AD186" s="181"/>
      <c r="AE186" s="181"/>
      <c r="AF186" s="181"/>
      <c r="AG186" s="181"/>
      <c r="AH186" s="181"/>
      <c r="AI186" s="181"/>
      <c r="AJ186" s="181"/>
      <c r="AK186" s="181"/>
      <c r="AL186" s="181"/>
      <c r="AM186" s="181"/>
      <c r="AN186" s="181"/>
      <c r="AO186" s="181"/>
      <c r="AP186" s="181"/>
      <c r="AQ186" s="181"/>
      <c r="AR186" s="181"/>
      <c r="AS186" s="181"/>
      <c r="AT186" s="181"/>
      <c r="AU186" s="181"/>
      <c r="AV186" s="181"/>
      <c r="AW186" s="181"/>
      <c r="AX186" s="181"/>
      <c r="AY186" s="181"/>
      <c r="AZ186" s="181"/>
      <c r="BA186" s="181"/>
      <c r="BB186" s="181"/>
      <c r="BC186" s="181"/>
      <c r="BD186" s="181"/>
      <c r="BE186" s="181"/>
      <c r="BF186" s="181"/>
      <c r="BG186" s="181"/>
    </row>
    <row r="187" customFormat="false" ht="12.75" hidden="false" customHeight="false" outlineLevel="0" collapsed="false">
      <c r="B187" s="179"/>
      <c r="C187" s="180"/>
      <c r="D187" s="180"/>
      <c r="E187" s="180"/>
      <c r="F187" s="180"/>
      <c r="G187" s="180"/>
      <c r="H187" s="180"/>
      <c r="I187" s="180"/>
      <c r="J187" s="180"/>
      <c r="K187" s="180"/>
      <c r="L187" s="181"/>
      <c r="M187" s="181"/>
      <c r="N187" s="181"/>
      <c r="O187" s="181"/>
      <c r="P187" s="181"/>
      <c r="Q187" s="181"/>
      <c r="R187" s="181"/>
      <c r="S187" s="181"/>
      <c r="T187" s="181"/>
      <c r="U187" s="181"/>
      <c r="V187" s="181"/>
      <c r="W187" s="181"/>
      <c r="X187" s="181"/>
      <c r="Y187" s="181"/>
      <c r="Z187" s="181"/>
      <c r="AA187" s="181"/>
      <c r="AB187" s="181"/>
      <c r="AC187" s="181"/>
      <c r="AD187" s="181"/>
      <c r="AE187" s="181"/>
      <c r="AF187" s="181"/>
      <c r="AG187" s="181"/>
      <c r="AH187" s="181"/>
      <c r="AI187" s="181"/>
      <c r="AJ187" s="181"/>
      <c r="AK187" s="181"/>
      <c r="AL187" s="181"/>
      <c r="AM187" s="181"/>
      <c r="AN187" s="181"/>
      <c r="AO187" s="181"/>
      <c r="AP187" s="181"/>
      <c r="AQ187" s="181"/>
      <c r="AR187" s="181"/>
      <c r="AS187" s="181"/>
      <c r="AT187" s="181"/>
      <c r="AU187" s="181"/>
      <c r="AV187" s="181"/>
      <c r="AW187" s="181"/>
      <c r="AX187" s="181"/>
      <c r="AY187" s="181"/>
      <c r="AZ187" s="181"/>
      <c r="BA187" s="181"/>
      <c r="BB187" s="181"/>
      <c r="BC187" s="181"/>
      <c r="BD187" s="181"/>
      <c r="BE187" s="181"/>
      <c r="BF187" s="181"/>
      <c r="BG187" s="181"/>
    </row>
    <row r="188" customFormat="false" ht="12.75" hidden="false" customHeight="false" outlineLevel="0" collapsed="false">
      <c r="B188" s="179"/>
      <c r="C188" s="180"/>
      <c r="D188" s="180"/>
      <c r="E188" s="180"/>
      <c r="F188" s="180"/>
      <c r="G188" s="180"/>
      <c r="H188" s="180"/>
      <c r="I188" s="180"/>
      <c r="J188" s="180"/>
      <c r="K188" s="180"/>
      <c r="L188" s="181"/>
      <c r="M188" s="181"/>
      <c r="N188" s="181"/>
      <c r="O188" s="181"/>
      <c r="P188" s="181"/>
      <c r="Q188" s="181"/>
      <c r="R188" s="181"/>
      <c r="S188" s="181"/>
      <c r="T188" s="181"/>
      <c r="U188" s="181"/>
      <c r="V188" s="181"/>
      <c r="W188" s="181"/>
      <c r="X188" s="181"/>
      <c r="Y188" s="181"/>
      <c r="Z188" s="181"/>
      <c r="AA188" s="181"/>
      <c r="AB188" s="181"/>
      <c r="AC188" s="181"/>
      <c r="AD188" s="181"/>
      <c r="AE188" s="181"/>
      <c r="AF188" s="181"/>
      <c r="AG188" s="181"/>
      <c r="AH188" s="181"/>
      <c r="AI188" s="181"/>
      <c r="AJ188" s="181"/>
      <c r="AK188" s="181"/>
      <c r="AL188" s="181"/>
      <c r="AM188" s="181"/>
      <c r="AN188" s="181"/>
      <c r="AO188" s="181"/>
      <c r="AP188" s="181"/>
      <c r="AQ188" s="181"/>
      <c r="AR188" s="181"/>
      <c r="AS188" s="181"/>
      <c r="AT188" s="181"/>
      <c r="AU188" s="181"/>
      <c r="AV188" s="181"/>
      <c r="AW188" s="181"/>
      <c r="AX188" s="181"/>
      <c r="AY188" s="181"/>
      <c r="AZ188" s="181"/>
      <c r="BA188" s="181"/>
      <c r="BB188" s="181"/>
      <c r="BC188" s="181"/>
      <c r="BD188" s="181"/>
      <c r="BE188" s="181"/>
      <c r="BF188" s="181"/>
      <c r="BG188" s="181"/>
    </row>
    <row r="189" customFormat="false" ht="12.75" hidden="false" customHeight="false" outlineLevel="0" collapsed="false">
      <c r="B189" s="179"/>
      <c r="C189" s="180"/>
      <c r="D189" s="180"/>
      <c r="E189" s="180"/>
      <c r="F189" s="180"/>
      <c r="G189" s="180"/>
      <c r="H189" s="180"/>
      <c r="I189" s="180"/>
      <c r="J189" s="180"/>
      <c r="K189" s="180"/>
      <c r="L189" s="181"/>
      <c r="M189" s="181"/>
      <c r="N189" s="181"/>
      <c r="O189" s="181"/>
      <c r="P189" s="181"/>
      <c r="Q189" s="181"/>
      <c r="R189" s="181"/>
      <c r="S189" s="181"/>
      <c r="T189" s="181"/>
      <c r="U189" s="181"/>
      <c r="V189" s="181"/>
      <c r="W189" s="181"/>
      <c r="X189" s="181"/>
      <c r="Y189" s="181"/>
      <c r="Z189" s="181"/>
      <c r="AA189" s="181"/>
      <c r="AB189" s="181"/>
      <c r="AC189" s="181"/>
      <c r="AD189" s="181"/>
      <c r="AE189" s="181"/>
      <c r="AF189" s="181"/>
      <c r="AG189" s="181"/>
      <c r="AH189" s="181"/>
      <c r="AI189" s="181"/>
      <c r="AJ189" s="181"/>
      <c r="AK189" s="181"/>
      <c r="AL189" s="181"/>
      <c r="AM189" s="181"/>
      <c r="AN189" s="181"/>
      <c r="AO189" s="181"/>
      <c r="AP189" s="181"/>
      <c r="AQ189" s="181"/>
      <c r="AR189" s="181"/>
      <c r="AS189" s="181"/>
      <c r="AT189" s="181"/>
      <c r="AU189" s="181"/>
      <c r="AV189" s="181"/>
      <c r="AW189" s="181"/>
      <c r="AX189" s="181"/>
      <c r="AY189" s="181"/>
      <c r="AZ189" s="181"/>
      <c r="BA189" s="181"/>
      <c r="BB189" s="181"/>
      <c r="BC189" s="181"/>
      <c r="BD189" s="181"/>
      <c r="BE189" s="181"/>
      <c r="BF189" s="181"/>
      <c r="BG189" s="181"/>
    </row>
    <row r="190" customFormat="false" ht="12.75" hidden="false" customHeight="false" outlineLevel="0" collapsed="false">
      <c r="B190" s="179"/>
      <c r="C190" s="180"/>
      <c r="D190" s="180"/>
      <c r="E190" s="180"/>
      <c r="F190" s="180"/>
      <c r="G190" s="180"/>
      <c r="H190" s="180"/>
      <c r="I190" s="180"/>
      <c r="J190" s="180"/>
      <c r="K190" s="180"/>
      <c r="L190" s="181"/>
      <c r="M190" s="181"/>
      <c r="N190" s="181"/>
      <c r="O190" s="181"/>
      <c r="P190" s="181"/>
      <c r="Q190" s="181"/>
      <c r="R190" s="181"/>
      <c r="S190" s="181"/>
      <c r="T190" s="181"/>
      <c r="U190" s="181"/>
      <c r="V190" s="181"/>
      <c r="W190" s="181"/>
      <c r="X190" s="181"/>
      <c r="Y190" s="181"/>
      <c r="Z190" s="181"/>
      <c r="AA190" s="181"/>
      <c r="AB190" s="181"/>
      <c r="AC190" s="181"/>
      <c r="AD190" s="181"/>
      <c r="AE190" s="181"/>
      <c r="AF190" s="181"/>
      <c r="AG190" s="181"/>
      <c r="AH190" s="181"/>
      <c r="AI190" s="181"/>
      <c r="AJ190" s="181"/>
      <c r="AK190" s="181"/>
      <c r="AL190" s="181"/>
      <c r="AM190" s="181"/>
      <c r="AN190" s="181"/>
      <c r="AO190" s="181"/>
      <c r="AP190" s="181"/>
      <c r="AQ190" s="181"/>
      <c r="AR190" s="181"/>
      <c r="AS190" s="181"/>
      <c r="AT190" s="181"/>
      <c r="AU190" s="181"/>
      <c r="AV190" s="181"/>
      <c r="AW190" s="181"/>
      <c r="AX190" s="181"/>
      <c r="AY190" s="181"/>
      <c r="AZ190" s="181"/>
      <c r="BA190" s="181"/>
      <c r="BB190" s="181"/>
      <c r="BC190" s="181"/>
      <c r="BD190" s="181"/>
      <c r="BE190" s="181"/>
      <c r="BF190" s="181"/>
      <c r="BG190" s="181"/>
    </row>
    <row r="191" customFormat="false" ht="12.75" hidden="false" customHeight="false" outlineLevel="0" collapsed="false">
      <c r="B191" s="179"/>
      <c r="C191" s="180"/>
      <c r="D191" s="180"/>
      <c r="E191" s="180"/>
      <c r="F191" s="180"/>
      <c r="G191" s="180"/>
      <c r="H191" s="180"/>
      <c r="I191" s="180"/>
      <c r="J191" s="180"/>
      <c r="K191" s="180"/>
      <c r="L191" s="181"/>
      <c r="M191" s="181"/>
      <c r="N191" s="181"/>
      <c r="O191" s="181"/>
      <c r="P191" s="181"/>
      <c r="Q191" s="181"/>
      <c r="R191" s="181"/>
      <c r="S191" s="181"/>
      <c r="T191" s="181"/>
      <c r="U191" s="181"/>
      <c r="V191" s="181"/>
      <c r="W191" s="181"/>
      <c r="X191" s="181"/>
      <c r="Y191" s="181"/>
      <c r="Z191" s="181"/>
      <c r="AA191" s="181"/>
      <c r="AB191" s="181"/>
      <c r="AC191" s="181"/>
      <c r="AD191" s="181"/>
      <c r="AE191" s="181"/>
      <c r="AF191" s="181"/>
      <c r="AG191" s="181"/>
      <c r="AH191" s="181"/>
      <c r="AI191" s="181"/>
      <c r="AJ191" s="181"/>
      <c r="AK191" s="181"/>
      <c r="AL191" s="181"/>
      <c r="AM191" s="181"/>
      <c r="AN191" s="181"/>
      <c r="AO191" s="181"/>
      <c r="AP191" s="181"/>
      <c r="AQ191" s="181"/>
      <c r="AR191" s="181"/>
      <c r="AS191" s="181"/>
      <c r="AT191" s="181"/>
      <c r="AU191" s="181"/>
      <c r="AV191" s="181"/>
      <c r="AW191" s="181"/>
      <c r="AX191" s="181"/>
      <c r="AY191" s="181"/>
      <c r="AZ191" s="181"/>
      <c r="BA191" s="181"/>
      <c r="BB191" s="181"/>
      <c r="BC191" s="181"/>
      <c r="BD191" s="181"/>
      <c r="BE191" s="181"/>
      <c r="BF191" s="181"/>
      <c r="BG191" s="181"/>
    </row>
    <row r="192" customFormat="false" ht="12.75" hidden="false" customHeight="false" outlineLevel="0" collapsed="false">
      <c r="B192" s="179"/>
      <c r="C192" s="180"/>
      <c r="D192" s="180"/>
      <c r="E192" s="180"/>
      <c r="F192" s="180"/>
      <c r="G192" s="180"/>
      <c r="H192" s="180"/>
      <c r="I192" s="180"/>
      <c r="J192" s="180"/>
      <c r="K192" s="180"/>
      <c r="L192" s="181"/>
      <c r="M192" s="181"/>
      <c r="N192" s="181"/>
      <c r="O192" s="181"/>
      <c r="P192" s="181"/>
      <c r="Q192" s="181"/>
      <c r="R192" s="181"/>
      <c r="S192" s="181"/>
      <c r="T192" s="181"/>
      <c r="U192" s="181"/>
      <c r="V192" s="181"/>
      <c r="W192" s="181"/>
      <c r="X192" s="181"/>
      <c r="Y192" s="181"/>
      <c r="Z192" s="181"/>
      <c r="AA192" s="181"/>
      <c r="AB192" s="181"/>
      <c r="AC192" s="181"/>
      <c r="AD192" s="181"/>
      <c r="AE192" s="181"/>
      <c r="AF192" s="181"/>
      <c r="AG192" s="181"/>
      <c r="AH192" s="181"/>
      <c r="AI192" s="181"/>
      <c r="AJ192" s="181"/>
      <c r="AK192" s="181"/>
      <c r="AL192" s="181"/>
      <c r="AM192" s="181"/>
      <c r="AN192" s="181"/>
      <c r="AO192" s="181"/>
      <c r="AP192" s="181"/>
      <c r="AQ192" s="181"/>
      <c r="AR192" s="181"/>
      <c r="AS192" s="181"/>
      <c r="AT192" s="181"/>
      <c r="AU192" s="181"/>
      <c r="AV192" s="181"/>
      <c r="AW192" s="181"/>
      <c r="AX192" s="181"/>
      <c r="AY192" s="181"/>
      <c r="AZ192" s="181"/>
      <c r="BA192" s="181"/>
      <c r="BB192" s="181"/>
      <c r="BC192" s="181"/>
      <c r="BD192" s="181"/>
      <c r="BE192" s="181"/>
      <c r="BF192" s="181"/>
      <c r="BG192" s="181"/>
    </row>
    <row r="193" customFormat="false" ht="12.75" hidden="false" customHeight="false" outlineLevel="0" collapsed="false">
      <c r="B193" s="179"/>
      <c r="C193" s="180"/>
      <c r="D193" s="180"/>
      <c r="E193" s="180"/>
      <c r="F193" s="180"/>
      <c r="G193" s="180"/>
      <c r="H193" s="180"/>
      <c r="I193" s="180"/>
      <c r="J193" s="180"/>
      <c r="K193" s="180"/>
      <c r="L193" s="181"/>
      <c r="M193" s="181"/>
      <c r="N193" s="181"/>
      <c r="O193" s="181"/>
      <c r="P193" s="181"/>
      <c r="Q193" s="181"/>
      <c r="R193" s="181"/>
      <c r="S193" s="181"/>
      <c r="T193" s="181"/>
      <c r="U193" s="181"/>
      <c r="V193" s="181"/>
      <c r="W193" s="181"/>
      <c r="X193" s="181"/>
      <c r="Y193" s="181"/>
      <c r="Z193" s="181"/>
      <c r="AA193" s="181"/>
      <c r="AB193" s="181"/>
      <c r="AC193" s="181"/>
      <c r="AD193" s="181"/>
      <c r="AE193" s="181"/>
      <c r="AF193" s="181"/>
      <c r="AG193" s="181"/>
      <c r="AH193" s="181"/>
      <c r="AI193" s="181"/>
      <c r="AJ193" s="181"/>
      <c r="AK193" s="181"/>
      <c r="AL193" s="181"/>
      <c r="AM193" s="181"/>
      <c r="AN193" s="181"/>
      <c r="AO193" s="181"/>
      <c r="AP193" s="181"/>
      <c r="AQ193" s="181"/>
      <c r="AR193" s="181"/>
      <c r="AS193" s="181"/>
      <c r="AT193" s="181"/>
      <c r="AU193" s="181"/>
      <c r="AV193" s="181"/>
      <c r="AW193" s="181"/>
      <c r="AX193" s="181"/>
      <c r="AY193" s="181"/>
      <c r="AZ193" s="181"/>
      <c r="BA193" s="181"/>
      <c r="BB193" s="181"/>
      <c r="BC193" s="181"/>
      <c r="BD193" s="181"/>
      <c r="BE193" s="181"/>
      <c r="BF193" s="181"/>
      <c r="BG193" s="181"/>
    </row>
    <row r="194" customFormat="false" ht="12.75" hidden="false" customHeight="false" outlineLevel="0" collapsed="false">
      <c r="B194" s="179"/>
      <c r="C194" s="180"/>
      <c r="D194" s="180"/>
      <c r="E194" s="180"/>
      <c r="F194" s="180"/>
      <c r="G194" s="180"/>
      <c r="H194" s="180"/>
      <c r="I194" s="180"/>
      <c r="J194" s="180"/>
      <c r="K194" s="180"/>
      <c r="L194" s="181"/>
      <c r="M194" s="181"/>
      <c r="N194" s="181"/>
      <c r="O194" s="181"/>
      <c r="P194" s="181"/>
      <c r="Q194" s="181"/>
      <c r="R194" s="181"/>
      <c r="S194" s="181"/>
      <c r="T194" s="181"/>
      <c r="U194" s="181"/>
      <c r="V194" s="181"/>
      <c r="W194" s="181"/>
      <c r="X194" s="181"/>
      <c r="Y194" s="181"/>
      <c r="Z194" s="181"/>
      <c r="AA194" s="181"/>
      <c r="AB194" s="181"/>
      <c r="AC194" s="181"/>
      <c r="AD194" s="181"/>
      <c r="AE194" s="181"/>
      <c r="AF194" s="181"/>
      <c r="AG194" s="181"/>
      <c r="AH194" s="181"/>
      <c r="AI194" s="181"/>
      <c r="AJ194" s="181"/>
      <c r="AK194" s="181"/>
      <c r="AL194" s="181"/>
      <c r="AM194" s="181"/>
      <c r="AN194" s="181"/>
      <c r="AO194" s="181"/>
      <c r="AP194" s="181"/>
      <c r="AQ194" s="181"/>
      <c r="AR194" s="181"/>
      <c r="AS194" s="181"/>
      <c r="AT194" s="181"/>
      <c r="AU194" s="181"/>
      <c r="AV194" s="181"/>
      <c r="AW194" s="181"/>
      <c r="AX194" s="181"/>
      <c r="AY194" s="181"/>
      <c r="AZ194" s="181"/>
      <c r="BA194" s="181"/>
      <c r="BB194" s="181"/>
      <c r="BC194" s="181"/>
      <c r="BD194" s="181"/>
      <c r="BE194" s="181"/>
      <c r="BF194" s="181"/>
      <c r="BG194" s="181"/>
    </row>
    <row r="195" customFormat="false" ht="12.75" hidden="false" customHeight="false" outlineLevel="0" collapsed="false">
      <c r="B195" s="179"/>
      <c r="C195" s="180"/>
      <c r="D195" s="180"/>
      <c r="E195" s="180"/>
      <c r="F195" s="180"/>
      <c r="G195" s="180"/>
      <c r="H195" s="180"/>
      <c r="I195" s="180"/>
      <c r="J195" s="180"/>
      <c r="K195" s="180"/>
      <c r="L195" s="181"/>
      <c r="M195" s="181"/>
      <c r="N195" s="181"/>
      <c r="O195" s="181"/>
      <c r="P195" s="181"/>
      <c r="Q195" s="181"/>
      <c r="R195" s="181"/>
      <c r="S195" s="181"/>
      <c r="T195" s="181"/>
      <c r="U195" s="181"/>
      <c r="V195" s="181"/>
      <c r="W195" s="181"/>
      <c r="X195" s="181"/>
      <c r="Y195" s="181"/>
      <c r="Z195" s="181"/>
      <c r="AA195" s="181"/>
      <c r="AB195" s="181"/>
      <c r="AC195" s="181"/>
      <c r="AD195" s="181"/>
      <c r="AE195" s="181"/>
      <c r="AF195" s="181"/>
      <c r="AG195" s="181"/>
      <c r="AH195" s="181"/>
      <c r="AI195" s="181"/>
      <c r="AJ195" s="181"/>
      <c r="AK195" s="181"/>
      <c r="AL195" s="181"/>
      <c r="AM195" s="181"/>
      <c r="AN195" s="181"/>
      <c r="AO195" s="181"/>
      <c r="AP195" s="181"/>
      <c r="AQ195" s="181"/>
      <c r="AR195" s="181"/>
      <c r="AS195" s="181"/>
      <c r="AT195" s="181"/>
      <c r="AU195" s="181"/>
      <c r="AV195" s="181"/>
      <c r="AW195" s="181"/>
      <c r="AX195" s="181"/>
      <c r="AY195" s="181"/>
      <c r="AZ195" s="181"/>
      <c r="BA195" s="181"/>
      <c r="BB195" s="181"/>
      <c r="BC195" s="181"/>
      <c r="BD195" s="181"/>
      <c r="BE195" s="181"/>
      <c r="BF195" s="181"/>
      <c r="BG195" s="181"/>
    </row>
    <row r="196" customFormat="false" ht="12.75" hidden="false" customHeight="false" outlineLevel="0" collapsed="false">
      <c r="B196" s="179"/>
      <c r="C196" s="180"/>
      <c r="D196" s="180"/>
      <c r="E196" s="180"/>
      <c r="F196" s="180"/>
      <c r="G196" s="180"/>
      <c r="H196" s="180"/>
      <c r="I196" s="180"/>
      <c r="J196" s="180"/>
      <c r="K196" s="180"/>
      <c r="L196" s="181"/>
      <c r="M196" s="181"/>
      <c r="N196" s="181"/>
      <c r="O196" s="181"/>
      <c r="P196" s="181"/>
      <c r="Q196" s="181"/>
      <c r="R196" s="181"/>
      <c r="S196" s="181"/>
      <c r="T196" s="181"/>
      <c r="U196" s="181"/>
      <c r="V196" s="181"/>
      <c r="W196" s="181"/>
      <c r="X196" s="181"/>
      <c r="Y196" s="181"/>
      <c r="Z196" s="181"/>
      <c r="AA196" s="181"/>
      <c r="AB196" s="181"/>
      <c r="AC196" s="181"/>
      <c r="AD196" s="181"/>
      <c r="AE196" s="181"/>
      <c r="AF196" s="181"/>
      <c r="AG196" s="181"/>
      <c r="AH196" s="181"/>
      <c r="AI196" s="181"/>
      <c r="AJ196" s="181"/>
      <c r="AK196" s="181"/>
      <c r="AL196" s="181"/>
      <c r="AM196" s="181"/>
      <c r="AN196" s="181"/>
      <c r="AO196" s="181"/>
      <c r="AP196" s="181"/>
      <c r="AQ196" s="181"/>
      <c r="AR196" s="181"/>
      <c r="AS196" s="181"/>
      <c r="AT196" s="181"/>
      <c r="AU196" s="181"/>
      <c r="AV196" s="181"/>
      <c r="AW196" s="181"/>
      <c r="AX196" s="181"/>
      <c r="AY196" s="181"/>
      <c r="AZ196" s="181"/>
      <c r="BA196" s="181"/>
      <c r="BB196" s="181"/>
      <c r="BC196" s="181"/>
      <c r="BD196" s="181"/>
      <c r="BE196" s="181"/>
      <c r="BF196" s="181"/>
      <c r="BG196" s="181"/>
    </row>
    <row r="197" customFormat="false" ht="12.75" hidden="false" customHeight="false" outlineLevel="0" collapsed="false">
      <c r="B197" s="179"/>
      <c r="C197" s="180"/>
      <c r="D197" s="180"/>
      <c r="E197" s="180"/>
      <c r="F197" s="180"/>
      <c r="G197" s="180"/>
      <c r="H197" s="180"/>
      <c r="I197" s="180"/>
      <c r="J197" s="180"/>
      <c r="K197" s="180"/>
      <c r="L197" s="181"/>
      <c r="M197" s="181"/>
      <c r="N197" s="181"/>
      <c r="O197" s="181"/>
      <c r="P197" s="181"/>
      <c r="Q197" s="181"/>
      <c r="R197" s="181"/>
      <c r="S197" s="181"/>
      <c r="T197" s="181"/>
      <c r="U197" s="181"/>
      <c r="V197" s="181"/>
      <c r="W197" s="181"/>
      <c r="X197" s="181"/>
      <c r="Y197" s="181"/>
      <c r="Z197" s="181"/>
      <c r="AA197" s="181"/>
      <c r="AB197" s="181"/>
      <c r="AC197" s="181"/>
      <c r="AD197" s="181"/>
      <c r="AE197" s="181"/>
      <c r="AF197" s="181"/>
      <c r="AG197" s="181"/>
      <c r="AH197" s="181"/>
      <c r="AI197" s="181"/>
      <c r="AJ197" s="181"/>
      <c r="AK197" s="181"/>
      <c r="AL197" s="181"/>
      <c r="AM197" s="181"/>
      <c r="AN197" s="181"/>
      <c r="AO197" s="181"/>
      <c r="AP197" s="181"/>
      <c r="AQ197" s="181"/>
      <c r="AR197" s="181"/>
      <c r="AS197" s="181"/>
      <c r="AT197" s="181"/>
      <c r="AU197" s="181"/>
      <c r="AV197" s="181"/>
      <c r="AW197" s="181"/>
      <c r="AX197" s="181"/>
      <c r="AY197" s="181"/>
      <c r="AZ197" s="181"/>
      <c r="BA197" s="181"/>
      <c r="BB197" s="181"/>
      <c r="BC197" s="181"/>
      <c r="BD197" s="181"/>
      <c r="BE197" s="181"/>
      <c r="BF197" s="181"/>
      <c r="BG197" s="181"/>
    </row>
    <row r="198" customFormat="false" ht="12.75" hidden="false" customHeight="false" outlineLevel="0" collapsed="false">
      <c r="B198" s="179"/>
      <c r="C198" s="180"/>
      <c r="D198" s="180"/>
      <c r="E198" s="180"/>
      <c r="F198" s="180"/>
      <c r="G198" s="180"/>
      <c r="H198" s="180"/>
      <c r="I198" s="180"/>
      <c r="J198" s="180"/>
      <c r="K198" s="180"/>
      <c r="L198" s="181"/>
      <c r="M198" s="181"/>
      <c r="N198" s="181"/>
      <c r="O198" s="181"/>
      <c r="P198" s="181"/>
      <c r="Q198" s="181"/>
      <c r="R198" s="181"/>
      <c r="S198" s="181"/>
      <c r="T198" s="181"/>
      <c r="U198" s="181"/>
      <c r="V198" s="181"/>
      <c r="W198" s="181"/>
      <c r="X198" s="181"/>
      <c r="Y198" s="181"/>
      <c r="Z198" s="181"/>
      <c r="AA198" s="181"/>
      <c r="AB198" s="181"/>
      <c r="AC198" s="181"/>
      <c r="AD198" s="181"/>
      <c r="AE198" s="181"/>
      <c r="AF198" s="181"/>
      <c r="AG198" s="181"/>
      <c r="AH198" s="181"/>
      <c r="AI198" s="181"/>
      <c r="AJ198" s="181"/>
      <c r="AK198" s="181"/>
      <c r="AL198" s="181"/>
      <c r="AM198" s="181"/>
      <c r="AN198" s="181"/>
      <c r="AO198" s="181"/>
      <c r="AP198" s="181"/>
      <c r="AQ198" s="181"/>
      <c r="AR198" s="181"/>
      <c r="AS198" s="181"/>
      <c r="AT198" s="181"/>
      <c r="AU198" s="181"/>
      <c r="AV198" s="181"/>
      <c r="AW198" s="181"/>
      <c r="AX198" s="181"/>
      <c r="AY198" s="181"/>
      <c r="AZ198" s="181"/>
      <c r="BA198" s="181"/>
      <c r="BB198" s="181"/>
      <c r="BC198" s="181"/>
      <c r="BD198" s="181"/>
      <c r="BE198" s="181"/>
      <c r="BF198" s="181"/>
      <c r="BG198" s="181"/>
    </row>
    <row r="199" customFormat="false" ht="12.75" hidden="false" customHeight="false" outlineLevel="0" collapsed="false">
      <c r="B199" s="179"/>
      <c r="C199" s="180"/>
      <c r="D199" s="180"/>
      <c r="E199" s="180"/>
      <c r="F199" s="180"/>
      <c r="G199" s="180"/>
      <c r="H199" s="180"/>
      <c r="I199" s="180"/>
      <c r="J199" s="180"/>
      <c r="K199" s="180"/>
      <c r="L199" s="181"/>
      <c r="M199" s="181"/>
      <c r="N199" s="181"/>
      <c r="O199" s="181"/>
      <c r="P199" s="181"/>
      <c r="Q199" s="181"/>
      <c r="R199" s="181"/>
      <c r="S199" s="181"/>
      <c r="T199" s="181"/>
      <c r="U199" s="181"/>
      <c r="V199" s="181"/>
      <c r="W199" s="181"/>
      <c r="X199" s="181"/>
      <c r="Y199" s="181"/>
      <c r="Z199" s="181"/>
      <c r="AA199" s="181"/>
      <c r="AB199" s="181"/>
      <c r="AC199" s="181"/>
      <c r="AD199" s="181"/>
      <c r="AE199" s="181"/>
      <c r="AF199" s="181"/>
      <c r="AG199" s="181"/>
      <c r="AH199" s="181"/>
      <c r="AI199" s="181"/>
      <c r="AJ199" s="181"/>
      <c r="AK199" s="181"/>
      <c r="AL199" s="181"/>
      <c r="AM199" s="181"/>
      <c r="AN199" s="181"/>
      <c r="AO199" s="181"/>
      <c r="AP199" s="181"/>
      <c r="AQ199" s="181"/>
      <c r="AR199" s="181"/>
      <c r="AS199" s="181"/>
      <c r="AT199" s="181"/>
      <c r="AU199" s="181"/>
      <c r="AV199" s="181"/>
      <c r="AW199" s="181"/>
      <c r="AX199" s="181"/>
      <c r="AY199" s="181"/>
      <c r="AZ199" s="181"/>
      <c r="BA199" s="181"/>
      <c r="BB199" s="181"/>
      <c r="BC199" s="181"/>
      <c r="BD199" s="181"/>
      <c r="BE199" s="181"/>
      <c r="BF199" s="181"/>
      <c r="BG199" s="181"/>
    </row>
    <row r="200" customFormat="false" ht="12.75" hidden="false" customHeight="false" outlineLevel="0" collapsed="false">
      <c r="B200" s="179"/>
      <c r="C200" s="180"/>
      <c r="D200" s="180"/>
      <c r="E200" s="180"/>
      <c r="F200" s="180"/>
      <c r="G200" s="180"/>
      <c r="H200" s="180"/>
      <c r="I200" s="180"/>
      <c r="J200" s="180"/>
      <c r="K200" s="180"/>
      <c r="L200" s="181"/>
      <c r="M200" s="181"/>
      <c r="N200" s="181"/>
      <c r="O200" s="181"/>
      <c r="P200" s="181"/>
      <c r="Q200" s="181"/>
      <c r="R200" s="181"/>
      <c r="S200" s="181"/>
      <c r="T200" s="181"/>
      <c r="U200" s="181"/>
      <c r="V200" s="181"/>
      <c r="W200" s="181"/>
      <c r="X200" s="181"/>
      <c r="Y200" s="181"/>
      <c r="Z200" s="181"/>
      <c r="AA200" s="181"/>
      <c r="AB200" s="181"/>
      <c r="AC200" s="181"/>
      <c r="AD200" s="181"/>
      <c r="AE200" s="181"/>
      <c r="AF200" s="181"/>
      <c r="AG200" s="181"/>
      <c r="AH200" s="181"/>
      <c r="AI200" s="181"/>
      <c r="AJ200" s="181"/>
      <c r="AK200" s="181"/>
      <c r="AL200" s="181"/>
      <c r="AM200" s="181"/>
      <c r="AN200" s="181"/>
      <c r="AO200" s="181"/>
      <c r="AP200" s="181"/>
      <c r="AQ200" s="181"/>
      <c r="AR200" s="181"/>
      <c r="AS200" s="181"/>
      <c r="AT200" s="181"/>
      <c r="AU200" s="181"/>
      <c r="AV200" s="181"/>
      <c r="AW200" s="181"/>
      <c r="AX200" s="181"/>
      <c r="AY200" s="181"/>
      <c r="AZ200" s="181"/>
      <c r="BA200" s="181"/>
      <c r="BB200" s="181"/>
      <c r="BC200" s="181"/>
      <c r="BD200" s="181"/>
      <c r="BE200" s="181"/>
      <c r="BF200" s="181"/>
      <c r="BG200" s="181"/>
    </row>
    <row r="201" customFormat="false" ht="12.75" hidden="false" customHeight="false" outlineLevel="0" collapsed="false">
      <c r="B201" s="179"/>
      <c r="C201" s="180"/>
      <c r="D201" s="180"/>
      <c r="E201" s="180"/>
      <c r="F201" s="180"/>
      <c r="G201" s="180"/>
      <c r="H201" s="180"/>
      <c r="I201" s="180"/>
      <c r="J201" s="180"/>
      <c r="K201" s="180"/>
      <c r="L201" s="181"/>
      <c r="M201" s="181"/>
      <c r="N201" s="181"/>
      <c r="O201" s="181"/>
      <c r="P201" s="181"/>
      <c r="Q201" s="181"/>
      <c r="R201" s="181"/>
      <c r="S201" s="181"/>
      <c r="T201" s="181"/>
      <c r="U201" s="181"/>
      <c r="V201" s="181"/>
      <c r="W201" s="181"/>
      <c r="X201" s="181"/>
      <c r="Y201" s="181"/>
      <c r="Z201" s="181"/>
      <c r="AA201" s="181"/>
      <c r="AB201" s="181"/>
      <c r="AC201" s="181"/>
      <c r="AD201" s="181"/>
      <c r="AE201" s="181"/>
      <c r="AF201" s="181"/>
      <c r="AG201" s="181"/>
      <c r="AH201" s="181"/>
      <c r="AI201" s="181"/>
      <c r="AJ201" s="181"/>
      <c r="AK201" s="181"/>
      <c r="AL201" s="181"/>
      <c r="AM201" s="181"/>
      <c r="AN201" s="181"/>
      <c r="AO201" s="181"/>
      <c r="AP201" s="181"/>
      <c r="AQ201" s="181"/>
      <c r="AR201" s="181"/>
      <c r="AS201" s="181"/>
      <c r="AT201" s="181"/>
      <c r="AU201" s="181"/>
      <c r="AV201" s="181"/>
      <c r="AW201" s="181"/>
      <c r="AX201" s="181"/>
      <c r="AY201" s="181"/>
      <c r="AZ201" s="181"/>
      <c r="BA201" s="181"/>
      <c r="BB201" s="181"/>
      <c r="BC201" s="181"/>
      <c r="BD201" s="181"/>
      <c r="BE201" s="181"/>
      <c r="BF201" s="181"/>
      <c r="BG201" s="181"/>
    </row>
    <row r="202" customFormat="false" ht="12.75" hidden="false" customHeight="false" outlineLevel="0" collapsed="false">
      <c r="B202" s="179"/>
      <c r="C202" s="180"/>
      <c r="D202" s="180"/>
      <c r="E202" s="180"/>
      <c r="F202" s="180"/>
      <c r="G202" s="180"/>
      <c r="H202" s="180"/>
      <c r="I202" s="180"/>
      <c r="J202" s="180"/>
      <c r="K202" s="180"/>
      <c r="L202" s="181"/>
      <c r="M202" s="181"/>
      <c r="N202" s="181"/>
      <c r="O202" s="181"/>
      <c r="P202" s="181"/>
      <c r="Q202" s="181"/>
      <c r="R202" s="181"/>
      <c r="S202" s="181"/>
      <c r="T202" s="181"/>
      <c r="U202" s="181"/>
      <c r="V202" s="181"/>
      <c r="W202" s="181"/>
      <c r="X202" s="181"/>
      <c r="Y202" s="181"/>
      <c r="Z202" s="181"/>
      <c r="AA202" s="181"/>
      <c r="AB202" s="181"/>
      <c r="AC202" s="181"/>
      <c r="AD202" s="181"/>
      <c r="AE202" s="181"/>
      <c r="AF202" s="181"/>
      <c r="AG202" s="181"/>
      <c r="AH202" s="181"/>
      <c r="AI202" s="181"/>
      <c r="AJ202" s="181"/>
      <c r="AK202" s="181"/>
      <c r="AL202" s="181"/>
      <c r="AM202" s="181"/>
      <c r="AN202" s="181"/>
      <c r="AO202" s="181"/>
      <c r="AP202" s="181"/>
      <c r="AQ202" s="181"/>
      <c r="AR202" s="181"/>
      <c r="AS202" s="181"/>
      <c r="AT202" s="181"/>
      <c r="AU202" s="181"/>
      <c r="AV202" s="181"/>
      <c r="AW202" s="181"/>
      <c r="AX202" s="181"/>
      <c r="AY202" s="181"/>
      <c r="AZ202" s="181"/>
      <c r="BA202" s="181"/>
      <c r="BB202" s="181"/>
      <c r="BC202" s="181"/>
      <c r="BD202" s="181"/>
      <c r="BE202" s="181"/>
      <c r="BF202" s="181"/>
      <c r="BG202" s="181"/>
    </row>
    <row r="203" customFormat="false" ht="12.75" hidden="false" customHeight="false" outlineLevel="0" collapsed="false">
      <c r="B203" s="179"/>
      <c r="C203" s="180"/>
      <c r="D203" s="180"/>
      <c r="E203" s="180"/>
      <c r="F203" s="180"/>
      <c r="G203" s="180"/>
      <c r="H203" s="180"/>
      <c r="I203" s="180"/>
      <c r="J203" s="180"/>
      <c r="K203" s="180"/>
      <c r="L203" s="181"/>
      <c r="M203" s="181"/>
      <c r="N203" s="181"/>
      <c r="O203" s="181"/>
      <c r="P203" s="181"/>
      <c r="Q203" s="181"/>
      <c r="R203" s="181"/>
      <c r="S203" s="181"/>
      <c r="T203" s="181"/>
      <c r="U203" s="181"/>
      <c r="V203" s="181"/>
      <c r="W203" s="181"/>
      <c r="X203" s="181"/>
      <c r="Y203" s="181"/>
      <c r="Z203" s="181"/>
      <c r="AA203" s="181"/>
      <c r="AB203" s="181"/>
      <c r="AC203" s="181"/>
      <c r="AD203" s="181"/>
      <c r="AE203" s="181"/>
      <c r="AF203" s="181"/>
      <c r="AG203" s="181"/>
      <c r="AH203" s="181"/>
      <c r="AI203" s="181"/>
      <c r="AJ203" s="181"/>
      <c r="AK203" s="181"/>
      <c r="AL203" s="181"/>
      <c r="AM203" s="181"/>
      <c r="AN203" s="181"/>
      <c r="AO203" s="181"/>
      <c r="AP203" s="181"/>
      <c r="AQ203" s="181"/>
      <c r="AR203" s="181"/>
      <c r="AS203" s="181"/>
      <c r="AT203" s="181"/>
      <c r="AU203" s="181"/>
      <c r="AV203" s="181"/>
      <c r="AW203" s="181"/>
      <c r="AX203" s="181"/>
      <c r="AY203" s="181"/>
      <c r="AZ203" s="181"/>
      <c r="BA203" s="181"/>
      <c r="BB203" s="181"/>
      <c r="BC203" s="181"/>
      <c r="BD203" s="181"/>
      <c r="BE203" s="181"/>
      <c r="BF203" s="181"/>
      <c r="BG203" s="181"/>
    </row>
    <row r="204" customFormat="false" ht="12.75" hidden="false" customHeight="false" outlineLevel="0" collapsed="false">
      <c r="B204" s="179"/>
      <c r="C204" s="180"/>
      <c r="D204" s="180"/>
      <c r="E204" s="180"/>
      <c r="F204" s="180"/>
      <c r="G204" s="180"/>
      <c r="H204" s="180"/>
      <c r="I204" s="180"/>
      <c r="J204" s="180"/>
      <c r="K204" s="180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</row>
    <row r="205" customFormat="false" ht="12.75" hidden="false" customHeight="false" outlineLevel="0" collapsed="false">
      <c r="B205" s="179"/>
      <c r="C205" s="180"/>
      <c r="D205" s="180"/>
      <c r="E205" s="180"/>
      <c r="F205" s="180"/>
      <c r="G205" s="180"/>
      <c r="H205" s="180"/>
      <c r="I205" s="180"/>
      <c r="J205" s="180"/>
      <c r="K205" s="180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</row>
    <row r="206" customFormat="false" ht="12.75" hidden="false" customHeight="false" outlineLevel="0" collapsed="false">
      <c r="B206" s="179"/>
      <c r="C206" s="180"/>
      <c r="D206" s="180"/>
      <c r="E206" s="180"/>
      <c r="F206" s="180"/>
      <c r="G206" s="180"/>
      <c r="H206" s="180"/>
      <c r="I206" s="180"/>
      <c r="J206" s="180"/>
      <c r="K206" s="180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</row>
    <row r="207" customFormat="false" ht="12.75" hidden="false" customHeight="false" outlineLevel="0" collapsed="false">
      <c r="B207" s="179"/>
      <c r="C207" s="180"/>
      <c r="D207" s="180"/>
      <c r="E207" s="180"/>
      <c r="F207" s="180"/>
      <c r="G207" s="180"/>
      <c r="H207" s="180"/>
      <c r="I207" s="180"/>
      <c r="J207" s="180"/>
      <c r="K207" s="180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</row>
    <row r="208" customFormat="false" ht="12.75" hidden="false" customHeight="false" outlineLevel="0" collapsed="false">
      <c r="B208" s="179"/>
      <c r="C208" s="180"/>
      <c r="D208" s="180"/>
      <c r="E208" s="180"/>
      <c r="F208" s="180"/>
      <c r="G208" s="180"/>
      <c r="H208" s="180"/>
      <c r="I208" s="180"/>
      <c r="J208" s="180"/>
      <c r="K208" s="180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</row>
    <row r="209" customFormat="false" ht="12.75" hidden="false" customHeight="false" outlineLevel="0" collapsed="false">
      <c r="B209" s="179"/>
      <c r="C209" s="180"/>
      <c r="D209" s="180"/>
      <c r="E209" s="180"/>
      <c r="F209" s="180"/>
      <c r="G209" s="180"/>
      <c r="H209" s="180"/>
      <c r="I209" s="180"/>
      <c r="J209" s="180"/>
      <c r="K209" s="180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</row>
    <row r="210" customFormat="false" ht="12.75" hidden="false" customHeight="false" outlineLevel="0" collapsed="false">
      <c r="B210" s="179"/>
      <c r="C210" s="180"/>
      <c r="D210" s="180"/>
      <c r="E210" s="180"/>
      <c r="F210" s="180"/>
      <c r="G210" s="180"/>
      <c r="H210" s="180"/>
      <c r="I210" s="180"/>
      <c r="J210" s="180"/>
      <c r="K210" s="180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  <c r="BD210" s="181"/>
      <c r="BE210" s="181"/>
      <c r="BF210" s="181"/>
      <c r="BG210" s="181"/>
    </row>
    <row r="211" customFormat="false" ht="12.75" hidden="false" customHeight="false" outlineLevel="0" collapsed="false">
      <c r="B211" s="179"/>
      <c r="C211" s="180"/>
      <c r="D211" s="180"/>
      <c r="E211" s="180"/>
      <c r="F211" s="180"/>
      <c r="G211" s="180"/>
      <c r="H211" s="180"/>
      <c r="I211" s="180"/>
      <c r="J211" s="180"/>
      <c r="K211" s="180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  <c r="BD211" s="181"/>
      <c r="BE211" s="181"/>
      <c r="BF211" s="181"/>
      <c r="BG211" s="181"/>
    </row>
    <row r="212" customFormat="false" ht="12.75" hidden="false" customHeight="false" outlineLevel="0" collapsed="false">
      <c r="B212" s="179"/>
      <c r="C212" s="180"/>
      <c r="D212" s="180"/>
      <c r="E212" s="180"/>
      <c r="F212" s="180"/>
      <c r="G212" s="180"/>
      <c r="H212" s="180"/>
      <c r="I212" s="180"/>
      <c r="J212" s="180"/>
      <c r="K212" s="180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1"/>
    </row>
    <row r="213" customFormat="false" ht="12.75" hidden="false" customHeight="false" outlineLevel="0" collapsed="false">
      <c r="B213" s="179"/>
      <c r="C213" s="180"/>
      <c r="D213" s="180"/>
      <c r="E213" s="180"/>
      <c r="F213" s="180"/>
      <c r="G213" s="180"/>
      <c r="H213" s="180"/>
      <c r="I213" s="180"/>
      <c r="J213" s="180"/>
      <c r="K213" s="180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  <c r="BD213" s="181"/>
      <c r="BE213" s="181"/>
      <c r="BF213" s="181"/>
      <c r="BG213" s="181"/>
    </row>
    <row r="214" customFormat="false" ht="12.75" hidden="false" customHeight="false" outlineLevel="0" collapsed="false">
      <c r="B214" s="179"/>
      <c r="C214" s="180"/>
      <c r="D214" s="180"/>
      <c r="E214" s="180"/>
      <c r="F214" s="180"/>
      <c r="G214" s="180"/>
      <c r="H214" s="180"/>
      <c r="I214" s="180"/>
      <c r="J214" s="180"/>
      <c r="K214" s="180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</row>
    <row r="215" customFormat="false" ht="12.75" hidden="false" customHeight="false" outlineLevel="0" collapsed="false">
      <c r="B215" s="179"/>
      <c r="C215" s="180"/>
      <c r="D215" s="180"/>
      <c r="E215" s="180"/>
      <c r="F215" s="180"/>
      <c r="G215" s="180"/>
      <c r="H215" s="180"/>
      <c r="I215" s="180"/>
      <c r="J215" s="180"/>
      <c r="K215" s="180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  <c r="BD215" s="181"/>
      <c r="BE215" s="181"/>
      <c r="BF215" s="181"/>
      <c r="BG215" s="181"/>
    </row>
    <row r="216" customFormat="false" ht="12.75" hidden="false" customHeight="false" outlineLevel="0" collapsed="false">
      <c r="B216" s="179"/>
      <c r="C216" s="180"/>
      <c r="D216" s="180"/>
      <c r="E216" s="180"/>
      <c r="F216" s="180"/>
      <c r="G216" s="180"/>
      <c r="H216" s="180"/>
      <c r="I216" s="180"/>
      <c r="J216" s="180"/>
      <c r="K216" s="180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  <c r="BD216" s="181"/>
      <c r="BE216" s="181"/>
      <c r="BF216" s="181"/>
      <c r="BG216" s="181"/>
    </row>
    <row r="217" customFormat="false" ht="12.75" hidden="false" customHeight="false" outlineLevel="0" collapsed="false">
      <c r="B217" s="179"/>
      <c r="C217" s="180"/>
      <c r="D217" s="180"/>
      <c r="E217" s="180"/>
      <c r="F217" s="180"/>
      <c r="G217" s="180"/>
      <c r="H217" s="180"/>
      <c r="I217" s="180"/>
      <c r="J217" s="180"/>
      <c r="K217" s="180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</row>
    <row r="218" customFormat="false" ht="12.75" hidden="false" customHeight="false" outlineLevel="0" collapsed="false">
      <c r="B218" s="179"/>
      <c r="C218" s="180"/>
      <c r="D218" s="180"/>
      <c r="E218" s="180"/>
      <c r="F218" s="180"/>
      <c r="G218" s="180"/>
      <c r="H218" s="180"/>
      <c r="I218" s="180"/>
      <c r="J218" s="180"/>
      <c r="K218" s="180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</row>
    <row r="219" customFormat="false" ht="12.75" hidden="false" customHeight="false" outlineLevel="0" collapsed="false">
      <c r="B219" s="179"/>
      <c r="C219" s="180"/>
      <c r="D219" s="180"/>
      <c r="E219" s="180"/>
      <c r="F219" s="180"/>
      <c r="G219" s="180"/>
      <c r="H219" s="180"/>
      <c r="I219" s="180"/>
      <c r="J219" s="180"/>
      <c r="K219" s="180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</row>
    <row r="220" customFormat="false" ht="12.75" hidden="false" customHeight="false" outlineLevel="0" collapsed="false">
      <c r="B220" s="179"/>
      <c r="C220" s="180"/>
      <c r="D220" s="180"/>
      <c r="E220" s="180"/>
      <c r="F220" s="180"/>
      <c r="G220" s="180"/>
      <c r="H220" s="180"/>
      <c r="I220" s="180"/>
      <c r="J220" s="180"/>
      <c r="K220" s="180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  <c r="BD220" s="181"/>
      <c r="BE220" s="181"/>
      <c r="BF220" s="181"/>
      <c r="BG220" s="181"/>
    </row>
    <row r="221" customFormat="false" ht="12.75" hidden="false" customHeight="false" outlineLevel="0" collapsed="false">
      <c r="B221" s="179"/>
      <c r="C221" s="180"/>
      <c r="D221" s="180"/>
      <c r="E221" s="180"/>
      <c r="F221" s="180"/>
      <c r="G221" s="180"/>
      <c r="H221" s="180"/>
      <c r="I221" s="180"/>
      <c r="J221" s="180"/>
      <c r="K221" s="180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  <c r="BD221" s="181"/>
      <c r="BE221" s="181"/>
      <c r="BF221" s="181"/>
      <c r="BG221" s="181"/>
    </row>
    <row r="222" customFormat="false" ht="12.75" hidden="false" customHeight="false" outlineLevel="0" collapsed="false">
      <c r="B222" s="179"/>
      <c r="C222" s="180"/>
      <c r="D222" s="180"/>
      <c r="E222" s="180"/>
      <c r="F222" s="180"/>
      <c r="G222" s="180"/>
      <c r="H222" s="180"/>
      <c r="I222" s="180"/>
      <c r="J222" s="180"/>
      <c r="K222" s="180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</row>
    <row r="223" customFormat="false" ht="12.75" hidden="false" customHeight="false" outlineLevel="0" collapsed="false">
      <c r="B223" s="179"/>
      <c r="C223" s="180"/>
      <c r="D223" s="180"/>
      <c r="E223" s="180"/>
      <c r="F223" s="180"/>
      <c r="G223" s="180"/>
      <c r="H223" s="180"/>
      <c r="I223" s="180"/>
      <c r="J223" s="180"/>
      <c r="K223" s="180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</row>
    <row r="224" customFormat="false" ht="12.75" hidden="false" customHeight="false" outlineLevel="0" collapsed="false">
      <c r="B224" s="179"/>
      <c r="C224" s="180"/>
      <c r="D224" s="180"/>
      <c r="E224" s="180"/>
      <c r="F224" s="180"/>
      <c r="G224" s="180"/>
      <c r="H224" s="180"/>
      <c r="I224" s="180"/>
      <c r="J224" s="180"/>
      <c r="K224" s="180"/>
      <c r="L224" s="181"/>
      <c r="M224" s="181"/>
      <c r="N224" s="181"/>
      <c r="O224" s="181"/>
      <c r="P224" s="181"/>
      <c r="Q224" s="181"/>
      <c r="R224" s="181"/>
      <c r="S224" s="181"/>
      <c r="T224" s="181"/>
      <c r="U224" s="181"/>
      <c r="V224" s="181"/>
      <c r="W224" s="181"/>
      <c r="X224" s="181"/>
      <c r="Y224" s="181"/>
      <c r="Z224" s="181"/>
      <c r="AA224" s="181"/>
      <c r="AB224" s="181"/>
      <c r="AC224" s="181"/>
      <c r="AD224" s="181"/>
      <c r="AE224" s="181"/>
      <c r="AF224" s="181"/>
      <c r="AG224" s="181"/>
      <c r="AH224" s="181"/>
      <c r="AI224" s="181"/>
      <c r="AJ224" s="181"/>
      <c r="AK224" s="181"/>
      <c r="AL224" s="181"/>
      <c r="AM224" s="181"/>
      <c r="AN224" s="181"/>
      <c r="AO224" s="181"/>
      <c r="AP224" s="181"/>
      <c r="AQ224" s="181"/>
      <c r="AR224" s="181"/>
      <c r="AS224" s="181"/>
      <c r="AT224" s="181"/>
      <c r="AU224" s="181"/>
      <c r="AV224" s="181"/>
      <c r="AW224" s="181"/>
      <c r="AX224" s="181"/>
      <c r="AY224" s="181"/>
      <c r="AZ224" s="181"/>
      <c r="BA224" s="181"/>
      <c r="BB224" s="181"/>
      <c r="BC224" s="181"/>
      <c r="BD224" s="181"/>
      <c r="BE224" s="181"/>
      <c r="BF224" s="181"/>
      <c r="BG224" s="181"/>
    </row>
    <row r="225" customFormat="false" ht="12.75" hidden="false" customHeight="false" outlineLevel="0" collapsed="false">
      <c r="B225" s="179"/>
      <c r="C225" s="180"/>
      <c r="D225" s="180"/>
      <c r="E225" s="180"/>
      <c r="F225" s="180"/>
      <c r="G225" s="180"/>
      <c r="H225" s="180"/>
      <c r="I225" s="180"/>
      <c r="J225" s="180"/>
      <c r="K225" s="180"/>
      <c r="L225" s="181"/>
      <c r="M225" s="181"/>
      <c r="N225" s="181"/>
      <c r="O225" s="181"/>
      <c r="P225" s="181"/>
      <c r="Q225" s="181"/>
      <c r="R225" s="181"/>
      <c r="S225" s="181"/>
      <c r="T225" s="181"/>
      <c r="U225" s="181"/>
      <c r="V225" s="181"/>
      <c r="W225" s="181"/>
      <c r="X225" s="181"/>
      <c r="Y225" s="181"/>
      <c r="Z225" s="181"/>
      <c r="AA225" s="181"/>
      <c r="AB225" s="181"/>
      <c r="AC225" s="181"/>
      <c r="AD225" s="181"/>
      <c r="AE225" s="181"/>
      <c r="AF225" s="181"/>
      <c r="AG225" s="181"/>
      <c r="AH225" s="181"/>
      <c r="AI225" s="181"/>
      <c r="AJ225" s="181"/>
      <c r="AK225" s="181"/>
      <c r="AL225" s="181"/>
      <c r="AM225" s="181"/>
      <c r="AN225" s="181"/>
      <c r="AO225" s="181"/>
      <c r="AP225" s="181"/>
      <c r="AQ225" s="181"/>
      <c r="AR225" s="181"/>
      <c r="AS225" s="181"/>
      <c r="AT225" s="181"/>
      <c r="AU225" s="181"/>
      <c r="AV225" s="181"/>
      <c r="AW225" s="181"/>
      <c r="AX225" s="181"/>
      <c r="AY225" s="181"/>
      <c r="AZ225" s="181"/>
      <c r="BA225" s="181"/>
      <c r="BB225" s="181"/>
      <c r="BC225" s="181"/>
      <c r="BD225" s="181"/>
      <c r="BE225" s="181"/>
      <c r="BF225" s="181"/>
      <c r="BG225" s="181"/>
    </row>
    <row r="226" customFormat="false" ht="12.75" hidden="false" customHeight="false" outlineLevel="0" collapsed="false">
      <c r="B226" s="179"/>
      <c r="C226" s="180"/>
      <c r="D226" s="180"/>
      <c r="E226" s="180"/>
      <c r="F226" s="180"/>
      <c r="G226" s="180"/>
      <c r="H226" s="180"/>
      <c r="I226" s="180"/>
      <c r="J226" s="180"/>
      <c r="K226" s="180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</row>
    <row r="227" customFormat="false" ht="12.75" hidden="false" customHeight="false" outlineLevel="0" collapsed="false">
      <c r="B227" s="179"/>
      <c r="C227" s="180"/>
      <c r="D227" s="180"/>
      <c r="E227" s="180"/>
      <c r="F227" s="180"/>
      <c r="G227" s="180"/>
      <c r="H227" s="180"/>
      <c r="I227" s="180"/>
      <c r="J227" s="180"/>
      <c r="K227" s="180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  <c r="BD227" s="181"/>
      <c r="BE227" s="181"/>
      <c r="BF227" s="181"/>
      <c r="BG227" s="181"/>
    </row>
    <row r="228" customFormat="false" ht="12.75" hidden="false" customHeight="false" outlineLevel="0" collapsed="false">
      <c r="B228" s="179"/>
      <c r="C228" s="180"/>
      <c r="D228" s="180"/>
      <c r="E228" s="180"/>
      <c r="F228" s="180"/>
      <c r="G228" s="180"/>
      <c r="H228" s="180"/>
      <c r="I228" s="180"/>
      <c r="J228" s="180"/>
      <c r="K228" s="180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  <c r="BD228" s="181"/>
      <c r="BE228" s="181"/>
      <c r="BF228" s="181"/>
      <c r="BG228" s="181"/>
    </row>
    <row r="229" customFormat="false" ht="12.75" hidden="false" customHeight="false" outlineLevel="0" collapsed="false">
      <c r="B229" s="179"/>
      <c r="C229" s="180"/>
      <c r="D229" s="180"/>
      <c r="E229" s="180"/>
      <c r="F229" s="180"/>
      <c r="G229" s="180"/>
      <c r="H229" s="180"/>
      <c r="I229" s="180"/>
      <c r="J229" s="180"/>
      <c r="K229" s="180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  <c r="BD229" s="181"/>
      <c r="BE229" s="181"/>
      <c r="BF229" s="181"/>
      <c r="BG229" s="181"/>
    </row>
    <row r="230" customFormat="false" ht="12.75" hidden="false" customHeight="false" outlineLevel="0" collapsed="false">
      <c r="B230" s="179"/>
      <c r="C230" s="180"/>
      <c r="D230" s="180"/>
      <c r="E230" s="180"/>
      <c r="F230" s="180"/>
      <c r="G230" s="180"/>
      <c r="H230" s="180"/>
      <c r="I230" s="180"/>
      <c r="J230" s="180"/>
      <c r="K230" s="180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  <c r="BD230" s="181"/>
      <c r="BE230" s="181"/>
      <c r="BF230" s="181"/>
      <c r="BG230" s="181"/>
    </row>
    <row r="231" customFormat="false" ht="12.75" hidden="false" customHeight="false" outlineLevel="0" collapsed="false">
      <c r="B231" s="179"/>
      <c r="C231" s="180"/>
      <c r="D231" s="180"/>
      <c r="E231" s="180"/>
      <c r="F231" s="180"/>
      <c r="G231" s="180"/>
      <c r="H231" s="180"/>
      <c r="I231" s="180"/>
      <c r="J231" s="180"/>
      <c r="K231" s="180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  <c r="BD231" s="181"/>
      <c r="BE231" s="181"/>
      <c r="BF231" s="181"/>
      <c r="BG231" s="181"/>
    </row>
    <row r="232" customFormat="false" ht="12.75" hidden="false" customHeight="false" outlineLevel="0" collapsed="false">
      <c r="B232" s="179"/>
      <c r="C232" s="180"/>
      <c r="D232" s="180"/>
      <c r="E232" s="180"/>
      <c r="F232" s="180"/>
      <c r="G232" s="180"/>
      <c r="H232" s="180"/>
      <c r="I232" s="180"/>
      <c r="J232" s="180"/>
      <c r="K232" s="180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</row>
    <row r="233" customFormat="false" ht="12.75" hidden="false" customHeight="false" outlineLevel="0" collapsed="false">
      <c r="B233" s="179"/>
      <c r="C233" s="180"/>
      <c r="D233" s="180"/>
      <c r="E233" s="180"/>
      <c r="F233" s="180"/>
      <c r="G233" s="180"/>
      <c r="H233" s="180"/>
      <c r="I233" s="180"/>
      <c r="J233" s="180"/>
      <c r="K233" s="180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  <c r="BD233" s="181"/>
      <c r="BE233" s="181"/>
      <c r="BF233" s="181"/>
      <c r="BG233" s="181"/>
    </row>
    <row r="234" customFormat="false" ht="12.75" hidden="false" customHeight="false" outlineLevel="0" collapsed="false">
      <c r="B234" s="179"/>
      <c r="C234" s="180"/>
      <c r="D234" s="180"/>
      <c r="E234" s="180"/>
      <c r="F234" s="180"/>
      <c r="G234" s="180"/>
      <c r="H234" s="180"/>
      <c r="I234" s="180"/>
      <c r="J234" s="180"/>
      <c r="K234" s="180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  <c r="BD234" s="181"/>
      <c r="BE234" s="181"/>
      <c r="BF234" s="181"/>
      <c r="BG234" s="181"/>
    </row>
    <row r="235" customFormat="false" ht="12.75" hidden="false" customHeight="false" outlineLevel="0" collapsed="false">
      <c r="B235" s="179"/>
      <c r="C235" s="180"/>
      <c r="D235" s="180"/>
      <c r="E235" s="180"/>
      <c r="F235" s="180"/>
      <c r="G235" s="180"/>
      <c r="H235" s="180"/>
      <c r="I235" s="180"/>
      <c r="J235" s="180"/>
      <c r="K235" s="180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  <c r="BD235" s="181"/>
      <c r="BE235" s="181"/>
      <c r="BF235" s="181"/>
      <c r="BG235" s="181"/>
    </row>
    <row r="236" customFormat="false" ht="12.75" hidden="false" customHeight="false" outlineLevel="0" collapsed="false">
      <c r="B236" s="179"/>
      <c r="C236" s="180"/>
      <c r="D236" s="180"/>
      <c r="E236" s="180"/>
      <c r="F236" s="180"/>
      <c r="G236" s="180"/>
      <c r="H236" s="180"/>
      <c r="I236" s="180"/>
      <c r="J236" s="180"/>
      <c r="K236" s="180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  <c r="BD236" s="181"/>
      <c r="BE236" s="181"/>
      <c r="BF236" s="181"/>
      <c r="BG236" s="181"/>
    </row>
    <row r="237" customFormat="false" ht="12.75" hidden="false" customHeight="false" outlineLevel="0" collapsed="false">
      <c r="B237" s="179"/>
      <c r="C237" s="180"/>
      <c r="D237" s="180"/>
      <c r="E237" s="180"/>
      <c r="F237" s="180"/>
      <c r="G237" s="180"/>
      <c r="H237" s="180"/>
      <c r="I237" s="180"/>
      <c r="J237" s="180"/>
      <c r="K237" s="180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  <c r="BD237" s="181"/>
      <c r="BE237" s="181"/>
      <c r="BF237" s="181"/>
      <c r="BG237" s="181"/>
    </row>
    <row r="238" customFormat="false" ht="12.75" hidden="false" customHeight="false" outlineLevel="0" collapsed="false">
      <c r="B238" s="179"/>
      <c r="C238" s="180"/>
      <c r="D238" s="180"/>
      <c r="E238" s="180"/>
      <c r="F238" s="180"/>
      <c r="G238" s="180"/>
      <c r="H238" s="180"/>
      <c r="I238" s="180"/>
      <c r="J238" s="180"/>
      <c r="K238" s="180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  <c r="BD238" s="181"/>
      <c r="BE238" s="181"/>
      <c r="BF238" s="181"/>
      <c r="BG238" s="181"/>
    </row>
    <row r="239" customFormat="false" ht="12.75" hidden="false" customHeight="false" outlineLevel="0" collapsed="false">
      <c r="B239" s="179"/>
      <c r="C239" s="180"/>
      <c r="D239" s="180"/>
      <c r="E239" s="180"/>
      <c r="F239" s="180"/>
      <c r="G239" s="180"/>
      <c r="H239" s="180"/>
      <c r="I239" s="180"/>
      <c r="J239" s="180"/>
      <c r="K239" s="180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</row>
    <row r="240" customFormat="false" ht="12.75" hidden="false" customHeight="false" outlineLevel="0" collapsed="false">
      <c r="B240" s="179"/>
      <c r="C240" s="180"/>
      <c r="D240" s="180"/>
      <c r="E240" s="180"/>
      <c r="F240" s="180"/>
      <c r="G240" s="180"/>
      <c r="H240" s="180"/>
      <c r="I240" s="180"/>
      <c r="J240" s="180"/>
      <c r="K240" s="180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</row>
    <row r="241" customFormat="false" ht="12.75" hidden="false" customHeight="false" outlineLevel="0" collapsed="false">
      <c r="B241" s="179"/>
      <c r="C241" s="180"/>
      <c r="D241" s="180"/>
      <c r="E241" s="180"/>
      <c r="F241" s="180"/>
      <c r="G241" s="180"/>
      <c r="H241" s="180"/>
      <c r="I241" s="180"/>
      <c r="J241" s="180"/>
      <c r="K241" s="180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</row>
    <row r="242" customFormat="false" ht="12.75" hidden="false" customHeight="false" outlineLevel="0" collapsed="false">
      <c r="B242" s="179"/>
      <c r="C242" s="180"/>
      <c r="D242" s="180"/>
      <c r="E242" s="180"/>
      <c r="F242" s="180"/>
      <c r="G242" s="180"/>
      <c r="H242" s="180"/>
      <c r="I242" s="180"/>
      <c r="J242" s="180"/>
      <c r="K242" s="180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</row>
    <row r="243" customFormat="false" ht="12.75" hidden="false" customHeight="false" outlineLevel="0" collapsed="false">
      <c r="B243" s="179"/>
      <c r="C243" s="180"/>
      <c r="D243" s="180"/>
      <c r="E243" s="180"/>
      <c r="F243" s="180"/>
      <c r="G243" s="180"/>
      <c r="H243" s="180"/>
      <c r="I243" s="180"/>
      <c r="J243" s="180"/>
      <c r="K243" s="180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</row>
    <row r="244" customFormat="false" ht="12.75" hidden="false" customHeight="false" outlineLevel="0" collapsed="false">
      <c r="B244" s="179"/>
      <c r="C244" s="180"/>
      <c r="D244" s="180"/>
      <c r="E244" s="180"/>
      <c r="F244" s="180"/>
      <c r="G244" s="180"/>
      <c r="H244" s="180"/>
      <c r="I244" s="180"/>
      <c r="J244" s="180"/>
      <c r="K244" s="180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</row>
    <row r="245" customFormat="false" ht="12.75" hidden="false" customHeight="false" outlineLevel="0" collapsed="false">
      <c r="B245" s="179"/>
      <c r="C245" s="180"/>
      <c r="D245" s="180"/>
      <c r="E245" s="180"/>
      <c r="F245" s="180"/>
      <c r="G245" s="180"/>
      <c r="H245" s="180"/>
      <c r="I245" s="180"/>
      <c r="J245" s="180"/>
      <c r="K245" s="180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  <c r="BD245" s="181"/>
      <c r="BE245" s="181"/>
      <c r="BF245" s="181"/>
      <c r="BG245" s="181"/>
    </row>
    <row r="246" customFormat="false" ht="12.75" hidden="false" customHeight="false" outlineLevel="0" collapsed="false">
      <c r="B246" s="179"/>
      <c r="C246" s="180"/>
      <c r="D246" s="180"/>
      <c r="E246" s="180"/>
      <c r="F246" s="180"/>
      <c r="G246" s="180"/>
      <c r="H246" s="180"/>
      <c r="I246" s="180"/>
      <c r="J246" s="180"/>
      <c r="K246" s="180"/>
      <c r="L246" s="181"/>
      <c r="M246" s="181"/>
      <c r="N246" s="181"/>
      <c r="O246" s="181"/>
      <c r="P246" s="181"/>
      <c r="Q246" s="181"/>
      <c r="R246" s="181"/>
      <c r="S246" s="181"/>
      <c r="T246" s="181"/>
      <c r="U246" s="181"/>
      <c r="V246" s="181"/>
      <c r="W246" s="181"/>
      <c r="X246" s="181"/>
      <c r="Y246" s="181"/>
      <c r="Z246" s="181"/>
      <c r="AA246" s="181"/>
      <c r="AB246" s="181"/>
      <c r="AC246" s="181"/>
      <c r="AD246" s="181"/>
      <c r="AE246" s="181"/>
      <c r="AF246" s="181"/>
      <c r="AG246" s="181"/>
      <c r="AH246" s="181"/>
      <c r="AI246" s="181"/>
      <c r="AJ246" s="181"/>
      <c r="AK246" s="181"/>
      <c r="AL246" s="181"/>
      <c r="AM246" s="181"/>
      <c r="AN246" s="181"/>
      <c r="AO246" s="181"/>
      <c r="AP246" s="181"/>
      <c r="AQ246" s="181"/>
      <c r="AR246" s="181"/>
      <c r="AS246" s="181"/>
      <c r="AT246" s="181"/>
      <c r="AU246" s="181"/>
      <c r="AV246" s="181"/>
      <c r="AW246" s="181"/>
      <c r="AX246" s="181"/>
      <c r="AY246" s="181"/>
      <c r="AZ246" s="181"/>
      <c r="BA246" s="181"/>
      <c r="BB246" s="181"/>
      <c r="BC246" s="181"/>
      <c r="BD246" s="181"/>
      <c r="BE246" s="181"/>
      <c r="BF246" s="181"/>
      <c r="BG246" s="181"/>
    </row>
    <row r="247" customFormat="false" ht="12.75" hidden="false" customHeight="false" outlineLevel="0" collapsed="false">
      <c r="B247" s="179"/>
      <c r="C247" s="180"/>
      <c r="D247" s="180"/>
      <c r="E247" s="180"/>
      <c r="F247" s="180"/>
      <c r="G247" s="180"/>
      <c r="H247" s="180"/>
      <c r="I247" s="180"/>
      <c r="J247" s="180"/>
      <c r="K247" s="180"/>
      <c r="L247" s="181"/>
      <c r="M247" s="181"/>
      <c r="N247" s="181"/>
      <c r="O247" s="181"/>
      <c r="P247" s="181"/>
      <c r="Q247" s="181"/>
      <c r="R247" s="181"/>
      <c r="S247" s="181"/>
      <c r="T247" s="181"/>
      <c r="U247" s="181"/>
      <c r="V247" s="181"/>
      <c r="W247" s="181"/>
      <c r="X247" s="181"/>
      <c r="Y247" s="181"/>
      <c r="Z247" s="181"/>
      <c r="AA247" s="181"/>
      <c r="AB247" s="181"/>
      <c r="AC247" s="181"/>
      <c r="AD247" s="181"/>
      <c r="AE247" s="181"/>
      <c r="AF247" s="181"/>
      <c r="AG247" s="181"/>
      <c r="AH247" s="181"/>
      <c r="AI247" s="181"/>
      <c r="AJ247" s="181"/>
      <c r="AK247" s="181"/>
      <c r="AL247" s="181"/>
      <c r="AM247" s="181"/>
      <c r="AN247" s="181"/>
      <c r="AO247" s="181"/>
      <c r="AP247" s="181"/>
      <c r="AQ247" s="181"/>
      <c r="AR247" s="181"/>
      <c r="AS247" s="181"/>
      <c r="AT247" s="181"/>
      <c r="AU247" s="181"/>
      <c r="AV247" s="181"/>
      <c r="AW247" s="181"/>
      <c r="AX247" s="181"/>
      <c r="AY247" s="181"/>
      <c r="AZ247" s="181"/>
      <c r="BA247" s="181"/>
      <c r="BB247" s="181"/>
      <c r="BC247" s="181"/>
      <c r="BD247" s="181"/>
      <c r="BE247" s="181"/>
      <c r="BF247" s="181"/>
      <c r="BG247" s="181"/>
    </row>
    <row r="248" customFormat="false" ht="12.75" hidden="false" customHeight="false" outlineLevel="0" collapsed="false">
      <c r="B248" s="179"/>
      <c r="C248" s="180"/>
      <c r="D248" s="180"/>
      <c r="E248" s="180"/>
      <c r="F248" s="180"/>
      <c r="G248" s="180"/>
      <c r="H248" s="180"/>
      <c r="I248" s="180"/>
      <c r="J248" s="180"/>
      <c r="K248" s="180"/>
      <c r="L248" s="181"/>
      <c r="M248" s="181"/>
      <c r="N248" s="181"/>
      <c r="O248" s="181"/>
      <c r="P248" s="181"/>
      <c r="Q248" s="181"/>
      <c r="R248" s="181"/>
      <c r="S248" s="181"/>
      <c r="T248" s="181"/>
      <c r="U248" s="181"/>
      <c r="V248" s="181"/>
      <c r="W248" s="181"/>
      <c r="X248" s="181"/>
      <c r="Y248" s="181"/>
      <c r="Z248" s="181"/>
      <c r="AA248" s="181"/>
      <c r="AB248" s="181"/>
      <c r="AC248" s="181"/>
      <c r="AD248" s="181"/>
      <c r="AE248" s="181"/>
      <c r="AF248" s="181"/>
      <c r="AG248" s="181"/>
      <c r="AH248" s="181"/>
      <c r="AI248" s="181"/>
      <c r="AJ248" s="181"/>
      <c r="AK248" s="181"/>
      <c r="AL248" s="181"/>
      <c r="AM248" s="181"/>
      <c r="AN248" s="181"/>
      <c r="AO248" s="181"/>
      <c r="AP248" s="181"/>
      <c r="AQ248" s="181"/>
      <c r="AR248" s="181"/>
      <c r="AS248" s="181"/>
      <c r="AT248" s="181"/>
      <c r="AU248" s="181"/>
      <c r="AV248" s="181"/>
      <c r="AW248" s="181"/>
      <c r="AX248" s="181"/>
      <c r="AY248" s="181"/>
      <c r="AZ248" s="181"/>
      <c r="BA248" s="181"/>
      <c r="BB248" s="181"/>
      <c r="BC248" s="181"/>
      <c r="BD248" s="181"/>
      <c r="BE248" s="181"/>
      <c r="BF248" s="181"/>
      <c r="BG248" s="181"/>
    </row>
    <row r="249" customFormat="false" ht="12.75" hidden="false" customHeight="false" outlineLevel="0" collapsed="false">
      <c r="B249" s="179"/>
      <c r="C249" s="180"/>
      <c r="D249" s="180"/>
      <c r="E249" s="180"/>
      <c r="F249" s="180"/>
      <c r="G249" s="180"/>
      <c r="H249" s="180"/>
      <c r="I249" s="180"/>
      <c r="J249" s="180"/>
      <c r="K249" s="180"/>
      <c r="L249" s="181"/>
      <c r="M249" s="181"/>
      <c r="N249" s="181"/>
      <c r="O249" s="181"/>
      <c r="P249" s="181"/>
      <c r="Q249" s="181"/>
      <c r="R249" s="181"/>
      <c r="S249" s="181"/>
      <c r="T249" s="181"/>
      <c r="U249" s="181"/>
      <c r="V249" s="181"/>
      <c r="W249" s="181"/>
      <c r="X249" s="181"/>
      <c r="Y249" s="181"/>
      <c r="Z249" s="181"/>
      <c r="AA249" s="181"/>
      <c r="AB249" s="181"/>
      <c r="AC249" s="181"/>
      <c r="AD249" s="181"/>
      <c r="AE249" s="181"/>
      <c r="AF249" s="181"/>
      <c r="AG249" s="181"/>
      <c r="AH249" s="181"/>
      <c r="AI249" s="181"/>
      <c r="AJ249" s="181"/>
      <c r="AK249" s="181"/>
      <c r="AL249" s="181"/>
      <c r="AM249" s="181"/>
      <c r="AN249" s="181"/>
      <c r="AO249" s="181"/>
      <c r="AP249" s="181"/>
      <c r="AQ249" s="181"/>
      <c r="AR249" s="181"/>
      <c r="AS249" s="181"/>
      <c r="AT249" s="181"/>
      <c r="AU249" s="181"/>
      <c r="AV249" s="181"/>
      <c r="AW249" s="181"/>
      <c r="AX249" s="181"/>
      <c r="AY249" s="181"/>
      <c r="AZ249" s="181"/>
      <c r="BA249" s="181"/>
      <c r="BB249" s="181"/>
      <c r="BC249" s="181"/>
      <c r="BD249" s="181"/>
      <c r="BE249" s="181"/>
      <c r="BF249" s="181"/>
      <c r="BG249" s="181"/>
    </row>
    <row r="250" customFormat="false" ht="12.75" hidden="false" customHeight="false" outlineLevel="0" collapsed="false">
      <c r="B250" s="179"/>
      <c r="C250" s="180"/>
      <c r="D250" s="180"/>
      <c r="E250" s="180"/>
      <c r="F250" s="180"/>
      <c r="G250" s="180"/>
      <c r="H250" s="180"/>
      <c r="I250" s="180"/>
      <c r="J250" s="180"/>
      <c r="K250" s="180"/>
      <c r="L250" s="181"/>
      <c r="M250" s="181"/>
      <c r="N250" s="181"/>
      <c r="O250" s="181"/>
      <c r="P250" s="181"/>
      <c r="Q250" s="181"/>
      <c r="R250" s="181"/>
      <c r="S250" s="181"/>
      <c r="T250" s="181"/>
      <c r="U250" s="181"/>
      <c r="V250" s="181"/>
      <c r="W250" s="181"/>
      <c r="X250" s="181"/>
      <c r="Y250" s="181"/>
      <c r="Z250" s="181"/>
      <c r="AA250" s="181"/>
      <c r="AB250" s="181"/>
      <c r="AC250" s="181"/>
      <c r="AD250" s="181"/>
      <c r="AE250" s="181"/>
      <c r="AF250" s="181"/>
      <c r="AG250" s="181"/>
      <c r="AH250" s="181"/>
      <c r="AI250" s="181"/>
      <c r="AJ250" s="181"/>
      <c r="AK250" s="181"/>
      <c r="AL250" s="181"/>
      <c r="AM250" s="181"/>
      <c r="AN250" s="181"/>
      <c r="AO250" s="181"/>
      <c r="AP250" s="181"/>
      <c r="AQ250" s="181"/>
      <c r="AR250" s="181"/>
      <c r="AS250" s="181"/>
      <c r="AT250" s="181"/>
      <c r="AU250" s="181"/>
      <c r="AV250" s="181"/>
      <c r="AW250" s="181"/>
      <c r="AX250" s="181"/>
      <c r="AY250" s="181"/>
      <c r="AZ250" s="181"/>
      <c r="BA250" s="181"/>
      <c r="BB250" s="181"/>
      <c r="BC250" s="181"/>
      <c r="BD250" s="181"/>
      <c r="BE250" s="181"/>
      <c r="BF250" s="181"/>
      <c r="BG250" s="181"/>
    </row>
    <row r="251" customFormat="false" ht="12.75" hidden="false" customHeight="false" outlineLevel="0" collapsed="false">
      <c r="B251" s="179"/>
      <c r="C251" s="180"/>
      <c r="D251" s="180"/>
      <c r="E251" s="180"/>
      <c r="F251" s="180"/>
      <c r="G251" s="180"/>
      <c r="H251" s="180"/>
      <c r="I251" s="180"/>
      <c r="J251" s="180"/>
      <c r="K251" s="180"/>
      <c r="L251" s="181"/>
      <c r="M251" s="181"/>
      <c r="N251" s="181"/>
      <c r="O251" s="181"/>
      <c r="P251" s="181"/>
      <c r="Q251" s="181"/>
      <c r="R251" s="181"/>
      <c r="S251" s="181"/>
      <c r="T251" s="181"/>
      <c r="U251" s="181"/>
      <c r="V251" s="181"/>
      <c r="W251" s="181"/>
      <c r="X251" s="181"/>
      <c r="Y251" s="181"/>
      <c r="Z251" s="181"/>
      <c r="AA251" s="181"/>
      <c r="AB251" s="181"/>
      <c r="AC251" s="181"/>
      <c r="AD251" s="181"/>
      <c r="AE251" s="181"/>
      <c r="AF251" s="181"/>
      <c r="AG251" s="181"/>
      <c r="AH251" s="181"/>
      <c r="AI251" s="181"/>
      <c r="AJ251" s="181"/>
      <c r="AK251" s="181"/>
      <c r="AL251" s="181"/>
      <c r="AM251" s="181"/>
      <c r="AN251" s="181"/>
      <c r="AO251" s="181"/>
      <c r="AP251" s="181"/>
      <c r="AQ251" s="181"/>
      <c r="AR251" s="181"/>
      <c r="AS251" s="181"/>
      <c r="AT251" s="181"/>
      <c r="AU251" s="181"/>
      <c r="AV251" s="181"/>
      <c r="AW251" s="181"/>
      <c r="AX251" s="181"/>
      <c r="AY251" s="181"/>
      <c r="AZ251" s="181"/>
      <c r="BA251" s="181"/>
      <c r="BB251" s="181"/>
      <c r="BC251" s="181"/>
      <c r="BD251" s="181"/>
      <c r="BE251" s="181"/>
      <c r="BF251" s="181"/>
      <c r="BG251" s="181"/>
    </row>
    <row r="252" customFormat="false" ht="12.75" hidden="false" customHeight="false" outlineLevel="0" collapsed="false">
      <c r="B252" s="179"/>
      <c r="C252" s="180"/>
      <c r="D252" s="180"/>
      <c r="E252" s="180"/>
      <c r="F252" s="180"/>
      <c r="G252" s="180"/>
      <c r="H252" s="180"/>
      <c r="I252" s="180"/>
      <c r="J252" s="180"/>
      <c r="K252" s="180"/>
      <c r="L252" s="181"/>
      <c r="M252" s="181"/>
      <c r="N252" s="181"/>
      <c r="O252" s="181"/>
      <c r="P252" s="181"/>
      <c r="Q252" s="181"/>
      <c r="R252" s="181"/>
      <c r="S252" s="181"/>
      <c r="T252" s="181"/>
      <c r="U252" s="181"/>
      <c r="V252" s="181"/>
      <c r="W252" s="181"/>
      <c r="X252" s="181"/>
      <c r="Y252" s="181"/>
      <c r="Z252" s="181"/>
      <c r="AA252" s="181"/>
      <c r="AB252" s="181"/>
      <c r="AC252" s="181"/>
      <c r="AD252" s="181"/>
      <c r="AE252" s="181"/>
      <c r="AF252" s="181"/>
      <c r="AG252" s="181"/>
      <c r="AH252" s="181"/>
      <c r="AI252" s="181"/>
      <c r="AJ252" s="181"/>
      <c r="AK252" s="181"/>
      <c r="AL252" s="181"/>
      <c r="AM252" s="181"/>
      <c r="AN252" s="181"/>
      <c r="AO252" s="181"/>
      <c r="AP252" s="181"/>
      <c r="AQ252" s="181"/>
      <c r="AR252" s="181"/>
      <c r="AS252" s="181"/>
      <c r="AT252" s="181"/>
      <c r="AU252" s="181"/>
      <c r="AV252" s="181"/>
      <c r="AW252" s="181"/>
      <c r="AX252" s="181"/>
      <c r="AY252" s="181"/>
      <c r="AZ252" s="181"/>
      <c r="BA252" s="181"/>
      <c r="BB252" s="181"/>
      <c r="BC252" s="181"/>
      <c r="BD252" s="181"/>
      <c r="BE252" s="181"/>
      <c r="BF252" s="181"/>
      <c r="BG252" s="181"/>
    </row>
    <row r="253" customFormat="false" ht="12.75" hidden="false" customHeight="false" outlineLevel="0" collapsed="false">
      <c r="B253" s="179"/>
      <c r="C253" s="180"/>
      <c r="D253" s="180"/>
      <c r="E253" s="180"/>
      <c r="F253" s="180"/>
      <c r="G253" s="180"/>
      <c r="H253" s="180"/>
      <c r="I253" s="180"/>
      <c r="J253" s="180"/>
      <c r="K253" s="180"/>
      <c r="L253" s="181"/>
      <c r="M253" s="181"/>
      <c r="N253" s="181"/>
      <c r="O253" s="181"/>
      <c r="P253" s="181"/>
      <c r="Q253" s="181"/>
      <c r="R253" s="181"/>
      <c r="S253" s="181"/>
      <c r="T253" s="181"/>
      <c r="U253" s="181"/>
      <c r="V253" s="181"/>
      <c r="W253" s="181"/>
      <c r="X253" s="181"/>
      <c r="Y253" s="181"/>
      <c r="Z253" s="181"/>
      <c r="AA253" s="181"/>
      <c r="AB253" s="181"/>
      <c r="AC253" s="181"/>
      <c r="AD253" s="181"/>
      <c r="AE253" s="181"/>
      <c r="AF253" s="181"/>
      <c r="AG253" s="181"/>
      <c r="AH253" s="181"/>
      <c r="AI253" s="181"/>
      <c r="AJ253" s="181"/>
      <c r="AK253" s="181"/>
      <c r="AL253" s="181"/>
      <c r="AM253" s="181"/>
      <c r="AN253" s="181"/>
      <c r="AO253" s="181"/>
      <c r="AP253" s="181"/>
      <c r="AQ253" s="181"/>
      <c r="AR253" s="181"/>
      <c r="AS253" s="181"/>
      <c r="AT253" s="181"/>
      <c r="AU253" s="181"/>
      <c r="AV253" s="181"/>
      <c r="AW253" s="181"/>
      <c r="AX253" s="181"/>
      <c r="AY253" s="181"/>
      <c r="AZ253" s="181"/>
      <c r="BA253" s="181"/>
      <c r="BB253" s="181"/>
      <c r="BC253" s="181"/>
      <c r="BD253" s="181"/>
      <c r="BE253" s="181"/>
      <c r="BF253" s="181"/>
      <c r="BG253" s="181"/>
    </row>
    <row r="254" customFormat="false" ht="12.75" hidden="false" customHeight="false" outlineLevel="0" collapsed="false">
      <c r="B254" s="179"/>
      <c r="C254" s="180"/>
      <c r="D254" s="180"/>
      <c r="E254" s="180"/>
      <c r="F254" s="180"/>
      <c r="G254" s="180"/>
      <c r="H254" s="180"/>
      <c r="I254" s="180"/>
      <c r="J254" s="180"/>
      <c r="K254" s="180"/>
      <c r="L254" s="181"/>
      <c r="M254" s="181"/>
      <c r="N254" s="181"/>
      <c r="O254" s="181"/>
      <c r="P254" s="181"/>
      <c r="Q254" s="181"/>
      <c r="R254" s="181"/>
      <c r="S254" s="181"/>
      <c r="T254" s="181"/>
      <c r="U254" s="181"/>
      <c r="V254" s="181"/>
      <c r="W254" s="181"/>
      <c r="X254" s="181"/>
      <c r="Y254" s="181"/>
      <c r="Z254" s="181"/>
      <c r="AA254" s="181"/>
      <c r="AB254" s="181"/>
      <c r="AC254" s="181"/>
      <c r="AD254" s="181"/>
      <c r="AE254" s="181"/>
      <c r="AF254" s="181"/>
      <c r="AG254" s="181"/>
      <c r="AH254" s="181"/>
      <c r="AI254" s="181"/>
      <c r="AJ254" s="181"/>
      <c r="AK254" s="181"/>
      <c r="AL254" s="181"/>
      <c r="AM254" s="181"/>
      <c r="AN254" s="181"/>
      <c r="AO254" s="181"/>
      <c r="AP254" s="181"/>
      <c r="AQ254" s="181"/>
      <c r="AR254" s="181"/>
      <c r="AS254" s="181"/>
      <c r="AT254" s="181"/>
      <c r="AU254" s="181"/>
      <c r="AV254" s="181"/>
      <c r="AW254" s="181"/>
      <c r="AX254" s="181"/>
      <c r="AY254" s="181"/>
      <c r="AZ254" s="181"/>
      <c r="BA254" s="181"/>
      <c r="BB254" s="181"/>
      <c r="BC254" s="181"/>
      <c r="BD254" s="181"/>
      <c r="BE254" s="181"/>
      <c r="BF254" s="181"/>
      <c r="BG254" s="181"/>
    </row>
    <row r="255" customFormat="false" ht="12.75" hidden="false" customHeight="false" outlineLevel="0" collapsed="false">
      <c r="B255" s="179"/>
      <c r="C255" s="180"/>
      <c r="D255" s="180"/>
      <c r="E255" s="180"/>
      <c r="F255" s="180"/>
      <c r="G255" s="180"/>
      <c r="H255" s="180"/>
      <c r="I255" s="180"/>
      <c r="J255" s="180"/>
      <c r="K255" s="180"/>
      <c r="L255" s="181"/>
      <c r="M255" s="181"/>
      <c r="N255" s="181"/>
      <c r="O255" s="181"/>
      <c r="P255" s="181"/>
      <c r="Q255" s="181"/>
      <c r="R255" s="181"/>
      <c r="S255" s="181"/>
      <c r="T255" s="181"/>
      <c r="U255" s="181"/>
      <c r="V255" s="181"/>
      <c r="W255" s="181"/>
      <c r="X255" s="181"/>
      <c r="Y255" s="181"/>
      <c r="Z255" s="181"/>
      <c r="AA255" s="181"/>
      <c r="AB255" s="181"/>
      <c r="AC255" s="181"/>
      <c r="AD255" s="181"/>
      <c r="AE255" s="181"/>
      <c r="AF255" s="181"/>
      <c r="AG255" s="181"/>
      <c r="AH255" s="181"/>
      <c r="AI255" s="181"/>
      <c r="AJ255" s="181"/>
      <c r="AK255" s="181"/>
      <c r="AL255" s="181"/>
      <c r="AM255" s="181"/>
      <c r="AN255" s="181"/>
      <c r="AO255" s="181"/>
      <c r="AP255" s="181"/>
      <c r="AQ255" s="181"/>
      <c r="AR255" s="181"/>
      <c r="AS255" s="181"/>
      <c r="AT255" s="181"/>
      <c r="AU255" s="181"/>
      <c r="AV255" s="181"/>
      <c r="AW255" s="181"/>
      <c r="AX255" s="181"/>
      <c r="AY255" s="181"/>
      <c r="AZ255" s="181"/>
      <c r="BA255" s="181"/>
      <c r="BB255" s="181"/>
      <c r="BC255" s="181"/>
      <c r="BD255" s="181"/>
      <c r="BE255" s="181"/>
      <c r="BF255" s="181"/>
      <c r="BG255" s="181"/>
    </row>
    <row r="256" customFormat="false" ht="12.75" hidden="false" customHeight="false" outlineLevel="0" collapsed="false">
      <c r="B256" s="179"/>
      <c r="C256" s="180"/>
      <c r="D256" s="180"/>
      <c r="E256" s="180"/>
      <c r="F256" s="180"/>
      <c r="G256" s="180"/>
      <c r="H256" s="180"/>
      <c r="I256" s="180"/>
      <c r="J256" s="180"/>
      <c r="K256" s="180"/>
      <c r="L256" s="181"/>
      <c r="M256" s="181"/>
      <c r="N256" s="181"/>
      <c r="O256" s="181"/>
      <c r="P256" s="181"/>
      <c r="Q256" s="181"/>
      <c r="R256" s="181"/>
      <c r="S256" s="181"/>
      <c r="T256" s="181"/>
      <c r="U256" s="181"/>
      <c r="V256" s="181"/>
      <c r="W256" s="181"/>
      <c r="X256" s="181"/>
      <c r="Y256" s="181"/>
      <c r="Z256" s="181"/>
      <c r="AA256" s="181"/>
      <c r="AB256" s="181"/>
      <c r="AC256" s="181"/>
      <c r="AD256" s="181"/>
      <c r="AE256" s="181"/>
      <c r="AF256" s="181"/>
      <c r="AG256" s="181"/>
      <c r="AH256" s="181"/>
      <c r="AI256" s="181"/>
      <c r="AJ256" s="181"/>
      <c r="AK256" s="181"/>
      <c r="AL256" s="181"/>
      <c r="AM256" s="181"/>
      <c r="AN256" s="181"/>
      <c r="AO256" s="181"/>
      <c r="AP256" s="181"/>
      <c r="AQ256" s="181"/>
      <c r="AR256" s="181"/>
      <c r="AS256" s="181"/>
      <c r="AT256" s="181"/>
      <c r="AU256" s="181"/>
      <c r="AV256" s="181"/>
      <c r="AW256" s="181"/>
      <c r="AX256" s="181"/>
      <c r="AY256" s="181"/>
      <c r="AZ256" s="181"/>
      <c r="BA256" s="181"/>
      <c r="BB256" s="181"/>
      <c r="BC256" s="181"/>
      <c r="BD256" s="181"/>
      <c r="BE256" s="181"/>
      <c r="BF256" s="181"/>
      <c r="BG256" s="181"/>
    </row>
    <row r="257" customFormat="false" ht="12.75" hidden="false" customHeight="false" outlineLevel="0" collapsed="false">
      <c r="B257" s="179"/>
      <c r="C257" s="180"/>
      <c r="D257" s="180"/>
      <c r="E257" s="180"/>
      <c r="F257" s="180"/>
      <c r="G257" s="180"/>
      <c r="H257" s="180"/>
      <c r="I257" s="180"/>
      <c r="J257" s="180"/>
      <c r="K257" s="180"/>
      <c r="L257" s="181"/>
      <c r="M257" s="181"/>
      <c r="N257" s="181"/>
      <c r="O257" s="181"/>
      <c r="P257" s="181"/>
      <c r="Q257" s="181"/>
      <c r="R257" s="181"/>
      <c r="S257" s="181"/>
      <c r="T257" s="181"/>
      <c r="U257" s="181"/>
      <c r="V257" s="181"/>
      <c r="W257" s="181"/>
      <c r="X257" s="181"/>
      <c r="Y257" s="181"/>
      <c r="Z257" s="181"/>
      <c r="AA257" s="181"/>
      <c r="AB257" s="181"/>
      <c r="AC257" s="181"/>
      <c r="AD257" s="181"/>
      <c r="AE257" s="181"/>
      <c r="AF257" s="181"/>
      <c r="AG257" s="181"/>
      <c r="AH257" s="181"/>
      <c r="AI257" s="181"/>
      <c r="AJ257" s="181"/>
      <c r="AK257" s="181"/>
      <c r="AL257" s="181"/>
      <c r="AM257" s="181"/>
      <c r="AN257" s="181"/>
      <c r="AO257" s="181"/>
      <c r="AP257" s="181"/>
      <c r="AQ257" s="181"/>
      <c r="AR257" s="181"/>
      <c r="AS257" s="181"/>
      <c r="AT257" s="181"/>
      <c r="AU257" s="181"/>
      <c r="AV257" s="181"/>
      <c r="AW257" s="181"/>
      <c r="AX257" s="181"/>
      <c r="AY257" s="181"/>
      <c r="AZ257" s="181"/>
      <c r="BA257" s="181"/>
      <c r="BB257" s="181"/>
      <c r="BC257" s="181"/>
      <c r="BD257" s="181"/>
      <c r="BE257" s="181"/>
      <c r="BF257" s="181"/>
      <c r="BG257" s="181"/>
    </row>
    <row r="258" customFormat="false" ht="12.75" hidden="false" customHeight="false" outlineLevel="0" collapsed="false">
      <c r="B258" s="179"/>
      <c r="C258" s="180"/>
      <c r="D258" s="180"/>
      <c r="E258" s="180"/>
      <c r="F258" s="180"/>
      <c r="G258" s="180"/>
      <c r="H258" s="180"/>
      <c r="I258" s="180"/>
      <c r="J258" s="180"/>
      <c r="K258" s="180"/>
      <c r="L258" s="181"/>
      <c r="M258" s="181"/>
      <c r="N258" s="181"/>
      <c r="O258" s="181"/>
      <c r="P258" s="181"/>
      <c r="Q258" s="181"/>
      <c r="R258" s="181"/>
      <c r="S258" s="181"/>
      <c r="T258" s="181"/>
      <c r="U258" s="181"/>
      <c r="V258" s="181"/>
      <c r="W258" s="181"/>
      <c r="X258" s="181"/>
      <c r="Y258" s="181"/>
      <c r="Z258" s="181"/>
      <c r="AA258" s="181"/>
      <c r="AB258" s="181"/>
      <c r="AC258" s="181"/>
      <c r="AD258" s="181"/>
      <c r="AE258" s="181"/>
      <c r="AF258" s="181"/>
      <c r="AG258" s="181"/>
      <c r="AH258" s="181"/>
      <c r="AI258" s="181"/>
      <c r="AJ258" s="181"/>
      <c r="AK258" s="181"/>
      <c r="AL258" s="181"/>
      <c r="AM258" s="181"/>
      <c r="AN258" s="181"/>
      <c r="AO258" s="181"/>
      <c r="AP258" s="181"/>
      <c r="AQ258" s="181"/>
      <c r="AR258" s="181"/>
      <c r="AS258" s="181"/>
      <c r="AT258" s="181"/>
      <c r="AU258" s="181"/>
      <c r="AV258" s="181"/>
      <c r="AW258" s="181"/>
      <c r="AX258" s="181"/>
      <c r="AY258" s="181"/>
      <c r="AZ258" s="181"/>
      <c r="BA258" s="181"/>
      <c r="BB258" s="181"/>
      <c r="BC258" s="181"/>
      <c r="BD258" s="181"/>
      <c r="BE258" s="181"/>
      <c r="BF258" s="181"/>
      <c r="BG258" s="181"/>
    </row>
    <row r="259" customFormat="false" ht="12.75" hidden="false" customHeight="false" outlineLevel="0" collapsed="false">
      <c r="B259" s="179"/>
      <c r="C259" s="180"/>
      <c r="D259" s="180"/>
      <c r="E259" s="180"/>
      <c r="F259" s="180"/>
      <c r="G259" s="180"/>
      <c r="H259" s="180"/>
      <c r="I259" s="180"/>
      <c r="J259" s="180"/>
      <c r="K259" s="180"/>
      <c r="L259" s="181"/>
      <c r="M259" s="181"/>
      <c r="N259" s="181"/>
      <c r="O259" s="181"/>
      <c r="P259" s="181"/>
      <c r="Q259" s="181"/>
      <c r="R259" s="181"/>
      <c r="S259" s="181"/>
      <c r="T259" s="181"/>
      <c r="U259" s="181"/>
      <c r="V259" s="181"/>
      <c r="W259" s="181"/>
      <c r="X259" s="181"/>
      <c r="Y259" s="181"/>
      <c r="Z259" s="181"/>
      <c r="AA259" s="181"/>
      <c r="AB259" s="181"/>
      <c r="AC259" s="181"/>
      <c r="AD259" s="181"/>
      <c r="AE259" s="181"/>
      <c r="AF259" s="181"/>
      <c r="AG259" s="181"/>
      <c r="AH259" s="181"/>
      <c r="AI259" s="181"/>
      <c r="AJ259" s="181"/>
      <c r="AK259" s="181"/>
      <c r="AL259" s="181"/>
      <c r="AM259" s="181"/>
      <c r="AN259" s="181"/>
      <c r="AO259" s="181"/>
      <c r="AP259" s="181"/>
      <c r="AQ259" s="181"/>
      <c r="AR259" s="181"/>
      <c r="AS259" s="181"/>
      <c r="AT259" s="181"/>
      <c r="AU259" s="181"/>
      <c r="AV259" s="181"/>
      <c r="AW259" s="181"/>
      <c r="AX259" s="181"/>
      <c r="AY259" s="181"/>
      <c r="AZ259" s="181"/>
      <c r="BA259" s="181"/>
      <c r="BB259" s="181"/>
      <c r="BC259" s="181"/>
      <c r="BD259" s="181"/>
      <c r="BE259" s="181"/>
      <c r="BF259" s="181"/>
      <c r="BG259" s="181"/>
    </row>
    <row r="260" customFormat="false" ht="12.75" hidden="false" customHeight="false" outlineLevel="0" collapsed="false">
      <c r="B260" s="179"/>
      <c r="C260" s="180"/>
      <c r="D260" s="180"/>
      <c r="E260" s="180"/>
      <c r="F260" s="180"/>
      <c r="G260" s="180"/>
      <c r="H260" s="180"/>
      <c r="I260" s="180"/>
      <c r="J260" s="180"/>
      <c r="K260" s="180"/>
      <c r="L260" s="181"/>
      <c r="M260" s="181"/>
      <c r="N260" s="181"/>
      <c r="O260" s="181"/>
      <c r="P260" s="181"/>
      <c r="Q260" s="181"/>
      <c r="R260" s="181"/>
      <c r="S260" s="181"/>
      <c r="T260" s="181"/>
      <c r="U260" s="181"/>
      <c r="V260" s="181"/>
      <c r="W260" s="181"/>
      <c r="X260" s="181"/>
      <c r="Y260" s="181"/>
      <c r="Z260" s="181"/>
      <c r="AA260" s="181"/>
      <c r="AB260" s="181"/>
      <c r="AC260" s="181"/>
      <c r="AD260" s="181"/>
      <c r="AE260" s="181"/>
      <c r="AF260" s="181"/>
      <c r="AG260" s="181"/>
      <c r="AH260" s="181"/>
      <c r="AI260" s="181"/>
      <c r="AJ260" s="181"/>
      <c r="AK260" s="181"/>
      <c r="AL260" s="181"/>
      <c r="AM260" s="181"/>
      <c r="AN260" s="181"/>
      <c r="AO260" s="181"/>
      <c r="AP260" s="181"/>
      <c r="AQ260" s="181"/>
      <c r="AR260" s="181"/>
      <c r="AS260" s="181"/>
      <c r="AT260" s="181"/>
      <c r="AU260" s="181"/>
      <c r="AV260" s="181"/>
      <c r="AW260" s="181"/>
      <c r="AX260" s="181"/>
      <c r="AY260" s="181"/>
      <c r="AZ260" s="181"/>
      <c r="BA260" s="181"/>
      <c r="BB260" s="181"/>
      <c r="BC260" s="181"/>
      <c r="BD260" s="181"/>
      <c r="BE260" s="181"/>
      <c r="BF260" s="181"/>
      <c r="BG260" s="181"/>
    </row>
    <row r="261" customFormat="false" ht="12.75" hidden="false" customHeight="false" outlineLevel="0" collapsed="false">
      <c r="B261" s="179"/>
      <c r="C261" s="180"/>
      <c r="D261" s="180"/>
      <c r="E261" s="180"/>
      <c r="F261" s="180"/>
      <c r="G261" s="180"/>
      <c r="H261" s="180"/>
      <c r="I261" s="180"/>
      <c r="J261" s="180"/>
      <c r="K261" s="180"/>
      <c r="L261" s="181"/>
      <c r="M261" s="181"/>
      <c r="N261" s="181"/>
      <c r="O261" s="181"/>
      <c r="P261" s="181"/>
      <c r="Q261" s="181"/>
      <c r="R261" s="181"/>
      <c r="S261" s="181"/>
      <c r="T261" s="181"/>
      <c r="U261" s="181"/>
      <c r="V261" s="181"/>
      <c r="W261" s="181"/>
      <c r="X261" s="181"/>
      <c r="Y261" s="181"/>
      <c r="Z261" s="181"/>
      <c r="AA261" s="181"/>
      <c r="AB261" s="181"/>
      <c r="AC261" s="181"/>
      <c r="AD261" s="181"/>
      <c r="AE261" s="181"/>
      <c r="AF261" s="181"/>
      <c r="AG261" s="181"/>
      <c r="AH261" s="181"/>
      <c r="AI261" s="181"/>
      <c r="AJ261" s="181"/>
      <c r="AK261" s="181"/>
      <c r="AL261" s="181"/>
      <c r="AM261" s="181"/>
      <c r="AN261" s="181"/>
      <c r="AO261" s="181"/>
      <c r="AP261" s="181"/>
      <c r="AQ261" s="181"/>
      <c r="AR261" s="181"/>
      <c r="AS261" s="181"/>
      <c r="AT261" s="181"/>
      <c r="AU261" s="181"/>
      <c r="AV261" s="181"/>
      <c r="AW261" s="181"/>
      <c r="AX261" s="181"/>
      <c r="AY261" s="181"/>
      <c r="AZ261" s="181"/>
      <c r="BA261" s="181"/>
      <c r="BB261" s="181"/>
      <c r="BC261" s="181"/>
      <c r="BD261" s="181"/>
      <c r="BE261" s="181"/>
      <c r="BF261" s="181"/>
      <c r="BG261" s="181"/>
    </row>
    <row r="262" customFormat="false" ht="12.75" hidden="false" customHeight="false" outlineLevel="0" collapsed="false">
      <c r="B262" s="179"/>
      <c r="C262" s="180"/>
      <c r="D262" s="180"/>
      <c r="E262" s="180"/>
      <c r="F262" s="180"/>
      <c r="G262" s="180"/>
      <c r="H262" s="180"/>
      <c r="I262" s="180"/>
      <c r="J262" s="180"/>
      <c r="K262" s="180"/>
      <c r="L262" s="181"/>
      <c r="M262" s="181"/>
      <c r="N262" s="181"/>
      <c r="O262" s="181"/>
      <c r="P262" s="181"/>
      <c r="Q262" s="181"/>
      <c r="R262" s="181"/>
      <c r="S262" s="181"/>
      <c r="T262" s="181"/>
      <c r="U262" s="181"/>
      <c r="V262" s="181"/>
      <c r="W262" s="181"/>
      <c r="X262" s="181"/>
      <c r="Y262" s="181"/>
      <c r="Z262" s="181"/>
      <c r="AA262" s="181"/>
      <c r="AB262" s="181"/>
      <c r="AC262" s="181"/>
      <c r="AD262" s="181"/>
      <c r="AE262" s="181"/>
      <c r="AF262" s="181"/>
      <c r="AG262" s="181"/>
      <c r="AH262" s="181"/>
      <c r="AI262" s="181"/>
      <c r="AJ262" s="181"/>
      <c r="AK262" s="181"/>
      <c r="AL262" s="181"/>
      <c r="AM262" s="181"/>
      <c r="AN262" s="181"/>
      <c r="AO262" s="181"/>
      <c r="AP262" s="181"/>
      <c r="AQ262" s="181"/>
      <c r="AR262" s="181"/>
      <c r="AS262" s="181"/>
      <c r="AT262" s="181"/>
      <c r="AU262" s="181"/>
      <c r="AV262" s="181"/>
      <c r="AW262" s="181"/>
      <c r="AX262" s="181"/>
      <c r="AY262" s="181"/>
      <c r="AZ262" s="181"/>
      <c r="BA262" s="181"/>
      <c r="BB262" s="181"/>
      <c r="BC262" s="181"/>
      <c r="BD262" s="181"/>
      <c r="BE262" s="181"/>
      <c r="BF262" s="181"/>
      <c r="BG262" s="181"/>
    </row>
    <row r="263" customFormat="false" ht="12.75" hidden="false" customHeight="false" outlineLevel="0" collapsed="false">
      <c r="B263" s="179"/>
      <c r="C263" s="180"/>
      <c r="D263" s="180"/>
      <c r="E263" s="180"/>
      <c r="F263" s="180"/>
      <c r="G263" s="180"/>
      <c r="H263" s="180"/>
      <c r="I263" s="180"/>
      <c r="J263" s="180"/>
      <c r="K263" s="180"/>
      <c r="L263" s="181"/>
      <c r="M263" s="181"/>
      <c r="N263" s="181"/>
      <c r="O263" s="181"/>
      <c r="P263" s="181"/>
      <c r="Q263" s="181"/>
      <c r="R263" s="181"/>
      <c r="S263" s="181"/>
      <c r="T263" s="181"/>
      <c r="U263" s="181"/>
      <c r="V263" s="181"/>
      <c r="W263" s="181"/>
      <c r="X263" s="181"/>
      <c r="Y263" s="181"/>
      <c r="Z263" s="181"/>
      <c r="AA263" s="181"/>
      <c r="AB263" s="181"/>
      <c r="AC263" s="181"/>
      <c r="AD263" s="181"/>
      <c r="AE263" s="181"/>
      <c r="AF263" s="181"/>
      <c r="AG263" s="181"/>
      <c r="AH263" s="181"/>
      <c r="AI263" s="181"/>
      <c r="AJ263" s="181"/>
      <c r="AK263" s="181"/>
      <c r="AL263" s="181"/>
      <c r="AM263" s="181"/>
      <c r="AN263" s="181"/>
      <c r="AO263" s="181"/>
      <c r="AP263" s="181"/>
      <c r="AQ263" s="181"/>
      <c r="AR263" s="181"/>
      <c r="AS263" s="181"/>
      <c r="AT263" s="181"/>
      <c r="AU263" s="181"/>
      <c r="AV263" s="181"/>
      <c r="AW263" s="181"/>
      <c r="AX263" s="181"/>
      <c r="AY263" s="181"/>
      <c r="AZ263" s="181"/>
      <c r="BA263" s="181"/>
      <c r="BB263" s="181"/>
      <c r="BC263" s="181"/>
      <c r="BD263" s="181"/>
      <c r="BE263" s="181"/>
      <c r="BF263" s="181"/>
      <c r="BG263" s="181"/>
    </row>
    <row r="264" customFormat="false" ht="12.75" hidden="false" customHeight="false" outlineLevel="0" collapsed="false">
      <c r="B264" s="179"/>
      <c r="C264" s="180"/>
      <c r="D264" s="180"/>
      <c r="E264" s="180"/>
      <c r="F264" s="180"/>
      <c r="G264" s="180"/>
      <c r="H264" s="180"/>
      <c r="I264" s="180"/>
      <c r="J264" s="180"/>
      <c r="K264" s="180"/>
      <c r="L264" s="181"/>
      <c r="M264" s="181"/>
      <c r="N264" s="181"/>
      <c r="O264" s="181"/>
      <c r="P264" s="181"/>
      <c r="Q264" s="181"/>
      <c r="R264" s="181"/>
      <c r="S264" s="181"/>
      <c r="T264" s="181"/>
      <c r="U264" s="181"/>
      <c r="V264" s="181"/>
      <c r="W264" s="181"/>
      <c r="X264" s="181"/>
      <c r="Y264" s="181"/>
      <c r="Z264" s="181"/>
      <c r="AA264" s="181"/>
      <c r="AB264" s="181"/>
      <c r="AC264" s="181"/>
      <c r="AD264" s="181"/>
      <c r="AE264" s="181"/>
      <c r="AF264" s="181"/>
      <c r="AG264" s="181"/>
      <c r="AH264" s="181"/>
      <c r="AI264" s="181"/>
      <c r="AJ264" s="181"/>
      <c r="AK264" s="181"/>
      <c r="AL264" s="181"/>
      <c r="AM264" s="181"/>
      <c r="AN264" s="181"/>
      <c r="AO264" s="181"/>
      <c r="AP264" s="181"/>
      <c r="AQ264" s="181"/>
      <c r="AR264" s="181"/>
      <c r="AS264" s="181"/>
      <c r="AT264" s="181"/>
      <c r="AU264" s="181"/>
      <c r="AV264" s="181"/>
      <c r="AW264" s="181"/>
      <c r="AX264" s="181"/>
      <c r="AY264" s="181"/>
      <c r="AZ264" s="181"/>
      <c r="BA264" s="181"/>
      <c r="BB264" s="181"/>
      <c r="BC264" s="181"/>
      <c r="BD264" s="181"/>
      <c r="BE264" s="181"/>
      <c r="BF264" s="181"/>
      <c r="BG264" s="181"/>
    </row>
    <row r="265" customFormat="false" ht="12.75" hidden="false" customHeight="false" outlineLevel="0" collapsed="false">
      <c r="B265" s="179"/>
      <c r="C265" s="180"/>
      <c r="D265" s="180"/>
      <c r="E265" s="180"/>
      <c r="F265" s="180"/>
      <c r="G265" s="180"/>
      <c r="H265" s="180"/>
      <c r="I265" s="180"/>
      <c r="J265" s="180"/>
      <c r="K265" s="180"/>
      <c r="L265" s="181"/>
      <c r="M265" s="181"/>
      <c r="N265" s="181"/>
      <c r="O265" s="181"/>
      <c r="P265" s="181"/>
      <c r="Q265" s="181"/>
      <c r="R265" s="181"/>
      <c r="S265" s="181"/>
      <c r="T265" s="181"/>
      <c r="U265" s="181"/>
      <c r="V265" s="181"/>
      <c r="W265" s="181"/>
      <c r="X265" s="181"/>
      <c r="Y265" s="181"/>
      <c r="Z265" s="181"/>
      <c r="AA265" s="181"/>
      <c r="AB265" s="181"/>
      <c r="AC265" s="181"/>
      <c r="AD265" s="181"/>
      <c r="AE265" s="181"/>
      <c r="AF265" s="181"/>
      <c r="AG265" s="181"/>
      <c r="AH265" s="181"/>
      <c r="AI265" s="181"/>
      <c r="AJ265" s="181"/>
      <c r="AK265" s="181"/>
      <c r="AL265" s="181"/>
      <c r="AM265" s="181"/>
      <c r="AN265" s="181"/>
      <c r="AO265" s="181"/>
      <c r="AP265" s="181"/>
      <c r="AQ265" s="181"/>
      <c r="AR265" s="181"/>
      <c r="AS265" s="181"/>
      <c r="AT265" s="181"/>
      <c r="AU265" s="181"/>
      <c r="AV265" s="181"/>
      <c r="AW265" s="181"/>
      <c r="AX265" s="181"/>
      <c r="AY265" s="181"/>
      <c r="AZ265" s="181"/>
      <c r="BA265" s="181"/>
      <c r="BB265" s="181"/>
      <c r="BC265" s="181"/>
      <c r="BD265" s="181"/>
      <c r="BE265" s="181"/>
      <c r="BF265" s="181"/>
      <c r="BG265" s="181"/>
    </row>
    <row r="266" customFormat="false" ht="12.75" hidden="false" customHeight="false" outlineLevel="0" collapsed="false">
      <c r="B266" s="179"/>
      <c r="C266" s="180"/>
      <c r="D266" s="180"/>
      <c r="E266" s="180"/>
      <c r="F266" s="180"/>
      <c r="G266" s="180"/>
      <c r="H266" s="180"/>
      <c r="I266" s="180"/>
      <c r="J266" s="180"/>
      <c r="K266" s="180"/>
      <c r="L266" s="181"/>
      <c r="M266" s="181"/>
      <c r="N266" s="181"/>
      <c r="O266" s="181"/>
      <c r="P266" s="181"/>
      <c r="Q266" s="181"/>
      <c r="R266" s="181"/>
      <c r="S266" s="181"/>
      <c r="T266" s="181"/>
      <c r="U266" s="181"/>
      <c r="V266" s="181"/>
      <c r="W266" s="181"/>
      <c r="X266" s="181"/>
      <c r="Y266" s="181"/>
      <c r="Z266" s="181"/>
      <c r="AA266" s="181"/>
      <c r="AB266" s="181"/>
      <c r="AC266" s="181"/>
      <c r="AD266" s="181"/>
      <c r="AE266" s="181"/>
      <c r="AF266" s="181"/>
      <c r="AG266" s="181"/>
      <c r="AH266" s="181"/>
      <c r="AI266" s="181"/>
      <c r="AJ266" s="181"/>
      <c r="AK266" s="181"/>
      <c r="AL266" s="181"/>
      <c r="AM266" s="181"/>
      <c r="AN266" s="181"/>
      <c r="AO266" s="181"/>
      <c r="AP266" s="181"/>
      <c r="AQ266" s="181"/>
      <c r="AR266" s="181"/>
      <c r="AS266" s="181"/>
      <c r="AT266" s="181"/>
      <c r="AU266" s="181"/>
      <c r="AV266" s="181"/>
      <c r="AW266" s="181"/>
      <c r="AX266" s="181"/>
      <c r="AY266" s="181"/>
      <c r="AZ266" s="181"/>
      <c r="BA266" s="181"/>
      <c r="BB266" s="181"/>
      <c r="BC266" s="181"/>
      <c r="BD266" s="181"/>
      <c r="BE266" s="181"/>
      <c r="BF266" s="181"/>
      <c r="BG266" s="181"/>
    </row>
    <row r="267" customFormat="false" ht="12.75" hidden="false" customHeight="false" outlineLevel="0" collapsed="false">
      <c r="B267" s="179"/>
      <c r="C267" s="180"/>
      <c r="D267" s="180"/>
      <c r="E267" s="180"/>
      <c r="F267" s="180"/>
      <c r="G267" s="180"/>
      <c r="H267" s="180"/>
      <c r="I267" s="180"/>
      <c r="J267" s="180"/>
      <c r="K267" s="180"/>
      <c r="L267" s="181"/>
      <c r="M267" s="181"/>
      <c r="N267" s="181"/>
      <c r="O267" s="181"/>
      <c r="P267" s="181"/>
      <c r="Q267" s="181"/>
      <c r="R267" s="181"/>
      <c r="S267" s="181"/>
      <c r="T267" s="181"/>
      <c r="U267" s="181"/>
      <c r="V267" s="181"/>
      <c r="W267" s="181"/>
      <c r="X267" s="181"/>
      <c r="Y267" s="181"/>
      <c r="Z267" s="181"/>
      <c r="AA267" s="181"/>
      <c r="AB267" s="181"/>
      <c r="AC267" s="181"/>
      <c r="AD267" s="181"/>
      <c r="AE267" s="181"/>
      <c r="AF267" s="181"/>
      <c r="AG267" s="181"/>
      <c r="AH267" s="181"/>
      <c r="AI267" s="181"/>
      <c r="AJ267" s="181"/>
      <c r="AK267" s="181"/>
      <c r="AL267" s="181"/>
      <c r="AM267" s="181"/>
      <c r="AN267" s="181"/>
      <c r="AO267" s="181"/>
      <c r="AP267" s="181"/>
      <c r="AQ267" s="181"/>
      <c r="AR267" s="181"/>
      <c r="AS267" s="181"/>
      <c r="AT267" s="181"/>
      <c r="AU267" s="181"/>
      <c r="AV267" s="181"/>
      <c r="AW267" s="181"/>
      <c r="AX267" s="181"/>
      <c r="AY267" s="181"/>
      <c r="AZ267" s="181"/>
      <c r="BA267" s="181"/>
      <c r="BB267" s="181"/>
      <c r="BC267" s="181"/>
      <c r="BD267" s="181"/>
      <c r="BE267" s="181"/>
      <c r="BF267" s="181"/>
      <c r="BG267" s="181"/>
    </row>
    <row r="268" customFormat="false" ht="12.75" hidden="false" customHeight="false" outlineLevel="0" collapsed="false">
      <c r="B268" s="179"/>
      <c r="C268" s="180"/>
      <c r="D268" s="180"/>
      <c r="E268" s="180"/>
      <c r="F268" s="180"/>
      <c r="G268" s="180"/>
      <c r="H268" s="180"/>
      <c r="I268" s="180"/>
      <c r="J268" s="180"/>
      <c r="K268" s="180"/>
      <c r="L268" s="181"/>
      <c r="M268" s="181"/>
      <c r="N268" s="181"/>
      <c r="O268" s="181"/>
      <c r="P268" s="181"/>
      <c r="Q268" s="181"/>
      <c r="R268" s="181"/>
      <c r="S268" s="181"/>
      <c r="T268" s="181"/>
      <c r="U268" s="181"/>
      <c r="V268" s="181"/>
      <c r="W268" s="181"/>
      <c r="X268" s="181"/>
      <c r="Y268" s="181"/>
      <c r="Z268" s="181"/>
      <c r="AA268" s="181"/>
      <c r="AB268" s="181"/>
      <c r="AC268" s="181"/>
      <c r="AD268" s="181"/>
      <c r="AE268" s="181"/>
      <c r="AF268" s="181"/>
      <c r="AG268" s="181"/>
      <c r="AH268" s="181"/>
      <c r="AI268" s="181"/>
      <c r="AJ268" s="181"/>
      <c r="AK268" s="181"/>
      <c r="AL268" s="181"/>
      <c r="AM268" s="181"/>
      <c r="AN268" s="181"/>
      <c r="AO268" s="181"/>
      <c r="AP268" s="181"/>
      <c r="AQ268" s="181"/>
      <c r="AR268" s="181"/>
      <c r="AS268" s="181"/>
      <c r="AT268" s="181"/>
      <c r="AU268" s="181"/>
      <c r="AV268" s="181"/>
      <c r="AW268" s="181"/>
      <c r="AX268" s="181"/>
      <c r="AY268" s="181"/>
      <c r="AZ268" s="181"/>
      <c r="BA268" s="181"/>
      <c r="BB268" s="181"/>
      <c r="BC268" s="181"/>
      <c r="BD268" s="181"/>
      <c r="BE268" s="181"/>
      <c r="BF268" s="181"/>
      <c r="BG268" s="181"/>
    </row>
    <row r="269" customFormat="false" ht="12.75" hidden="false" customHeight="false" outlineLevel="0" collapsed="false">
      <c r="B269" s="179"/>
      <c r="C269" s="180"/>
      <c r="D269" s="180"/>
      <c r="E269" s="180"/>
      <c r="F269" s="180"/>
      <c r="G269" s="180"/>
      <c r="H269" s="180"/>
      <c r="I269" s="180"/>
      <c r="J269" s="180"/>
      <c r="K269" s="180"/>
      <c r="L269" s="181"/>
      <c r="M269" s="181"/>
      <c r="N269" s="181"/>
      <c r="O269" s="181"/>
      <c r="P269" s="181"/>
      <c r="Q269" s="181"/>
      <c r="R269" s="181"/>
      <c r="S269" s="181"/>
      <c r="T269" s="181"/>
      <c r="U269" s="181"/>
      <c r="V269" s="181"/>
      <c r="W269" s="181"/>
      <c r="X269" s="181"/>
      <c r="Y269" s="181"/>
      <c r="Z269" s="181"/>
      <c r="AA269" s="181"/>
      <c r="AB269" s="181"/>
      <c r="AC269" s="181"/>
      <c r="AD269" s="181"/>
      <c r="AE269" s="181"/>
      <c r="AF269" s="181"/>
      <c r="AG269" s="181"/>
      <c r="AH269" s="181"/>
      <c r="AI269" s="181"/>
      <c r="AJ269" s="181"/>
      <c r="AK269" s="181"/>
      <c r="AL269" s="181"/>
      <c r="AM269" s="181"/>
      <c r="AN269" s="181"/>
      <c r="AO269" s="181"/>
      <c r="AP269" s="181"/>
      <c r="AQ269" s="181"/>
      <c r="AR269" s="181"/>
      <c r="AS269" s="181"/>
      <c r="AT269" s="181"/>
      <c r="AU269" s="181"/>
      <c r="AV269" s="181"/>
      <c r="AW269" s="181"/>
      <c r="AX269" s="181"/>
      <c r="AY269" s="181"/>
      <c r="AZ269" s="181"/>
      <c r="BA269" s="181"/>
      <c r="BB269" s="181"/>
      <c r="BC269" s="181"/>
      <c r="BD269" s="181"/>
      <c r="BE269" s="181"/>
      <c r="BF269" s="181"/>
      <c r="BG269" s="181"/>
    </row>
    <row r="270" customFormat="false" ht="12.75" hidden="false" customHeight="false" outlineLevel="0" collapsed="false">
      <c r="B270" s="179"/>
      <c r="C270" s="180"/>
      <c r="D270" s="180"/>
      <c r="E270" s="180"/>
      <c r="F270" s="180"/>
      <c r="G270" s="180"/>
      <c r="H270" s="180"/>
      <c r="I270" s="180"/>
      <c r="J270" s="180"/>
      <c r="K270" s="180"/>
      <c r="L270" s="181"/>
      <c r="M270" s="181"/>
      <c r="N270" s="181"/>
      <c r="O270" s="181"/>
      <c r="P270" s="181"/>
      <c r="Q270" s="181"/>
      <c r="R270" s="181"/>
      <c r="S270" s="181"/>
      <c r="T270" s="181"/>
      <c r="U270" s="181"/>
      <c r="V270" s="181"/>
      <c r="W270" s="181"/>
      <c r="X270" s="181"/>
      <c r="Y270" s="181"/>
      <c r="Z270" s="181"/>
      <c r="AA270" s="181"/>
      <c r="AB270" s="181"/>
      <c r="AC270" s="181"/>
      <c r="AD270" s="181"/>
      <c r="AE270" s="181"/>
      <c r="AF270" s="181"/>
      <c r="AG270" s="181"/>
      <c r="AH270" s="181"/>
      <c r="AI270" s="181"/>
      <c r="AJ270" s="181"/>
      <c r="AK270" s="181"/>
      <c r="AL270" s="181"/>
      <c r="AM270" s="181"/>
      <c r="AN270" s="181"/>
      <c r="AO270" s="181"/>
      <c r="AP270" s="181"/>
      <c r="AQ270" s="181"/>
      <c r="AR270" s="181"/>
      <c r="AS270" s="181"/>
      <c r="AT270" s="181"/>
      <c r="AU270" s="181"/>
      <c r="AV270" s="181"/>
      <c r="AW270" s="181"/>
      <c r="AX270" s="181"/>
      <c r="AY270" s="181"/>
      <c r="AZ270" s="181"/>
      <c r="BA270" s="181"/>
      <c r="BB270" s="181"/>
      <c r="BC270" s="181"/>
      <c r="BD270" s="181"/>
      <c r="BE270" s="181"/>
      <c r="BF270" s="181"/>
      <c r="BG270" s="181"/>
    </row>
    <row r="271" customFormat="false" ht="12.75" hidden="false" customHeight="false" outlineLevel="0" collapsed="false">
      <c r="B271" s="179"/>
      <c r="C271" s="180"/>
      <c r="D271" s="180"/>
      <c r="E271" s="180"/>
      <c r="F271" s="180"/>
      <c r="G271" s="180"/>
      <c r="H271" s="180"/>
      <c r="I271" s="180"/>
      <c r="J271" s="180"/>
      <c r="K271" s="180"/>
      <c r="L271" s="181"/>
      <c r="M271" s="181"/>
      <c r="N271" s="181"/>
      <c r="O271" s="181"/>
      <c r="P271" s="181"/>
      <c r="Q271" s="181"/>
      <c r="R271" s="181"/>
      <c r="S271" s="181"/>
      <c r="T271" s="181"/>
      <c r="U271" s="181"/>
      <c r="V271" s="181"/>
      <c r="W271" s="181"/>
      <c r="X271" s="181"/>
      <c r="Y271" s="181"/>
      <c r="Z271" s="181"/>
      <c r="AA271" s="181"/>
      <c r="AB271" s="181"/>
      <c r="AC271" s="181"/>
      <c r="AD271" s="181"/>
      <c r="AE271" s="181"/>
      <c r="AF271" s="181"/>
      <c r="AG271" s="181"/>
      <c r="AH271" s="181"/>
      <c r="AI271" s="181"/>
      <c r="AJ271" s="181"/>
      <c r="AK271" s="181"/>
      <c r="AL271" s="181"/>
      <c r="AM271" s="181"/>
      <c r="AN271" s="181"/>
      <c r="AO271" s="181"/>
      <c r="AP271" s="181"/>
      <c r="AQ271" s="181"/>
      <c r="AR271" s="181"/>
      <c r="AS271" s="181"/>
      <c r="AT271" s="181"/>
      <c r="AU271" s="181"/>
      <c r="AV271" s="181"/>
      <c r="AW271" s="181"/>
      <c r="AX271" s="181"/>
      <c r="AY271" s="181"/>
      <c r="AZ271" s="181"/>
      <c r="BA271" s="181"/>
      <c r="BB271" s="181"/>
      <c r="BC271" s="181"/>
      <c r="BD271" s="181"/>
      <c r="BE271" s="181"/>
      <c r="BF271" s="181"/>
      <c r="BG271" s="181"/>
    </row>
    <row r="272" customFormat="false" ht="12.75" hidden="false" customHeight="false" outlineLevel="0" collapsed="false">
      <c r="B272" s="179"/>
      <c r="C272" s="180"/>
      <c r="D272" s="180"/>
      <c r="E272" s="180"/>
      <c r="F272" s="180"/>
      <c r="G272" s="180"/>
      <c r="H272" s="180"/>
      <c r="I272" s="180"/>
      <c r="J272" s="180"/>
      <c r="K272" s="180"/>
      <c r="L272" s="181"/>
      <c r="M272" s="181"/>
      <c r="N272" s="181"/>
      <c r="O272" s="181"/>
      <c r="P272" s="181"/>
      <c r="Q272" s="181"/>
      <c r="R272" s="181"/>
      <c r="S272" s="181"/>
      <c r="T272" s="181"/>
      <c r="U272" s="181"/>
      <c r="V272" s="181"/>
      <c r="W272" s="181"/>
      <c r="X272" s="181"/>
      <c r="Y272" s="181"/>
      <c r="Z272" s="181"/>
      <c r="AA272" s="181"/>
      <c r="AB272" s="181"/>
      <c r="AC272" s="181"/>
      <c r="AD272" s="181"/>
      <c r="AE272" s="181"/>
      <c r="AF272" s="181"/>
      <c r="AG272" s="181"/>
      <c r="AH272" s="181"/>
      <c r="AI272" s="181"/>
      <c r="AJ272" s="181"/>
      <c r="AK272" s="181"/>
      <c r="AL272" s="181"/>
      <c r="AM272" s="181"/>
      <c r="AN272" s="181"/>
      <c r="AO272" s="181"/>
      <c r="AP272" s="181"/>
      <c r="AQ272" s="181"/>
      <c r="AR272" s="181"/>
      <c r="AS272" s="181"/>
      <c r="AT272" s="181"/>
      <c r="AU272" s="181"/>
      <c r="AV272" s="181"/>
      <c r="AW272" s="181"/>
      <c r="AX272" s="181"/>
      <c r="AY272" s="181"/>
      <c r="AZ272" s="181"/>
      <c r="BA272" s="181"/>
      <c r="BB272" s="181"/>
      <c r="BC272" s="181"/>
      <c r="BD272" s="181"/>
      <c r="BE272" s="181"/>
      <c r="BF272" s="181"/>
      <c r="BG272" s="181"/>
    </row>
    <row r="273" customFormat="false" ht="12.75" hidden="false" customHeight="false" outlineLevel="0" collapsed="false">
      <c r="B273" s="179"/>
      <c r="C273" s="180"/>
      <c r="D273" s="180"/>
      <c r="E273" s="180"/>
      <c r="F273" s="180"/>
      <c r="G273" s="180"/>
      <c r="H273" s="180"/>
      <c r="I273" s="180"/>
      <c r="J273" s="180"/>
      <c r="K273" s="180"/>
      <c r="L273" s="181"/>
      <c r="M273" s="181"/>
      <c r="N273" s="181"/>
      <c r="O273" s="181"/>
      <c r="P273" s="181"/>
      <c r="Q273" s="181"/>
      <c r="R273" s="181"/>
      <c r="S273" s="181"/>
      <c r="T273" s="181"/>
      <c r="U273" s="181"/>
      <c r="V273" s="181"/>
      <c r="W273" s="181"/>
      <c r="X273" s="181"/>
      <c r="Y273" s="181"/>
      <c r="Z273" s="181"/>
      <c r="AA273" s="181"/>
      <c r="AB273" s="181"/>
      <c r="AC273" s="181"/>
      <c r="AD273" s="181"/>
      <c r="AE273" s="181"/>
      <c r="AF273" s="181"/>
      <c r="AG273" s="181"/>
      <c r="AH273" s="181"/>
      <c r="AI273" s="181"/>
      <c r="AJ273" s="181"/>
      <c r="AK273" s="181"/>
      <c r="AL273" s="181"/>
      <c r="AM273" s="181"/>
      <c r="AN273" s="181"/>
      <c r="AO273" s="181"/>
      <c r="AP273" s="181"/>
      <c r="AQ273" s="181"/>
      <c r="AR273" s="181"/>
      <c r="AS273" s="181"/>
      <c r="AT273" s="181"/>
      <c r="AU273" s="181"/>
      <c r="AV273" s="181"/>
      <c r="AW273" s="181"/>
      <c r="AX273" s="181"/>
      <c r="AY273" s="181"/>
      <c r="AZ273" s="181"/>
      <c r="BA273" s="181"/>
      <c r="BB273" s="181"/>
      <c r="BC273" s="181"/>
      <c r="BD273" s="181"/>
      <c r="BE273" s="181"/>
      <c r="BF273" s="181"/>
      <c r="BG273" s="181"/>
    </row>
    <row r="274" customFormat="false" ht="12.75" hidden="false" customHeight="false" outlineLevel="0" collapsed="false">
      <c r="B274" s="179"/>
      <c r="C274" s="180"/>
      <c r="D274" s="180"/>
      <c r="E274" s="180"/>
      <c r="F274" s="180"/>
      <c r="G274" s="180"/>
      <c r="H274" s="180"/>
      <c r="I274" s="180"/>
      <c r="J274" s="180"/>
      <c r="K274" s="180"/>
      <c r="L274" s="181"/>
      <c r="M274" s="181"/>
      <c r="N274" s="181"/>
      <c r="O274" s="181"/>
      <c r="P274" s="181"/>
      <c r="Q274" s="181"/>
      <c r="R274" s="181"/>
      <c r="S274" s="181"/>
      <c r="T274" s="181"/>
      <c r="U274" s="181"/>
      <c r="V274" s="181"/>
      <c r="W274" s="181"/>
      <c r="X274" s="181"/>
      <c r="Y274" s="181"/>
      <c r="Z274" s="181"/>
      <c r="AA274" s="181"/>
      <c r="AB274" s="181"/>
      <c r="AC274" s="181"/>
      <c r="AD274" s="181"/>
      <c r="AE274" s="181"/>
      <c r="AF274" s="181"/>
      <c r="AG274" s="181"/>
      <c r="AH274" s="181"/>
      <c r="AI274" s="181"/>
      <c r="AJ274" s="181"/>
      <c r="AK274" s="181"/>
      <c r="AL274" s="181"/>
      <c r="AM274" s="181"/>
      <c r="AN274" s="181"/>
      <c r="AO274" s="181"/>
      <c r="AP274" s="181"/>
      <c r="AQ274" s="181"/>
      <c r="AR274" s="181"/>
      <c r="AS274" s="181"/>
      <c r="AT274" s="181"/>
      <c r="AU274" s="181"/>
      <c r="AV274" s="181"/>
      <c r="AW274" s="181"/>
      <c r="AX274" s="181"/>
      <c r="AY274" s="181"/>
      <c r="AZ274" s="181"/>
      <c r="BA274" s="181"/>
      <c r="BB274" s="181"/>
      <c r="BC274" s="181"/>
      <c r="BD274" s="181"/>
      <c r="BE274" s="181"/>
      <c r="BF274" s="181"/>
      <c r="BG274" s="181"/>
    </row>
    <row r="275" customFormat="false" ht="12.75" hidden="false" customHeight="false" outlineLevel="0" collapsed="false">
      <c r="B275" s="179"/>
      <c r="C275" s="180"/>
      <c r="D275" s="180"/>
      <c r="E275" s="180"/>
      <c r="F275" s="180"/>
      <c r="G275" s="180"/>
      <c r="H275" s="180"/>
      <c r="I275" s="180"/>
      <c r="J275" s="180"/>
      <c r="K275" s="180"/>
      <c r="L275" s="181"/>
      <c r="M275" s="181"/>
      <c r="N275" s="181"/>
      <c r="O275" s="181"/>
      <c r="P275" s="181"/>
      <c r="Q275" s="181"/>
      <c r="R275" s="181"/>
      <c r="S275" s="181"/>
      <c r="T275" s="181"/>
      <c r="U275" s="181"/>
      <c r="V275" s="181"/>
      <c r="W275" s="181"/>
      <c r="X275" s="181"/>
      <c r="Y275" s="181"/>
      <c r="Z275" s="181"/>
      <c r="AA275" s="181"/>
      <c r="AB275" s="181"/>
      <c r="AC275" s="181"/>
      <c r="AD275" s="181"/>
      <c r="AE275" s="181"/>
      <c r="AF275" s="181"/>
      <c r="AG275" s="181"/>
      <c r="AH275" s="181"/>
      <c r="AI275" s="181"/>
      <c r="AJ275" s="181"/>
      <c r="AK275" s="181"/>
      <c r="AL275" s="181"/>
      <c r="AM275" s="181"/>
      <c r="AN275" s="181"/>
      <c r="AO275" s="181"/>
      <c r="AP275" s="181"/>
      <c r="AQ275" s="181"/>
      <c r="AR275" s="181"/>
      <c r="AS275" s="181"/>
      <c r="AT275" s="181"/>
      <c r="AU275" s="181"/>
      <c r="AV275" s="181"/>
      <c r="AW275" s="181"/>
      <c r="AX275" s="181"/>
      <c r="AY275" s="181"/>
      <c r="AZ275" s="181"/>
      <c r="BA275" s="181"/>
      <c r="BB275" s="181"/>
      <c r="BC275" s="181"/>
      <c r="BD275" s="181"/>
      <c r="BE275" s="181"/>
      <c r="BF275" s="181"/>
      <c r="BG275" s="181"/>
    </row>
    <row r="276" customFormat="false" ht="12.75" hidden="false" customHeight="false" outlineLevel="0" collapsed="false">
      <c r="B276" s="179"/>
      <c r="C276" s="180"/>
      <c r="D276" s="180"/>
      <c r="E276" s="180"/>
      <c r="F276" s="180"/>
      <c r="G276" s="180"/>
      <c r="H276" s="180"/>
      <c r="I276" s="180"/>
      <c r="J276" s="180"/>
      <c r="K276" s="180"/>
      <c r="L276" s="181"/>
      <c r="M276" s="181"/>
      <c r="N276" s="181"/>
      <c r="O276" s="181"/>
      <c r="P276" s="181"/>
      <c r="Q276" s="181"/>
      <c r="R276" s="181"/>
      <c r="S276" s="181"/>
      <c r="T276" s="181"/>
      <c r="U276" s="181"/>
      <c r="V276" s="181"/>
      <c r="W276" s="181"/>
      <c r="X276" s="181"/>
      <c r="Y276" s="181"/>
      <c r="Z276" s="181"/>
      <c r="AA276" s="181"/>
      <c r="AB276" s="181"/>
      <c r="AC276" s="181"/>
      <c r="AD276" s="181"/>
      <c r="AE276" s="181"/>
      <c r="AF276" s="181"/>
      <c r="AG276" s="181"/>
      <c r="AH276" s="181"/>
      <c r="AI276" s="181"/>
      <c r="AJ276" s="181"/>
      <c r="AK276" s="181"/>
      <c r="AL276" s="181"/>
      <c r="AM276" s="181"/>
      <c r="AN276" s="181"/>
      <c r="AO276" s="181"/>
      <c r="AP276" s="181"/>
      <c r="AQ276" s="181"/>
      <c r="AR276" s="181"/>
      <c r="AS276" s="181"/>
      <c r="AT276" s="181"/>
      <c r="AU276" s="181"/>
      <c r="AV276" s="181"/>
      <c r="AW276" s="181"/>
      <c r="AX276" s="181"/>
      <c r="AY276" s="181"/>
      <c r="AZ276" s="181"/>
      <c r="BA276" s="181"/>
      <c r="BB276" s="181"/>
      <c r="BC276" s="181"/>
      <c r="BD276" s="181"/>
      <c r="BE276" s="181"/>
      <c r="BF276" s="181"/>
      <c r="BG276" s="181"/>
    </row>
    <row r="277" customFormat="false" ht="12.75" hidden="false" customHeight="false" outlineLevel="0" collapsed="false">
      <c r="B277" s="179"/>
      <c r="C277" s="180"/>
      <c r="D277" s="180"/>
      <c r="E277" s="180"/>
      <c r="F277" s="180"/>
      <c r="G277" s="180"/>
      <c r="H277" s="180"/>
      <c r="I277" s="180"/>
      <c r="J277" s="180"/>
      <c r="K277" s="180"/>
      <c r="L277" s="181"/>
      <c r="M277" s="181"/>
      <c r="N277" s="181"/>
      <c r="O277" s="181"/>
      <c r="P277" s="181"/>
      <c r="Q277" s="181"/>
      <c r="R277" s="181"/>
      <c r="S277" s="181"/>
      <c r="T277" s="181"/>
      <c r="U277" s="181"/>
      <c r="V277" s="181"/>
      <c r="W277" s="181"/>
      <c r="X277" s="181"/>
      <c r="Y277" s="181"/>
      <c r="Z277" s="181"/>
      <c r="AA277" s="181"/>
      <c r="AB277" s="181"/>
      <c r="AC277" s="181"/>
      <c r="AD277" s="181"/>
      <c r="AE277" s="181"/>
      <c r="AF277" s="181"/>
      <c r="AG277" s="181"/>
      <c r="AH277" s="181"/>
      <c r="AI277" s="181"/>
      <c r="AJ277" s="181"/>
      <c r="AK277" s="181"/>
      <c r="AL277" s="181"/>
      <c r="AM277" s="181"/>
      <c r="AN277" s="181"/>
      <c r="AO277" s="181"/>
      <c r="AP277" s="181"/>
      <c r="AQ277" s="181"/>
      <c r="AR277" s="181"/>
      <c r="AS277" s="181"/>
      <c r="AT277" s="181"/>
      <c r="AU277" s="181"/>
      <c r="AV277" s="181"/>
      <c r="AW277" s="181"/>
      <c r="AX277" s="181"/>
      <c r="AY277" s="181"/>
      <c r="AZ277" s="181"/>
      <c r="BA277" s="181"/>
      <c r="BB277" s="181"/>
      <c r="BC277" s="181"/>
      <c r="BD277" s="181"/>
      <c r="BE277" s="181"/>
      <c r="BF277" s="181"/>
      <c r="BG277" s="181"/>
    </row>
    <row r="278" customFormat="false" ht="12.75" hidden="false" customHeight="false" outlineLevel="0" collapsed="false">
      <c r="B278" s="179"/>
      <c r="C278" s="180"/>
      <c r="D278" s="180"/>
      <c r="E278" s="180"/>
      <c r="F278" s="180"/>
      <c r="G278" s="180"/>
      <c r="H278" s="180"/>
      <c r="I278" s="180"/>
      <c r="J278" s="180"/>
      <c r="K278" s="180"/>
      <c r="L278" s="181"/>
      <c r="M278" s="181"/>
      <c r="N278" s="181"/>
      <c r="O278" s="181"/>
      <c r="P278" s="181"/>
      <c r="Q278" s="181"/>
      <c r="R278" s="181"/>
      <c r="S278" s="181"/>
      <c r="T278" s="181"/>
      <c r="U278" s="181"/>
      <c r="V278" s="181"/>
      <c r="W278" s="181"/>
      <c r="X278" s="181"/>
      <c r="Y278" s="181"/>
      <c r="Z278" s="181"/>
      <c r="AA278" s="181"/>
      <c r="AB278" s="181"/>
      <c r="AC278" s="181"/>
      <c r="AD278" s="181"/>
      <c r="AE278" s="181"/>
      <c r="AF278" s="181"/>
      <c r="AG278" s="181"/>
      <c r="AH278" s="181"/>
      <c r="AI278" s="181"/>
      <c r="AJ278" s="181"/>
      <c r="AK278" s="181"/>
      <c r="AL278" s="181"/>
      <c r="AM278" s="181"/>
      <c r="AN278" s="181"/>
      <c r="AO278" s="181"/>
      <c r="AP278" s="181"/>
      <c r="AQ278" s="181"/>
      <c r="AR278" s="181"/>
      <c r="AS278" s="181"/>
      <c r="AT278" s="181"/>
      <c r="AU278" s="181"/>
      <c r="AV278" s="181"/>
      <c r="AW278" s="181"/>
      <c r="AX278" s="181"/>
      <c r="AY278" s="181"/>
      <c r="AZ278" s="181"/>
      <c r="BA278" s="181"/>
      <c r="BB278" s="181"/>
      <c r="BC278" s="181"/>
      <c r="BD278" s="181"/>
      <c r="BE278" s="181"/>
      <c r="BF278" s="181"/>
      <c r="BG278" s="181"/>
    </row>
    <row r="279" customFormat="false" ht="12.75" hidden="false" customHeight="false" outlineLevel="0" collapsed="false">
      <c r="B279" s="179"/>
      <c r="C279" s="180"/>
      <c r="D279" s="180"/>
      <c r="E279" s="180"/>
      <c r="F279" s="180"/>
      <c r="G279" s="180"/>
      <c r="H279" s="180"/>
      <c r="I279" s="180"/>
      <c r="J279" s="180"/>
      <c r="K279" s="180"/>
      <c r="L279" s="181"/>
      <c r="M279" s="181"/>
      <c r="N279" s="181"/>
      <c r="O279" s="181"/>
      <c r="P279" s="181"/>
      <c r="Q279" s="181"/>
      <c r="R279" s="181"/>
      <c r="S279" s="181"/>
      <c r="T279" s="181"/>
      <c r="U279" s="181"/>
      <c r="V279" s="181"/>
      <c r="W279" s="181"/>
      <c r="X279" s="181"/>
      <c r="Y279" s="181"/>
      <c r="Z279" s="181"/>
      <c r="AA279" s="181"/>
      <c r="AB279" s="181"/>
      <c r="AC279" s="181"/>
      <c r="AD279" s="181"/>
      <c r="AE279" s="181"/>
      <c r="AF279" s="181"/>
      <c r="AG279" s="181"/>
      <c r="AH279" s="181"/>
      <c r="AI279" s="181"/>
      <c r="AJ279" s="181"/>
      <c r="AK279" s="181"/>
      <c r="AL279" s="181"/>
      <c r="AM279" s="181"/>
      <c r="AN279" s="181"/>
      <c r="AO279" s="181"/>
      <c r="AP279" s="181"/>
      <c r="AQ279" s="181"/>
      <c r="AR279" s="181"/>
      <c r="AS279" s="181"/>
      <c r="AT279" s="181"/>
      <c r="AU279" s="181"/>
      <c r="AV279" s="181"/>
      <c r="AW279" s="181"/>
      <c r="AX279" s="181"/>
      <c r="AY279" s="181"/>
      <c r="AZ279" s="181"/>
      <c r="BA279" s="181"/>
      <c r="BB279" s="181"/>
      <c r="BC279" s="181"/>
      <c r="BD279" s="181"/>
      <c r="BE279" s="181"/>
      <c r="BF279" s="181"/>
      <c r="BG279" s="181"/>
    </row>
    <row r="280" customFormat="false" ht="12.75" hidden="false" customHeight="false" outlineLevel="0" collapsed="false">
      <c r="B280" s="179"/>
      <c r="C280" s="180"/>
      <c r="D280" s="180"/>
      <c r="E280" s="180"/>
      <c r="F280" s="180"/>
      <c r="G280" s="180"/>
      <c r="H280" s="180"/>
      <c r="I280" s="180"/>
      <c r="J280" s="180"/>
      <c r="K280" s="180"/>
      <c r="L280" s="181"/>
      <c r="M280" s="181"/>
      <c r="N280" s="181"/>
      <c r="O280" s="181"/>
      <c r="P280" s="181"/>
      <c r="Q280" s="181"/>
      <c r="R280" s="181"/>
      <c r="S280" s="181"/>
      <c r="T280" s="181"/>
      <c r="U280" s="181"/>
      <c r="V280" s="181"/>
      <c r="W280" s="181"/>
      <c r="X280" s="181"/>
      <c r="Y280" s="181"/>
      <c r="Z280" s="181"/>
      <c r="AA280" s="181"/>
      <c r="AB280" s="181"/>
      <c r="AC280" s="181"/>
      <c r="AD280" s="181"/>
      <c r="AE280" s="181"/>
      <c r="AF280" s="181"/>
      <c r="AG280" s="181"/>
      <c r="AH280" s="181"/>
      <c r="AI280" s="181"/>
      <c r="AJ280" s="181"/>
      <c r="AK280" s="181"/>
      <c r="AL280" s="181"/>
      <c r="AM280" s="181"/>
      <c r="AN280" s="181"/>
      <c r="AO280" s="181"/>
      <c r="AP280" s="181"/>
      <c r="AQ280" s="181"/>
      <c r="AR280" s="181"/>
      <c r="AS280" s="181"/>
      <c r="AT280" s="181"/>
      <c r="AU280" s="181"/>
      <c r="AV280" s="181"/>
      <c r="AW280" s="181"/>
      <c r="AX280" s="181"/>
      <c r="AY280" s="181"/>
      <c r="AZ280" s="181"/>
      <c r="BA280" s="181"/>
      <c r="BB280" s="181"/>
      <c r="BC280" s="181"/>
      <c r="BD280" s="181"/>
      <c r="BE280" s="181"/>
      <c r="BF280" s="181"/>
      <c r="BG280" s="181"/>
    </row>
    <row r="281" customFormat="false" ht="12.75" hidden="false" customHeight="false" outlineLevel="0" collapsed="false">
      <c r="B281" s="179"/>
      <c r="C281" s="180"/>
      <c r="D281" s="180"/>
      <c r="E281" s="180"/>
      <c r="F281" s="180"/>
      <c r="G281" s="180"/>
      <c r="H281" s="180"/>
      <c r="I281" s="180"/>
      <c r="J281" s="180"/>
      <c r="K281" s="180"/>
      <c r="L281" s="181"/>
      <c r="M281" s="181"/>
      <c r="N281" s="181"/>
      <c r="O281" s="181"/>
      <c r="P281" s="181"/>
      <c r="Q281" s="181"/>
      <c r="R281" s="181"/>
      <c r="S281" s="181"/>
      <c r="T281" s="181"/>
      <c r="U281" s="181"/>
      <c r="V281" s="181"/>
      <c r="W281" s="181"/>
      <c r="X281" s="181"/>
      <c r="Y281" s="181"/>
      <c r="Z281" s="181"/>
      <c r="AA281" s="181"/>
      <c r="AB281" s="181"/>
      <c r="AC281" s="181"/>
      <c r="AD281" s="181"/>
      <c r="AE281" s="181"/>
      <c r="AF281" s="181"/>
      <c r="AG281" s="181"/>
      <c r="AH281" s="181"/>
      <c r="AI281" s="181"/>
      <c r="AJ281" s="181"/>
      <c r="AK281" s="181"/>
      <c r="AL281" s="181"/>
      <c r="AM281" s="181"/>
      <c r="AN281" s="181"/>
      <c r="AO281" s="181"/>
      <c r="AP281" s="181"/>
      <c r="AQ281" s="181"/>
      <c r="AR281" s="181"/>
      <c r="AS281" s="181"/>
      <c r="AT281" s="181"/>
      <c r="AU281" s="181"/>
      <c r="AV281" s="181"/>
      <c r="AW281" s="181"/>
      <c r="AX281" s="181"/>
      <c r="AY281" s="181"/>
      <c r="AZ281" s="181"/>
      <c r="BA281" s="181"/>
      <c r="BB281" s="181"/>
      <c r="BC281" s="181"/>
      <c r="BD281" s="181"/>
      <c r="BE281" s="181"/>
      <c r="BF281" s="181"/>
      <c r="BG281" s="181"/>
    </row>
    <row r="282" customFormat="false" ht="12.75" hidden="false" customHeight="false" outlineLevel="0" collapsed="false">
      <c r="B282" s="179"/>
      <c r="C282" s="180"/>
      <c r="D282" s="180"/>
      <c r="E282" s="180"/>
      <c r="F282" s="180"/>
      <c r="G282" s="180"/>
      <c r="H282" s="180"/>
      <c r="I282" s="180"/>
      <c r="J282" s="180"/>
      <c r="K282" s="180"/>
      <c r="L282" s="181"/>
      <c r="M282" s="181"/>
      <c r="N282" s="181"/>
      <c r="O282" s="181"/>
      <c r="P282" s="181"/>
      <c r="Q282" s="181"/>
      <c r="R282" s="181"/>
      <c r="S282" s="181"/>
      <c r="T282" s="181"/>
      <c r="U282" s="181"/>
      <c r="V282" s="181"/>
      <c r="W282" s="181"/>
      <c r="X282" s="181"/>
      <c r="Y282" s="181"/>
      <c r="Z282" s="181"/>
      <c r="AA282" s="181"/>
      <c r="AB282" s="181"/>
      <c r="AC282" s="181"/>
      <c r="AD282" s="181"/>
      <c r="AE282" s="181"/>
      <c r="AF282" s="181"/>
      <c r="AG282" s="181"/>
      <c r="AH282" s="181"/>
      <c r="AI282" s="181"/>
      <c r="AJ282" s="181"/>
      <c r="AK282" s="181"/>
      <c r="AL282" s="181"/>
      <c r="AM282" s="181"/>
      <c r="AN282" s="181"/>
      <c r="AO282" s="181"/>
      <c r="AP282" s="181"/>
      <c r="AQ282" s="181"/>
      <c r="AR282" s="181"/>
      <c r="AS282" s="181"/>
      <c r="AT282" s="181"/>
      <c r="AU282" s="181"/>
      <c r="AV282" s="181"/>
      <c r="AW282" s="181"/>
      <c r="AX282" s="181"/>
      <c r="AY282" s="181"/>
      <c r="AZ282" s="181"/>
      <c r="BA282" s="181"/>
      <c r="BB282" s="181"/>
      <c r="BC282" s="181"/>
      <c r="BD282" s="181"/>
      <c r="BE282" s="181"/>
      <c r="BF282" s="181"/>
      <c r="BG282" s="181"/>
    </row>
    <row r="283" customFormat="false" ht="12.75" hidden="false" customHeight="false" outlineLevel="0" collapsed="false">
      <c r="B283" s="179"/>
      <c r="C283" s="180"/>
      <c r="D283" s="180"/>
      <c r="E283" s="180"/>
      <c r="F283" s="180"/>
      <c r="G283" s="180"/>
      <c r="H283" s="180"/>
      <c r="I283" s="180"/>
      <c r="J283" s="180"/>
      <c r="K283" s="180"/>
      <c r="L283" s="181"/>
      <c r="M283" s="181"/>
      <c r="N283" s="181"/>
      <c r="O283" s="181"/>
      <c r="P283" s="181"/>
      <c r="Q283" s="181"/>
      <c r="R283" s="181"/>
      <c r="S283" s="181"/>
      <c r="T283" s="181"/>
      <c r="U283" s="181"/>
      <c r="V283" s="181"/>
      <c r="W283" s="181"/>
      <c r="X283" s="181"/>
      <c r="Y283" s="181"/>
      <c r="Z283" s="181"/>
      <c r="AA283" s="181"/>
      <c r="AB283" s="181"/>
      <c r="AC283" s="181"/>
      <c r="AD283" s="181"/>
      <c r="AE283" s="181"/>
      <c r="AF283" s="181"/>
      <c r="AG283" s="181"/>
      <c r="AH283" s="181"/>
      <c r="AI283" s="181"/>
      <c r="AJ283" s="181"/>
      <c r="AK283" s="181"/>
      <c r="AL283" s="181"/>
      <c r="AM283" s="181"/>
      <c r="AN283" s="181"/>
      <c r="AO283" s="181"/>
      <c r="AP283" s="181"/>
      <c r="AQ283" s="181"/>
      <c r="AR283" s="181"/>
      <c r="AS283" s="181"/>
      <c r="AT283" s="181"/>
      <c r="AU283" s="181"/>
      <c r="AV283" s="181"/>
      <c r="AW283" s="181"/>
      <c r="AX283" s="181"/>
      <c r="AY283" s="181"/>
      <c r="AZ283" s="181"/>
      <c r="BA283" s="181"/>
      <c r="BB283" s="181"/>
      <c r="BC283" s="181"/>
      <c r="BD283" s="181"/>
      <c r="BE283" s="181"/>
      <c r="BF283" s="181"/>
      <c r="BG283" s="181"/>
    </row>
    <row r="284" customFormat="false" ht="12.75" hidden="false" customHeight="false" outlineLevel="0" collapsed="false">
      <c r="B284" s="179"/>
      <c r="C284" s="180"/>
      <c r="D284" s="180"/>
      <c r="E284" s="180"/>
      <c r="F284" s="180"/>
      <c r="G284" s="180"/>
      <c r="H284" s="180"/>
      <c r="I284" s="180"/>
      <c r="J284" s="180"/>
      <c r="K284" s="180"/>
      <c r="L284" s="181"/>
      <c r="M284" s="181"/>
      <c r="N284" s="181"/>
      <c r="O284" s="181"/>
      <c r="P284" s="181"/>
      <c r="Q284" s="181"/>
      <c r="R284" s="181"/>
      <c r="S284" s="181"/>
      <c r="T284" s="181"/>
      <c r="U284" s="181"/>
      <c r="V284" s="181"/>
      <c r="W284" s="181"/>
      <c r="X284" s="181"/>
      <c r="Y284" s="181"/>
      <c r="Z284" s="181"/>
      <c r="AA284" s="181"/>
      <c r="AB284" s="181"/>
      <c r="AC284" s="181"/>
      <c r="AD284" s="181"/>
      <c r="AE284" s="181"/>
      <c r="AF284" s="181"/>
      <c r="AG284" s="181"/>
      <c r="AH284" s="181"/>
      <c r="AI284" s="181"/>
      <c r="AJ284" s="181"/>
      <c r="AK284" s="181"/>
      <c r="AL284" s="181"/>
      <c r="AM284" s="181"/>
      <c r="AN284" s="181"/>
      <c r="AO284" s="181"/>
      <c r="AP284" s="181"/>
      <c r="AQ284" s="181"/>
      <c r="AR284" s="181"/>
      <c r="AS284" s="181"/>
      <c r="AT284" s="181"/>
      <c r="AU284" s="181"/>
      <c r="AV284" s="181"/>
      <c r="AW284" s="181"/>
      <c r="AX284" s="181"/>
      <c r="AY284" s="181"/>
      <c r="AZ284" s="181"/>
      <c r="BA284" s="181"/>
      <c r="BB284" s="181"/>
      <c r="BC284" s="181"/>
      <c r="BD284" s="181"/>
      <c r="BE284" s="181"/>
      <c r="BF284" s="181"/>
      <c r="BG284" s="181"/>
    </row>
    <row r="285" customFormat="false" ht="12.75" hidden="false" customHeight="false" outlineLevel="0" collapsed="false">
      <c r="B285" s="179"/>
      <c r="C285" s="180"/>
      <c r="D285" s="180"/>
      <c r="E285" s="180"/>
      <c r="F285" s="180"/>
      <c r="G285" s="180"/>
      <c r="H285" s="180"/>
      <c r="I285" s="180"/>
      <c r="J285" s="180"/>
      <c r="K285" s="180"/>
      <c r="L285" s="181"/>
      <c r="M285" s="181"/>
      <c r="N285" s="181"/>
      <c r="O285" s="181"/>
      <c r="P285" s="181"/>
      <c r="Q285" s="181"/>
      <c r="R285" s="181"/>
      <c r="S285" s="181"/>
      <c r="T285" s="181"/>
      <c r="U285" s="181"/>
      <c r="V285" s="181"/>
      <c r="W285" s="181"/>
      <c r="X285" s="181"/>
      <c r="Y285" s="181"/>
      <c r="Z285" s="181"/>
      <c r="AA285" s="181"/>
      <c r="AB285" s="181"/>
      <c r="AC285" s="181"/>
      <c r="AD285" s="181"/>
      <c r="AE285" s="181"/>
      <c r="AF285" s="181"/>
      <c r="AG285" s="181"/>
      <c r="AH285" s="181"/>
      <c r="AI285" s="181"/>
      <c r="AJ285" s="181"/>
      <c r="AK285" s="181"/>
      <c r="AL285" s="181"/>
      <c r="AM285" s="181"/>
      <c r="AN285" s="181"/>
      <c r="AO285" s="181"/>
      <c r="AP285" s="181"/>
      <c r="AQ285" s="181"/>
      <c r="AR285" s="181"/>
      <c r="AS285" s="181"/>
      <c r="AT285" s="181"/>
      <c r="AU285" s="181"/>
      <c r="AV285" s="181"/>
      <c r="AW285" s="181"/>
      <c r="AX285" s="181"/>
      <c r="AY285" s="181"/>
      <c r="AZ285" s="181"/>
      <c r="BA285" s="181"/>
      <c r="BB285" s="181"/>
      <c r="BC285" s="181"/>
      <c r="BD285" s="181"/>
      <c r="BE285" s="181"/>
      <c r="BF285" s="181"/>
      <c r="BG285" s="181"/>
    </row>
    <row r="286" customFormat="false" ht="12.75" hidden="false" customHeight="false" outlineLevel="0" collapsed="false">
      <c r="B286" s="179"/>
      <c r="C286" s="180"/>
      <c r="D286" s="180"/>
      <c r="E286" s="180"/>
      <c r="F286" s="180"/>
      <c r="G286" s="180"/>
      <c r="H286" s="180"/>
      <c r="I286" s="180"/>
      <c r="J286" s="180"/>
      <c r="K286" s="180"/>
      <c r="L286" s="181"/>
      <c r="M286" s="181"/>
      <c r="N286" s="181"/>
      <c r="O286" s="181"/>
      <c r="P286" s="181"/>
      <c r="Q286" s="181"/>
      <c r="R286" s="181"/>
      <c r="S286" s="181"/>
      <c r="T286" s="181"/>
      <c r="U286" s="181"/>
      <c r="V286" s="181"/>
      <c r="W286" s="181"/>
      <c r="X286" s="181"/>
      <c r="Y286" s="181"/>
      <c r="Z286" s="181"/>
      <c r="AA286" s="181"/>
      <c r="AB286" s="181"/>
      <c r="AC286" s="181"/>
      <c r="AD286" s="181"/>
      <c r="AE286" s="181"/>
      <c r="AF286" s="181"/>
      <c r="AG286" s="181"/>
      <c r="AH286" s="181"/>
      <c r="AI286" s="181"/>
      <c r="AJ286" s="181"/>
      <c r="AK286" s="181"/>
      <c r="AL286" s="181"/>
      <c r="AM286" s="181"/>
      <c r="AN286" s="181"/>
      <c r="AO286" s="181"/>
      <c r="AP286" s="181"/>
      <c r="AQ286" s="181"/>
      <c r="AR286" s="181"/>
      <c r="AS286" s="181"/>
      <c r="AT286" s="181"/>
      <c r="AU286" s="181"/>
      <c r="AV286" s="181"/>
      <c r="AW286" s="181"/>
      <c r="AX286" s="181"/>
      <c r="AY286" s="181"/>
      <c r="AZ286" s="181"/>
      <c r="BA286" s="181"/>
      <c r="BB286" s="181"/>
      <c r="BC286" s="181"/>
      <c r="BD286" s="181"/>
      <c r="BE286" s="181"/>
      <c r="BF286" s="181"/>
      <c r="BG286" s="181"/>
    </row>
    <row r="287" customFormat="false" ht="12.75" hidden="false" customHeight="false" outlineLevel="0" collapsed="false">
      <c r="B287" s="179"/>
      <c r="C287" s="180"/>
      <c r="D287" s="180"/>
      <c r="E287" s="180"/>
      <c r="F287" s="180"/>
      <c r="G287" s="180"/>
      <c r="H287" s="180"/>
      <c r="I287" s="180"/>
      <c r="J287" s="180"/>
      <c r="K287" s="180"/>
      <c r="L287" s="181"/>
      <c r="M287" s="181"/>
      <c r="N287" s="181"/>
      <c r="O287" s="181"/>
      <c r="P287" s="181"/>
      <c r="Q287" s="181"/>
      <c r="R287" s="181"/>
      <c r="S287" s="181"/>
      <c r="T287" s="181"/>
      <c r="U287" s="181"/>
      <c r="V287" s="181"/>
      <c r="W287" s="181"/>
      <c r="X287" s="181"/>
      <c r="Y287" s="181"/>
      <c r="Z287" s="181"/>
      <c r="AA287" s="181"/>
      <c r="AB287" s="181"/>
      <c r="AC287" s="181"/>
      <c r="AD287" s="181"/>
      <c r="AE287" s="181"/>
      <c r="AF287" s="181"/>
      <c r="AG287" s="181"/>
      <c r="AH287" s="181"/>
      <c r="AI287" s="181"/>
      <c r="AJ287" s="181"/>
      <c r="AK287" s="181"/>
      <c r="AL287" s="181"/>
      <c r="AM287" s="181"/>
      <c r="AN287" s="181"/>
      <c r="AO287" s="181"/>
      <c r="AP287" s="181"/>
      <c r="AQ287" s="181"/>
      <c r="AR287" s="181"/>
      <c r="AS287" s="181"/>
      <c r="AT287" s="181"/>
      <c r="AU287" s="181"/>
      <c r="AV287" s="181"/>
      <c r="AW287" s="181"/>
      <c r="AX287" s="181"/>
      <c r="AY287" s="181"/>
      <c r="AZ287" s="181"/>
      <c r="BA287" s="181"/>
      <c r="BB287" s="181"/>
      <c r="BC287" s="181"/>
      <c r="BD287" s="181"/>
      <c r="BE287" s="181"/>
      <c r="BF287" s="181"/>
      <c r="BG287" s="181"/>
    </row>
    <row r="288" customFormat="false" ht="12.75" hidden="false" customHeight="false" outlineLevel="0" collapsed="false">
      <c r="B288" s="179"/>
      <c r="C288" s="180"/>
      <c r="D288" s="180"/>
      <c r="E288" s="180"/>
      <c r="F288" s="180"/>
      <c r="G288" s="180"/>
      <c r="H288" s="180"/>
      <c r="I288" s="180"/>
      <c r="J288" s="180"/>
      <c r="K288" s="180"/>
      <c r="L288" s="181"/>
      <c r="M288" s="181"/>
      <c r="N288" s="181"/>
      <c r="O288" s="181"/>
      <c r="P288" s="181"/>
      <c r="Q288" s="181"/>
      <c r="R288" s="181"/>
      <c r="S288" s="181"/>
      <c r="T288" s="181"/>
      <c r="U288" s="181"/>
      <c r="V288" s="181"/>
      <c r="W288" s="181"/>
      <c r="X288" s="181"/>
      <c r="Y288" s="181"/>
      <c r="Z288" s="181"/>
      <c r="AA288" s="181"/>
      <c r="AB288" s="181"/>
      <c r="AC288" s="181"/>
      <c r="AD288" s="181"/>
      <c r="AE288" s="181"/>
      <c r="AF288" s="181"/>
      <c r="AG288" s="181"/>
      <c r="AH288" s="181"/>
      <c r="AI288" s="181"/>
      <c r="AJ288" s="181"/>
      <c r="AK288" s="181"/>
      <c r="AL288" s="181"/>
      <c r="AM288" s="181"/>
      <c r="AN288" s="181"/>
      <c r="AO288" s="181"/>
      <c r="AP288" s="181"/>
      <c r="AQ288" s="181"/>
      <c r="AR288" s="181"/>
      <c r="AS288" s="181"/>
      <c r="AT288" s="181"/>
      <c r="AU288" s="181"/>
      <c r="AV288" s="181"/>
      <c r="AW288" s="181"/>
      <c r="AX288" s="181"/>
      <c r="AY288" s="181"/>
      <c r="AZ288" s="181"/>
      <c r="BA288" s="181"/>
      <c r="BB288" s="181"/>
      <c r="BC288" s="181"/>
      <c r="BD288" s="181"/>
      <c r="BE288" s="181"/>
      <c r="BF288" s="181"/>
      <c r="BG288" s="181"/>
    </row>
    <row r="289" customFormat="false" ht="12.75" hidden="false" customHeight="false" outlineLevel="0" collapsed="false">
      <c r="B289" s="179"/>
      <c r="C289" s="180"/>
      <c r="D289" s="180"/>
      <c r="E289" s="180"/>
      <c r="F289" s="180"/>
      <c r="G289" s="180"/>
      <c r="H289" s="180"/>
      <c r="I289" s="180"/>
      <c r="J289" s="180"/>
      <c r="K289" s="180"/>
      <c r="L289" s="181"/>
      <c r="M289" s="181"/>
      <c r="N289" s="181"/>
      <c r="O289" s="181"/>
      <c r="P289" s="181"/>
      <c r="Q289" s="181"/>
      <c r="R289" s="181"/>
      <c r="S289" s="181"/>
      <c r="T289" s="181"/>
      <c r="U289" s="181"/>
      <c r="V289" s="181"/>
      <c r="W289" s="181"/>
      <c r="X289" s="181"/>
      <c r="Y289" s="181"/>
      <c r="Z289" s="181"/>
      <c r="AA289" s="181"/>
      <c r="AB289" s="181"/>
      <c r="AC289" s="181"/>
      <c r="AD289" s="181"/>
      <c r="AE289" s="181"/>
      <c r="AF289" s="181"/>
      <c r="AG289" s="181"/>
      <c r="AH289" s="181"/>
      <c r="AI289" s="181"/>
      <c r="AJ289" s="181"/>
      <c r="AK289" s="181"/>
      <c r="AL289" s="181"/>
      <c r="AM289" s="181"/>
      <c r="AN289" s="181"/>
      <c r="AO289" s="181"/>
      <c r="AP289" s="181"/>
      <c r="AQ289" s="181"/>
      <c r="AR289" s="181"/>
      <c r="AS289" s="181"/>
      <c r="AT289" s="181"/>
      <c r="AU289" s="181"/>
      <c r="AV289" s="181"/>
      <c r="AW289" s="181"/>
      <c r="AX289" s="181"/>
      <c r="AY289" s="181"/>
      <c r="AZ289" s="181"/>
      <c r="BA289" s="181"/>
      <c r="BB289" s="181"/>
      <c r="BC289" s="181"/>
      <c r="BD289" s="181"/>
      <c r="BE289" s="181"/>
      <c r="BF289" s="181"/>
      <c r="BG289" s="181"/>
    </row>
    <row r="290" customFormat="false" ht="12.75" hidden="false" customHeight="false" outlineLevel="0" collapsed="false">
      <c r="B290" s="179"/>
      <c r="C290" s="180"/>
      <c r="D290" s="180"/>
      <c r="E290" s="180"/>
      <c r="F290" s="180"/>
      <c r="G290" s="180"/>
      <c r="H290" s="180"/>
      <c r="I290" s="180"/>
      <c r="J290" s="180"/>
      <c r="K290" s="180"/>
      <c r="L290" s="181"/>
      <c r="M290" s="181"/>
      <c r="N290" s="181"/>
      <c r="O290" s="181"/>
      <c r="P290" s="181"/>
      <c r="Q290" s="181"/>
      <c r="R290" s="181"/>
      <c r="S290" s="181"/>
      <c r="T290" s="181"/>
      <c r="U290" s="181"/>
      <c r="V290" s="181"/>
      <c r="W290" s="181"/>
      <c r="X290" s="181"/>
      <c r="Y290" s="181"/>
      <c r="Z290" s="181"/>
      <c r="AA290" s="181"/>
      <c r="AB290" s="181"/>
      <c r="AC290" s="181"/>
      <c r="AD290" s="181"/>
      <c r="AE290" s="181"/>
      <c r="AF290" s="181"/>
      <c r="AG290" s="181"/>
      <c r="AH290" s="181"/>
      <c r="AI290" s="181"/>
      <c r="AJ290" s="181"/>
      <c r="AK290" s="181"/>
      <c r="AL290" s="181"/>
      <c r="AM290" s="181"/>
      <c r="AN290" s="181"/>
      <c r="AO290" s="181"/>
      <c r="AP290" s="181"/>
      <c r="AQ290" s="181"/>
      <c r="AR290" s="181"/>
      <c r="AS290" s="181"/>
      <c r="AT290" s="181"/>
      <c r="AU290" s="181"/>
      <c r="AV290" s="181"/>
      <c r="AW290" s="181"/>
      <c r="AX290" s="181"/>
      <c r="AY290" s="181"/>
      <c r="AZ290" s="181"/>
      <c r="BA290" s="181"/>
      <c r="BB290" s="181"/>
      <c r="BC290" s="181"/>
      <c r="BD290" s="181"/>
      <c r="BE290" s="181"/>
      <c r="BF290" s="181"/>
      <c r="BG290" s="181"/>
    </row>
    <row r="291" customFormat="false" ht="12.75" hidden="false" customHeight="false" outlineLevel="0" collapsed="false">
      <c r="B291" s="179"/>
      <c r="C291" s="180"/>
      <c r="D291" s="180"/>
      <c r="E291" s="180"/>
      <c r="F291" s="180"/>
      <c r="G291" s="180"/>
      <c r="H291" s="180"/>
      <c r="I291" s="180"/>
      <c r="J291" s="180"/>
      <c r="K291" s="180"/>
      <c r="L291" s="181"/>
      <c r="M291" s="181"/>
      <c r="N291" s="181"/>
      <c r="O291" s="181"/>
      <c r="P291" s="181"/>
      <c r="Q291" s="181"/>
      <c r="R291" s="181"/>
      <c r="S291" s="181"/>
      <c r="T291" s="181"/>
      <c r="U291" s="181"/>
      <c r="V291" s="181"/>
      <c r="W291" s="181"/>
      <c r="X291" s="181"/>
      <c r="Y291" s="181"/>
      <c r="Z291" s="181"/>
      <c r="AA291" s="181"/>
      <c r="AB291" s="181"/>
      <c r="AC291" s="181"/>
      <c r="AD291" s="181"/>
      <c r="AE291" s="181"/>
      <c r="AF291" s="181"/>
      <c r="AG291" s="181"/>
      <c r="AH291" s="181"/>
      <c r="AI291" s="181"/>
      <c r="AJ291" s="181"/>
      <c r="AK291" s="181"/>
      <c r="AL291" s="181"/>
      <c r="AM291" s="181"/>
      <c r="AN291" s="181"/>
      <c r="AO291" s="181"/>
      <c r="AP291" s="181"/>
      <c r="AQ291" s="181"/>
      <c r="AR291" s="181"/>
      <c r="AS291" s="181"/>
      <c r="AT291" s="181"/>
      <c r="AU291" s="181"/>
      <c r="AV291" s="181"/>
      <c r="AW291" s="181"/>
      <c r="AX291" s="181"/>
      <c r="AY291" s="181"/>
      <c r="AZ291" s="181"/>
      <c r="BA291" s="181"/>
      <c r="BB291" s="181"/>
      <c r="BC291" s="181"/>
      <c r="BD291" s="181"/>
      <c r="BE291" s="181"/>
      <c r="BF291" s="181"/>
      <c r="BG291" s="181"/>
    </row>
    <row r="292" customFormat="false" ht="12.75" hidden="false" customHeight="false" outlineLevel="0" collapsed="false">
      <c r="B292" s="179"/>
      <c r="C292" s="180"/>
      <c r="D292" s="180"/>
      <c r="E292" s="180"/>
      <c r="F292" s="180"/>
      <c r="G292" s="180"/>
      <c r="H292" s="180"/>
      <c r="I292" s="180"/>
      <c r="J292" s="180"/>
      <c r="K292" s="180"/>
      <c r="L292" s="181"/>
      <c r="M292" s="181"/>
      <c r="N292" s="181"/>
      <c r="O292" s="181"/>
      <c r="P292" s="181"/>
      <c r="Q292" s="181"/>
      <c r="R292" s="181"/>
      <c r="S292" s="181"/>
      <c r="T292" s="181"/>
      <c r="U292" s="181"/>
      <c r="V292" s="181"/>
      <c r="W292" s="181"/>
      <c r="X292" s="181"/>
      <c r="Y292" s="181"/>
      <c r="Z292" s="181"/>
      <c r="AA292" s="181"/>
      <c r="AB292" s="181"/>
      <c r="AC292" s="181"/>
      <c r="AD292" s="181"/>
      <c r="AE292" s="181"/>
      <c r="AF292" s="181"/>
      <c r="AG292" s="181"/>
      <c r="AH292" s="181"/>
      <c r="AI292" s="181"/>
      <c r="AJ292" s="181"/>
      <c r="AK292" s="181"/>
      <c r="AL292" s="181"/>
      <c r="AM292" s="181"/>
      <c r="AN292" s="181"/>
      <c r="AO292" s="181"/>
      <c r="AP292" s="181"/>
      <c r="AQ292" s="181"/>
      <c r="AR292" s="181"/>
      <c r="AS292" s="181"/>
      <c r="AT292" s="181"/>
      <c r="AU292" s="181"/>
      <c r="AV292" s="181"/>
      <c r="AW292" s="181"/>
      <c r="AX292" s="181"/>
      <c r="AY292" s="181"/>
      <c r="AZ292" s="181"/>
      <c r="BA292" s="181"/>
      <c r="BB292" s="181"/>
      <c r="BC292" s="181"/>
      <c r="BD292" s="181"/>
      <c r="BE292" s="181"/>
      <c r="BF292" s="181"/>
      <c r="BG292" s="181"/>
    </row>
    <row r="293" customFormat="false" ht="12.75" hidden="false" customHeight="false" outlineLevel="0" collapsed="false">
      <c r="B293" s="179"/>
      <c r="C293" s="180"/>
      <c r="D293" s="180"/>
      <c r="E293" s="180"/>
      <c r="F293" s="180"/>
      <c r="G293" s="180"/>
      <c r="H293" s="180"/>
      <c r="I293" s="180"/>
      <c r="J293" s="180"/>
      <c r="K293" s="180"/>
      <c r="L293" s="181"/>
      <c r="M293" s="181"/>
      <c r="N293" s="181"/>
      <c r="O293" s="181"/>
      <c r="P293" s="181"/>
      <c r="Q293" s="181"/>
      <c r="R293" s="181"/>
      <c r="S293" s="181"/>
      <c r="T293" s="181"/>
      <c r="U293" s="181"/>
      <c r="V293" s="181"/>
      <c r="W293" s="181"/>
      <c r="X293" s="181"/>
      <c r="Y293" s="181"/>
      <c r="Z293" s="181"/>
      <c r="AA293" s="181"/>
      <c r="AB293" s="181"/>
      <c r="AC293" s="181"/>
      <c r="AD293" s="181"/>
      <c r="AE293" s="181"/>
      <c r="AF293" s="181"/>
      <c r="AG293" s="181"/>
      <c r="AH293" s="181"/>
      <c r="AI293" s="181"/>
      <c r="AJ293" s="181"/>
      <c r="AK293" s="181"/>
      <c r="AL293" s="181"/>
      <c r="AM293" s="181"/>
      <c r="AN293" s="181"/>
      <c r="AO293" s="181"/>
      <c r="AP293" s="181"/>
      <c r="AQ293" s="181"/>
      <c r="AR293" s="181"/>
      <c r="AS293" s="181"/>
      <c r="AT293" s="181"/>
      <c r="AU293" s="181"/>
      <c r="AV293" s="181"/>
      <c r="AW293" s="181"/>
      <c r="AX293" s="181"/>
      <c r="AY293" s="181"/>
      <c r="AZ293" s="181"/>
      <c r="BA293" s="181"/>
      <c r="BB293" s="181"/>
      <c r="BC293" s="181"/>
      <c r="BD293" s="181"/>
      <c r="BE293" s="181"/>
      <c r="BF293" s="181"/>
      <c r="BG293" s="181"/>
    </row>
    <row r="294" customFormat="false" ht="12.75" hidden="false" customHeight="false" outlineLevel="0" collapsed="false">
      <c r="B294" s="179"/>
      <c r="C294" s="180"/>
      <c r="D294" s="180"/>
      <c r="E294" s="180"/>
      <c r="F294" s="180"/>
      <c r="G294" s="180"/>
      <c r="H294" s="180"/>
      <c r="I294" s="180"/>
      <c r="J294" s="180"/>
      <c r="K294" s="180"/>
      <c r="L294" s="181"/>
      <c r="M294" s="181"/>
      <c r="N294" s="181"/>
      <c r="O294" s="181"/>
      <c r="P294" s="181"/>
      <c r="Q294" s="181"/>
      <c r="R294" s="181"/>
      <c r="S294" s="181"/>
      <c r="T294" s="181"/>
      <c r="U294" s="181"/>
      <c r="V294" s="181"/>
      <c r="W294" s="181"/>
      <c r="X294" s="181"/>
      <c r="Y294" s="181"/>
      <c r="Z294" s="181"/>
      <c r="AA294" s="181"/>
      <c r="AB294" s="181"/>
      <c r="AC294" s="181"/>
      <c r="AD294" s="181"/>
      <c r="AE294" s="181"/>
      <c r="AF294" s="181"/>
      <c r="AG294" s="181"/>
      <c r="AH294" s="181"/>
      <c r="AI294" s="181"/>
      <c r="AJ294" s="181"/>
      <c r="AK294" s="181"/>
      <c r="AL294" s="181"/>
      <c r="AM294" s="181"/>
      <c r="AN294" s="181"/>
      <c r="AO294" s="181"/>
      <c r="AP294" s="181"/>
      <c r="AQ294" s="181"/>
      <c r="AR294" s="181"/>
      <c r="AS294" s="181"/>
      <c r="AT294" s="181"/>
      <c r="AU294" s="181"/>
      <c r="AV294" s="181"/>
      <c r="AW294" s="181"/>
      <c r="AX294" s="181"/>
      <c r="AY294" s="181"/>
      <c r="AZ294" s="181"/>
      <c r="BA294" s="181"/>
      <c r="BB294" s="181"/>
      <c r="BC294" s="181"/>
      <c r="BD294" s="181"/>
      <c r="BE294" s="181"/>
      <c r="BF294" s="181"/>
      <c r="BG294" s="181"/>
    </row>
    <row r="295" customFormat="false" ht="12.75" hidden="false" customHeight="false" outlineLevel="0" collapsed="false">
      <c r="B295" s="179"/>
      <c r="C295" s="180"/>
      <c r="D295" s="180"/>
      <c r="E295" s="180"/>
      <c r="F295" s="180"/>
      <c r="G295" s="180"/>
      <c r="H295" s="180"/>
      <c r="I295" s="180"/>
      <c r="J295" s="180"/>
      <c r="K295" s="180"/>
      <c r="L295" s="181"/>
      <c r="M295" s="181"/>
      <c r="N295" s="181"/>
      <c r="O295" s="181"/>
      <c r="P295" s="181"/>
      <c r="Q295" s="181"/>
      <c r="R295" s="181"/>
      <c r="S295" s="181"/>
      <c r="T295" s="181"/>
      <c r="U295" s="181"/>
      <c r="V295" s="181"/>
      <c r="W295" s="181"/>
      <c r="X295" s="181"/>
      <c r="Y295" s="181"/>
      <c r="Z295" s="181"/>
      <c r="AA295" s="181"/>
      <c r="AB295" s="181"/>
      <c r="AC295" s="181"/>
      <c r="AD295" s="181"/>
      <c r="AE295" s="181"/>
      <c r="AF295" s="181"/>
      <c r="AG295" s="181"/>
      <c r="AH295" s="181"/>
      <c r="AI295" s="181"/>
      <c r="AJ295" s="181"/>
      <c r="AK295" s="181"/>
      <c r="AL295" s="181"/>
      <c r="AM295" s="181"/>
      <c r="AN295" s="181"/>
      <c r="AO295" s="181"/>
      <c r="AP295" s="181"/>
      <c r="AQ295" s="181"/>
      <c r="AR295" s="181"/>
      <c r="AS295" s="181"/>
      <c r="AT295" s="181"/>
      <c r="AU295" s="181"/>
      <c r="AV295" s="181"/>
      <c r="AW295" s="181"/>
      <c r="AX295" s="181"/>
      <c r="AY295" s="181"/>
      <c r="AZ295" s="181"/>
      <c r="BA295" s="181"/>
      <c r="BB295" s="181"/>
      <c r="BC295" s="181"/>
      <c r="BD295" s="181"/>
      <c r="BE295" s="181"/>
      <c r="BF295" s="181"/>
      <c r="BG295" s="181"/>
    </row>
    <row r="296" customFormat="false" ht="12.75" hidden="false" customHeight="false" outlineLevel="0" collapsed="false">
      <c r="B296" s="179"/>
      <c r="C296" s="180"/>
      <c r="D296" s="180"/>
      <c r="E296" s="180"/>
      <c r="F296" s="180"/>
      <c r="G296" s="180"/>
      <c r="H296" s="180"/>
      <c r="I296" s="180"/>
      <c r="J296" s="180"/>
      <c r="K296" s="180"/>
      <c r="L296" s="181"/>
      <c r="M296" s="181"/>
      <c r="N296" s="181"/>
      <c r="O296" s="181"/>
      <c r="P296" s="181"/>
      <c r="Q296" s="181"/>
      <c r="R296" s="181"/>
      <c r="S296" s="181"/>
      <c r="T296" s="181"/>
      <c r="U296" s="181"/>
      <c r="V296" s="181"/>
      <c r="W296" s="181"/>
      <c r="X296" s="181"/>
      <c r="Y296" s="181"/>
      <c r="Z296" s="181"/>
      <c r="AA296" s="181"/>
      <c r="AB296" s="181"/>
      <c r="AC296" s="181"/>
      <c r="AD296" s="181"/>
      <c r="AE296" s="181"/>
      <c r="AF296" s="181"/>
      <c r="AG296" s="181"/>
      <c r="AH296" s="181"/>
      <c r="AI296" s="181"/>
      <c r="AJ296" s="181"/>
      <c r="AK296" s="181"/>
      <c r="AL296" s="181"/>
      <c r="AM296" s="181"/>
      <c r="AN296" s="181"/>
      <c r="AO296" s="181"/>
      <c r="AP296" s="181"/>
      <c r="AQ296" s="181"/>
      <c r="AR296" s="181"/>
      <c r="AS296" s="181"/>
      <c r="AT296" s="181"/>
      <c r="AU296" s="181"/>
      <c r="AV296" s="181"/>
      <c r="AW296" s="181"/>
      <c r="AX296" s="181"/>
      <c r="AY296" s="181"/>
      <c r="AZ296" s="181"/>
      <c r="BA296" s="181"/>
      <c r="BB296" s="181"/>
      <c r="BC296" s="181"/>
      <c r="BD296" s="181"/>
      <c r="BE296" s="181"/>
      <c r="BF296" s="181"/>
      <c r="BG296" s="181"/>
    </row>
    <row r="297" customFormat="false" ht="12.75" hidden="false" customHeight="false" outlineLevel="0" collapsed="false">
      <c r="B297" s="179"/>
      <c r="C297" s="180"/>
      <c r="D297" s="180"/>
      <c r="E297" s="180"/>
      <c r="F297" s="180"/>
      <c r="G297" s="180"/>
      <c r="H297" s="180"/>
      <c r="I297" s="180"/>
      <c r="J297" s="180"/>
      <c r="K297" s="180"/>
      <c r="L297" s="181"/>
      <c r="M297" s="181"/>
      <c r="N297" s="181"/>
      <c r="O297" s="181"/>
      <c r="P297" s="181"/>
      <c r="Q297" s="181"/>
      <c r="R297" s="181"/>
      <c r="S297" s="181"/>
      <c r="T297" s="181"/>
      <c r="U297" s="181"/>
      <c r="V297" s="181"/>
      <c r="W297" s="181"/>
      <c r="X297" s="181"/>
      <c r="Y297" s="181"/>
      <c r="Z297" s="181"/>
      <c r="AA297" s="181"/>
      <c r="AB297" s="181"/>
      <c r="AC297" s="181"/>
      <c r="AD297" s="181"/>
      <c r="AE297" s="181"/>
      <c r="AF297" s="181"/>
      <c r="AG297" s="181"/>
      <c r="AH297" s="181"/>
      <c r="AI297" s="181"/>
      <c r="AJ297" s="181"/>
      <c r="AK297" s="181"/>
      <c r="AL297" s="181"/>
      <c r="AM297" s="181"/>
      <c r="AN297" s="181"/>
      <c r="AO297" s="181"/>
      <c r="AP297" s="181"/>
      <c r="AQ297" s="181"/>
      <c r="AR297" s="181"/>
      <c r="AS297" s="181"/>
      <c r="AT297" s="181"/>
      <c r="AU297" s="181"/>
      <c r="AV297" s="181"/>
      <c r="AW297" s="181"/>
      <c r="AX297" s="181"/>
      <c r="AY297" s="181"/>
      <c r="AZ297" s="181"/>
      <c r="BA297" s="181"/>
      <c r="BB297" s="181"/>
      <c r="BC297" s="181"/>
      <c r="BD297" s="181"/>
      <c r="BE297" s="181"/>
      <c r="BF297" s="181"/>
      <c r="BG297" s="181"/>
    </row>
    <row r="298" customFormat="false" ht="12.75" hidden="false" customHeight="false" outlineLevel="0" collapsed="false">
      <c r="B298" s="179"/>
      <c r="C298" s="180"/>
      <c r="D298" s="180"/>
      <c r="E298" s="180"/>
      <c r="F298" s="180"/>
      <c r="G298" s="180"/>
      <c r="H298" s="180"/>
      <c r="I298" s="180"/>
      <c r="J298" s="180"/>
      <c r="K298" s="180"/>
      <c r="L298" s="181"/>
      <c r="M298" s="181"/>
      <c r="N298" s="181"/>
      <c r="O298" s="181"/>
      <c r="P298" s="181"/>
      <c r="Q298" s="181"/>
      <c r="R298" s="181"/>
      <c r="S298" s="181"/>
      <c r="T298" s="181"/>
      <c r="U298" s="181"/>
      <c r="V298" s="181"/>
      <c r="W298" s="181"/>
      <c r="X298" s="181"/>
      <c r="Y298" s="181"/>
      <c r="Z298" s="181"/>
      <c r="AA298" s="181"/>
      <c r="AB298" s="181"/>
      <c r="AC298" s="181"/>
      <c r="AD298" s="181"/>
      <c r="AE298" s="181"/>
      <c r="AF298" s="181"/>
      <c r="AG298" s="181"/>
      <c r="AH298" s="181"/>
      <c r="AI298" s="181"/>
      <c r="AJ298" s="181"/>
      <c r="AK298" s="181"/>
      <c r="AL298" s="181"/>
      <c r="AM298" s="181"/>
      <c r="AN298" s="181"/>
      <c r="AO298" s="181"/>
      <c r="AP298" s="181"/>
      <c r="AQ298" s="181"/>
      <c r="AR298" s="181"/>
      <c r="AS298" s="181"/>
      <c r="AT298" s="181"/>
      <c r="AU298" s="181"/>
      <c r="AV298" s="181"/>
      <c r="AW298" s="181"/>
      <c r="AX298" s="181"/>
      <c r="AY298" s="181"/>
      <c r="AZ298" s="181"/>
      <c r="BA298" s="181"/>
      <c r="BB298" s="181"/>
      <c r="BC298" s="181"/>
      <c r="BD298" s="181"/>
      <c r="BE298" s="181"/>
      <c r="BF298" s="181"/>
      <c r="BG298" s="181"/>
    </row>
    <row r="299" customFormat="false" ht="12.75" hidden="false" customHeight="false" outlineLevel="0" collapsed="false">
      <c r="B299" s="179"/>
      <c r="C299" s="180"/>
      <c r="D299" s="180"/>
      <c r="E299" s="180"/>
      <c r="F299" s="180"/>
      <c r="G299" s="180"/>
      <c r="H299" s="180"/>
      <c r="I299" s="180"/>
      <c r="J299" s="180"/>
      <c r="K299" s="180"/>
      <c r="L299" s="181"/>
      <c r="M299" s="181"/>
      <c r="N299" s="181"/>
      <c r="O299" s="181"/>
      <c r="P299" s="181"/>
      <c r="Q299" s="181"/>
      <c r="R299" s="181"/>
      <c r="S299" s="181"/>
      <c r="T299" s="181"/>
      <c r="U299" s="181"/>
      <c r="V299" s="181"/>
      <c r="W299" s="181"/>
      <c r="X299" s="181"/>
      <c r="Y299" s="181"/>
      <c r="Z299" s="181"/>
      <c r="AA299" s="181"/>
      <c r="AB299" s="181"/>
      <c r="AC299" s="181"/>
      <c r="AD299" s="181"/>
      <c r="AE299" s="181"/>
      <c r="AF299" s="181"/>
      <c r="AG299" s="181"/>
      <c r="AH299" s="181"/>
      <c r="AI299" s="181"/>
      <c r="AJ299" s="181"/>
      <c r="AK299" s="181"/>
      <c r="AL299" s="181"/>
      <c r="AM299" s="181"/>
      <c r="AN299" s="181"/>
      <c r="AO299" s="181"/>
      <c r="AP299" s="181"/>
      <c r="AQ299" s="181"/>
      <c r="AR299" s="181"/>
      <c r="AS299" s="181"/>
      <c r="AT299" s="181"/>
      <c r="AU299" s="181"/>
      <c r="AV299" s="181"/>
      <c r="AW299" s="181"/>
      <c r="AX299" s="181"/>
      <c r="AY299" s="181"/>
      <c r="AZ299" s="181"/>
      <c r="BA299" s="181"/>
      <c r="BB299" s="181"/>
      <c r="BC299" s="181"/>
      <c r="BD299" s="181"/>
      <c r="BE299" s="181"/>
      <c r="BF299" s="181"/>
      <c r="BG299" s="181"/>
    </row>
    <row r="300" customFormat="false" ht="12.75" hidden="false" customHeight="false" outlineLevel="0" collapsed="false">
      <c r="B300" s="179"/>
      <c r="C300" s="180"/>
      <c r="D300" s="180"/>
      <c r="E300" s="180"/>
      <c r="F300" s="180"/>
      <c r="G300" s="180"/>
      <c r="H300" s="180"/>
      <c r="I300" s="180"/>
      <c r="J300" s="180"/>
      <c r="K300" s="180"/>
      <c r="L300" s="181"/>
      <c r="M300" s="181"/>
      <c r="N300" s="181"/>
      <c r="O300" s="181"/>
      <c r="P300" s="181"/>
      <c r="Q300" s="181"/>
      <c r="R300" s="181"/>
      <c r="S300" s="181"/>
      <c r="T300" s="181"/>
      <c r="U300" s="181"/>
      <c r="V300" s="181"/>
      <c r="W300" s="181"/>
      <c r="X300" s="181"/>
      <c r="Y300" s="181"/>
      <c r="Z300" s="181"/>
      <c r="AA300" s="181"/>
      <c r="AB300" s="181"/>
      <c r="AC300" s="181"/>
      <c r="AD300" s="181"/>
      <c r="AE300" s="181"/>
      <c r="AF300" s="181"/>
      <c r="AG300" s="181"/>
      <c r="AH300" s="181"/>
      <c r="AI300" s="181"/>
      <c r="AJ300" s="181"/>
      <c r="AK300" s="181"/>
      <c r="AL300" s="181"/>
      <c r="AM300" s="181"/>
      <c r="AN300" s="181"/>
      <c r="AO300" s="181"/>
      <c r="AP300" s="181"/>
      <c r="AQ300" s="181"/>
      <c r="AR300" s="181"/>
      <c r="AS300" s="181"/>
      <c r="AT300" s="181"/>
      <c r="AU300" s="181"/>
      <c r="AV300" s="181"/>
      <c r="AW300" s="181"/>
      <c r="AX300" s="181"/>
      <c r="AY300" s="181"/>
      <c r="AZ300" s="181"/>
      <c r="BA300" s="181"/>
      <c r="BB300" s="181"/>
      <c r="BC300" s="181"/>
      <c r="BD300" s="181"/>
      <c r="BE300" s="181"/>
      <c r="BF300" s="181"/>
      <c r="BG300" s="181"/>
    </row>
    <row r="301" customFormat="false" ht="12.75" hidden="false" customHeight="false" outlineLevel="0" collapsed="false">
      <c r="B301" s="179"/>
      <c r="C301" s="180"/>
      <c r="D301" s="180"/>
      <c r="E301" s="180"/>
      <c r="F301" s="180"/>
      <c r="G301" s="180"/>
      <c r="H301" s="180"/>
      <c r="I301" s="180"/>
      <c r="J301" s="180"/>
      <c r="K301" s="180"/>
      <c r="L301" s="181"/>
      <c r="M301" s="181"/>
      <c r="N301" s="181"/>
      <c r="O301" s="181"/>
      <c r="P301" s="181"/>
      <c r="Q301" s="181"/>
      <c r="R301" s="181"/>
      <c r="S301" s="181"/>
      <c r="T301" s="181"/>
      <c r="U301" s="181"/>
      <c r="V301" s="181"/>
      <c r="W301" s="181"/>
      <c r="X301" s="181"/>
      <c r="Y301" s="181"/>
      <c r="Z301" s="181"/>
      <c r="AA301" s="181"/>
      <c r="AB301" s="181"/>
      <c r="AC301" s="181"/>
      <c r="AD301" s="181"/>
      <c r="AE301" s="181"/>
      <c r="AF301" s="181"/>
      <c r="AG301" s="181"/>
      <c r="AH301" s="181"/>
      <c r="AI301" s="181"/>
      <c r="AJ301" s="181"/>
      <c r="AK301" s="181"/>
      <c r="AL301" s="181"/>
      <c r="AM301" s="181"/>
      <c r="AN301" s="181"/>
      <c r="AO301" s="181"/>
      <c r="AP301" s="181"/>
      <c r="AQ301" s="181"/>
      <c r="AR301" s="181"/>
      <c r="AS301" s="181"/>
      <c r="AT301" s="181"/>
      <c r="AU301" s="181"/>
      <c r="AV301" s="181"/>
      <c r="AW301" s="181"/>
      <c r="AX301" s="181"/>
      <c r="AY301" s="181"/>
      <c r="AZ301" s="181"/>
      <c r="BA301" s="181"/>
      <c r="BB301" s="181"/>
      <c r="BC301" s="181"/>
      <c r="BD301" s="181"/>
      <c r="BE301" s="181"/>
      <c r="BF301" s="181"/>
      <c r="BG301" s="181"/>
    </row>
    <row r="302" customFormat="false" ht="12.75" hidden="false" customHeight="false" outlineLevel="0" collapsed="false">
      <c r="B302" s="179"/>
      <c r="C302" s="180"/>
      <c r="D302" s="180"/>
      <c r="E302" s="180"/>
      <c r="F302" s="180"/>
      <c r="G302" s="180"/>
      <c r="H302" s="180"/>
      <c r="I302" s="180"/>
      <c r="J302" s="180"/>
      <c r="K302" s="180"/>
      <c r="L302" s="181"/>
      <c r="M302" s="181"/>
      <c r="N302" s="181"/>
      <c r="O302" s="181"/>
      <c r="P302" s="181"/>
      <c r="Q302" s="181"/>
      <c r="R302" s="181"/>
      <c r="S302" s="181"/>
      <c r="T302" s="181"/>
      <c r="U302" s="181"/>
      <c r="V302" s="181"/>
      <c r="W302" s="181"/>
      <c r="X302" s="181"/>
      <c r="Y302" s="181"/>
      <c r="Z302" s="181"/>
      <c r="AA302" s="181"/>
      <c r="AB302" s="181"/>
      <c r="AC302" s="181"/>
      <c r="AD302" s="181"/>
      <c r="AE302" s="181"/>
      <c r="AF302" s="181"/>
      <c r="AG302" s="181"/>
      <c r="AH302" s="181"/>
      <c r="AI302" s="181"/>
      <c r="AJ302" s="181"/>
      <c r="AK302" s="181"/>
      <c r="AL302" s="181"/>
      <c r="AM302" s="181"/>
      <c r="AN302" s="181"/>
      <c r="AO302" s="181"/>
      <c r="AP302" s="181"/>
      <c r="AQ302" s="181"/>
      <c r="AR302" s="181"/>
      <c r="AS302" s="181"/>
      <c r="AT302" s="181"/>
      <c r="AU302" s="181"/>
      <c r="AV302" s="181"/>
      <c r="AW302" s="181"/>
      <c r="AX302" s="181"/>
      <c r="AY302" s="181"/>
      <c r="AZ302" s="181"/>
      <c r="BA302" s="181"/>
      <c r="BB302" s="181"/>
      <c r="BC302" s="181"/>
      <c r="BD302" s="181"/>
      <c r="BE302" s="181"/>
      <c r="BF302" s="181"/>
      <c r="BG302" s="181"/>
    </row>
    <row r="303" customFormat="false" ht="12.75" hidden="false" customHeight="false" outlineLevel="0" collapsed="false">
      <c r="B303" s="179"/>
      <c r="C303" s="180"/>
      <c r="D303" s="180"/>
      <c r="E303" s="180"/>
      <c r="F303" s="180"/>
      <c r="G303" s="180"/>
      <c r="H303" s="180"/>
      <c r="I303" s="180"/>
      <c r="J303" s="180"/>
      <c r="K303" s="180"/>
      <c r="L303" s="181"/>
      <c r="M303" s="181"/>
      <c r="N303" s="181"/>
      <c r="O303" s="181"/>
      <c r="P303" s="181"/>
      <c r="Q303" s="181"/>
      <c r="R303" s="181"/>
      <c r="S303" s="181"/>
      <c r="T303" s="181"/>
      <c r="U303" s="181"/>
      <c r="V303" s="181"/>
      <c r="W303" s="181"/>
      <c r="X303" s="181"/>
      <c r="Y303" s="181"/>
      <c r="Z303" s="181"/>
      <c r="AA303" s="181"/>
      <c r="AB303" s="181"/>
      <c r="AC303" s="181"/>
      <c r="AD303" s="181"/>
      <c r="AE303" s="181"/>
      <c r="AF303" s="181"/>
      <c r="AG303" s="181"/>
      <c r="AH303" s="181"/>
      <c r="AI303" s="181"/>
      <c r="AJ303" s="181"/>
      <c r="AK303" s="181"/>
      <c r="AL303" s="181"/>
      <c r="AM303" s="181"/>
      <c r="AN303" s="181"/>
      <c r="AO303" s="181"/>
      <c r="AP303" s="181"/>
      <c r="AQ303" s="181"/>
      <c r="AR303" s="181"/>
      <c r="AS303" s="181"/>
      <c r="AT303" s="181"/>
      <c r="AU303" s="181"/>
      <c r="AV303" s="181"/>
      <c r="AW303" s="181"/>
      <c r="AX303" s="181"/>
      <c r="AY303" s="181"/>
      <c r="AZ303" s="181"/>
      <c r="BA303" s="181"/>
      <c r="BB303" s="181"/>
      <c r="BC303" s="181"/>
      <c r="BD303" s="181"/>
      <c r="BE303" s="181"/>
      <c r="BF303" s="181"/>
      <c r="BG303" s="181"/>
    </row>
    <row r="304" customFormat="false" ht="12.75" hidden="false" customHeight="false" outlineLevel="0" collapsed="false">
      <c r="B304" s="179"/>
      <c r="C304" s="180"/>
      <c r="D304" s="180"/>
      <c r="E304" s="180"/>
      <c r="F304" s="180"/>
      <c r="G304" s="180"/>
      <c r="H304" s="180"/>
      <c r="I304" s="180"/>
      <c r="J304" s="180"/>
      <c r="K304" s="180"/>
      <c r="L304" s="181"/>
      <c r="M304" s="181"/>
      <c r="N304" s="181"/>
      <c r="O304" s="181"/>
      <c r="P304" s="181"/>
      <c r="Q304" s="181"/>
      <c r="R304" s="181"/>
      <c r="S304" s="181"/>
      <c r="T304" s="181"/>
      <c r="U304" s="181"/>
      <c r="V304" s="181"/>
      <c r="W304" s="181"/>
      <c r="X304" s="181"/>
      <c r="Y304" s="181"/>
      <c r="Z304" s="181"/>
      <c r="AA304" s="181"/>
      <c r="AB304" s="181"/>
      <c r="AC304" s="181"/>
      <c r="AD304" s="181"/>
      <c r="AE304" s="181"/>
      <c r="AF304" s="181"/>
      <c r="AG304" s="181"/>
      <c r="AH304" s="181"/>
      <c r="AI304" s="181"/>
      <c r="AJ304" s="181"/>
      <c r="AK304" s="181"/>
      <c r="AL304" s="181"/>
      <c r="AM304" s="181"/>
      <c r="AN304" s="181"/>
      <c r="AO304" s="181"/>
      <c r="AP304" s="181"/>
      <c r="AQ304" s="181"/>
      <c r="AR304" s="181"/>
      <c r="AS304" s="181"/>
      <c r="AT304" s="181"/>
      <c r="AU304" s="181"/>
      <c r="AV304" s="181"/>
      <c r="AW304" s="181"/>
      <c r="AX304" s="181"/>
      <c r="AY304" s="181"/>
      <c r="AZ304" s="181"/>
      <c r="BA304" s="181"/>
      <c r="BB304" s="181"/>
      <c r="BC304" s="181"/>
      <c r="BD304" s="181"/>
      <c r="BE304" s="181"/>
      <c r="BF304" s="181"/>
      <c r="BG304" s="181"/>
    </row>
    <row r="305" customFormat="false" ht="12.75" hidden="false" customHeight="false" outlineLevel="0" collapsed="false">
      <c r="B305" s="179"/>
      <c r="C305" s="180"/>
      <c r="D305" s="180"/>
      <c r="E305" s="180"/>
      <c r="F305" s="180"/>
      <c r="G305" s="180"/>
      <c r="H305" s="180"/>
      <c r="I305" s="180"/>
      <c r="J305" s="180"/>
      <c r="K305" s="180"/>
      <c r="L305" s="181"/>
      <c r="M305" s="181"/>
      <c r="N305" s="181"/>
      <c r="O305" s="181"/>
      <c r="P305" s="181"/>
      <c r="Q305" s="181"/>
      <c r="R305" s="181"/>
      <c r="S305" s="181"/>
      <c r="T305" s="181"/>
      <c r="U305" s="181"/>
      <c r="V305" s="181"/>
      <c r="W305" s="181"/>
      <c r="X305" s="181"/>
      <c r="Y305" s="181"/>
      <c r="Z305" s="181"/>
      <c r="AA305" s="181"/>
      <c r="AB305" s="181"/>
      <c r="AC305" s="181"/>
      <c r="AD305" s="181"/>
      <c r="AE305" s="181"/>
      <c r="AF305" s="181"/>
      <c r="AG305" s="181"/>
      <c r="AH305" s="181"/>
      <c r="AI305" s="181"/>
      <c r="AJ305" s="181"/>
      <c r="AK305" s="181"/>
      <c r="AL305" s="181"/>
      <c r="AM305" s="181"/>
      <c r="AN305" s="181"/>
      <c r="AO305" s="181"/>
      <c r="AP305" s="181"/>
      <c r="AQ305" s="181"/>
      <c r="AR305" s="181"/>
      <c r="AS305" s="181"/>
      <c r="AT305" s="181"/>
      <c r="AU305" s="181"/>
      <c r="AV305" s="181"/>
      <c r="AW305" s="181"/>
      <c r="AX305" s="181"/>
      <c r="AY305" s="181"/>
      <c r="AZ305" s="181"/>
      <c r="BA305" s="181"/>
      <c r="BB305" s="181"/>
      <c r="BC305" s="181"/>
      <c r="BD305" s="181"/>
      <c r="BE305" s="181"/>
      <c r="BF305" s="181"/>
      <c r="BG305" s="181"/>
    </row>
    <row r="306" customFormat="false" ht="12.75" hidden="false" customHeight="false" outlineLevel="0" collapsed="false">
      <c r="B306" s="179"/>
      <c r="C306" s="180"/>
      <c r="D306" s="180"/>
      <c r="E306" s="180"/>
      <c r="F306" s="180"/>
      <c r="G306" s="180"/>
      <c r="H306" s="180"/>
      <c r="I306" s="180"/>
      <c r="J306" s="180"/>
      <c r="K306" s="180"/>
      <c r="L306" s="181"/>
      <c r="M306" s="181"/>
      <c r="N306" s="181"/>
      <c r="O306" s="181"/>
      <c r="P306" s="181"/>
      <c r="Q306" s="181"/>
      <c r="R306" s="181"/>
      <c r="S306" s="181"/>
      <c r="T306" s="181"/>
      <c r="U306" s="181"/>
      <c r="V306" s="181"/>
      <c r="W306" s="181"/>
      <c r="X306" s="181"/>
      <c r="Y306" s="181"/>
      <c r="Z306" s="181"/>
      <c r="AA306" s="181"/>
      <c r="AB306" s="181"/>
      <c r="AC306" s="181"/>
      <c r="AD306" s="181"/>
      <c r="AE306" s="181"/>
      <c r="AF306" s="181"/>
      <c r="AG306" s="181"/>
      <c r="AH306" s="181"/>
      <c r="AI306" s="181"/>
      <c r="AJ306" s="181"/>
      <c r="AK306" s="181"/>
      <c r="AL306" s="181"/>
      <c r="AM306" s="181"/>
      <c r="AN306" s="181"/>
      <c r="AO306" s="181"/>
      <c r="AP306" s="181"/>
      <c r="AQ306" s="181"/>
      <c r="AR306" s="181"/>
      <c r="AS306" s="181"/>
      <c r="AT306" s="181"/>
      <c r="AU306" s="181"/>
      <c r="AV306" s="181"/>
      <c r="AW306" s="181"/>
      <c r="AX306" s="181"/>
      <c r="AY306" s="181"/>
      <c r="AZ306" s="181"/>
      <c r="BA306" s="181"/>
      <c r="BB306" s="181"/>
      <c r="BC306" s="181"/>
      <c r="BD306" s="181"/>
      <c r="BE306" s="181"/>
      <c r="BF306" s="181"/>
      <c r="BG306" s="181"/>
    </row>
    <row r="307" customFormat="false" ht="12.75" hidden="false" customHeight="false" outlineLevel="0" collapsed="false">
      <c r="B307" s="179"/>
      <c r="C307" s="180"/>
      <c r="D307" s="180"/>
      <c r="E307" s="180"/>
      <c r="F307" s="180"/>
      <c r="G307" s="180"/>
      <c r="H307" s="180"/>
      <c r="I307" s="180"/>
      <c r="J307" s="180"/>
      <c r="K307" s="180"/>
      <c r="L307" s="181"/>
      <c r="M307" s="181"/>
      <c r="N307" s="181"/>
      <c r="O307" s="181"/>
      <c r="P307" s="181"/>
      <c r="Q307" s="181"/>
      <c r="R307" s="181"/>
      <c r="S307" s="181"/>
      <c r="T307" s="181"/>
      <c r="U307" s="181"/>
      <c r="V307" s="181"/>
      <c r="W307" s="181"/>
      <c r="X307" s="181"/>
      <c r="Y307" s="181"/>
      <c r="Z307" s="181"/>
      <c r="AA307" s="181"/>
      <c r="AB307" s="181"/>
      <c r="AC307" s="181"/>
      <c r="AD307" s="181"/>
      <c r="AE307" s="181"/>
      <c r="AF307" s="181"/>
      <c r="AG307" s="181"/>
      <c r="AH307" s="181"/>
      <c r="AI307" s="181"/>
      <c r="AJ307" s="181"/>
      <c r="AK307" s="181"/>
      <c r="AL307" s="181"/>
      <c r="AM307" s="181"/>
      <c r="AN307" s="181"/>
      <c r="AO307" s="181"/>
      <c r="AP307" s="181"/>
      <c r="AQ307" s="181"/>
      <c r="AR307" s="181"/>
      <c r="AS307" s="181"/>
      <c r="AT307" s="181"/>
      <c r="AU307" s="181"/>
      <c r="AV307" s="181"/>
      <c r="AW307" s="181"/>
      <c r="AX307" s="181"/>
      <c r="AY307" s="181"/>
      <c r="AZ307" s="181"/>
      <c r="BA307" s="181"/>
      <c r="BB307" s="181"/>
      <c r="BC307" s="181"/>
      <c r="BD307" s="181"/>
      <c r="BE307" s="181"/>
      <c r="BF307" s="181"/>
      <c r="BG307" s="181"/>
    </row>
    <row r="308" customFormat="false" ht="12.75" hidden="false" customHeight="false" outlineLevel="0" collapsed="false">
      <c r="B308" s="179"/>
      <c r="C308" s="180"/>
      <c r="D308" s="180"/>
      <c r="E308" s="180"/>
      <c r="F308" s="180"/>
      <c r="G308" s="180"/>
      <c r="H308" s="180"/>
      <c r="I308" s="180"/>
      <c r="J308" s="180"/>
      <c r="K308" s="180"/>
      <c r="L308" s="181"/>
      <c r="M308" s="181"/>
      <c r="N308" s="181"/>
      <c r="O308" s="181"/>
      <c r="P308" s="181"/>
      <c r="Q308" s="181"/>
      <c r="R308" s="181"/>
      <c r="S308" s="181"/>
      <c r="T308" s="181"/>
      <c r="U308" s="181"/>
      <c r="V308" s="181"/>
      <c r="W308" s="181"/>
      <c r="X308" s="181"/>
      <c r="Y308" s="181"/>
      <c r="Z308" s="181"/>
      <c r="AA308" s="181"/>
      <c r="AB308" s="181"/>
      <c r="AC308" s="181"/>
      <c r="AD308" s="181"/>
      <c r="AE308" s="181"/>
      <c r="AF308" s="181"/>
      <c r="AG308" s="181"/>
      <c r="AH308" s="181"/>
      <c r="AI308" s="181"/>
      <c r="AJ308" s="181"/>
      <c r="AK308" s="181"/>
      <c r="AL308" s="181"/>
      <c r="AM308" s="181"/>
      <c r="AN308" s="181"/>
      <c r="AO308" s="181"/>
      <c r="AP308" s="181"/>
      <c r="AQ308" s="181"/>
      <c r="AR308" s="181"/>
      <c r="AS308" s="181"/>
      <c r="AT308" s="181"/>
      <c r="AU308" s="181"/>
      <c r="AV308" s="181"/>
      <c r="AW308" s="181"/>
      <c r="AX308" s="181"/>
      <c r="AY308" s="181"/>
      <c r="AZ308" s="181"/>
      <c r="BA308" s="181"/>
      <c r="BB308" s="181"/>
      <c r="BC308" s="181"/>
      <c r="BD308" s="181"/>
      <c r="BE308" s="181"/>
      <c r="BF308" s="181"/>
      <c r="BG308" s="181"/>
    </row>
    <row r="309" customFormat="false" ht="12.75" hidden="false" customHeight="false" outlineLevel="0" collapsed="false">
      <c r="B309" s="179"/>
      <c r="C309" s="180"/>
      <c r="D309" s="180"/>
      <c r="E309" s="180"/>
      <c r="F309" s="180"/>
      <c r="G309" s="180"/>
      <c r="H309" s="180"/>
      <c r="I309" s="180"/>
      <c r="J309" s="180"/>
      <c r="K309" s="180"/>
      <c r="L309" s="181"/>
      <c r="M309" s="181"/>
      <c r="N309" s="181"/>
      <c r="O309" s="181"/>
      <c r="P309" s="181"/>
      <c r="Q309" s="181"/>
      <c r="R309" s="181"/>
      <c r="S309" s="181"/>
      <c r="T309" s="181"/>
      <c r="U309" s="181"/>
      <c r="V309" s="181"/>
      <c r="W309" s="181"/>
      <c r="X309" s="181"/>
      <c r="Y309" s="181"/>
      <c r="Z309" s="181"/>
      <c r="AA309" s="181"/>
      <c r="AB309" s="181"/>
      <c r="AC309" s="181"/>
      <c r="AD309" s="181"/>
      <c r="AE309" s="181"/>
      <c r="AF309" s="181"/>
      <c r="AG309" s="181"/>
      <c r="AH309" s="181"/>
      <c r="AI309" s="181"/>
      <c r="AJ309" s="181"/>
      <c r="AK309" s="181"/>
      <c r="AL309" s="181"/>
      <c r="AM309" s="181"/>
      <c r="AN309" s="181"/>
      <c r="AO309" s="181"/>
      <c r="AP309" s="181"/>
      <c r="AQ309" s="181"/>
      <c r="AR309" s="181"/>
      <c r="AS309" s="181"/>
      <c r="AT309" s="181"/>
      <c r="AU309" s="181"/>
      <c r="AV309" s="181"/>
      <c r="AW309" s="181"/>
      <c r="AX309" s="181"/>
      <c r="AY309" s="181"/>
      <c r="AZ309" s="181"/>
      <c r="BA309" s="181"/>
      <c r="BB309" s="181"/>
      <c r="BC309" s="181"/>
      <c r="BD309" s="181"/>
      <c r="BE309" s="181"/>
      <c r="BF309" s="181"/>
      <c r="BG309" s="181"/>
    </row>
    <row r="310" customFormat="false" ht="12.75" hidden="false" customHeight="false" outlineLevel="0" collapsed="false">
      <c r="B310" s="179"/>
      <c r="C310" s="180"/>
      <c r="D310" s="180"/>
      <c r="E310" s="180"/>
      <c r="F310" s="180"/>
      <c r="G310" s="180"/>
      <c r="H310" s="180"/>
      <c r="I310" s="180"/>
      <c r="J310" s="180"/>
      <c r="K310" s="180"/>
      <c r="L310" s="181"/>
      <c r="M310" s="181"/>
      <c r="N310" s="181"/>
      <c r="O310" s="181"/>
      <c r="P310" s="181"/>
      <c r="Q310" s="181"/>
      <c r="R310" s="181"/>
      <c r="S310" s="181"/>
      <c r="T310" s="181"/>
      <c r="U310" s="181"/>
      <c r="V310" s="181"/>
      <c r="W310" s="181"/>
      <c r="X310" s="181"/>
      <c r="Y310" s="181"/>
      <c r="Z310" s="181"/>
      <c r="AA310" s="181"/>
      <c r="AB310" s="181"/>
      <c r="AC310" s="181"/>
      <c r="AD310" s="181"/>
      <c r="AE310" s="181"/>
      <c r="AF310" s="181"/>
      <c r="AG310" s="181"/>
      <c r="AH310" s="181"/>
      <c r="AI310" s="181"/>
      <c r="AJ310" s="181"/>
      <c r="AK310" s="181"/>
      <c r="AL310" s="181"/>
      <c r="AM310" s="181"/>
      <c r="AN310" s="181"/>
      <c r="AO310" s="181"/>
      <c r="AP310" s="181"/>
      <c r="AQ310" s="181"/>
      <c r="AR310" s="181"/>
      <c r="AS310" s="181"/>
      <c r="AT310" s="181"/>
      <c r="AU310" s="181"/>
      <c r="AV310" s="181"/>
      <c r="AW310" s="181"/>
      <c r="AX310" s="181"/>
      <c r="AY310" s="181"/>
      <c r="AZ310" s="181"/>
      <c r="BA310" s="181"/>
      <c r="BB310" s="181"/>
      <c r="BC310" s="181"/>
      <c r="BD310" s="181"/>
      <c r="BE310" s="181"/>
      <c r="BF310" s="181"/>
      <c r="BG310" s="181"/>
    </row>
    <row r="311" customFormat="false" ht="12.75" hidden="false" customHeight="false" outlineLevel="0" collapsed="false">
      <c r="B311" s="179"/>
      <c r="C311" s="180"/>
      <c r="D311" s="180"/>
      <c r="E311" s="180"/>
      <c r="F311" s="180"/>
      <c r="G311" s="180"/>
      <c r="H311" s="180"/>
      <c r="I311" s="180"/>
      <c r="J311" s="180"/>
      <c r="K311" s="180"/>
      <c r="L311" s="181"/>
      <c r="M311" s="181"/>
      <c r="N311" s="181"/>
      <c r="O311" s="181"/>
      <c r="P311" s="181"/>
      <c r="Q311" s="181"/>
      <c r="R311" s="181"/>
      <c r="S311" s="181"/>
      <c r="T311" s="181"/>
      <c r="U311" s="181"/>
      <c r="V311" s="181"/>
      <c r="W311" s="181"/>
      <c r="X311" s="181"/>
      <c r="Y311" s="181"/>
      <c r="Z311" s="181"/>
      <c r="AA311" s="181"/>
      <c r="AB311" s="181"/>
      <c r="AC311" s="181"/>
      <c r="AD311" s="181"/>
      <c r="AE311" s="181"/>
      <c r="AF311" s="181"/>
      <c r="AG311" s="181"/>
      <c r="AH311" s="181"/>
      <c r="AI311" s="181"/>
      <c r="AJ311" s="181"/>
      <c r="AK311" s="181"/>
      <c r="AL311" s="181"/>
      <c r="AM311" s="181"/>
      <c r="AN311" s="181"/>
      <c r="AO311" s="181"/>
      <c r="AP311" s="181"/>
      <c r="AQ311" s="181"/>
      <c r="AR311" s="181"/>
      <c r="AS311" s="181"/>
      <c r="AT311" s="181"/>
      <c r="AU311" s="181"/>
      <c r="AV311" s="181"/>
      <c r="AW311" s="181"/>
      <c r="AX311" s="181"/>
      <c r="AY311" s="181"/>
      <c r="AZ311" s="181"/>
      <c r="BA311" s="181"/>
      <c r="BB311" s="181"/>
      <c r="BC311" s="181"/>
      <c r="BD311" s="181"/>
      <c r="BE311" s="181"/>
      <c r="BF311" s="181"/>
      <c r="BG311" s="181"/>
    </row>
    <row r="312" customFormat="false" ht="12.75" hidden="false" customHeight="false" outlineLevel="0" collapsed="false">
      <c r="B312" s="179"/>
      <c r="C312" s="180"/>
      <c r="D312" s="180"/>
      <c r="E312" s="180"/>
      <c r="F312" s="180"/>
      <c r="G312" s="180"/>
      <c r="H312" s="180"/>
      <c r="I312" s="180"/>
      <c r="J312" s="180"/>
      <c r="K312" s="180"/>
      <c r="L312" s="181"/>
      <c r="M312" s="181"/>
      <c r="N312" s="181"/>
      <c r="O312" s="181"/>
      <c r="P312" s="181"/>
      <c r="Q312" s="181"/>
      <c r="R312" s="181"/>
      <c r="S312" s="181"/>
      <c r="T312" s="181"/>
      <c r="U312" s="181"/>
      <c r="V312" s="181"/>
      <c r="W312" s="181"/>
      <c r="X312" s="181"/>
      <c r="Y312" s="181"/>
      <c r="Z312" s="181"/>
      <c r="AA312" s="181"/>
      <c r="AB312" s="181"/>
      <c r="AC312" s="181"/>
      <c r="AD312" s="181"/>
      <c r="AE312" s="181"/>
      <c r="AF312" s="181"/>
      <c r="AG312" s="181"/>
      <c r="AH312" s="181"/>
      <c r="AI312" s="181"/>
      <c r="AJ312" s="181"/>
      <c r="AK312" s="181"/>
      <c r="AL312" s="181"/>
      <c r="AM312" s="181"/>
      <c r="AN312" s="181"/>
      <c r="AO312" s="181"/>
      <c r="AP312" s="181"/>
      <c r="AQ312" s="181"/>
      <c r="AR312" s="181"/>
      <c r="AS312" s="181"/>
      <c r="AT312" s="181"/>
      <c r="AU312" s="181"/>
      <c r="AV312" s="181"/>
      <c r="AW312" s="181"/>
      <c r="AX312" s="181"/>
      <c r="AY312" s="181"/>
      <c r="AZ312" s="181"/>
      <c r="BA312" s="181"/>
      <c r="BB312" s="181"/>
      <c r="BC312" s="181"/>
      <c r="BD312" s="181"/>
      <c r="BE312" s="181"/>
      <c r="BF312" s="181"/>
      <c r="BG312" s="181"/>
    </row>
    <row r="313" customFormat="false" ht="12.75" hidden="false" customHeight="false" outlineLevel="0" collapsed="false">
      <c r="B313" s="179"/>
      <c r="C313" s="180"/>
      <c r="D313" s="180"/>
      <c r="E313" s="180"/>
      <c r="F313" s="180"/>
      <c r="G313" s="180"/>
      <c r="H313" s="180"/>
      <c r="I313" s="180"/>
      <c r="J313" s="180"/>
      <c r="K313" s="180"/>
      <c r="L313" s="181"/>
      <c r="M313" s="181"/>
      <c r="N313" s="181"/>
      <c r="O313" s="181"/>
      <c r="P313" s="181"/>
      <c r="Q313" s="181"/>
      <c r="R313" s="181"/>
      <c r="S313" s="181"/>
      <c r="T313" s="181"/>
      <c r="U313" s="181"/>
      <c r="V313" s="181"/>
      <c r="W313" s="181"/>
      <c r="X313" s="181"/>
      <c r="Y313" s="181"/>
      <c r="Z313" s="181"/>
      <c r="AA313" s="181"/>
      <c r="AB313" s="181"/>
      <c r="AC313" s="181"/>
      <c r="AD313" s="181"/>
      <c r="AE313" s="181"/>
      <c r="AF313" s="181"/>
      <c r="AG313" s="181"/>
      <c r="AH313" s="181"/>
      <c r="AI313" s="181"/>
      <c r="AJ313" s="181"/>
      <c r="AK313" s="181"/>
      <c r="AL313" s="181"/>
      <c r="AM313" s="181"/>
      <c r="AN313" s="181"/>
      <c r="AO313" s="181"/>
      <c r="AP313" s="181"/>
      <c r="AQ313" s="181"/>
      <c r="AR313" s="181"/>
      <c r="AS313" s="181"/>
      <c r="AT313" s="181"/>
      <c r="AU313" s="181"/>
      <c r="AV313" s="181"/>
      <c r="AW313" s="181"/>
      <c r="AX313" s="181"/>
      <c r="AY313" s="181"/>
      <c r="AZ313" s="181"/>
      <c r="BA313" s="181"/>
      <c r="BB313" s="181"/>
      <c r="BC313" s="181"/>
      <c r="BD313" s="181"/>
      <c r="BE313" s="181"/>
      <c r="BF313" s="181"/>
      <c r="BG313" s="181"/>
    </row>
    <row r="314" customFormat="false" ht="12.75" hidden="false" customHeight="false" outlineLevel="0" collapsed="false">
      <c r="B314" s="179"/>
      <c r="C314" s="180"/>
      <c r="D314" s="180"/>
      <c r="E314" s="180"/>
      <c r="F314" s="180"/>
      <c r="G314" s="180"/>
      <c r="H314" s="180"/>
      <c r="I314" s="180"/>
      <c r="J314" s="180"/>
      <c r="K314" s="180"/>
      <c r="L314" s="181"/>
      <c r="M314" s="181"/>
      <c r="N314" s="181"/>
      <c r="O314" s="181"/>
      <c r="P314" s="181"/>
      <c r="Q314" s="181"/>
      <c r="R314" s="181"/>
      <c r="S314" s="181"/>
      <c r="T314" s="181"/>
      <c r="U314" s="181"/>
      <c r="V314" s="181"/>
      <c r="W314" s="181"/>
      <c r="X314" s="181"/>
      <c r="Y314" s="181"/>
      <c r="Z314" s="181"/>
      <c r="AA314" s="181"/>
      <c r="AB314" s="181"/>
      <c r="AC314" s="181"/>
      <c r="AD314" s="181"/>
      <c r="AE314" s="181"/>
      <c r="AF314" s="181"/>
      <c r="AG314" s="181"/>
      <c r="AH314" s="181"/>
      <c r="AI314" s="181"/>
      <c r="AJ314" s="181"/>
      <c r="AK314" s="181"/>
      <c r="AL314" s="181"/>
      <c r="AM314" s="181"/>
      <c r="AN314" s="181"/>
      <c r="AO314" s="181"/>
      <c r="AP314" s="181"/>
      <c r="AQ314" s="181"/>
      <c r="AR314" s="181"/>
      <c r="AS314" s="181"/>
      <c r="AT314" s="181"/>
      <c r="AU314" s="181"/>
      <c r="AV314" s="181"/>
      <c r="AW314" s="181"/>
      <c r="AX314" s="181"/>
      <c r="AY314" s="181"/>
      <c r="AZ314" s="181"/>
      <c r="BA314" s="181"/>
      <c r="BB314" s="181"/>
      <c r="BC314" s="181"/>
      <c r="BD314" s="181"/>
      <c r="BE314" s="181"/>
      <c r="BF314" s="181"/>
      <c r="BG314" s="181"/>
    </row>
    <row r="315" customFormat="false" ht="12.75" hidden="false" customHeight="false" outlineLevel="0" collapsed="false">
      <c r="B315" s="179"/>
      <c r="C315" s="180"/>
      <c r="D315" s="180"/>
      <c r="E315" s="180"/>
      <c r="F315" s="180"/>
      <c r="G315" s="180"/>
      <c r="H315" s="180"/>
      <c r="I315" s="180"/>
      <c r="J315" s="180"/>
      <c r="K315" s="180"/>
      <c r="L315" s="181"/>
      <c r="M315" s="181"/>
      <c r="N315" s="181"/>
      <c r="O315" s="181"/>
      <c r="P315" s="181"/>
      <c r="Q315" s="181"/>
      <c r="R315" s="181"/>
      <c r="S315" s="181"/>
      <c r="T315" s="181"/>
      <c r="U315" s="181"/>
      <c r="V315" s="181"/>
      <c r="W315" s="181"/>
      <c r="X315" s="181"/>
      <c r="Y315" s="181"/>
      <c r="Z315" s="181"/>
      <c r="AA315" s="181"/>
      <c r="AB315" s="181"/>
      <c r="AC315" s="181"/>
      <c r="AD315" s="181"/>
      <c r="AE315" s="181"/>
      <c r="AF315" s="181"/>
      <c r="AG315" s="181"/>
      <c r="AH315" s="181"/>
      <c r="AI315" s="181"/>
      <c r="AJ315" s="181"/>
      <c r="AK315" s="181"/>
      <c r="AL315" s="181"/>
      <c r="AM315" s="181"/>
      <c r="AN315" s="181"/>
      <c r="AO315" s="181"/>
      <c r="AP315" s="181"/>
      <c r="AQ315" s="181"/>
      <c r="AR315" s="181"/>
      <c r="AS315" s="181"/>
      <c r="AT315" s="181"/>
      <c r="AU315" s="181"/>
      <c r="AV315" s="181"/>
      <c r="AW315" s="181"/>
      <c r="AX315" s="181"/>
      <c r="AY315" s="181"/>
      <c r="AZ315" s="181"/>
      <c r="BA315" s="181"/>
      <c r="BB315" s="181"/>
      <c r="BC315" s="181"/>
      <c r="BD315" s="181"/>
      <c r="BE315" s="181"/>
      <c r="BF315" s="181"/>
      <c r="BG315" s="181"/>
    </row>
    <row r="316" customFormat="false" ht="12.75" hidden="false" customHeight="false" outlineLevel="0" collapsed="false">
      <c r="B316" s="179"/>
      <c r="C316" s="180"/>
      <c r="D316" s="180"/>
      <c r="E316" s="180"/>
      <c r="F316" s="180"/>
      <c r="G316" s="180"/>
      <c r="H316" s="180"/>
      <c r="I316" s="180"/>
      <c r="J316" s="180"/>
      <c r="K316" s="180"/>
      <c r="L316" s="181"/>
      <c r="M316" s="181"/>
      <c r="N316" s="181"/>
      <c r="O316" s="181"/>
      <c r="P316" s="181"/>
      <c r="Q316" s="181"/>
      <c r="R316" s="181"/>
      <c r="S316" s="181"/>
      <c r="T316" s="181"/>
      <c r="U316" s="181"/>
      <c r="V316" s="181"/>
      <c r="W316" s="181"/>
      <c r="X316" s="181"/>
      <c r="Y316" s="181"/>
      <c r="Z316" s="181"/>
      <c r="AA316" s="181"/>
      <c r="AB316" s="181"/>
      <c r="AC316" s="181"/>
      <c r="AD316" s="181"/>
      <c r="AE316" s="181"/>
      <c r="AF316" s="181"/>
      <c r="AG316" s="181"/>
      <c r="AH316" s="181"/>
      <c r="AI316" s="181"/>
      <c r="AJ316" s="181"/>
      <c r="AK316" s="181"/>
      <c r="AL316" s="181"/>
      <c r="AM316" s="181"/>
      <c r="AN316" s="181"/>
      <c r="AO316" s="181"/>
      <c r="AP316" s="181"/>
      <c r="AQ316" s="181"/>
      <c r="AR316" s="181"/>
      <c r="AS316" s="181"/>
      <c r="AT316" s="181"/>
      <c r="AU316" s="181"/>
      <c r="AV316" s="181"/>
      <c r="AW316" s="181"/>
      <c r="AX316" s="181"/>
      <c r="AY316" s="181"/>
      <c r="AZ316" s="181"/>
      <c r="BA316" s="181"/>
      <c r="BB316" s="181"/>
      <c r="BC316" s="181"/>
      <c r="BD316" s="181"/>
      <c r="BE316" s="181"/>
      <c r="BF316" s="181"/>
      <c r="BG316" s="181"/>
    </row>
    <row r="317" customFormat="false" ht="12.75" hidden="false" customHeight="false" outlineLevel="0" collapsed="false">
      <c r="B317" s="179"/>
      <c r="C317" s="180"/>
      <c r="D317" s="180"/>
      <c r="E317" s="180"/>
      <c r="F317" s="180"/>
      <c r="G317" s="180"/>
      <c r="H317" s="180"/>
      <c r="I317" s="180"/>
      <c r="J317" s="180"/>
      <c r="K317" s="180"/>
      <c r="L317" s="181"/>
      <c r="M317" s="181"/>
      <c r="N317" s="181"/>
      <c r="O317" s="181"/>
      <c r="P317" s="181"/>
      <c r="Q317" s="181"/>
      <c r="R317" s="181"/>
      <c r="S317" s="181"/>
      <c r="T317" s="181"/>
      <c r="U317" s="181"/>
      <c r="V317" s="181"/>
      <c r="W317" s="181"/>
      <c r="X317" s="181"/>
      <c r="Y317" s="181"/>
      <c r="Z317" s="181"/>
      <c r="AA317" s="181"/>
      <c r="AB317" s="181"/>
      <c r="AC317" s="181"/>
      <c r="AD317" s="181"/>
      <c r="AE317" s="181"/>
      <c r="AF317" s="181"/>
      <c r="AG317" s="181"/>
      <c r="AH317" s="181"/>
      <c r="AI317" s="181"/>
      <c r="AJ317" s="181"/>
      <c r="AK317" s="181"/>
      <c r="AL317" s="181"/>
      <c r="AM317" s="181"/>
      <c r="AN317" s="181"/>
      <c r="AO317" s="181"/>
      <c r="AP317" s="181"/>
      <c r="AQ317" s="181"/>
      <c r="AR317" s="181"/>
      <c r="AS317" s="181"/>
      <c r="AT317" s="181"/>
      <c r="AU317" s="181"/>
      <c r="AV317" s="181"/>
      <c r="AW317" s="181"/>
      <c r="AX317" s="181"/>
      <c r="AY317" s="181"/>
      <c r="AZ317" s="181"/>
      <c r="BA317" s="181"/>
      <c r="BB317" s="181"/>
      <c r="BC317" s="181"/>
      <c r="BD317" s="181"/>
      <c r="BE317" s="181"/>
      <c r="BF317" s="181"/>
      <c r="BG317" s="181"/>
    </row>
    <row r="318" customFormat="false" ht="12.75" hidden="false" customHeight="false" outlineLevel="0" collapsed="false">
      <c r="B318" s="179"/>
      <c r="C318" s="180"/>
      <c r="D318" s="180"/>
      <c r="E318" s="180"/>
      <c r="F318" s="180"/>
      <c r="G318" s="180"/>
      <c r="H318" s="180"/>
      <c r="I318" s="180"/>
      <c r="J318" s="180"/>
      <c r="K318" s="180"/>
      <c r="L318" s="181"/>
      <c r="M318" s="181"/>
      <c r="N318" s="181"/>
      <c r="O318" s="181"/>
      <c r="P318" s="181"/>
      <c r="Q318" s="181"/>
      <c r="R318" s="181"/>
      <c r="S318" s="181"/>
      <c r="T318" s="181"/>
      <c r="U318" s="181"/>
      <c r="V318" s="181"/>
      <c r="W318" s="181"/>
      <c r="X318" s="181"/>
      <c r="Y318" s="181"/>
      <c r="Z318" s="181"/>
      <c r="AA318" s="181"/>
      <c r="AB318" s="181"/>
      <c r="AC318" s="181"/>
      <c r="AD318" s="181"/>
      <c r="AE318" s="181"/>
      <c r="AF318" s="181"/>
      <c r="AG318" s="181"/>
      <c r="AH318" s="181"/>
      <c r="AI318" s="181"/>
      <c r="AJ318" s="181"/>
      <c r="AK318" s="181"/>
      <c r="AL318" s="181"/>
      <c r="AM318" s="181"/>
      <c r="AN318" s="181"/>
      <c r="AO318" s="181"/>
      <c r="AP318" s="181"/>
      <c r="AQ318" s="181"/>
      <c r="AR318" s="181"/>
      <c r="AS318" s="181"/>
      <c r="AT318" s="181"/>
      <c r="AU318" s="181"/>
      <c r="AV318" s="181"/>
      <c r="AW318" s="181"/>
      <c r="AX318" s="181"/>
      <c r="AY318" s="181"/>
      <c r="AZ318" s="181"/>
      <c r="BA318" s="181"/>
      <c r="BB318" s="181"/>
      <c r="BC318" s="181"/>
      <c r="BD318" s="181"/>
      <c r="BE318" s="181"/>
      <c r="BF318" s="181"/>
      <c r="BG318" s="181"/>
    </row>
    <row r="319" customFormat="false" ht="12.75" hidden="false" customHeight="false" outlineLevel="0" collapsed="false">
      <c r="B319" s="179"/>
      <c r="C319" s="180"/>
      <c r="D319" s="180"/>
      <c r="E319" s="180"/>
      <c r="F319" s="180"/>
      <c r="G319" s="180"/>
      <c r="H319" s="180"/>
      <c r="I319" s="180"/>
      <c r="J319" s="180"/>
      <c r="K319" s="180"/>
      <c r="L319" s="181"/>
      <c r="M319" s="181"/>
      <c r="N319" s="181"/>
      <c r="O319" s="181"/>
      <c r="P319" s="181"/>
      <c r="Q319" s="181"/>
      <c r="R319" s="181"/>
      <c r="S319" s="181"/>
      <c r="T319" s="181"/>
      <c r="U319" s="181"/>
      <c r="V319" s="181"/>
      <c r="W319" s="181"/>
      <c r="X319" s="181"/>
      <c r="Y319" s="181"/>
      <c r="Z319" s="181"/>
      <c r="AA319" s="181"/>
      <c r="AB319" s="181"/>
      <c r="AC319" s="181"/>
      <c r="AD319" s="181"/>
      <c r="AE319" s="181"/>
      <c r="AF319" s="181"/>
      <c r="AG319" s="181"/>
      <c r="AH319" s="181"/>
      <c r="AI319" s="181"/>
      <c r="AJ319" s="181"/>
      <c r="AK319" s="181"/>
      <c r="AL319" s="181"/>
      <c r="AM319" s="181"/>
      <c r="AN319" s="181"/>
      <c r="AO319" s="181"/>
      <c r="AP319" s="181"/>
      <c r="AQ319" s="181"/>
      <c r="AR319" s="181"/>
      <c r="AS319" s="181"/>
      <c r="AT319" s="181"/>
      <c r="AU319" s="181"/>
      <c r="AV319" s="181"/>
      <c r="AW319" s="181"/>
      <c r="AX319" s="181"/>
      <c r="AY319" s="181"/>
      <c r="AZ319" s="181"/>
      <c r="BA319" s="181"/>
      <c r="BB319" s="181"/>
      <c r="BC319" s="181"/>
      <c r="BD319" s="181"/>
      <c r="BE319" s="181"/>
      <c r="BF319" s="181"/>
      <c r="BG319" s="181"/>
    </row>
    <row r="320" customFormat="false" ht="12.75" hidden="false" customHeight="false" outlineLevel="0" collapsed="false">
      <c r="B320" s="179"/>
      <c r="C320" s="180"/>
      <c r="D320" s="180"/>
      <c r="E320" s="180"/>
      <c r="F320" s="180"/>
      <c r="G320" s="180"/>
      <c r="H320" s="180"/>
      <c r="I320" s="180"/>
      <c r="J320" s="180"/>
      <c r="K320" s="180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</row>
    <row r="321" customFormat="false" ht="12.75" hidden="false" customHeight="false" outlineLevel="0" collapsed="false">
      <c r="B321" s="179"/>
      <c r="C321" s="180"/>
      <c r="D321" s="180"/>
      <c r="E321" s="180"/>
      <c r="F321" s="180"/>
      <c r="G321" s="180"/>
      <c r="H321" s="180"/>
      <c r="I321" s="180"/>
      <c r="J321" s="180"/>
      <c r="K321" s="180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</row>
    <row r="322" customFormat="false" ht="12.75" hidden="false" customHeight="false" outlineLevel="0" collapsed="false">
      <c r="B322" s="179"/>
      <c r="C322" s="180"/>
      <c r="D322" s="180"/>
      <c r="E322" s="180"/>
      <c r="F322" s="180"/>
      <c r="G322" s="180"/>
      <c r="H322" s="180"/>
      <c r="I322" s="180"/>
      <c r="J322" s="180"/>
      <c r="K322" s="180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</row>
    <row r="323" customFormat="false" ht="12.75" hidden="false" customHeight="false" outlineLevel="0" collapsed="false">
      <c r="B323" s="179"/>
      <c r="C323" s="180"/>
      <c r="D323" s="180"/>
      <c r="E323" s="180"/>
      <c r="F323" s="180"/>
      <c r="G323" s="180"/>
      <c r="H323" s="180"/>
      <c r="I323" s="180"/>
      <c r="J323" s="180"/>
      <c r="K323" s="180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</row>
    <row r="324" customFormat="false" ht="12.75" hidden="false" customHeight="false" outlineLevel="0" collapsed="false">
      <c r="B324" s="179"/>
      <c r="C324" s="180"/>
      <c r="D324" s="180"/>
      <c r="E324" s="180"/>
      <c r="F324" s="180"/>
      <c r="G324" s="180"/>
      <c r="H324" s="180"/>
      <c r="I324" s="180"/>
      <c r="J324" s="180"/>
      <c r="K324" s="180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</row>
    <row r="325" customFormat="false" ht="12.75" hidden="false" customHeight="false" outlineLevel="0" collapsed="false">
      <c r="B325" s="179"/>
      <c r="C325" s="180"/>
      <c r="D325" s="180"/>
      <c r="E325" s="180"/>
      <c r="F325" s="180"/>
      <c r="G325" s="180"/>
      <c r="H325" s="180"/>
      <c r="I325" s="180"/>
      <c r="J325" s="180"/>
      <c r="K325" s="180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</row>
    <row r="326" customFormat="false" ht="12.75" hidden="false" customHeight="false" outlineLevel="0" collapsed="false">
      <c r="B326" s="179"/>
      <c r="C326" s="180"/>
      <c r="D326" s="180"/>
      <c r="E326" s="180"/>
      <c r="F326" s="180"/>
      <c r="G326" s="180"/>
      <c r="H326" s="180"/>
      <c r="I326" s="180"/>
      <c r="J326" s="180"/>
      <c r="K326" s="180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</row>
    <row r="327" customFormat="false" ht="12.75" hidden="false" customHeight="false" outlineLevel="0" collapsed="false">
      <c r="B327" s="179"/>
      <c r="C327" s="180"/>
      <c r="D327" s="180"/>
      <c r="E327" s="180"/>
      <c r="F327" s="180"/>
      <c r="G327" s="180"/>
      <c r="H327" s="180"/>
      <c r="I327" s="180"/>
      <c r="J327" s="180"/>
      <c r="K327" s="180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</row>
    <row r="328" customFormat="false" ht="12.75" hidden="false" customHeight="false" outlineLevel="0" collapsed="false">
      <c r="B328" s="179"/>
      <c r="C328" s="180"/>
      <c r="D328" s="180"/>
      <c r="E328" s="180"/>
      <c r="F328" s="180"/>
      <c r="G328" s="180"/>
      <c r="H328" s="180"/>
      <c r="I328" s="180"/>
      <c r="J328" s="180"/>
      <c r="K328" s="180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</row>
    <row r="329" customFormat="false" ht="12.75" hidden="false" customHeight="false" outlineLevel="0" collapsed="false">
      <c r="B329" s="179"/>
      <c r="C329" s="180"/>
      <c r="D329" s="180"/>
      <c r="E329" s="180"/>
      <c r="F329" s="180"/>
      <c r="G329" s="180"/>
      <c r="H329" s="180"/>
      <c r="I329" s="180"/>
      <c r="J329" s="180"/>
      <c r="K329" s="180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</row>
    <row r="330" customFormat="false" ht="12.75" hidden="false" customHeight="false" outlineLevel="0" collapsed="false">
      <c r="B330" s="179"/>
      <c r="C330" s="180"/>
      <c r="D330" s="180"/>
      <c r="E330" s="180"/>
      <c r="F330" s="180"/>
      <c r="G330" s="180"/>
      <c r="H330" s="180"/>
      <c r="I330" s="180"/>
      <c r="J330" s="180"/>
      <c r="K330" s="180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</row>
    <row r="331" customFormat="false" ht="12.75" hidden="false" customHeight="false" outlineLevel="0" collapsed="false">
      <c r="B331" s="179"/>
      <c r="C331" s="180"/>
      <c r="D331" s="180"/>
      <c r="E331" s="180"/>
      <c r="F331" s="180"/>
      <c r="G331" s="180"/>
      <c r="H331" s="180"/>
      <c r="I331" s="180"/>
      <c r="J331" s="180"/>
      <c r="K331" s="180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</row>
    <row r="332" customFormat="false" ht="12.75" hidden="false" customHeight="false" outlineLevel="0" collapsed="false">
      <c r="B332" s="179"/>
      <c r="C332" s="180"/>
      <c r="D332" s="180"/>
      <c r="E332" s="180"/>
      <c r="F332" s="180"/>
      <c r="G332" s="180"/>
      <c r="H332" s="180"/>
      <c r="I332" s="180"/>
      <c r="J332" s="180"/>
      <c r="K332" s="180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</row>
    <row r="333" customFormat="false" ht="12.75" hidden="false" customHeight="false" outlineLevel="0" collapsed="false">
      <c r="B333" s="179"/>
      <c r="C333" s="180"/>
      <c r="D333" s="180"/>
      <c r="E333" s="180"/>
      <c r="F333" s="180"/>
      <c r="G333" s="180"/>
      <c r="H333" s="180"/>
      <c r="I333" s="180"/>
      <c r="J333" s="180"/>
      <c r="K333" s="180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</row>
    <row r="334" customFormat="false" ht="12.75" hidden="false" customHeight="false" outlineLevel="0" collapsed="false">
      <c r="B334" s="179"/>
      <c r="C334" s="180"/>
      <c r="D334" s="180"/>
      <c r="E334" s="180"/>
      <c r="F334" s="180"/>
      <c r="G334" s="180"/>
      <c r="H334" s="180"/>
      <c r="I334" s="180"/>
      <c r="J334" s="180"/>
      <c r="K334" s="180"/>
      <c r="L334" s="181"/>
      <c r="M334" s="181"/>
      <c r="N334" s="181"/>
      <c r="O334" s="181"/>
      <c r="P334" s="181"/>
      <c r="Q334" s="181"/>
      <c r="R334" s="181"/>
      <c r="S334" s="181"/>
      <c r="T334" s="181"/>
      <c r="U334" s="181"/>
      <c r="V334" s="181"/>
      <c r="W334" s="181"/>
      <c r="X334" s="181"/>
      <c r="Y334" s="181"/>
      <c r="Z334" s="181"/>
      <c r="AA334" s="181"/>
      <c r="AB334" s="181"/>
      <c r="AC334" s="181"/>
      <c r="AD334" s="181"/>
      <c r="AE334" s="181"/>
      <c r="AF334" s="181"/>
      <c r="AG334" s="181"/>
      <c r="AH334" s="181"/>
      <c r="AI334" s="181"/>
      <c r="AJ334" s="181"/>
      <c r="AK334" s="181"/>
      <c r="AL334" s="181"/>
      <c r="AM334" s="181"/>
      <c r="AN334" s="181"/>
      <c r="AO334" s="181"/>
      <c r="AP334" s="181"/>
      <c r="AQ334" s="181"/>
      <c r="AR334" s="181"/>
      <c r="AS334" s="181"/>
      <c r="AT334" s="181"/>
      <c r="AU334" s="181"/>
      <c r="AV334" s="181"/>
      <c r="AW334" s="181"/>
      <c r="AX334" s="181"/>
      <c r="AY334" s="181"/>
      <c r="AZ334" s="181"/>
      <c r="BA334" s="181"/>
      <c r="BB334" s="181"/>
      <c r="BC334" s="181"/>
      <c r="BD334" s="181"/>
      <c r="BE334" s="181"/>
      <c r="BF334" s="181"/>
      <c r="BG334" s="181"/>
    </row>
    <row r="335" customFormat="false" ht="12.75" hidden="false" customHeight="false" outlineLevel="0" collapsed="false">
      <c r="B335" s="179"/>
      <c r="C335" s="180"/>
      <c r="D335" s="180"/>
      <c r="E335" s="180"/>
      <c r="F335" s="180"/>
      <c r="G335" s="180"/>
      <c r="H335" s="180"/>
      <c r="I335" s="180"/>
      <c r="J335" s="180"/>
      <c r="K335" s="180"/>
      <c r="L335" s="181"/>
      <c r="M335" s="181"/>
      <c r="N335" s="181"/>
      <c r="O335" s="181"/>
      <c r="P335" s="181"/>
      <c r="Q335" s="181"/>
      <c r="R335" s="181"/>
      <c r="S335" s="181"/>
      <c r="T335" s="181"/>
      <c r="U335" s="181"/>
      <c r="V335" s="181"/>
      <c r="W335" s="181"/>
      <c r="X335" s="181"/>
      <c r="Y335" s="181"/>
      <c r="Z335" s="181"/>
      <c r="AA335" s="181"/>
      <c r="AB335" s="181"/>
      <c r="AC335" s="181"/>
      <c r="AD335" s="181"/>
      <c r="AE335" s="181"/>
      <c r="AF335" s="181"/>
      <c r="AG335" s="181"/>
      <c r="AH335" s="181"/>
      <c r="AI335" s="181"/>
      <c r="AJ335" s="181"/>
      <c r="AK335" s="181"/>
      <c r="AL335" s="181"/>
      <c r="AM335" s="181"/>
      <c r="AN335" s="181"/>
      <c r="AO335" s="181"/>
      <c r="AP335" s="181"/>
      <c r="AQ335" s="181"/>
      <c r="AR335" s="181"/>
      <c r="AS335" s="181"/>
      <c r="AT335" s="181"/>
      <c r="AU335" s="181"/>
      <c r="AV335" s="181"/>
      <c r="AW335" s="181"/>
      <c r="AX335" s="181"/>
      <c r="AY335" s="181"/>
      <c r="AZ335" s="181"/>
      <c r="BA335" s="181"/>
      <c r="BB335" s="181"/>
      <c r="BC335" s="181"/>
      <c r="BD335" s="181"/>
      <c r="BE335" s="181"/>
      <c r="BF335" s="181"/>
      <c r="BG335" s="181"/>
    </row>
    <row r="336" customFormat="false" ht="12.75" hidden="false" customHeight="false" outlineLevel="0" collapsed="false">
      <c r="B336" s="179"/>
      <c r="C336" s="180"/>
      <c r="D336" s="180"/>
      <c r="E336" s="180"/>
      <c r="F336" s="180"/>
      <c r="G336" s="180"/>
      <c r="H336" s="180"/>
      <c r="I336" s="180"/>
      <c r="J336" s="180"/>
      <c r="K336" s="180"/>
      <c r="L336" s="181"/>
      <c r="M336" s="181"/>
      <c r="N336" s="181"/>
      <c r="O336" s="181"/>
      <c r="P336" s="181"/>
      <c r="Q336" s="181"/>
      <c r="R336" s="181"/>
      <c r="S336" s="181"/>
      <c r="T336" s="181"/>
      <c r="U336" s="181"/>
      <c r="V336" s="181"/>
      <c r="W336" s="181"/>
      <c r="X336" s="181"/>
      <c r="Y336" s="181"/>
      <c r="Z336" s="181"/>
      <c r="AA336" s="181"/>
      <c r="AB336" s="181"/>
      <c r="AC336" s="181"/>
      <c r="AD336" s="181"/>
      <c r="AE336" s="181"/>
      <c r="AF336" s="181"/>
      <c r="AG336" s="181"/>
      <c r="AH336" s="181"/>
      <c r="AI336" s="181"/>
      <c r="AJ336" s="181"/>
      <c r="AK336" s="181"/>
      <c r="AL336" s="181"/>
      <c r="AM336" s="181"/>
      <c r="AN336" s="181"/>
      <c r="AO336" s="181"/>
      <c r="AP336" s="181"/>
      <c r="AQ336" s="181"/>
      <c r="AR336" s="181"/>
      <c r="AS336" s="181"/>
      <c r="AT336" s="181"/>
      <c r="AU336" s="181"/>
      <c r="AV336" s="181"/>
      <c r="AW336" s="181"/>
      <c r="AX336" s="181"/>
      <c r="AY336" s="181"/>
      <c r="AZ336" s="181"/>
      <c r="BA336" s="181"/>
      <c r="BB336" s="181"/>
      <c r="BC336" s="181"/>
      <c r="BD336" s="181"/>
      <c r="BE336" s="181"/>
      <c r="BF336" s="181"/>
      <c r="BG336" s="181"/>
    </row>
    <row r="337" customFormat="false" ht="12.75" hidden="false" customHeight="false" outlineLevel="0" collapsed="false">
      <c r="B337" s="179"/>
      <c r="C337" s="180"/>
      <c r="D337" s="180"/>
      <c r="E337" s="180"/>
      <c r="F337" s="180"/>
      <c r="G337" s="180"/>
      <c r="H337" s="180"/>
      <c r="I337" s="180"/>
      <c r="J337" s="180"/>
      <c r="K337" s="180"/>
      <c r="L337" s="181"/>
      <c r="M337" s="181"/>
      <c r="N337" s="181"/>
      <c r="O337" s="181"/>
      <c r="P337" s="181"/>
      <c r="Q337" s="181"/>
      <c r="R337" s="181"/>
      <c r="S337" s="181"/>
      <c r="T337" s="181"/>
      <c r="U337" s="181"/>
      <c r="V337" s="181"/>
      <c r="W337" s="181"/>
      <c r="X337" s="181"/>
      <c r="Y337" s="181"/>
      <c r="Z337" s="181"/>
      <c r="AA337" s="181"/>
      <c r="AB337" s="181"/>
      <c r="AC337" s="181"/>
      <c r="AD337" s="181"/>
      <c r="AE337" s="181"/>
      <c r="AF337" s="181"/>
      <c r="AG337" s="181"/>
      <c r="AH337" s="181"/>
      <c r="AI337" s="181"/>
      <c r="AJ337" s="181"/>
      <c r="AK337" s="181"/>
      <c r="AL337" s="181"/>
      <c r="AM337" s="181"/>
      <c r="AN337" s="181"/>
      <c r="AO337" s="181"/>
      <c r="AP337" s="181"/>
      <c r="AQ337" s="181"/>
      <c r="AR337" s="181"/>
      <c r="AS337" s="181"/>
      <c r="AT337" s="181"/>
      <c r="AU337" s="181"/>
      <c r="AV337" s="181"/>
      <c r="AW337" s="181"/>
      <c r="AX337" s="181"/>
      <c r="AY337" s="181"/>
      <c r="AZ337" s="181"/>
      <c r="BA337" s="181"/>
      <c r="BB337" s="181"/>
      <c r="BC337" s="181"/>
      <c r="BD337" s="181"/>
      <c r="BE337" s="181"/>
      <c r="BF337" s="181"/>
      <c r="BG337" s="181"/>
    </row>
    <row r="338" customFormat="false" ht="12.75" hidden="false" customHeight="false" outlineLevel="0" collapsed="false">
      <c r="B338" s="179"/>
      <c r="C338" s="180"/>
      <c r="D338" s="180"/>
      <c r="E338" s="180"/>
      <c r="F338" s="180"/>
      <c r="G338" s="180"/>
      <c r="H338" s="180"/>
      <c r="I338" s="180"/>
      <c r="J338" s="180"/>
      <c r="K338" s="180"/>
      <c r="L338" s="181"/>
      <c r="M338" s="181"/>
      <c r="N338" s="181"/>
      <c r="O338" s="181"/>
      <c r="P338" s="181"/>
      <c r="Q338" s="181"/>
      <c r="R338" s="181"/>
      <c r="S338" s="181"/>
      <c r="T338" s="181"/>
      <c r="U338" s="181"/>
      <c r="V338" s="181"/>
      <c r="W338" s="181"/>
      <c r="X338" s="181"/>
      <c r="Y338" s="181"/>
      <c r="Z338" s="181"/>
      <c r="AA338" s="181"/>
      <c r="AB338" s="181"/>
      <c r="AC338" s="181"/>
      <c r="AD338" s="181"/>
      <c r="AE338" s="181"/>
      <c r="AF338" s="181"/>
      <c r="AG338" s="181"/>
      <c r="AH338" s="181"/>
      <c r="AI338" s="181"/>
      <c r="AJ338" s="181"/>
      <c r="AK338" s="181"/>
      <c r="AL338" s="181"/>
      <c r="AM338" s="181"/>
      <c r="AN338" s="181"/>
      <c r="AO338" s="181"/>
      <c r="AP338" s="181"/>
      <c r="AQ338" s="181"/>
      <c r="AR338" s="181"/>
      <c r="AS338" s="181"/>
      <c r="AT338" s="181"/>
      <c r="AU338" s="181"/>
      <c r="AV338" s="181"/>
      <c r="AW338" s="181"/>
      <c r="AX338" s="181"/>
      <c r="AY338" s="181"/>
      <c r="AZ338" s="181"/>
      <c r="BA338" s="181"/>
      <c r="BB338" s="181"/>
      <c r="BC338" s="181"/>
      <c r="BD338" s="181"/>
      <c r="BE338" s="181"/>
      <c r="BF338" s="181"/>
      <c r="BG338" s="181"/>
    </row>
    <row r="339" customFormat="false" ht="12.75" hidden="false" customHeight="false" outlineLevel="0" collapsed="false">
      <c r="B339" s="179"/>
      <c r="C339" s="180"/>
      <c r="D339" s="180"/>
      <c r="E339" s="180"/>
      <c r="F339" s="180"/>
      <c r="G339" s="180"/>
      <c r="H339" s="180"/>
      <c r="I339" s="180"/>
      <c r="J339" s="180"/>
      <c r="K339" s="180"/>
      <c r="L339" s="181"/>
      <c r="M339" s="181"/>
      <c r="N339" s="181"/>
      <c r="O339" s="181"/>
      <c r="P339" s="181"/>
      <c r="Q339" s="181"/>
      <c r="R339" s="181"/>
      <c r="S339" s="181"/>
      <c r="T339" s="181"/>
      <c r="U339" s="181"/>
      <c r="V339" s="181"/>
      <c r="W339" s="181"/>
      <c r="X339" s="181"/>
      <c r="Y339" s="181"/>
      <c r="Z339" s="181"/>
      <c r="AA339" s="181"/>
      <c r="AB339" s="181"/>
      <c r="AC339" s="181"/>
      <c r="AD339" s="181"/>
      <c r="AE339" s="181"/>
      <c r="AF339" s="181"/>
      <c r="AG339" s="181"/>
      <c r="AH339" s="181"/>
      <c r="AI339" s="181"/>
      <c r="AJ339" s="181"/>
      <c r="AK339" s="181"/>
      <c r="AL339" s="181"/>
      <c r="AM339" s="181"/>
      <c r="AN339" s="181"/>
      <c r="AO339" s="181"/>
      <c r="AP339" s="181"/>
      <c r="AQ339" s="181"/>
      <c r="AR339" s="181"/>
      <c r="AS339" s="181"/>
      <c r="AT339" s="181"/>
      <c r="AU339" s="181"/>
      <c r="AV339" s="181"/>
      <c r="AW339" s="181"/>
      <c r="AX339" s="181"/>
      <c r="AY339" s="181"/>
      <c r="AZ339" s="181"/>
      <c r="BA339" s="181"/>
      <c r="BB339" s="181"/>
      <c r="BC339" s="181"/>
      <c r="BD339" s="181"/>
      <c r="BE339" s="181"/>
      <c r="BF339" s="181"/>
      <c r="BG339" s="181"/>
    </row>
    <row r="340" customFormat="false" ht="12.75" hidden="false" customHeight="false" outlineLevel="0" collapsed="false">
      <c r="B340" s="179"/>
      <c r="C340" s="180"/>
      <c r="D340" s="180"/>
      <c r="E340" s="180"/>
      <c r="F340" s="180"/>
      <c r="G340" s="180"/>
      <c r="H340" s="180"/>
      <c r="I340" s="180"/>
      <c r="J340" s="180"/>
      <c r="K340" s="180"/>
      <c r="L340" s="181"/>
      <c r="M340" s="181"/>
      <c r="N340" s="181"/>
      <c r="O340" s="181"/>
      <c r="P340" s="181"/>
      <c r="Q340" s="181"/>
      <c r="R340" s="181"/>
      <c r="S340" s="181"/>
      <c r="T340" s="181"/>
      <c r="U340" s="181"/>
      <c r="V340" s="181"/>
      <c r="W340" s="181"/>
      <c r="X340" s="181"/>
      <c r="Y340" s="181"/>
      <c r="Z340" s="181"/>
      <c r="AA340" s="181"/>
      <c r="AB340" s="181"/>
      <c r="AC340" s="181"/>
      <c r="AD340" s="181"/>
      <c r="AE340" s="181"/>
      <c r="AF340" s="181"/>
      <c r="AG340" s="181"/>
      <c r="AH340" s="181"/>
      <c r="AI340" s="181"/>
      <c r="AJ340" s="181"/>
      <c r="AK340" s="181"/>
      <c r="AL340" s="181"/>
      <c r="AM340" s="181"/>
      <c r="AN340" s="181"/>
      <c r="AO340" s="181"/>
      <c r="AP340" s="181"/>
      <c r="AQ340" s="181"/>
      <c r="AR340" s="181"/>
      <c r="AS340" s="181"/>
      <c r="AT340" s="181"/>
      <c r="AU340" s="181"/>
      <c r="AV340" s="181"/>
      <c r="AW340" s="181"/>
      <c r="AX340" s="181"/>
      <c r="AY340" s="181"/>
      <c r="AZ340" s="181"/>
      <c r="BA340" s="181"/>
      <c r="BB340" s="181"/>
      <c r="BC340" s="181"/>
      <c r="BD340" s="181"/>
      <c r="BE340" s="181"/>
      <c r="BF340" s="181"/>
      <c r="BG340" s="181"/>
    </row>
    <row r="341" customFormat="false" ht="12.75" hidden="false" customHeight="false" outlineLevel="0" collapsed="false">
      <c r="B341" s="179"/>
      <c r="C341" s="180"/>
      <c r="D341" s="180"/>
      <c r="E341" s="180"/>
      <c r="F341" s="180"/>
      <c r="G341" s="180"/>
      <c r="H341" s="180"/>
      <c r="I341" s="180"/>
      <c r="J341" s="180"/>
      <c r="K341" s="180"/>
      <c r="L341" s="181"/>
      <c r="M341" s="181"/>
      <c r="N341" s="181"/>
      <c r="O341" s="181"/>
      <c r="P341" s="181"/>
      <c r="Q341" s="181"/>
      <c r="R341" s="181"/>
      <c r="S341" s="181"/>
      <c r="T341" s="181"/>
      <c r="U341" s="181"/>
      <c r="V341" s="181"/>
      <c r="W341" s="181"/>
      <c r="X341" s="181"/>
      <c r="Y341" s="181"/>
      <c r="Z341" s="181"/>
      <c r="AA341" s="181"/>
      <c r="AB341" s="181"/>
      <c r="AC341" s="181"/>
      <c r="AD341" s="181"/>
      <c r="AE341" s="181"/>
      <c r="AF341" s="181"/>
      <c r="AG341" s="181"/>
      <c r="AH341" s="181"/>
      <c r="AI341" s="181"/>
      <c r="AJ341" s="181"/>
      <c r="AK341" s="181"/>
      <c r="AL341" s="181"/>
      <c r="AM341" s="181"/>
      <c r="AN341" s="181"/>
      <c r="AO341" s="181"/>
      <c r="AP341" s="181"/>
      <c r="AQ341" s="181"/>
      <c r="AR341" s="181"/>
      <c r="AS341" s="181"/>
      <c r="AT341" s="181"/>
      <c r="AU341" s="181"/>
      <c r="AV341" s="181"/>
      <c r="AW341" s="181"/>
      <c r="AX341" s="181"/>
      <c r="AY341" s="181"/>
      <c r="AZ341" s="181"/>
      <c r="BA341" s="181"/>
      <c r="BB341" s="181"/>
      <c r="BC341" s="181"/>
      <c r="BD341" s="181"/>
      <c r="BE341" s="181"/>
      <c r="BF341" s="181"/>
      <c r="BG341" s="181"/>
    </row>
    <row r="342" customFormat="false" ht="12.75" hidden="false" customHeight="false" outlineLevel="0" collapsed="false">
      <c r="B342" s="179"/>
      <c r="C342" s="180"/>
      <c r="D342" s="180"/>
      <c r="E342" s="180"/>
      <c r="F342" s="180"/>
      <c r="G342" s="180"/>
      <c r="H342" s="180"/>
      <c r="I342" s="180"/>
      <c r="J342" s="180"/>
      <c r="K342" s="180"/>
      <c r="L342" s="181"/>
      <c r="M342" s="181"/>
      <c r="N342" s="181"/>
      <c r="O342" s="181"/>
      <c r="P342" s="181"/>
      <c r="Q342" s="181"/>
      <c r="R342" s="181"/>
      <c r="S342" s="181"/>
      <c r="T342" s="181"/>
      <c r="U342" s="181"/>
      <c r="V342" s="181"/>
      <c r="W342" s="181"/>
      <c r="X342" s="181"/>
      <c r="Y342" s="181"/>
      <c r="Z342" s="181"/>
      <c r="AA342" s="181"/>
      <c r="AB342" s="181"/>
      <c r="AC342" s="181"/>
      <c r="AD342" s="181"/>
      <c r="AE342" s="181"/>
      <c r="AF342" s="181"/>
      <c r="AG342" s="181"/>
      <c r="AH342" s="181"/>
      <c r="AI342" s="181"/>
      <c r="AJ342" s="181"/>
      <c r="AK342" s="181"/>
      <c r="AL342" s="181"/>
      <c r="AM342" s="181"/>
      <c r="AN342" s="181"/>
      <c r="AO342" s="181"/>
      <c r="AP342" s="181"/>
      <c r="AQ342" s="181"/>
      <c r="AR342" s="181"/>
      <c r="AS342" s="181"/>
      <c r="AT342" s="181"/>
      <c r="AU342" s="181"/>
      <c r="AV342" s="181"/>
      <c r="AW342" s="181"/>
      <c r="AX342" s="181"/>
      <c r="AY342" s="181"/>
      <c r="AZ342" s="181"/>
      <c r="BA342" s="181"/>
      <c r="BB342" s="181"/>
      <c r="BC342" s="181"/>
      <c r="BD342" s="181"/>
      <c r="BE342" s="181"/>
      <c r="BF342" s="181"/>
      <c r="BG342" s="181"/>
    </row>
    <row r="343" customFormat="false" ht="12.75" hidden="false" customHeight="false" outlineLevel="0" collapsed="false">
      <c r="B343" s="179"/>
      <c r="C343" s="180"/>
      <c r="D343" s="180"/>
      <c r="E343" s="180"/>
      <c r="F343" s="180"/>
      <c r="G343" s="180"/>
      <c r="H343" s="180"/>
      <c r="I343" s="180"/>
      <c r="J343" s="180"/>
      <c r="K343" s="180"/>
      <c r="L343" s="181"/>
      <c r="M343" s="181"/>
      <c r="N343" s="181"/>
      <c r="O343" s="181"/>
      <c r="P343" s="181"/>
      <c r="Q343" s="181"/>
      <c r="R343" s="181"/>
      <c r="S343" s="181"/>
      <c r="T343" s="181"/>
      <c r="U343" s="181"/>
      <c r="V343" s="181"/>
      <c r="W343" s="181"/>
      <c r="X343" s="181"/>
      <c r="Y343" s="181"/>
      <c r="Z343" s="181"/>
      <c r="AA343" s="181"/>
      <c r="AB343" s="181"/>
      <c r="AC343" s="181"/>
      <c r="AD343" s="181"/>
      <c r="AE343" s="181"/>
      <c r="AF343" s="181"/>
      <c r="AG343" s="181"/>
      <c r="AH343" s="181"/>
      <c r="AI343" s="181"/>
      <c r="AJ343" s="181"/>
      <c r="AK343" s="181"/>
      <c r="AL343" s="181"/>
      <c r="AM343" s="181"/>
      <c r="AN343" s="181"/>
      <c r="AO343" s="181"/>
      <c r="AP343" s="181"/>
      <c r="AQ343" s="181"/>
      <c r="AR343" s="181"/>
      <c r="AS343" s="181"/>
      <c r="AT343" s="181"/>
      <c r="AU343" s="181"/>
      <c r="AV343" s="181"/>
      <c r="AW343" s="181"/>
      <c r="AX343" s="181"/>
      <c r="AY343" s="181"/>
      <c r="AZ343" s="181"/>
      <c r="BA343" s="181"/>
      <c r="BB343" s="181"/>
      <c r="BC343" s="181"/>
      <c r="BD343" s="181"/>
      <c r="BE343" s="181"/>
      <c r="BF343" s="181"/>
      <c r="BG343" s="181"/>
    </row>
    <row r="344" customFormat="false" ht="12.75" hidden="false" customHeight="false" outlineLevel="0" collapsed="false">
      <c r="B344" s="179"/>
      <c r="C344" s="180"/>
      <c r="D344" s="180"/>
      <c r="E344" s="180"/>
      <c r="F344" s="180"/>
      <c r="G344" s="180"/>
      <c r="H344" s="180"/>
      <c r="I344" s="180"/>
      <c r="J344" s="180"/>
      <c r="K344" s="180"/>
      <c r="L344" s="181"/>
      <c r="M344" s="181"/>
      <c r="N344" s="181"/>
      <c r="O344" s="181"/>
      <c r="P344" s="181"/>
      <c r="Q344" s="181"/>
      <c r="R344" s="181"/>
      <c r="S344" s="181"/>
      <c r="T344" s="181"/>
      <c r="U344" s="181"/>
      <c r="V344" s="181"/>
      <c r="W344" s="181"/>
      <c r="X344" s="181"/>
      <c r="Y344" s="181"/>
      <c r="Z344" s="181"/>
      <c r="AA344" s="181"/>
      <c r="AB344" s="181"/>
      <c r="AC344" s="181"/>
      <c r="AD344" s="181"/>
      <c r="AE344" s="181"/>
      <c r="AF344" s="181"/>
      <c r="AG344" s="181"/>
      <c r="AH344" s="181"/>
      <c r="AI344" s="181"/>
      <c r="AJ344" s="181"/>
      <c r="AK344" s="181"/>
      <c r="AL344" s="181"/>
      <c r="AM344" s="181"/>
      <c r="AN344" s="181"/>
      <c r="AO344" s="181"/>
      <c r="AP344" s="181"/>
      <c r="AQ344" s="181"/>
      <c r="AR344" s="181"/>
      <c r="AS344" s="181"/>
      <c r="AT344" s="181"/>
      <c r="AU344" s="181"/>
      <c r="AV344" s="181"/>
      <c r="AW344" s="181"/>
      <c r="AX344" s="181"/>
      <c r="AY344" s="181"/>
      <c r="AZ344" s="181"/>
      <c r="BA344" s="181"/>
      <c r="BB344" s="181"/>
      <c r="BC344" s="181"/>
      <c r="BD344" s="181"/>
      <c r="BE344" s="181"/>
      <c r="BF344" s="181"/>
      <c r="BG344" s="181"/>
    </row>
    <row r="345" customFormat="false" ht="12.75" hidden="false" customHeight="false" outlineLevel="0" collapsed="false">
      <c r="B345" s="179"/>
      <c r="C345" s="180"/>
      <c r="D345" s="180"/>
      <c r="E345" s="180"/>
      <c r="F345" s="180"/>
      <c r="G345" s="180"/>
      <c r="H345" s="180"/>
      <c r="I345" s="180"/>
      <c r="J345" s="180"/>
      <c r="K345" s="180"/>
      <c r="L345" s="181"/>
      <c r="M345" s="181"/>
      <c r="N345" s="181"/>
      <c r="O345" s="181"/>
      <c r="P345" s="181"/>
      <c r="Q345" s="181"/>
      <c r="R345" s="181"/>
      <c r="S345" s="181"/>
      <c r="T345" s="181"/>
      <c r="U345" s="181"/>
      <c r="V345" s="181"/>
      <c r="W345" s="181"/>
      <c r="X345" s="181"/>
      <c r="Y345" s="181"/>
      <c r="Z345" s="181"/>
      <c r="AA345" s="181"/>
      <c r="AB345" s="181"/>
      <c r="AC345" s="181"/>
      <c r="AD345" s="181"/>
      <c r="AE345" s="181"/>
      <c r="AF345" s="181"/>
      <c r="AG345" s="181"/>
      <c r="AH345" s="181"/>
      <c r="AI345" s="181"/>
      <c r="AJ345" s="181"/>
      <c r="AK345" s="181"/>
      <c r="AL345" s="181"/>
      <c r="AM345" s="181"/>
      <c r="AN345" s="181"/>
      <c r="AO345" s="181"/>
      <c r="AP345" s="181"/>
      <c r="AQ345" s="181"/>
      <c r="AR345" s="181"/>
      <c r="AS345" s="181"/>
      <c r="AT345" s="181"/>
      <c r="AU345" s="181"/>
      <c r="AV345" s="181"/>
      <c r="AW345" s="181"/>
      <c r="AX345" s="181"/>
      <c r="AY345" s="181"/>
      <c r="AZ345" s="181"/>
      <c r="BA345" s="181"/>
      <c r="BB345" s="181"/>
      <c r="BC345" s="181"/>
      <c r="BD345" s="181"/>
      <c r="BE345" s="181"/>
      <c r="BF345" s="181"/>
      <c r="BG345" s="181"/>
    </row>
    <row r="346" customFormat="false" ht="12.75" hidden="false" customHeight="false" outlineLevel="0" collapsed="false">
      <c r="B346" s="179"/>
      <c r="C346" s="180"/>
      <c r="D346" s="180"/>
      <c r="E346" s="180"/>
      <c r="F346" s="180"/>
      <c r="G346" s="180"/>
      <c r="H346" s="180"/>
      <c r="I346" s="180"/>
      <c r="J346" s="180"/>
      <c r="K346" s="180"/>
      <c r="L346" s="181"/>
      <c r="M346" s="181"/>
      <c r="N346" s="181"/>
      <c r="O346" s="181"/>
      <c r="P346" s="181"/>
      <c r="Q346" s="181"/>
      <c r="R346" s="181"/>
      <c r="S346" s="181"/>
      <c r="T346" s="181"/>
      <c r="U346" s="181"/>
      <c r="V346" s="181"/>
      <c r="W346" s="181"/>
      <c r="X346" s="181"/>
      <c r="Y346" s="181"/>
      <c r="Z346" s="181"/>
      <c r="AA346" s="181"/>
      <c r="AB346" s="181"/>
      <c r="AC346" s="181"/>
      <c r="AD346" s="181"/>
      <c r="AE346" s="181"/>
      <c r="AF346" s="181"/>
      <c r="AG346" s="181"/>
      <c r="AH346" s="181"/>
      <c r="AI346" s="181"/>
      <c r="AJ346" s="181"/>
      <c r="AK346" s="181"/>
      <c r="AL346" s="181"/>
      <c r="AM346" s="181"/>
      <c r="AN346" s="181"/>
      <c r="AO346" s="181"/>
      <c r="AP346" s="181"/>
      <c r="AQ346" s="181"/>
      <c r="AR346" s="181"/>
      <c r="AS346" s="181"/>
      <c r="AT346" s="181"/>
      <c r="AU346" s="181"/>
      <c r="AV346" s="181"/>
      <c r="AW346" s="181"/>
      <c r="AX346" s="181"/>
      <c r="AY346" s="181"/>
      <c r="AZ346" s="181"/>
      <c r="BA346" s="181"/>
      <c r="BB346" s="181"/>
      <c r="BC346" s="181"/>
      <c r="BD346" s="181"/>
      <c r="BE346" s="181"/>
      <c r="BF346" s="181"/>
      <c r="BG346" s="181"/>
    </row>
    <row r="347" customFormat="false" ht="12.75" hidden="false" customHeight="false" outlineLevel="0" collapsed="false">
      <c r="B347" s="179"/>
      <c r="C347" s="180"/>
      <c r="D347" s="180"/>
      <c r="E347" s="180"/>
      <c r="F347" s="180"/>
      <c r="G347" s="180"/>
      <c r="H347" s="180"/>
      <c r="I347" s="180"/>
      <c r="J347" s="180"/>
      <c r="K347" s="180"/>
      <c r="L347" s="181"/>
      <c r="M347" s="181"/>
      <c r="N347" s="181"/>
      <c r="O347" s="181"/>
      <c r="P347" s="181"/>
      <c r="Q347" s="181"/>
      <c r="R347" s="181"/>
      <c r="S347" s="181"/>
      <c r="T347" s="181"/>
      <c r="U347" s="181"/>
      <c r="V347" s="181"/>
      <c r="W347" s="181"/>
      <c r="X347" s="181"/>
      <c r="Y347" s="181"/>
      <c r="Z347" s="181"/>
      <c r="AA347" s="181"/>
      <c r="AB347" s="181"/>
      <c r="AC347" s="181"/>
      <c r="AD347" s="181"/>
      <c r="AE347" s="181"/>
      <c r="AF347" s="181"/>
      <c r="AG347" s="181"/>
      <c r="AH347" s="181"/>
      <c r="AI347" s="181"/>
      <c r="AJ347" s="181"/>
      <c r="AK347" s="181"/>
      <c r="AL347" s="181"/>
      <c r="AM347" s="181"/>
      <c r="AN347" s="181"/>
      <c r="AO347" s="181"/>
      <c r="AP347" s="181"/>
      <c r="AQ347" s="181"/>
      <c r="AR347" s="181"/>
      <c r="AS347" s="181"/>
      <c r="AT347" s="181"/>
      <c r="AU347" s="181"/>
      <c r="AV347" s="181"/>
      <c r="AW347" s="181"/>
      <c r="AX347" s="181"/>
      <c r="AY347" s="181"/>
      <c r="AZ347" s="181"/>
      <c r="BA347" s="181"/>
      <c r="BB347" s="181"/>
      <c r="BC347" s="181"/>
      <c r="BD347" s="181"/>
      <c r="BE347" s="181"/>
      <c r="BF347" s="181"/>
      <c r="BG347" s="181"/>
    </row>
    <row r="348" customFormat="false" ht="12.75" hidden="false" customHeight="false" outlineLevel="0" collapsed="false">
      <c r="B348" s="179"/>
      <c r="C348" s="180"/>
      <c r="D348" s="180"/>
      <c r="E348" s="180"/>
      <c r="F348" s="180"/>
      <c r="G348" s="180"/>
      <c r="H348" s="180"/>
      <c r="I348" s="180"/>
      <c r="J348" s="180"/>
      <c r="K348" s="180"/>
      <c r="L348" s="181"/>
      <c r="M348" s="181"/>
      <c r="N348" s="181"/>
      <c r="O348" s="181"/>
      <c r="P348" s="181"/>
      <c r="Q348" s="181"/>
      <c r="R348" s="181"/>
      <c r="S348" s="181"/>
      <c r="T348" s="181"/>
      <c r="U348" s="181"/>
      <c r="V348" s="181"/>
      <c r="W348" s="181"/>
      <c r="X348" s="181"/>
      <c r="Y348" s="181"/>
      <c r="Z348" s="181"/>
      <c r="AA348" s="181"/>
      <c r="AB348" s="181"/>
      <c r="AC348" s="181"/>
      <c r="AD348" s="181"/>
      <c r="AE348" s="181"/>
      <c r="AF348" s="181"/>
      <c r="AG348" s="181"/>
      <c r="AH348" s="181"/>
      <c r="AI348" s="181"/>
      <c r="AJ348" s="181"/>
      <c r="AK348" s="181"/>
      <c r="AL348" s="181"/>
      <c r="AM348" s="181"/>
      <c r="AN348" s="181"/>
      <c r="AO348" s="181"/>
      <c r="AP348" s="181"/>
      <c r="AQ348" s="181"/>
      <c r="AR348" s="181"/>
      <c r="AS348" s="181"/>
      <c r="AT348" s="181"/>
      <c r="AU348" s="181"/>
      <c r="AV348" s="181"/>
      <c r="AW348" s="181"/>
      <c r="AX348" s="181"/>
      <c r="AY348" s="181"/>
      <c r="AZ348" s="181"/>
      <c r="BA348" s="181"/>
      <c r="BB348" s="181"/>
      <c r="BC348" s="181"/>
      <c r="BD348" s="181"/>
      <c r="BE348" s="181"/>
      <c r="BF348" s="181"/>
      <c r="BG348" s="181"/>
    </row>
    <row r="349" customFormat="false" ht="12.75" hidden="false" customHeight="false" outlineLevel="0" collapsed="false">
      <c r="B349" s="179"/>
      <c r="C349" s="180"/>
      <c r="D349" s="180"/>
      <c r="E349" s="180"/>
      <c r="F349" s="180"/>
      <c r="G349" s="180"/>
      <c r="H349" s="180"/>
      <c r="I349" s="180"/>
      <c r="J349" s="180"/>
      <c r="K349" s="180"/>
      <c r="L349" s="181"/>
      <c r="M349" s="181"/>
      <c r="N349" s="181"/>
      <c r="O349" s="181"/>
      <c r="P349" s="181"/>
      <c r="Q349" s="181"/>
      <c r="R349" s="181"/>
      <c r="S349" s="181"/>
      <c r="T349" s="181"/>
      <c r="U349" s="181"/>
      <c r="V349" s="181"/>
      <c r="W349" s="181"/>
      <c r="X349" s="181"/>
      <c r="Y349" s="181"/>
      <c r="Z349" s="181"/>
      <c r="AA349" s="181"/>
      <c r="AB349" s="181"/>
      <c r="AC349" s="181"/>
      <c r="AD349" s="181"/>
      <c r="AE349" s="181"/>
      <c r="AF349" s="181"/>
      <c r="AG349" s="181"/>
      <c r="AH349" s="181"/>
      <c r="AI349" s="181"/>
      <c r="AJ349" s="181"/>
      <c r="AK349" s="181"/>
      <c r="AL349" s="181"/>
      <c r="AM349" s="181"/>
      <c r="AN349" s="181"/>
      <c r="AO349" s="181"/>
      <c r="AP349" s="181"/>
      <c r="AQ349" s="181"/>
      <c r="AR349" s="181"/>
      <c r="AS349" s="181"/>
      <c r="AT349" s="181"/>
      <c r="AU349" s="181"/>
      <c r="AV349" s="181"/>
      <c r="AW349" s="181"/>
      <c r="AX349" s="181"/>
      <c r="AY349" s="181"/>
      <c r="AZ349" s="181"/>
      <c r="BA349" s="181"/>
      <c r="BB349" s="181"/>
      <c r="BC349" s="181"/>
      <c r="BD349" s="181"/>
      <c r="BE349" s="181"/>
      <c r="BF349" s="181"/>
      <c r="BG349" s="181"/>
    </row>
    <row r="350" customFormat="false" ht="12.75" hidden="false" customHeight="false" outlineLevel="0" collapsed="false">
      <c r="B350" s="179"/>
      <c r="C350" s="180"/>
      <c r="D350" s="180"/>
      <c r="E350" s="180"/>
      <c r="F350" s="180"/>
      <c r="G350" s="180"/>
      <c r="H350" s="180"/>
      <c r="I350" s="180"/>
      <c r="J350" s="180"/>
      <c r="K350" s="180"/>
      <c r="L350" s="181"/>
      <c r="M350" s="181"/>
      <c r="N350" s="181"/>
      <c r="O350" s="181"/>
      <c r="P350" s="181"/>
      <c r="Q350" s="181"/>
      <c r="R350" s="181"/>
      <c r="S350" s="181"/>
      <c r="T350" s="181"/>
      <c r="U350" s="181"/>
      <c r="V350" s="181"/>
      <c r="W350" s="181"/>
      <c r="X350" s="181"/>
      <c r="Y350" s="181"/>
      <c r="Z350" s="181"/>
      <c r="AA350" s="181"/>
      <c r="AB350" s="181"/>
      <c r="AC350" s="181"/>
      <c r="AD350" s="181"/>
      <c r="AE350" s="181"/>
      <c r="AF350" s="181"/>
      <c r="AG350" s="181"/>
      <c r="AH350" s="181"/>
      <c r="AI350" s="181"/>
      <c r="AJ350" s="181"/>
      <c r="AK350" s="181"/>
      <c r="AL350" s="181"/>
      <c r="AM350" s="181"/>
      <c r="AN350" s="181"/>
      <c r="AO350" s="181"/>
      <c r="AP350" s="181"/>
      <c r="AQ350" s="181"/>
      <c r="AR350" s="181"/>
      <c r="AS350" s="181"/>
      <c r="AT350" s="181"/>
      <c r="AU350" s="181"/>
      <c r="AV350" s="181"/>
      <c r="AW350" s="181"/>
      <c r="AX350" s="181"/>
      <c r="AY350" s="181"/>
      <c r="AZ350" s="181"/>
      <c r="BA350" s="181"/>
      <c r="BB350" s="181"/>
      <c r="BC350" s="181"/>
      <c r="BD350" s="181"/>
      <c r="BE350" s="181"/>
      <c r="BF350" s="181"/>
      <c r="BG350" s="181"/>
    </row>
    <row r="351" customFormat="false" ht="12.75" hidden="false" customHeight="false" outlineLevel="0" collapsed="false">
      <c r="B351" s="179"/>
      <c r="C351" s="180"/>
      <c r="D351" s="180"/>
      <c r="E351" s="180"/>
      <c r="F351" s="180"/>
      <c r="G351" s="180"/>
      <c r="H351" s="180"/>
      <c r="I351" s="180"/>
      <c r="J351" s="180"/>
      <c r="K351" s="180"/>
      <c r="L351" s="181"/>
      <c r="M351" s="181"/>
      <c r="N351" s="181"/>
      <c r="O351" s="181"/>
      <c r="P351" s="181"/>
      <c r="Q351" s="181"/>
      <c r="R351" s="181"/>
      <c r="S351" s="181"/>
      <c r="T351" s="181"/>
      <c r="U351" s="181"/>
      <c r="V351" s="181"/>
      <c r="W351" s="181"/>
      <c r="X351" s="181"/>
      <c r="Y351" s="181"/>
      <c r="Z351" s="181"/>
      <c r="AA351" s="181"/>
      <c r="AB351" s="181"/>
      <c r="AC351" s="181"/>
      <c r="AD351" s="181"/>
      <c r="AE351" s="181"/>
      <c r="AF351" s="181"/>
      <c r="AG351" s="181"/>
      <c r="AH351" s="181"/>
      <c r="AI351" s="181"/>
      <c r="AJ351" s="181"/>
      <c r="AK351" s="181"/>
      <c r="AL351" s="181"/>
      <c r="AM351" s="181"/>
      <c r="AN351" s="181"/>
      <c r="AO351" s="181"/>
      <c r="AP351" s="181"/>
      <c r="AQ351" s="181"/>
      <c r="AR351" s="181"/>
      <c r="AS351" s="181"/>
      <c r="AT351" s="181"/>
      <c r="AU351" s="181"/>
      <c r="AV351" s="181"/>
      <c r="AW351" s="181"/>
      <c r="AX351" s="181"/>
      <c r="AY351" s="181"/>
      <c r="AZ351" s="181"/>
      <c r="BA351" s="181"/>
      <c r="BB351" s="181"/>
      <c r="BC351" s="181"/>
      <c r="BD351" s="181"/>
      <c r="BE351" s="181"/>
      <c r="BF351" s="181"/>
      <c r="BG351" s="181"/>
    </row>
    <row r="352" customFormat="false" ht="12.75" hidden="false" customHeight="false" outlineLevel="0" collapsed="false">
      <c r="B352" s="179"/>
      <c r="C352" s="180"/>
      <c r="D352" s="180"/>
      <c r="E352" s="180"/>
      <c r="F352" s="180"/>
      <c r="G352" s="180"/>
      <c r="H352" s="180"/>
      <c r="I352" s="180"/>
      <c r="J352" s="180"/>
      <c r="K352" s="180"/>
      <c r="L352" s="181"/>
      <c r="M352" s="181"/>
      <c r="N352" s="181"/>
      <c r="O352" s="181"/>
      <c r="P352" s="181"/>
      <c r="Q352" s="181"/>
      <c r="R352" s="181"/>
      <c r="S352" s="181"/>
      <c r="T352" s="181"/>
      <c r="U352" s="181"/>
      <c r="V352" s="181"/>
      <c r="W352" s="181"/>
      <c r="X352" s="181"/>
      <c r="Y352" s="181"/>
      <c r="Z352" s="181"/>
      <c r="AA352" s="181"/>
      <c r="AB352" s="181"/>
      <c r="AC352" s="181"/>
      <c r="AD352" s="181"/>
      <c r="AE352" s="181"/>
      <c r="AF352" s="181"/>
      <c r="AG352" s="181"/>
      <c r="AH352" s="181"/>
      <c r="AI352" s="181"/>
      <c r="AJ352" s="181"/>
      <c r="AK352" s="181"/>
      <c r="AL352" s="181"/>
      <c r="AM352" s="181"/>
      <c r="AN352" s="181"/>
      <c r="AO352" s="181"/>
      <c r="AP352" s="181"/>
      <c r="AQ352" s="181"/>
      <c r="AR352" s="181"/>
      <c r="AS352" s="181"/>
      <c r="AT352" s="181"/>
      <c r="AU352" s="181"/>
      <c r="AV352" s="181"/>
      <c r="AW352" s="181"/>
      <c r="AX352" s="181"/>
      <c r="AY352" s="181"/>
      <c r="AZ352" s="181"/>
      <c r="BA352" s="181"/>
      <c r="BB352" s="181"/>
      <c r="BC352" s="181"/>
      <c r="BD352" s="181"/>
      <c r="BE352" s="181"/>
      <c r="BF352" s="181"/>
      <c r="BG352" s="181"/>
    </row>
    <row r="353" customFormat="false" ht="12.75" hidden="false" customHeight="false" outlineLevel="0" collapsed="false">
      <c r="B353" s="179"/>
      <c r="C353" s="180"/>
      <c r="D353" s="180"/>
      <c r="E353" s="180"/>
      <c r="F353" s="180"/>
      <c r="G353" s="180"/>
      <c r="H353" s="180"/>
      <c r="I353" s="180"/>
      <c r="J353" s="180"/>
      <c r="K353" s="180"/>
      <c r="L353" s="181"/>
      <c r="M353" s="181"/>
      <c r="N353" s="181"/>
      <c r="O353" s="181"/>
      <c r="P353" s="181"/>
      <c r="Q353" s="181"/>
      <c r="R353" s="181"/>
      <c r="S353" s="181"/>
      <c r="T353" s="181"/>
      <c r="U353" s="181"/>
      <c r="V353" s="181"/>
      <c r="W353" s="181"/>
      <c r="X353" s="181"/>
      <c r="Y353" s="181"/>
      <c r="Z353" s="181"/>
      <c r="AA353" s="181"/>
      <c r="AB353" s="181"/>
      <c r="AC353" s="181"/>
      <c r="AD353" s="181"/>
      <c r="AE353" s="181"/>
      <c r="AF353" s="181"/>
      <c r="AG353" s="181"/>
      <c r="AH353" s="181"/>
      <c r="AI353" s="181"/>
      <c r="AJ353" s="181"/>
      <c r="AK353" s="181"/>
      <c r="AL353" s="181"/>
      <c r="AM353" s="181"/>
      <c r="AN353" s="181"/>
      <c r="AO353" s="181"/>
      <c r="AP353" s="181"/>
      <c r="AQ353" s="181"/>
      <c r="AR353" s="181"/>
      <c r="AS353" s="181"/>
      <c r="AT353" s="181"/>
      <c r="AU353" s="181"/>
      <c r="AV353" s="181"/>
      <c r="AW353" s="181"/>
      <c r="AX353" s="181"/>
      <c r="AY353" s="181"/>
      <c r="AZ353" s="181"/>
      <c r="BA353" s="181"/>
      <c r="BB353" s="181"/>
      <c r="BC353" s="181"/>
      <c r="BD353" s="181"/>
      <c r="BE353" s="181"/>
      <c r="BF353" s="181"/>
      <c r="BG353" s="181"/>
    </row>
    <row r="354" customFormat="false" ht="12.75" hidden="false" customHeight="false" outlineLevel="0" collapsed="false">
      <c r="B354" s="179"/>
      <c r="C354" s="180"/>
      <c r="D354" s="180"/>
      <c r="E354" s="180"/>
      <c r="F354" s="180"/>
      <c r="G354" s="180"/>
      <c r="H354" s="180"/>
      <c r="I354" s="180"/>
      <c r="J354" s="180"/>
      <c r="K354" s="180"/>
      <c r="L354" s="181"/>
      <c r="M354" s="181"/>
      <c r="N354" s="181"/>
      <c r="O354" s="181"/>
      <c r="P354" s="181"/>
      <c r="Q354" s="181"/>
      <c r="R354" s="181"/>
      <c r="S354" s="181"/>
      <c r="T354" s="181"/>
      <c r="U354" s="181"/>
      <c r="V354" s="181"/>
      <c r="W354" s="181"/>
      <c r="X354" s="181"/>
      <c r="Y354" s="181"/>
      <c r="Z354" s="181"/>
      <c r="AA354" s="181"/>
      <c r="AB354" s="181"/>
      <c r="AC354" s="181"/>
      <c r="AD354" s="181"/>
      <c r="AE354" s="181"/>
      <c r="AF354" s="181"/>
      <c r="AG354" s="181"/>
      <c r="AH354" s="181"/>
      <c r="AI354" s="181"/>
      <c r="AJ354" s="181"/>
      <c r="AK354" s="181"/>
      <c r="AL354" s="181"/>
      <c r="AM354" s="181"/>
      <c r="AN354" s="181"/>
      <c r="AO354" s="181"/>
      <c r="AP354" s="181"/>
      <c r="AQ354" s="181"/>
      <c r="AR354" s="181"/>
      <c r="AS354" s="181"/>
      <c r="AT354" s="181"/>
      <c r="AU354" s="181"/>
      <c r="AV354" s="181"/>
      <c r="AW354" s="181"/>
      <c r="AX354" s="181"/>
      <c r="AY354" s="181"/>
      <c r="AZ354" s="181"/>
      <c r="BA354" s="181"/>
      <c r="BB354" s="181"/>
      <c r="BC354" s="181"/>
      <c r="BD354" s="181"/>
      <c r="BE354" s="181"/>
      <c r="BF354" s="181"/>
      <c r="BG354" s="181"/>
    </row>
    <row r="355" customFormat="false" ht="12.75" hidden="false" customHeight="false" outlineLevel="0" collapsed="false">
      <c r="B355" s="179"/>
      <c r="C355" s="180"/>
      <c r="D355" s="180"/>
      <c r="E355" s="180"/>
      <c r="F355" s="180"/>
      <c r="G355" s="180"/>
      <c r="H355" s="180"/>
      <c r="I355" s="180"/>
      <c r="J355" s="180"/>
      <c r="K355" s="180"/>
      <c r="L355" s="181"/>
      <c r="M355" s="181"/>
      <c r="N355" s="181"/>
      <c r="O355" s="181"/>
      <c r="P355" s="181"/>
      <c r="Q355" s="181"/>
      <c r="R355" s="181"/>
      <c r="S355" s="181"/>
      <c r="T355" s="181"/>
      <c r="U355" s="181"/>
      <c r="V355" s="181"/>
      <c r="W355" s="181"/>
      <c r="X355" s="181"/>
      <c r="Y355" s="181"/>
      <c r="Z355" s="181"/>
      <c r="AA355" s="181"/>
      <c r="AB355" s="181"/>
      <c r="AC355" s="181"/>
      <c r="AD355" s="181"/>
      <c r="AE355" s="181"/>
      <c r="AF355" s="181"/>
      <c r="AG355" s="181"/>
      <c r="AH355" s="181"/>
      <c r="AI355" s="181"/>
      <c r="AJ355" s="181"/>
      <c r="AK355" s="181"/>
      <c r="AL355" s="181"/>
      <c r="AM355" s="181"/>
      <c r="AN355" s="181"/>
      <c r="AO355" s="181"/>
      <c r="AP355" s="181"/>
      <c r="AQ355" s="181"/>
      <c r="AR355" s="181"/>
      <c r="AS355" s="181"/>
      <c r="AT355" s="181"/>
      <c r="AU355" s="181"/>
      <c r="AV355" s="181"/>
      <c r="AW355" s="181"/>
      <c r="AX355" s="181"/>
      <c r="AY355" s="181"/>
      <c r="AZ355" s="181"/>
      <c r="BA355" s="181"/>
      <c r="BB355" s="181"/>
      <c r="BC355" s="181"/>
      <c r="BD355" s="181"/>
      <c r="BE355" s="181"/>
      <c r="BF355" s="181"/>
      <c r="BG355" s="181"/>
    </row>
    <row r="356" customFormat="false" ht="12.75" hidden="false" customHeight="false" outlineLevel="0" collapsed="false">
      <c r="B356" s="179"/>
      <c r="C356" s="180"/>
      <c r="D356" s="180"/>
      <c r="E356" s="180"/>
      <c r="F356" s="180"/>
      <c r="G356" s="180"/>
      <c r="H356" s="180"/>
      <c r="I356" s="180"/>
      <c r="J356" s="180"/>
      <c r="K356" s="180"/>
      <c r="L356" s="181"/>
      <c r="M356" s="181"/>
      <c r="N356" s="181"/>
      <c r="O356" s="181"/>
      <c r="P356" s="181"/>
      <c r="Q356" s="181"/>
      <c r="R356" s="181"/>
      <c r="S356" s="181"/>
      <c r="T356" s="181"/>
      <c r="U356" s="181"/>
      <c r="V356" s="181"/>
      <c r="W356" s="181"/>
      <c r="X356" s="181"/>
      <c r="Y356" s="181"/>
      <c r="Z356" s="181"/>
      <c r="AA356" s="181"/>
      <c r="AB356" s="181"/>
      <c r="AC356" s="181"/>
      <c r="AD356" s="181"/>
      <c r="AE356" s="181"/>
      <c r="AF356" s="181"/>
      <c r="AG356" s="181"/>
      <c r="AH356" s="181"/>
      <c r="AI356" s="181"/>
      <c r="AJ356" s="181"/>
      <c r="AK356" s="181"/>
      <c r="AL356" s="181"/>
      <c r="AM356" s="181"/>
      <c r="AN356" s="181"/>
      <c r="AO356" s="181"/>
      <c r="AP356" s="181"/>
      <c r="AQ356" s="181"/>
      <c r="AR356" s="181"/>
      <c r="AS356" s="181"/>
      <c r="AT356" s="181"/>
      <c r="AU356" s="181"/>
      <c r="AV356" s="181"/>
      <c r="AW356" s="181"/>
      <c r="AX356" s="181"/>
      <c r="AY356" s="181"/>
      <c r="AZ356" s="181"/>
      <c r="BA356" s="181"/>
      <c r="BB356" s="181"/>
      <c r="BC356" s="181"/>
      <c r="BD356" s="181"/>
      <c r="BE356" s="181"/>
      <c r="BF356" s="181"/>
      <c r="BG356" s="181"/>
    </row>
    <row r="357" customFormat="false" ht="12.75" hidden="false" customHeight="false" outlineLevel="0" collapsed="false">
      <c r="B357" s="179"/>
      <c r="C357" s="180"/>
      <c r="D357" s="180"/>
      <c r="E357" s="180"/>
      <c r="F357" s="180"/>
      <c r="G357" s="180"/>
      <c r="H357" s="180"/>
      <c r="I357" s="180"/>
      <c r="J357" s="180"/>
      <c r="K357" s="180"/>
      <c r="L357" s="181"/>
      <c r="M357" s="181"/>
      <c r="N357" s="181"/>
      <c r="O357" s="181"/>
      <c r="P357" s="181"/>
      <c r="Q357" s="181"/>
      <c r="R357" s="181"/>
      <c r="S357" s="181"/>
      <c r="T357" s="181"/>
      <c r="U357" s="181"/>
      <c r="V357" s="181"/>
      <c r="W357" s="181"/>
      <c r="X357" s="181"/>
      <c r="Y357" s="181"/>
      <c r="Z357" s="181"/>
      <c r="AA357" s="181"/>
      <c r="AB357" s="181"/>
      <c r="AC357" s="181"/>
      <c r="AD357" s="181"/>
      <c r="AE357" s="181"/>
      <c r="AF357" s="181"/>
      <c r="AG357" s="181"/>
      <c r="AH357" s="181"/>
      <c r="AI357" s="181"/>
      <c r="AJ357" s="181"/>
      <c r="AK357" s="181"/>
      <c r="AL357" s="181"/>
      <c r="AM357" s="181"/>
      <c r="AN357" s="181"/>
      <c r="AO357" s="181"/>
      <c r="AP357" s="181"/>
      <c r="AQ357" s="181"/>
      <c r="AR357" s="181"/>
      <c r="AS357" s="181"/>
      <c r="AT357" s="181"/>
      <c r="AU357" s="181"/>
      <c r="AV357" s="181"/>
      <c r="AW357" s="181"/>
      <c r="AX357" s="181"/>
      <c r="AY357" s="181"/>
      <c r="AZ357" s="181"/>
      <c r="BA357" s="181"/>
      <c r="BB357" s="181"/>
      <c r="BC357" s="181"/>
      <c r="BD357" s="181"/>
      <c r="BE357" s="181"/>
      <c r="BF357" s="181"/>
      <c r="BG357" s="181"/>
    </row>
    <row r="358" customFormat="false" ht="12.75" hidden="false" customHeight="false" outlineLevel="0" collapsed="false">
      <c r="B358" s="179"/>
      <c r="C358" s="180"/>
      <c r="D358" s="180"/>
      <c r="E358" s="180"/>
      <c r="F358" s="180"/>
      <c r="G358" s="180"/>
      <c r="H358" s="180"/>
      <c r="I358" s="180"/>
      <c r="J358" s="180"/>
      <c r="K358" s="180"/>
      <c r="L358" s="181"/>
      <c r="M358" s="181"/>
      <c r="N358" s="181"/>
      <c r="O358" s="181"/>
      <c r="P358" s="181"/>
      <c r="Q358" s="181"/>
      <c r="R358" s="181"/>
      <c r="S358" s="181"/>
      <c r="T358" s="181"/>
      <c r="U358" s="181"/>
      <c r="V358" s="181"/>
      <c r="W358" s="181"/>
      <c r="X358" s="181"/>
      <c r="Y358" s="181"/>
      <c r="Z358" s="181"/>
      <c r="AA358" s="181"/>
      <c r="AB358" s="181"/>
      <c r="AC358" s="181"/>
      <c r="AD358" s="181"/>
      <c r="AE358" s="181"/>
      <c r="AF358" s="181"/>
      <c r="AG358" s="181"/>
      <c r="AH358" s="181"/>
      <c r="AI358" s="181"/>
      <c r="AJ358" s="181"/>
      <c r="AK358" s="181"/>
      <c r="AL358" s="181"/>
      <c r="AM358" s="181"/>
      <c r="AN358" s="181"/>
      <c r="AO358" s="181"/>
      <c r="AP358" s="181"/>
      <c r="AQ358" s="181"/>
      <c r="AR358" s="181"/>
      <c r="AS358" s="181"/>
      <c r="AT358" s="181"/>
      <c r="AU358" s="181"/>
      <c r="AV358" s="181"/>
      <c r="AW358" s="181"/>
      <c r="AX358" s="181"/>
      <c r="AY358" s="181"/>
      <c r="AZ358" s="181"/>
      <c r="BA358" s="181"/>
      <c r="BB358" s="181"/>
      <c r="BC358" s="181"/>
      <c r="BD358" s="181"/>
      <c r="BE358" s="181"/>
      <c r="BF358" s="181"/>
      <c r="BG358" s="181"/>
    </row>
    <row r="359" customFormat="false" ht="12.75" hidden="false" customHeight="false" outlineLevel="0" collapsed="false">
      <c r="B359" s="179"/>
      <c r="C359" s="180"/>
      <c r="D359" s="180"/>
      <c r="E359" s="180"/>
      <c r="F359" s="180"/>
      <c r="G359" s="180"/>
      <c r="H359" s="180"/>
      <c r="I359" s="180"/>
      <c r="J359" s="180"/>
      <c r="K359" s="180"/>
      <c r="L359" s="181"/>
      <c r="M359" s="181"/>
      <c r="N359" s="181"/>
      <c r="O359" s="181"/>
      <c r="P359" s="181"/>
      <c r="Q359" s="181"/>
      <c r="R359" s="181"/>
      <c r="S359" s="181"/>
      <c r="T359" s="181"/>
      <c r="U359" s="181"/>
      <c r="V359" s="181"/>
      <c r="W359" s="181"/>
      <c r="X359" s="181"/>
      <c r="Y359" s="181"/>
      <c r="Z359" s="181"/>
      <c r="AA359" s="181"/>
      <c r="AB359" s="181"/>
      <c r="AC359" s="181"/>
      <c r="AD359" s="181"/>
      <c r="AE359" s="181"/>
      <c r="AF359" s="181"/>
      <c r="AG359" s="181"/>
      <c r="AH359" s="181"/>
      <c r="AI359" s="181"/>
      <c r="AJ359" s="181"/>
      <c r="AK359" s="181"/>
      <c r="AL359" s="181"/>
      <c r="AM359" s="181"/>
      <c r="AN359" s="181"/>
      <c r="AO359" s="181"/>
      <c r="AP359" s="181"/>
      <c r="AQ359" s="181"/>
      <c r="AR359" s="181"/>
      <c r="AS359" s="181"/>
      <c r="AT359" s="181"/>
      <c r="AU359" s="181"/>
      <c r="AV359" s="181"/>
      <c r="AW359" s="181"/>
      <c r="AX359" s="181"/>
      <c r="AY359" s="181"/>
      <c r="AZ359" s="181"/>
      <c r="BA359" s="181"/>
      <c r="BB359" s="181"/>
      <c r="BC359" s="181"/>
      <c r="BD359" s="181"/>
      <c r="BE359" s="181"/>
      <c r="BF359" s="181"/>
      <c r="BG359" s="181"/>
    </row>
    <row r="360" customFormat="false" ht="12.75" hidden="false" customHeight="false" outlineLevel="0" collapsed="false">
      <c r="B360" s="179"/>
      <c r="C360" s="180"/>
      <c r="D360" s="180"/>
      <c r="E360" s="180"/>
      <c r="F360" s="180"/>
      <c r="G360" s="180"/>
      <c r="H360" s="180"/>
      <c r="I360" s="180"/>
      <c r="J360" s="180"/>
      <c r="K360" s="180"/>
      <c r="L360" s="181"/>
      <c r="M360" s="181"/>
      <c r="N360" s="181"/>
      <c r="O360" s="181"/>
      <c r="P360" s="181"/>
      <c r="Q360" s="181"/>
      <c r="R360" s="181"/>
      <c r="S360" s="181"/>
      <c r="T360" s="181"/>
      <c r="U360" s="181"/>
      <c r="V360" s="181"/>
      <c r="W360" s="181"/>
      <c r="X360" s="181"/>
      <c r="Y360" s="181"/>
      <c r="Z360" s="181"/>
      <c r="AA360" s="181"/>
      <c r="AB360" s="181"/>
      <c r="AC360" s="181"/>
      <c r="AD360" s="181"/>
      <c r="AE360" s="181"/>
      <c r="AF360" s="181"/>
      <c r="AG360" s="181"/>
      <c r="AH360" s="181"/>
      <c r="AI360" s="181"/>
      <c r="AJ360" s="181"/>
      <c r="AK360" s="181"/>
      <c r="AL360" s="181"/>
      <c r="AM360" s="181"/>
      <c r="AN360" s="181"/>
      <c r="AO360" s="181"/>
      <c r="AP360" s="181"/>
      <c r="AQ360" s="181"/>
      <c r="AR360" s="181"/>
      <c r="AS360" s="181"/>
      <c r="AT360" s="181"/>
      <c r="AU360" s="181"/>
      <c r="AV360" s="181"/>
      <c r="AW360" s="181"/>
      <c r="AX360" s="181"/>
      <c r="AY360" s="181"/>
      <c r="AZ360" s="181"/>
      <c r="BA360" s="181"/>
      <c r="BB360" s="181"/>
      <c r="BC360" s="181"/>
      <c r="BD360" s="181"/>
      <c r="BE360" s="181"/>
      <c r="BF360" s="181"/>
      <c r="BG360" s="181"/>
    </row>
    <row r="361" customFormat="false" ht="12.75" hidden="false" customHeight="false" outlineLevel="0" collapsed="false">
      <c r="B361" s="179"/>
      <c r="C361" s="180"/>
      <c r="D361" s="180"/>
      <c r="E361" s="180"/>
      <c r="F361" s="180"/>
      <c r="G361" s="180"/>
      <c r="H361" s="180"/>
      <c r="I361" s="180"/>
      <c r="J361" s="180"/>
      <c r="K361" s="180"/>
      <c r="L361" s="181"/>
      <c r="M361" s="181"/>
      <c r="N361" s="181"/>
      <c r="O361" s="181"/>
      <c r="P361" s="181"/>
      <c r="Q361" s="181"/>
      <c r="R361" s="181"/>
      <c r="S361" s="181"/>
      <c r="T361" s="181"/>
      <c r="U361" s="181"/>
      <c r="V361" s="181"/>
      <c r="W361" s="181"/>
      <c r="X361" s="181"/>
      <c r="Y361" s="181"/>
      <c r="Z361" s="181"/>
      <c r="AA361" s="181"/>
      <c r="AB361" s="181"/>
      <c r="AC361" s="181"/>
      <c r="AD361" s="181"/>
      <c r="AE361" s="181"/>
      <c r="AF361" s="181"/>
      <c r="AG361" s="181"/>
      <c r="AH361" s="181"/>
      <c r="AI361" s="181"/>
      <c r="AJ361" s="181"/>
      <c r="AK361" s="181"/>
      <c r="AL361" s="181"/>
      <c r="AM361" s="181"/>
      <c r="AN361" s="181"/>
      <c r="AO361" s="181"/>
      <c r="AP361" s="181"/>
      <c r="AQ361" s="181"/>
      <c r="AR361" s="181"/>
      <c r="AS361" s="181"/>
      <c r="AT361" s="181"/>
      <c r="AU361" s="181"/>
      <c r="AV361" s="181"/>
      <c r="AW361" s="181"/>
      <c r="AX361" s="181"/>
      <c r="AY361" s="181"/>
      <c r="AZ361" s="181"/>
      <c r="BA361" s="181"/>
      <c r="BB361" s="181"/>
      <c r="BC361" s="181"/>
      <c r="BD361" s="181"/>
      <c r="BE361" s="181"/>
      <c r="BF361" s="181"/>
      <c r="BG361" s="181"/>
    </row>
    <row r="362" customFormat="false" ht="12.75" hidden="false" customHeight="false" outlineLevel="0" collapsed="false">
      <c r="B362" s="179"/>
      <c r="C362" s="180"/>
      <c r="D362" s="180"/>
      <c r="E362" s="180"/>
      <c r="F362" s="180"/>
      <c r="G362" s="180"/>
      <c r="H362" s="180"/>
      <c r="I362" s="180"/>
      <c r="J362" s="180"/>
      <c r="K362" s="180"/>
      <c r="L362" s="181"/>
      <c r="M362" s="181"/>
      <c r="N362" s="181"/>
      <c r="O362" s="181"/>
      <c r="P362" s="181"/>
      <c r="Q362" s="181"/>
      <c r="R362" s="181"/>
      <c r="S362" s="181"/>
      <c r="T362" s="181"/>
      <c r="U362" s="181"/>
      <c r="V362" s="181"/>
      <c r="W362" s="181"/>
      <c r="X362" s="181"/>
      <c r="Y362" s="181"/>
      <c r="Z362" s="181"/>
      <c r="AA362" s="181"/>
      <c r="AB362" s="181"/>
      <c r="AC362" s="181"/>
      <c r="AD362" s="181"/>
      <c r="AE362" s="181"/>
      <c r="AF362" s="181"/>
      <c r="AG362" s="181"/>
      <c r="AH362" s="181"/>
      <c r="AI362" s="181"/>
      <c r="AJ362" s="181"/>
      <c r="AK362" s="181"/>
      <c r="AL362" s="181"/>
      <c r="AM362" s="181"/>
      <c r="AN362" s="181"/>
      <c r="AO362" s="181"/>
      <c r="AP362" s="181"/>
      <c r="AQ362" s="181"/>
      <c r="AR362" s="181"/>
      <c r="AS362" s="181"/>
      <c r="AT362" s="181"/>
      <c r="AU362" s="181"/>
      <c r="AV362" s="181"/>
      <c r="AW362" s="181"/>
      <c r="AX362" s="181"/>
      <c r="AY362" s="181"/>
      <c r="AZ362" s="181"/>
      <c r="BA362" s="181"/>
      <c r="BB362" s="181"/>
      <c r="BC362" s="181"/>
      <c r="BD362" s="181"/>
      <c r="BE362" s="181"/>
      <c r="BF362" s="181"/>
      <c r="BG362" s="181"/>
    </row>
    <row r="363" customFormat="false" ht="12.75" hidden="false" customHeight="false" outlineLevel="0" collapsed="false">
      <c r="B363" s="179"/>
      <c r="C363" s="180"/>
      <c r="D363" s="180"/>
      <c r="E363" s="180"/>
      <c r="F363" s="180"/>
      <c r="G363" s="180"/>
      <c r="H363" s="180"/>
      <c r="I363" s="180"/>
      <c r="J363" s="180"/>
      <c r="K363" s="180"/>
      <c r="L363" s="181"/>
      <c r="M363" s="181"/>
      <c r="N363" s="181"/>
      <c r="O363" s="181"/>
      <c r="P363" s="181"/>
      <c r="Q363" s="181"/>
      <c r="R363" s="181"/>
      <c r="S363" s="181"/>
      <c r="T363" s="181"/>
      <c r="U363" s="181"/>
      <c r="V363" s="181"/>
      <c r="W363" s="181"/>
      <c r="X363" s="181"/>
      <c r="Y363" s="181"/>
      <c r="Z363" s="181"/>
      <c r="AA363" s="181"/>
      <c r="AB363" s="181"/>
      <c r="AC363" s="181"/>
      <c r="AD363" s="181"/>
      <c r="AE363" s="181"/>
      <c r="AF363" s="181"/>
      <c r="AG363" s="181"/>
      <c r="AH363" s="181"/>
      <c r="AI363" s="181"/>
      <c r="AJ363" s="181"/>
      <c r="AK363" s="181"/>
      <c r="AL363" s="181"/>
      <c r="AM363" s="181"/>
      <c r="AN363" s="181"/>
      <c r="AO363" s="181"/>
      <c r="AP363" s="181"/>
      <c r="AQ363" s="181"/>
      <c r="AR363" s="181"/>
      <c r="AS363" s="181"/>
      <c r="AT363" s="181"/>
      <c r="AU363" s="181"/>
      <c r="AV363" s="181"/>
      <c r="AW363" s="181"/>
      <c r="AX363" s="181"/>
      <c r="AY363" s="181"/>
      <c r="AZ363" s="181"/>
      <c r="BA363" s="181"/>
      <c r="BB363" s="181"/>
      <c r="BC363" s="181"/>
      <c r="BD363" s="181"/>
      <c r="BE363" s="181"/>
      <c r="BF363" s="181"/>
      <c r="BG363" s="181"/>
    </row>
    <row r="364" customFormat="false" ht="12.75" hidden="false" customHeight="false" outlineLevel="0" collapsed="false">
      <c r="B364" s="179"/>
      <c r="C364" s="180"/>
      <c r="D364" s="180"/>
      <c r="E364" s="180"/>
      <c r="F364" s="180"/>
      <c r="G364" s="180"/>
      <c r="H364" s="180"/>
      <c r="I364" s="180"/>
      <c r="J364" s="180"/>
      <c r="K364" s="180"/>
      <c r="L364" s="181"/>
      <c r="M364" s="181"/>
      <c r="N364" s="181"/>
      <c r="O364" s="181"/>
      <c r="P364" s="181"/>
      <c r="Q364" s="181"/>
      <c r="R364" s="181"/>
      <c r="S364" s="181"/>
      <c r="T364" s="181"/>
      <c r="U364" s="181"/>
      <c r="V364" s="181"/>
      <c r="W364" s="181"/>
      <c r="X364" s="181"/>
      <c r="Y364" s="181"/>
      <c r="Z364" s="181"/>
      <c r="AA364" s="181"/>
      <c r="AB364" s="181"/>
      <c r="AC364" s="181"/>
      <c r="AD364" s="181"/>
      <c r="AE364" s="181"/>
      <c r="AF364" s="181"/>
      <c r="AG364" s="181"/>
      <c r="AH364" s="181"/>
      <c r="AI364" s="181"/>
      <c r="AJ364" s="181"/>
      <c r="AK364" s="181"/>
      <c r="AL364" s="181"/>
      <c r="AM364" s="181"/>
      <c r="AN364" s="181"/>
      <c r="AO364" s="181"/>
      <c r="AP364" s="181"/>
      <c r="AQ364" s="181"/>
      <c r="AR364" s="181"/>
      <c r="AS364" s="181"/>
      <c r="AT364" s="181"/>
      <c r="AU364" s="181"/>
      <c r="AV364" s="181"/>
      <c r="AW364" s="181"/>
      <c r="AX364" s="181"/>
      <c r="AY364" s="181"/>
      <c r="AZ364" s="181"/>
      <c r="BA364" s="181"/>
      <c r="BB364" s="181"/>
      <c r="BC364" s="181"/>
      <c r="BD364" s="181"/>
      <c r="BE364" s="181"/>
      <c r="BF364" s="181"/>
      <c r="BG364" s="181"/>
    </row>
    <row r="365" customFormat="false" ht="12.75" hidden="false" customHeight="false" outlineLevel="0" collapsed="false">
      <c r="B365" s="179"/>
      <c r="C365" s="180"/>
      <c r="D365" s="180"/>
      <c r="E365" s="180"/>
      <c r="F365" s="180"/>
      <c r="G365" s="180"/>
      <c r="H365" s="180"/>
      <c r="I365" s="180"/>
      <c r="J365" s="180"/>
      <c r="K365" s="180"/>
      <c r="L365" s="181"/>
      <c r="M365" s="181"/>
      <c r="N365" s="181"/>
      <c r="O365" s="181"/>
      <c r="P365" s="181"/>
      <c r="Q365" s="181"/>
      <c r="R365" s="181"/>
      <c r="S365" s="181"/>
      <c r="T365" s="181"/>
      <c r="U365" s="181"/>
      <c r="V365" s="181"/>
      <c r="W365" s="181"/>
      <c r="X365" s="181"/>
      <c r="Y365" s="181"/>
      <c r="Z365" s="181"/>
      <c r="AA365" s="181"/>
      <c r="AB365" s="181"/>
      <c r="AC365" s="181"/>
      <c r="AD365" s="181"/>
      <c r="AE365" s="181"/>
      <c r="AF365" s="181"/>
      <c r="AG365" s="181"/>
      <c r="AH365" s="181"/>
      <c r="AI365" s="181"/>
      <c r="AJ365" s="181"/>
      <c r="AK365" s="181"/>
      <c r="AL365" s="181"/>
      <c r="AM365" s="181"/>
      <c r="AN365" s="181"/>
      <c r="AO365" s="181"/>
      <c r="AP365" s="181"/>
      <c r="AQ365" s="181"/>
      <c r="AR365" s="181"/>
      <c r="AS365" s="181"/>
      <c r="AT365" s="181"/>
      <c r="AU365" s="181"/>
      <c r="AV365" s="181"/>
      <c r="AW365" s="181"/>
      <c r="AX365" s="181"/>
      <c r="AY365" s="181"/>
      <c r="AZ365" s="181"/>
      <c r="BA365" s="181"/>
      <c r="BB365" s="181"/>
      <c r="BC365" s="181"/>
      <c r="BD365" s="181"/>
      <c r="BE365" s="181"/>
      <c r="BF365" s="181"/>
      <c r="BG365" s="181"/>
    </row>
    <row r="366" customFormat="false" ht="12.75" hidden="false" customHeight="false" outlineLevel="0" collapsed="false">
      <c r="B366" s="179"/>
      <c r="C366" s="180"/>
      <c r="D366" s="180"/>
      <c r="E366" s="180"/>
      <c r="F366" s="180"/>
      <c r="G366" s="180"/>
      <c r="H366" s="180"/>
      <c r="I366" s="180"/>
      <c r="J366" s="180"/>
      <c r="K366" s="180"/>
      <c r="L366" s="181"/>
      <c r="M366" s="181"/>
      <c r="N366" s="181"/>
      <c r="O366" s="181"/>
      <c r="P366" s="181"/>
      <c r="Q366" s="181"/>
      <c r="R366" s="181"/>
      <c r="S366" s="181"/>
      <c r="T366" s="181"/>
      <c r="U366" s="181"/>
      <c r="V366" s="181"/>
      <c r="W366" s="181"/>
      <c r="X366" s="181"/>
      <c r="Y366" s="181"/>
      <c r="Z366" s="181"/>
      <c r="AA366" s="181"/>
      <c r="AB366" s="181"/>
      <c r="AC366" s="181"/>
      <c r="AD366" s="181"/>
      <c r="AE366" s="181"/>
      <c r="AF366" s="181"/>
      <c r="AG366" s="181"/>
      <c r="AH366" s="181"/>
      <c r="AI366" s="181"/>
      <c r="AJ366" s="181"/>
      <c r="AK366" s="181"/>
      <c r="AL366" s="181"/>
      <c r="AM366" s="181"/>
      <c r="AN366" s="181"/>
      <c r="AO366" s="181"/>
      <c r="AP366" s="181"/>
      <c r="AQ366" s="181"/>
      <c r="AR366" s="181"/>
      <c r="AS366" s="181"/>
      <c r="AT366" s="181"/>
      <c r="AU366" s="181"/>
      <c r="AV366" s="181"/>
      <c r="AW366" s="181"/>
      <c r="AX366" s="181"/>
      <c r="AY366" s="181"/>
      <c r="AZ366" s="181"/>
      <c r="BA366" s="181"/>
      <c r="BB366" s="181"/>
      <c r="BC366" s="181"/>
      <c r="BD366" s="181"/>
      <c r="BE366" s="181"/>
      <c r="BF366" s="181"/>
      <c r="BG366" s="181"/>
    </row>
    <row r="367" customFormat="false" ht="12.75" hidden="false" customHeight="false" outlineLevel="0" collapsed="false">
      <c r="B367" s="179"/>
      <c r="C367" s="180"/>
      <c r="D367" s="180"/>
      <c r="E367" s="180"/>
      <c r="F367" s="180"/>
      <c r="G367" s="180"/>
      <c r="H367" s="180"/>
      <c r="I367" s="180"/>
      <c r="J367" s="180"/>
      <c r="K367" s="180"/>
      <c r="L367" s="181"/>
      <c r="M367" s="181"/>
      <c r="N367" s="181"/>
      <c r="O367" s="181"/>
      <c r="P367" s="181"/>
      <c r="Q367" s="181"/>
      <c r="R367" s="181"/>
      <c r="S367" s="181"/>
      <c r="T367" s="181"/>
      <c r="U367" s="181"/>
      <c r="V367" s="181"/>
      <c r="W367" s="181"/>
      <c r="X367" s="181"/>
      <c r="Y367" s="181"/>
      <c r="Z367" s="181"/>
      <c r="AA367" s="181"/>
      <c r="AB367" s="181"/>
      <c r="AC367" s="181"/>
      <c r="AD367" s="181"/>
      <c r="AE367" s="181"/>
      <c r="AF367" s="181"/>
      <c r="AG367" s="181"/>
      <c r="AH367" s="181"/>
      <c r="AI367" s="181"/>
      <c r="AJ367" s="181"/>
      <c r="AK367" s="181"/>
      <c r="AL367" s="181"/>
      <c r="AM367" s="181"/>
      <c r="AN367" s="181"/>
      <c r="AO367" s="181"/>
      <c r="AP367" s="181"/>
      <c r="AQ367" s="181"/>
      <c r="AR367" s="181"/>
      <c r="AS367" s="181"/>
      <c r="AT367" s="181"/>
      <c r="AU367" s="181"/>
      <c r="AV367" s="181"/>
      <c r="AW367" s="181"/>
      <c r="AX367" s="181"/>
      <c r="AY367" s="181"/>
      <c r="AZ367" s="181"/>
      <c r="BA367" s="181"/>
      <c r="BB367" s="181"/>
      <c r="BC367" s="181"/>
      <c r="BD367" s="181"/>
      <c r="BE367" s="181"/>
      <c r="BF367" s="181"/>
      <c r="BG367" s="181"/>
    </row>
    <row r="368" customFormat="false" ht="12.75" hidden="false" customHeight="false" outlineLevel="0" collapsed="false">
      <c r="B368" s="179"/>
      <c r="C368" s="180"/>
      <c r="D368" s="180"/>
      <c r="E368" s="180"/>
      <c r="F368" s="180"/>
      <c r="G368" s="180"/>
      <c r="H368" s="180"/>
      <c r="I368" s="180"/>
      <c r="J368" s="180"/>
      <c r="K368" s="180"/>
      <c r="L368" s="181"/>
      <c r="M368" s="181"/>
      <c r="N368" s="181"/>
      <c r="O368" s="181"/>
      <c r="P368" s="181"/>
      <c r="Q368" s="181"/>
      <c r="R368" s="181"/>
      <c r="S368" s="181"/>
      <c r="T368" s="181"/>
      <c r="U368" s="181"/>
      <c r="V368" s="181"/>
      <c r="W368" s="181"/>
      <c r="X368" s="181"/>
      <c r="Y368" s="181"/>
      <c r="Z368" s="181"/>
      <c r="AA368" s="181"/>
      <c r="AB368" s="181"/>
      <c r="AC368" s="181"/>
      <c r="AD368" s="181"/>
      <c r="AE368" s="181"/>
      <c r="AF368" s="181"/>
      <c r="AG368" s="181"/>
      <c r="AH368" s="181"/>
      <c r="AI368" s="181"/>
      <c r="AJ368" s="181"/>
      <c r="AK368" s="181"/>
      <c r="AL368" s="181"/>
      <c r="AM368" s="181"/>
      <c r="AN368" s="181"/>
      <c r="AO368" s="181"/>
      <c r="AP368" s="181"/>
      <c r="AQ368" s="181"/>
      <c r="AR368" s="181"/>
      <c r="AS368" s="181"/>
      <c r="AT368" s="181"/>
      <c r="AU368" s="181"/>
      <c r="AV368" s="181"/>
      <c r="AW368" s="181"/>
      <c r="AX368" s="181"/>
      <c r="AY368" s="181"/>
      <c r="AZ368" s="181"/>
      <c r="BA368" s="181"/>
      <c r="BB368" s="181"/>
      <c r="BC368" s="181"/>
      <c r="BD368" s="181"/>
      <c r="BE368" s="181"/>
      <c r="BF368" s="181"/>
      <c r="BG368" s="181"/>
    </row>
    <row r="369" customFormat="false" ht="12.75" hidden="false" customHeight="false" outlineLevel="0" collapsed="false">
      <c r="B369" s="179"/>
      <c r="C369" s="180"/>
      <c r="D369" s="180"/>
      <c r="E369" s="180"/>
      <c r="F369" s="180"/>
      <c r="G369" s="180"/>
      <c r="H369" s="180"/>
      <c r="I369" s="180"/>
      <c r="J369" s="180"/>
      <c r="K369" s="180"/>
      <c r="L369" s="181"/>
      <c r="M369" s="181"/>
      <c r="N369" s="181"/>
      <c r="O369" s="181"/>
      <c r="P369" s="181"/>
      <c r="Q369" s="181"/>
      <c r="R369" s="181"/>
      <c r="S369" s="181"/>
      <c r="T369" s="181"/>
      <c r="U369" s="181"/>
      <c r="V369" s="181"/>
      <c r="W369" s="181"/>
      <c r="X369" s="181"/>
      <c r="Y369" s="181"/>
      <c r="Z369" s="181"/>
      <c r="AA369" s="181"/>
      <c r="AB369" s="181"/>
      <c r="AC369" s="181"/>
      <c r="AD369" s="181"/>
      <c r="AE369" s="181"/>
      <c r="AF369" s="181"/>
      <c r="AG369" s="181"/>
      <c r="AH369" s="181"/>
      <c r="AI369" s="181"/>
      <c r="AJ369" s="181"/>
      <c r="AK369" s="181"/>
      <c r="AL369" s="181"/>
      <c r="AM369" s="181"/>
      <c r="AN369" s="181"/>
      <c r="AO369" s="181"/>
      <c r="AP369" s="181"/>
      <c r="AQ369" s="181"/>
      <c r="AR369" s="181"/>
      <c r="AS369" s="181"/>
      <c r="AT369" s="181"/>
      <c r="AU369" s="181"/>
      <c r="AV369" s="181"/>
      <c r="AW369" s="181"/>
      <c r="AX369" s="181"/>
      <c r="AY369" s="181"/>
      <c r="AZ369" s="181"/>
      <c r="BA369" s="181"/>
      <c r="BB369" s="181"/>
      <c r="BC369" s="181"/>
      <c r="BD369" s="181"/>
      <c r="BE369" s="181"/>
      <c r="BF369" s="181"/>
      <c r="BG369" s="181"/>
    </row>
    <row r="370" customFormat="false" ht="12.75" hidden="false" customHeight="false" outlineLevel="0" collapsed="false">
      <c r="B370" s="179"/>
      <c r="C370" s="180"/>
      <c r="D370" s="180"/>
      <c r="E370" s="180"/>
      <c r="F370" s="180"/>
      <c r="G370" s="180"/>
      <c r="H370" s="180"/>
      <c r="I370" s="180"/>
      <c r="J370" s="180"/>
      <c r="K370" s="180"/>
      <c r="L370" s="181"/>
      <c r="M370" s="181"/>
      <c r="N370" s="181"/>
      <c r="O370" s="181"/>
      <c r="P370" s="181"/>
      <c r="Q370" s="181"/>
      <c r="R370" s="181"/>
      <c r="S370" s="181"/>
      <c r="T370" s="181"/>
      <c r="U370" s="181"/>
      <c r="V370" s="181"/>
      <c r="W370" s="181"/>
      <c r="X370" s="181"/>
      <c r="Y370" s="181"/>
      <c r="Z370" s="181"/>
      <c r="AA370" s="181"/>
      <c r="AB370" s="181"/>
      <c r="AC370" s="181"/>
      <c r="AD370" s="181"/>
      <c r="AE370" s="181"/>
      <c r="AF370" s="181"/>
      <c r="AG370" s="181"/>
      <c r="AH370" s="181"/>
      <c r="AI370" s="181"/>
      <c r="AJ370" s="181"/>
      <c r="AK370" s="181"/>
      <c r="AL370" s="181"/>
      <c r="AM370" s="181"/>
      <c r="AN370" s="181"/>
      <c r="AO370" s="181"/>
      <c r="AP370" s="181"/>
      <c r="AQ370" s="181"/>
      <c r="AR370" s="181"/>
      <c r="AS370" s="181"/>
      <c r="AT370" s="181"/>
      <c r="AU370" s="181"/>
      <c r="AV370" s="181"/>
      <c r="AW370" s="181"/>
      <c r="AX370" s="181"/>
      <c r="AY370" s="181"/>
      <c r="AZ370" s="181"/>
      <c r="BA370" s="181"/>
      <c r="BB370" s="181"/>
      <c r="BC370" s="181"/>
      <c r="BD370" s="181"/>
      <c r="BE370" s="181"/>
      <c r="BF370" s="181"/>
      <c r="BG370" s="181"/>
    </row>
    <row r="371" customFormat="false" ht="12.75" hidden="false" customHeight="false" outlineLevel="0" collapsed="false">
      <c r="B371" s="179"/>
      <c r="C371" s="180"/>
      <c r="D371" s="180"/>
      <c r="E371" s="180"/>
      <c r="F371" s="180"/>
      <c r="G371" s="180"/>
      <c r="H371" s="180"/>
      <c r="I371" s="180"/>
      <c r="J371" s="180"/>
      <c r="K371" s="180"/>
      <c r="L371" s="181"/>
      <c r="M371" s="181"/>
      <c r="N371" s="181"/>
      <c r="O371" s="181"/>
      <c r="P371" s="181"/>
      <c r="Q371" s="181"/>
      <c r="R371" s="181"/>
      <c r="S371" s="181"/>
      <c r="T371" s="181"/>
      <c r="U371" s="181"/>
      <c r="V371" s="181"/>
      <c r="W371" s="181"/>
      <c r="X371" s="181"/>
      <c r="Y371" s="181"/>
      <c r="Z371" s="181"/>
      <c r="AA371" s="181"/>
      <c r="AB371" s="181"/>
      <c r="AC371" s="181"/>
      <c r="AD371" s="181"/>
      <c r="AE371" s="181"/>
      <c r="AF371" s="181"/>
      <c r="AG371" s="181"/>
      <c r="AH371" s="181"/>
      <c r="AI371" s="181"/>
      <c r="AJ371" s="181"/>
      <c r="AK371" s="181"/>
      <c r="AL371" s="181"/>
      <c r="AM371" s="181"/>
      <c r="AN371" s="181"/>
      <c r="AO371" s="181"/>
      <c r="AP371" s="181"/>
      <c r="AQ371" s="181"/>
      <c r="AR371" s="181"/>
      <c r="AS371" s="181"/>
      <c r="AT371" s="181"/>
      <c r="AU371" s="181"/>
      <c r="AV371" s="181"/>
      <c r="AW371" s="181"/>
      <c r="AX371" s="181"/>
      <c r="AY371" s="181"/>
      <c r="AZ371" s="181"/>
      <c r="BA371" s="181"/>
      <c r="BB371" s="181"/>
      <c r="BC371" s="181"/>
      <c r="BD371" s="181"/>
      <c r="BE371" s="181"/>
      <c r="BF371" s="181"/>
      <c r="BG371" s="181"/>
    </row>
    <row r="372" customFormat="false" ht="12.75" hidden="false" customHeight="false" outlineLevel="0" collapsed="false">
      <c r="B372" s="179"/>
      <c r="C372" s="180"/>
      <c r="D372" s="180"/>
      <c r="E372" s="180"/>
      <c r="F372" s="180"/>
      <c r="G372" s="180"/>
      <c r="H372" s="180"/>
      <c r="I372" s="180"/>
      <c r="J372" s="180"/>
      <c r="K372" s="180"/>
      <c r="L372" s="181"/>
      <c r="M372" s="181"/>
      <c r="N372" s="181"/>
      <c r="O372" s="181"/>
      <c r="P372" s="181"/>
      <c r="Q372" s="181"/>
      <c r="R372" s="181"/>
      <c r="S372" s="181"/>
      <c r="T372" s="181"/>
      <c r="U372" s="181"/>
      <c r="V372" s="181"/>
      <c r="W372" s="181"/>
      <c r="X372" s="181"/>
      <c r="Y372" s="181"/>
      <c r="Z372" s="181"/>
      <c r="AA372" s="181"/>
      <c r="AB372" s="181"/>
      <c r="AC372" s="181"/>
      <c r="AD372" s="181"/>
      <c r="AE372" s="181"/>
      <c r="AF372" s="181"/>
      <c r="AG372" s="181"/>
      <c r="AH372" s="181"/>
      <c r="AI372" s="181"/>
      <c r="AJ372" s="181"/>
      <c r="AK372" s="181"/>
      <c r="AL372" s="181"/>
      <c r="AM372" s="181"/>
      <c r="AN372" s="181"/>
      <c r="AO372" s="181"/>
      <c r="AP372" s="181"/>
      <c r="AQ372" s="181"/>
      <c r="AR372" s="181"/>
      <c r="AS372" s="181"/>
      <c r="AT372" s="181"/>
      <c r="AU372" s="181"/>
      <c r="AV372" s="181"/>
      <c r="AW372" s="181"/>
      <c r="AX372" s="181"/>
      <c r="AY372" s="181"/>
      <c r="AZ372" s="181"/>
      <c r="BA372" s="181"/>
      <c r="BB372" s="181"/>
      <c r="BC372" s="181"/>
      <c r="BD372" s="181"/>
      <c r="BE372" s="181"/>
      <c r="BF372" s="181"/>
      <c r="BG372" s="181"/>
    </row>
    <row r="373" customFormat="false" ht="12.75" hidden="false" customHeight="false" outlineLevel="0" collapsed="false">
      <c r="B373" s="179"/>
      <c r="C373" s="180"/>
      <c r="D373" s="180"/>
      <c r="E373" s="180"/>
      <c r="F373" s="180"/>
      <c r="G373" s="180"/>
      <c r="H373" s="180"/>
      <c r="I373" s="180"/>
      <c r="J373" s="180"/>
      <c r="K373" s="180"/>
      <c r="L373" s="181"/>
      <c r="M373" s="181"/>
      <c r="N373" s="181"/>
      <c r="O373" s="181"/>
      <c r="P373" s="181"/>
      <c r="Q373" s="181"/>
      <c r="R373" s="181"/>
      <c r="S373" s="181"/>
      <c r="T373" s="181"/>
      <c r="U373" s="181"/>
      <c r="V373" s="181"/>
      <c r="W373" s="181"/>
      <c r="X373" s="181"/>
      <c r="Y373" s="181"/>
      <c r="Z373" s="181"/>
      <c r="AA373" s="181"/>
      <c r="AB373" s="181"/>
      <c r="AC373" s="181"/>
      <c r="AD373" s="181"/>
      <c r="AE373" s="181"/>
      <c r="AF373" s="181"/>
      <c r="AG373" s="181"/>
      <c r="AH373" s="181"/>
      <c r="AI373" s="181"/>
      <c r="AJ373" s="181"/>
      <c r="AK373" s="181"/>
      <c r="AL373" s="181"/>
      <c r="AM373" s="181"/>
      <c r="AN373" s="181"/>
      <c r="AO373" s="181"/>
      <c r="AP373" s="181"/>
      <c r="AQ373" s="181"/>
      <c r="AR373" s="181"/>
      <c r="AS373" s="181"/>
      <c r="AT373" s="181"/>
      <c r="AU373" s="181"/>
      <c r="AV373" s="181"/>
      <c r="AW373" s="181"/>
      <c r="AX373" s="181"/>
      <c r="AY373" s="181"/>
      <c r="AZ373" s="181"/>
      <c r="BA373" s="181"/>
      <c r="BB373" s="181"/>
      <c r="BC373" s="181"/>
      <c r="BD373" s="181"/>
      <c r="BE373" s="181"/>
      <c r="BF373" s="181"/>
      <c r="BG373" s="181"/>
    </row>
    <row r="374" customFormat="false" ht="12.75" hidden="false" customHeight="false" outlineLevel="0" collapsed="false">
      <c r="B374" s="179"/>
      <c r="C374" s="180"/>
      <c r="D374" s="180"/>
      <c r="E374" s="180"/>
      <c r="F374" s="180"/>
      <c r="G374" s="180"/>
      <c r="H374" s="180"/>
      <c r="I374" s="180"/>
      <c r="J374" s="180"/>
      <c r="K374" s="180"/>
      <c r="L374" s="181"/>
      <c r="M374" s="181"/>
      <c r="N374" s="181"/>
      <c r="O374" s="181"/>
      <c r="P374" s="181"/>
      <c r="Q374" s="181"/>
      <c r="R374" s="181"/>
      <c r="S374" s="181"/>
      <c r="T374" s="181"/>
      <c r="U374" s="181"/>
      <c r="V374" s="181"/>
      <c r="W374" s="181"/>
      <c r="X374" s="181"/>
      <c r="Y374" s="181"/>
      <c r="Z374" s="181"/>
      <c r="AA374" s="181"/>
      <c r="AB374" s="181"/>
      <c r="AC374" s="181"/>
      <c r="AD374" s="181"/>
      <c r="AE374" s="181"/>
      <c r="AF374" s="181"/>
      <c r="AG374" s="181"/>
      <c r="AH374" s="181"/>
      <c r="AI374" s="181"/>
      <c r="AJ374" s="181"/>
      <c r="AK374" s="181"/>
      <c r="AL374" s="181"/>
      <c r="AM374" s="181"/>
      <c r="AN374" s="181"/>
      <c r="AO374" s="181"/>
      <c r="AP374" s="181"/>
      <c r="AQ374" s="181"/>
      <c r="AR374" s="181"/>
      <c r="AS374" s="181"/>
      <c r="AT374" s="181"/>
      <c r="AU374" s="181"/>
      <c r="AV374" s="181"/>
      <c r="AW374" s="181"/>
      <c r="AX374" s="181"/>
      <c r="AY374" s="181"/>
      <c r="AZ374" s="181"/>
      <c r="BA374" s="181"/>
      <c r="BB374" s="181"/>
      <c r="BC374" s="181"/>
      <c r="BD374" s="181"/>
      <c r="BE374" s="181"/>
      <c r="BF374" s="181"/>
      <c r="BG374" s="181"/>
    </row>
    <row r="375" customFormat="false" ht="12.75" hidden="false" customHeight="false" outlineLevel="0" collapsed="false">
      <c r="B375" s="179"/>
      <c r="C375" s="180"/>
      <c r="D375" s="180"/>
      <c r="E375" s="180"/>
      <c r="F375" s="180"/>
      <c r="G375" s="180"/>
      <c r="H375" s="180"/>
      <c r="I375" s="180"/>
      <c r="J375" s="180"/>
      <c r="K375" s="180"/>
      <c r="L375" s="181"/>
      <c r="M375" s="181"/>
      <c r="N375" s="181"/>
      <c r="O375" s="181"/>
      <c r="P375" s="181"/>
      <c r="Q375" s="181"/>
      <c r="R375" s="181"/>
      <c r="S375" s="181"/>
      <c r="T375" s="181"/>
      <c r="U375" s="181"/>
      <c r="V375" s="181"/>
      <c r="W375" s="181"/>
      <c r="X375" s="181"/>
      <c r="Y375" s="181"/>
      <c r="Z375" s="181"/>
      <c r="AA375" s="181"/>
      <c r="AB375" s="181"/>
      <c r="AC375" s="181"/>
      <c r="AD375" s="181"/>
      <c r="AE375" s="181"/>
      <c r="AF375" s="181"/>
      <c r="AG375" s="181"/>
      <c r="AH375" s="181"/>
      <c r="AI375" s="181"/>
      <c r="AJ375" s="181"/>
      <c r="AK375" s="181"/>
      <c r="AL375" s="181"/>
      <c r="AM375" s="181"/>
      <c r="AN375" s="181"/>
      <c r="AO375" s="181"/>
      <c r="AP375" s="181"/>
      <c r="AQ375" s="181"/>
      <c r="AR375" s="181"/>
      <c r="AS375" s="181"/>
      <c r="AT375" s="181"/>
      <c r="AU375" s="181"/>
      <c r="AV375" s="181"/>
      <c r="AW375" s="181"/>
      <c r="AX375" s="181"/>
      <c r="AY375" s="181"/>
      <c r="AZ375" s="181"/>
      <c r="BA375" s="181"/>
      <c r="BB375" s="181"/>
      <c r="BC375" s="181"/>
      <c r="BD375" s="181"/>
      <c r="BE375" s="181"/>
      <c r="BF375" s="181"/>
      <c r="BG375" s="181"/>
    </row>
    <row r="376" customFormat="false" ht="12.75" hidden="false" customHeight="false" outlineLevel="0" collapsed="false">
      <c r="B376" s="179"/>
      <c r="C376" s="180"/>
      <c r="D376" s="180"/>
      <c r="E376" s="180"/>
      <c r="F376" s="180"/>
      <c r="G376" s="180"/>
      <c r="H376" s="180"/>
      <c r="I376" s="180"/>
      <c r="J376" s="180"/>
      <c r="K376" s="180"/>
      <c r="L376" s="181"/>
      <c r="M376" s="181"/>
      <c r="N376" s="181"/>
      <c r="O376" s="181"/>
      <c r="P376" s="181"/>
      <c r="Q376" s="181"/>
      <c r="R376" s="181"/>
      <c r="S376" s="181"/>
      <c r="T376" s="181"/>
      <c r="U376" s="181"/>
      <c r="V376" s="181"/>
      <c r="W376" s="181"/>
      <c r="X376" s="181"/>
      <c r="Y376" s="181"/>
      <c r="Z376" s="181"/>
      <c r="AA376" s="181"/>
      <c r="AB376" s="181"/>
      <c r="AC376" s="181"/>
      <c r="AD376" s="181"/>
      <c r="AE376" s="181"/>
      <c r="AF376" s="181"/>
      <c r="AG376" s="181"/>
      <c r="AH376" s="181"/>
      <c r="AI376" s="181"/>
      <c r="AJ376" s="181"/>
      <c r="AK376" s="181"/>
      <c r="AL376" s="181"/>
      <c r="AM376" s="181"/>
      <c r="AN376" s="181"/>
      <c r="AO376" s="181"/>
      <c r="AP376" s="181"/>
      <c r="AQ376" s="181"/>
      <c r="AR376" s="181"/>
      <c r="AS376" s="181"/>
      <c r="AT376" s="181"/>
      <c r="AU376" s="181"/>
      <c r="AV376" s="181"/>
      <c r="AW376" s="181"/>
      <c r="AX376" s="181"/>
      <c r="AY376" s="181"/>
      <c r="AZ376" s="181"/>
      <c r="BA376" s="181"/>
      <c r="BB376" s="181"/>
      <c r="BC376" s="181"/>
      <c r="BD376" s="181"/>
      <c r="BE376" s="181"/>
      <c r="BF376" s="181"/>
      <c r="BG376" s="181"/>
    </row>
    <row r="377" customFormat="false" ht="12.75" hidden="false" customHeight="false" outlineLevel="0" collapsed="false">
      <c r="B377" s="179"/>
      <c r="C377" s="180"/>
      <c r="D377" s="180"/>
      <c r="E377" s="180"/>
      <c r="F377" s="180"/>
      <c r="G377" s="180"/>
      <c r="H377" s="180"/>
      <c r="I377" s="180"/>
      <c r="J377" s="180"/>
      <c r="K377" s="180"/>
      <c r="L377" s="181"/>
      <c r="M377" s="181"/>
      <c r="N377" s="181"/>
      <c r="O377" s="181"/>
      <c r="P377" s="181"/>
      <c r="Q377" s="181"/>
      <c r="R377" s="181"/>
      <c r="S377" s="181"/>
      <c r="T377" s="181"/>
      <c r="U377" s="181"/>
      <c r="V377" s="181"/>
      <c r="W377" s="181"/>
      <c r="X377" s="181"/>
      <c r="Y377" s="181"/>
      <c r="Z377" s="181"/>
      <c r="AA377" s="181"/>
      <c r="AB377" s="181"/>
      <c r="AC377" s="181"/>
      <c r="AD377" s="181"/>
      <c r="AE377" s="181"/>
      <c r="AF377" s="181"/>
      <c r="AG377" s="181"/>
      <c r="AH377" s="181"/>
      <c r="AI377" s="181"/>
      <c r="AJ377" s="181"/>
      <c r="AK377" s="181"/>
      <c r="AL377" s="181"/>
      <c r="AM377" s="181"/>
      <c r="AN377" s="181"/>
      <c r="AO377" s="181"/>
      <c r="AP377" s="181"/>
      <c r="AQ377" s="181"/>
      <c r="AR377" s="181"/>
      <c r="AS377" s="181"/>
      <c r="AT377" s="181"/>
      <c r="AU377" s="181"/>
      <c r="AV377" s="181"/>
      <c r="AW377" s="181"/>
      <c r="AX377" s="181"/>
      <c r="AY377" s="181"/>
      <c r="AZ377" s="181"/>
      <c r="BA377" s="181"/>
      <c r="BB377" s="181"/>
      <c r="BC377" s="181"/>
      <c r="BD377" s="181"/>
      <c r="BE377" s="181"/>
      <c r="BF377" s="181"/>
      <c r="BG377" s="181"/>
    </row>
    <row r="378" customFormat="false" ht="12.75" hidden="false" customHeight="false" outlineLevel="0" collapsed="false">
      <c r="B378" s="179"/>
      <c r="C378" s="180"/>
      <c r="D378" s="180"/>
      <c r="E378" s="180"/>
      <c r="F378" s="180"/>
      <c r="G378" s="180"/>
      <c r="H378" s="180"/>
      <c r="I378" s="180"/>
      <c r="J378" s="180"/>
      <c r="K378" s="180"/>
      <c r="L378" s="181"/>
      <c r="M378" s="181"/>
      <c r="N378" s="181"/>
      <c r="O378" s="181"/>
      <c r="P378" s="181"/>
      <c r="Q378" s="181"/>
      <c r="R378" s="181"/>
      <c r="S378" s="181"/>
      <c r="T378" s="181"/>
      <c r="U378" s="181"/>
      <c r="V378" s="181"/>
      <c r="W378" s="181"/>
      <c r="X378" s="181"/>
      <c r="Y378" s="181"/>
      <c r="Z378" s="181"/>
      <c r="AA378" s="181"/>
      <c r="AB378" s="181"/>
      <c r="AC378" s="181"/>
      <c r="AD378" s="181"/>
      <c r="AE378" s="181"/>
      <c r="AF378" s="181"/>
      <c r="AG378" s="181"/>
      <c r="AH378" s="181"/>
      <c r="AI378" s="181"/>
      <c r="AJ378" s="181"/>
      <c r="AK378" s="181"/>
      <c r="AL378" s="181"/>
      <c r="AM378" s="181"/>
      <c r="AN378" s="181"/>
      <c r="AO378" s="181"/>
      <c r="AP378" s="181"/>
      <c r="AQ378" s="181"/>
      <c r="AR378" s="181"/>
      <c r="AS378" s="181"/>
      <c r="AT378" s="181"/>
      <c r="AU378" s="181"/>
      <c r="AV378" s="181"/>
      <c r="AW378" s="181"/>
      <c r="AX378" s="181"/>
      <c r="AY378" s="181"/>
      <c r="AZ378" s="181"/>
      <c r="BA378" s="181"/>
      <c r="BB378" s="181"/>
      <c r="BC378" s="181"/>
      <c r="BD378" s="181"/>
      <c r="BE378" s="181"/>
      <c r="BF378" s="181"/>
      <c r="BG378" s="181"/>
    </row>
    <row r="379" customFormat="false" ht="12.75" hidden="false" customHeight="false" outlineLevel="0" collapsed="false">
      <c r="B379" s="179"/>
      <c r="C379" s="180"/>
      <c r="D379" s="180"/>
      <c r="E379" s="180"/>
      <c r="F379" s="180"/>
      <c r="G379" s="180"/>
      <c r="H379" s="180"/>
      <c r="I379" s="180"/>
      <c r="J379" s="180"/>
      <c r="K379" s="180"/>
      <c r="L379" s="181"/>
      <c r="M379" s="181"/>
      <c r="N379" s="181"/>
      <c r="O379" s="181"/>
      <c r="P379" s="181"/>
      <c r="Q379" s="181"/>
      <c r="R379" s="181"/>
      <c r="S379" s="181"/>
      <c r="T379" s="181"/>
      <c r="U379" s="181"/>
      <c r="V379" s="181"/>
      <c r="W379" s="181"/>
      <c r="X379" s="181"/>
      <c r="Y379" s="181"/>
      <c r="Z379" s="181"/>
      <c r="AA379" s="181"/>
      <c r="AB379" s="181"/>
      <c r="AC379" s="181"/>
      <c r="AD379" s="181"/>
      <c r="AE379" s="181"/>
      <c r="AF379" s="181"/>
      <c r="AG379" s="181"/>
      <c r="AH379" s="181"/>
      <c r="AI379" s="181"/>
      <c r="AJ379" s="181"/>
      <c r="AK379" s="181"/>
      <c r="AL379" s="181"/>
      <c r="AM379" s="181"/>
      <c r="AN379" s="181"/>
      <c r="AO379" s="181"/>
      <c r="AP379" s="181"/>
      <c r="AQ379" s="181"/>
      <c r="AR379" s="181"/>
      <c r="AS379" s="181"/>
      <c r="AT379" s="181"/>
      <c r="AU379" s="181"/>
      <c r="AV379" s="181"/>
      <c r="AW379" s="181"/>
      <c r="AX379" s="181"/>
      <c r="AY379" s="181"/>
      <c r="AZ379" s="181"/>
      <c r="BA379" s="181"/>
      <c r="BB379" s="181"/>
      <c r="BC379" s="181"/>
      <c r="BD379" s="181"/>
      <c r="BE379" s="181"/>
      <c r="BF379" s="181"/>
      <c r="BG379" s="181"/>
    </row>
    <row r="380" customFormat="false" ht="12.75" hidden="false" customHeight="false" outlineLevel="0" collapsed="false">
      <c r="B380" s="179"/>
      <c r="C380" s="180"/>
      <c r="D380" s="180"/>
      <c r="E380" s="180"/>
      <c r="F380" s="180"/>
      <c r="G380" s="180"/>
      <c r="H380" s="180"/>
      <c r="I380" s="180"/>
      <c r="J380" s="180"/>
      <c r="K380" s="180"/>
      <c r="L380" s="181"/>
      <c r="M380" s="181"/>
      <c r="N380" s="181"/>
      <c r="O380" s="181"/>
      <c r="P380" s="181"/>
      <c r="Q380" s="181"/>
      <c r="R380" s="181"/>
      <c r="S380" s="181"/>
      <c r="T380" s="181"/>
      <c r="U380" s="181"/>
      <c r="V380" s="181"/>
      <c r="W380" s="181"/>
      <c r="X380" s="181"/>
      <c r="Y380" s="181"/>
      <c r="Z380" s="181"/>
      <c r="AA380" s="181"/>
      <c r="AB380" s="181"/>
      <c r="AC380" s="181"/>
      <c r="AD380" s="181"/>
      <c r="AE380" s="181"/>
      <c r="AF380" s="181"/>
      <c r="AG380" s="181"/>
      <c r="AH380" s="181"/>
      <c r="AI380" s="181"/>
      <c r="AJ380" s="181"/>
      <c r="AK380" s="181"/>
      <c r="AL380" s="181"/>
      <c r="AM380" s="181"/>
      <c r="AN380" s="181"/>
      <c r="AO380" s="181"/>
      <c r="AP380" s="181"/>
      <c r="AQ380" s="181"/>
      <c r="AR380" s="181"/>
      <c r="AS380" s="181"/>
      <c r="AT380" s="181"/>
      <c r="AU380" s="181"/>
      <c r="AV380" s="181"/>
      <c r="AW380" s="181"/>
      <c r="AX380" s="181"/>
      <c r="AY380" s="181"/>
      <c r="AZ380" s="181"/>
      <c r="BA380" s="181"/>
      <c r="BB380" s="181"/>
      <c r="BC380" s="181"/>
      <c r="BD380" s="181"/>
      <c r="BE380" s="181"/>
      <c r="BF380" s="181"/>
      <c r="BG380" s="181"/>
    </row>
    <row r="381" customFormat="false" ht="12.75" hidden="false" customHeight="false" outlineLevel="0" collapsed="false">
      <c r="B381" s="179"/>
      <c r="C381" s="180"/>
      <c r="D381" s="180"/>
      <c r="E381" s="180"/>
      <c r="F381" s="180"/>
      <c r="G381" s="180"/>
      <c r="H381" s="180"/>
      <c r="I381" s="180"/>
      <c r="J381" s="180"/>
      <c r="K381" s="180"/>
      <c r="L381" s="181"/>
      <c r="M381" s="181"/>
      <c r="N381" s="181"/>
      <c r="O381" s="181"/>
      <c r="P381" s="181"/>
      <c r="Q381" s="181"/>
      <c r="R381" s="181"/>
      <c r="S381" s="181"/>
      <c r="T381" s="181"/>
      <c r="U381" s="181"/>
      <c r="V381" s="181"/>
      <c r="W381" s="181"/>
      <c r="X381" s="181"/>
      <c r="Y381" s="181"/>
      <c r="Z381" s="181"/>
      <c r="AA381" s="181"/>
      <c r="AB381" s="181"/>
      <c r="AC381" s="181"/>
      <c r="AD381" s="181"/>
      <c r="AE381" s="181"/>
      <c r="AF381" s="181"/>
      <c r="AG381" s="181"/>
      <c r="AH381" s="181"/>
      <c r="AI381" s="181"/>
      <c r="AJ381" s="181"/>
      <c r="AK381" s="181"/>
      <c r="AL381" s="181"/>
      <c r="AM381" s="181"/>
      <c r="AN381" s="181"/>
      <c r="AO381" s="181"/>
      <c r="AP381" s="181"/>
      <c r="AQ381" s="181"/>
      <c r="AR381" s="181"/>
      <c r="AS381" s="181"/>
      <c r="AT381" s="181"/>
      <c r="AU381" s="181"/>
      <c r="AV381" s="181"/>
      <c r="AW381" s="181"/>
      <c r="AX381" s="181"/>
      <c r="AY381" s="181"/>
      <c r="AZ381" s="181"/>
      <c r="BA381" s="181"/>
      <c r="BB381" s="181"/>
      <c r="BC381" s="181"/>
      <c r="BD381" s="181"/>
      <c r="BE381" s="181"/>
      <c r="BF381" s="181"/>
      <c r="BG381" s="181"/>
    </row>
    <row r="382" customFormat="false" ht="12.75" hidden="false" customHeight="false" outlineLevel="0" collapsed="false">
      <c r="B382" s="179"/>
      <c r="C382" s="180"/>
      <c r="D382" s="180"/>
      <c r="E382" s="180"/>
      <c r="F382" s="180"/>
      <c r="G382" s="180"/>
      <c r="H382" s="180"/>
      <c r="I382" s="180"/>
      <c r="J382" s="180"/>
      <c r="K382" s="180"/>
      <c r="L382" s="181"/>
      <c r="M382" s="181"/>
      <c r="N382" s="181"/>
      <c r="O382" s="181"/>
      <c r="P382" s="181"/>
      <c r="Q382" s="181"/>
      <c r="R382" s="181"/>
      <c r="S382" s="181"/>
      <c r="T382" s="181"/>
      <c r="U382" s="181"/>
      <c r="V382" s="181"/>
      <c r="W382" s="181"/>
      <c r="X382" s="181"/>
      <c r="Y382" s="181"/>
      <c r="Z382" s="181"/>
      <c r="AA382" s="181"/>
      <c r="AB382" s="181"/>
      <c r="AC382" s="181"/>
      <c r="AD382" s="181"/>
      <c r="AE382" s="181"/>
      <c r="AF382" s="181"/>
      <c r="AG382" s="181"/>
      <c r="AH382" s="181"/>
      <c r="AI382" s="181"/>
      <c r="AJ382" s="181"/>
      <c r="AK382" s="181"/>
      <c r="AL382" s="181"/>
      <c r="AM382" s="181"/>
      <c r="AN382" s="181"/>
      <c r="AO382" s="181"/>
      <c r="AP382" s="181"/>
      <c r="AQ382" s="181"/>
      <c r="AR382" s="181"/>
      <c r="AS382" s="181"/>
      <c r="AT382" s="181"/>
      <c r="AU382" s="181"/>
      <c r="AV382" s="181"/>
      <c r="AW382" s="181"/>
      <c r="AX382" s="181"/>
      <c r="AY382" s="181"/>
      <c r="AZ382" s="181"/>
      <c r="BA382" s="181"/>
      <c r="BB382" s="181"/>
      <c r="BC382" s="181"/>
      <c r="BD382" s="181"/>
      <c r="BE382" s="181"/>
      <c r="BF382" s="181"/>
      <c r="BG382" s="181"/>
    </row>
    <row r="383" customFormat="false" ht="12.75" hidden="false" customHeight="false" outlineLevel="0" collapsed="false">
      <c r="B383" s="179"/>
      <c r="C383" s="180"/>
      <c r="D383" s="180"/>
      <c r="E383" s="180"/>
      <c r="F383" s="180"/>
      <c r="G383" s="180"/>
      <c r="H383" s="180"/>
      <c r="I383" s="180"/>
      <c r="J383" s="180"/>
      <c r="K383" s="180"/>
      <c r="L383" s="181"/>
      <c r="M383" s="181"/>
      <c r="N383" s="181"/>
      <c r="O383" s="181"/>
      <c r="P383" s="181"/>
      <c r="Q383" s="181"/>
      <c r="R383" s="181"/>
      <c r="S383" s="181"/>
      <c r="T383" s="181"/>
      <c r="U383" s="181"/>
      <c r="V383" s="181"/>
      <c r="W383" s="181"/>
      <c r="X383" s="181"/>
      <c r="Y383" s="181"/>
      <c r="Z383" s="181"/>
      <c r="AA383" s="181"/>
      <c r="AB383" s="181"/>
      <c r="AC383" s="181"/>
      <c r="AD383" s="181"/>
      <c r="AE383" s="181"/>
      <c r="AF383" s="181"/>
      <c r="AG383" s="181"/>
      <c r="AH383" s="181"/>
      <c r="AI383" s="181"/>
      <c r="AJ383" s="181"/>
      <c r="AK383" s="181"/>
      <c r="AL383" s="181"/>
      <c r="AM383" s="181"/>
      <c r="AN383" s="181"/>
      <c r="AO383" s="181"/>
      <c r="AP383" s="181"/>
      <c r="AQ383" s="181"/>
      <c r="AR383" s="181"/>
      <c r="AS383" s="181"/>
      <c r="AT383" s="181"/>
      <c r="AU383" s="181"/>
      <c r="AV383" s="181"/>
      <c r="AW383" s="181"/>
      <c r="AX383" s="181"/>
      <c r="AY383" s="181"/>
      <c r="AZ383" s="181"/>
      <c r="BA383" s="181"/>
      <c r="BB383" s="181"/>
      <c r="BC383" s="181"/>
      <c r="BD383" s="181"/>
      <c r="BE383" s="181"/>
      <c r="BF383" s="181"/>
      <c r="BG383" s="181"/>
    </row>
    <row r="384" customFormat="false" ht="12.75" hidden="false" customHeight="false" outlineLevel="0" collapsed="false">
      <c r="B384" s="179"/>
      <c r="C384" s="180"/>
      <c r="D384" s="180"/>
      <c r="E384" s="180"/>
      <c r="F384" s="180"/>
      <c r="G384" s="180"/>
      <c r="H384" s="180"/>
      <c r="I384" s="180"/>
      <c r="J384" s="180"/>
      <c r="K384" s="180"/>
      <c r="L384" s="181"/>
      <c r="M384" s="181"/>
      <c r="N384" s="181"/>
      <c r="O384" s="181"/>
      <c r="P384" s="181"/>
      <c r="Q384" s="181"/>
      <c r="R384" s="181"/>
      <c r="S384" s="181"/>
      <c r="T384" s="181"/>
      <c r="U384" s="181"/>
      <c r="V384" s="181"/>
      <c r="W384" s="181"/>
      <c r="X384" s="181"/>
      <c r="Y384" s="181"/>
      <c r="Z384" s="181"/>
      <c r="AA384" s="181"/>
      <c r="AB384" s="181"/>
      <c r="AC384" s="181"/>
      <c r="AD384" s="181"/>
      <c r="AE384" s="181"/>
      <c r="AF384" s="181"/>
      <c r="AG384" s="181"/>
      <c r="AH384" s="181"/>
      <c r="AI384" s="181"/>
      <c r="AJ384" s="181"/>
      <c r="AK384" s="181"/>
      <c r="AL384" s="181"/>
      <c r="AM384" s="181"/>
      <c r="AN384" s="181"/>
      <c r="AO384" s="181"/>
      <c r="AP384" s="181"/>
      <c r="AQ384" s="181"/>
      <c r="AR384" s="181"/>
      <c r="AS384" s="181"/>
      <c r="AT384" s="181"/>
      <c r="AU384" s="181"/>
      <c r="AV384" s="181"/>
      <c r="AW384" s="181"/>
      <c r="AX384" s="181"/>
      <c r="AY384" s="181"/>
      <c r="AZ384" s="181"/>
      <c r="BA384" s="181"/>
      <c r="BB384" s="181"/>
      <c r="BC384" s="181"/>
      <c r="BD384" s="181"/>
      <c r="BE384" s="181"/>
      <c r="BF384" s="181"/>
      <c r="BG384" s="181"/>
    </row>
    <row r="385" customFormat="false" ht="12.75" hidden="false" customHeight="false" outlineLevel="0" collapsed="false">
      <c r="B385" s="179"/>
      <c r="C385" s="180"/>
      <c r="D385" s="180"/>
      <c r="E385" s="180"/>
      <c r="F385" s="180"/>
      <c r="G385" s="180"/>
      <c r="H385" s="180"/>
      <c r="I385" s="180"/>
      <c r="J385" s="180"/>
      <c r="K385" s="180"/>
      <c r="L385" s="181"/>
      <c r="M385" s="181"/>
      <c r="N385" s="181"/>
      <c r="O385" s="181"/>
      <c r="P385" s="181"/>
      <c r="Q385" s="181"/>
      <c r="R385" s="181"/>
      <c r="S385" s="181"/>
      <c r="T385" s="181"/>
      <c r="U385" s="181"/>
      <c r="V385" s="181"/>
      <c r="W385" s="181"/>
      <c r="X385" s="181"/>
      <c r="Y385" s="181"/>
      <c r="Z385" s="181"/>
      <c r="AA385" s="181"/>
      <c r="AB385" s="181"/>
      <c r="AC385" s="181"/>
      <c r="AD385" s="181"/>
      <c r="AE385" s="181"/>
      <c r="AF385" s="181"/>
      <c r="AG385" s="181"/>
      <c r="AH385" s="181"/>
      <c r="AI385" s="181"/>
      <c r="AJ385" s="181"/>
      <c r="AK385" s="181"/>
      <c r="AL385" s="181"/>
      <c r="AM385" s="181"/>
      <c r="AN385" s="181"/>
      <c r="AO385" s="181"/>
      <c r="AP385" s="181"/>
      <c r="AQ385" s="181"/>
      <c r="AR385" s="181"/>
      <c r="AS385" s="181"/>
      <c r="AT385" s="181"/>
      <c r="AU385" s="181"/>
      <c r="AV385" s="181"/>
      <c r="AW385" s="181"/>
      <c r="AX385" s="181"/>
      <c r="AY385" s="181"/>
      <c r="AZ385" s="181"/>
      <c r="BA385" s="181"/>
      <c r="BB385" s="181"/>
      <c r="BC385" s="181"/>
      <c r="BD385" s="181"/>
      <c r="BE385" s="181"/>
      <c r="BF385" s="181"/>
      <c r="BG385" s="181"/>
    </row>
    <row r="386" customFormat="false" ht="12.75" hidden="false" customHeight="false" outlineLevel="0" collapsed="false">
      <c r="B386" s="179"/>
      <c r="C386" s="180"/>
      <c r="D386" s="180"/>
      <c r="E386" s="180"/>
      <c r="F386" s="180"/>
      <c r="G386" s="180"/>
      <c r="H386" s="180"/>
      <c r="I386" s="180"/>
      <c r="J386" s="180"/>
      <c r="K386" s="180"/>
      <c r="L386" s="181"/>
      <c r="M386" s="181"/>
      <c r="N386" s="181"/>
      <c r="O386" s="181"/>
      <c r="P386" s="181"/>
      <c r="Q386" s="181"/>
      <c r="R386" s="181"/>
      <c r="S386" s="181"/>
      <c r="T386" s="181"/>
      <c r="U386" s="181"/>
      <c r="V386" s="181"/>
      <c r="W386" s="181"/>
      <c r="X386" s="181"/>
      <c r="Y386" s="181"/>
      <c r="Z386" s="181"/>
      <c r="AA386" s="181"/>
      <c r="AB386" s="181"/>
      <c r="AC386" s="181"/>
      <c r="AD386" s="181"/>
      <c r="AE386" s="181"/>
      <c r="AF386" s="181"/>
      <c r="AG386" s="181"/>
      <c r="AH386" s="181"/>
      <c r="AI386" s="181"/>
      <c r="AJ386" s="181"/>
      <c r="AK386" s="181"/>
      <c r="AL386" s="181"/>
      <c r="AM386" s="181"/>
      <c r="AN386" s="181"/>
      <c r="AO386" s="181"/>
      <c r="AP386" s="181"/>
      <c r="AQ386" s="181"/>
      <c r="AR386" s="181"/>
      <c r="AS386" s="181"/>
      <c r="AT386" s="181"/>
      <c r="AU386" s="181"/>
      <c r="AV386" s="181"/>
      <c r="AW386" s="181"/>
      <c r="AX386" s="181"/>
      <c r="AY386" s="181"/>
      <c r="AZ386" s="181"/>
      <c r="BA386" s="181"/>
      <c r="BB386" s="181"/>
      <c r="BC386" s="181"/>
      <c r="BD386" s="181"/>
      <c r="BE386" s="181"/>
      <c r="BF386" s="181"/>
      <c r="BG386" s="181"/>
    </row>
    <row r="387" customFormat="false" ht="12.75" hidden="false" customHeight="false" outlineLevel="0" collapsed="false">
      <c r="B387" s="179"/>
      <c r="C387" s="180"/>
      <c r="D387" s="180"/>
      <c r="E387" s="180"/>
      <c r="F387" s="180"/>
      <c r="G387" s="180"/>
      <c r="H387" s="180"/>
      <c r="I387" s="180"/>
      <c r="J387" s="180"/>
      <c r="K387" s="180"/>
      <c r="L387" s="181"/>
      <c r="M387" s="181"/>
      <c r="N387" s="181"/>
      <c r="O387" s="181"/>
      <c r="P387" s="181"/>
      <c r="Q387" s="181"/>
      <c r="R387" s="181"/>
      <c r="S387" s="181"/>
      <c r="T387" s="181"/>
      <c r="U387" s="181"/>
      <c r="V387" s="181"/>
      <c r="W387" s="181"/>
      <c r="X387" s="181"/>
      <c r="Y387" s="181"/>
      <c r="Z387" s="181"/>
      <c r="AA387" s="181"/>
      <c r="AB387" s="181"/>
      <c r="AC387" s="181"/>
      <c r="AD387" s="181"/>
      <c r="AE387" s="181"/>
      <c r="AF387" s="181"/>
      <c r="AG387" s="181"/>
      <c r="AH387" s="181"/>
      <c r="AI387" s="181"/>
      <c r="AJ387" s="181"/>
      <c r="AK387" s="181"/>
      <c r="AL387" s="181"/>
      <c r="AM387" s="181"/>
      <c r="AN387" s="181"/>
      <c r="AO387" s="181"/>
      <c r="AP387" s="181"/>
      <c r="AQ387" s="181"/>
      <c r="AR387" s="181"/>
      <c r="AS387" s="181"/>
      <c r="AT387" s="181"/>
      <c r="AU387" s="181"/>
      <c r="AV387" s="181"/>
      <c r="AW387" s="181"/>
      <c r="AX387" s="181"/>
      <c r="AY387" s="181"/>
      <c r="AZ387" s="181"/>
      <c r="BA387" s="181"/>
      <c r="BB387" s="181"/>
      <c r="BC387" s="181"/>
      <c r="BD387" s="181"/>
      <c r="BE387" s="181"/>
      <c r="BF387" s="181"/>
      <c r="BG387" s="181"/>
    </row>
    <row r="388" customFormat="false" ht="12.75" hidden="false" customHeight="false" outlineLevel="0" collapsed="false">
      <c r="B388" s="179"/>
      <c r="C388" s="180"/>
      <c r="D388" s="180"/>
      <c r="E388" s="180"/>
      <c r="F388" s="180"/>
      <c r="G388" s="180"/>
      <c r="H388" s="180"/>
      <c r="I388" s="180"/>
      <c r="J388" s="180"/>
      <c r="K388" s="180"/>
      <c r="L388" s="181"/>
      <c r="M388" s="181"/>
      <c r="N388" s="181"/>
      <c r="O388" s="181"/>
      <c r="P388" s="181"/>
      <c r="Q388" s="181"/>
      <c r="R388" s="181"/>
      <c r="S388" s="181"/>
      <c r="T388" s="181"/>
      <c r="U388" s="181"/>
      <c r="V388" s="181"/>
      <c r="W388" s="181"/>
      <c r="X388" s="181"/>
      <c r="Y388" s="181"/>
      <c r="Z388" s="181"/>
      <c r="AA388" s="181"/>
      <c r="AB388" s="181"/>
      <c r="AC388" s="181"/>
      <c r="AD388" s="181"/>
      <c r="AE388" s="181"/>
      <c r="AF388" s="181"/>
      <c r="AG388" s="181"/>
      <c r="AH388" s="181"/>
      <c r="AI388" s="181"/>
      <c r="AJ388" s="181"/>
      <c r="AK388" s="181"/>
      <c r="AL388" s="181"/>
      <c r="AM388" s="181"/>
      <c r="AN388" s="181"/>
      <c r="AO388" s="181"/>
      <c r="AP388" s="181"/>
      <c r="AQ388" s="181"/>
      <c r="AR388" s="181"/>
      <c r="AS388" s="181"/>
      <c r="AT388" s="181"/>
      <c r="AU388" s="181"/>
      <c r="AV388" s="181"/>
      <c r="AW388" s="181"/>
      <c r="AX388" s="181"/>
      <c r="AY388" s="181"/>
      <c r="AZ388" s="181"/>
      <c r="BA388" s="181"/>
      <c r="BB388" s="181"/>
      <c r="BC388" s="181"/>
      <c r="BD388" s="181"/>
      <c r="BE388" s="181"/>
      <c r="BF388" s="181"/>
      <c r="BG388" s="181"/>
    </row>
    <row r="389" customFormat="false" ht="12.75" hidden="false" customHeight="false" outlineLevel="0" collapsed="false">
      <c r="B389" s="179"/>
      <c r="C389" s="180"/>
      <c r="D389" s="180"/>
      <c r="E389" s="180"/>
      <c r="F389" s="180"/>
      <c r="G389" s="180"/>
      <c r="H389" s="180"/>
      <c r="I389" s="180"/>
      <c r="J389" s="180"/>
      <c r="K389" s="180"/>
      <c r="L389" s="181"/>
      <c r="M389" s="181"/>
      <c r="N389" s="181"/>
      <c r="O389" s="181"/>
      <c r="P389" s="181"/>
      <c r="Q389" s="181"/>
      <c r="R389" s="181"/>
      <c r="S389" s="181"/>
      <c r="T389" s="181"/>
      <c r="U389" s="181"/>
      <c r="V389" s="181"/>
      <c r="W389" s="181"/>
      <c r="X389" s="181"/>
      <c r="Y389" s="181"/>
      <c r="Z389" s="181"/>
      <c r="AA389" s="181"/>
      <c r="AB389" s="181"/>
      <c r="AC389" s="181"/>
      <c r="AD389" s="181"/>
      <c r="AE389" s="181"/>
      <c r="AF389" s="181"/>
      <c r="AG389" s="181"/>
      <c r="AH389" s="181"/>
      <c r="AI389" s="181"/>
      <c r="AJ389" s="181"/>
      <c r="AK389" s="181"/>
      <c r="AL389" s="181"/>
      <c r="AM389" s="181"/>
      <c r="AN389" s="181"/>
      <c r="AO389" s="181"/>
      <c r="AP389" s="181"/>
      <c r="AQ389" s="181"/>
      <c r="AR389" s="181"/>
      <c r="AS389" s="181"/>
      <c r="AT389" s="181"/>
      <c r="AU389" s="181"/>
      <c r="AV389" s="181"/>
      <c r="AW389" s="181"/>
      <c r="AX389" s="181"/>
      <c r="AY389" s="181"/>
      <c r="AZ389" s="181"/>
      <c r="BA389" s="181"/>
      <c r="BB389" s="181"/>
      <c r="BC389" s="181"/>
      <c r="BD389" s="181"/>
      <c r="BE389" s="181"/>
      <c r="BF389" s="181"/>
      <c r="BG389" s="181"/>
    </row>
    <row r="390" customFormat="false" ht="12.75" hidden="false" customHeight="false" outlineLevel="0" collapsed="false">
      <c r="B390" s="179"/>
      <c r="C390" s="180"/>
      <c r="D390" s="180"/>
      <c r="E390" s="180"/>
      <c r="F390" s="180"/>
      <c r="G390" s="180"/>
      <c r="H390" s="180"/>
      <c r="I390" s="180"/>
      <c r="J390" s="180"/>
      <c r="K390" s="180"/>
      <c r="L390" s="181"/>
      <c r="M390" s="181"/>
      <c r="N390" s="181"/>
      <c r="O390" s="181"/>
      <c r="P390" s="181"/>
      <c r="Q390" s="181"/>
      <c r="R390" s="181"/>
      <c r="S390" s="181"/>
      <c r="T390" s="181"/>
      <c r="U390" s="181"/>
      <c r="V390" s="181"/>
      <c r="W390" s="181"/>
      <c r="X390" s="181"/>
      <c r="Y390" s="181"/>
      <c r="Z390" s="181"/>
      <c r="AA390" s="181"/>
      <c r="AB390" s="181"/>
      <c r="AC390" s="181"/>
      <c r="AD390" s="181"/>
      <c r="AE390" s="181"/>
      <c r="AF390" s="181"/>
      <c r="AG390" s="181"/>
      <c r="AH390" s="181"/>
      <c r="AI390" s="181"/>
      <c r="AJ390" s="181"/>
      <c r="AK390" s="181"/>
      <c r="AL390" s="181"/>
      <c r="AM390" s="181"/>
      <c r="AN390" s="181"/>
      <c r="AO390" s="181"/>
      <c r="AP390" s="181"/>
      <c r="AQ390" s="181"/>
      <c r="AR390" s="181"/>
      <c r="AS390" s="181"/>
      <c r="AT390" s="181"/>
      <c r="AU390" s="181"/>
      <c r="AV390" s="181"/>
      <c r="AW390" s="181"/>
      <c r="AX390" s="181"/>
      <c r="AY390" s="181"/>
      <c r="AZ390" s="181"/>
      <c r="BA390" s="181"/>
      <c r="BB390" s="181"/>
      <c r="BC390" s="181"/>
      <c r="BD390" s="181"/>
      <c r="BE390" s="181"/>
      <c r="BF390" s="181"/>
      <c r="BG390" s="181"/>
    </row>
    <row r="391" customFormat="false" ht="12.75" hidden="false" customHeight="false" outlineLevel="0" collapsed="false">
      <c r="B391" s="179"/>
      <c r="C391" s="180"/>
      <c r="D391" s="180"/>
      <c r="E391" s="180"/>
      <c r="F391" s="180"/>
      <c r="G391" s="180"/>
      <c r="H391" s="180"/>
      <c r="I391" s="180"/>
      <c r="J391" s="180"/>
      <c r="K391" s="180"/>
      <c r="L391" s="181"/>
      <c r="M391" s="181"/>
      <c r="N391" s="181"/>
      <c r="O391" s="181"/>
      <c r="P391" s="181"/>
      <c r="Q391" s="181"/>
      <c r="R391" s="181"/>
      <c r="S391" s="181"/>
      <c r="T391" s="181"/>
      <c r="U391" s="181"/>
      <c r="V391" s="181"/>
      <c r="W391" s="181"/>
      <c r="X391" s="181"/>
      <c r="Y391" s="181"/>
      <c r="Z391" s="181"/>
      <c r="AA391" s="181"/>
      <c r="AB391" s="181"/>
      <c r="AC391" s="181"/>
      <c r="AD391" s="181"/>
      <c r="AE391" s="181"/>
      <c r="AF391" s="181"/>
      <c r="AG391" s="181"/>
      <c r="AH391" s="181"/>
      <c r="AI391" s="181"/>
      <c r="AJ391" s="181"/>
      <c r="AK391" s="181"/>
      <c r="AL391" s="181"/>
      <c r="AM391" s="181"/>
      <c r="AN391" s="181"/>
      <c r="AO391" s="181"/>
      <c r="AP391" s="181"/>
      <c r="AQ391" s="181"/>
      <c r="AR391" s="181"/>
      <c r="AS391" s="181"/>
      <c r="AT391" s="181"/>
      <c r="AU391" s="181"/>
      <c r="AV391" s="181"/>
      <c r="AW391" s="181"/>
      <c r="AX391" s="181"/>
      <c r="AY391" s="181"/>
      <c r="AZ391" s="181"/>
      <c r="BA391" s="181"/>
      <c r="BB391" s="181"/>
      <c r="BC391" s="181"/>
      <c r="BD391" s="181"/>
      <c r="BE391" s="181"/>
      <c r="BF391" s="181"/>
      <c r="BG391" s="181"/>
    </row>
    <row r="392" customFormat="false" ht="12.75" hidden="false" customHeight="false" outlineLevel="0" collapsed="false">
      <c r="B392" s="179"/>
      <c r="C392" s="180"/>
      <c r="D392" s="180"/>
      <c r="E392" s="180"/>
      <c r="F392" s="180"/>
      <c r="G392" s="180"/>
      <c r="H392" s="180"/>
      <c r="I392" s="180"/>
      <c r="J392" s="180"/>
      <c r="K392" s="180"/>
      <c r="L392" s="181"/>
      <c r="M392" s="181"/>
      <c r="N392" s="181"/>
      <c r="O392" s="181"/>
      <c r="P392" s="181"/>
      <c r="Q392" s="181"/>
      <c r="R392" s="181"/>
      <c r="S392" s="181"/>
      <c r="T392" s="181"/>
      <c r="U392" s="181"/>
      <c r="V392" s="181"/>
      <c r="W392" s="181"/>
      <c r="X392" s="181"/>
      <c r="Y392" s="181"/>
      <c r="Z392" s="181"/>
      <c r="AA392" s="181"/>
      <c r="AB392" s="181"/>
      <c r="AC392" s="181"/>
      <c r="AD392" s="181"/>
      <c r="AE392" s="181"/>
      <c r="AF392" s="181"/>
      <c r="AG392" s="181"/>
      <c r="AH392" s="181"/>
      <c r="AI392" s="181"/>
      <c r="AJ392" s="181"/>
      <c r="AK392" s="181"/>
      <c r="AL392" s="181"/>
      <c r="AM392" s="181"/>
      <c r="AN392" s="181"/>
      <c r="AO392" s="181"/>
      <c r="AP392" s="181"/>
      <c r="AQ392" s="181"/>
      <c r="AR392" s="181"/>
      <c r="AS392" s="181"/>
      <c r="AT392" s="181"/>
      <c r="AU392" s="181"/>
      <c r="AV392" s="181"/>
      <c r="AW392" s="181"/>
      <c r="AX392" s="181"/>
      <c r="AY392" s="181"/>
      <c r="AZ392" s="181"/>
      <c r="BA392" s="181"/>
      <c r="BB392" s="181"/>
      <c r="BC392" s="181"/>
      <c r="BD392" s="181"/>
      <c r="BE392" s="181"/>
      <c r="BF392" s="181"/>
      <c r="BG392" s="181"/>
    </row>
    <row r="393" customFormat="false" ht="12.75" hidden="false" customHeight="false" outlineLevel="0" collapsed="false">
      <c r="B393" s="179"/>
      <c r="C393" s="180"/>
      <c r="D393" s="180"/>
      <c r="E393" s="180"/>
      <c r="F393" s="180"/>
      <c r="G393" s="180"/>
      <c r="H393" s="180"/>
      <c r="I393" s="180"/>
      <c r="J393" s="180"/>
      <c r="K393" s="180"/>
      <c r="L393" s="181"/>
      <c r="M393" s="181"/>
      <c r="N393" s="181"/>
      <c r="O393" s="181"/>
      <c r="P393" s="181"/>
      <c r="Q393" s="181"/>
      <c r="R393" s="181"/>
      <c r="S393" s="181"/>
      <c r="T393" s="181"/>
      <c r="U393" s="181"/>
      <c r="V393" s="181"/>
      <c r="W393" s="181"/>
      <c r="X393" s="181"/>
      <c r="Y393" s="181"/>
      <c r="Z393" s="181"/>
      <c r="AA393" s="181"/>
      <c r="AB393" s="181"/>
      <c r="AC393" s="181"/>
      <c r="AD393" s="181"/>
      <c r="AE393" s="181"/>
      <c r="AF393" s="181"/>
      <c r="AG393" s="181"/>
      <c r="AH393" s="181"/>
      <c r="AI393" s="181"/>
      <c r="AJ393" s="181"/>
      <c r="AK393" s="181"/>
      <c r="AL393" s="181"/>
      <c r="AM393" s="181"/>
      <c r="AN393" s="181"/>
      <c r="AO393" s="181"/>
      <c r="AP393" s="181"/>
      <c r="AQ393" s="181"/>
      <c r="AR393" s="181"/>
      <c r="AS393" s="181"/>
      <c r="AT393" s="181"/>
      <c r="AU393" s="181"/>
      <c r="AV393" s="181"/>
      <c r="AW393" s="181"/>
      <c r="AX393" s="181"/>
      <c r="AY393" s="181"/>
      <c r="AZ393" s="181"/>
      <c r="BA393" s="181"/>
      <c r="BB393" s="181"/>
      <c r="BC393" s="181"/>
      <c r="BD393" s="181"/>
      <c r="BE393" s="181"/>
      <c r="BF393" s="181"/>
      <c r="BG393" s="181"/>
    </row>
    <row r="394" customFormat="false" ht="12.75" hidden="false" customHeight="false" outlineLevel="0" collapsed="false">
      <c r="B394" s="179"/>
      <c r="C394" s="180"/>
      <c r="D394" s="180"/>
      <c r="E394" s="180"/>
      <c r="F394" s="180"/>
      <c r="G394" s="180"/>
      <c r="H394" s="180"/>
      <c r="I394" s="180"/>
      <c r="J394" s="180"/>
      <c r="K394" s="180"/>
      <c r="L394" s="181"/>
      <c r="M394" s="181"/>
      <c r="N394" s="181"/>
      <c r="O394" s="181"/>
      <c r="P394" s="181"/>
      <c r="Q394" s="181"/>
      <c r="R394" s="181"/>
      <c r="S394" s="181"/>
      <c r="T394" s="181"/>
      <c r="U394" s="181"/>
      <c r="V394" s="181"/>
      <c r="W394" s="181"/>
      <c r="X394" s="181"/>
      <c r="Y394" s="181"/>
      <c r="Z394" s="181"/>
      <c r="AA394" s="181"/>
      <c r="AB394" s="181"/>
      <c r="AC394" s="181"/>
      <c r="AD394" s="181"/>
      <c r="AE394" s="181"/>
      <c r="AF394" s="181"/>
      <c r="AG394" s="181"/>
      <c r="AH394" s="181"/>
      <c r="AI394" s="181"/>
      <c r="AJ394" s="181"/>
      <c r="AK394" s="181"/>
      <c r="AL394" s="181"/>
      <c r="AM394" s="181"/>
      <c r="AN394" s="181"/>
      <c r="AO394" s="181"/>
      <c r="AP394" s="181"/>
      <c r="AQ394" s="181"/>
      <c r="AR394" s="181"/>
      <c r="AS394" s="181"/>
      <c r="AT394" s="181"/>
      <c r="AU394" s="181"/>
      <c r="AV394" s="181"/>
      <c r="AW394" s="181"/>
      <c r="AX394" s="181"/>
      <c r="AY394" s="181"/>
      <c r="AZ394" s="181"/>
      <c r="BA394" s="181"/>
      <c r="BB394" s="181"/>
      <c r="BC394" s="181"/>
      <c r="BD394" s="181"/>
      <c r="BE394" s="181"/>
      <c r="BF394" s="181"/>
      <c r="BG394" s="181"/>
    </row>
    <row r="395" customFormat="false" ht="12.75" hidden="false" customHeight="false" outlineLevel="0" collapsed="false">
      <c r="B395" s="179"/>
      <c r="C395" s="180"/>
      <c r="D395" s="180"/>
      <c r="E395" s="180"/>
      <c r="F395" s="180"/>
      <c r="G395" s="180"/>
      <c r="H395" s="180"/>
      <c r="I395" s="180"/>
      <c r="J395" s="180"/>
      <c r="K395" s="180"/>
      <c r="L395" s="181"/>
      <c r="M395" s="181"/>
      <c r="N395" s="181"/>
      <c r="O395" s="181"/>
      <c r="P395" s="181"/>
      <c r="Q395" s="181"/>
      <c r="R395" s="181"/>
      <c r="S395" s="181"/>
      <c r="T395" s="181"/>
      <c r="U395" s="181"/>
      <c r="V395" s="181"/>
      <c r="W395" s="181"/>
      <c r="X395" s="181"/>
      <c r="Y395" s="181"/>
      <c r="Z395" s="181"/>
      <c r="AA395" s="181"/>
      <c r="AB395" s="181"/>
      <c r="AC395" s="181"/>
      <c r="AD395" s="181"/>
      <c r="AE395" s="181"/>
      <c r="AF395" s="181"/>
      <c r="AG395" s="181"/>
      <c r="AH395" s="181"/>
      <c r="AI395" s="181"/>
      <c r="AJ395" s="181"/>
      <c r="AK395" s="181"/>
      <c r="AL395" s="181"/>
      <c r="AM395" s="181"/>
      <c r="AN395" s="181"/>
      <c r="AO395" s="181"/>
      <c r="AP395" s="181"/>
      <c r="AQ395" s="181"/>
      <c r="AR395" s="181"/>
      <c r="AS395" s="181"/>
      <c r="AT395" s="181"/>
      <c r="AU395" s="181"/>
      <c r="AV395" s="181"/>
      <c r="AW395" s="181"/>
      <c r="AX395" s="181"/>
      <c r="AY395" s="181"/>
      <c r="AZ395" s="181"/>
      <c r="BA395" s="181"/>
      <c r="BB395" s="181"/>
      <c r="BC395" s="181"/>
      <c r="BD395" s="181"/>
      <c r="BE395" s="181"/>
      <c r="BF395" s="181"/>
      <c r="BG395" s="181"/>
    </row>
    <row r="396" customFormat="false" ht="12.75" hidden="false" customHeight="false" outlineLevel="0" collapsed="false">
      <c r="B396" s="179"/>
      <c r="C396" s="180"/>
      <c r="D396" s="180"/>
      <c r="E396" s="180"/>
      <c r="F396" s="180"/>
      <c r="G396" s="180"/>
      <c r="H396" s="180"/>
      <c r="I396" s="180"/>
      <c r="J396" s="180"/>
      <c r="K396" s="180"/>
      <c r="L396" s="181"/>
      <c r="M396" s="181"/>
      <c r="N396" s="181"/>
      <c r="O396" s="181"/>
      <c r="P396" s="181"/>
      <c r="Q396" s="181"/>
      <c r="R396" s="181"/>
      <c r="S396" s="181"/>
      <c r="T396" s="181"/>
      <c r="U396" s="181"/>
      <c r="V396" s="181"/>
      <c r="W396" s="181"/>
      <c r="X396" s="181"/>
      <c r="Y396" s="181"/>
      <c r="Z396" s="181"/>
      <c r="AA396" s="181"/>
      <c r="AB396" s="181"/>
      <c r="AC396" s="181"/>
      <c r="AD396" s="181"/>
      <c r="AE396" s="181"/>
      <c r="AF396" s="181"/>
      <c r="AG396" s="181"/>
      <c r="AH396" s="181"/>
      <c r="AI396" s="181"/>
      <c r="AJ396" s="181"/>
      <c r="AK396" s="181"/>
      <c r="AL396" s="181"/>
      <c r="AM396" s="181"/>
      <c r="AN396" s="181"/>
      <c r="AO396" s="181"/>
      <c r="AP396" s="181"/>
      <c r="AQ396" s="181"/>
      <c r="AR396" s="181"/>
      <c r="AS396" s="181"/>
      <c r="AT396" s="181"/>
      <c r="AU396" s="181"/>
      <c r="AV396" s="181"/>
      <c r="AW396" s="181"/>
      <c r="AX396" s="181"/>
      <c r="AY396" s="181"/>
      <c r="AZ396" s="181"/>
      <c r="BA396" s="181"/>
      <c r="BB396" s="181"/>
      <c r="BC396" s="181"/>
      <c r="BD396" s="181"/>
      <c r="BE396" s="181"/>
      <c r="BF396" s="181"/>
      <c r="BG396" s="181"/>
    </row>
    <row r="397" customFormat="false" ht="12.75" hidden="false" customHeight="false" outlineLevel="0" collapsed="false">
      <c r="B397" s="179"/>
      <c r="C397" s="180"/>
      <c r="D397" s="180"/>
      <c r="E397" s="180"/>
      <c r="F397" s="180"/>
      <c r="G397" s="180"/>
      <c r="H397" s="180"/>
      <c r="I397" s="180"/>
      <c r="J397" s="180"/>
      <c r="K397" s="180"/>
      <c r="L397" s="181"/>
      <c r="M397" s="181"/>
      <c r="N397" s="181"/>
      <c r="O397" s="181"/>
      <c r="P397" s="181"/>
      <c r="Q397" s="181"/>
      <c r="R397" s="181"/>
      <c r="S397" s="181"/>
      <c r="T397" s="181"/>
      <c r="U397" s="181"/>
      <c r="V397" s="181"/>
      <c r="W397" s="181"/>
      <c r="X397" s="181"/>
      <c r="Y397" s="181"/>
      <c r="Z397" s="181"/>
      <c r="AA397" s="181"/>
      <c r="AB397" s="181"/>
      <c r="AC397" s="181"/>
      <c r="AD397" s="181"/>
      <c r="AE397" s="181"/>
      <c r="AF397" s="181"/>
      <c r="AG397" s="181"/>
      <c r="AH397" s="181"/>
      <c r="AI397" s="181"/>
      <c r="AJ397" s="181"/>
      <c r="AK397" s="181"/>
      <c r="AL397" s="181"/>
      <c r="AM397" s="181"/>
      <c r="AN397" s="181"/>
      <c r="AO397" s="181"/>
      <c r="AP397" s="181"/>
      <c r="AQ397" s="181"/>
      <c r="AR397" s="181"/>
      <c r="AS397" s="181"/>
      <c r="AT397" s="181"/>
      <c r="AU397" s="181"/>
      <c r="AV397" s="181"/>
      <c r="AW397" s="181"/>
      <c r="AX397" s="181"/>
      <c r="AY397" s="181"/>
      <c r="AZ397" s="181"/>
      <c r="BA397" s="181"/>
      <c r="BB397" s="181"/>
      <c r="BC397" s="181"/>
      <c r="BD397" s="181"/>
      <c r="BE397" s="181"/>
      <c r="BF397" s="181"/>
      <c r="BG397" s="181"/>
    </row>
    <row r="398" customFormat="false" ht="12.75" hidden="false" customHeight="false" outlineLevel="0" collapsed="false">
      <c r="B398" s="179"/>
      <c r="C398" s="180"/>
      <c r="D398" s="180"/>
      <c r="E398" s="180"/>
      <c r="F398" s="180"/>
      <c r="G398" s="180"/>
      <c r="H398" s="180"/>
      <c r="I398" s="180"/>
      <c r="J398" s="180"/>
      <c r="K398" s="180"/>
      <c r="L398" s="181"/>
      <c r="M398" s="181"/>
      <c r="N398" s="181"/>
      <c r="O398" s="181"/>
      <c r="P398" s="181"/>
      <c r="Q398" s="181"/>
      <c r="R398" s="181"/>
      <c r="S398" s="181"/>
      <c r="T398" s="181"/>
      <c r="U398" s="181"/>
      <c r="V398" s="181"/>
      <c r="W398" s="181"/>
      <c r="X398" s="181"/>
      <c r="Y398" s="181"/>
      <c r="Z398" s="181"/>
      <c r="AA398" s="181"/>
      <c r="AB398" s="181"/>
      <c r="AC398" s="181"/>
      <c r="AD398" s="181"/>
      <c r="AE398" s="181"/>
      <c r="AF398" s="181"/>
      <c r="AG398" s="181"/>
      <c r="AH398" s="181"/>
      <c r="AI398" s="181"/>
      <c r="AJ398" s="181"/>
      <c r="AK398" s="181"/>
      <c r="AL398" s="181"/>
      <c r="AM398" s="181"/>
      <c r="AN398" s="181"/>
      <c r="AO398" s="181"/>
      <c r="AP398" s="181"/>
      <c r="AQ398" s="181"/>
      <c r="AR398" s="181"/>
      <c r="AS398" s="181"/>
      <c r="AT398" s="181"/>
      <c r="AU398" s="181"/>
      <c r="AV398" s="181"/>
      <c r="AW398" s="181"/>
      <c r="AX398" s="181"/>
      <c r="AY398" s="181"/>
      <c r="AZ398" s="181"/>
      <c r="BA398" s="181"/>
      <c r="BB398" s="181"/>
      <c r="BC398" s="181"/>
      <c r="BD398" s="181"/>
      <c r="BE398" s="181"/>
      <c r="BF398" s="181"/>
      <c r="BG398" s="181"/>
    </row>
    <row r="399" customFormat="false" ht="12.75" hidden="false" customHeight="false" outlineLevel="0" collapsed="false">
      <c r="B399" s="179"/>
      <c r="C399" s="180"/>
      <c r="D399" s="180"/>
      <c r="E399" s="180"/>
      <c r="F399" s="180"/>
      <c r="G399" s="180"/>
      <c r="H399" s="180"/>
      <c r="I399" s="180"/>
      <c r="J399" s="180"/>
      <c r="K399" s="180"/>
      <c r="L399" s="181"/>
      <c r="M399" s="181"/>
      <c r="N399" s="181"/>
      <c r="O399" s="181"/>
      <c r="P399" s="181"/>
      <c r="Q399" s="181"/>
      <c r="R399" s="181"/>
      <c r="S399" s="181"/>
      <c r="T399" s="181"/>
      <c r="U399" s="181"/>
      <c r="V399" s="181"/>
      <c r="W399" s="181"/>
      <c r="X399" s="181"/>
      <c r="Y399" s="181"/>
      <c r="Z399" s="181"/>
      <c r="AA399" s="181"/>
      <c r="AB399" s="181"/>
      <c r="AC399" s="181"/>
      <c r="AD399" s="181"/>
      <c r="AE399" s="181"/>
      <c r="AF399" s="181"/>
      <c r="AG399" s="181"/>
      <c r="AH399" s="181"/>
      <c r="AI399" s="181"/>
      <c r="AJ399" s="181"/>
      <c r="AK399" s="181"/>
      <c r="AL399" s="181"/>
      <c r="AM399" s="181"/>
      <c r="AN399" s="181"/>
      <c r="AO399" s="181"/>
      <c r="AP399" s="181"/>
      <c r="AQ399" s="181"/>
      <c r="AR399" s="181"/>
      <c r="AS399" s="181"/>
      <c r="AT399" s="181"/>
      <c r="AU399" s="181"/>
      <c r="AV399" s="181"/>
      <c r="AW399" s="181"/>
      <c r="AX399" s="181"/>
      <c r="AY399" s="181"/>
      <c r="AZ399" s="181"/>
      <c r="BA399" s="181"/>
      <c r="BB399" s="181"/>
      <c r="BC399" s="181"/>
      <c r="BD399" s="181"/>
      <c r="BE399" s="181"/>
      <c r="BF399" s="181"/>
      <c r="BG399" s="181"/>
    </row>
    <row r="400" customFormat="false" ht="12.75" hidden="false" customHeight="false" outlineLevel="0" collapsed="false">
      <c r="B400" s="179"/>
      <c r="C400" s="180"/>
      <c r="D400" s="180"/>
      <c r="E400" s="180"/>
      <c r="F400" s="180"/>
      <c r="G400" s="180"/>
      <c r="H400" s="180"/>
      <c r="I400" s="180"/>
      <c r="J400" s="180"/>
      <c r="K400" s="180"/>
      <c r="L400" s="181"/>
      <c r="M400" s="181"/>
      <c r="N400" s="181"/>
      <c r="O400" s="181"/>
      <c r="P400" s="181"/>
      <c r="Q400" s="181"/>
      <c r="R400" s="181"/>
      <c r="S400" s="181"/>
      <c r="T400" s="181"/>
      <c r="U400" s="181"/>
      <c r="V400" s="181"/>
      <c r="W400" s="181"/>
      <c r="X400" s="181"/>
      <c r="Y400" s="181"/>
      <c r="Z400" s="181"/>
      <c r="AA400" s="181"/>
      <c r="AB400" s="181"/>
      <c r="AC400" s="181"/>
      <c r="AD400" s="181"/>
      <c r="AE400" s="181"/>
      <c r="AF400" s="181"/>
      <c r="AG400" s="181"/>
      <c r="AH400" s="181"/>
      <c r="AI400" s="181"/>
      <c r="AJ400" s="181"/>
      <c r="AK400" s="181"/>
      <c r="AL400" s="181"/>
      <c r="AM400" s="181"/>
      <c r="AN400" s="181"/>
      <c r="AO400" s="181"/>
      <c r="AP400" s="181"/>
      <c r="AQ400" s="181"/>
      <c r="AR400" s="181"/>
      <c r="AS400" s="181"/>
      <c r="AT400" s="181"/>
      <c r="AU400" s="181"/>
      <c r="AV400" s="181"/>
      <c r="AW400" s="181"/>
      <c r="AX400" s="181"/>
      <c r="AY400" s="181"/>
      <c r="AZ400" s="181"/>
      <c r="BA400" s="181"/>
      <c r="BB400" s="181"/>
      <c r="BC400" s="181"/>
      <c r="BD400" s="181"/>
      <c r="BE400" s="181"/>
      <c r="BF400" s="181"/>
      <c r="BG400" s="181"/>
    </row>
    <row r="401" customFormat="false" ht="12.75" hidden="false" customHeight="false" outlineLevel="0" collapsed="false">
      <c r="B401" s="179"/>
      <c r="C401" s="180"/>
      <c r="D401" s="180"/>
      <c r="E401" s="180"/>
      <c r="F401" s="180"/>
      <c r="G401" s="180"/>
      <c r="H401" s="180"/>
      <c r="I401" s="180"/>
      <c r="J401" s="180"/>
      <c r="K401" s="180"/>
      <c r="L401" s="181"/>
      <c r="M401" s="181"/>
      <c r="N401" s="181"/>
      <c r="O401" s="181"/>
      <c r="P401" s="181"/>
      <c r="Q401" s="181"/>
      <c r="R401" s="181"/>
      <c r="S401" s="181"/>
      <c r="T401" s="181"/>
      <c r="U401" s="181"/>
      <c r="V401" s="181"/>
      <c r="W401" s="181"/>
      <c r="X401" s="181"/>
      <c r="Y401" s="181"/>
      <c r="Z401" s="181"/>
      <c r="AA401" s="181"/>
      <c r="AB401" s="181"/>
      <c r="AC401" s="181"/>
      <c r="AD401" s="181"/>
      <c r="AE401" s="181"/>
      <c r="AF401" s="181"/>
      <c r="AG401" s="181"/>
      <c r="AH401" s="181"/>
      <c r="AI401" s="181"/>
      <c r="AJ401" s="181"/>
      <c r="AK401" s="181"/>
      <c r="AL401" s="181"/>
      <c r="AM401" s="181"/>
      <c r="AN401" s="181"/>
      <c r="AO401" s="181"/>
      <c r="AP401" s="181"/>
      <c r="AQ401" s="181"/>
      <c r="AR401" s="181"/>
      <c r="AS401" s="181"/>
      <c r="AT401" s="181"/>
      <c r="AU401" s="181"/>
      <c r="AV401" s="181"/>
      <c r="AW401" s="181"/>
      <c r="AX401" s="181"/>
      <c r="AY401" s="181"/>
      <c r="AZ401" s="181"/>
      <c r="BA401" s="181"/>
      <c r="BB401" s="181"/>
      <c r="BC401" s="181"/>
      <c r="BD401" s="181"/>
      <c r="BE401" s="181"/>
      <c r="BF401" s="181"/>
      <c r="BG401" s="181"/>
    </row>
    <row r="402" customFormat="false" ht="12.75" hidden="false" customHeight="false" outlineLevel="0" collapsed="false">
      <c r="B402" s="179"/>
      <c r="C402" s="180"/>
      <c r="D402" s="180"/>
      <c r="E402" s="180"/>
      <c r="F402" s="180"/>
      <c r="G402" s="180"/>
      <c r="H402" s="180"/>
      <c r="I402" s="180"/>
      <c r="J402" s="180"/>
      <c r="K402" s="180"/>
      <c r="L402" s="181"/>
      <c r="M402" s="181"/>
      <c r="N402" s="181"/>
      <c r="O402" s="181"/>
      <c r="P402" s="181"/>
      <c r="Q402" s="181"/>
      <c r="R402" s="181"/>
      <c r="S402" s="181"/>
      <c r="T402" s="181"/>
      <c r="U402" s="181"/>
      <c r="V402" s="181"/>
      <c r="W402" s="181"/>
      <c r="X402" s="181"/>
      <c r="Y402" s="181"/>
      <c r="Z402" s="181"/>
      <c r="AA402" s="181"/>
      <c r="AB402" s="181"/>
      <c r="AC402" s="181"/>
      <c r="AD402" s="181"/>
      <c r="AE402" s="181"/>
      <c r="AF402" s="181"/>
      <c r="AG402" s="181"/>
      <c r="AH402" s="181"/>
      <c r="AI402" s="181"/>
      <c r="AJ402" s="181"/>
      <c r="AK402" s="181"/>
      <c r="AL402" s="181"/>
      <c r="AM402" s="181"/>
      <c r="AN402" s="181"/>
      <c r="AO402" s="181"/>
      <c r="AP402" s="181"/>
      <c r="AQ402" s="181"/>
      <c r="AR402" s="181"/>
      <c r="AS402" s="181"/>
      <c r="AT402" s="181"/>
      <c r="AU402" s="181"/>
      <c r="AV402" s="181"/>
      <c r="AW402" s="181"/>
      <c r="AX402" s="181"/>
      <c r="AY402" s="181"/>
      <c r="AZ402" s="181"/>
      <c r="BA402" s="181"/>
      <c r="BB402" s="181"/>
      <c r="BC402" s="181"/>
      <c r="BD402" s="181"/>
      <c r="BE402" s="181"/>
      <c r="BF402" s="181"/>
      <c r="BG402" s="181"/>
    </row>
    <row r="403" customFormat="false" ht="12.75" hidden="false" customHeight="false" outlineLevel="0" collapsed="false">
      <c r="B403" s="179"/>
      <c r="C403" s="180"/>
      <c r="D403" s="180"/>
      <c r="E403" s="180"/>
      <c r="F403" s="180"/>
      <c r="G403" s="180"/>
      <c r="H403" s="180"/>
      <c r="I403" s="180"/>
      <c r="J403" s="180"/>
      <c r="K403" s="180"/>
      <c r="L403" s="181"/>
      <c r="M403" s="181"/>
      <c r="N403" s="181"/>
      <c r="O403" s="181"/>
      <c r="P403" s="181"/>
      <c r="Q403" s="181"/>
      <c r="R403" s="181"/>
      <c r="S403" s="181"/>
      <c r="T403" s="181"/>
      <c r="U403" s="181"/>
      <c r="V403" s="181"/>
      <c r="W403" s="181"/>
      <c r="X403" s="181"/>
      <c r="Y403" s="181"/>
      <c r="Z403" s="181"/>
      <c r="AA403" s="181"/>
      <c r="AB403" s="181"/>
      <c r="AC403" s="181"/>
      <c r="AD403" s="181"/>
      <c r="AE403" s="181"/>
      <c r="AF403" s="181"/>
      <c r="AG403" s="181"/>
      <c r="AH403" s="181"/>
      <c r="AI403" s="181"/>
      <c r="AJ403" s="181"/>
      <c r="AK403" s="181"/>
      <c r="AL403" s="181"/>
      <c r="AM403" s="181"/>
      <c r="AN403" s="181"/>
      <c r="AO403" s="181"/>
      <c r="AP403" s="181"/>
      <c r="AQ403" s="181"/>
      <c r="AR403" s="181"/>
      <c r="AS403" s="181"/>
      <c r="AT403" s="181"/>
      <c r="AU403" s="181"/>
      <c r="AV403" s="181"/>
      <c r="AW403" s="181"/>
      <c r="AX403" s="181"/>
      <c r="AY403" s="181"/>
      <c r="AZ403" s="181"/>
      <c r="BA403" s="181"/>
      <c r="BB403" s="181"/>
      <c r="BC403" s="181"/>
      <c r="BD403" s="181"/>
      <c r="BE403" s="181"/>
      <c r="BF403" s="181"/>
      <c r="BG403" s="181"/>
    </row>
    <row r="404" customFormat="false" ht="12.75" hidden="false" customHeight="false" outlineLevel="0" collapsed="false">
      <c r="B404" s="179"/>
      <c r="C404" s="180"/>
      <c r="D404" s="180"/>
      <c r="E404" s="180"/>
      <c r="F404" s="180"/>
      <c r="G404" s="180"/>
      <c r="H404" s="180"/>
      <c r="I404" s="180"/>
      <c r="J404" s="180"/>
      <c r="K404" s="180"/>
      <c r="L404" s="181"/>
      <c r="M404" s="181"/>
      <c r="N404" s="181"/>
      <c r="O404" s="181"/>
      <c r="P404" s="181"/>
      <c r="Q404" s="181"/>
      <c r="R404" s="181"/>
      <c r="S404" s="181"/>
      <c r="T404" s="181"/>
      <c r="U404" s="181"/>
      <c r="V404" s="181"/>
      <c r="W404" s="181"/>
      <c r="X404" s="181"/>
      <c r="Y404" s="181"/>
      <c r="Z404" s="181"/>
      <c r="AA404" s="181"/>
      <c r="AB404" s="181"/>
      <c r="AC404" s="181"/>
      <c r="AD404" s="181"/>
      <c r="AE404" s="181"/>
      <c r="AF404" s="181"/>
      <c r="AG404" s="181"/>
      <c r="AH404" s="181"/>
      <c r="AI404" s="181"/>
      <c r="AJ404" s="181"/>
      <c r="AK404" s="181"/>
      <c r="AL404" s="181"/>
      <c r="AM404" s="181"/>
      <c r="AN404" s="181"/>
      <c r="AO404" s="181"/>
      <c r="AP404" s="181"/>
      <c r="AQ404" s="181"/>
      <c r="AR404" s="181"/>
      <c r="AS404" s="181"/>
      <c r="AT404" s="181"/>
      <c r="AU404" s="181"/>
      <c r="AV404" s="181"/>
      <c r="AW404" s="181"/>
      <c r="AX404" s="181"/>
      <c r="AY404" s="181"/>
      <c r="AZ404" s="181"/>
      <c r="BA404" s="181"/>
      <c r="BB404" s="181"/>
      <c r="BC404" s="181"/>
      <c r="BD404" s="181"/>
      <c r="BE404" s="181"/>
      <c r="BF404" s="181"/>
      <c r="BG404" s="181"/>
    </row>
    <row r="405" customFormat="false" ht="12.75" hidden="false" customHeight="false" outlineLevel="0" collapsed="false">
      <c r="B405" s="179"/>
      <c r="C405" s="180"/>
      <c r="D405" s="180"/>
      <c r="E405" s="180"/>
      <c r="F405" s="180"/>
      <c r="G405" s="180"/>
      <c r="H405" s="180"/>
      <c r="I405" s="180"/>
      <c r="J405" s="180"/>
      <c r="K405" s="180"/>
      <c r="L405" s="181"/>
      <c r="M405" s="181"/>
      <c r="N405" s="181"/>
      <c r="O405" s="181"/>
      <c r="P405" s="181"/>
      <c r="Q405" s="181"/>
      <c r="R405" s="181"/>
      <c r="S405" s="181"/>
      <c r="T405" s="181"/>
      <c r="U405" s="181"/>
      <c r="V405" s="181"/>
      <c r="W405" s="181"/>
      <c r="X405" s="181"/>
      <c r="Y405" s="181"/>
      <c r="Z405" s="181"/>
      <c r="AA405" s="181"/>
      <c r="AB405" s="181"/>
      <c r="AC405" s="181"/>
      <c r="AD405" s="181"/>
      <c r="AE405" s="181"/>
      <c r="AF405" s="181"/>
      <c r="AG405" s="181"/>
      <c r="AH405" s="181"/>
      <c r="AI405" s="181"/>
      <c r="AJ405" s="181"/>
      <c r="AK405" s="181"/>
      <c r="AL405" s="181"/>
      <c r="AM405" s="181"/>
      <c r="AN405" s="181"/>
      <c r="AO405" s="181"/>
      <c r="AP405" s="181"/>
      <c r="AQ405" s="181"/>
      <c r="AR405" s="181"/>
      <c r="AS405" s="181"/>
      <c r="AT405" s="181"/>
      <c r="AU405" s="181"/>
      <c r="AV405" s="181"/>
      <c r="AW405" s="181"/>
      <c r="AX405" s="181"/>
      <c r="AY405" s="181"/>
      <c r="AZ405" s="181"/>
      <c r="BA405" s="181"/>
      <c r="BB405" s="181"/>
      <c r="BC405" s="181"/>
      <c r="BD405" s="181"/>
      <c r="BE405" s="181"/>
      <c r="BF405" s="181"/>
      <c r="BG405" s="181"/>
    </row>
    <row r="406" customFormat="false" ht="12.75" hidden="false" customHeight="false" outlineLevel="0" collapsed="false">
      <c r="B406" s="179"/>
      <c r="C406" s="180"/>
      <c r="D406" s="180"/>
      <c r="E406" s="180"/>
      <c r="F406" s="180"/>
      <c r="G406" s="180"/>
      <c r="H406" s="180"/>
      <c r="I406" s="180"/>
      <c r="J406" s="180"/>
      <c r="K406" s="180"/>
      <c r="L406" s="181"/>
      <c r="M406" s="181"/>
      <c r="N406" s="181"/>
      <c r="O406" s="181"/>
      <c r="P406" s="181"/>
      <c r="Q406" s="181"/>
      <c r="R406" s="181"/>
      <c r="S406" s="181"/>
      <c r="T406" s="181"/>
      <c r="U406" s="181"/>
      <c r="V406" s="181"/>
      <c r="W406" s="181"/>
      <c r="X406" s="181"/>
      <c r="Y406" s="181"/>
      <c r="Z406" s="181"/>
      <c r="AA406" s="181"/>
      <c r="AB406" s="181"/>
      <c r="AC406" s="181"/>
      <c r="AD406" s="181"/>
      <c r="AE406" s="181"/>
      <c r="AF406" s="181"/>
      <c r="AG406" s="181"/>
      <c r="AH406" s="181"/>
      <c r="AI406" s="181"/>
      <c r="AJ406" s="181"/>
      <c r="AK406" s="181"/>
      <c r="AL406" s="181"/>
      <c r="AM406" s="181"/>
      <c r="AN406" s="181"/>
      <c r="AO406" s="181"/>
      <c r="AP406" s="181"/>
      <c r="AQ406" s="181"/>
      <c r="AR406" s="181"/>
      <c r="AS406" s="181"/>
      <c r="AT406" s="181"/>
      <c r="AU406" s="181"/>
      <c r="AV406" s="181"/>
      <c r="AW406" s="181"/>
      <c r="AX406" s="181"/>
      <c r="AY406" s="181"/>
      <c r="AZ406" s="181"/>
      <c r="BA406" s="181"/>
      <c r="BB406" s="181"/>
      <c r="BC406" s="181"/>
      <c r="BD406" s="181"/>
      <c r="BE406" s="181"/>
      <c r="BF406" s="181"/>
      <c r="BG406" s="181"/>
    </row>
    <row r="407" customFormat="false" ht="12.75" hidden="false" customHeight="false" outlineLevel="0" collapsed="false">
      <c r="B407" s="179"/>
      <c r="C407" s="180"/>
      <c r="D407" s="180"/>
      <c r="E407" s="180"/>
      <c r="F407" s="180"/>
      <c r="G407" s="180"/>
      <c r="H407" s="180"/>
      <c r="I407" s="180"/>
      <c r="J407" s="180"/>
      <c r="K407" s="180"/>
      <c r="L407" s="181"/>
      <c r="M407" s="181"/>
      <c r="N407" s="181"/>
      <c r="O407" s="181"/>
      <c r="P407" s="181"/>
      <c r="Q407" s="181"/>
      <c r="R407" s="181"/>
      <c r="S407" s="181"/>
      <c r="T407" s="181"/>
      <c r="U407" s="181"/>
      <c r="V407" s="181"/>
      <c r="W407" s="181"/>
      <c r="X407" s="181"/>
      <c r="Y407" s="181"/>
      <c r="Z407" s="181"/>
      <c r="AA407" s="181"/>
      <c r="AB407" s="181"/>
      <c r="AC407" s="181"/>
      <c r="AD407" s="181"/>
      <c r="AE407" s="181"/>
      <c r="AF407" s="181"/>
      <c r="AG407" s="181"/>
      <c r="AH407" s="181"/>
      <c r="AI407" s="181"/>
      <c r="AJ407" s="181"/>
      <c r="AK407" s="181"/>
      <c r="AL407" s="181"/>
      <c r="AM407" s="181"/>
      <c r="AN407" s="181"/>
      <c r="AO407" s="181"/>
      <c r="AP407" s="181"/>
      <c r="AQ407" s="181"/>
      <c r="AR407" s="181"/>
      <c r="AS407" s="181"/>
      <c r="AT407" s="181"/>
      <c r="AU407" s="181"/>
      <c r="AV407" s="181"/>
      <c r="AW407" s="181"/>
      <c r="AX407" s="181"/>
      <c r="AY407" s="181"/>
      <c r="AZ407" s="181"/>
      <c r="BA407" s="181"/>
      <c r="BB407" s="181"/>
      <c r="BC407" s="181"/>
      <c r="BD407" s="181"/>
      <c r="BE407" s="181"/>
      <c r="BF407" s="181"/>
      <c r="BG407" s="181"/>
    </row>
    <row r="408" customFormat="false" ht="12.75" hidden="false" customHeight="false" outlineLevel="0" collapsed="false">
      <c r="B408" s="179"/>
      <c r="C408" s="180"/>
      <c r="D408" s="180"/>
      <c r="E408" s="180"/>
      <c r="F408" s="180"/>
      <c r="G408" s="180"/>
      <c r="H408" s="180"/>
      <c r="I408" s="180"/>
      <c r="J408" s="180"/>
      <c r="K408" s="180"/>
      <c r="L408" s="181"/>
      <c r="M408" s="181"/>
      <c r="N408" s="181"/>
      <c r="O408" s="181"/>
      <c r="P408" s="181"/>
      <c r="Q408" s="181"/>
      <c r="R408" s="181"/>
      <c r="S408" s="181"/>
      <c r="T408" s="181"/>
      <c r="U408" s="181"/>
      <c r="V408" s="181"/>
      <c r="W408" s="181"/>
      <c r="X408" s="181"/>
      <c r="Y408" s="181"/>
      <c r="Z408" s="181"/>
      <c r="AA408" s="181"/>
      <c r="AB408" s="181"/>
      <c r="AC408" s="181"/>
      <c r="AD408" s="181"/>
      <c r="AE408" s="181"/>
      <c r="AF408" s="181"/>
      <c r="AG408" s="181"/>
      <c r="AH408" s="181"/>
      <c r="AI408" s="181"/>
      <c r="AJ408" s="181"/>
      <c r="AK408" s="181"/>
      <c r="AL408" s="181"/>
      <c r="AM408" s="181"/>
      <c r="AN408" s="181"/>
      <c r="AO408" s="181"/>
      <c r="AP408" s="181"/>
      <c r="AQ408" s="181"/>
      <c r="AR408" s="181"/>
      <c r="AS408" s="181"/>
      <c r="AT408" s="181"/>
      <c r="AU408" s="181"/>
      <c r="AV408" s="181"/>
      <c r="AW408" s="181"/>
      <c r="AX408" s="181"/>
      <c r="AY408" s="181"/>
      <c r="AZ408" s="181"/>
      <c r="BA408" s="181"/>
      <c r="BB408" s="181"/>
      <c r="BC408" s="181"/>
      <c r="BD408" s="181"/>
      <c r="BE408" s="181"/>
      <c r="BF408" s="181"/>
      <c r="BG408" s="181"/>
    </row>
    <row r="409" customFormat="false" ht="12.75" hidden="false" customHeight="false" outlineLevel="0" collapsed="false">
      <c r="B409" s="179"/>
      <c r="C409" s="180"/>
      <c r="D409" s="180"/>
      <c r="E409" s="180"/>
      <c r="F409" s="180"/>
      <c r="G409" s="180"/>
      <c r="H409" s="180"/>
      <c r="I409" s="180"/>
      <c r="J409" s="180"/>
      <c r="K409" s="180"/>
      <c r="L409" s="181"/>
      <c r="M409" s="181"/>
      <c r="N409" s="181"/>
      <c r="O409" s="181"/>
      <c r="P409" s="181"/>
      <c r="Q409" s="181"/>
      <c r="R409" s="181"/>
      <c r="S409" s="181"/>
      <c r="T409" s="181"/>
      <c r="U409" s="181"/>
      <c r="V409" s="181"/>
      <c r="W409" s="181"/>
      <c r="X409" s="181"/>
      <c r="Y409" s="181"/>
      <c r="Z409" s="181"/>
      <c r="AA409" s="181"/>
      <c r="AB409" s="181"/>
      <c r="AC409" s="181"/>
      <c r="AD409" s="181"/>
      <c r="AE409" s="181"/>
      <c r="AF409" s="181"/>
      <c r="AG409" s="181"/>
      <c r="AH409" s="181"/>
      <c r="AI409" s="181"/>
      <c r="AJ409" s="181"/>
      <c r="AK409" s="181"/>
      <c r="AL409" s="181"/>
      <c r="AM409" s="181"/>
      <c r="AN409" s="181"/>
      <c r="AO409" s="181"/>
      <c r="AP409" s="181"/>
      <c r="AQ409" s="181"/>
      <c r="AR409" s="181"/>
      <c r="AS409" s="181"/>
      <c r="AT409" s="181"/>
      <c r="AU409" s="181"/>
      <c r="AV409" s="181"/>
      <c r="AW409" s="181"/>
      <c r="AX409" s="181"/>
      <c r="AY409" s="181"/>
      <c r="AZ409" s="181"/>
      <c r="BA409" s="181"/>
      <c r="BB409" s="181"/>
      <c r="BC409" s="181"/>
      <c r="BD409" s="181"/>
      <c r="BE409" s="181"/>
      <c r="BF409" s="181"/>
      <c r="BG409" s="181"/>
    </row>
    <row r="410" customFormat="false" ht="12.75" hidden="false" customHeight="false" outlineLevel="0" collapsed="false">
      <c r="B410" s="179"/>
      <c r="C410" s="180"/>
      <c r="D410" s="180"/>
      <c r="E410" s="180"/>
      <c r="F410" s="180"/>
      <c r="G410" s="180"/>
      <c r="H410" s="180"/>
      <c r="I410" s="180"/>
      <c r="J410" s="180"/>
      <c r="K410" s="180"/>
      <c r="L410" s="181"/>
      <c r="M410" s="181"/>
      <c r="N410" s="181"/>
      <c r="O410" s="181"/>
      <c r="P410" s="181"/>
      <c r="Q410" s="181"/>
      <c r="R410" s="181"/>
      <c r="S410" s="181"/>
      <c r="T410" s="181"/>
      <c r="U410" s="181"/>
      <c r="V410" s="181"/>
      <c r="W410" s="181"/>
      <c r="X410" s="181"/>
      <c r="Y410" s="181"/>
      <c r="Z410" s="181"/>
      <c r="AA410" s="181"/>
      <c r="AB410" s="181"/>
      <c r="AC410" s="181"/>
      <c r="AD410" s="181"/>
      <c r="AE410" s="181"/>
      <c r="AF410" s="181"/>
      <c r="AG410" s="181"/>
      <c r="AH410" s="181"/>
      <c r="AI410" s="181"/>
      <c r="AJ410" s="181"/>
      <c r="AK410" s="181"/>
      <c r="AL410" s="181"/>
      <c r="AM410" s="181"/>
      <c r="AN410" s="181"/>
      <c r="AO410" s="181"/>
      <c r="AP410" s="181"/>
      <c r="AQ410" s="181"/>
      <c r="AR410" s="181"/>
      <c r="AS410" s="181"/>
      <c r="AT410" s="181"/>
      <c r="AU410" s="181"/>
      <c r="AV410" s="181"/>
      <c r="AW410" s="181"/>
      <c r="AX410" s="181"/>
      <c r="AY410" s="181"/>
      <c r="AZ410" s="181"/>
      <c r="BA410" s="181"/>
      <c r="BB410" s="181"/>
      <c r="BC410" s="181"/>
      <c r="BD410" s="181"/>
      <c r="BE410" s="181"/>
      <c r="BF410" s="181"/>
      <c r="BG410" s="181"/>
    </row>
    <row r="411" customFormat="false" ht="12.75" hidden="false" customHeight="false" outlineLevel="0" collapsed="false">
      <c r="B411" s="179"/>
      <c r="C411" s="180"/>
      <c r="D411" s="180"/>
      <c r="E411" s="180"/>
      <c r="F411" s="180"/>
      <c r="G411" s="180"/>
      <c r="H411" s="180"/>
      <c r="I411" s="180"/>
      <c r="J411" s="180"/>
      <c r="K411" s="180"/>
      <c r="L411" s="181"/>
      <c r="M411" s="181"/>
      <c r="N411" s="181"/>
      <c r="O411" s="181"/>
      <c r="P411" s="181"/>
      <c r="Q411" s="181"/>
      <c r="R411" s="181"/>
      <c r="S411" s="181"/>
      <c r="T411" s="181"/>
      <c r="U411" s="181"/>
      <c r="V411" s="181"/>
      <c r="W411" s="181"/>
      <c r="X411" s="181"/>
      <c r="Y411" s="181"/>
      <c r="Z411" s="181"/>
      <c r="AA411" s="181"/>
      <c r="AB411" s="181"/>
      <c r="AC411" s="181"/>
      <c r="AD411" s="181"/>
      <c r="AE411" s="181"/>
      <c r="AF411" s="181"/>
      <c r="AG411" s="181"/>
      <c r="AH411" s="181"/>
      <c r="AI411" s="181"/>
      <c r="AJ411" s="181"/>
      <c r="AK411" s="181"/>
      <c r="AL411" s="181"/>
      <c r="AM411" s="181"/>
      <c r="AN411" s="181"/>
      <c r="AO411" s="181"/>
      <c r="AP411" s="181"/>
      <c r="AQ411" s="181"/>
      <c r="AR411" s="181"/>
      <c r="AS411" s="181"/>
      <c r="AT411" s="181"/>
      <c r="AU411" s="181"/>
      <c r="AV411" s="181"/>
      <c r="AW411" s="181"/>
      <c r="AX411" s="181"/>
      <c r="AY411" s="181"/>
      <c r="AZ411" s="181"/>
      <c r="BA411" s="181"/>
      <c r="BB411" s="181"/>
      <c r="BC411" s="181"/>
      <c r="BD411" s="181"/>
      <c r="BE411" s="181"/>
      <c r="BF411" s="181"/>
      <c r="BG411" s="181"/>
    </row>
    <row r="412" customFormat="false" ht="12.75" hidden="false" customHeight="false" outlineLevel="0" collapsed="false">
      <c r="B412" s="179"/>
      <c r="C412" s="180"/>
      <c r="D412" s="180"/>
      <c r="E412" s="180"/>
      <c r="F412" s="180"/>
      <c r="G412" s="180"/>
      <c r="H412" s="180"/>
      <c r="I412" s="180"/>
      <c r="J412" s="180"/>
      <c r="K412" s="180"/>
      <c r="L412" s="181"/>
      <c r="M412" s="181"/>
      <c r="N412" s="181"/>
      <c r="O412" s="181"/>
      <c r="P412" s="181"/>
      <c r="Q412" s="181"/>
      <c r="R412" s="181"/>
      <c r="S412" s="181"/>
      <c r="T412" s="181"/>
      <c r="U412" s="181"/>
      <c r="V412" s="181"/>
      <c r="W412" s="181"/>
      <c r="X412" s="181"/>
      <c r="Y412" s="181"/>
      <c r="Z412" s="181"/>
      <c r="AA412" s="181"/>
      <c r="AB412" s="181"/>
      <c r="AC412" s="181"/>
      <c r="AD412" s="181"/>
      <c r="AE412" s="181"/>
      <c r="AF412" s="181"/>
      <c r="AG412" s="181"/>
      <c r="AH412" s="181"/>
      <c r="AI412" s="181"/>
      <c r="AJ412" s="181"/>
      <c r="AK412" s="181"/>
      <c r="AL412" s="181"/>
      <c r="AM412" s="181"/>
      <c r="AN412" s="181"/>
      <c r="AO412" s="181"/>
      <c r="AP412" s="181"/>
      <c r="AQ412" s="181"/>
      <c r="AR412" s="181"/>
      <c r="AS412" s="181"/>
      <c r="AT412" s="181"/>
      <c r="AU412" s="181"/>
      <c r="AV412" s="181"/>
      <c r="AW412" s="181"/>
      <c r="AX412" s="181"/>
      <c r="AY412" s="181"/>
      <c r="AZ412" s="181"/>
      <c r="BA412" s="181"/>
      <c r="BB412" s="181"/>
      <c r="BC412" s="181"/>
      <c r="BD412" s="181"/>
      <c r="BE412" s="181"/>
      <c r="BF412" s="181"/>
      <c r="BG412" s="181"/>
    </row>
  </sheetData>
  <printOptions headings="false" gridLines="false" gridLinesSet="true" horizontalCentered="false" verticalCentered="false"/>
  <pageMargins left="0.170138888888889" right="0.170138888888889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M63"/>
  <sheetViews>
    <sheetView showFormulas="false" showGridLines="true" showRowColHeaders="true" showZeros="true" rightToLeft="false" tabSelected="false" showOutlineSymbols="true" defaultGridColor="true" view="normal" topLeftCell="A34" colorId="64" zoomScale="100" zoomScaleNormal="100" zoomScalePageLayoutView="100" workbookViewId="0">
      <selection pane="topLeft" activeCell="I48" activeCellId="0" sqref="I4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9.7"/>
    <col collapsed="false" customWidth="true" hidden="false" outlineLevel="0" max="5" min="5" style="0" width="9.7"/>
  </cols>
  <sheetData>
    <row r="2" customFormat="false" ht="12.75" hidden="false" customHeight="false" outlineLevel="0" collapsed="false">
      <c r="C2" s="0" t="s">
        <v>194</v>
      </c>
      <c r="E2" s="0" t="s">
        <v>115</v>
      </c>
      <c r="G2" s="0" t="s">
        <v>119</v>
      </c>
    </row>
    <row r="3" customFormat="false" ht="12.75" hidden="false" customHeight="false" outlineLevel="0" collapsed="false">
      <c r="A3" s="0" t="s">
        <v>195</v>
      </c>
      <c r="C3" s="0" t="n">
        <v>5.45</v>
      </c>
      <c r="E3" s="0" t="n">
        <v>4.65</v>
      </c>
      <c r="G3" s="0" t="n">
        <v>5.58</v>
      </c>
    </row>
    <row r="4" customFormat="false" ht="12.75" hidden="false" customHeight="false" outlineLevel="0" collapsed="false">
      <c r="A4" s="0" t="s">
        <v>196</v>
      </c>
      <c r="C4" s="0" t="n">
        <v>5.45</v>
      </c>
      <c r="E4" s="0" t="n">
        <v>4.65</v>
      </c>
      <c r="G4" s="0" t="n">
        <v>5.72</v>
      </c>
    </row>
    <row r="5" customFormat="false" ht="12.75" hidden="false" customHeight="false" outlineLevel="0" collapsed="false">
      <c r="A5" s="0" t="s">
        <v>197</v>
      </c>
      <c r="C5" s="0" t="n">
        <f aca="false">(C4-C3)+C4</f>
        <v>5.45</v>
      </c>
      <c r="E5" s="0" t="n">
        <f aca="false">(E4-E3)+E4</f>
        <v>4.65</v>
      </c>
      <c r="G5" s="0" t="n">
        <f aca="false">(G4-G3)+G4</f>
        <v>5.86</v>
      </c>
    </row>
    <row r="6" customFormat="false" ht="12.75" hidden="false" customHeight="false" outlineLevel="0" collapsed="false">
      <c r="A6" s="0" t="s">
        <v>198</v>
      </c>
      <c r="E6" s="0" t="n">
        <f aca="false">E5-$C5</f>
        <v>-0.8</v>
      </c>
      <c r="G6" s="0" t="n">
        <f aca="false">G5-$C5</f>
        <v>0.409999999999999</v>
      </c>
    </row>
    <row r="7" customFormat="false" ht="12.75" hidden="false" customHeight="false" outlineLevel="0" collapsed="false">
      <c r="A7" s="0" t="s">
        <v>199</v>
      </c>
      <c r="C7" s="0" t="n">
        <v>5.55</v>
      </c>
      <c r="H7" s="0" t="n">
        <v>7.4</v>
      </c>
      <c r="I7" s="0" t="n">
        <f aca="false">AVERAGE(I14:I16)</f>
        <v>7.75</v>
      </c>
      <c r="J7" s="0" t="n">
        <f aca="false">H7-I7</f>
        <v>-0.35</v>
      </c>
    </row>
    <row r="8" customFormat="false" ht="12.75" hidden="false" customHeight="false" outlineLevel="0" collapsed="false">
      <c r="H8" s="0" t="n">
        <v>5.75</v>
      </c>
      <c r="I8" s="0" t="n">
        <f aca="false">AVERAGE(I18:I19)</f>
        <v>6.75</v>
      </c>
      <c r="J8" s="0" t="n">
        <f aca="false">H8-I8</f>
        <v>-1</v>
      </c>
    </row>
    <row r="9" customFormat="false" ht="12.75" hidden="false" customHeight="false" outlineLevel="0" collapsed="false">
      <c r="H9" s="0" t="n">
        <v>5.35</v>
      </c>
      <c r="I9" s="0" t="n">
        <f aca="false">AVERAGE(I20:I22)</f>
        <v>6.36666666666667</v>
      </c>
      <c r="J9" s="0" t="n">
        <f aca="false">H9-I9</f>
        <v>-1.01666666666667</v>
      </c>
    </row>
    <row r="10" customFormat="false" ht="12.75" hidden="false" customHeight="false" outlineLevel="0" collapsed="false">
      <c r="B10" s="0" t="n">
        <f aca="false">AVERAGE(B12:B17)</f>
        <v>0.22</v>
      </c>
      <c r="C10" s="0" t="n">
        <f aca="false">AVERAGE(C12:C17)</f>
        <v>0.236666666666667</v>
      </c>
      <c r="H10" s="0" t="n">
        <v>2</v>
      </c>
      <c r="I10" s="0" t="n">
        <f aca="false">AVERAGE(I23:I29)</f>
        <v>2.34714285714286</v>
      </c>
      <c r="J10" s="0" t="n">
        <f aca="false">H10-I10</f>
        <v>-0.347142857142857</v>
      </c>
    </row>
    <row r="12" customFormat="false" ht="12.75" hidden="false" customHeight="false" outlineLevel="0" collapsed="false">
      <c r="A12" s="36" t="n">
        <v>37012</v>
      </c>
      <c r="B12" s="0" t="n">
        <v>0.19</v>
      </c>
      <c r="C12" s="0" t="n">
        <v>0.2</v>
      </c>
      <c r="E12" s="182" t="n">
        <f aca="false">F12*G12*10000</f>
        <v>-11571.7614203825</v>
      </c>
      <c r="F12" s="183" t="n">
        <v>-23.1435228407647</v>
      </c>
      <c r="G12" s="0" t="n">
        <f aca="false">H12-I12</f>
        <v>0.0500000000000007</v>
      </c>
      <c r="H12" s="0" t="n">
        <v>9.65</v>
      </c>
      <c r="I12" s="0" t="n">
        <v>9.6</v>
      </c>
      <c r="K12" s="184" t="n">
        <v>0</v>
      </c>
      <c r="L12" s="0" t="n">
        <v>15.5</v>
      </c>
      <c r="M12" s="183" t="n">
        <f aca="false">L12+K12+F12</f>
        <v>-7.6435228407647</v>
      </c>
    </row>
    <row r="13" customFormat="false" ht="12.75" hidden="false" customHeight="false" outlineLevel="0" collapsed="false">
      <c r="A13" s="36" t="n">
        <v>37043</v>
      </c>
      <c r="B13" s="0" t="n">
        <v>0.2</v>
      </c>
      <c r="C13" s="0" t="n">
        <v>0.21</v>
      </c>
      <c r="E13" s="182" t="n">
        <f aca="false">F13*G13*10000</f>
        <v>96188.9409779629</v>
      </c>
      <c r="F13" s="183" t="n">
        <v>-16.0314901629938</v>
      </c>
      <c r="G13" s="0" t="n">
        <f aca="false">H13-I13</f>
        <v>-0.6</v>
      </c>
      <c r="H13" s="0" t="n">
        <v>8.15</v>
      </c>
      <c r="I13" s="0" t="n">
        <v>8.75</v>
      </c>
      <c r="K13" s="184" t="n">
        <v>2.70891546538857</v>
      </c>
      <c r="L13" s="0" t="n">
        <v>5</v>
      </c>
      <c r="M13" s="183" t="n">
        <f aca="false">L13+K13+F13</f>
        <v>-8.32257469760526</v>
      </c>
    </row>
    <row r="14" customFormat="false" ht="12.75" hidden="false" customHeight="false" outlineLevel="0" collapsed="false">
      <c r="A14" s="36" t="n">
        <v>37073</v>
      </c>
      <c r="B14" s="0" t="n">
        <v>0.23</v>
      </c>
      <c r="C14" s="0" t="n">
        <v>0.25</v>
      </c>
      <c r="E14" s="182" t="n">
        <f aca="false">F14*G14*10000</f>
        <v>-175207.242368212</v>
      </c>
      <c r="F14" s="183" t="n">
        <v>50.0592121052035</v>
      </c>
      <c r="G14" s="0" t="n">
        <f aca="false">J$7</f>
        <v>-0.35</v>
      </c>
      <c r="I14" s="0" t="n">
        <v>7.69</v>
      </c>
      <c r="K14" s="184" t="n">
        <v>3.77222192493998</v>
      </c>
      <c r="M14" s="183" t="n">
        <f aca="false">L14+K14+F14</f>
        <v>53.8314340301435</v>
      </c>
    </row>
    <row r="15" customFormat="false" ht="12.75" hidden="false" customHeight="false" outlineLevel="0" collapsed="false">
      <c r="A15" s="36" t="n">
        <v>37104</v>
      </c>
      <c r="B15" s="0" t="n">
        <f aca="false">B14</f>
        <v>0.23</v>
      </c>
      <c r="C15" s="0" t="n">
        <f aca="false">C14</f>
        <v>0.25</v>
      </c>
      <c r="E15" s="182" t="n">
        <f aca="false">F15*G15*10000</f>
        <v>-173710.10305963</v>
      </c>
      <c r="F15" s="183" t="n">
        <v>49.6314580170373</v>
      </c>
      <c r="G15" s="0" t="n">
        <f aca="false">J$7</f>
        <v>-0.35</v>
      </c>
      <c r="I15" s="0" t="n">
        <v>7.87</v>
      </c>
      <c r="K15" s="184" t="n">
        <v>4.2522121805017</v>
      </c>
      <c r="M15" s="183" t="n">
        <f aca="false">L15+K15+F15</f>
        <v>53.883670197539</v>
      </c>
    </row>
    <row r="16" customFormat="false" ht="12.75" hidden="false" customHeight="false" outlineLevel="0" collapsed="false">
      <c r="A16" s="36" t="n">
        <v>37135</v>
      </c>
      <c r="B16" s="0" t="n">
        <f aca="false">B14</f>
        <v>0.23</v>
      </c>
      <c r="C16" s="0" t="n">
        <f aca="false">C14</f>
        <v>0.25</v>
      </c>
      <c r="E16" s="182" t="n">
        <f aca="false">F16*G16*10000</f>
        <v>-168122.564312413</v>
      </c>
      <c r="F16" s="183" t="n">
        <v>48.0350183749751</v>
      </c>
      <c r="G16" s="0" t="n">
        <f aca="false">J$7</f>
        <v>-0.35</v>
      </c>
      <c r="I16" s="0" t="n">
        <v>7.69</v>
      </c>
      <c r="K16" s="184" t="n">
        <v>2.20662427412326</v>
      </c>
      <c r="M16" s="183" t="n">
        <f aca="false">L16+K16+F16</f>
        <v>50.2416426490984</v>
      </c>
    </row>
    <row r="17" customFormat="false" ht="12.75" hidden="false" customHeight="false" outlineLevel="0" collapsed="false">
      <c r="A17" s="36" t="n">
        <v>37165</v>
      </c>
      <c r="B17" s="0" t="n">
        <v>0.24</v>
      </c>
      <c r="C17" s="0" t="n">
        <v>0.26</v>
      </c>
      <c r="E17" s="182" t="n">
        <f aca="false">F17*G17*10000</f>
        <v>593815.230500137</v>
      </c>
      <c r="F17" s="183" t="n">
        <v>-45.6780946538567</v>
      </c>
      <c r="G17" s="0" t="n">
        <f aca="false">H17-I17</f>
        <v>-1.3</v>
      </c>
      <c r="H17" s="0" t="n">
        <v>5.35</v>
      </c>
      <c r="I17" s="0" t="n">
        <v>6.65</v>
      </c>
      <c r="K17" s="184" t="n">
        <v>11.545870895904</v>
      </c>
      <c r="L17" s="0" t="n">
        <v>15.5</v>
      </c>
      <c r="M17" s="183" t="n">
        <f aca="false">L17+K17+F17</f>
        <v>-18.6322237579527</v>
      </c>
    </row>
    <row r="18" customFormat="false" ht="12.75" hidden="false" customHeight="false" outlineLevel="0" collapsed="false">
      <c r="A18" s="36"/>
      <c r="E18" s="182" t="n">
        <f aca="false">F18*G18*10000</f>
        <v>1572.3241874398</v>
      </c>
      <c r="F18" s="183" t="n">
        <v>-0.15723241874398</v>
      </c>
      <c r="G18" s="0" t="n">
        <f aca="false">J8</f>
        <v>-1</v>
      </c>
      <c r="I18" s="0" t="n">
        <v>6.7</v>
      </c>
      <c r="K18" s="184" t="n">
        <v>-15.4408480769965</v>
      </c>
      <c r="L18" s="0" t="n">
        <v>23</v>
      </c>
      <c r="M18" s="183" t="n">
        <f aca="false">L18+K18+F18</f>
        <v>7.40191950425955</v>
      </c>
    </row>
    <row r="19" customFormat="false" ht="12.75" hidden="false" customHeight="false" outlineLevel="0" collapsed="false">
      <c r="A19" s="36"/>
      <c r="E19" s="182" t="n">
        <f aca="false">F19*G19*10000</f>
        <v>98429.591800948</v>
      </c>
      <c r="F19" s="183" t="n">
        <v>-9.8429591800948</v>
      </c>
      <c r="G19" s="0" t="n">
        <f aca="false">J8</f>
        <v>-1</v>
      </c>
      <c r="I19" s="0" t="n">
        <v>6.8</v>
      </c>
      <c r="K19" s="184" t="n">
        <v>-15.6900966918766</v>
      </c>
      <c r="L19" s="0" t="n">
        <v>23</v>
      </c>
      <c r="M19" s="183" t="n">
        <f aca="false">L19+K19+F19</f>
        <v>-2.53305587197142</v>
      </c>
    </row>
    <row r="20" customFormat="false" ht="12.75" hidden="false" customHeight="false" outlineLevel="0" collapsed="false">
      <c r="A20" s="36" t="n">
        <v>37196</v>
      </c>
      <c r="E20" s="182" t="n">
        <f aca="false">F20*G20*10000</f>
        <v>-545414.235251867</v>
      </c>
      <c r="F20" s="183" t="n">
        <v>53.6473018280524</v>
      </c>
      <c r="G20" s="0" t="n">
        <f aca="false">J9</f>
        <v>-1.01666666666667</v>
      </c>
      <c r="I20" s="0" t="n">
        <v>7.5</v>
      </c>
      <c r="K20" s="184" t="n">
        <v>-20.3642860631952</v>
      </c>
      <c r="L20" s="0" t="n">
        <v>7.75</v>
      </c>
      <c r="M20" s="183" t="n">
        <f aca="false">L20+K20+F20</f>
        <v>41.0330157648572</v>
      </c>
    </row>
    <row r="21" customFormat="false" ht="12.75" hidden="false" customHeight="false" outlineLevel="0" collapsed="false">
      <c r="A21" s="36" t="n">
        <v>37226</v>
      </c>
      <c r="E21" s="182" t="n">
        <f aca="false">F21*G21*10000</f>
        <v>-610737.648586891</v>
      </c>
      <c r="F21" s="183" t="n">
        <v>60.0725555987106</v>
      </c>
      <c r="G21" s="0" t="n">
        <f aca="false">J9</f>
        <v>-1.01666666666667</v>
      </c>
      <c r="I21" s="0" t="n">
        <v>6.8</v>
      </c>
      <c r="K21" s="184" t="n">
        <v>-21.3438852827155</v>
      </c>
      <c r="L21" s="0" t="n">
        <v>7.75</v>
      </c>
      <c r="M21" s="183" t="n">
        <f aca="false">L21+K21+F21</f>
        <v>46.4786703159951</v>
      </c>
    </row>
    <row r="22" customFormat="false" ht="12.75" hidden="false" customHeight="false" outlineLevel="0" collapsed="false">
      <c r="A22" s="36" t="n">
        <v>37257</v>
      </c>
      <c r="E22" s="182" t="n">
        <f aca="false">F22*G22*10000</f>
        <v>-152523.261140806</v>
      </c>
      <c r="F22" s="183" t="n">
        <v>15.0022879810629</v>
      </c>
      <c r="G22" s="0" t="n">
        <f aca="false">J9</f>
        <v>-1.01666666666667</v>
      </c>
      <c r="I22" s="0" t="n">
        <v>4.8</v>
      </c>
      <c r="K22" s="184" t="n">
        <v>-32.8620622042952</v>
      </c>
      <c r="L22" s="0" t="n">
        <v>7.75</v>
      </c>
      <c r="M22" s="183" t="n">
        <f aca="false">L22+K22+F22</f>
        <v>-10.1097742232323</v>
      </c>
    </row>
    <row r="23" customFormat="false" ht="12.75" hidden="false" customHeight="false" outlineLevel="0" collapsed="false">
      <c r="A23" s="36" t="n">
        <v>37288</v>
      </c>
      <c r="E23" s="182" t="n">
        <f aca="false">F23*G23*10000</f>
        <v>-4355.6459252147</v>
      </c>
      <c r="F23" s="183" t="n">
        <v>1.25471281796308</v>
      </c>
      <c r="G23" s="0" t="n">
        <f aca="false">J$10</f>
        <v>-0.347142857142857</v>
      </c>
      <c r="I23" s="0" t="n">
        <v>2.84</v>
      </c>
    </row>
    <row r="24" customFormat="false" ht="12.75" hidden="false" customHeight="false" outlineLevel="0" collapsed="false">
      <c r="A24" s="36" t="n">
        <v>37316</v>
      </c>
      <c r="E24" s="182" t="n">
        <f aca="false">F24*G24*10000</f>
        <v>-45050.1290557016</v>
      </c>
      <c r="F24" s="183" t="n">
        <v>12.9774034316836</v>
      </c>
      <c r="G24" s="0" t="n">
        <f aca="false">J$10</f>
        <v>-0.347142857142857</v>
      </c>
      <c r="I24" s="0" t="n">
        <v>1.99</v>
      </c>
    </row>
    <row r="25" customFormat="false" ht="12.75" hidden="false" customHeight="false" outlineLevel="0" collapsed="false">
      <c r="E25" s="182" t="n">
        <f aca="false">F25*G25*10000</f>
        <v>-39960.9305704302</v>
      </c>
      <c r="F25" s="183" t="n">
        <v>11.5113791766671</v>
      </c>
      <c r="G25" s="0" t="n">
        <f aca="false">J$10</f>
        <v>-0.347142857142857</v>
      </c>
      <c r="I25" s="0" t="n">
        <v>2.09</v>
      </c>
    </row>
    <row r="26" customFormat="false" ht="12.75" hidden="false" customHeight="false" outlineLevel="0" collapsed="false">
      <c r="E26" s="182" t="n">
        <f aca="false">F26*G26*10000</f>
        <v>-19376.0088686534</v>
      </c>
      <c r="F26" s="183" t="n">
        <v>5.58156634076436</v>
      </c>
      <c r="G26" s="0" t="n">
        <f aca="false">J$10</f>
        <v>-0.347142857142857</v>
      </c>
      <c r="I26" s="0" t="n">
        <v>2.59</v>
      </c>
    </row>
    <row r="27" customFormat="false" ht="12.75" hidden="false" customHeight="false" outlineLevel="0" collapsed="false">
      <c r="E27" s="182" t="n">
        <f aca="false">F27*G27*10000</f>
        <v>-23678.5777362374</v>
      </c>
      <c r="F27" s="183" t="n">
        <v>6.82098947134411</v>
      </c>
      <c r="G27" s="0" t="n">
        <f aca="false">J$10</f>
        <v>-0.347142857142857</v>
      </c>
      <c r="I27" s="0" t="n">
        <v>2.59</v>
      </c>
    </row>
    <row r="28" customFormat="false" ht="12.75" hidden="false" customHeight="false" outlineLevel="0" collapsed="false">
      <c r="E28" s="182" t="n">
        <f aca="false">F28*G28*10000</f>
        <v>-25684.2718001241</v>
      </c>
      <c r="F28" s="183" t="n">
        <v>7.39876142390407</v>
      </c>
      <c r="G28" s="0" t="n">
        <f aca="false">J$10</f>
        <v>-0.347142857142857</v>
      </c>
      <c r="I28" s="0" t="n">
        <v>2.59</v>
      </c>
    </row>
    <row r="29" customFormat="false" ht="12.75" hidden="false" customHeight="false" outlineLevel="0" collapsed="false">
      <c r="A29" s="0" t="s">
        <v>200</v>
      </c>
      <c r="E29" s="182" t="n">
        <f aca="false">F29*G29*10000</f>
        <v>-75082.2307509296</v>
      </c>
      <c r="F29" s="183" t="n">
        <v>21.6286261422431</v>
      </c>
      <c r="G29" s="0" t="n">
        <f aca="false">J$10</f>
        <v>-0.347142857142857</v>
      </c>
      <c r="I29" s="0" t="n">
        <v>1.74</v>
      </c>
    </row>
    <row r="30" customFormat="false" ht="12.75" hidden="false" customHeight="false" outlineLevel="0" collapsed="false">
      <c r="A30" s="0" t="s">
        <v>201</v>
      </c>
    </row>
    <row r="31" customFormat="false" ht="12.75" hidden="false" customHeight="false" outlineLevel="0" collapsed="false">
      <c r="A31" s="0" t="s">
        <v>202</v>
      </c>
    </row>
    <row r="32" customFormat="false" ht="12.75" hidden="false" customHeight="false" outlineLevel="0" collapsed="false">
      <c r="A32" s="0" t="s">
        <v>203</v>
      </c>
    </row>
    <row r="33" customFormat="false" ht="12.75" hidden="false" customHeight="false" outlineLevel="0" collapsed="false">
      <c r="A33" s="0" t="s">
        <v>204</v>
      </c>
    </row>
    <row r="34" customFormat="false" ht="12.75" hidden="false" customHeight="false" outlineLevel="0" collapsed="false">
      <c r="A34" s="0" t="s">
        <v>205</v>
      </c>
    </row>
    <row r="35" customFormat="false" ht="12.75" hidden="false" customHeight="false" outlineLevel="0" collapsed="false">
      <c r="A35" s="0" t="s">
        <v>98</v>
      </c>
    </row>
    <row r="36" customFormat="false" ht="12.75" hidden="false" customHeight="false" outlineLevel="0" collapsed="false">
      <c r="A36" s="0" t="s">
        <v>98</v>
      </c>
    </row>
    <row r="37" customFormat="false" ht="12.75" hidden="false" customHeight="false" outlineLevel="0" collapsed="false">
      <c r="A37" s="0" t="s">
        <v>206</v>
      </c>
    </row>
    <row r="38" customFormat="false" ht="12.75" hidden="false" customHeight="false" outlineLevel="0" collapsed="false">
      <c r="A38" s="0" t="s">
        <v>207</v>
      </c>
    </row>
    <row r="39" customFormat="false" ht="12.75" hidden="false" customHeight="false" outlineLevel="0" collapsed="false">
      <c r="A39" s="0" t="s">
        <v>208</v>
      </c>
    </row>
    <row r="40" customFormat="false" ht="12.75" hidden="false" customHeight="false" outlineLevel="0" collapsed="false">
      <c r="A40" s="0" t="s">
        <v>209</v>
      </c>
    </row>
    <row r="41" customFormat="false" ht="12.75" hidden="false" customHeight="false" outlineLevel="0" collapsed="false">
      <c r="A41" s="0" t="s">
        <v>210</v>
      </c>
    </row>
    <row r="46" customFormat="false" ht="12.75" hidden="false" customHeight="false" outlineLevel="0" collapsed="false">
      <c r="B46" s="182" t="n">
        <f aca="false">C46*(D46-E46)*10000</f>
        <v>-11571.7614203825</v>
      </c>
      <c r="C46" s="0" t="n">
        <v>-23.1435228407647</v>
      </c>
      <c r="D46" s="0" t="n">
        <v>9.65</v>
      </c>
      <c r="E46" s="0" t="n">
        <v>9.6</v>
      </c>
    </row>
    <row r="47" customFormat="false" ht="12.75" hidden="false" customHeight="false" outlineLevel="0" collapsed="false">
      <c r="B47" s="182" t="n">
        <f aca="false">C47*(D47-E47)*10000</f>
        <v>128251.921303951</v>
      </c>
      <c r="C47" s="0" t="n">
        <v>-16.0314901629938</v>
      </c>
      <c r="D47" s="0" t="n">
        <v>7.95</v>
      </c>
      <c r="E47" s="0" t="n">
        <v>8.75</v>
      </c>
    </row>
    <row r="48" customFormat="false" ht="12.75" hidden="false" customHeight="false" outlineLevel="0" collapsed="false">
      <c r="B48" s="182" t="n">
        <f aca="false">C48*(D48-E48)*10000</f>
        <v>-225266.454473416</v>
      </c>
      <c r="C48" s="0" t="n">
        <v>50.0592121052035</v>
      </c>
      <c r="D48" s="0" t="n">
        <v>7.24</v>
      </c>
      <c r="E48" s="0" t="n">
        <v>7.69</v>
      </c>
    </row>
    <row r="49" customFormat="false" ht="12.75" hidden="false" customHeight="false" outlineLevel="0" collapsed="false">
      <c r="B49" s="182" t="n">
        <f aca="false">C49*(D49-E49)*10000</f>
        <v>-223341.561076668</v>
      </c>
      <c r="C49" s="0" t="n">
        <v>49.6314580170373</v>
      </c>
      <c r="D49" s="0" t="n">
        <v>7.42</v>
      </c>
      <c r="E49" s="0" t="n">
        <v>7.87</v>
      </c>
    </row>
    <row r="50" customFormat="false" ht="12.75" hidden="false" customHeight="false" outlineLevel="0" collapsed="false">
      <c r="B50" s="182" t="n">
        <f aca="false">C50*(D50-E50)*10000</f>
        <v>-216157.582687388</v>
      </c>
      <c r="C50" s="0" t="n">
        <v>48.0350183749751</v>
      </c>
      <c r="D50" s="0" t="n">
        <v>7.24</v>
      </c>
      <c r="E50" s="0" t="n">
        <v>7.69</v>
      </c>
    </row>
    <row r="51" customFormat="false" ht="12.75" hidden="false" customHeight="false" outlineLevel="0" collapsed="false">
      <c r="B51" s="182" t="n">
        <f aca="false">C51*(D51-E51)*10000</f>
        <v>708010.467134779</v>
      </c>
      <c r="C51" s="0" t="n">
        <v>-45.6780946538567</v>
      </c>
      <c r="D51" s="0" t="n">
        <v>5.1</v>
      </c>
      <c r="E51" s="0" t="n">
        <v>6.65</v>
      </c>
    </row>
    <row r="52" customFormat="false" ht="12.75" hidden="false" customHeight="false" outlineLevel="0" collapsed="false">
      <c r="B52" s="182" t="n">
        <f aca="false">C52*(D52-E52)*10000</f>
        <v>1808.17281555577</v>
      </c>
      <c r="C52" s="0" t="n">
        <v>-0.15723241874398</v>
      </c>
      <c r="D52" s="0" t="n">
        <v>5.55</v>
      </c>
      <c r="E52" s="0" t="n">
        <v>6.7</v>
      </c>
    </row>
    <row r="53" customFormat="false" ht="12.75" hidden="false" customHeight="false" outlineLevel="0" collapsed="false">
      <c r="B53" s="182" t="n">
        <f aca="false">C53*(D53-E53)*10000</f>
        <v>113194.03057109</v>
      </c>
      <c r="C53" s="0" t="n">
        <v>-9.8429591800948</v>
      </c>
      <c r="D53" s="0" t="n">
        <v>5.65</v>
      </c>
      <c r="E53" s="0" t="n">
        <v>6.8</v>
      </c>
    </row>
    <row r="54" customFormat="false" ht="12.75" hidden="false" customHeight="false" outlineLevel="0" collapsed="false">
      <c r="B54" s="182" t="n">
        <f aca="false">C54*(D54-E54)*10000</f>
        <v>-724238.574678708</v>
      </c>
      <c r="C54" s="0" t="n">
        <v>53.6473018280524</v>
      </c>
      <c r="D54" s="0" t="n">
        <v>6.15</v>
      </c>
      <c r="E54" s="0" t="n">
        <v>7.5</v>
      </c>
    </row>
    <row r="55" customFormat="false" ht="12.75" hidden="false" customHeight="false" outlineLevel="0" collapsed="false">
      <c r="B55" s="182" t="n">
        <f aca="false">C55*(D55-E55)*10000</f>
        <v>-810979.500582593</v>
      </c>
      <c r="C55" s="0" t="n">
        <v>60.0725555987106</v>
      </c>
      <c r="D55" s="0" t="n">
        <v>5.45</v>
      </c>
      <c r="E55" s="0" t="n">
        <v>6.8</v>
      </c>
    </row>
    <row r="56" customFormat="false" ht="12.75" hidden="false" customHeight="false" outlineLevel="0" collapsed="false">
      <c r="B56" s="182" t="n">
        <f aca="false">C56*(D56-E56)*10000</f>
        <v>-202530.887744349</v>
      </c>
      <c r="C56" s="0" t="n">
        <v>15.0022879810629</v>
      </c>
      <c r="D56" s="0" t="n">
        <v>3.45</v>
      </c>
      <c r="E56" s="0" t="n">
        <v>4.8</v>
      </c>
    </row>
    <row r="57" customFormat="false" ht="12.75" hidden="false" customHeight="false" outlineLevel="0" collapsed="false">
      <c r="B57" s="182" t="n">
        <f aca="false">C57*(D57-E57)*10000</f>
        <v>-5018.85127185233</v>
      </c>
      <c r="C57" s="0" t="n">
        <v>1.25471281796308</v>
      </c>
      <c r="D57" s="0" t="n">
        <v>2.44</v>
      </c>
      <c r="E57" s="0" t="n">
        <v>2.84</v>
      </c>
      <c r="I57" s="0" t="n">
        <f aca="false">850000*0.62</f>
        <v>527000</v>
      </c>
    </row>
    <row r="58" customFormat="false" ht="12.75" hidden="false" customHeight="false" outlineLevel="0" collapsed="false">
      <c r="B58" s="182" t="n">
        <f aca="false">C58*(D58-E58)*10000</f>
        <v>-51909.6137267344</v>
      </c>
      <c r="C58" s="0" t="n">
        <v>12.9774034316836</v>
      </c>
      <c r="D58" s="0" t="n">
        <v>1.59</v>
      </c>
      <c r="E58" s="0" t="n">
        <v>1.99</v>
      </c>
    </row>
    <row r="59" customFormat="false" ht="12.75" hidden="false" customHeight="false" outlineLevel="0" collapsed="false">
      <c r="B59" s="182" t="n">
        <f aca="false">C59*(D59-E59)*10000</f>
        <v>-46045.5167066685</v>
      </c>
      <c r="C59" s="0" t="n">
        <v>11.5113791766671</v>
      </c>
      <c r="D59" s="0" t="n">
        <v>1.69</v>
      </c>
      <c r="E59" s="0" t="n">
        <v>2.09</v>
      </c>
    </row>
    <row r="60" customFormat="false" ht="12.75" hidden="false" customHeight="false" outlineLevel="0" collapsed="false">
      <c r="B60" s="182" t="n">
        <f aca="false">C60*(D60-E60)*10000</f>
        <v>-22326.2653630574</v>
      </c>
      <c r="C60" s="0" t="n">
        <v>5.58156634076436</v>
      </c>
      <c r="D60" s="0" t="n">
        <v>2.19</v>
      </c>
      <c r="E60" s="0" t="n">
        <v>2.59</v>
      </c>
    </row>
    <row r="61" customFormat="false" ht="12.75" hidden="false" customHeight="false" outlineLevel="0" collapsed="false">
      <c r="B61" s="182" t="n">
        <f aca="false">C61*(D61-E61)*10000</f>
        <v>-27283.9578853764</v>
      </c>
      <c r="C61" s="0" t="n">
        <v>6.82098947134411</v>
      </c>
      <c r="D61" s="0" t="n">
        <v>2.19</v>
      </c>
      <c r="E61" s="0" t="n">
        <v>2.59</v>
      </c>
    </row>
    <row r="62" customFormat="false" ht="12.75" hidden="false" customHeight="false" outlineLevel="0" collapsed="false">
      <c r="B62" s="182" t="n">
        <f aca="false">C62*(D62-E62)*10000</f>
        <v>-29595.0456956163</v>
      </c>
      <c r="C62" s="0" t="n">
        <v>7.39876142390407</v>
      </c>
      <c r="D62" s="0" t="n">
        <v>2.19</v>
      </c>
      <c r="E62" s="0" t="n">
        <v>2.59</v>
      </c>
    </row>
    <row r="63" customFormat="false" ht="12.75" hidden="false" customHeight="false" outlineLevel="0" collapsed="false">
      <c r="B63" s="182" t="n">
        <f aca="false">C63*(D63-E63)*10000</f>
        <v>-86514.5045689724</v>
      </c>
      <c r="C63" s="0" t="n">
        <v>21.6286261422431</v>
      </c>
      <c r="D63" s="0" t="n">
        <v>1.34</v>
      </c>
      <c r="E63" s="0" t="n">
        <v>1.74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H9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1" topLeftCell="C12" activePane="bottomRight" state="frozen"/>
      <selection pane="topLeft" activeCell="A1" activeCellId="0" sqref="A1"/>
      <selection pane="topRight" activeCell="C1" activeCellId="0" sqref="C1"/>
      <selection pane="bottomLeft" activeCell="A12" activeCellId="0" sqref="A12"/>
      <selection pane="bottomRight" activeCell="G15" activeCellId="0" sqref="G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33" width="9.14"/>
    <col collapsed="false" customWidth="true" hidden="false" outlineLevel="0" max="14" min="3" style="33" width="15.7"/>
    <col collapsed="false" customWidth="true" hidden="false" outlineLevel="0" max="18" min="15" style="33" width="9.14"/>
    <col collapsed="false" customWidth="true" hidden="false" outlineLevel="0" max="84" min="19" style="33" width="15.7"/>
    <col collapsed="false" customWidth="true" hidden="false" outlineLevel="0" max="142" min="85" style="33" width="9.14"/>
  </cols>
  <sheetData>
    <row r="1" customFormat="false" ht="12.75" hidden="false" customHeight="false" outlineLevel="0" collapsed="false">
      <c r="FX1" s="183"/>
    </row>
    <row r="2" customFormat="false" ht="12.75" hidden="false" customHeight="false" outlineLevel="0" collapsed="false">
      <c r="C2" s="47" t="n">
        <f aca="false">S14+U14+Z14+AB14+AC14+AD14+AM14</f>
        <v>0</v>
      </c>
      <c r="D2" s="47"/>
      <c r="F2" s="47"/>
      <c r="G2" s="47"/>
      <c r="FX2" s="183"/>
    </row>
    <row r="3" customFormat="false" ht="12.75" hidden="false" customHeight="false" outlineLevel="0" collapsed="false">
      <c r="EP3" s="183"/>
      <c r="EQ3" s="183"/>
      <c r="ER3" s="183"/>
      <c r="ES3" s="183"/>
      <c r="ET3" s="183"/>
      <c r="EU3" s="183"/>
      <c r="EW3" s="47"/>
      <c r="EX3" s="47"/>
      <c r="EY3" s="47"/>
      <c r="EZ3" s="47"/>
      <c r="FA3" s="47"/>
      <c r="FD3" s="183"/>
      <c r="FX3" s="183"/>
    </row>
    <row r="4" customFormat="false" ht="12.75" hidden="false" customHeight="false" outlineLevel="0" collapsed="false">
      <c r="A4" s="47" t="s">
        <v>211</v>
      </c>
      <c r="B4" s="47"/>
      <c r="C4" s="47" t="n">
        <f aca="false">C14</f>
        <v>0</v>
      </c>
      <c r="D4" s="47" t="n">
        <f aca="false">D14</f>
        <v>0</v>
      </c>
      <c r="E4" s="47" t="n">
        <f aca="false">E14</f>
        <v>0</v>
      </c>
      <c r="F4" s="47" t="n">
        <f aca="false">F14</f>
        <v>0</v>
      </c>
      <c r="G4" s="47" t="n">
        <f aca="false">G14</f>
        <v>-0.447385332</v>
      </c>
      <c r="H4" s="47" t="n">
        <f aca="false">H14</f>
        <v>0</v>
      </c>
      <c r="I4" s="47" t="n">
        <f aca="false">I14</f>
        <v>0</v>
      </c>
      <c r="J4" s="47" t="n">
        <f aca="false">J14</f>
        <v>0</v>
      </c>
      <c r="K4" s="47" t="n">
        <f aca="false">K14</f>
        <v>0</v>
      </c>
      <c r="L4" s="47" t="n">
        <f aca="false">L14</f>
        <v>0</v>
      </c>
      <c r="M4" s="47" t="n">
        <f aca="false">M14</f>
        <v>0</v>
      </c>
      <c r="N4" s="47" t="n">
        <f aca="false">N14</f>
        <v>0</v>
      </c>
      <c r="O4" s="47" t="n">
        <f aca="false">O14</f>
        <v>0</v>
      </c>
      <c r="P4" s="47" t="n">
        <f aca="false">P14</f>
        <v>0</v>
      </c>
      <c r="Q4" s="47" t="n">
        <f aca="false">Q14</f>
        <v>0</v>
      </c>
      <c r="R4" s="47" t="n">
        <f aca="false">R14</f>
        <v>0</v>
      </c>
      <c r="S4" s="47" t="n">
        <f aca="false">S14</f>
        <v>0</v>
      </c>
      <c r="T4" s="47" t="n">
        <f aca="false">T14</f>
        <v>0</v>
      </c>
      <c r="U4" s="47" t="n">
        <f aca="false">U14</f>
        <v>0</v>
      </c>
      <c r="V4" s="47" t="n">
        <f aca="false">V14</f>
        <v>0</v>
      </c>
      <c r="W4" s="47" t="n">
        <f aca="false">W14</f>
        <v>0</v>
      </c>
      <c r="X4" s="47" t="n">
        <f aca="false">X14</f>
        <v>0</v>
      </c>
      <c r="Y4" s="47" t="n">
        <f aca="false">Y14</f>
        <v>0</v>
      </c>
      <c r="Z4" s="47" t="n">
        <f aca="false">Z14</f>
        <v>0</v>
      </c>
      <c r="AA4" s="47" t="n">
        <f aca="false">AA14</f>
        <v>0</v>
      </c>
      <c r="AB4" s="47" t="n">
        <f aca="false">AB14</f>
        <v>0</v>
      </c>
      <c r="AC4" s="47" t="n">
        <f aca="false">AC14</f>
        <v>0</v>
      </c>
      <c r="AD4" s="47" t="n">
        <f aca="false">AD14</f>
        <v>0</v>
      </c>
      <c r="AE4" s="47" t="n">
        <f aca="false">AE14</f>
        <v>0</v>
      </c>
      <c r="AF4" s="47" t="n">
        <f aca="false">AF14</f>
        <v>0</v>
      </c>
      <c r="AG4" s="47" t="n">
        <f aca="false">AG14</f>
        <v>0</v>
      </c>
      <c r="AH4" s="47" t="n">
        <f aca="false">AH14</f>
        <v>0</v>
      </c>
      <c r="AI4" s="47" t="n">
        <f aca="false">AI14</f>
        <v>0</v>
      </c>
      <c r="AJ4" s="47" t="n">
        <f aca="false">AJ14</f>
        <v>0</v>
      </c>
      <c r="AK4" s="47" t="n">
        <f aca="false">AK14</f>
        <v>0</v>
      </c>
      <c r="AL4" s="47" t="n">
        <f aca="false">AL14</f>
        <v>0</v>
      </c>
      <c r="AM4" s="47" t="n">
        <f aca="false">AM14</f>
        <v>0</v>
      </c>
      <c r="AN4" s="47" t="n">
        <f aca="false">AN14</f>
        <v>0</v>
      </c>
      <c r="AO4" s="47" t="n">
        <f aca="false">AO14</f>
        <v>0</v>
      </c>
      <c r="AP4" s="47" t="n">
        <f aca="false">AP14</f>
        <v>0</v>
      </c>
      <c r="AQ4" s="47" t="n">
        <f aca="false">AQ14</f>
        <v>0</v>
      </c>
      <c r="AR4" s="47" t="n">
        <f aca="false">AR14</f>
        <v>0</v>
      </c>
      <c r="AS4" s="47" t="n">
        <f aca="false">AS14</f>
        <v>0</v>
      </c>
      <c r="AT4" s="47" t="n">
        <f aca="false">AT14</f>
        <v>0</v>
      </c>
      <c r="AU4" s="47" t="n">
        <f aca="false">AU14</f>
        <v>0</v>
      </c>
      <c r="AV4" s="47" t="n">
        <f aca="false">AV14</f>
        <v>0</v>
      </c>
      <c r="AW4" s="47" t="n">
        <f aca="false">AW14</f>
        <v>0</v>
      </c>
      <c r="AX4" s="47" t="n">
        <f aca="false">AX14</f>
        <v>0</v>
      </c>
      <c r="AY4" s="47" t="n">
        <f aca="false">AY14</f>
        <v>0</v>
      </c>
      <c r="AZ4" s="47" t="n">
        <f aca="false">AZ14</f>
        <v>0</v>
      </c>
      <c r="BA4" s="47" t="n">
        <f aca="false">BA14</f>
        <v>0</v>
      </c>
      <c r="BB4" s="47" t="n">
        <f aca="false">BB14</f>
        <v>0</v>
      </c>
      <c r="BC4" s="47" t="n">
        <f aca="false">BC14</f>
        <v>0</v>
      </c>
      <c r="BD4" s="47" t="n">
        <f aca="false">BD14</f>
        <v>0</v>
      </c>
      <c r="BE4" s="47" t="n">
        <f aca="false">BE14</f>
        <v>0</v>
      </c>
      <c r="BF4" s="47" t="n">
        <f aca="false">BF14</f>
        <v>0</v>
      </c>
      <c r="BG4" s="47" t="n">
        <f aca="false">BG14</f>
        <v>0</v>
      </c>
      <c r="BH4" s="47" t="n">
        <f aca="false">BH14</f>
        <v>0</v>
      </c>
      <c r="BI4" s="47" t="n">
        <f aca="false">BI14</f>
        <v>0</v>
      </c>
      <c r="BJ4" s="47" t="n">
        <f aca="false">BJ14</f>
        <v>0</v>
      </c>
      <c r="BK4" s="47" t="n">
        <f aca="false">BK14</f>
        <v>0</v>
      </c>
      <c r="BL4" s="47" t="n">
        <f aca="false">BL14</f>
        <v>0</v>
      </c>
      <c r="BM4" s="47" t="n">
        <f aca="false">BM14</f>
        <v>0</v>
      </c>
      <c r="BN4" s="47" t="n">
        <f aca="false">BN14</f>
        <v>0</v>
      </c>
      <c r="BO4" s="47" t="n">
        <f aca="false">BO14</f>
        <v>0</v>
      </c>
      <c r="BP4" s="47" t="n">
        <f aca="false">BP14</f>
        <v>0</v>
      </c>
      <c r="BQ4" s="47" t="n">
        <f aca="false">BQ14</f>
        <v>0</v>
      </c>
      <c r="BR4" s="47" t="n">
        <f aca="false">BR14</f>
        <v>0</v>
      </c>
      <c r="BS4" s="47" t="n">
        <f aca="false">BS14</f>
        <v>0</v>
      </c>
      <c r="BT4" s="47" t="n">
        <f aca="false">BT14</f>
        <v>0</v>
      </c>
      <c r="BU4" s="47" t="n">
        <f aca="false">BU14</f>
        <v>0</v>
      </c>
      <c r="BV4" s="47" t="n">
        <f aca="false">BV14</f>
        <v>0</v>
      </c>
      <c r="BW4" s="47" t="n">
        <f aca="false">BW14</f>
        <v>0</v>
      </c>
      <c r="BX4" s="47" t="n">
        <f aca="false">BX14</f>
        <v>0</v>
      </c>
      <c r="BY4" s="47" t="n">
        <f aca="false">BY14</f>
        <v>0</v>
      </c>
      <c r="BZ4" s="47" t="n">
        <f aca="false">BZ14</f>
        <v>0</v>
      </c>
      <c r="CA4" s="47" t="n">
        <f aca="false">CA14</f>
        <v>0</v>
      </c>
      <c r="CB4" s="47" t="n">
        <f aca="false">CB14</f>
        <v>0</v>
      </c>
      <c r="CC4" s="47" t="n">
        <f aca="false">CC14</f>
        <v>0</v>
      </c>
      <c r="CD4" s="47" t="n">
        <f aca="false">CD14</f>
        <v>0</v>
      </c>
      <c r="CE4" s="47" t="n">
        <f aca="false">CE14</f>
        <v>0</v>
      </c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P4" s="183" t="n">
        <f aca="false">SUM(EP12:EP13)</f>
        <v>0</v>
      </c>
      <c r="EQ4" s="183" t="n">
        <f aca="false">SUM(EQ12:EQ13)</f>
        <v>0</v>
      </c>
      <c r="ER4" s="183" t="n">
        <f aca="false">SUM(ER12:ER13)</f>
        <v>0</v>
      </c>
      <c r="ES4" s="183" t="n">
        <f aca="false">SUM(ES12:ES13)</f>
        <v>0</v>
      </c>
      <c r="ET4" s="183" t="n">
        <f aca="false">SUM(ET12:ET13)</f>
        <v>0</v>
      </c>
      <c r="EU4" s="183" t="n">
        <f aca="false">SUM(EU12:EU13)</f>
        <v>0</v>
      </c>
      <c r="EW4" s="183" t="n">
        <f aca="false">SUM(EW12:EW13)</f>
        <v>0</v>
      </c>
      <c r="EX4" s="183" t="n">
        <f aca="false">SUM(EX12:EX13)</f>
        <v>0</v>
      </c>
      <c r="EY4" s="183" t="n">
        <f aca="false">SUM(EY12:EY13)</f>
        <v>0</v>
      </c>
      <c r="EZ4" s="183" t="n">
        <f aca="false">SUM(EZ12:EZ13)</f>
        <v>0</v>
      </c>
      <c r="FA4" s="183" t="n">
        <f aca="false">SUM(FA12:FA13)</f>
        <v>0</v>
      </c>
      <c r="FD4" s="183" t="n">
        <f aca="false">SUM(FD12:FD13)</f>
        <v>0</v>
      </c>
      <c r="FX4" s="183"/>
    </row>
    <row r="5" customFormat="false" ht="12.75" hidden="false" customHeight="false" outlineLevel="0" collapsed="false">
      <c r="A5" s="47" t="s">
        <v>212</v>
      </c>
      <c r="B5" s="47"/>
      <c r="C5" s="47" t="n">
        <f aca="false">SUM(C15:C18)</f>
        <v>-751.123712464941</v>
      </c>
      <c r="D5" s="47" t="n">
        <f aca="false">SUM(D15:D18)</f>
        <v>-139.13850193</v>
      </c>
      <c r="E5" s="47" t="n">
        <f aca="false">SUM(E15:E18)</f>
        <v>0</v>
      </c>
      <c r="F5" s="47" t="n">
        <f aca="false">SUM(F15:F18)</f>
        <v>1619.12372211549</v>
      </c>
      <c r="G5" s="47" t="n">
        <f aca="false">SUM(G15:G18)</f>
        <v>8.87847467628936</v>
      </c>
      <c r="H5" s="47" t="n">
        <f aca="false">SUM(H15:H18)</f>
        <v>-9.1152356189323</v>
      </c>
      <c r="I5" s="47" t="n">
        <f aca="false">SUM(I15:I18)</f>
        <v>-280.856731992314</v>
      </c>
      <c r="J5" s="47" t="n">
        <f aca="false">SUM(J15:J18)</f>
        <v>256.317925802973</v>
      </c>
      <c r="K5" s="47" t="n">
        <f aca="false">SUM(K15:K18)</f>
        <v>168.138878450159</v>
      </c>
      <c r="L5" s="47" t="n">
        <f aca="false">SUM(L15:L18)</f>
        <v>-420.83164974</v>
      </c>
      <c r="M5" s="47" t="n">
        <f aca="false">SUM(M15:M18)</f>
        <v>688.059723979319</v>
      </c>
      <c r="N5" s="47" t="n">
        <f aca="false">SUM(N15:N18)</f>
        <v>70.5822886260329</v>
      </c>
      <c r="O5" s="47" t="n">
        <f aca="false">SUM(O15:O18)</f>
        <v>0</v>
      </c>
      <c r="P5" s="47" t="n">
        <f aca="false">SUM(P15:P18)</f>
        <v>0</v>
      </c>
      <c r="Q5" s="47" t="n">
        <f aca="false">SUM(Q15:Q18)</f>
        <v>0</v>
      </c>
      <c r="R5" s="47" t="n">
        <f aca="false">SUM(R15:R18)</f>
        <v>0</v>
      </c>
      <c r="S5" s="47" t="n">
        <f aca="false">SUM(S15:S18)</f>
        <v>-751.123712464941</v>
      </c>
      <c r="T5" s="47" t="n">
        <f aca="false">SUM(T15:T18)</f>
        <v>0</v>
      </c>
      <c r="U5" s="47" t="n">
        <f aca="false">SUM(U15:U18)</f>
        <v>-139.13850193</v>
      </c>
      <c r="V5" s="47" t="n">
        <f aca="false">SUM(V15:V18)</f>
        <v>0</v>
      </c>
      <c r="W5" s="47" t="n">
        <f aca="false">SUM(W15:W18)</f>
        <v>0</v>
      </c>
      <c r="X5" s="47" t="n">
        <f aca="false">SUM(X15:X18)</f>
        <v>0</v>
      </c>
      <c r="Y5" s="47" t="n">
        <f aca="false">SUM(Y15:Y18)</f>
        <v>0</v>
      </c>
      <c r="Z5" s="47" t="n">
        <f aca="false">SUM(Z15:Z18)</f>
        <v>1619.12372211549</v>
      </c>
      <c r="AA5" s="47" t="n">
        <f aca="false">SUM(AA15:AA18)</f>
        <v>0</v>
      </c>
      <c r="AB5" s="47" t="n">
        <f aca="false">SUM(AB15:AB18)</f>
        <v>-169.99105101</v>
      </c>
      <c r="AC5" s="47" t="n">
        <f aca="false">SUM(AC15:AC18)</f>
        <v>228.22897026</v>
      </c>
      <c r="AD5" s="47" t="n">
        <f aca="false">SUM(AD15:AD18)</f>
        <v>-52.7985766017106</v>
      </c>
      <c r="AE5" s="47" t="n">
        <f aca="false">SUM(AE15:AE18)</f>
        <v>0</v>
      </c>
      <c r="AF5" s="47" t="n">
        <f aca="false">SUM(AF15:AF18)</f>
        <v>0</v>
      </c>
      <c r="AG5" s="47" t="n">
        <f aca="false">SUM(AG15:AG18)</f>
        <v>0</v>
      </c>
      <c r="AH5" s="47" t="n">
        <f aca="false">SUM(AH15:AH18)</f>
        <v>-25.3283174</v>
      </c>
      <c r="AI5" s="47" t="n">
        <f aca="false">SUM(AI15:AI18)</f>
        <v>16.2130817810677</v>
      </c>
      <c r="AJ5" s="47" t="n">
        <f aca="false">SUM(AJ15:AJ18)</f>
        <v>0</v>
      </c>
      <c r="AK5" s="47" t="n">
        <f aca="false">SUM(AK15:AK18)</f>
        <v>0</v>
      </c>
      <c r="AL5" s="47" t="n">
        <f aca="false">SUM(AL15:AL18)</f>
        <v>-200.582425592314</v>
      </c>
      <c r="AM5" s="47" t="n">
        <f aca="false">SUM(AM15:AM18)</f>
        <v>-80.2743064</v>
      </c>
      <c r="AN5" s="47" t="n">
        <f aca="false">SUM(AN15:AN18)</f>
        <v>0</v>
      </c>
      <c r="AO5" s="47" t="n">
        <f aca="false">SUM(AO15:AO18)</f>
        <v>256.317925802973</v>
      </c>
      <c r="AP5" s="47" t="n">
        <f aca="false">SUM(AP15:AP18)</f>
        <v>0</v>
      </c>
      <c r="AQ5" s="47" t="n">
        <f aca="false">SUM(AQ15:AQ18)</f>
        <v>-17.0135340722149</v>
      </c>
      <c r="AR5" s="47" t="n">
        <f aca="false">SUM(AR15:AR18)</f>
        <v>44.88338772</v>
      </c>
      <c r="AS5" s="47" t="n">
        <f aca="false">SUM(AS15:AS18)</f>
        <v>140.269024802374</v>
      </c>
      <c r="AT5" s="47" t="n">
        <f aca="false">SUM(AT15:AT18)</f>
        <v>0</v>
      </c>
      <c r="AU5" s="47" t="n">
        <f aca="false">SUM(AU15:AU18)</f>
        <v>0</v>
      </c>
      <c r="AV5" s="47" t="n">
        <f aca="false">SUM(AV15:AV18)</f>
        <v>124.63631299</v>
      </c>
      <c r="AW5" s="47" t="n">
        <f aca="false">SUM(AW15:AW18)</f>
        <v>0</v>
      </c>
      <c r="AX5" s="47" t="n">
        <f aca="false">SUM(AX15:AX18)</f>
        <v>0</v>
      </c>
      <c r="AY5" s="47" t="n">
        <f aca="false">SUM(AY15:AY18)</f>
        <v>-296.70570541</v>
      </c>
      <c r="AZ5" s="47" t="n">
        <f aca="false">SUM(AZ15:AZ18)</f>
        <v>-161.21404553</v>
      </c>
      <c r="BA5" s="47" t="n">
        <f aca="false">SUM(BA15:BA18)</f>
        <v>3.10290581</v>
      </c>
      <c r="BB5" s="47" t="n">
        <f aca="false">SUM(BB15:BB18)</f>
        <v>-28.77129686</v>
      </c>
      <c r="BC5" s="47" t="n">
        <f aca="false">SUM(BC15:BC18)</f>
        <v>0</v>
      </c>
      <c r="BD5" s="47" t="n">
        <f aca="false">SUM(BD15:BD18)</f>
        <v>0</v>
      </c>
      <c r="BE5" s="47" t="n">
        <f aca="false">SUM(BE15:BE18)</f>
        <v>0</v>
      </c>
      <c r="BF5" s="47" t="n">
        <f aca="false">SUM(BF15:BF18)</f>
        <v>0</v>
      </c>
      <c r="BG5" s="47" t="n">
        <f aca="false">SUM(BG15:BG18)</f>
        <v>-17.44435029</v>
      </c>
      <c r="BH5" s="47" t="n">
        <f aca="false">SUM(BH15:BH18)</f>
        <v>-1.88920302</v>
      </c>
      <c r="BI5" s="47" t="n">
        <f aca="false">SUM(BI15:BI18)</f>
        <v>0</v>
      </c>
      <c r="BJ5" s="47" t="n">
        <f aca="false">SUM(BJ15:BJ18)</f>
        <v>-42.54626743</v>
      </c>
      <c r="BK5" s="47" t="n">
        <f aca="false">SUM(BK15:BK18)</f>
        <v>0</v>
      </c>
      <c r="BL5" s="47" t="n">
        <f aca="false">SUM(BL15:BL18)</f>
        <v>0</v>
      </c>
      <c r="BM5" s="47" t="n">
        <f aca="false">SUM(BM15:BM18)</f>
        <v>0</v>
      </c>
      <c r="BN5" s="47" t="n">
        <f aca="false">SUM(BN15:BN18)</f>
        <v>-206.295466770667</v>
      </c>
      <c r="BO5" s="47" t="n">
        <f aca="false">SUM(BO15:BO18)</f>
        <v>86.73240063</v>
      </c>
      <c r="BP5" s="47" t="n">
        <f aca="false">SUM(BP15:BP18)</f>
        <v>-215.824542840227</v>
      </c>
      <c r="BQ5" s="47" t="n">
        <f aca="false">SUM(BQ15:BQ18)</f>
        <v>1.35587147</v>
      </c>
      <c r="BR5" s="47" t="n">
        <f aca="false">SUM(BR15:BR18)</f>
        <v>1022.09146149021</v>
      </c>
      <c r="BS5" s="47" t="n">
        <f aca="false">SUM(BS15:BS18)</f>
        <v>0</v>
      </c>
      <c r="BT5" s="47" t="n">
        <f aca="false">SUM(BT15:BT18)</f>
        <v>-4.74941006</v>
      </c>
      <c r="BU5" s="47" t="n">
        <f aca="false">SUM(BU15:BU18)</f>
        <v>259.30154419023</v>
      </c>
      <c r="BV5" s="47" t="n">
        <f aca="false">SUM(BV15:BV18)</f>
        <v>6.33927649</v>
      </c>
      <c r="BW5" s="47" t="n">
        <f aca="false">SUM(BW15:BW18)</f>
        <v>0</v>
      </c>
      <c r="BX5" s="47" t="n">
        <f aca="false">SUM(BX15:BX18)</f>
        <v>0</v>
      </c>
      <c r="BY5" s="47" t="n">
        <f aca="false">SUM(BY15:BY18)</f>
        <v>-14.68107119</v>
      </c>
      <c r="BZ5" s="47" t="n">
        <f aca="false">SUM(BZ15:BZ18)</f>
        <v>0</v>
      </c>
      <c r="CA5" s="47" t="n">
        <f aca="false">SUM(CA15:CA18)</f>
        <v>-158.457104264197</v>
      </c>
      <c r="CB5" s="47" t="n">
        <f aca="false">SUM(CB15:CB18)</f>
        <v>0.89593805</v>
      </c>
      <c r="CC5" s="47" t="n">
        <f aca="false">SUM(CC15:CC18)</f>
        <v>-24.65093592</v>
      </c>
      <c r="CD5" s="47" t="n">
        <f aca="false">SUM(CD15:CD18)</f>
        <v>0</v>
      </c>
      <c r="CE5" s="47" t="n">
        <f aca="false">SUM(CE15:CE18)</f>
        <v>6.58405133</v>
      </c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P5" s="183" t="n">
        <f aca="false">SUM(EP14:EP18)</f>
        <v>0</v>
      </c>
      <c r="EQ5" s="183" t="n">
        <f aca="false">SUM(EQ14:EQ18)</f>
        <v>0</v>
      </c>
      <c r="ER5" s="183" t="n">
        <f aca="false">SUM(ER14:ER18)</f>
        <v>0</v>
      </c>
      <c r="ES5" s="183" t="n">
        <f aca="false">SUM(ES14:ES18)</f>
        <v>0</v>
      </c>
      <c r="ET5" s="183" t="n">
        <f aca="false">SUM(ET14:ET18)</f>
        <v>0</v>
      </c>
      <c r="EU5" s="183" t="n">
        <f aca="false">SUM(EU14:EU18)</f>
        <v>0</v>
      </c>
      <c r="EW5" s="183" t="n">
        <f aca="false">SUM(EW14:EW18)</f>
        <v>0</v>
      </c>
      <c r="EX5" s="183" t="n">
        <f aca="false">SUM(EX14:EX18)</f>
        <v>0</v>
      </c>
      <c r="EY5" s="183" t="n">
        <f aca="false">SUM(EY14:EY18)</f>
        <v>0</v>
      </c>
      <c r="EZ5" s="183" t="n">
        <f aca="false">SUM(EZ14:EZ18)</f>
        <v>0</v>
      </c>
      <c r="FA5" s="183" t="n">
        <f aca="false">SUM(FA14:FA18)</f>
        <v>0</v>
      </c>
      <c r="FD5" s="183" t="n">
        <f aca="false">SUM(FD14:FD18)</f>
        <v>0</v>
      </c>
      <c r="FX5" s="183"/>
    </row>
    <row r="6" customFormat="false" ht="12.75" hidden="false" customHeight="false" outlineLevel="0" collapsed="false">
      <c r="A6" s="2" t="s">
        <v>184</v>
      </c>
      <c r="B6" s="47"/>
      <c r="C6" s="47" t="n">
        <f aca="false">C19</f>
        <v>338.409058564869</v>
      </c>
      <c r="D6" s="47" t="n">
        <f aca="false">D19</f>
        <v>105.82460114</v>
      </c>
      <c r="E6" s="47" t="n">
        <f aca="false">E19</f>
        <v>0</v>
      </c>
      <c r="F6" s="47" t="n">
        <f aca="false">F19</f>
        <v>2093.06746757833</v>
      </c>
      <c r="G6" s="47" t="n">
        <f aca="false">G19</f>
        <v>-1968.97796794766</v>
      </c>
      <c r="H6" s="47" t="n">
        <f aca="false">H19</f>
        <v>105.638440163615</v>
      </c>
      <c r="I6" s="47" t="n">
        <f aca="false">I19</f>
        <v>-542.609642665993</v>
      </c>
      <c r="J6" s="47" t="n">
        <f aca="false">J19</f>
        <v>183.951769129541</v>
      </c>
      <c r="K6" s="47" t="n">
        <f aca="false">K19</f>
        <v>12.58837029</v>
      </c>
      <c r="L6" s="47" t="n">
        <f aca="false">L19</f>
        <v>49.7605059200001</v>
      </c>
      <c r="M6" s="47" t="n">
        <f aca="false">M19</f>
        <v>-224.435441491487</v>
      </c>
      <c r="N6" s="47" t="e">
        <f aca="false">N19</f>
        <v>#N/A</v>
      </c>
      <c r="O6" s="47" t="n">
        <f aca="false">O19</f>
        <v>0</v>
      </c>
      <c r="P6" s="47" t="n">
        <f aca="false">P19</f>
        <v>0</v>
      </c>
      <c r="Q6" s="47" t="n">
        <f aca="false">Q19</f>
        <v>0</v>
      </c>
      <c r="R6" s="47" t="n">
        <f aca="false">R19</f>
        <v>0</v>
      </c>
      <c r="S6" s="47" t="n">
        <f aca="false">S19</f>
        <v>338.409058564869</v>
      </c>
      <c r="T6" s="47" t="n">
        <f aca="false">T19</f>
        <v>0</v>
      </c>
      <c r="U6" s="47" t="n">
        <f aca="false">U19</f>
        <v>105.82460114</v>
      </c>
      <c r="V6" s="47" t="n">
        <f aca="false">V19</f>
        <v>0</v>
      </c>
      <c r="W6" s="47" t="n">
        <f aca="false">W19</f>
        <v>0</v>
      </c>
      <c r="X6" s="47" t="n">
        <f aca="false">X19</f>
        <v>0</v>
      </c>
      <c r="Y6" s="47" t="n">
        <f aca="false">Y19</f>
        <v>0</v>
      </c>
      <c r="Z6" s="47" t="n">
        <f aca="false">Z19</f>
        <v>2093.06746757833</v>
      </c>
      <c r="AA6" s="47" t="n">
        <f aca="false">AA19</f>
        <v>0</v>
      </c>
      <c r="AB6" s="47" t="n">
        <f aca="false">AB19</f>
        <v>-105.82460116</v>
      </c>
      <c r="AC6" s="47" t="n">
        <f aca="false">AC19</f>
        <v>-36.78462265</v>
      </c>
      <c r="AD6" s="47" t="n">
        <f aca="false">AD19</f>
        <v>-1826.78362364766</v>
      </c>
      <c r="AE6" s="47" t="n">
        <f aca="false">AE19</f>
        <v>0</v>
      </c>
      <c r="AF6" s="47" t="n">
        <f aca="false">AF19</f>
        <v>0</v>
      </c>
      <c r="AG6" s="47" t="n">
        <f aca="false">AG19</f>
        <v>0</v>
      </c>
      <c r="AH6" s="47" t="n">
        <f aca="false">AH19</f>
        <v>0</v>
      </c>
      <c r="AI6" s="47" t="n">
        <f aca="false">AI19</f>
        <v>105.638440163615</v>
      </c>
      <c r="AJ6" s="47" t="n">
        <f aca="false">AJ19</f>
        <v>0</v>
      </c>
      <c r="AK6" s="47" t="n">
        <f aca="false">AK19</f>
        <v>0</v>
      </c>
      <c r="AL6" s="47" t="n">
        <f aca="false">AL19</f>
        <v>-542.609642665993</v>
      </c>
      <c r="AM6" s="47" t="n">
        <f aca="false">AM19</f>
        <v>0</v>
      </c>
      <c r="AN6" s="47" t="n">
        <f aca="false">AN19</f>
        <v>0</v>
      </c>
      <c r="AO6" s="47" t="n">
        <f aca="false">AO19</f>
        <v>183.951769129541</v>
      </c>
      <c r="AP6" s="47" t="n">
        <f aca="false">AP19</f>
        <v>0</v>
      </c>
      <c r="AQ6" s="47" t="n">
        <f aca="false">AQ19</f>
        <v>-22.74640762</v>
      </c>
      <c r="AR6" s="47" t="n">
        <f aca="false">AR19</f>
        <v>35.33477791</v>
      </c>
      <c r="AS6" s="47" t="n">
        <f aca="false">AS19</f>
        <v>0</v>
      </c>
      <c r="AT6" s="47" t="n">
        <f aca="false">AT19</f>
        <v>0</v>
      </c>
      <c r="AU6" s="47" t="n">
        <f aca="false">AU19</f>
        <v>0</v>
      </c>
      <c r="AV6" s="47" t="n">
        <f aca="false">AV19</f>
        <v>348.59982451</v>
      </c>
      <c r="AW6" s="47" t="n">
        <f aca="false">AW19</f>
        <v>0</v>
      </c>
      <c r="AX6" s="47" t="n">
        <f aca="false">AX19</f>
        <v>0</v>
      </c>
      <c r="AY6" s="47" t="n">
        <f aca="false">AY19</f>
        <v>-254.54914031</v>
      </c>
      <c r="AZ6" s="47" t="n">
        <f aca="false">AZ19</f>
        <v>-67.40840826</v>
      </c>
      <c r="BA6" s="47" t="n">
        <f aca="false">BA19</f>
        <v>-20.41431564</v>
      </c>
      <c r="BB6" s="47" t="n">
        <f aca="false">BB19</f>
        <v>-6.13490952</v>
      </c>
      <c r="BC6" s="47" t="n">
        <f aca="false">BC19</f>
        <v>0</v>
      </c>
      <c r="BD6" s="47" t="n">
        <f aca="false">BD19</f>
        <v>0</v>
      </c>
      <c r="BE6" s="47" t="n">
        <f aca="false">BE19</f>
        <v>0</v>
      </c>
      <c r="BF6" s="47" t="n">
        <f aca="false">BF19</f>
        <v>0</v>
      </c>
      <c r="BG6" s="47" t="n">
        <f aca="false">BG19</f>
        <v>0</v>
      </c>
      <c r="BH6" s="47" t="n">
        <f aca="false">BH19</f>
        <v>-1.75596945</v>
      </c>
      <c r="BI6" s="47" t="n">
        <f aca="false">BI19</f>
        <v>0</v>
      </c>
      <c r="BJ6" s="47" t="n">
        <f aca="false">BJ19</f>
        <v>51.42342459</v>
      </c>
      <c r="BK6" s="47" t="n">
        <f aca="false">BK19</f>
        <v>0</v>
      </c>
      <c r="BL6" s="47" t="n">
        <f aca="false">BL19</f>
        <v>0</v>
      </c>
      <c r="BM6" s="47" t="n">
        <f aca="false">BM19</f>
        <v>0</v>
      </c>
      <c r="BN6" s="47" t="n">
        <f aca="false">BN19</f>
        <v>-158.335374253191</v>
      </c>
      <c r="BO6" s="47" t="n">
        <f aca="false">BO19</f>
        <v>-47.8025291061502</v>
      </c>
      <c r="BP6" s="47" t="n">
        <f aca="false">BP19</f>
        <v>265.30909609</v>
      </c>
      <c r="BQ6" s="47" t="n">
        <f aca="false">BQ19</f>
        <v>0.2005214</v>
      </c>
      <c r="BR6" s="47" t="n">
        <f aca="false">BR19</f>
        <v>-283.807155622146</v>
      </c>
      <c r="BS6" s="47" t="n">
        <f aca="false">BS19</f>
        <v>0</v>
      </c>
      <c r="BT6" s="47" t="n">
        <f aca="false">BT19</f>
        <v>0</v>
      </c>
      <c r="BU6" s="47" t="n">
        <f aca="false">BU19</f>
        <v>-321.022426502237</v>
      </c>
      <c r="BV6" s="47" t="n">
        <f aca="false">BV19</f>
        <v>0</v>
      </c>
      <c r="BW6" s="47" t="n">
        <f aca="false">BW19</f>
        <v>0</v>
      </c>
      <c r="BX6" s="47" t="n">
        <f aca="false">BX19</f>
        <v>0</v>
      </c>
      <c r="BY6" s="47" t="n">
        <f aca="false">BY19</f>
        <v>64.65725644</v>
      </c>
      <c r="BZ6" s="47" t="n">
        <f aca="false">BZ19</f>
        <v>0</v>
      </c>
      <c r="CA6" s="47" t="n">
        <f aca="false">CA19</f>
        <v>-561.717158372737</v>
      </c>
      <c r="CB6" s="47" t="n">
        <f aca="false">CB19</f>
        <v>-3.58764611</v>
      </c>
      <c r="CC6" s="47" t="n">
        <f aca="false">CC19</f>
        <v>-63.30433382</v>
      </c>
      <c r="CD6" s="47" t="n">
        <f aca="false">CD19</f>
        <v>0</v>
      </c>
      <c r="CE6" s="47" t="n">
        <f aca="false">CE19</f>
        <v>26.8377716</v>
      </c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B6" s="47"/>
      <c r="EC6" s="47"/>
      <c r="ED6" s="47"/>
      <c r="EE6" s="47"/>
      <c r="EF6" s="47"/>
      <c r="EG6" s="47"/>
      <c r="EH6" s="47"/>
      <c r="EI6" s="47"/>
      <c r="EJ6" s="47"/>
      <c r="EK6" s="47"/>
      <c r="EL6" s="47"/>
      <c r="EP6" s="183" t="n">
        <f aca="false">SUM(EP19:EP53)</f>
        <v>0</v>
      </c>
      <c r="EQ6" s="183" t="n">
        <f aca="false">SUM(EQ19:EQ53)</f>
        <v>0</v>
      </c>
      <c r="ER6" s="183" t="n">
        <f aca="false">SUM(ER19:ER53)</f>
        <v>0</v>
      </c>
      <c r="ES6" s="183" t="n">
        <f aca="false">SUM(ES19:ES53)</f>
        <v>0</v>
      </c>
      <c r="ET6" s="183" t="n">
        <f aca="false">SUM(ET19:ET53)</f>
        <v>0</v>
      </c>
      <c r="EU6" s="183" t="n">
        <f aca="false">SUM(EU19:EU53)</f>
        <v>0</v>
      </c>
      <c r="EW6" s="183" t="n">
        <f aca="false">SUM(EW19:EW53)</f>
        <v>0</v>
      </c>
      <c r="EX6" s="183" t="n">
        <f aca="false">SUM(EX19:EX53)</f>
        <v>0</v>
      </c>
      <c r="EY6" s="183" t="n">
        <f aca="false">SUM(EY19:EY53)</f>
        <v>0</v>
      </c>
      <c r="EZ6" s="183" t="n">
        <f aca="false">SUM(EZ19:EZ53)</f>
        <v>0</v>
      </c>
      <c r="FA6" s="183" t="n">
        <f aca="false">SUM(FA19:FA53)</f>
        <v>0</v>
      </c>
      <c r="FD6" s="183" t="n">
        <f aca="false">SUM(FD19:FD53)</f>
        <v>0</v>
      </c>
    </row>
    <row r="7" customFormat="false" ht="12.75" hidden="false" customHeight="false" outlineLevel="0" collapsed="false">
      <c r="A7" s="2" t="s">
        <v>186</v>
      </c>
      <c r="C7" s="47" t="n">
        <f aca="false">C21</f>
        <v>235.441093506671</v>
      </c>
      <c r="D7" s="47" t="n">
        <f aca="false">D21</f>
        <v>0</v>
      </c>
      <c r="E7" s="47" t="n">
        <f aca="false">E21</f>
        <v>0</v>
      </c>
      <c r="F7" s="47" t="n">
        <f aca="false">F21</f>
        <v>477.99135979</v>
      </c>
      <c r="G7" s="47" t="n">
        <f aca="false">G21</f>
        <v>-546.543502714864</v>
      </c>
      <c r="H7" s="47" t="n">
        <f aca="false">H21</f>
        <v>99.8938966087792</v>
      </c>
      <c r="I7" s="47" t="n">
        <f aca="false">I21</f>
        <v>206.78337314409</v>
      </c>
      <c r="J7" s="47" t="n">
        <f aca="false">J21</f>
        <v>0</v>
      </c>
      <c r="K7" s="47" t="n">
        <f aca="false">K21</f>
        <v>-48.83193172</v>
      </c>
      <c r="L7" s="47" t="n">
        <f aca="false">L21</f>
        <v>1174.00461235</v>
      </c>
      <c r="M7" s="47" t="n">
        <f aca="false">M21</f>
        <v>111.665928936168</v>
      </c>
      <c r="N7" s="47" t="n">
        <f aca="false">N21</f>
        <v>154.593844614149</v>
      </c>
      <c r="O7" s="47" t="n">
        <f aca="false">O21</f>
        <v>0</v>
      </c>
      <c r="P7" s="47" t="n">
        <f aca="false">P21</f>
        <v>0</v>
      </c>
      <c r="Q7" s="47" t="n">
        <f aca="false">Q21</f>
        <v>0</v>
      </c>
      <c r="R7" s="47" t="n">
        <f aca="false">R21</f>
        <v>0</v>
      </c>
      <c r="S7" s="47" t="n">
        <f aca="false">S21</f>
        <v>235.441093506671</v>
      </c>
      <c r="T7" s="47" t="n">
        <f aca="false">T21</f>
        <v>0</v>
      </c>
      <c r="U7" s="47" t="n">
        <f aca="false">U21</f>
        <v>0</v>
      </c>
      <c r="V7" s="47" t="n">
        <f aca="false">V21</f>
        <v>0</v>
      </c>
      <c r="W7" s="47" t="n">
        <f aca="false">W21</f>
        <v>0</v>
      </c>
      <c r="X7" s="47" t="n">
        <f aca="false">X21</f>
        <v>0</v>
      </c>
      <c r="Y7" s="47" t="n">
        <f aca="false">Y21</f>
        <v>0</v>
      </c>
      <c r="Z7" s="47" t="n">
        <f aca="false">Z21</f>
        <v>477.99135979</v>
      </c>
      <c r="AA7" s="47" t="n">
        <f aca="false">AA21</f>
        <v>0</v>
      </c>
      <c r="AB7" s="47" t="n">
        <f aca="false">AB21</f>
        <v>141.902333129187</v>
      </c>
      <c r="AC7" s="47" t="n">
        <f aca="false">AC21</f>
        <v>-517.07850333</v>
      </c>
      <c r="AD7" s="47" t="n">
        <f aca="false">AD21</f>
        <v>-171.924417538051</v>
      </c>
      <c r="AE7" s="47" t="n">
        <f aca="false">AE21</f>
        <v>0</v>
      </c>
      <c r="AF7" s="47" t="n">
        <f aca="false">AF21</f>
        <v>0</v>
      </c>
      <c r="AG7" s="47" t="n">
        <f aca="false">AG21</f>
        <v>0</v>
      </c>
      <c r="AH7" s="47" t="n">
        <f aca="false">AH21</f>
        <v>-5.97503338</v>
      </c>
      <c r="AI7" s="47" t="n">
        <f aca="false">AI21</f>
        <v>105.868929988779</v>
      </c>
      <c r="AJ7" s="47" t="n">
        <f aca="false">AJ21</f>
        <v>0</v>
      </c>
      <c r="AK7" s="47" t="n">
        <f aca="false">AK21</f>
        <v>0</v>
      </c>
      <c r="AL7" s="47" t="n">
        <f aca="false">AL21</f>
        <v>206.78337314409</v>
      </c>
      <c r="AM7" s="47" t="n">
        <f aca="false">AM21</f>
        <v>0</v>
      </c>
      <c r="AN7" s="47" t="n">
        <f aca="false">AN21</f>
        <v>0</v>
      </c>
      <c r="AO7" s="47" t="n">
        <f aca="false">AO21</f>
        <v>0</v>
      </c>
      <c r="AP7" s="47" t="n">
        <f aca="false">AP21</f>
        <v>0</v>
      </c>
      <c r="AQ7" s="47" t="n">
        <f aca="false">AQ21</f>
        <v>-48.83193172</v>
      </c>
      <c r="AR7" s="47" t="n">
        <f aca="false">AR21</f>
        <v>0</v>
      </c>
      <c r="AS7" s="47" t="n">
        <f aca="false">AS21</f>
        <v>0</v>
      </c>
      <c r="AT7" s="47" t="n">
        <f aca="false">AT21</f>
        <v>0</v>
      </c>
      <c r="AU7" s="47" t="n">
        <f aca="false">AU21</f>
        <v>0</v>
      </c>
      <c r="AV7" s="47" t="n">
        <f aca="false">AV21</f>
        <v>1110.80646452</v>
      </c>
      <c r="AW7" s="47" t="n">
        <f aca="false">AW21</f>
        <v>0</v>
      </c>
      <c r="AX7" s="47" t="n">
        <f aca="false">AX21</f>
        <v>0</v>
      </c>
      <c r="AY7" s="47" t="n">
        <f aca="false">AY21</f>
        <v>11.13032871</v>
      </c>
      <c r="AZ7" s="47" t="n">
        <f aca="false">AZ21</f>
        <v>60.79643676</v>
      </c>
      <c r="BA7" s="47" t="n">
        <f aca="false">BA21</f>
        <v>0</v>
      </c>
      <c r="BB7" s="47" t="n">
        <f aca="false">BB21</f>
        <v>0</v>
      </c>
      <c r="BC7" s="47" t="n">
        <f aca="false">BC21</f>
        <v>0</v>
      </c>
      <c r="BD7" s="47" t="n">
        <f aca="false">BD21</f>
        <v>0</v>
      </c>
      <c r="BE7" s="47" t="n">
        <f aca="false">BE21</f>
        <v>0</v>
      </c>
      <c r="BF7" s="47" t="n">
        <f aca="false">BF21</f>
        <v>0</v>
      </c>
      <c r="BG7" s="47" t="n">
        <f aca="false">BG21</f>
        <v>0</v>
      </c>
      <c r="BH7" s="47" t="n">
        <f aca="false">BH21</f>
        <v>-8.72861764</v>
      </c>
      <c r="BI7" s="47" t="n">
        <f aca="false">BI21</f>
        <v>0</v>
      </c>
      <c r="BJ7" s="47" t="n">
        <f aca="false">BJ21</f>
        <v>0</v>
      </c>
      <c r="BK7" s="47" t="n">
        <f aca="false">BK21</f>
        <v>0</v>
      </c>
      <c r="BL7" s="47" t="n">
        <f aca="false">BL21</f>
        <v>0</v>
      </c>
      <c r="BM7" s="47" t="n">
        <f aca="false">BM21</f>
        <v>0</v>
      </c>
      <c r="BN7" s="47" t="n">
        <f aca="false">BN21</f>
        <v>-32.9718020338321</v>
      </c>
      <c r="BO7" s="47" t="n">
        <f aca="false">BO21</f>
        <v>-7.94344121</v>
      </c>
      <c r="BP7" s="47" t="n">
        <f aca="false">BP21</f>
        <v>126.5514305</v>
      </c>
      <c r="BQ7" s="47" t="n">
        <f aca="false">BQ21</f>
        <v>0</v>
      </c>
      <c r="BR7" s="47" t="n">
        <f aca="false">BR21</f>
        <v>26.02974168</v>
      </c>
      <c r="BS7" s="47" t="n">
        <f aca="false">BS21</f>
        <v>0</v>
      </c>
      <c r="BT7" s="47" t="n">
        <f aca="false">BT21</f>
        <v>0</v>
      </c>
      <c r="BU7" s="47" t="n">
        <f aca="false">BU21</f>
        <v>-302.104745392872</v>
      </c>
      <c r="BV7" s="47" t="n">
        <f aca="false">BV21</f>
        <v>0</v>
      </c>
      <c r="BW7" s="47" t="n">
        <f aca="false">BW21</f>
        <v>0</v>
      </c>
      <c r="BX7" s="47" t="n">
        <f aca="false">BX21</f>
        <v>0</v>
      </c>
      <c r="BY7" s="47" t="n">
        <f aca="false">BY21</f>
        <v>0</v>
      </c>
      <c r="BZ7" s="47" t="n">
        <f aca="false">BZ21</f>
        <v>0</v>
      </c>
      <c r="CA7" s="47" t="n">
        <f aca="false">CA21</f>
        <v>437.286708107021</v>
      </c>
      <c r="CB7" s="47" t="n">
        <f aca="false">CB21</f>
        <v>-30.86413275</v>
      </c>
      <c r="CC7" s="47" t="n">
        <f aca="false">CC21</f>
        <v>0</v>
      </c>
      <c r="CD7" s="47" t="n">
        <f aca="false">CD21</f>
        <v>0</v>
      </c>
      <c r="CE7" s="47" t="n">
        <f aca="false">CE21</f>
        <v>50.27601465</v>
      </c>
      <c r="ES7" s="183" t="n">
        <f aca="false">SUM(ES22:ES53)</f>
        <v>0</v>
      </c>
      <c r="GA7" s="0" t="s">
        <v>213</v>
      </c>
      <c r="GE7" s="0" t="s">
        <v>214</v>
      </c>
    </row>
    <row r="8" customFormat="false" ht="12.75" hidden="false" customHeight="false" outlineLevel="0" collapsed="false">
      <c r="EP8" s="0" t="s">
        <v>36</v>
      </c>
      <c r="EQ8" s="0" t="s">
        <v>36</v>
      </c>
      <c r="ER8" s="0" t="s">
        <v>36</v>
      </c>
      <c r="ES8" s="0" t="s">
        <v>36</v>
      </c>
      <c r="ET8" s="0" t="s">
        <v>36</v>
      </c>
      <c r="EU8" s="0" t="s">
        <v>36</v>
      </c>
      <c r="EW8" s="0" t="s">
        <v>36</v>
      </c>
      <c r="EX8" s="0" t="s">
        <v>36</v>
      </c>
      <c r="EY8" s="0" t="s">
        <v>36</v>
      </c>
      <c r="EZ8" s="0" t="s">
        <v>36</v>
      </c>
      <c r="FA8" s="0" t="s">
        <v>36</v>
      </c>
      <c r="FD8" s="0" t="s">
        <v>36</v>
      </c>
    </row>
    <row r="9" customFormat="false" ht="12.75" hidden="false" customHeight="false" outlineLevel="0" collapsed="false">
      <c r="C9" s="33" t="s">
        <v>200</v>
      </c>
      <c r="D9" s="33" t="s">
        <v>201</v>
      </c>
      <c r="E9" s="33" t="s">
        <v>202</v>
      </c>
      <c r="F9" s="33" t="s">
        <v>203</v>
      </c>
      <c r="G9" s="33" t="s">
        <v>204</v>
      </c>
      <c r="H9" s="33" t="s">
        <v>205</v>
      </c>
      <c r="I9" s="33" t="s">
        <v>98</v>
      </c>
      <c r="J9" s="33" t="s">
        <v>206</v>
      </c>
      <c r="K9" s="33" t="s">
        <v>207</v>
      </c>
      <c r="L9" s="33" t="s">
        <v>208</v>
      </c>
      <c r="M9" s="33" t="s">
        <v>209</v>
      </c>
      <c r="N9" s="33" t="s">
        <v>210</v>
      </c>
      <c r="S9" s="47" t="s">
        <v>200</v>
      </c>
      <c r="T9" s="47"/>
      <c r="U9" s="47" t="s">
        <v>201</v>
      </c>
      <c r="V9" s="47" t="s">
        <v>201</v>
      </c>
      <c r="W9" s="47"/>
      <c r="X9" s="47" t="s">
        <v>202</v>
      </c>
      <c r="Y9" s="47"/>
      <c r="Z9" s="47" t="s">
        <v>203</v>
      </c>
      <c r="AA9" s="47"/>
      <c r="AB9" s="47" t="s">
        <v>204</v>
      </c>
      <c r="AC9" s="47" t="s">
        <v>204</v>
      </c>
      <c r="AD9" s="47" t="s">
        <v>204</v>
      </c>
      <c r="AE9" s="47" t="s">
        <v>204</v>
      </c>
      <c r="AF9" s="47" t="s">
        <v>204</v>
      </c>
      <c r="AG9" s="47"/>
      <c r="AH9" s="47" t="s">
        <v>205</v>
      </c>
      <c r="AI9" s="47" t="s">
        <v>205</v>
      </c>
      <c r="AJ9" s="47" t="s">
        <v>205</v>
      </c>
      <c r="AK9" s="47"/>
      <c r="AL9" s="47" t="s">
        <v>98</v>
      </c>
      <c r="AM9" s="47" t="s">
        <v>98</v>
      </c>
      <c r="AN9" s="47"/>
      <c r="AO9" s="47" t="s">
        <v>206</v>
      </c>
      <c r="AP9" s="47"/>
      <c r="AQ9" s="47" t="s">
        <v>207</v>
      </c>
      <c r="AR9" s="47" t="s">
        <v>207</v>
      </c>
      <c r="AS9" s="47" t="s">
        <v>207</v>
      </c>
      <c r="AT9" s="47"/>
      <c r="AU9" s="47" t="s">
        <v>208</v>
      </c>
      <c r="AV9" s="47" t="s">
        <v>208</v>
      </c>
      <c r="AW9" s="47" t="s">
        <v>208</v>
      </c>
      <c r="AX9" s="47" t="s">
        <v>208</v>
      </c>
      <c r="AY9" s="47" t="s">
        <v>208</v>
      </c>
      <c r="AZ9" s="47" t="s">
        <v>208</v>
      </c>
      <c r="BA9" s="47" t="s">
        <v>208</v>
      </c>
      <c r="BB9" s="47" t="s">
        <v>208</v>
      </c>
      <c r="BC9" s="47" t="s">
        <v>208</v>
      </c>
      <c r="BD9" s="47" t="s">
        <v>208</v>
      </c>
      <c r="BE9" s="47" t="s">
        <v>208</v>
      </c>
      <c r="BF9" s="47" t="s">
        <v>208</v>
      </c>
      <c r="BG9" s="47" t="s">
        <v>208</v>
      </c>
      <c r="BH9" s="47" t="s">
        <v>208</v>
      </c>
      <c r="BI9" s="47" t="s">
        <v>208</v>
      </c>
      <c r="BJ9" s="47" t="s">
        <v>208</v>
      </c>
      <c r="BK9" s="47"/>
      <c r="BL9" s="47" t="s">
        <v>209</v>
      </c>
      <c r="BM9" s="47" t="s">
        <v>209</v>
      </c>
      <c r="BN9" s="47" t="s">
        <v>209</v>
      </c>
      <c r="BO9" s="47" t="s">
        <v>209</v>
      </c>
      <c r="BP9" s="47" t="s">
        <v>209</v>
      </c>
      <c r="BQ9" s="47" t="s">
        <v>209</v>
      </c>
      <c r="BR9" s="47" t="s">
        <v>209</v>
      </c>
      <c r="BS9" s="47"/>
      <c r="BT9" s="47" t="s">
        <v>210</v>
      </c>
      <c r="BU9" s="47" t="s">
        <v>210</v>
      </c>
      <c r="BV9" s="47" t="s">
        <v>210</v>
      </c>
      <c r="BW9" s="47" t="s">
        <v>210</v>
      </c>
      <c r="BX9" s="47" t="s">
        <v>210</v>
      </c>
      <c r="BY9" s="47" t="s">
        <v>210</v>
      </c>
      <c r="BZ9" s="47" t="s">
        <v>210</v>
      </c>
      <c r="CA9" s="47" t="s">
        <v>210</v>
      </c>
      <c r="CB9" s="47" t="s">
        <v>210</v>
      </c>
      <c r="CC9" s="47" t="s">
        <v>210</v>
      </c>
      <c r="CD9" s="47" t="s">
        <v>210</v>
      </c>
      <c r="CE9" s="47" t="s">
        <v>210</v>
      </c>
      <c r="CF9" s="47"/>
      <c r="EN9" s="0" t="s">
        <v>215</v>
      </c>
      <c r="EP9" s="0" t="s">
        <v>113</v>
      </c>
      <c r="EQ9" s="0" t="s">
        <v>216</v>
      </c>
      <c r="ER9" s="0" t="s">
        <v>115</v>
      </c>
      <c r="ES9" s="0" t="s">
        <v>112</v>
      </c>
      <c r="ET9" s="0" t="s">
        <v>114</v>
      </c>
      <c r="EU9" s="0" t="s">
        <v>217</v>
      </c>
      <c r="EW9" s="0" t="s">
        <v>218</v>
      </c>
      <c r="EX9" s="0" t="s">
        <v>219</v>
      </c>
      <c r="EY9" s="0" t="s">
        <v>220</v>
      </c>
      <c r="EZ9" s="33" t="s">
        <v>116</v>
      </c>
      <c r="FA9" s="0" t="s">
        <v>221</v>
      </c>
      <c r="FD9" s="0" t="s">
        <v>117</v>
      </c>
      <c r="FG9" s="0" t="s">
        <v>113</v>
      </c>
      <c r="FH9" s="0" t="s">
        <v>216</v>
      </c>
      <c r="FI9" s="0" t="s">
        <v>115</v>
      </c>
      <c r="FJ9" s="0" t="s">
        <v>222</v>
      </c>
      <c r="FK9" s="0" t="s">
        <v>114</v>
      </c>
      <c r="FL9" s="0" t="s">
        <v>223</v>
      </c>
      <c r="FM9" s="0" t="s">
        <v>117</v>
      </c>
      <c r="FO9" s="0" t="s">
        <v>108</v>
      </c>
      <c r="FP9" s="0" t="s">
        <v>224</v>
      </c>
      <c r="FQ9" s="0" t="s">
        <v>225</v>
      </c>
      <c r="FR9" s="0" t="s">
        <v>226</v>
      </c>
      <c r="FS9" s="0" t="s">
        <v>227</v>
      </c>
      <c r="FY9" s="0" t="s">
        <v>216</v>
      </c>
      <c r="FZ9" s="0" t="s">
        <v>115</v>
      </c>
      <c r="GA9" s="0" t="s">
        <v>222</v>
      </c>
      <c r="GC9" s="0" t="s">
        <v>216</v>
      </c>
      <c r="GD9" s="0" t="s">
        <v>115</v>
      </c>
      <c r="GE9" s="0" t="s">
        <v>222</v>
      </c>
      <c r="GF9" s="0" t="s">
        <v>114</v>
      </c>
      <c r="GG9" s="0" t="s">
        <v>117</v>
      </c>
      <c r="GH9" s="0" t="s">
        <v>226</v>
      </c>
    </row>
    <row r="10" customFormat="false" ht="12.75" hidden="false" customHeight="false" outlineLevel="0" collapsed="false">
      <c r="A10" s="47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 t="s">
        <v>191</v>
      </c>
      <c r="T10" s="47"/>
      <c r="U10" s="47" t="s">
        <v>192</v>
      </c>
      <c r="V10" s="47" t="s">
        <v>192</v>
      </c>
      <c r="W10" s="47"/>
      <c r="X10" s="47" t="s">
        <v>192</v>
      </c>
      <c r="Y10" s="47"/>
      <c r="Z10" s="47" t="s">
        <v>192</v>
      </c>
      <c r="AA10" s="47"/>
      <c r="AB10" s="47" t="s">
        <v>192</v>
      </c>
      <c r="AC10" s="47" t="s">
        <v>192</v>
      </c>
      <c r="AD10" s="47" t="s">
        <v>192</v>
      </c>
      <c r="AE10" s="47" t="s">
        <v>192</v>
      </c>
      <c r="AF10" s="47" t="s">
        <v>192</v>
      </c>
      <c r="AG10" s="47"/>
      <c r="AH10" s="47" t="s">
        <v>190</v>
      </c>
      <c r="AI10" s="47" t="s">
        <v>191</v>
      </c>
      <c r="AJ10" s="47" t="s">
        <v>191</v>
      </c>
      <c r="AK10" s="47"/>
      <c r="AL10" s="47" t="s">
        <v>191</v>
      </c>
      <c r="AM10" s="47" t="s">
        <v>191</v>
      </c>
      <c r="AN10" s="47"/>
      <c r="AO10" s="47" t="s">
        <v>97</v>
      </c>
      <c r="AP10" s="47"/>
      <c r="AQ10" s="47" t="s">
        <v>190</v>
      </c>
      <c r="AR10" s="47" t="s">
        <v>190</v>
      </c>
      <c r="AS10" s="47" t="s">
        <v>97</v>
      </c>
      <c r="AT10" s="47"/>
      <c r="AU10" s="47" t="s">
        <v>190</v>
      </c>
      <c r="AV10" s="47" t="s">
        <v>190</v>
      </c>
      <c r="AW10" s="47" t="s">
        <v>190</v>
      </c>
      <c r="AX10" s="47" t="s">
        <v>190</v>
      </c>
      <c r="AY10" s="47" t="s">
        <v>190</v>
      </c>
      <c r="AZ10" s="47" t="s">
        <v>190</v>
      </c>
      <c r="BA10" s="47" t="s">
        <v>190</v>
      </c>
      <c r="BB10" s="47" t="s">
        <v>190</v>
      </c>
      <c r="BC10" s="47" t="s">
        <v>190</v>
      </c>
      <c r="BD10" s="47" t="s">
        <v>190</v>
      </c>
      <c r="BE10" s="47" t="s">
        <v>190</v>
      </c>
      <c r="BF10" s="47" t="s">
        <v>190</v>
      </c>
      <c r="BG10" s="47" t="s">
        <v>190</v>
      </c>
      <c r="BH10" s="47" t="s">
        <v>190</v>
      </c>
      <c r="BI10" s="47" t="s">
        <v>190</v>
      </c>
      <c r="BJ10" s="47" t="s">
        <v>190</v>
      </c>
      <c r="BK10" s="47"/>
      <c r="BL10" s="47" t="s">
        <v>189</v>
      </c>
      <c r="BM10" s="47" t="s">
        <v>189</v>
      </c>
      <c r="BN10" s="47" t="s">
        <v>189</v>
      </c>
      <c r="BO10" s="47" t="s">
        <v>189</v>
      </c>
      <c r="BP10" s="47" t="s">
        <v>189</v>
      </c>
      <c r="BQ10" s="47" t="s">
        <v>189</v>
      </c>
      <c r="BR10" s="47" t="s">
        <v>189</v>
      </c>
      <c r="BS10" s="47"/>
      <c r="BT10" s="47" t="s">
        <v>189</v>
      </c>
      <c r="BU10" s="47" t="s">
        <v>189</v>
      </c>
      <c r="BV10" s="47" t="s">
        <v>189</v>
      </c>
      <c r="BW10" s="47" t="s">
        <v>189</v>
      </c>
      <c r="BX10" s="47" t="s">
        <v>189</v>
      </c>
      <c r="BY10" s="47" t="s">
        <v>189</v>
      </c>
      <c r="BZ10" s="47" t="s">
        <v>189</v>
      </c>
      <c r="CA10" s="47" t="s">
        <v>189</v>
      </c>
      <c r="CB10" s="47" t="s">
        <v>189</v>
      </c>
      <c r="CC10" s="47" t="s">
        <v>189</v>
      </c>
      <c r="CD10" s="47" t="s">
        <v>189</v>
      </c>
      <c r="CE10" s="47" t="s">
        <v>189</v>
      </c>
      <c r="CF10" s="47" t="s">
        <v>189</v>
      </c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GE10" s="47" t="e">
        <f aca="false">'WEST GAMMA BREAKDOWN'!W5*'OPTION GAMMA'!I3*100</f>
        <v>#VALUE!</v>
      </c>
      <c r="GF10" s="47" t="n">
        <v>0</v>
      </c>
    </row>
    <row r="11" customFormat="false" ht="12.75" hidden="false" customHeight="false" outlineLevel="0" collapsed="false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 t="s">
        <v>22</v>
      </c>
      <c r="T11" s="47"/>
      <c r="U11" s="47" t="s">
        <v>18</v>
      </c>
      <c r="V11" s="47" t="s">
        <v>24</v>
      </c>
      <c r="W11" s="47"/>
      <c r="X11" s="47" t="s">
        <v>181</v>
      </c>
      <c r="Y11" s="47"/>
      <c r="Z11" s="47" t="s">
        <v>11</v>
      </c>
      <c r="AA11" s="47"/>
      <c r="AB11" s="47" t="s">
        <v>19</v>
      </c>
      <c r="AC11" s="47" t="s">
        <v>20</v>
      </c>
      <c r="AD11" s="47" t="s">
        <v>8</v>
      </c>
      <c r="AE11" s="47" t="s">
        <v>179</v>
      </c>
      <c r="AF11" s="47" t="s">
        <v>180</v>
      </c>
      <c r="AG11" s="47"/>
      <c r="AH11" s="47" t="s">
        <v>168</v>
      </c>
      <c r="AI11" s="47" t="s">
        <v>25</v>
      </c>
      <c r="AJ11" s="47" t="s">
        <v>177</v>
      </c>
      <c r="AK11" s="47"/>
      <c r="AL11" s="47" t="s">
        <v>10</v>
      </c>
      <c r="AM11" s="47" t="s">
        <v>178</v>
      </c>
      <c r="AN11" s="47"/>
      <c r="AO11" s="47" t="s">
        <v>6</v>
      </c>
      <c r="AP11" s="47"/>
      <c r="AQ11" s="47" t="s">
        <v>7</v>
      </c>
      <c r="AR11" s="47" t="s">
        <v>17</v>
      </c>
      <c r="AS11" s="47" t="s">
        <v>14</v>
      </c>
      <c r="AT11" s="47"/>
      <c r="AU11" s="47" t="s">
        <v>161</v>
      </c>
      <c r="AV11" s="47" t="s">
        <v>162</v>
      </c>
      <c r="AW11" s="47" t="s">
        <v>163</v>
      </c>
      <c r="AX11" s="47" t="s">
        <v>164</v>
      </c>
      <c r="AY11" s="47" t="s">
        <v>13</v>
      </c>
      <c r="AZ11" s="47" t="s">
        <v>165</v>
      </c>
      <c r="BA11" s="47" t="s">
        <v>166</v>
      </c>
      <c r="BB11" s="47" t="s">
        <v>167</v>
      </c>
      <c r="BC11" s="47" t="s">
        <v>169</v>
      </c>
      <c r="BD11" s="47" t="s">
        <v>170</v>
      </c>
      <c r="BE11" s="47" t="s">
        <v>171</v>
      </c>
      <c r="BF11" s="47" t="s">
        <v>172</v>
      </c>
      <c r="BG11" s="47" t="s">
        <v>173</v>
      </c>
      <c r="BH11" s="47" t="s">
        <v>174</v>
      </c>
      <c r="BI11" s="47" t="s">
        <v>175</v>
      </c>
      <c r="BJ11" s="47" t="s">
        <v>176</v>
      </c>
      <c r="BK11" s="47"/>
      <c r="BL11" s="47" t="s">
        <v>148</v>
      </c>
      <c r="BM11" s="47" t="s">
        <v>149</v>
      </c>
      <c r="BN11" s="47" t="s">
        <v>21</v>
      </c>
      <c r="BO11" s="47" t="s">
        <v>12</v>
      </c>
      <c r="BP11" s="47" t="s">
        <v>16</v>
      </c>
      <c r="BQ11" s="47" t="s">
        <v>159</v>
      </c>
      <c r="BR11" s="47" t="s">
        <v>9</v>
      </c>
      <c r="BS11" s="47"/>
      <c r="BT11" s="47" t="s">
        <v>150</v>
      </c>
      <c r="BU11" s="47" t="s">
        <v>23</v>
      </c>
      <c r="BV11" s="47" t="s">
        <v>151</v>
      </c>
      <c r="BW11" s="47" t="s">
        <v>152</v>
      </c>
      <c r="BX11" s="47" t="s">
        <v>153</v>
      </c>
      <c r="BY11" s="47" t="s">
        <v>154</v>
      </c>
      <c r="BZ11" s="47" t="s">
        <v>155</v>
      </c>
      <c r="CA11" s="47" t="s">
        <v>15</v>
      </c>
      <c r="CB11" s="47" t="s">
        <v>156</v>
      </c>
      <c r="CC11" s="47" t="s">
        <v>157</v>
      </c>
      <c r="CD11" s="47" t="s">
        <v>158</v>
      </c>
      <c r="CE11" s="47" t="s">
        <v>160</v>
      </c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</row>
    <row r="12" customFormat="false" ht="12.75" hidden="false" customHeight="false" outlineLevel="0" collapsed="false">
      <c r="A12" s="36" t="n">
        <v>37135</v>
      </c>
      <c r="B12" s="44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36"/>
      <c r="P12" s="36"/>
      <c r="Q12" s="36"/>
      <c r="R12" s="36"/>
      <c r="S12" s="47" t="e">
        <f aca="false">VLOOKUP($A12,basislookup,HLOOKUP(S$11,basislookup,2,FALSE()),FALSE())</f>
        <v>#N/A</v>
      </c>
      <c r="T12" s="47"/>
      <c r="U12" s="47" t="e">
        <f aca="false">VLOOKUP($A12,basislookup,HLOOKUP(U$11,basislookup,2,FALSE()),FALSE())</f>
        <v>#N/A</v>
      </c>
      <c r="V12" s="47" t="e">
        <f aca="false">VLOOKUP($A12,basislookup,HLOOKUP(V$11,basislookup,2,FALSE()),FALSE())</f>
        <v>#N/A</v>
      </c>
      <c r="W12" s="47"/>
      <c r="X12" s="47" t="e">
        <f aca="false">VLOOKUP($A12,basislookup,HLOOKUP(X$11,basislookup,2,FALSE()),FALSE())</f>
        <v>#N/A</v>
      </c>
      <c r="Y12" s="47"/>
      <c r="Z12" s="47" t="e">
        <f aca="false">VLOOKUP($A12,basislookup,HLOOKUP(Z$11,basislookup,2,FALSE()),FALSE())</f>
        <v>#N/A</v>
      </c>
      <c r="AA12" s="47"/>
      <c r="AB12" s="47" t="e">
        <f aca="false">VLOOKUP($A12,basislookup,HLOOKUP(AB$11,basislookup,2,FALSE()),FALSE())</f>
        <v>#N/A</v>
      </c>
      <c r="AC12" s="47" t="e">
        <f aca="false">VLOOKUP($A12,basislookup,HLOOKUP(AC$11,basislookup,2,FALSE()),FALSE())</f>
        <v>#N/A</v>
      </c>
      <c r="AD12" s="47" t="e">
        <f aca="false">VLOOKUP($A12,basislookup,HLOOKUP(AD$11,basislookup,2,FALSE()),FALSE())</f>
        <v>#N/A</v>
      </c>
      <c r="AE12" s="47" t="e">
        <f aca="false">VLOOKUP($A12,basislookup,HLOOKUP(AE$11,basislookup,2,FALSE()),FALSE())</f>
        <v>#N/A</v>
      </c>
      <c r="AF12" s="47" t="e">
        <f aca="false">VLOOKUP($A12,basislookup,HLOOKUP(AF$11,basislookup,2,FALSE()),FALSE())</f>
        <v>#N/A</v>
      </c>
      <c r="AG12" s="47"/>
      <c r="AH12" s="47" t="e">
        <f aca="false">VLOOKUP($A12,basislookup,HLOOKUP(AH$11,basislookup,2,FALSE()),FALSE())</f>
        <v>#N/A</v>
      </c>
      <c r="AI12" s="47" t="e">
        <f aca="false">VLOOKUP($A12,basislookup,HLOOKUP(AI$11,basislookup,2,FALSE()),FALSE())</f>
        <v>#N/A</v>
      </c>
      <c r="AJ12" s="47" t="e">
        <f aca="false">VLOOKUP($A12,basislookup,HLOOKUP(AJ$11,basislookup,2,FALSE()),FALSE())</f>
        <v>#N/A</v>
      </c>
      <c r="AK12" s="47"/>
      <c r="AL12" s="47" t="e">
        <f aca="false">VLOOKUP($A12,basislookup,HLOOKUP(AL$11,basislookup,2,FALSE()),FALSE())</f>
        <v>#N/A</v>
      </c>
      <c r="AM12" s="47" t="e">
        <f aca="false">VLOOKUP($A12,basislookup,HLOOKUP(AM$11,basislookup,2,FALSE()),FALSE())</f>
        <v>#N/A</v>
      </c>
      <c r="AN12" s="47"/>
      <c r="AO12" s="47" t="e">
        <f aca="false">VLOOKUP($A12,basislookup,HLOOKUP(AO$11,basislookup,2,FALSE()),FALSE())</f>
        <v>#N/A</v>
      </c>
      <c r="AP12" s="47"/>
      <c r="AQ12" s="47" t="e">
        <f aca="false">VLOOKUP($A12,basislookup,HLOOKUP(AQ$11,basislookup,2,FALSE()),FALSE())</f>
        <v>#N/A</v>
      </c>
      <c r="AR12" s="47" t="e">
        <f aca="false">VLOOKUP($A12,basislookup,HLOOKUP(AR$11,basislookup,2,FALSE()),FALSE())</f>
        <v>#N/A</v>
      </c>
      <c r="AS12" s="47" t="e">
        <f aca="false">VLOOKUP($A12,basislookup,HLOOKUP(AS$11,basislookup,2,FALSE()),FALSE())</f>
        <v>#N/A</v>
      </c>
      <c r="AT12" s="47"/>
      <c r="AU12" s="47" t="e">
        <f aca="false">VLOOKUP($A12,basislookup,HLOOKUP(AU$11,basislookup,2,FALSE()),FALSE())</f>
        <v>#N/A</v>
      </c>
      <c r="AV12" s="47" t="e">
        <f aca="false">VLOOKUP($A12,basislookup,HLOOKUP(AV$11,basislookup,2,FALSE()),FALSE())</f>
        <v>#N/A</v>
      </c>
      <c r="AW12" s="47" t="e">
        <f aca="false">VLOOKUP($A12,basislookup,HLOOKUP(AW$11,basislookup,2,FALSE()),FALSE())</f>
        <v>#N/A</v>
      </c>
      <c r="AX12" s="47" t="e">
        <f aca="false">VLOOKUP($A12,basislookup,HLOOKUP(AX$11,basislookup,2,FALSE()),FALSE())</f>
        <v>#N/A</v>
      </c>
      <c r="AY12" s="47" t="e">
        <f aca="false">VLOOKUP($A12,basislookup,HLOOKUP(AY$11,basislookup,2,FALSE()),FALSE())</f>
        <v>#N/A</v>
      </c>
      <c r="AZ12" s="47" t="e">
        <f aca="false">VLOOKUP($A12,basislookup,HLOOKUP(AZ$11,basislookup,2,FALSE()),FALSE())</f>
        <v>#N/A</v>
      </c>
      <c r="BA12" s="47" t="e">
        <f aca="false">VLOOKUP($A12,basislookup,HLOOKUP(BA$11,basislookup,2,FALSE()),FALSE())</f>
        <v>#N/A</v>
      </c>
      <c r="BB12" s="47" t="e">
        <f aca="false">VLOOKUP($A12,basislookup,HLOOKUP(BB$11,basislookup,2,FALSE()),FALSE())</f>
        <v>#N/A</v>
      </c>
      <c r="BC12" s="47" t="e">
        <f aca="false">VLOOKUP($A12,basislookup,HLOOKUP(BC$11,basislookup,2,FALSE()),FALSE())</f>
        <v>#N/A</v>
      </c>
      <c r="BD12" s="47" t="e">
        <f aca="false">VLOOKUP($A12,basislookup,HLOOKUP(BD$11,basislookup,2,FALSE()),FALSE())</f>
        <v>#N/A</v>
      </c>
      <c r="BE12" s="47" t="e">
        <f aca="false">VLOOKUP($A12,basislookup,HLOOKUP(BE$11,basislookup,2,FALSE()),FALSE())</f>
        <v>#N/A</v>
      </c>
      <c r="BF12" s="47" t="e">
        <f aca="false">VLOOKUP($A12,basislookup,HLOOKUP(BF$11,basislookup,2,FALSE()),FALSE())</f>
        <v>#N/A</v>
      </c>
      <c r="BG12" s="47" t="e">
        <f aca="false">VLOOKUP($A12,basislookup,HLOOKUP(BG$11,basislookup,2,FALSE()),FALSE())</f>
        <v>#N/A</v>
      </c>
      <c r="BH12" s="47" t="e">
        <f aca="false">VLOOKUP($A12,basislookup,HLOOKUP(BH$11,basislookup,2,FALSE()),FALSE())</f>
        <v>#N/A</v>
      </c>
      <c r="BI12" s="47" t="e">
        <f aca="false">VLOOKUP($A12,basislookup,HLOOKUP(BI$11,basislookup,2,FALSE()),FALSE())</f>
        <v>#N/A</v>
      </c>
      <c r="BJ12" s="47" t="e">
        <f aca="false">VLOOKUP($A12,basislookup,HLOOKUP(BJ$11,basislookup,2,FALSE()),FALSE())</f>
        <v>#N/A</v>
      </c>
      <c r="BK12" s="47"/>
      <c r="BL12" s="47" t="e">
        <f aca="false">VLOOKUP($A12,basislookup,HLOOKUP(BL$11,basislookup,2,FALSE()),FALSE())</f>
        <v>#N/A</v>
      </c>
      <c r="BM12" s="47" t="e">
        <f aca="false">VLOOKUP($A12,basislookup,HLOOKUP(BM$11,basislookup,2,FALSE()),FALSE())</f>
        <v>#N/A</v>
      </c>
      <c r="BN12" s="47" t="e">
        <f aca="false">VLOOKUP($A12,basislookup,HLOOKUP(BN$11,basislookup,2,FALSE()),FALSE())</f>
        <v>#N/A</v>
      </c>
      <c r="BO12" s="47" t="e">
        <f aca="false">VLOOKUP($A12,basislookup,HLOOKUP(BO$11,basislookup,2,FALSE()),FALSE())</f>
        <v>#N/A</v>
      </c>
      <c r="BP12" s="47" t="e">
        <f aca="false">VLOOKUP($A12,basislookup,HLOOKUP(BP$11,basislookup,2,FALSE()),FALSE())</f>
        <v>#N/A</v>
      </c>
      <c r="BQ12" s="47" t="e">
        <f aca="false">VLOOKUP($A12,basislookup,HLOOKUP(BQ$11,basislookup,2,FALSE()),FALSE())</f>
        <v>#N/A</v>
      </c>
      <c r="BR12" s="47" t="e">
        <f aca="false">VLOOKUP($A12,basislookup,HLOOKUP(BR$11,basislookup,2,FALSE()),FALSE())</f>
        <v>#N/A</v>
      </c>
      <c r="BS12" s="47"/>
      <c r="BT12" s="47" t="e">
        <f aca="false">VLOOKUP($A12,basislookup,HLOOKUP(BT$11,basislookup,2,FALSE()),FALSE())</f>
        <v>#N/A</v>
      </c>
      <c r="BU12" s="47" t="e">
        <f aca="false">VLOOKUP($A12,basislookup,HLOOKUP(BU$11,basislookup,2,FALSE()),FALSE())</f>
        <v>#N/A</v>
      </c>
      <c r="BV12" s="47" t="e">
        <f aca="false">VLOOKUP($A12,basislookup,HLOOKUP(BV$11,basislookup,2,FALSE()),FALSE())</f>
        <v>#N/A</v>
      </c>
      <c r="BW12" s="47" t="e">
        <f aca="false">VLOOKUP($A12,basislookup,HLOOKUP(BW$11,basislookup,2,FALSE()),FALSE())</f>
        <v>#N/A</v>
      </c>
      <c r="BX12" s="47" t="e">
        <f aca="false">VLOOKUP($A12,basislookup,HLOOKUP(BX$11,basislookup,2,FALSE()),FALSE())</f>
        <v>#N/A</v>
      </c>
      <c r="BY12" s="47" t="e">
        <f aca="false">VLOOKUP($A12,basislookup,HLOOKUP(BY$11,basislookup,2,FALSE()),FALSE())</f>
        <v>#N/A</v>
      </c>
      <c r="BZ12" s="47" t="e">
        <f aca="false">VLOOKUP($A12,basislookup,HLOOKUP(BZ$11,basislookup,2,FALSE()),FALSE())</f>
        <v>#N/A</v>
      </c>
      <c r="CA12" s="47" t="e">
        <f aca="false">VLOOKUP($A12,basislookup,HLOOKUP(CA$11,basislookup,2,FALSE()),FALSE())</f>
        <v>#N/A</v>
      </c>
      <c r="CB12" s="47" t="e">
        <f aca="false">VLOOKUP($A12,basislookup,HLOOKUP(CB$11,basislookup,2,FALSE()),FALSE())</f>
        <v>#N/A</v>
      </c>
      <c r="CC12" s="47" t="e">
        <f aca="false">VLOOKUP($A12,basislookup,HLOOKUP(CC$11,basislookup,2,FALSE()),FALSE())</f>
        <v>#N/A</v>
      </c>
      <c r="CD12" s="47" t="e">
        <f aca="false">VLOOKUP($A12,basislookup,HLOOKUP(CD$11,basislookup,2,FALSE()),FALSE())</f>
        <v>#N/A</v>
      </c>
      <c r="CE12" s="47" t="e">
        <f aca="false">VLOOKUP($A12,basislookup,HLOOKUP(CE$11,basislookup,2,FALSE()),FALSE())</f>
        <v>#N/A</v>
      </c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N12" s="47" t="n">
        <f aca="false">'RISK PAGE'!AT18</f>
        <v>-2.7208071745</v>
      </c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Y12" s="47"/>
      <c r="FZ12" s="47"/>
      <c r="GA12" s="47"/>
    </row>
    <row r="13" customFormat="false" ht="12.75" hidden="false" customHeight="false" outlineLevel="0" collapsed="false">
      <c r="A13" s="36" t="n">
        <v>37165</v>
      </c>
      <c r="B13" s="44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36"/>
      <c r="P13" s="36"/>
      <c r="Q13" s="36"/>
      <c r="R13" s="36"/>
      <c r="S13" s="47" t="e">
        <f aca="false">VLOOKUP($A13,basislookup,HLOOKUP(S$11,basislookup,2,FALSE()),FALSE())</f>
        <v>#N/A</v>
      </c>
      <c r="T13" s="47"/>
      <c r="U13" s="47" t="e">
        <f aca="false">VLOOKUP($A13,basislookup,HLOOKUP(U$11,basislookup,2,FALSE()),FALSE())</f>
        <v>#N/A</v>
      </c>
      <c r="V13" s="47" t="e">
        <f aca="false">VLOOKUP($A13,basislookup,HLOOKUP(V$11,basislookup,2,FALSE()),FALSE())</f>
        <v>#N/A</v>
      </c>
      <c r="W13" s="47"/>
      <c r="X13" s="47" t="e">
        <f aca="false">VLOOKUP($A13,basislookup,HLOOKUP(X$11,basislookup,2,FALSE()),FALSE())</f>
        <v>#N/A</v>
      </c>
      <c r="Y13" s="47"/>
      <c r="Z13" s="47" t="e">
        <f aca="false">VLOOKUP($A13,basislookup,HLOOKUP(Z$11,basislookup,2,FALSE()),FALSE())</f>
        <v>#N/A</v>
      </c>
      <c r="AA13" s="47"/>
      <c r="AB13" s="47" t="e">
        <f aca="false">VLOOKUP($A13,basislookup,HLOOKUP(AB$11,basislookup,2,FALSE()),FALSE())</f>
        <v>#N/A</v>
      </c>
      <c r="AC13" s="47" t="e">
        <f aca="false">VLOOKUP($A13,basislookup,HLOOKUP(AC$11,basislookup,2,FALSE()),FALSE())</f>
        <v>#N/A</v>
      </c>
      <c r="AD13" s="47" t="e">
        <f aca="false">VLOOKUP($A13,basislookup,HLOOKUP(AD$11,basislookup,2,FALSE()),FALSE())</f>
        <v>#N/A</v>
      </c>
      <c r="AE13" s="47" t="e">
        <f aca="false">VLOOKUP($A13,basislookup,HLOOKUP(AE$11,basislookup,2,FALSE()),FALSE())</f>
        <v>#N/A</v>
      </c>
      <c r="AF13" s="47" t="e">
        <f aca="false">VLOOKUP($A13,basislookup,HLOOKUP(AF$11,basislookup,2,FALSE()),FALSE())</f>
        <v>#N/A</v>
      </c>
      <c r="AG13" s="47"/>
      <c r="AH13" s="47" t="e">
        <f aca="false">VLOOKUP($A13,basislookup,HLOOKUP(AH$11,basislookup,2,FALSE()),FALSE())</f>
        <v>#N/A</v>
      </c>
      <c r="AI13" s="47" t="e">
        <f aca="false">VLOOKUP($A13,basislookup,HLOOKUP(AI$11,basislookup,2,FALSE()),FALSE())</f>
        <v>#N/A</v>
      </c>
      <c r="AJ13" s="47" t="e">
        <f aca="false">VLOOKUP($A13,basislookup,HLOOKUP(AJ$11,basislookup,2,FALSE()),FALSE())</f>
        <v>#N/A</v>
      </c>
      <c r="AK13" s="47"/>
      <c r="AL13" s="47" t="e">
        <f aca="false">VLOOKUP($A13,basislookup,HLOOKUP(AL$11,basislookup,2,FALSE()),FALSE())</f>
        <v>#N/A</v>
      </c>
      <c r="AM13" s="47" t="e">
        <f aca="false">VLOOKUP($A13,basislookup,HLOOKUP(AM$11,basislookup,2,FALSE()),FALSE())</f>
        <v>#N/A</v>
      </c>
      <c r="AN13" s="47"/>
      <c r="AO13" s="47" t="e">
        <f aca="false">VLOOKUP($A13,basislookup,HLOOKUP(AO$11,basislookup,2,FALSE()),FALSE())</f>
        <v>#N/A</v>
      </c>
      <c r="AP13" s="47"/>
      <c r="AQ13" s="47" t="e">
        <f aca="false">VLOOKUP($A13,basislookup,HLOOKUP(AQ$11,basislookup,2,FALSE()),FALSE())</f>
        <v>#N/A</v>
      </c>
      <c r="AR13" s="47" t="e">
        <f aca="false">VLOOKUP($A13,basislookup,HLOOKUP(AR$11,basislookup,2,FALSE()),FALSE())</f>
        <v>#N/A</v>
      </c>
      <c r="AS13" s="47" t="e">
        <f aca="false">VLOOKUP($A13,basislookup,HLOOKUP(AS$11,basislookup,2,FALSE()),FALSE())</f>
        <v>#N/A</v>
      </c>
      <c r="AT13" s="47"/>
      <c r="AU13" s="47" t="e">
        <f aca="false">VLOOKUP($A13,basislookup,HLOOKUP(AU$11,basislookup,2,FALSE()),FALSE())</f>
        <v>#N/A</v>
      </c>
      <c r="AV13" s="47" t="e">
        <f aca="false">VLOOKUP($A13,basislookup,HLOOKUP(AV$11,basislookup,2,FALSE()),FALSE())</f>
        <v>#N/A</v>
      </c>
      <c r="AW13" s="47" t="e">
        <f aca="false">VLOOKUP($A13,basislookup,HLOOKUP(AW$11,basislookup,2,FALSE()),FALSE())</f>
        <v>#N/A</v>
      </c>
      <c r="AX13" s="47" t="e">
        <f aca="false">VLOOKUP($A13,basislookup,HLOOKUP(AX$11,basislookup,2,FALSE()),FALSE())</f>
        <v>#N/A</v>
      </c>
      <c r="AY13" s="47" t="e">
        <f aca="false">VLOOKUP($A13,basislookup,HLOOKUP(AY$11,basislookup,2,FALSE()),FALSE())</f>
        <v>#N/A</v>
      </c>
      <c r="AZ13" s="47" t="e">
        <f aca="false">VLOOKUP($A13,basislookup,HLOOKUP(AZ$11,basislookup,2,FALSE()),FALSE())</f>
        <v>#N/A</v>
      </c>
      <c r="BA13" s="47" t="e">
        <f aca="false">VLOOKUP($A13,basislookup,HLOOKUP(BA$11,basislookup,2,FALSE()),FALSE())</f>
        <v>#N/A</v>
      </c>
      <c r="BB13" s="47" t="e">
        <f aca="false">VLOOKUP($A13,basislookup,HLOOKUP(BB$11,basislookup,2,FALSE()),FALSE())</f>
        <v>#N/A</v>
      </c>
      <c r="BC13" s="47" t="e">
        <f aca="false">VLOOKUP($A13,basislookup,HLOOKUP(BC$11,basislookup,2,FALSE()),FALSE())</f>
        <v>#N/A</v>
      </c>
      <c r="BD13" s="47" t="e">
        <f aca="false">VLOOKUP($A13,basislookup,HLOOKUP(BD$11,basislookup,2,FALSE()),FALSE())</f>
        <v>#N/A</v>
      </c>
      <c r="BE13" s="47" t="e">
        <f aca="false">VLOOKUP($A13,basislookup,HLOOKUP(BE$11,basislookup,2,FALSE()),FALSE())</f>
        <v>#N/A</v>
      </c>
      <c r="BF13" s="47" t="e">
        <f aca="false">VLOOKUP($A13,basislookup,HLOOKUP(BF$11,basislookup,2,FALSE()),FALSE())</f>
        <v>#N/A</v>
      </c>
      <c r="BG13" s="47" t="e">
        <f aca="false">VLOOKUP($A13,basislookup,HLOOKUP(BG$11,basislookup,2,FALSE()),FALSE())</f>
        <v>#N/A</v>
      </c>
      <c r="BH13" s="47" t="e">
        <f aca="false">VLOOKUP($A13,basislookup,HLOOKUP(BH$11,basislookup,2,FALSE()),FALSE())</f>
        <v>#N/A</v>
      </c>
      <c r="BI13" s="47" t="e">
        <f aca="false">VLOOKUP($A13,basislookup,HLOOKUP(BI$11,basislookup,2,FALSE()),FALSE())</f>
        <v>#N/A</v>
      </c>
      <c r="BJ13" s="47" t="e">
        <f aca="false">VLOOKUP($A13,basislookup,HLOOKUP(BJ$11,basislookup,2,FALSE()),FALSE())</f>
        <v>#N/A</v>
      </c>
      <c r="BK13" s="47"/>
      <c r="BL13" s="47" t="e">
        <f aca="false">VLOOKUP($A13,basislookup,HLOOKUP(BL$11,basislookup,2,FALSE()),FALSE())</f>
        <v>#N/A</v>
      </c>
      <c r="BM13" s="47" t="e">
        <f aca="false">VLOOKUP($A13,basislookup,HLOOKUP(BM$11,basislookup,2,FALSE()),FALSE())</f>
        <v>#N/A</v>
      </c>
      <c r="BN13" s="47" t="e">
        <f aca="false">VLOOKUP($A13,basislookup,HLOOKUP(BN$11,basislookup,2,FALSE()),FALSE())</f>
        <v>#N/A</v>
      </c>
      <c r="BO13" s="47" t="e">
        <f aca="false">VLOOKUP($A13,basislookup,HLOOKUP(BO$11,basislookup,2,FALSE()),FALSE())</f>
        <v>#N/A</v>
      </c>
      <c r="BP13" s="47" t="e">
        <f aca="false">VLOOKUP($A13,basislookup,HLOOKUP(BP$11,basislookup,2,FALSE()),FALSE())</f>
        <v>#N/A</v>
      </c>
      <c r="BQ13" s="47" t="e">
        <f aca="false">VLOOKUP($A13,basislookup,HLOOKUP(BQ$11,basislookup,2,FALSE()),FALSE())</f>
        <v>#N/A</v>
      </c>
      <c r="BR13" s="47" t="e">
        <f aca="false">VLOOKUP($A13,basislookup,HLOOKUP(BR$11,basislookup,2,FALSE()),FALSE())</f>
        <v>#N/A</v>
      </c>
      <c r="BS13" s="47"/>
      <c r="BT13" s="47" t="e">
        <f aca="false">VLOOKUP($A13,basislookup,HLOOKUP(BT$11,basislookup,2,FALSE()),FALSE())</f>
        <v>#N/A</v>
      </c>
      <c r="BU13" s="47" t="e">
        <f aca="false">VLOOKUP($A13,basislookup,HLOOKUP(BU$11,basislookup,2,FALSE()),FALSE())</f>
        <v>#N/A</v>
      </c>
      <c r="BV13" s="47" t="e">
        <f aca="false">VLOOKUP($A13,basislookup,HLOOKUP(BV$11,basislookup,2,FALSE()),FALSE())</f>
        <v>#N/A</v>
      </c>
      <c r="BW13" s="47" t="e">
        <f aca="false">VLOOKUP($A13,basislookup,HLOOKUP(BW$11,basislookup,2,FALSE()),FALSE())</f>
        <v>#N/A</v>
      </c>
      <c r="BX13" s="47" t="e">
        <f aca="false">VLOOKUP($A13,basislookup,HLOOKUP(BX$11,basislookup,2,FALSE()),FALSE())</f>
        <v>#N/A</v>
      </c>
      <c r="BY13" s="47" t="e">
        <f aca="false">VLOOKUP($A13,basislookup,HLOOKUP(BY$11,basislookup,2,FALSE()),FALSE())</f>
        <v>#N/A</v>
      </c>
      <c r="BZ13" s="47" t="e">
        <f aca="false">VLOOKUP($A13,basislookup,HLOOKUP(BZ$11,basislookup,2,FALSE()),FALSE())</f>
        <v>#N/A</v>
      </c>
      <c r="CA13" s="47" t="e">
        <f aca="false">VLOOKUP($A13,basislookup,HLOOKUP(CA$11,basislookup,2,FALSE()),FALSE())</f>
        <v>#N/A</v>
      </c>
      <c r="CB13" s="47" t="e">
        <f aca="false">VLOOKUP($A13,basislookup,HLOOKUP(CB$11,basislookup,2,FALSE()),FALSE())</f>
        <v>#N/A</v>
      </c>
      <c r="CC13" s="47" t="e">
        <f aca="false">VLOOKUP($A13,basislookup,HLOOKUP(CC$11,basislookup,2,FALSE()),FALSE())</f>
        <v>#N/A</v>
      </c>
      <c r="CD13" s="47" t="e">
        <f aca="false">VLOOKUP($A13,basislookup,HLOOKUP(CD$11,basislookup,2,FALSE()),FALSE())</f>
        <v>#N/A</v>
      </c>
      <c r="CE13" s="47" t="e">
        <f aca="false">VLOOKUP($A13,basislookup,HLOOKUP(CE$11,basislookup,2,FALSE()),FALSE())</f>
        <v>#N/A</v>
      </c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N13" s="47" t="n">
        <f aca="false">'RISK PAGE'!AT19</f>
        <v>-0.447385332</v>
      </c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Y13" s="47"/>
      <c r="FZ13" s="47"/>
      <c r="GA13" s="47"/>
    </row>
    <row r="14" customFormat="false" ht="12.75" hidden="false" customHeight="false" outlineLevel="0" collapsed="false">
      <c r="A14" s="36" t="n">
        <v>37196</v>
      </c>
      <c r="B14" s="44"/>
      <c r="C14" s="47" t="n">
        <f aca="false">S14</f>
        <v>0</v>
      </c>
      <c r="D14" s="47" t="n">
        <f aca="false">SUM(U14:V14)</f>
        <v>0</v>
      </c>
      <c r="E14" s="47" t="n">
        <f aca="false">X14</f>
        <v>0</v>
      </c>
      <c r="F14" s="47" t="n">
        <f aca="false">Z14+B14</f>
        <v>0</v>
      </c>
      <c r="G14" s="47" t="n">
        <f aca="false">SUM(AB14:AF14)+'RISK PAGE'!AT19</f>
        <v>-0.447385332</v>
      </c>
      <c r="H14" s="47" t="n">
        <f aca="false">SUM(AH14:AJ14)</f>
        <v>0</v>
      </c>
      <c r="I14" s="47" t="n">
        <f aca="false">SUM(AL14:AM14)</f>
        <v>0</v>
      </c>
      <c r="J14" s="47" t="n">
        <f aca="false">AO14</f>
        <v>0</v>
      </c>
      <c r="K14" s="47" t="n">
        <f aca="false">SUM(AQ14:AS14)</f>
        <v>0</v>
      </c>
      <c r="L14" s="47" t="n">
        <f aca="false">SUM(AU14:BJ14)</f>
        <v>0</v>
      </c>
      <c r="M14" s="47" t="n">
        <f aca="false">SUM(BL14:BR14)</f>
        <v>0</v>
      </c>
      <c r="N14" s="47" t="n">
        <f aca="false">SUM(BT14:CE14)</f>
        <v>0</v>
      </c>
      <c r="O14" s="36"/>
      <c r="P14" s="36"/>
      <c r="Q14" s="36"/>
      <c r="R14" s="36"/>
      <c r="S14" s="47" t="n">
        <f aca="false">VLOOKUP($A14,basislookup,HLOOKUP(S$11,basislookup,2,FALSE()),FALSE())</f>
        <v>0</v>
      </c>
      <c r="T14" s="47"/>
      <c r="U14" s="47" t="n">
        <f aca="false">VLOOKUP($A14,basislookup,HLOOKUP(U$11,basislookup,2,FALSE()),FALSE())</f>
        <v>0</v>
      </c>
      <c r="V14" s="47" t="n">
        <f aca="false">VLOOKUP($A14,basislookup,HLOOKUP(V$11,basislookup,2,FALSE()),FALSE())</f>
        <v>0</v>
      </c>
      <c r="W14" s="47"/>
      <c r="X14" s="47" t="n">
        <f aca="false">VLOOKUP($A14,basislookup,HLOOKUP(X$11,basislookup,2,FALSE()),FALSE())</f>
        <v>0</v>
      </c>
      <c r="Y14" s="47"/>
      <c r="Z14" s="47" t="n">
        <f aca="false">VLOOKUP($A14,basislookup,HLOOKUP(Z$11,basislookup,2,FALSE()),FALSE())</f>
        <v>0</v>
      </c>
      <c r="AA14" s="47"/>
      <c r="AB14" s="47" t="n">
        <f aca="false">VLOOKUP($A14,basislookup,HLOOKUP(AB$11,basislookup,2,FALSE()),FALSE())</f>
        <v>0</v>
      </c>
      <c r="AC14" s="47" t="n">
        <f aca="false">VLOOKUP($A14,basislookup,HLOOKUP(AC$11,basislookup,2,FALSE()),FALSE())</f>
        <v>0</v>
      </c>
      <c r="AD14" s="47" t="n">
        <f aca="false">VLOOKUP($A14,basislookup,HLOOKUP(AD$11,basislookup,2,FALSE()),FALSE())</f>
        <v>0</v>
      </c>
      <c r="AE14" s="47" t="n">
        <f aca="false">VLOOKUP($A14,basislookup,HLOOKUP(AE$11,basislookup,2,FALSE()),FALSE())</f>
        <v>0</v>
      </c>
      <c r="AF14" s="47" t="n">
        <f aca="false">VLOOKUP($A14,basislookup,HLOOKUP(AF$11,basislookup,2,FALSE()),FALSE())</f>
        <v>0</v>
      </c>
      <c r="AG14" s="47"/>
      <c r="AH14" s="47" t="n">
        <f aca="false">VLOOKUP($A14,basislookup,HLOOKUP(AH$11,basislookup,2,FALSE()),FALSE())</f>
        <v>0</v>
      </c>
      <c r="AI14" s="47" t="n">
        <f aca="false">VLOOKUP($A14,basislookup,HLOOKUP(AI$11,basislookup,2,FALSE()),FALSE())</f>
        <v>0</v>
      </c>
      <c r="AJ14" s="47" t="n">
        <f aca="false">VLOOKUP($A14,basislookup,HLOOKUP(AJ$11,basislookup,2,FALSE()),FALSE())</f>
        <v>0</v>
      </c>
      <c r="AK14" s="47"/>
      <c r="AL14" s="47" t="n">
        <f aca="false">VLOOKUP($A14,basislookup,HLOOKUP(AL$11,basislookup,2,FALSE()),FALSE())</f>
        <v>0</v>
      </c>
      <c r="AM14" s="47" t="n">
        <f aca="false">VLOOKUP($A14,basislookup,HLOOKUP(AM$11,basislookup,2,FALSE()),FALSE())</f>
        <v>0</v>
      </c>
      <c r="AN14" s="47"/>
      <c r="AO14" s="47" t="n">
        <f aca="false">VLOOKUP($A14,basislookup,HLOOKUP(AO$11,basislookup,2,FALSE()),FALSE())</f>
        <v>0</v>
      </c>
      <c r="AP14" s="47"/>
      <c r="AQ14" s="47" t="n">
        <f aca="false">VLOOKUP($A14,basislookup,HLOOKUP(AQ$11,basislookup,2,FALSE()),FALSE())</f>
        <v>0</v>
      </c>
      <c r="AR14" s="47" t="n">
        <f aca="false">VLOOKUP($A14,basislookup,HLOOKUP(AR$11,basislookup,2,FALSE()),FALSE())</f>
        <v>0</v>
      </c>
      <c r="AS14" s="47" t="n">
        <f aca="false">VLOOKUP($A14,basislookup,HLOOKUP(AS$11,basislookup,2,FALSE()),FALSE())</f>
        <v>0</v>
      </c>
      <c r="AT14" s="47"/>
      <c r="AU14" s="47" t="n">
        <f aca="false">VLOOKUP($A14,basislookup,HLOOKUP(AU$11,basislookup,2,FALSE()),FALSE())</f>
        <v>0</v>
      </c>
      <c r="AV14" s="47" t="n">
        <f aca="false">VLOOKUP($A14,basislookup,HLOOKUP(AV$11,basislookup,2,FALSE()),FALSE())</f>
        <v>0</v>
      </c>
      <c r="AW14" s="47" t="n">
        <f aca="false">VLOOKUP($A14,basislookup,HLOOKUP(AW$11,basislookup,2,FALSE()),FALSE())</f>
        <v>0</v>
      </c>
      <c r="AX14" s="47" t="n">
        <f aca="false">VLOOKUP($A14,basislookup,HLOOKUP(AX$11,basislookup,2,FALSE()),FALSE())</f>
        <v>0</v>
      </c>
      <c r="AY14" s="47" t="n">
        <f aca="false">VLOOKUP($A14,basislookup,HLOOKUP(AY$11,basislookup,2,FALSE()),FALSE())</f>
        <v>0</v>
      </c>
      <c r="AZ14" s="47" t="n">
        <f aca="false">VLOOKUP($A14,basislookup,HLOOKUP(AZ$11,basislookup,2,FALSE()),FALSE())</f>
        <v>0</v>
      </c>
      <c r="BA14" s="47" t="n">
        <f aca="false">VLOOKUP($A14,basislookup,HLOOKUP(BA$11,basislookup,2,FALSE()),FALSE())</f>
        <v>0</v>
      </c>
      <c r="BB14" s="47" t="n">
        <f aca="false">VLOOKUP($A14,basislookup,HLOOKUP(BB$11,basislookup,2,FALSE()),FALSE())</f>
        <v>0</v>
      </c>
      <c r="BC14" s="47" t="n">
        <f aca="false">VLOOKUP($A14,basislookup,HLOOKUP(BC$11,basislookup,2,FALSE()),FALSE())</f>
        <v>0</v>
      </c>
      <c r="BD14" s="47" t="n">
        <f aca="false">VLOOKUP($A14,basislookup,HLOOKUP(BD$11,basislookup,2,FALSE()),FALSE())</f>
        <v>0</v>
      </c>
      <c r="BE14" s="47" t="n">
        <f aca="false">VLOOKUP($A14,basislookup,HLOOKUP(BE$11,basislookup,2,FALSE()),FALSE())</f>
        <v>0</v>
      </c>
      <c r="BF14" s="47" t="n">
        <f aca="false">VLOOKUP($A14,basislookup,HLOOKUP(BF$11,basislookup,2,FALSE()),FALSE())</f>
        <v>0</v>
      </c>
      <c r="BG14" s="47" t="n">
        <f aca="false">VLOOKUP($A14,basislookup,HLOOKUP(BG$11,basislookup,2,FALSE()),FALSE())</f>
        <v>0</v>
      </c>
      <c r="BH14" s="47" t="n">
        <f aca="false">VLOOKUP($A14,basislookup,HLOOKUP(BH$11,basislookup,2,FALSE()),FALSE())</f>
        <v>0</v>
      </c>
      <c r="BI14" s="47" t="n">
        <f aca="false">VLOOKUP($A14,basislookup,HLOOKUP(BI$11,basislookup,2,FALSE()),FALSE())</f>
        <v>0</v>
      </c>
      <c r="BJ14" s="47" t="n">
        <f aca="false">VLOOKUP($A14,basislookup,HLOOKUP(BJ$11,basislookup,2,FALSE()),FALSE())</f>
        <v>0</v>
      </c>
      <c r="BK14" s="47"/>
      <c r="BL14" s="47" t="n">
        <f aca="false">VLOOKUP($A14,basislookup,HLOOKUP(BL$11,basislookup,2,FALSE()),FALSE())</f>
        <v>0</v>
      </c>
      <c r="BM14" s="47" t="n">
        <f aca="false">VLOOKUP($A14,basislookup,HLOOKUP(BM$11,basislookup,2,FALSE()),FALSE())</f>
        <v>0</v>
      </c>
      <c r="BN14" s="47" t="n">
        <f aca="false">VLOOKUP($A14,basislookup,HLOOKUP(BN$11,basislookup,2,FALSE()),FALSE())</f>
        <v>0</v>
      </c>
      <c r="BO14" s="47" t="n">
        <f aca="false">VLOOKUP($A14,basislookup,HLOOKUP(BO$11,basislookup,2,FALSE()),FALSE())</f>
        <v>0</v>
      </c>
      <c r="BP14" s="47" t="n">
        <f aca="false">VLOOKUP($A14,basislookup,HLOOKUP(BP$11,basislookup,2,FALSE()),FALSE())</f>
        <v>0</v>
      </c>
      <c r="BQ14" s="47" t="n">
        <f aca="false">VLOOKUP($A14,basislookup,HLOOKUP(BQ$11,basislookup,2,FALSE()),FALSE())</f>
        <v>0</v>
      </c>
      <c r="BR14" s="47" t="n">
        <f aca="false">VLOOKUP($A14,basislookup,HLOOKUP(BR$11,basislookup,2,FALSE()),FALSE())</f>
        <v>0</v>
      </c>
      <c r="BS14" s="47"/>
      <c r="BT14" s="47" t="n">
        <f aca="false">VLOOKUP($A14,basislookup,HLOOKUP(BT$11,basislookup,2,FALSE()),FALSE())</f>
        <v>0</v>
      </c>
      <c r="BU14" s="47" t="n">
        <f aca="false">VLOOKUP($A14,basislookup,HLOOKUP(BU$11,basislookup,2,FALSE()),FALSE())</f>
        <v>0</v>
      </c>
      <c r="BV14" s="47" t="n">
        <f aca="false">VLOOKUP($A14,basislookup,HLOOKUP(BV$11,basislookup,2,FALSE()),FALSE())</f>
        <v>0</v>
      </c>
      <c r="BW14" s="47" t="n">
        <f aca="false">VLOOKUP($A14,basislookup,HLOOKUP(BW$11,basislookup,2,FALSE()),FALSE())</f>
        <v>0</v>
      </c>
      <c r="BX14" s="47" t="n">
        <f aca="false">VLOOKUP($A14,basislookup,HLOOKUP(BX$11,basislookup,2,FALSE()),FALSE())</f>
        <v>0</v>
      </c>
      <c r="BY14" s="47" t="n">
        <f aca="false">VLOOKUP($A14,basislookup,HLOOKUP(BY$11,basislookup,2,FALSE()),FALSE())</f>
        <v>0</v>
      </c>
      <c r="BZ14" s="47" t="n">
        <f aca="false">VLOOKUP($A14,basislookup,HLOOKUP(BZ$11,basislookup,2,FALSE()),FALSE())</f>
        <v>0</v>
      </c>
      <c r="CA14" s="47" t="n">
        <f aca="false">VLOOKUP($A14,basislookup,HLOOKUP(CA$11,basislookup,2,FALSE()),FALSE())</f>
        <v>0</v>
      </c>
      <c r="CB14" s="47" t="n">
        <f aca="false">VLOOKUP($A14,basislookup,HLOOKUP(CB$11,basislookup,2,FALSE()),FALSE())</f>
        <v>0</v>
      </c>
      <c r="CC14" s="47" t="n">
        <f aca="false">VLOOKUP($A14,basislookup,HLOOKUP(CC$11,basislookup,2,FALSE()),FALSE())</f>
        <v>0</v>
      </c>
      <c r="CD14" s="47" t="n">
        <f aca="false">VLOOKUP($A14,basislookup,HLOOKUP(CD$11,basislookup,2,FALSE()),FALSE())</f>
        <v>0</v>
      </c>
      <c r="CE14" s="47" t="n">
        <f aca="false">VLOOKUP($A14,basislookup,HLOOKUP(CE$11,basislookup,2,FALSE()),FALSE())</f>
        <v>0</v>
      </c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N14" s="47" t="n">
        <f aca="false">'RISK PAGE'!AT20</f>
        <v>0.182493016</v>
      </c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Y14" s="47"/>
      <c r="FZ14" s="47"/>
      <c r="GA14" s="47"/>
    </row>
    <row r="15" customFormat="false" ht="12.75" hidden="false" customHeight="false" outlineLevel="0" collapsed="false">
      <c r="A15" s="36" t="n">
        <v>37226</v>
      </c>
      <c r="B15" s="44" t="n">
        <f aca="false">SUM(D15:G15)</f>
        <v>0.182493016</v>
      </c>
      <c r="C15" s="47" t="n">
        <f aca="false">S15</f>
        <v>0</v>
      </c>
      <c r="D15" s="47" t="n">
        <f aca="false">SUM(U15:V15)</f>
        <v>0</v>
      </c>
      <c r="E15" s="47" t="n">
        <f aca="false">X15</f>
        <v>0</v>
      </c>
      <c r="F15" s="47" t="n">
        <f aca="false">Z15</f>
        <v>0</v>
      </c>
      <c r="G15" s="47" t="n">
        <f aca="false">SUM(AB15:AF15)+'RISK PAGE'!AT20</f>
        <v>0.182493016</v>
      </c>
      <c r="H15" s="47" t="n">
        <f aca="false">SUM(AH15:AJ15)</f>
        <v>0</v>
      </c>
      <c r="I15" s="47" t="n">
        <f aca="false">SUM(AL15:AM15)</f>
        <v>0</v>
      </c>
      <c r="J15" s="47" t="n">
        <f aca="false">AO15</f>
        <v>0</v>
      </c>
      <c r="K15" s="47" t="n">
        <f aca="false">SUM(AQ15:AS15)</f>
        <v>0</v>
      </c>
      <c r="L15" s="47" t="n">
        <f aca="false">SUM(AU15:BJ15)</f>
        <v>0</v>
      </c>
      <c r="M15" s="47" t="n">
        <f aca="false">SUM(BL15:BR15)</f>
        <v>0</v>
      </c>
      <c r="N15" s="47" t="n">
        <f aca="false">SUM(BT15:CE15)</f>
        <v>0</v>
      </c>
      <c r="O15" s="36"/>
      <c r="P15" s="36"/>
      <c r="Q15" s="36"/>
      <c r="R15" s="36"/>
      <c r="S15" s="47" t="n">
        <f aca="false">VLOOKUP($A15,basislookup,HLOOKUP(S$11,basislookup,2,FALSE()),FALSE())</f>
        <v>0</v>
      </c>
      <c r="T15" s="47"/>
      <c r="U15" s="47" t="n">
        <f aca="false">VLOOKUP($A15,basislookup,HLOOKUP(U$11,basislookup,2,FALSE()),FALSE())</f>
        <v>0</v>
      </c>
      <c r="V15" s="47" t="n">
        <f aca="false">VLOOKUP($A15,basislookup,HLOOKUP(V$11,basislookup,2,FALSE()),FALSE())</f>
        <v>0</v>
      </c>
      <c r="W15" s="47"/>
      <c r="X15" s="47" t="n">
        <f aca="false">VLOOKUP($A15,basislookup,HLOOKUP(X$11,basislookup,2,FALSE()),FALSE())</f>
        <v>0</v>
      </c>
      <c r="Y15" s="47"/>
      <c r="Z15" s="47" t="n">
        <f aca="false">VLOOKUP($A15,basislookup,HLOOKUP(Z$11,basislookup,2,FALSE()),FALSE())</f>
        <v>0</v>
      </c>
      <c r="AA15" s="47"/>
      <c r="AB15" s="47" t="n">
        <f aca="false">VLOOKUP($A15,basislookup,HLOOKUP(AB$11,basislookup,2,FALSE()),FALSE())</f>
        <v>0</v>
      </c>
      <c r="AC15" s="47" t="n">
        <f aca="false">VLOOKUP($A15,basislookup,HLOOKUP(AC$11,basislookup,2,FALSE()),FALSE())</f>
        <v>0</v>
      </c>
      <c r="AD15" s="47" t="n">
        <f aca="false">VLOOKUP($A15,basislookup,HLOOKUP(AD$11,basislookup,2,FALSE()),FALSE())</f>
        <v>0</v>
      </c>
      <c r="AE15" s="47" t="n">
        <f aca="false">VLOOKUP($A15,basislookup,HLOOKUP(AE$11,basislookup,2,FALSE()),FALSE())</f>
        <v>0</v>
      </c>
      <c r="AF15" s="47" t="n">
        <f aca="false">VLOOKUP($A15,basislookup,HLOOKUP(AF$11,basislookup,2,FALSE()),FALSE())</f>
        <v>0</v>
      </c>
      <c r="AG15" s="47"/>
      <c r="AH15" s="47" t="n">
        <f aca="false">VLOOKUP($A15,basislookup,HLOOKUP(AH$11,basislookup,2,FALSE()),FALSE())</f>
        <v>0</v>
      </c>
      <c r="AI15" s="47" t="n">
        <f aca="false">VLOOKUP($A15,basislookup,HLOOKUP(AI$11,basislookup,2,FALSE()),FALSE())</f>
        <v>0</v>
      </c>
      <c r="AJ15" s="47" t="n">
        <f aca="false">VLOOKUP($A15,basislookup,HLOOKUP(AJ$11,basislookup,2,FALSE()),FALSE())</f>
        <v>0</v>
      </c>
      <c r="AK15" s="47"/>
      <c r="AL15" s="47" t="n">
        <f aca="false">VLOOKUP($A15,basislookup,HLOOKUP(AL$11,basislookup,2,FALSE()),FALSE())</f>
        <v>0</v>
      </c>
      <c r="AM15" s="47" t="n">
        <f aca="false">VLOOKUP($A15,basislookup,HLOOKUP(AM$11,basislookup,2,FALSE()),FALSE())</f>
        <v>0</v>
      </c>
      <c r="AN15" s="47"/>
      <c r="AO15" s="47" t="n">
        <f aca="false">VLOOKUP($A15,basislookup,HLOOKUP(AO$11,basislookup,2,FALSE()),FALSE())</f>
        <v>0</v>
      </c>
      <c r="AP15" s="47"/>
      <c r="AQ15" s="47" t="n">
        <f aca="false">VLOOKUP($A15,basislookup,HLOOKUP(AQ$11,basislookup,2,FALSE()),FALSE())</f>
        <v>0</v>
      </c>
      <c r="AR15" s="47" t="n">
        <f aca="false">VLOOKUP($A15,basislookup,HLOOKUP(AR$11,basislookup,2,FALSE()),FALSE())</f>
        <v>0</v>
      </c>
      <c r="AS15" s="47" t="n">
        <f aca="false">VLOOKUP($A15,basislookup,HLOOKUP(AS$11,basislookup,2,FALSE()),FALSE())</f>
        <v>0</v>
      </c>
      <c r="AT15" s="47"/>
      <c r="AU15" s="47" t="n">
        <f aca="false">VLOOKUP($A15,basislookup,HLOOKUP(AU$11,basislookup,2,FALSE()),FALSE())</f>
        <v>0</v>
      </c>
      <c r="AV15" s="47" t="n">
        <f aca="false">VLOOKUP($A15,basislookup,HLOOKUP(AV$11,basislookup,2,FALSE()),FALSE())</f>
        <v>0</v>
      </c>
      <c r="AW15" s="47" t="n">
        <f aca="false">VLOOKUP($A15,basislookup,HLOOKUP(AW$11,basislookup,2,FALSE()),FALSE())</f>
        <v>0</v>
      </c>
      <c r="AX15" s="47" t="n">
        <f aca="false">VLOOKUP($A15,basislookup,HLOOKUP(AX$11,basislookup,2,FALSE()),FALSE())</f>
        <v>0</v>
      </c>
      <c r="AY15" s="47" t="n">
        <f aca="false">VLOOKUP($A15,basislookup,HLOOKUP(AY$11,basislookup,2,FALSE()),FALSE())</f>
        <v>0</v>
      </c>
      <c r="AZ15" s="47" t="n">
        <f aca="false">VLOOKUP($A15,basislookup,HLOOKUP(AZ$11,basislookup,2,FALSE()),FALSE())</f>
        <v>0</v>
      </c>
      <c r="BA15" s="47" t="n">
        <f aca="false">VLOOKUP($A15,basislookup,HLOOKUP(BA$11,basislookup,2,FALSE()),FALSE())</f>
        <v>0</v>
      </c>
      <c r="BB15" s="47" t="n">
        <f aca="false">VLOOKUP($A15,basislookup,HLOOKUP(BB$11,basislookup,2,FALSE()),FALSE())</f>
        <v>0</v>
      </c>
      <c r="BC15" s="47" t="n">
        <f aca="false">VLOOKUP($A15,basislookup,HLOOKUP(BC$11,basislookup,2,FALSE()),FALSE())</f>
        <v>0</v>
      </c>
      <c r="BD15" s="47" t="n">
        <f aca="false">VLOOKUP($A15,basislookup,HLOOKUP(BD$11,basislookup,2,FALSE()),FALSE())</f>
        <v>0</v>
      </c>
      <c r="BE15" s="47" t="n">
        <f aca="false">VLOOKUP($A15,basislookup,HLOOKUP(BE$11,basislookup,2,FALSE()),FALSE())</f>
        <v>0</v>
      </c>
      <c r="BF15" s="47" t="n">
        <f aca="false">VLOOKUP($A15,basislookup,HLOOKUP(BF$11,basislookup,2,FALSE()),FALSE())</f>
        <v>0</v>
      </c>
      <c r="BG15" s="47" t="n">
        <f aca="false">VLOOKUP($A15,basislookup,HLOOKUP(BG$11,basislookup,2,FALSE()),FALSE())</f>
        <v>0</v>
      </c>
      <c r="BH15" s="47" t="n">
        <f aca="false">VLOOKUP($A15,basislookup,HLOOKUP(BH$11,basislookup,2,FALSE()),FALSE())</f>
        <v>0</v>
      </c>
      <c r="BI15" s="47" t="n">
        <f aca="false">VLOOKUP($A15,basislookup,HLOOKUP(BI$11,basislookup,2,FALSE()),FALSE())</f>
        <v>0</v>
      </c>
      <c r="BJ15" s="47" t="n">
        <f aca="false">VLOOKUP($A15,basislookup,HLOOKUP(BJ$11,basislookup,2,FALSE()),FALSE())</f>
        <v>0</v>
      </c>
      <c r="BK15" s="47"/>
      <c r="BL15" s="47" t="n">
        <f aca="false">VLOOKUP($A15,basislookup,HLOOKUP(BL$11,basislookup,2,FALSE()),FALSE())</f>
        <v>0</v>
      </c>
      <c r="BM15" s="47" t="n">
        <f aca="false">VLOOKUP($A15,basislookup,HLOOKUP(BM$11,basislookup,2,FALSE()),FALSE())</f>
        <v>0</v>
      </c>
      <c r="BN15" s="47" t="n">
        <f aca="false">VLOOKUP($A15,basislookup,HLOOKUP(BN$11,basislookup,2,FALSE()),FALSE())</f>
        <v>0</v>
      </c>
      <c r="BO15" s="47" t="n">
        <f aca="false">VLOOKUP($A15,basislookup,HLOOKUP(BO$11,basislookup,2,FALSE()),FALSE())</f>
        <v>0</v>
      </c>
      <c r="BP15" s="47" t="n">
        <f aca="false">VLOOKUP($A15,basislookup,HLOOKUP(BP$11,basislookup,2,FALSE()),FALSE())</f>
        <v>0</v>
      </c>
      <c r="BQ15" s="47" t="n">
        <f aca="false">VLOOKUP($A15,basislookup,HLOOKUP(BQ$11,basislookup,2,FALSE()),FALSE())</f>
        <v>0</v>
      </c>
      <c r="BR15" s="47" t="n">
        <f aca="false">VLOOKUP($A15,basislookup,HLOOKUP(BR$11,basislookup,2,FALSE()),FALSE())</f>
        <v>0</v>
      </c>
      <c r="BS15" s="47"/>
      <c r="BT15" s="47" t="n">
        <f aca="false">VLOOKUP($A15,basislookup,HLOOKUP(BT$11,basislookup,2,FALSE()),FALSE())</f>
        <v>0</v>
      </c>
      <c r="BU15" s="47" t="n">
        <f aca="false">VLOOKUP($A15,basislookup,HLOOKUP(BU$11,basislookup,2,FALSE()),FALSE())</f>
        <v>0</v>
      </c>
      <c r="BV15" s="47" t="n">
        <f aca="false">VLOOKUP($A15,basislookup,HLOOKUP(BV$11,basislookup,2,FALSE()),FALSE())</f>
        <v>0</v>
      </c>
      <c r="BW15" s="47" t="n">
        <f aca="false">VLOOKUP($A15,basislookup,HLOOKUP(BW$11,basislookup,2,FALSE()),FALSE())</f>
        <v>0</v>
      </c>
      <c r="BX15" s="47" t="n">
        <f aca="false">VLOOKUP($A15,basislookup,HLOOKUP(BX$11,basislookup,2,FALSE()),FALSE())</f>
        <v>0</v>
      </c>
      <c r="BY15" s="47" t="n">
        <f aca="false">VLOOKUP($A15,basislookup,HLOOKUP(BY$11,basislookup,2,FALSE()),FALSE())</f>
        <v>0</v>
      </c>
      <c r="BZ15" s="47" t="n">
        <f aca="false">VLOOKUP($A15,basislookup,HLOOKUP(BZ$11,basislookup,2,FALSE()),FALSE())</f>
        <v>0</v>
      </c>
      <c r="CA15" s="47" t="n">
        <f aca="false">VLOOKUP($A15,basislookup,HLOOKUP(CA$11,basislookup,2,FALSE()),FALSE())</f>
        <v>0</v>
      </c>
      <c r="CB15" s="47" t="n">
        <f aca="false">VLOOKUP($A15,basislookup,HLOOKUP(CB$11,basislookup,2,FALSE()),FALSE())</f>
        <v>0</v>
      </c>
      <c r="CC15" s="47" t="n">
        <f aca="false">VLOOKUP($A15,basislookup,HLOOKUP(CC$11,basislookup,2,FALSE()),FALSE())</f>
        <v>0</v>
      </c>
      <c r="CD15" s="47" t="n">
        <f aca="false">VLOOKUP($A15,basislookup,HLOOKUP(CD$11,basislookup,2,FALSE()),FALSE())</f>
        <v>0</v>
      </c>
      <c r="CE15" s="47" t="n">
        <f aca="false">VLOOKUP($A15,basislookup,HLOOKUP(CE$11,basislookup,2,FALSE()),FALSE())</f>
        <v>0</v>
      </c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N15" s="47" t="n">
        <f aca="false">'RISK PAGE'!AT21</f>
        <v>0.911600656</v>
      </c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Y15" s="47"/>
      <c r="FZ15" s="47"/>
      <c r="GA15" s="47"/>
    </row>
    <row r="16" customFormat="false" ht="12.75" hidden="false" customHeight="false" outlineLevel="0" collapsed="false">
      <c r="A16" s="36" t="n">
        <v>37257</v>
      </c>
      <c r="B16" s="44" t="n">
        <f aca="false">SUM(D16:G16)</f>
        <v>466.115427077788</v>
      </c>
      <c r="C16" s="47" t="n">
        <f aca="false">S16</f>
        <v>-306.588272137782</v>
      </c>
      <c r="D16" s="47" t="n">
        <f aca="false">SUM(U16:V16)</f>
        <v>-48.0004356</v>
      </c>
      <c r="E16" s="47" t="n">
        <f aca="false">X16</f>
        <v>0</v>
      </c>
      <c r="F16" s="47" t="n">
        <f aca="false">Z16</f>
        <v>523.928464907633</v>
      </c>
      <c r="G16" s="47" t="n">
        <f aca="false">SUM(AB16:AF16)+'RISK PAGE'!AT21</f>
        <v>-9.81260222984423</v>
      </c>
      <c r="H16" s="47" t="n">
        <f aca="false">SUM(AH16:AJ16)</f>
        <v>-3.20393005</v>
      </c>
      <c r="I16" s="47" t="n">
        <f aca="false">SUM(AL16:AM16)</f>
        <v>-47.2711478592759</v>
      </c>
      <c r="J16" s="47" t="n">
        <f aca="false">AO16</f>
        <v>117.960500336155</v>
      </c>
      <c r="K16" s="47" t="n">
        <f aca="false">SUM(AQ16:AS16)</f>
        <v>66.7096133763086</v>
      </c>
      <c r="L16" s="47" t="n">
        <f aca="false">SUM(AU16:BJ16)</f>
        <v>-193.38287908</v>
      </c>
      <c r="M16" s="47" t="n">
        <f aca="false">SUM(BL16:BR16)</f>
        <v>356.018460461985</v>
      </c>
      <c r="N16" s="47" t="n">
        <f aca="false">SUM(BT16:CE16)</f>
        <v>-2.29217153990434</v>
      </c>
      <c r="O16" s="36"/>
      <c r="P16" s="36"/>
      <c r="Q16" s="36"/>
      <c r="R16" s="36"/>
      <c r="S16" s="47" t="n">
        <f aca="false">VLOOKUP($A16,basislookup,HLOOKUP(S$11,basislookup,2,FALSE()),FALSE())</f>
        <v>-306.588272137782</v>
      </c>
      <c r="T16" s="47"/>
      <c r="U16" s="47" t="n">
        <f aca="false">VLOOKUP($A16,basislookup,HLOOKUP(U$11,basislookup,2,FALSE()),FALSE())</f>
        <v>-48.0004356</v>
      </c>
      <c r="V16" s="47" t="n">
        <f aca="false">VLOOKUP($A16,basislookup,HLOOKUP(V$11,basislookup,2,FALSE()),FALSE())</f>
        <v>0</v>
      </c>
      <c r="W16" s="47"/>
      <c r="X16" s="47" t="n">
        <f aca="false">VLOOKUP($A16,basislookup,HLOOKUP(X$11,basislookup,2,FALSE()),FALSE())</f>
        <v>0</v>
      </c>
      <c r="Y16" s="47"/>
      <c r="Z16" s="47" t="n">
        <f aca="false">VLOOKUP($A16,basislookup,HLOOKUP(Z$11,basislookup,2,FALSE()),FALSE())</f>
        <v>523.928464907633</v>
      </c>
      <c r="AA16" s="47"/>
      <c r="AB16" s="47" t="n">
        <f aca="false">VLOOKUP($A16,basislookup,HLOOKUP(AB$11,basislookup,2,FALSE()),FALSE())</f>
        <v>-81.81898705</v>
      </c>
      <c r="AC16" s="47" t="n">
        <f aca="false">VLOOKUP($A16,basislookup,HLOOKUP(AC$11,basislookup,2,FALSE()),FALSE())</f>
        <v>64.66227534</v>
      </c>
      <c r="AD16" s="47" t="n">
        <f aca="false">VLOOKUP($A16,basislookup,HLOOKUP(AD$11,basislookup,2,FALSE()),FALSE())</f>
        <v>6.43250882415575</v>
      </c>
      <c r="AE16" s="47" t="n">
        <f aca="false">VLOOKUP($A16,basislookup,HLOOKUP(AE$11,basislookup,2,FALSE()),FALSE())</f>
        <v>0</v>
      </c>
      <c r="AF16" s="47" t="n">
        <f aca="false">VLOOKUP($A16,basislookup,HLOOKUP(AF$11,basislookup,2,FALSE()),FALSE())</f>
        <v>0</v>
      </c>
      <c r="AG16" s="47"/>
      <c r="AH16" s="47" t="n">
        <f aca="false">VLOOKUP($A16,basislookup,HLOOKUP(AH$11,basislookup,2,FALSE()),FALSE())</f>
        <v>-3.20393005</v>
      </c>
      <c r="AI16" s="47" t="n">
        <f aca="false">VLOOKUP($A16,basislookup,HLOOKUP(AI$11,basislookup,2,FALSE()),FALSE())</f>
        <v>0</v>
      </c>
      <c r="AJ16" s="47" t="n">
        <f aca="false">VLOOKUP($A16,basislookup,HLOOKUP(AJ$11,basislookup,2,FALSE()),FALSE())</f>
        <v>0</v>
      </c>
      <c r="AK16" s="47"/>
      <c r="AL16" s="47" t="n">
        <f aca="false">VLOOKUP($A16,basislookup,HLOOKUP(AL$11,basislookup,2,FALSE()),FALSE())</f>
        <v>-19.9370925392759</v>
      </c>
      <c r="AM16" s="47" t="n">
        <f aca="false">VLOOKUP($A16,basislookup,HLOOKUP(AM$11,basislookup,2,FALSE()),FALSE())</f>
        <v>-27.33405532</v>
      </c>
      <c r="AN16" s="47"/>
      <c r="AO16" s="47" t="n">
        <f aca="false">VLOOKUP($A16,basislookup,HLOOKUP(AO$11,basislookup,2,FALSE()),FALSE())</f>
        <v>117.960500336155</v>
      </c>
      <c r="AP16" s="47"/>
      <c r="AQ16" s="47" t="n">
        <f aca="false">VLOOKUP($A16,basislookup,HLOOKUP(AQ$11,basislookup,2,FALSE()),FALSE())</f>
        <v>-6.28733901579907</v>
      </c>
      <c r="AR16" s="47" t="n">
        <f aca="false">VLOOKUP($A16,basislookup,HLOOKUP(AR$11,basislookup,2,FALSE()),FALSE())</f>
        <v>15.48401148</v>
      </c>
      <c r="AS16" s="47" t="n">
        <f aca="false">VLOOKUP($A16,basislookup,HLOOKUP(AS$11,basislookup,2,FALSE()),FALSE())</f>
        <v>57.5129409121077</v>
      </c>
      <c r="AT16" s="47"/>
      <c r="AU16" s="47" t="n">
        <f aca="false">VLOOKUP($A16,basislookup,HLOOKUP(AU$11,basislookup,2,FALSE()),FALSE())</f>
        <v>0</v>
      </c>
      <c r="AV16" s="47" t="n">
        <f aca="false">VLOOKUP($A16,basislookup,HLOOKUP(AV$11,basislookup,2,FALSE()),FALSE())</f>
        <v>49.56749605</v>
      </c>
      <c r="AW16" s="47" t="n">
        <f aca="false">VLOOKUP($A16,basislookup,HLOOKUP(AW$11,basislookup,2,FALSE()),FALSE())</f>
        <v>0</v>
      </c>
      <c r="AX16" s="47" t="n">
        <f aca="false">VLOOKUP($A16,basislookup,HLOOKUP(AX$11,basislookup,2,FALSE()),FALSE())</f>
        <v>0</v>
      </c>
      <c r="AY16" s="47" t="n">
        <f aca="false">VLOOKUP($A16,basislookup,HLOOKUP(AY$11,basislookup,2,FALSE()),FALSE())</f>
        <v>-139.7909426</v>
      </c>
      <c r="AZ16" s="47" t="n">
        <f aca="false">VLOOKUP($A16,basislookup,HLOOKUP(AZ$11,basislookup,2,FALSE()),FALSE())</f>
        <v>-59.61776355</v>
      </c>
      <c r="BA16" s="47" t="n">
        <f aca="false">VLOOKUP($A16,basislookup,HLOOKUP(BA$11,basislookup,2,FALSE()),FALSE())</f>
        <v>-0.03658081</v>
      </c>
      <c r="BB16" s="47" t="n">
        <f aca="false">VLOOKUP($A16,basislookup,HLOOKUP(BB$11,basislookup,2,FALSE()),FALSE())</f>
        <v>-10.80600939</v>
      </c>
      <c r="BC16" s="47" t="n">
        <f aca="false">VLOOKUP($A16,basislookup,HLOOKUP(BC$11,basislookup,2,FALSE()),FALSE())</f>
        <v>0</v>
      </c>
      <c r="BD16" s="47" t="n">
        <f aca="false">VLOOKUP($A16,basislookup,HLOOKUP(BD$11,basislookup,2,FALSE()),FALSE())</f>
        <v>0</v>
      </c>
      <c r="BE16" s="47" t="n">
        <f aca="false">VLOOKUP($A16,basislookup,HLOOKUP(BE$11,basislookup,2,FALSE()),FALSE())</f>
        <v>0</v>
      </c>
      <c r="BF16" s="47" t="n">
        <f aca="false">VLOOKUP($A16,basislookup,HLOOKUP(BF$11,basislookup,2,FALSE()),FALSE())</f>
        <v>0</v>
      </c>
      <c r="BG16" s="47" t="n">
        <f aca="false">VLOOKUP($A16,basislookup,HLOOKUP(BG$11,basislookup,2,FALSE()),FALSE())</f>
        <v>-5.99241533</v>
      </c>
      <c r="BH16" s="47" t="n">
        <f aca="false">VLOOKUP($A16,basislookup,HLOOKUP(BH$11,basislookup,2,FALSE()),FALSE())</f>
        <v>-0.84462705</v>
      </c>
      <c r="BI16" s="47" t="n">
        <f aca="false">VLOOKUP($A16,basislookup,HLOOKUP(BI$11,basislookup,2,FALSE()),FALSE())</f>
        <v>0</v>
      </c>
      <c r="BJ16" s="47" t="n">
        <f aca="false">VLOOKUP($A16,basislookup,HLOOKUP(BJ$11,basislookup,2,FALSE()),FALSE())</f>
        <v>-25.8620364</v>
      </c>
      <c r="BK16" s="47"/>
      <c r="BL16" s="47" t="n">
        <f aca="false">VLOOKUP($A16,basislookup,HLOOKUP(BL$11,basislookup,2,FALSE()),FALSE())</f>
        <v>0</v>
      </c>
      <c r="BM16" s="47" t="n">
        <f aca="false">VLOOKUP($A16,basislookup,HLOOKUP(BM$11,basislookup,2,FALSE()),FALSE())</f>
        <v>0</v>
      </c>
      <c r="BN16" s="47" t="n">
        <f aca="false">VLOOKUP($A16,basislookup,HLOOKUP(BN$11,basislookup,2,FALSE()),FALSE())</f>
        <v>-101.007594132795</v>
      </c>
      <c r="BO16" s="47" t="n">
        <f aca="false">VLOOKUP($A16,basislookup,HLOOKUP(BO$11,basislookup,2,FALSE()),FALSE())</f>
        <v>30.56194487</v>
      </c>
      <c r="BP16" s="47" t="n">
        <f aca="false">VLOOKUP($A16,basislookup,HLOOKUP(BP$11,basislookup,2,FALSE()),FALSE())</f>
        <v>-79.1277476704712</v>
      </c>
      <c r="BQ16" s="47" t="n">
        <f aca="false">VLOOKUP($A16,basislookup,HLOOKUP(BQ$11,basislookup,2,FALSE()),FALSE())</f>
        <v>0.5040253</v>
      </c>
      <c r="BR16" s="47" t="n">
        <f aca="false">VLOOKUP($A16,basislookup,HLOOKUP(BR$11,basislookup,2,FALSE()),FALSE())</f>
        <v>505.087832095252</v>
      </c>
      <c r="BS16" s="47"/>
      <c r="BT16" s="47" t="n">
        <f aca="false">VLOOKUP($A16,basislookup,HLOOKUP(BT$11,basislookup,2,FALSE()),FALSE())</f>
        <v>-1.81800379</v>
      </c>
      <c r="BU16" s="47" t="n">
        <f aca="false">VLOOKUP($A16,basislookup,HLOOKUP(BU$11,basislookup,2,FALSE()),FALSE())</f>
        <v>114.997017796752</v>
      </c>
      <c r="BV16" s="47" t="n">
        <f aca="false">VLOOKUP($A16,basislookup,HLOOKUP(BV$11,basislookup,2,FALSE()),FALSE())</f>
        <v>2.42614898</v>
      </c>
      <c r="BW16" s="47" t="n">
        <f aca="false">VLOOKUP($A16,basislookup,HLOOKUP(BW$11,basislookup,2,FALSE()),FALSE())</f>
        <v>0</v>
      </c>
      <c r="BX16" s="47" t="n">
        <f aca="false">VLOOKUP($A16,basislookup,HLOOKUP(BX$11,basislookup,2,FALSE()),FALSE())</f>
        <v>0</v>
      </c>
      <c r="BY16" s="47" t="n">
        <f aca="false">VLOOKUP($A16,basislookup,HLOOKUP(BY$11,basislookup,2,FALSE()),FALSE())</f>
        <v>-16.99004563</v>
      </c>
      <c r="BZ16" s="47" t="n">
        <f aca="false">VLOOKUP($A16,basislookup,HLOOKUP(BZ$11,basislookup,2,FALSE()),FALSE())</f>
        <v>0</v>
      </c>
      <c r="CA16" s="47" t="n">
        <f aca="false">VLOOKUP($A16,basislookup,HLOOKUP(CA$11,basislookup,2,FALSE()),FALSE())</f>
        <v>-93.4763540166567</v>
      </c>
      <c r="CB16" s="47" t="n">
        <f aca="false">VLOOKUP($A16,basislookup,HLOOKUP(CB$11,basislookup,2,FALSE()),FALSE())</f>
        <v>1.1148952</v>
      </c>
      <c r="CC16" s="47" t="n">
        <f aca="false">VLOOKUP($A16,basislookup,HLOOKUP(CC$11,basislookup,2,FALSE()),FALSE())</f>
        <v>-9.01637246</v>
      </c>
      <c r="CD16" s="47" t="n">
        <f aca="false">VLOOKUP($A16,basislookup,HLOOKUP(CD$11,basislookup,2,FALSE()),FALSE())</f>
        <v>0</v>
      </c>
      <c r="CE16" s="47" t="n">
        <f aca="false">VLOOKUP($A16,basislookup,HLOOKUP(CE$11,basislookup,2,FALSE()),FALSE())</f>
        <v>0.47054238</v>
      </c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47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47"/>
      <c r="DW16" s="47"/>
      <c r="DX16" s="47"/>
      <c r="DY16" s="47"/>
      <c r="DZ16" s="47"/>
      <c r="EA16" s="47"/>
      <c r="EB16" s="47"/>
      <c r="EC16" s="47"/>
      <c r="ED16" s="47"/>
      <c r="EE16" s="47"/>
      <c r="EF16" s="47"/>
      <c r="EG16" s="47"/>
      <c r="EH16" s="47"/>
      <c r="EI16" s="47"/>
      <c r="EJ16" s="47"/>
      <c r="EK16" s="47"/>
      <c r="EL16" s="47"/>
      <c r="EN16" s="47" t="n">
        <f aca="false">'RISK PAGE'!AT22</f>
        <v>1.290471408</v>
      </c>
      <c r="EO16" s="47"/>
      <c r="EP16" s="47"/>
      <c r="EQ16" s="47"/>
      <c r="ER16" s="47"/>
      <c r="ES16" s="47"/>
      <c r="ET16" s="47"/>
      <c r="EU16" s="47"/>
      <c r="EV16" s="47"/>
      <c r="EW16" s="47"/>
      <c r="EX16" s="47"/>
      <c r="EY16" s="47"/>
      <c r="EZ16" s="47"/>
      <c r="FA16" s="47"/>
      <c r="FB16" s="47"/>
      <c r="FC16" s="47"/>
      <c r="FD16" s="47"/>
      <c r="FE16" s="47"/>
      <c r="FF16" s="47"/>
      <c r="FG16" s="47"/>
      <c r="FH16" s="47"/>
      <c r="FI16" s="47"/>
      <c r="FJ16" s="47"/>
      <c r="FK16" s="47"/>
      <c r="FL16" s="47"/>
      <c r="FM16" s="47"/>
      <c r="FN16" s="47"/>
      <c r="FO16" s="47"/>
      <c r="FP16" s="47"/>
      <c r="FQ16" s="47"/>
      <c r="FR16" s="47"/>
      <c r="FS16" s="47"/>
      <c r="FT16" s="47"/>
      <c r="FU16" s="47"/>
      <c r="FV16" s="47"/>
      <c r="FW16" s="47"/>
      <c r="FY16" s="47"/>
      <c r="FZ16" s="47"/>
      <c r="GA16" s="47"/>
    </row>
    <row r="17" customFormat="false" ht="12.75" hidden="false" customHeight="false" outlineLevel="0" collapsed="false">
      <c r="A17" s="36" t="n">
        <v>37288</v>
      </c>
      <c r="B17" s="44" t="n">
        <f aca="false">SUM(D17:G17)</f>
        <v>540.327317088856</v>
      </c>
      <c r="C17" s="47" t="n">
        <f aca="false">S17</f>
        <v>-212.308740508232</v>
      </c>
      <c r="D17" s="47" t="n">
        <f aca="false">SUM(U17:V17)</f>
        <v>-43.28443072</v>
      </c>
      <c r="E17" s="47" t="n">
        <f aca="false">X17</f>
        <v>0</v>
      </c>
      <c r="F17" s="47" t="n">
        <f aca="false">Z17</f>
        <v>508.922390241512</v>
      </c>
      <c r="G17" s="47" t="n">
        <f aca="false">SUM(AB17:AF17)+'RISK PAGE'!AT22</f>
        <v>74.6893575673439</v>
      </c>
      <c r="H17" s="47" t="n">
        <f aca="false">SUM(AH17:AJ17)</f>
        <v>-7.34050085</v>
      </c>
      <c r="I17" s="47" t="n">
        <f aca="false">SUM(AL17:AM17)</f>
        <v>-112.058314171328</v>
      </c>
      <c r="J17" s="47" t="n">
        <f aca="false">AO17</f>
        <v>87.0384582962753</v>
      </c>
      <c r="K17" s="47" t="n">
        <f aca="false">SUM(AQ17:AS17)</f>
        <v>34.1705441102218</v>
      </c>
      <c r="L17" s="47" t="n">
        <f aca="false">SUM(AU17:BJ17)</f>
        <v>-123.27400457</v>
      </c>
      <c r="M17" s="47" t="n">
        <f aca="false">SUM(BL17:BR17)</f>
        <v>143.335474285268</v>
      </c>
      <c r="N17" s="47" t="n">
        <f aca="false">SUM(BT17:CE17)</f>
        <v>24.5685379154419</v>
      </c>
      <c r="O17" s="36"/>
      <c r="P17" s="36"/>
      <c r="Q17" s="36"/>
      <c r="R17" s="36"/>
      <c r="S17" s="47" t="n">
        <f aca="false">VLOOKUP($A17,basislookup,HLOOKUP(S$11,basislookup,2,FALSE()),FALSE())</f>
        <v>-212.308740508232</v>
      </c>
      <c r="T17" s="47"/>
      <c r="U17" s="47" t="n">
        <f aca="false">VLOOKUP($A17,basislookup,HLOOKUP(U$11,basislookup,2,FALSE()),FALSE())</f>
        <v>-43.28443072</v>
      </c>
      <c r="V17" s="47" t="n">
        <f aca="false">VLOOKUP($A17,basislookup,HLOOKUP(V$11,basislookup,2,FALSE()),FALSE())</f>
        <v>0</v>
      </c>
      <c r="W17" s="47"/>
      <c r="X17" s="47" t="n">
        <f aca="false">VLOOKUP($A17,basislookup,HLOOKUP(X$11,basislookup,2,FALSE()),FALSE())</f>
        <v>0</v>
      </c>
      <c r="Y17" s="47"/>
      <c r="Z17" s="47" t="n">
        <f aca="false">VLOOKUP($A17,basislookup,HLOOKUP(Z$11,basislookup,2,FALSE()),FALSE())</f>
        <v>508.922390241512</v>
      </c>
      <c r="AA17" s="47"/>
      <c r="AB17" s="47" t="n">
        <f aca="false">VLOOKUP($A17,basislookup,HLOOKUP(AB$11,basislookup,2,FALSE()),FALSE())</f>
        <v>-41.70613446</v>
      </c>
      <c r="AC17" s="47" t="n">
        <f aca="false">VLOOKUP($A17,basislookup,HLOOKUP(AC$11,basislookup,2,FALSE()),FALSE())</f>
        <v>75.06086985</v>
      </c>
      <c r="AD17" s="47" t="n">
        <f aca="false">VLOOKUP($A17,basislookup,HLOOKUP(AD$11,basislookup,2,FALSE()),FALSE())</f>
        <v>40.0441507693439</v>
      </c>
      <c r="AE17" s="47" t="n">
        <f aca="false">VLOOKUP($A17,basislookup,HLOOKUP(AE$11,basislookup,2,FALSE()),FALSE())</f>
        <v>0</v>
      </c>
      <c r="AF17" s="47" t="n">
        <f aca="false">VLOOKUP($A17,basislookup,HLOOKUP(AF$11,basislookup,2,FALSE()),FALSE())</f>
        <v>0</v>
      </c>
      <c r="AG17" s="47"/>
      <c r="AH17" s="47" t="n">
        <f aca="false">VLOOKUP($A17,basislookup,HLOOKUP(AH$11,basislookup,2,FALSE()),FALSE())</f>
        <v>-7.34050085</v>
      </c>
      <c r="AI17" s="47" t="n">
        <f aca="false">VLOOKUP($A17,basislookup,HLOOKUP(AI$11,basislookup,2,FALSE()),FALSE())</f>
        <v>0</v>
      </c>
      <c r="AJ17" s="47" t="n">
        <f aca="false">VLOOKUP($A17,basislookup,HLOOKUP(AJ$11,basislookup,2,FALSE()),FALSE())</f>
        <v>0</v>
      </c>
      <c r="AK17" s="47"/>
      <c r="AL17" s="47" t="n">
        <f aca="false">VLOOKUP($A17,basislookup,HLOOKUP(AL$11,basislookup,2,FALSE()),FALSE())</f>
        <v>-87.2390655313278</v>
      </c>
      <c r="AM17" s="47" t="n">
        <f aca="false">VLOOKUP($A17,basislookup,HLOOKUP(AM$11,basislookup,2,FALSE()),FALSE())</f>
        <v>-24.81924864</v>
      </c>
      <c r="AN17" s="47"/>
      <c r="AO17" s="47" t="n">
        <f aca="false">VLOOKUP($A17,basislookup,HLOOKUP(AO$11,basislookup,2,FALSE()),FALSE())</f>
        <v>87.0384582962753</v>
      </c>
      <c r="AP17" s="47"/>
      <c r="AQ17" s="47" t="n">
        <f aca="false">VLOOKUP($A17,basislookup,HLOOKUP(AQ$11,basislookup,2,FALSE()),FALSE())</f>
        <v>-5.58802087004447</v>
      </c>
      <c r="AR17" s="47" t="n">
        <f aca="false">VLOOKUP($A17,basislookup,HLOOKUP(AR$11,basislookup,2,FALSE()),FALSE())</f>
        <v>13.96271959</v>
      </c>
      <c r="AS17" s="47" t="n">
        <f aca="false">VLOOKUP($A17,basislookup,HLOOKUP(AS$11,basislookup,2,FALSE()),FALSE())</f>
        <v>25.7958453902663</v>
      </c>
      <c r="AT17" s="47"/>
      <c r="AU17" s="47" t="n">
        <f aca="false">VLOOKUP($A17,basislookup,HLOOKUP(AU$11,basislookup,2,FALSE()),FALSE())</f>
        <v>0</v>
      </c>
      <c r="AV17" s="47" t="n">
        <f aca="false">VLOOKUP($A17,basislookup,HLOOKUP(AV$11,basislookup,2,FALSE()),FALSE())</f>
        <v>35.30664542</v>
      </c>
      <c r="AW17" s="47" t="n">
        <f aca="false">VLOOKUP($A17,basislookup,HLOOKUP(AW$11,basislookup,2,FALSE()),FALSE())</f>
        <v>0</v>
      </c>
      <c r="AX17" s="47" t="n">
        <f aca="false">VLOOKUP($A17,basislookup,HLOOKUP(AX$11,basislookup,2,FALSE()),FALSE())</f>
        <v>0</v>
      </c>
      <c r="AY17" s="47" t="n">
        <f aca="false">VLOOKUP($A17,basislookup,HLOOKUP(AY$11,basislookup,2,FALSE()),FALSE())</f>
        <v>-84.19041328</v>
      </c>
      <c r="AZ17" s="47" t="n">
        <f aca="false">VLOOKUP($A17,basislookup,HLOOKUP(AZ$11,basislookup,2,FALSE()),FALSE())</f>
        <v>-49.87418512</v>
      </c>
      <c r="BA17" s="47" t="n">
        <f aca="false">VLOOKUP($A17,basislookup,HLOOKUP(BA$11,basislookup,2,FALSE()),FALSE())</f>
        <v>1.18025047</v>
      </c>
      <c r="BB17" s="47" t="n">
        <f aca="false">VLOOKUP($A17,basislookup,HLOOKUP(BB$11,basislookup,2,FALSE()),FALSE())</f>
        <v>-9.23445033</v>
      </c>
      <c r="BC17" s="47" t="n">
        <f aca="false">VLOOKUP($A17,basislookup,HLOOKUP(BC$11,basislookup,2,FALSE()),FALSE())</f>
        <v>0</v>
      </c>
      <c r="BD17" s="47" t="n">
        <f aca="false">VLOOKUP($A17,basislookup,HLOOKUP(BD$11,basislookup,2,FALSE()),FALSE())</f>
        <v>0</v>
      </c>
      <c r="BE17" s="47" t="n">
        <f aca="false">VLOOKUP($A17,basislookup,HLOOKUP(BE$11,basislookup,2,FALSE()),FALSE())</f>
        <v>0</v>
      </c>
      <c r="BF17" s="47" t="n">
        <f aca="false">VLOOKUP($A17,basislookup,HLOOKUP(BF$11,basislookup,2,FALSE()),FALSE())</f>
        <v>0</v>
      </c>
      <c r="BG17" s="47" t="n">
        <f aca="false">VLOOKUP($A17,basislookup,HLOOKUP(BG$11,basislookup,2,FALSE()),FALSE())</f>
        <v>-5.77457715</v>
      </c>
      <c r="BH17" s="47" t="n">
        <f aca="false">VLOOKUP($A17,basislookup,HLOOKUP(BH$11,basislookup,2,FALSE()),FALSE())</f>
        <v>-0.72207537</v>
      </c>
      <c r="BI17" s="47" t="n">
        <f aca="false">VLOOKUP($A17,basislookup,HLOOKUP(BI$11,basislookup,2,FALSE()),FALSE())</f>
        <v>0</v>
      </c>
      <c r="BJ17" s="47" t="n">
        <f aca="false">VLOOKUP($A17,basislookup,HLOOKUP(BJ$11,basislookup,2,FALSE()),FALSE())</f>
        <v>-9.96519921</v>
      </c>
      <c r="BK17" s="47"/>
      <c r="BL17" s="47" t="n">
        <f aca="false">VLOOKUP($A17,basislookup,HLOOKUP(BL$11,basislookup,2,FALSE()),FALSE())</f>
        <v>0</v>
      </c>
      <c r="BM17" s="47" t="n">
        <f aca="false">VLOOKUP($A17,basislookup,HLOOKUP(BM$11,basislookup,2,FALSE()),FALSE())</f>
        <v>0</v>
      </c>
      <c r="BN17" s="47" t="n">
        <f aca="false">VLOOKUP($A17,basislookup,HLOOKUP(BN$11,basislookup,2,FALSE()),FALSE())</f>
        <v>-53.4584588738015</v>
      </c>
      <c r="BO17" s="47" t="n">
        <f aca="false">VLOOKUP($A17,basislookup,HLOOKUP(BO$11,basislookup,2,FALSE()),FALSE())</f>
        <v>26.81522189</v>
      </c>
      <c r="BP17" s="47" t="n">
        <f aca="false">VLOOKUP($A17,basislookup,HLOOKUP(BP$11,basislookup,2,FALSE()),FALSE())</f>
        <v>-69.1086540894499</v>
      </c>
      <c r="BQ17" s="47" t="n">
        <f aca="false">VLOOKUP($A17,basislookup,HLOOKUP(BQ$11,basislookup,2,FALSE()),FALSE())</f>
        <v>0.42627306</v>
      </c>
      <c r="BR17" s="47" t="n">
        <f aca="false">VLOOKUP($A17,basislookup,HLOOKUP(BR$11,basislookup,2,FALSE()),FALSE())</f>
        <v>238.661092298519</v>
      </c>
      <c r="BS17" s="47"/>
      <c r="BT17" s="47" t="n">
        <f aca="false">VLOOKUP($A17,basislookup,HLOOKUP(BT$11,basislookup,2,FALSE()),FALSE())</f>
        <v>-1.55405941</v>
      </c>
      <c r="BU17" s="47" t="n">
        <f aca="false">VLOOKUP($A17,basislookup,HLOOKUP(BU$11,basislookup,2,FALSE()),FALSE())</f>
        <v>73.0972713595779</v>
      </c>
      <c r="BV17" s="47" t="n">
        <f aca="false">VLOOKUP($A17,basislookup,HLOOKUP(BV$11,basislookup,2,FALSE()),FALSE())</f>
        <v>2.07410313</v>
      </c>
      <c r="BW17" s="47" t="n">
        <f aca="false">VLOOKUP($A17,basislookup,HLOOKUP(BW$11,basislookup,2,FALSE()),FALSE())</f>
        <v>0</v>
      </c>
      <c r="BX17" s="47" t="n">
        <f aca="false">VLOOKUP($A17,basislookup,HLOOKUP(BX$11,basislookup,2,FALSE()),FALSE())</f>
        <v>0</v>
      </c>
      <c r="BY17" s="47" t="n">
        <f aca="false">VLOOKUP($A17,basislookup,HLOOKUP(BY$11,basislookup,2,FALSE()),FALSE())</f>
        <v>-8.00260454</v>
      </c>
      <c r="BZ17" s="47" t="n">
        <f aca="false">VLOOKUP($A17,basislookup,HLOOKUP(BZ$11,basislookup,2,FALSE()),FALSE())</f>
        <v>0</v>
      </c>
      <c r="CA17" s="47" t="n">
        <f aca="false">VLOOKUP($A17,basislookup,HLOOKUP(CA$11,basislookup,2,FALSE()),FALSE())</f>
        <v>-39.2613916041359</v>
      </c>
      <c r="CB17" s="47" t="n">
        <f aca="false">VLOOKUP($A17,basislookup,HLOOKUP(CB$11,basislookup,2,FALSE()),FALSE())</f>
        <v>0.05464985</v>
      </c>
      <c r="CC17" s="47" t="n">
        <f aca="false">VLOOKUP($A17,basislookup,HLOOKUP(CC$11,basislookup,2,FALSE()),FALSE())</f>
        <v>-6.32704051</v>
      </c>
      <c r="CD17" s="47" t="n">
        <f aca="false">VLOOKUP($A17,basislookup,HLOOKUP(CD$11,basislookup,2,FALSE()),FALSE())</f>
        <v>0</v>
      </c>
      <c r="CE17" s="47" t="n">
        <f aca="false">VLOOKUP($A17,basislookup,HLOOKUP(CE$11,basislookup,2,FALSE()),FALSE())</f>
        <v>4.48760964</v>
      </c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7"/>
      <c r="CY17" s="47"/>
      <c r="CZ17" s="47"/>
      <c r="DA17" s="47"/>
      <c r="DB17" s="47"/>
      <c r="DC17" s="47"/>
      <c r="DD17" s="47"/>
      <c r="DE17" s="47"/>
      <c r="DF17" s="47"/>
      <c r="DG17" s="47"/>
      <c r="DH17" s="47"/>
      <c r="DI17" s="47"/>
      <c r="DJ17" s="47"/>
      <c r="DK17" s="47"/>
      <c r="DL17" s="47"/>
      <c r="DM17" s="47"/>
      <c r="DN17" s="47"/>
      <c r="DO17" s="47"/>
      <c r="DP17" s="47"/>
      <c r="DQ17" s="47"/>
      <c r="DR17" s="47"/>
      <c r="DS17" s="47"/>
      <c r="DT17" s="47"/>
      <c r="DU17" s="47"/>
      <c r="DV17" s="47"/>
      <c r="DW17" s="47"/>
      <c r="DX17" s="47"/>
      <c r="DY17" s="47"/>
      <c r="DZ17" s="47"/>
      <c r="EA17" s="47"/>
      <c r="EB17" s="47"/>
      <c r="EC17" s="47"/>
      <c r="ED17" s="47"/>
      <c r="EE17" s="47"/>
      <c r="EF17" s="47"/>
      <c r="EG17" s="47"/>
      <c r="EH17" s="47"/>
      <c r="EI17" s="47"/>
      <c r="EJ17" s="47"/>
      <c r="EK17" s="47"/>
      <c r="EL17" s="47"/>
      <c r="EN17" s="47" t="n">
        <f aca="false">'RISK PAGE'!AT23</f>
        <v>1.054566948</v>
      </c>
      <c r="EO17" s="47"/>
      <c r="EP17" s="47"/>
      <c r="EQ17" s="47"/>
      <c r="ER17" s="47"/>
      <c r="ES17" s="47"/>
      <c r="ET17" s="47"/>
      <c r="EU17" s="47"/>
      <c r="EV17" s="47"/>
      <c r="EW17" s="47"/>
      <c r="EX17" s="47"/>
      <c r="EY17" s="47"/>
      <c r="EZ17" s="47"/>
      <c r="FA17" s="47"/>
      <c r="FB17" s="47"/>
      <c r="FC17" s="47"/>
      <c r="FD17" s="47"/>
      <c r="FE17" s="47"/>
      <c r="FF17" s="47"/>
      <c r="FG17" s="47"/>
      <c r="FH17" s="47"/>
      <c r="FI17" s="47"/>
      <c r="FJ17" s="47"/>
      <c r="FK17" s="47"/>
      <c r="FL17" s="47"/>
      <c r="FM17" s="47"/>
      <c r="FN17" s="47"/>
      <c r="FO17" s="47"/>
      <c r="FP17" s="47"/>
      <c r="FQ17" s="47"/>
      <c r="FR17" s="47"/>
      <c r="FS17" s="47"/>
      <c r="FT17" s="47"/>
      <c r="FU17" s="47"/>
      <c r="FV17" s="47"/>
      <c r="FW17" s="47"/>
      <c r="FY17" s="47"/>
      <c r="FZ17" s="47"/>
      <c r="GA17" s="47"/>
    </row>
    <row r="18" customFormat="false" ht="12.75" hidden="false" customHeight="false" outlineLevel="0" collapsed="false">
      <c r="A18" s="36" t="n">
        <v>37316</v>
      </c>
      <c r="B18" s="44" t="n">
        <f aca="false">SUM(D18:G18)</f>
        <v>482.238457679135</v>
      </c>
      <c r="C18" s="47" t="n">
        <f aca="false">S18</f>
        <v>-232.226699818927</v>
      </c>
      <c r="D18" s="47" t="n">
        <f aca="false">SUM(U18:V18)</f>
        <v>-47.85363561</v>
      </c>
      <c r="E18" s="47" t="n">
        <f aca="false">X18</f>
        <v>0</v>
      </c>
      <c r="F18" s="47" t="n">
        <f aca="false">Z18</f>
        <v>586.272866966345</v>
      </c>
      <c r="G18" s="47" t="n">
        <f aca="false">SUM(AB18:AF18)+'RISK PAGE'!AT23</f>
        <v>-56.1807736772103</v>
      </c>
      <c r="H18" s="47" t="n">
        <f aca="false">SUM(AH18:AJ18)</f>
        <v>1.4291952810677</v>
      </c>
      <c r="I18" s="47" t="n">
        <f aca="false">SUM(AL18:AM18)</f>
        <v>-121.527269961711</v>
      </c>
      <c r="J18" s="47" t="n">
        <f aca="false">AO18</f>
        <v>51.3189671705425</v>
      </c>
      <c r="K18" s="47" t="n">
        <f aca="false">SUM(AQ18:AS18)</f>
        <v>67.2587209636287</v>
      </c>
      <c r="L18" s="47" t="n">
        <f aca="false">SUM(AU18:BJ18)</f>
        <v>-104.17476609</v>
      </c>
      <c r="M18" s="47" t="n">
        <f aca="false">SUM(BL18:BR18)</f>
        <v>188.705789232066</v>
      </c>
      <c r="N18" s="47" t="n">
        <f aca="false">SUM(BT18:CE18)</f>
        <v>48.3059222504953</v>
      </c>
      <c r="O18" s="36"/>
      <c r="P18" s="36"/>
      <c r="Q18" s="36"/>
      <c r="R18" s="36"/>
      <c r="S18" s="47" t="n">
        <f aca="false">VLOOKUP($A18,basislookup,HLOOKUP(S$11,basislookup,2,FALSE()),FALSE())</f>
        <v>-232.226699818927</v>
      </c>
      <c r="T18" s="47"/>
      <c r="U18" s="47" t="n">
        <f aca="false">VLOOKUP($A18,basislookup,HLOOKUP(U$11,basislookup,2,FALSE()),FALSE())</f>
        <v>-47.85363561</v>
      </c>
      <c r="V18" s="47" t="n">
        <f aca="false">VLOOKUP($A18,basislookup,HLOOKUP(V$11,basislookup,2,FALSE()),FALSE())</f>
        <v>0</v>
      </c>
      <c r="W18" s="47"/>
      <c r="X18" s="47" t="n">
        <f aca="false">VLOOKUP($A18,basislookup,HLOOKUP(X$11,basislookup,2,FALSE()),FALSE())</f>
        <v>0</v>
      </c>
      <c r="Y18" s="47"/>
      <c r="Z18" s="47" t="n">
        <f aca="false">VLOOKUP($A18,basislookup,HLOOKUP(Z$11,basislookup,2,FALSE()),FALSE())</f>
        <v>586.272866966345</v>
      </c>
      <c r="AA18" s="47"/>
      <c r="AB18" s="47" t="n">
        <f aca="false">VLOOKUP($A18,basislookup,HLOOKUP(AB$11,basislookup,2,FALSE()),FALSE())</f>
        <v>-46.4659295</v>
      </c>
      <c r="AC18" s="47" t="n">
        <f aca="false">VLOOKUP($A18,basislookup,HLOOKUP(AC$11,basislookup,2,FALSE()),FALSE())</f>
        <v>88.50582507</v>
      </c>
      <c r="AD18" s="47" t="n">
        <f aca="false">VLOOKUP($A18,basislookup,HLOOKUP(AD$11,basislookup,2,FALSE()),FALSE())</f>
        <v>-99.2752361952103</v>
      </c>
      <c r="AE18" s="47" t="n">
        <f aca="false">VLOOKUP($A18,basislookup,HLOOKUP(AE$11,basislookup,2,FALSE()),FALSE())</f>
        <v>0</v>
      </c>
      <c r="AF18" s="47" t="n">
        <f aca="false">VLOOKUP($A18,basislookup,HLOOKUP(AF$11,basislookup,2,FALSE()),FALSE())</f>
        <v>0</v>
      </c>
      <c r="AG18" s="47"/>
      <c r="AH18" s="47" t="n">
        <f aca="false">VLOOKUP($A18,basislookup,HLOOKUP(AH$11,basislookup,2,FALSE()),FALSE())</f>
        <v>-14.7838865</v>
      </c>
      <c r="AI18" s="47" t="n">
        <f aca="false">VLOOKUP($A18,basislookup,HLOOKUP(AI$11,basislookup,2,FALSE()),FALSE())</f>
        <v>16.2130817810677</v>
      </c>
      <c r="AJ18" s="47" t="n">
        <f aca="false">VLOOKUP($A18,basislookup,HLOOKUP(AJ$11,basislookup,2,FALSE()),FALSE())</f>
        <v>0</v>
      </c>
      <c r="AK18" s="47"/>
      <c r="AL18" s="47" t="n">
        <f aca="false">VLOOKUP($A18,basislookup,HLOOKUP(AL$11,basislookup,2,FALSE()),FALSE())</f>
        <v>-93.4062675217107</v>
      </c>
      <c r="AM18" s="47" t="n">
        <f aca="false">VLOOKUP($A18,basislookup,HLOOKUP(AM$11,basislookup,2,FALSE()),FALSE())</f>
        <v>-28.12100244</v>
      </c>
      <c r="AN18" s="47"/>
      <c r="AO18" s="47" t="n">
        <f aca="false">VLOOKUP($A18,basislookup,HLOOKUP(AO$11,basislookup,2,FALSE()),FALSE())</f>
        <v>51.3189671705425</v>
      </c>
      <c r="AP18" s="47"/>
      <c r="AQ18" s="47" t="n">
        <f aca="false">VLOOKUP($A18,basislookup,HLOOKUP(AQ$11,basislookup,2,FALSE()),FALSE())</f>
        <v>-5.13817418637133</v>
      </c>
      <c r="AR18" s="47" t="n">
        <f aca="false">VLOOKUP($A18,basislookup,HLOOKUP(AR$11,basislookup,2,FALSE()),FALSE())</f>
        <v>15.43665665</v>
      </c>
      <c r="AS18" s="47" t="n">
        <f aca="false">VLOOKUP($A18,basislookup,HLOOKUP(AS$11,basislookup,2,FALSE()),FALSE())</f>
        <v>56.9602385</v>
      </c>
      <c r="AT18" s="47"/>
      <c r="AU18" s="47" t="n">
        <f aca="false">VLOOKUP($A18,basislookup,HLOOKUP(AU$11,basislookup,2,FALSE()),FALSE())</f>
        <v>0</v>
      </c>
      <c r="AV18" s="47" t="n">
        <f aca="false">VLOOKUP($A18,basislookup,HLOOKUP(AV$11,basislookup,2,FALSE()),FALSE())</f>
        <v>39.76217152</v>
      </c>
      <c r="AW18" s="47" t="n">
        <f aca="false">VLOOKUP($A18,basislookup,HLOOKUP(AW$11,basislookup,2,FALSE()),FALSE())</f>
        <v>0</v>
      </c>
      <c r="AX18" s="47" t="n">
        <f aca="false">VLOOKUP($A18,basislookup,HLOOKUP(AX$11,basislookup,2,FALSE()),FALSE())</f>
        <v>0</v>
      </c>
      <c r="AY18" s="47" t="n">
        <f aca="false">VLOOKUP($A18,basislookup,HLOOKUP(AY$11,basislookup,2,FALSE()),FALSE())</f>
        <v>-72.72434953</v>
      </c>
      <c r="AZ18" s="47" t="n">
        <f aca="false">VLOOKUP($A18,basislookup,HLOOKUP(AZ$11,basislookup,2,FALSE()),FALSE())</f>
        <v>-51.72209686</v>
      </c>
      <c r="BA18" s="47" t="n">
        <f aca="false">VLOOKUP($A18,basislookup,HLOOKUP(BA$11,basislookup,2,FALSE()),FALSE())</f>
        <v>1.95923615</v>
      </c>
      <c r="BB18" s="47" t="n">
        <f aca="false">VLOOKUP($A18,basislookup,HLOOKUP(BB$11,basislookup,2,FALSE()),FALSE())</f>
        <v>-8.73083714</v>
      </c>
      <c r="BC18" s="47" t="n">
        <f aca="false">VLOOKUP($A18,basislookup,HLOOKUP(BC$11,basislookup,2,FALSE()),FALSE())</f>
        <v>0</v>
      </c>
      <c r="BD18" s="47" t="n">
        <f aca="false">VLOOKUP($A18,basislookup,HLOOKUP(BD$11,basislookup,2,FALSE()),FALSE())</f>
        <v>0</v>
      </c>
      <c r="BE18" s="47" t="n">
        <f aca="false">VLOOKUP($A18,basislookup,HLOOKUP(BE$11,basislookup,2,FALSE()),FALSE())</f>
        <v>0</v>
      </c>
      <c r="BF18" s="47" t="n">
        <f aca="false">VLOOKUP($A18,basislookup,HLOOKUP(BF$11,basislookup,2,FALSE()),FALSE())</f>
        <v>0</v>
      </c>
      <c r="BG18" s="47" t="n">
        <f aca="false">VLOOKUP($A18,basislookup,HLOOKUP(BG$11,basislookup,2,FALSE()),FALSE())</f>
        <v>-5.67735781</v>
      </c>
      <c r="BH18" s="47" t="n">
        <f aca="false">VLOOKUP($A18,basislookup,HLOOKUP(BH$11,basislookup,2,FALSE()),FALSE())</f>
        <v>-0.3225006</v>
      </c>
      <c r="BI18" s="47" t="n">
        <f aca="false">VLOOKUP($A18,basislookup,HLOOKUP(BI$11,basislookup,2,FALSE()),FALSE())</f>
        <v>0</v>
      </c>
      <c r="BJ18" s="47" t="n">
        <f aca="false">VLOOKUP($A18,basislookup,HLOOKUP(BJ$11,basislookup,2,FALSE()),FALSE())</f>
        <v>-6.71903182</v>
      </c>
      <c r="BK18" s="47"/>
      <c r="BL18" s="47" t="n">
        <f aca="false">VLOOKUP($A18,basislookup,HLOOKUP(BL$11,basislookup,2,FALSE()),FALSE())</f>
        <v>0</v>
      </c>
      <c r="BM18" s="47" t="n">
        <f aca="false">VLOOKUP($A18,basislookup,HLOOKUP(BM$11,basislookup,2,FALSE()),FALSE())</f>
        <v>0</v>
      </c>
      <c r="BN18" s="47" t="n">
        <f aca="false">VLOOKUP($A18,basislookup,HLOOKUP(BN$11,basislookup,2,FALSE()),FALSE())</f>
        <v>-51.8294137640704</v>
      </c>
      <c r="BO18" s="47" t="n">
        <f aca="false">VLOOKUP($A18,basislookup,HLOOKUP(BO$11,basislookup,2,FALSE()),FALSE())</f>
        <v>29.35523387</v>
      </c>
      <c r="BP18" s="47" t="n">
        <f aca="false">VLOOKUP($A18,basislookup,HLOOKUP(BP$11,basislookup,2,FALSE()),FALSE())</f>
        <v>-67.5881410803055</v>
      </c>
      <c r="BQ18" s="47" t="n">
        <f aca="false">VLOOKUP($A18,basislookup,HLOOKUP(BQ$11,basislookup,2,FALSE()),FALSE())</f>
        <v>0.42557311</v>
      </c>
      <c r="BR18" s="47" t="n">
        <f aca="false">VLOOKUP($A18,basislookup,HLOOKUP(BR$11,basislookup,2,FALSE()),FALSE())</f>
        <v>278.342537096442</v>
      </c>
      <c r="BS18" s="47"/>
      <c r="BT18" s="47" t="n">
        <f aca="false">VLOOKUP($A18,basislookup,HLOOKUP(BT$11,basislookup,2,FALSE()),FALSE())</f>
        <v>-1.37734686</v>
      </c>
      <c r="BU18" s="47" t="n">
        <f aca="false">VLOOKUP($A18,basislookup,HLOOKUP(BU$11,basislookup,2,FALSE()),FALSE())</f>
        <v>71.2072550338999</v>
      </c>
      <c r="BV18" s="47" t="n">
        <f aca="false">VLOOKUP($A18,basislookup,HLOOKUP(BV$11,basislookup,2,FALSE()),FALSE())</f>
        <v>1.83902438</v>
      </c>
      <c r="BW18" s="47" t="n">
        <f aca="false">VLOOKUP($A18,basislookup,HLOOKUP(BW$11,basislookup,2,FALSE()),FALSE())</f>
        <v>0</v>
      </c>
      <c r="BX18" s="47" t="n">
        <f aca="false">VLOOKUP($A18,basislookup,HLOOKUP(BX$11,basislookup,2,FALSE()),FALSE())</f>
        <v>0</v>
      </c>
      <c r="BY18" s="47" t="n">
        <f aca="false">VLOOKUP($A18,basislookup,HLOOKUP(BY$11,basislookup,2,FALSE()),FALSE())</f>
        <v>10.31157898</v>
      </c>
      <c r="BZ18" s="47" t="n">
        <f aca="false">VLOOKUP($A18,basislookup,HLOOKUP(BZ$11,basislookup,2,FALSE()),FALSE())</f>
        <v>0</v>
      </c>
      <c r="CA18" s="47" t="n">
        <f aca="false">VLOOKUP($A18,basislookup,HLOOKUP(CA$11,basislookup,2,FALSE()),FALSE())</f>
        <v>-25.7193586434046</v>
      </c>
      <c r="CB18" s="47" t="n">
        <f aca="false">VLOOKUP($A18,basislookup,HLOOKUP(CB$11,basislookup,2,FALSE()),FALSE())</f>
        <v>-0.273607</v>
      </c>
      <c r="CC18" s="47" t="n">
        <f aca="false">VLOOKUP($A18,basislookup,HLOOKUP(CC$11,basislookup,2,FALSE()),FALSE())</f>
        <v>-9.30752295</v>
      </c>
      <c r="CD18" s="47" t="n">
        <f aca="false">VLOOKUP($A18,basislookup,HLOOKUP(CD$11,basislookup,2,FALSE()),FALSE())</f>
        <v>0</v>
      </c>
      <c r="CE18" s="47" t="n">
        <f aca="false">VLOOKUP($A18,basislookup,HLOOKUP(CE$11,basislookup,2,FALSE()),FALSE())</f>
        <v>1.62589931</v>
      </c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7"/>
      <c r="CY18" s="47"/>
      <c r="CZ18" s="47"/>
      <c r="DA18" s="47"/>
      <c r="DB18" s="47"/>
      <c r="DC18" s="47"/>
      <c r="DD18" s="47"/>
      <c r="DE18" s="47"/>
      <c r="DF18" s="47"/>
      <c r="DG18" s="47"/>
      <c r="DH18" s="47"/>
      <c r="DI18" s="47"/>
      <c r="DJ18" s="47"/>
      <c r="DK18" s="47"/>
      <c r="DL18" s="47"/>
      <c r="DM18" s="47"/>
      <c r="DN18" s="47"/>
      <c r="DO18" s="47"/>
      <c r="DP18" s="47"/>
      <c r="DQ18" s="47"/>
      <c r="DR18" s="47"/>
      <c r="DS18" s="47"/>
      <c r="DT18" s="47"/>
      <c r="DU18" s="47"/>
      <c r="DV18" s="47"/>
      <c r="DW18" s="47"/>
      <c r="DX18" s="47"/>
      <c r="DY18" s="47"/>
      <c r="DZ18" s="47"/>
      <c r="EA18" s="47"/>
      <c r="EB18" s="47"/>
      <c r="EC18" s="47"/>
      <c r="ED18" s="47"/>
      <c r="EE18" s="47"/>
      <c r="EF18" s="47"/>
      <c r="EG18" s="47"/>
      <c r="EH18" s="47"/>
      <c r="EI18" s="47"/>
      <c r="EJ18" s="47"/>
      <c r="EK18" s="47"/>
      <c r="EL18" s="47"/>
      <c r="EN18" s="47" t="n">
        <f aca="false">'RISK PAGE'!AT24</f>
        <v>0.41487951</v>
      </c>
      <c r="EO18" s="47"/>
      <c r="EP18" s="47"/>
      <c r="EQ18" s="47"/>
      <c r="ER18" s="47"/>
      <c r="ES18" s="47"/>
      <c r="ET18" s="47"/>
      <c r="EU18" s="47"/>
      <c r="EV18" s="47"/>
      <c r="EW18" s="47"/>
      <c r="EX18" s="47"/>
      <c r="EY18" s="47"/>
      <c r="EZ18" s="47"/>
      <c r="FA18" s="47"/>
      <c r="FB18" s="47"/>
      <c r="FC18" s="47"/>
      <c r="FD18" s="47"/>
      <c r="FE18" s="47"/>
      <c r="FF18" s="47"/>
      <c r="FG18" s="47"/>
      <c r="FH18" s="47"/>
      <c r="FI18" s="47"/>
      <c r="FJ18" s="47"/>
      <c r="FK18" s="47"/>
      <c r="FL18" s="47"/>
      <c r="FM18" s="47"/>
      <c r="FN18" s="47"/>
      <c r="FO18" s="47"/>
      <c r="FP18" s="47"/>
      <c r="FQ18" s="47"/>
      <c r="FR18" s="47"/>
      <c r="FS18" s="47"/>
      <c r="FT18" s="47"/>
      <c r="FU18" s="47"/>
      <c r="FV18" s="47"/>
      <c r="FW18" s="47"/>
      <c r="FY18" s="47"/>
      <c r="FZ18" s="47"/>
      <c r="GA18" s="47"/>
    </row>
    <row r="19" customFormat="false" ht="12.75" hidden="false" customHeight="false" outlineLevel="0" collapsed="false">
      <c r="A19" s="2" t="s">
        <v>184</v>
      </c>
      <c r="B19" s="44" t="n">
        <f aca="false">SUM(D19:G19)</f>
        <v>229.914100770675</v>
      </c>
      <c r="C19" s="47" t="n">
        <f aca="false">S19</f>
        <v>338.409058564869</v>
      </c>
      <c r="D19" s="47" t="n">
        <f aca="false">SUM(U19:V19)</f>
        <v>105.82460114</v>
      </c>
      <c r="E19" s="47" t="n">
        <f aca="false">X19</f>
        <v>0</v>
      </c>
      <c r="F19" s="47" t="n">
        <f aca="false">Z19</f>
        <v>2093.06746757833</v>
      </c>
      <c r="G19" s="47" t="n">
        <f aca="false">SUM(AB19:AF19)+'RISK PAGE'!AT24</f>
        <v>-1968.97796794766</v>
      </c>
      <c r="H19" s="47" t="n">
        <f aca="false">SUM(AH19:AJ19)</f>
        <v>105.638440163615</v>
      </c>
      <c r="I19" s="47" t="n">
        <f aca="false">SUM(AL19:AM19)</f>
        <v>-542.609642665993</v>
      </c>
      <c r="J19" s="47" t="n">
        <f aca="false">AO19</f>
        <v>183.951769129541</v>
      </c>
      <c r="K19" s="47" t="n">
        <f aca="false">SUM(AQ19:AS19)</f>
        <v>12.58837029</v>
      </c>
      <c r="L19" s="47" t="n">
        <f aca="false">SUM(AU19:BJ19)</f>
        <v>49.7605059200001</v>
      </c>
      <c r="M19" s="47" t="n">
        <f aca="false">SUM(BL19:BR19)</f>
        <v>-224.435441491487</v>
      </c>
      <c r="N19" s="47" t="e">
        <f aca="false">VLOOKUP($A19,basislookup,HLOOKUP(N$11,basislookup,2,FALSE()),FALSE())</f>
        <v>#N/A</v>
      </c>
      <c r="O19" s="2"/>
      <c r="P19" s="2"/>
      <c r="Q19" s="2"/>
      <c r="R19" s="2"/>
      <c r="S19" s="47" t="n">
        <f aca="false">VLOOKUP($A19,basislookup,HLOOKUP(S$11,basislookup,2,FALSE()),FALSE())</f>
        <v>338.409058564869</v>
      </c>
      <c r="T19" s="47"/>
      <c r="U19" s="47" t="n">
        <f aca="false">VLOOKUP($A19,basislookup,HLOOKUP(U$11,basislookup,2,FALSE()),FALSE())</f>
        <v>105.82460114</v>
      </c>
      <c r="V19" s="47" t="n">
        <f aca="false">VLOOKUP($A19,basislookup,HLOOKUP(V$11,basislookup,2,FALSE()),FALSE())</f>
        <v>0</v>
      </c>
      <c r="W19" s="47"/>
      <c r="X19" s="47" t="n">
        <f aca="false">VLOOKUP($A19,basislookup,HLOOKUP(X$11,basislookup,2,FALSE()),FALSE())</f>
        <v>0</v>
      </c>
      <c r="Y19" s="47"/>
      <c r="Z19" s="47" t="n">
        <f aca="false">VLOOKUP($A19,basislookup,HLOOKUP(Z$11,basislookup,2,FALSE()),FALSE())</f>
        <v>2093.06746757833</v>
      </c>
      <c r="AA19" s="47"/>
      <c r="AB19" s="47" t="n">
        <f aca="false">VLOOKUP($A19,basislookup,HLOOKUP(AB$11,basislookup,2,FALSE()),FALSE())</f>
        <v>-105.82460116</v>
      </c>
      <c r="AC19" s="47" t="n">
        <f aca="false">VLOOKUP($A19,basislookup,HLOOKUP(AC$11,basislookup,2,FALSE()),FALSE())</f>
        <v>-36.78462265</v>
      </c>
      <c r="AD19" s="47" t="n">
        <f aca="false">VLOOKUP($A19,basislookup,HLOOKUP(AD$11,basislookup,2,FALSE()),FALSE())</f>
        <v>-1826.78362364766</v>
      </c>
      <c r="AE19" s="47" t="n">
        <f aca="false">VLOOKUP($A19,basislookup,HLOOKUP(AE$11,basislookup,2,FALSE()),FALSE())</f>
        <v>0</v>
      </c>
      <c r="AF19" s="47" t="n">
        <f aca="false">VLOOKUP($A19,basislookup,HLOOKUP(AF$11,basislookup,2,FALSE()),FALSE())</f>
        <v>0</v>
      </c>
      <c r="AG19" s="47"/>
      <c r="AH19" s="47" t="n">
        <f aca="false">VLOOKUP($A19,basislookup,HLOOKUP(AH$11,basislookup,2,FALSE()),FALSE())</f>
        <v>0</v>
      </c>
      <c r="AI19" s="47" t="n">
        <f aca="false">VLOOKUP($A19,basislookup,HLOOKUP(AI$11,basislookup,2,FALSE()),FALSE())</f>
        <v>105.638440163615</v>
      </c>
      <c r="AJ19" s="47" t="n">
        <f aca="false">VLOOKUP($A19,basislookup,HLOOKUP(AJ$11,basislookup,2,FALSE()),FALSE())</f>
        <v>0</v>
      </c>
      <c r="AK19" s="47"/>
      <c r="AL19" s="47" t="n">
        <f aca="false">VLOOKUP($A19,basislookup,HLOOKUP(AL$11,basislookup,2,FALSE()),FALSE())</f>
        <v>-542.609642665993</v>
      </c>
      <c r="AM19" s="47" t="n">
        <f aca="false">VLOOKUP($A19,basislookup,HLOOKUP(AM$11,basislookup,2,FALSE()),FALSE())</f>
        <v>0</v>
      </c>
      <c r="AN19" s="47"/>
      <c r="AO19" s="47" t="n">
        <f aca="false">VLOOKUP($A19,basislookup,HLOOKUP(AO$11,basislookup,2,FALSE()),FALSE())</f>
        <v>183.951769129541</v>
      </c>
      <c r="AP19" s="47"/>
      <c r="AQ19" s="47" t="n">
        <f aca="false">VLOOKUP($A19,basislookup,HLOOKUP(AQ$11,basislookup,2,FALSE()),FALSE())</f>
        <v>-22.74640762</v>
      </c>
      <c r="AR19" s="47" t="n">
        <f aca="false">VLOOKUP($A19,basislookup,HLOOKUP(AR$11,basislookup,2,FALSE()),FALSE())</f>
        <v>35.33477791</v>
      </c>
      <c r="AS19" s="47" t="n">
        <f aca="false">VLOOKUP($A19,basislookup,HLOOKUP(AS$11,basislookup,2,FALSE()),FALSE())</f>
        <v>0</v>
      </c>
      <c r="AT19" s="47"/>
      <c r="AU19" s="47" t="n">
        <f aca="false">VLOOKUP($A19,basislookup,HLOOKUP(AU$11,basislookup,2,FALSE()),FALSE())</f>
        <v>0</v>
      </c>
      <c r="AV19" s="47" t="n">
        <f aca="false">VLOOKUP($A19,basislookup,HLOOKUP(AV$11,basislookup,2,FALSE()),FALSE())</f>
        <v>348.59982451</v>
      </c>
      <c r="AW19" s="47" t="n">
        <f aca="false">VLOOKUP($A19,basislookup,HLOOKUP(AW$11,basislookup,2,FALSE()),FALSE())</f>
        <v>0</v>
      </c>
      <c r="AX19" s="47" t="n">
        <f aca="false">VLOOKUP($A19,basislookup,HLOOKUP(AX$11,basislookup,2,FALSE()),FALSE())</f>
        <v>0</v>
      </c>
      <c r="AY19" s="47" t="n">
        <f aca="false">VLOOKUP($A19,basislookup,HLOOKUP(AY$11,basislookup,2,FALSE()),FALSE())</f>
        <v>-254.54914031</v>
      </c>
      <c r="AZ19" s="47" t="n">
        <f aca="false">VLOOKUP($A19,basislookup,HLOOKUP(AZ$11,basislookup,2,FALSE()),FALSE())</f>
        <v>-67.40840826</v>
      </c>
      <c r="BA19" s="47" t="n">
        <f aca="false">VLOOKUP($A19,basislookup,HLOOKUP(BA$11,basislookup,2,FALSE()),FALSE())</f>
        <v>-20.41431564</v>
      </c>
      <c r="BB19" s="47" t="n">
        <f aca="false">VLOOKUP($A19,basislookup,HLOOKUP(BB$11,basislookup,2,FALSE()),FALSE())</f>
        <v>-6.13490952</v>
      </c>
      <c r="BC19" s="47" t="n">
        <f aca="false">VLOOKUP($A19,basislookup,HLOOKUP(BC$11,basislookup,2,FALSE()),FALSE())</f>
        <v>0</v>
      </c>
      <c r="BD19" s="47" t="n">
        <f aca="false">VLOOKUP($A19,basislookup,HLOOKUP(BD$11,basislookup,2,FALSE()),FALSE())</f>
        <v>0</v>
      </c>
      <c r="BE19" s="47" t="n">
        <f aca="false">VLOOKUP($A19,basislookup,HLOOKUP(BE$11,basislookup,2,FALSE()),FALSE())</f>
        <v>0</v>
      </c>
      <c r="BF19" s="47" t="n">
        <f aca="false">VLOOKUP($A19,basislookup,HLOOKUP(BF$11,basislookup,2,FALSE()),FALSE())</f>
        <v>0</v>
      </c>
      <c r="BG19" s="47" t="n">
        <f aca="false">VLOOKUP($A19,basislookup,HLOOKUP(BG$11,basislookup,2,FALSE()),FALSE())</f>
        <v>0</v>
      </c>
      <c r="BH19" s="47" t="n">
        <f aca="false">VLOOKUP($A19,basislookup,HLOOKUP(BH$11,basislookup,2,FALSE()),FALSE())</f>
        <v>-1.75596945</v>
      </c>
      <c r="BI19" s="47" t="n">
        <f aca="false">VLOOKUP($A19,basislookup,HLOOKUP(BI$11,basislookup,2,FALSE()),FALSE())</f>
        <v>0</v>
      </c>
      <c r="BJ19" s="47" t="n">
        <f aca="false">VLOOKUP($A19,basislookup,HLOOKUP(BJ$11,basislookup,2,FALSE()),FALSE())</f>
        <v>51.42342459</v>
      </c>
      <c r="BK19" s="47"/>
      <c r="BL19" s="47" t="n">
        <f aca="false">VLOOKUP($A19,basislookup,HLOOKUP(BL$11,basislookup,2,FALSE()),FALSE())</f>
        <v>0</v>
      </c>
      <c r="BM19" s="47" t="n">
        <f aca="false">VLOOKUP($A19,basislookup,HLOOKUP(BM$11,basislookup,2,FALSE()),FALSE())</f>
        <v>0</v>
      </c>
      <c r="BN19" s="47" t="n">
        <f aca="false">VLOOKUP($A19,basislookup,HLOOKUP(BN$11,basislookup,2,FALSE()),FALSE())</f>
        <v>-158.335374253191</v>
      </c>
      <c r="BO19" s="47" t="n">
        <f aca="false">VLOOKUP($A19,basislookup,HLOOKUP(BO$11,basislookup,2,FALSE()),FALSE())</f>
        <v>-47.8025291061502</v>
      </c>
      <c r="BP19" s="47" t="n">
        <f aca="false">VLOOKUP($A19,basislookup,HLOOKUP(BP$11,basislookup,2,FALSE()),FALSE())</f>
        <v>265.30909609</v>
      </c>
      <c r="BQ19" s="47" t="n">
        <f aca="false">VLOOKUP($A19,basislookup,HLOOKUP(BQ$11,basislookup,2,FALSE()),FALSE())</f>
        <v>0.2005214</v>
      </c>
      <c r="BR19" s="47" t="n">
        <f aca="false">VLOOKUP($A19,basislookup,HLOOKUP(BR$11,basislookup,2,FALSE()),FALSE())</f>
        <v>-283.807155622146</v>
      </c>
      <c r="BS19" s="47"/>
      <c r="BT19" s="47" t="n">
        <f aca="false">VLOOKUP($A19,basislookup,HLOOKUP(BT$11,basislookup,2,FALSE()),FALSE())</f>
        <v>0</v>
      </c>
      <c r="BU19" s="47" t="n">
        <f aca="false">VLOOKUP($A19,basislookup,HLOOKUP(BU$11,basislookup,2,FALSE()),FALSE())</f>
        <v>-321.022426502237</v>
      </c>
      <c r="BV19" s="47" t="n">
        <f aca="false">VLOOKUP($A19,basislookup,HLOOKUP(BV$11,basislookup,2,FALSE()),FALSE())</f>
        <v>0</v>
      </c>
      <c r="BW19" s="47" t="n">
        <f aca="false">VLOOKUP($A19,basislookup,HLOOKUP(BW$11,basislookup,2,FALSE()),FALSE())</f>
        <v>0</v>
      </c>
      <c r="BX19" s="47" t="n">
        <f aca="false">VLOOKUP($A19,basislookup,HLOOKUP(BX$11,basislookup,2,FALSE()),FALSE())</f>
        <v>0</v>
      </c>
      <c r="BY19" s="47" t="n">
        <f aca="false">VLOOKUP($A19,basislookup,HLOOKUP(BY$11,basislookup,2,FALSE()),FALSE())</f>
        <v>64.65725644</v>
      </c>
      <c r="BZ19" s="47" t="n">
        <f aca="false">VLOOKUP($A19,basislookup,HLOOKUP(BZ$11,basislookup,2,FALSE()),FALSE())</f>
        <v>0</v>
      </c>
      <c r="CA19" s="47" t="n">
        <f aca="false">VLOOKUP($A19,basislookup,HLOOKUP(CA$11,basislookup,2,FALSE()),FALSE())</f>
        <v>-561.717158372737</v>
      </c>
      <c r="CB19" s="47" t="n">
        <f aca="false">VLOOKUP($A19,basislookup,HLOOKUP(CB$11,basislookup,2,FALSE()),FALSE())</f>
        <v>-3.58764611</v>
      </c>
      <c r="CC19" s="47" t="n">
        <f aca="false">VLOOKUP($A19,basislookup,HLOOKUP(CC$11,basislookup,2,FALSE()),FALSE())</f>
        <v>-63.30433382</v>
      </c>
      <c r="CD19" s="47" t="n">
        <f aca="false">VLOOKUP($A19,basislookup,HLOOKUP(CD$11,basislookup,2,FALSE()),FALSE())</f>
        <v>0</v>
      </c>
      <c r="CE19" s="47" t="n">
        <f aca="false">VLOOKUP($A19,basislookup,HLOOKUP(CE$11,basislookup,2,FALSE()),FALSE())</f>
        <v>26.8377716</v>
      </c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/>
      <c r="DG19" s="47"/>
      <c r="DH19" s="47"/>
      <c r="DI19" s="47"/>
      <c r="DJ19" s="47"/>
      <c r="DK19" s="47"/>
      <c r="DL19" s="47"/>
      <c r="DM19" s="47"/>
      <c r="DN19" s="47"/>
      <c r="DO19" s="47"/>
      <c r="DP19" s="47"/>
      <c r="DQ19" s="47"/>
      <c r="DR19" s="47"/>
      <c r="DS19" s="47"/>
      <c r="DT19" s="47"/>
      <c r="DU19" s="47"/>
      <c r="DV19" s="47"/>
      <c r="DW19" s="47"/>
      <c r="DX19" s="47"/>
      <c r="DY19" s="47"/>
      <c r="DZ19" s="47"/>
      <c r="EA19" s="47"/>
      <c r="EB19" s="47"/>
      <c r="EC19" s="47"/>
      <c r="ED19" s="47"/>
      <c r="EE19" s="47"/>
      <c r="EF19" s="47"/>
      <c r="EG19" s="47"/>
      <c r="EH19" s="47"/>
      <c r="EI19" s="47"/>
      <c r="EJ19" s="47"/>
      <c r="EK19" s="47"/>
      <c r="EL19" s="47"/>
      <c r="EN19" s="47" t="n">
        <f aca="false">'RISK PAGE'!AT25</f>
        <v>0.557085024</v>
      </c>
      <c r="EO19" s="47"/>
      <c r="EP19" s="47"/>
      <c r="EQ19" s="47"/>
      <c r="ER19" s="47"/>
      <c r="ES19" s="47"/>
      <c r="ET19" s="47"/>
      <c r="EU19" s="47"/>
      <c r="EV19" s="47"/>
      <c r="EW19" s="47"/>
      <c r="EX19" s="47"/>
      <c r="EY19" s="47"/>
      <c r="EZ19" s="47"/>
      <c r="FA19" s="47"/>
      <c r="FB19" s="47"/>
      <c r="FC19" s="47"/>
      <c r="FD19" s="47"/>
      <c r="FE19" s="47"/>
      <c r="FF19" s="47"/>
      <c r="FG19" s="47"/>
      <c r="FH19" s="47"/>
      <c r="FI19" s="47"/>
      <c r="FJ19" s="47"/>
      <c r="FK19" s="47"/>
      <c r="FL19" s="47"/>
      <c r="FM19" s="47"/>
      <c r="FN19" s="47"/>
      <c r="FO19" s="47"/>
      <c r="FP19" s="47"/>
      <c r="FQ19" s="47"/>
      <c r="FR19" s="47"/>
      <c r="FS19" s="47"/>
      <c r="FT19" s="47"/>
      <c r="FU19" s="47"/>
      <c r="FV19" s="47"/>
      <c r="FW19" s="47"/>
      <c r="FY19" s="47"/>
      <c r="FZ19" s="47"/>
      <c r="GA19" s="47"/>
    </row>
    <row r="20" customFormat="false" ht="12.75" hidden="false" customHeight="false" outlineLevel="0" collapsed="false">
      <c r="A20" s="2" t="s">
        <v>185</v>
      </c>
      <c r="B20" s="44" t="n">
        <f aca="false">SUM(D20:G20)</f>
        <v>756.192420583542</v>
      </c>
      <c r="C20" s="47" t="n">
        <f aca="false">S20</f>
        <v>377.540431991644</v>
      </c>
      <c r="D20" s="47" t="n">
        <f aca="false">SUM(U20:V20)</f>
        <v>0</v>
      </c>
      <c r="E20" s="47" t="n">
        <f aca="false">X20</f>
        <v>0</v>
      </c>
      <c r="F20" s="47" t="n">
        <f aca="false">Z20</f>
        <v>884.94835618741</v>
      </c>
      <c r="G20" s="47" t="n">
        <f aca="false">SUM(AB20:AF20)+'RISK PAGE'!AT25</f>
        <v>-128.755935603868</v>
      </c>
      <c r="H20" s="47" t="n">
        <f aca="false">SUM(AH20:AJ20)</f>
        <v>48.9265138724444</v>
      </c>
      <c r="I20" s="47" t="n">
        <f aca="false">SUM(AL20:AM20)</f>
        <v>-24.7184161028028</v>
      </c>
      <c r="J20" s="47" t="n">
        <f aca="false">AO20</f>
        <v>220.9216692</v>
      </c>
      <c r="K20" s="47" t="n">
        <f aca="false">SUM(AQ20:AS20)</f>
        <v>-28.97287898</v>
      </c>
      <c r="L20" s="47" t="n">
        <f aca="false">SUM(AU20:BJ20)</f>
        <v>142.32917699</v>
      </c>
      <c r="M20" s="47" t="n">
        <f aca="false">SUM(BL20:BR20)</f>
        <v>-54.4696324418695</v>
      </c>
      <c r="N20" s="47" t="e">
        <f aca="false">VLOOKUP($A20,basislookup,HLOOKUP(N$11,basislookup,2,FALSE()),FALSE())</f>
        <v>#N/A</v>
      </c>
      <c r="O20" s="2"/>
      <c r="P20" s="2"/>
      <c r="Q20" s="2"/>
      <c r="R20" s="2"/>
      <c r="S20" s="47" t="n">
        <f aca="false">VLOOKUP($A20,basislookup,HLOOKUP(S$11,basislookup,2,FALSE()),FALSE())</f>
        <v>377.540431991644</v>
      </c>
      <c r="T20" s="47"/>
      <c r="U20" s="47" t="n">
        <f aca="false">VLOOKUP($A20,basislookup,HLOOKUP(U$11,basislookup,2,FALSE()),FALSE())</f>
        <v>0</v>
      </c>
      <c r="V20" s="47" t="n">
        <f aca="false">VLOOKUP($A20,basislookup,HLOOKUP(V$11,basislookup,2,FALSE()),FALSE())</f>
        <v>0</v>
      </c>
      <c r="W20" s="47"/>
      <c r="X20" s="47" t="n">
        <f aca="false">VLOOKUP($A20,basislookup,HLOOKUP(X$11,basislookup,2,FALSE()),FALSE())</f>
        <v>0</v>
      </c>
      <c r="Y20" s="47"/>
      <c r="Z20" s="47" t="n">
        <f aca="false">VLOOKUP($A20,basislookup,HLOOKUP(Z$11,basislookup,2,FALSE()),FALSE())</f>
        <v>884.94835618741</v>
      </c>
      <c r="AA20" s="47"/>
      <c r="AB20" s="47" t="n">
        <f aca="false">VLOOKUP($A20,basislookup,HLOOKUP(AB$11,basislookup,2,FALSE()),FALSE())</f>
        <v>15.1555890521319</v>
      </c>
      <c r="AC20" s="47" t="n">
        <f aca="false">VLOOKUP($A20,basislookup,HLOOKUP(AC$11,basislookup,2,FALSE()),FALSE())</f>
        <v>-286.54090538</v>
      </c>
      <c r="AD20" s="47" t="n">
        <f aca="false">VLOOKUP($A20,basislookup,HLOOKUP(AD$11,basislookup,2,FALSE()),FALSE())</f>
        <v>142.0722957</v>
      </c>
      <c r="AE20" s="47" t="n">
        <f aca="false">VLOOKUP($A20,basislookup,HLOOKUP(AE$11,basislookup,2,FALSE()),FALSE())</f>
        <v>0</v>
      </c>
      <c r="AF20" s="47" t="n">
        <f aca="false">VLOOKUP($A20,basislookup,HLOOKUP(AF$11,basislookup,2,FALSE()),FALSE())</f>
        <v>0</v>
      </c>
      <c r="AG20" s="47"/>
      <c r="AH20" s="47" t="n">
        <f aca="false">VLOOKUP($A20,basislookup,HLOOKUP(AH$11,basislookup,2,FALSE()),FALSE())</f>
        <v>-6.54521381</v>
      </c>
      <c r="AI20" s="47" t="n">
        <f aca="false">VLOOKUP($A20,basislookup,HLOOKUP(AI$11,basislookup,2,FALSE()),FALSE())</f>
        <v>55.4717276824444</v>
      </c>
      <c r="AJ20" s="47" t="n">
        <f aca="false">VLOOKUP($A20,basislookup,HLOOKUP(AJ$11,basislookup,2,FALSE()),FALSE())</f>
        <v>0</v>
      </c>
      <c r="AK20" s="47"/>
      <c r="AL20" s="47" t="n">
        <f aca="false">VLOOKUP($A20,basislookup,HLOOKUP(AL$11,basislookup,2,FALSE()),FALSE())</f>
        <v>-24.7184161028028</v>
      </c>
      <c r="AM20" s="47" t="n">
        <f aca="false">VLOOKUP($A20,basislookup,HLOOKUP(AM$11,basislookup,2,FALSE()),FALSE())</f>
        <v>0</v>
      </c>
      <c r="AN20" s="47"/>
      <c r="AO20" s="47" t="n">
        <f aca="false">VLOOKUP($A20,basislookup,HLOOKUP(AO$11,basislookup,2,FALSE()),FALSE())</f>
        <v>220.9216692</v>
      </c>
      <c r="AP20" s="47"/>
      <c r="AQ20" s="47" t="n">
        <f aca="false">VLOOKUP($A20,basislookup,HLOOKUP(AQ$11,basislookup,2,FALSE()),FALSE())</f>
        <v>-28.97287898</v>
      </c>
      <c r="AR20" s="47" t="n">
        <f aca="false">VLOOKUP($A20,basislookup,HLOOKUP(AR$11,basislookup,2,FALSE()),FALSE())</f>
        <v>0</v>
      </c>
      <c r="AS20" s="47" t="n">
        <f aca="false">VLOOKUP($A20,basislookup,HLOOKUP(AS$11,basislookup,2,FALSE()),FALSE())</f>
        <v>0</v>
      </c>
      <c r="AT20" s="47"/>
      <c r="AU20" s="47" t="n">
        <f aca="false">VLOOKUP($A20,basislookup,HLOOKUP(AU$11,basislookup,2,FALSE()),FALSE())</f>
        <v>0</v>
      </c>
      <c r="AV20" s="47" t="n">
        <f aca="false">VLOOKUP($A20,basislookup,HLOOKUP(AV$11,basislookup,2,FALSE()),FALSE())</f>
        <v>179.69369555</v>
      </c>
      <c r="AW20" s="47" t="n">
        <f aca="false">VLOOKUP($A20,basislookup,HLOOKUP(AW$11,basislookup,2,FALSE()),FALSE())</f>
        <v>0</v>
      </c>
      <c r="AX20" s="47" t="n">
        <f aca="false">VLOOKUP($A20,basislookup,HLOOKUP(AX$11,basislookup,2,FALSE()),FALSE())</f>
        <v>0</v>
      </c>
      <c r="AY20" s="47" t="n">
        <f aca="false">VLOOKUP($A20,basislookup,HLOOKUP(AY$11,basislookup,2,FALSE()),FALSE())</f>
        <v>-110.66951689</v>
      </c>
      <c r="AZ20" s="47" t="n">
        <f aca="false">VLOOKUP($A20,basislookup,HLOOKUP(AZ$11,basislookup,2,FALSE()),FALSE())</f>
        <v>49.61834314</v>
      </c>
      <c r="BA20" s="47" t="n">
        <f aca="false">VLOOKUP($A20,basislookup,HLOOKUP(BA$11,basislookup,2,FALSE()),FALSE())</f>
        <v>0</v>
      </c>
      <c r="BB20" s="47" t="n">
        <f aca="false">VLOOKUP($A20,basislookup,HLOOKUP(BB$11,basislookup,2,FALSE()),FALSE())</f>
        <v>0</v>
      </c>
      <c r="BC20" s="47" t="n">
        <f aca="false">VLOOKUP($A20,basislookup,HLOOKUP(BC$11,basislookup,2,FALSE()),FALSE())</f>
        <v>0</v>
      </c>
      <c r="BD20" s="47" t="n">
        <f aca="false">VLOOKUP($A20,basislookup,HLOOKUP(BD$11,basislookup,2,FALSE()),FALSE())</f>
        <v>0</v>
      </c>
      <c r="BE20" s="47" t="n">
        <f aca="false">VLOOKUP($A20,basislookup,HLOOKUP(BE$11,basislookup,2,FALSE()),FALSE())</f>
        <v>0</v>
      </c>
      <c r="BF20" s="47" t="n">
        <f aca="false">VLOOKUP($A20,basislookup,HLOOKUP(BF$11,basislookup,2,FALSE()),FALSE())</f>
        <v>0</v>
      </c>
      <c r="BG20" s="47" t="n">
        <f aca="false">VLOOKUP($A20,basislookup,HLOOKUP(BG$11,basislookup,2,FALSE()),FALSE())</f>
        <v>0</v>
      </c>
      <c r="BH20" s="47" t="n">
        <f aca="false">VLOOKUP($A20,basislookup,HLOOKUP(BH$11,basislookup,2,FALSE()),FALSE())</f>
        <v>-3.14727437</v>
      </c>
      <c r="BI20" s="47" t="n">
        <f aca="false">VLOOKUP($A20,basislookup,HLOOKUP(BI$11,basislookup,2,FALSE()),FALSE())</f>
        <v>0</v>
      </c>
      <c r="BJ20" s="47" t="n">
        <f aca="false">VLOOKUP($A20,basislookup,HLOOKUP(BJ$11,basislookup,2,FALSE()),FALSE())</f>
        <v>26.83392956</v>
      </c>
      <c r="BK20" s="47"/>
      <c r="BL20" s="47" t="n">
        <f aca="false">VLOOKUP($A20,basislookup,HLOOKUP(BL$11,basislookup,2,FALSE()),FALSE())</f>
        <v>0</v>
      </c>
      <c r="BM20" s="47" t="n">
        <f aca="false">VLOOKUP($A20,basislookup,HLOOKUP(BM$11,basislookup,2,FALSE()),FALSE())</f>
        <v>0</v>
      </c>
      <c r="BN20" s="47" t="n">
        <f aca="false">VLOOKUP($A20,basislookup,HLOOKUP(BN$11,basislookup,2,FALSE()),FALSE())</f>
        <v>202.037797692591</v>
      </c>
      <c r="BO20" s="47" t="n">
        <f aca="false">VLOOKUP($A20,basislookup,HLOOKUP(BO$11,basislookup,2,FALSE()),FALSE())</f>
        <v>-0.80028594</v>
      </c>
      <c r="BP20" s="47" t="n">
        <f aca="false">VLOOKUP($A20,basislookup,HLOOKUP(BP$11,basislookup,2,FALSE()),FALSE())</f>
        <v>27.53805782</v>
      </c>
      <c r="BQ20" s="47" t="n">
        <f aca="false">VLOOKUP($A20,basislookup,HLOOKUP(BQ$11,basislookup,2,FALSE()),FALSE())</f>
        <v>0</v>
      </c>
      <c r="BR20" s="47" t="n">
        <f aca="false">VLOOKUP($A20,basislookup,HLOOKUP(BR$11,basislookup,2,FALSE()),FALSE())</f>
        <v>-283.245202014461</v>
      </c>
      <c r="BS20" s="47"/>
      <c r="BT20" s="47" t="n">
        <f aca="false">VLOOKUP($A20,basislookup,HLOOKUP(BT$11,basislookup,2,FALSE()),FALSE())</f>
        <v>0</v>
      </c>
      <c r="BU20" s="47" t="n">
        <f aca="false">VLOOKUP($A20,basislookup,HLOOKUP(BU$11,basislookup,2,FALSE()),FALSE())</f>
        <v>-170.670328875419</v>
      </c>
      <c r="BV20" s="47" t="n">
        <f aca="false">VLOOKUP($A20,basislookup,HLOOKUP(BV$11,basislookup,2,FALSE()),FALSE())</f>
        <v>0</v>
      </c>
      <c r="BW20" s="47" t="n">
        <f aca="false">VLOOKUP($A20,basislookup,HLOOKUP(BW$11,basislookup,2,FALSE()),FALSE())</f>
        <v>0</v>
      </c>
      <c r="BX20" s="47" t="n">
        <f aca="false">VLOOKUP($A20,basislookup,HLOOKUP(BX$11,basislookup,2,FALSE()),FALSE())</f>
        <v>0</v>
      </c>
      <c r="BY20" s="47" t="n">
        <f aca="false">VLOOKUP($A20,basislookup,HLOOKUP(BY$11,basislookup,2,FALSE()),FALSE())</f>
        <v>11.09694079</v>
      </c>
      <c r="BZ20" s="47" t="n">
        <f aca="false">VLOOKUP($A20,basislookup,HLOOKUP(BZ$11,basislookup,2,FALSE()),FALSE())</f>
        <v>0</v>
      </c>
      <c r="CA20" s="47" t="n">
        <f aca="false">VLOOKUP($A20,basislookup,HLOOKUP(CA$11,basislookup,2,FALSE()),FALSE())</f>
        <v>101.102476946454</v>
      </c>
      <c r="CB20" s="47" t="n">
        <f aca="false">VLOOKUP($A20,basislookup,HLOOKUP(CB$11,basislookup,2,FALSE()),FALSE())</f>
        <v>-9.4857563</v>
      </c>
      <c r="CC20" s="47" t="n">
        <f aca="false">VLOOKUP($A20,basislookup,HLOOKUP(CC$11,basislookup,2,FALSE()),FALSE())</f>
        <v>0</v>
      </c>
      <c r="CD20" s="47" t="n">
        <f aca="false">VLOOKUP($A20,basislookup,HLOOKUP(CD$11,basislookup,2,FALSE()),FALSE())</f>
        <v>0</v>
      </c>
      <c r="CE20" s="47" t="n">
        <f aca="false">VLOOKUP($A20,basislookup,HLOOKUP(CE$11,basislookup,2,FALSE()),FALSE())</f>
        <v>37.18878597</v>
      </c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/>
      <c r="DG20" s="47"/>
      <c r="DH20" s="47"/>
      <c r="DI20" s="47"/>
      <c r="DJ20" s="47"/>
      <c r="DK20" s="47"/>
      <c r="DL20" s="47"/>
      <c r="DM20" s="47"/>
      <c r="DN20" s="47"/>
      <c r="DO20" s="47"/>
      <c r="DP20" s="47"/>
      <c r="DQ20" s="47"/>
      <c r="DR20" s="47"/>
      <c r="DS20" s="47"/>
      <c r="DT20" s="47"/>
      <c r="DU20" s="47"/>
      <c r="DV20" s="47"/>
      <c r="DW20" s="47"/>
      <c r="DX20" s="47"/>
      <c r="DY20" s="47"/>
      <c r="DZ20" s="47"/>
      <c r="EA20" s="47"/>
      <c r="EB20" s="47"/>
      <c r="EC20" s="47"/>
      <c r="ED20" s="47"/>
      <c r="EE20" s="47"/>
      <c r="EF20" s="47"/>
      <c r="EG20" s="47"/>
      <c r="EH20" s="47"/>
      <c r="EI20" s="47"/>
      <c r="EJ20" s="47"/>
      <c r="EK20" s="47"/>
      <c r="EL20" s="47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  <c r="FO20" s="47"/>
      <c r="FP20" s="47"/>
      <c r="FQ20" s="47"/>
      <c r="FR20" s="47"/>
      <c r="FS20" s="47"/>
      <c r="FT20" s="47"/>
      <c r="FU20" s="47"/>
      <c r="FV20" s="47"/>
      <c r="FW20" s="47"/>
      <c r="FY20" s="47"/>
      <c r="FZ20" s="47"/>
      <c r="GA20" s="47"/>
    </row>
    <row r="21" customFormat="false" ht="12.75" hidden="false" customHeight="false" outlineLevel="0" collapsed="false">
      <c r="A21" s="2" t="s">
        <v>186</v>
      </c>
      <c r="B21" s="44" t="n">
        <f aca="false">SUM(D21:G21)</f>
        <v>-68.5521429248641</v>
      </c>
      <c r="C21" s="47" t="n">
        <f aca="false">S21</f>
        <v>235.441093506671</v>
      </c>
      <c r="D21" s="47" t="n">
        <f aca="false">SUM(U21:V21)</f>
        <v>0</v>
      </c>
      <c r="E21" s="47" t="n">
        <f aca="false">X21</f>
        <v>0</v>
      </c>
      <c r="F21" s="47" t="n">
        <f aca="false">Z21</f>
        <v>477.99135979</v>
      </c>
      <c r="G21" s="47" t="n">
        <f aca="false">SUM(AB21:AF21)+'RISK PAGE'!AT25</f>
        <v>-546.543502714864</v>
      </c>
      <c r="H21" s="47" t="n">
        <f aca="false">SUM(AH21:AJ21)</f>
        <v>99.8938966087792</v>
      </c>
      <c r="I21" s="47" t="n">
        <f aca="false">SUM(AL21:AM21)</f>
        <v>206.78337314409</v>
      </c>
      <c r="J21" s="47" t="n">
        <f aca="false">AO21</f>
        <v>0</v>
      </c>
      <c r="K21" s="47" t="n">
        <f aca="false">SUM(AQ21:AS21)</f>
        <v>-48.83193172</v>
      </c>
      <c r="L21" s="47" t="n">
        <f aca="false">SUM(AU21:BJ21)</f>
        <v>1174.00461235</v>
      </c>
      <c r="M21" s="47" t="n">
        <f aca="false">SUM(BL21:BR21)</f>
        <v>111.665928936168</v>
      </c>
      <c r="N21" s="47" t="n">
        <f aca="false">SUM(BT21:CE21)</f>
        <v>154.593844614149</v>
      </c>
      <c r="O21" s="2"/>
      <c r="P21" s="2"/>
      <c r="Q21" s="2"/>
      <c r="R21" s="2"/>
      <c r="S21" s="47" t="n">
        <f aca="false">VLOOKUP($A21,basislookup,HLOOKUP(S$11,basislookup,2,FALSE()),FALSE())</f>
        <v>235.441093506671</v>
      </c>
      <c r="T21" s="47"/>
      <c r="U21" s="47" t="n">
        <f aca="false">VLOOKUP($A21,basislookup,HLOOKUP(U$11,basislookup,2,FALSE()),FALSE())</f>
        <v>0</v>
      </c>
      <c r="V21" s="47" t="n">
        <f aca="false">VLOOKUP($A21,basislookup,HLOOKUP(V$11,basislookup,2,FALSE()),FALSE())</f>
        <v>0</v>
      </c>
      <c r="W21" s="47"/>
      <c r="X21" s="47" t="n">
        <f aca="false">VLOOKUP($A21,basislookup,HLOOKUP(X$11,basislookup,2,FALSE()),FALSE())</f>
        <v>0</v>
      </c>
      <c r="Y21" s="47"/>
      <c r="Z21" s="47" t="n">
        <f aca="false">VLOOKUP($A21,basislookup,HLOOKUP(Z$11,basislookup,2,FALSE()),FALSE())</f>
        <v>477.99135979</v>
      </c>
      <c r="AA21" s="47"/>
      <c r="AB21" s="47" t="n">
        <f aca="false">VLOOKUP($A21,basislookup,HLOOKUP(AB$11,basislookup,2,FALSE()),FALSE())</f>
        <v>141.902333129187</v>
      </c>
      <c r="AC21" s="47" t="n">
        <f aca="false">VLOOKUP($A21,basislookup,HLOOKUP(AC$11,basislookup,2,FALSE()),FALSE())</f>
        <v>-517.07850333</v>
      </c>
      <c r="AD21" s="47" t="n">
        <f aca="false">VLOOKUP($A21,basislookup,HLOOKUP(AD$11,basislookup,2,FALSE()),FALSE())</f>
        <v>-171.924417538051</v>
      </c>
      <c r="AE21" s="47" t="n">
        <f aca="false">VLOOKUP($A21,basislookup,HLOOKUP(AE$11,basislookup,2,FALSE()),FALSE())</f>
        <v>0</v>
      </c>
      <c r="AF21" s="47" t="n">
        <f aca="false">VLOOKUP($A21,basislookup,HLOOKUP(AF$11,basislookup,2,FALSE()),FALSE())</f>
        <v>0</v>
      </c>
      <c r="AG21" s="47"/>
      <c r="AH21" s="47" t="n">
        <f aca="false">VLOOKUP($A21,basislookup,HLOOKUP(AH$11,basislookup,2,FALSE()),FALSE())</f>
        <v>-5.97503338</v>
      </c>
      <c r="AI21" s="47" t="n">
        <f aca="false">VLOOKUP($A21,basislookup,HLOOKUP(AI$11,basislookup,2,FALSE()),FALSE())</f>
        <v>105.868929988779</v>
      </c>
      <c r="AJ21" s="47" t="n">
        <f aca="false">VLOOKUP($A21,basislookup,HLOOKUP(AJ$11,basislookup,2,FALSE()),FALSE())</f>
        <v>0</v>
      </c>
      <c r="AK21" s="47"/>
      <c r="AL21" s="47" t="n">
        <f aca="false">VLOOKUP($A21,basislookup,HLOOKUP(AL$11,basislookup,2,FALSE()),FALSE())</f>
        <v>206.78337314409</v>
      </c>
      <c r="AM21" s="47" t="n">
        <f aca="false">VLOOKUP($A21,basislookup,HLOOKUP(AM$11,basislookup,2,FALSE()),FALSE())</f>
        <v>0</v>
      </c>
      <c r="AN21" s="47"/>
      <c r="AO21" s="47" t="n">
        <f aca="false">VLOOKUP($A21,basislookup,HLOOKUP(AO$11,basislookup,2,FALSE()),FALSE())</f>
        <v>0</v>
      </c>
      <c r="AP21" s="47"/>
      <c r="AQ21" s="47" t="n">
        <f aca="false">VLOOKUP($A21,basislookup,HLOOKUP(AQ$11,basislookup,2,FALSE()),FALSE())</f>
        <v>-48.83193172</v>
      </c>
      <c r="AR21" s="47" t="n">
        <f aca="false">VLOOKUP($A21,basislookup,HLOOKUP(AR$11,basislookup,2,FALSE()),FALSE())</f>
        <v>0</v>
      </c>
      <c r="AS21" s="47" t="n">
        <f aca="false">VLOOKUP($A21,basislookup,HLOOKUP(AS$11,basislookup,2,FALSE()),FALSE())</f>
        <v>0</v>
      </c>
      <c r="AT21" s="47"/>
      <c r="AU21" s="47" t="n">
        <f aca="false">VLOOKUP($A21,basislookup,HLOOKUP(AU$11,basislookup,2,FALSE()),FALSE())</f>
        <v>0</v>
      </c>
      <c r="AV21" s="47" t="n">
        <f aca="false">VLOOKUP($A21,basislookup,HLOOKUP(AV$11,basislookup,2,FALSE()),FALSE())</f>
        <v>1110.80646452</v>
      </c>
      <c r="AW21" s="47" t="n">
        <f aca="false">VLOOKUP($A21,basislookup,HLOOKUP(AW$11,basislookup,2,FALSE()),FALSE())</f>
        <v>0</v>
      </c>
      <c r="AX21" s="47" t="n">
        <f aca="false">VLOOKUP($A21,basislookup,HLOOKUP(AX$11,basislookup,2,FALSE()),FALSE())</f>
        <v>0</v>
      </c>
      <c r="AY21" s="47" t="n">
        <f aca="false">VLOOKUP($A21,basislookup,HLOOKUP(AY$11,basislookup,2,FALSE()),FALSE())</f>
        <v>11.13032871</v>
      </c>
      <c r="AZ21" s="47" t="n">
        <f aca="false">VLOOKUP($A21,basislookup,HLOOKUP(AZ$11,basislookup,2,FALSE()),FALSE())</f>
        <v>60.79643676</v>
      </c>
      <c r="BA21" s="47" t="n">
        <f aca="false">VLOOKUP($A21,basislookup,HLOOKUP(BA$11,basislookup,2,FALSE()),FALSE())</f>
        <v>0</v>
      </c>
      <c r="BB21" s="47" t="n">
        <f aca="false">VLOOKUP($A21,basislookup,HLOOKUP(BB$11,basislookup,2,FALSE()),FALSE())</f>
        <v>0</v>
      </c>
      <c r="BC21" s="47" t="n">
        <f aca="false">VLOOKUP($A21,basislookup,HLOOKUP(BC$11,basislookup,2,FALSE()),FALSE())</f>
        <v>0</v>
      </c>
      <c r="BD21" s="47" t="n">
        <f aca="false">VLOOKUP($A21,basislookup,HLOOKUP(BD$11,basislookup,2,FALSE()),FALSE())</f>
        <v>0</v>
      </c>
      <c r="BE21" s="47" t="n">
        <f aca="false">VLOOKUP($A21,basislookup,HLOOKUP(BE$11,basislookup,2,FALSE()),FALSE())</f>
        <v>0</v>
      </c>
      <c r="BF21" s="47" t="n">
        <f aca="false">VLOOKUP($A21,basislookup,HLOOKUP(BF$11,basislookup,2,FALSE()),FALSE())</f>
        <v>0</v>
      </c>
      <c r="BG21" s="47" t="n">
        <f aca="false">VLOOKUP($A21,basislookup,HLOOKUP(BG$11,basislookup,2,FALSE()),FALSE())</f>
        <v>0</v>
      </c>
      <c r="BH21" s="47" t="n">
        <f aca="false">VLOOKUP($A21,basislookup,HLOOKUP(BH$11,basislookup,2,FALSE()),FALSE())</f>
        <v>-8.72861764</v>
      </c>
      <c r="BI21" s="47" t="n">
        <f aca="false">VLOOKUP($A21,basislookup,HLOOKUP(BI$11,basislookup,2,FALSE()),FALSE())</f>
        <v>0</v>
      </c>
      <c r="BJ21" s="47" t="n">
        <f aca="false">VLOOKUP($A21,basislookup,HLOOKUP(BJ$11,basislookup,2,FALSE()),FALSE())</f>
        <v>0</v>
      </c>
      <c r="BK21" s="47"/>
      <c r="BL21" s="47" t="n">
        <f aca="false">VLOOKUP($A21,basislookup,HLOOKUP(BL$11,basislookup,2,FALSE()),FALSE())</f>
        <v>0</v>
      </c>
      <c r="BM21" s="47" t="n">
        <f aca="false">VLOOKUP($A21,basislookup,HLOOKUP(BM$11,basislookup,2,FALSE()),FALSE())</f>
        <v>0</v>
      </c>
      <c r="BN21" s="47" t="n">
        <f aca="false">VLOOKUP($A21,basislookup,HLOOKUP(BN$11,basislookup,2,FALSE()),FALSE())</f>
        <v>-32.9718020338321</v>
      </c>
      <c r="BO21" s="47" t="n">
        <f aca="false">VLOOKUP($A21,basislookup,HLOOKUP(BO$11,basislookup,2,FALSE()),FALSE())</f>
        <v>-7.94344121</v>
      </c>
      <c r="BP21" s="47" t="n">
        <f aca="false">VLOOKUP($A21,basislookup,HLOOKUP(BP$11,basislookup,2,FALSE()),FALSE())</f>
        <v>126.5514305</v>
      </c>
      <c r="BQ21" s="47" t="n">
        <f aca="false">VLOOKUP($A21,basislookup,HLOOKUP(BQ$11,basislookup,2,FALSE()),FALSE())</f>
        <v>0</v>
      </c>
      <c r="BR21" s="47" t="n">
        <f aca="false">VLOOKUP($A21,basislookup,HLOOKUP(BR$11,basislookup,2,FALSE()),FALSE())</f>
        <v>26.02974168</v>
      </c>
      <c r="BS21" s="47"/>
      <c r="BT21" s="47" t="n">
        <f aca="false">VLOOKUP($A21,basislookup,HLOOKUP(BT$11,basislookup,2,FALSE()),FALSE())</f>
        <v>0</v>
      </c>
      <c r="BU21" s="47" t="n">
        <f aca="false">VLOOKUP($A21,basislookup,HLOOKUP(BU$11,basislookup,2,FALSE()),FALSE())</f>
        <v>-302.104745392872</v>
      </c>
      <c r="BV21" s="47" t="n">
        <f aca="false">VLOOKUP($A21,basislookup,HLOOKUP(BV$11,basislookup,2,FALSE()),FALSE())</f>
        <v>0</v>
      </c>
      <c r="BW21" s="47" t="n">
        <f aca="false">VLOOKUP($A21,basislookup,HLOOKUP(BW$11,basislookup,2,FALSE()),FALSE())</f>
        <v>0</v>
      </c>
      <c r="BX21" s="47" t="n">
        <f aca="false">VLOOKUP($A21,basislookup,HLOOKUP(BX$11,basislookup,2,FALSE()),FALSE())</f>
        <v>0</v>
      </c>
      <c r="BY21" s="47" t="n">
        <f aca="false">VLOOKUP($A21,basislookup,HLOOKUP(BY$11,basislookup,2,FALSE()),FALSE())</f>
        <v>0</v>
      </c>
      <c r="BZ21" s="47" t="n">
        <f aca="false">VLOOKUP($A21,basislookup,HLOOKUP(BZ$11,basislookup,2,FALSE()),FALSE())</f>
        <v>0</v>
      </c>
      <c r="CA21" s="47" t="n">
        <f aca="false">VLOOKUP($A21,basislookup,HLOOKUP(CA$11,basislookup,2,FALSE()),FALSE())</f>
        <v>437.286708107021</v>
      </c>
      <c r="CB21" s="47" t="n">
        <f aca="false">VLOOKUP($A21,basislookup,HLOOKUP(CB$11,basislookup,2,FALSE()),FALSE())</f>
        <v>-30.86413275</v>
      </c>
      <c r="CC21" s="47" t="n">
        <f aca="false">VLOOKUP($A21,basislookup,HLOOKUP(CC$11,basislookup,2,FALSE()),FALSE())</f>
        <v>0</v>
      </c>
      <c r="CD21" s="47" t="n">
        <f aca="false">VLOOKUP($A21,basislookup,HLOOKUP(CD$11,basislookup,2,FALSE()),FALSE())</f>
        <v>0</v>
      </c>
      <c r="CE21" s="47" t="n">
        <f aca="false">VLOOKUP($A21,basislookup,HLOOKUP(CE$11,basislookup,2,FALSE()),FALSE())</f>
        <v>50.27601465</v>
      </c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7"/>
      <c r="DB21" s="4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47"/>
      <c r="DO21" s="47"/>
      <c r="DP21" s="47"/>
      <c r="DQ21" s="47"/>
      <c r="DR21" s="47"/>
      <c r="DS21" s="47"/>
      <c r="DT21" s="47"/>
      <c r="DU21" s="47"/>
      <c r="DV21" s="47"/>
      <c r="DW21" s="47"/>
      <c r="DX21" s="47"/>
      <c r="DY21" s="47"/>
      <c r="DZ21" s="47"/>
      <c r="EA21" s="47"/>
      <c r="EB21" s="47"/>
      <c r="EC21" s="47"/>
      <c r="ED21" s="47"/>
      <c r="EE21" s="47"/>
      <c r="EF21" s="47"/>
      <c r="EG21" s="47"/>
      <c r="EH21" s="47"/>
      <c r="EI21" s="47"/>
      <c r="EJ21" s="47"/>
      <c r="EK21" s="47"/>
      <c r="EL21" s="47"/>
      <c r="EN21" s="47" t="n">
        <f aca="false">'RISK PAGE'!AT26</f>
        <v>0.10915918</v>
      </c>
      <c r="EO21" s="47"/>
      <c r="EP21" s="47"/>
      <c r="EQ21" s="47"/>
      <c r="ER21" s="47"/>
      <c r="ES21" s="47"/>
      <c r="ET21" s="47"/>
      <c r="EU21" s="47"/>
      <c r="EV21" s="47"/>
      <c r="EW21" s="47"/>
      <c r="EX21" s="47"/>
      <c r="EY21" s="47"/>
      <c r="EZ21" s="47"/>
      <c r="FA21" s="47"/>
      <c r="FB21" s="47"/>
      <c r="FC21" s="47"/>
      <c r="FD21" s="47"/>
      <c r="FE21" s="47"/>
      <c r="FF21" s="47"/>
      <c r="FG21" s="47"/>
      <c r="FH21" s="47"/>
      <c r="FI21" s="47"/>
      <c r="FJ21" s="47"/>
      <c r="FK21" s="47"/>
      <c r="FL21" s="47"/>
      <c r="FM21" s="47"/>
      <c r="FN21" s="47"/>
      <c r="FO21" s="47"/>
      <c r="FP21" s="47"/>
      <c r="FQ21" s="47"/>
      <c r="FR21" s="47"/>
      <c r="FS21" s="47"/>
      <c r="FT21" s="47"/>
      <c r="FU21" s="47"/>
      <c r="FV21" s="47"/>
      <c r="FW21" s="47"/>
      <c r="FY21" s="47"/>
      <c r="FZ21" s="47"/>
      <c r="GA21" s="47"/>
    </row>
    <row r="22" customFormat="false" ht="12.75" hidden="false" customHeight="false" outlineLevel="0" collapsed="false">
      <c r="A22" s="47"/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/>
      <c r="DK22" s="47"/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N22" s="47" t="n">
        <f aca="false">'RISK PAGE'!AT27</f>
        <v>0.096625788</v>
      </c>
      <c r="EO22" s="47"/>
      <c r="EP22" s="47"/>
      <c r="EQ22" s="47"/>
      <c r="ER22" s="47"/>
      <c r="ES22" s="47"/>
      <c r="ET22" s="47"/>
      <c r="EU22" s="47"/>
      <c r="EV22" s="47"/>
      <c r="EW22" s="47"/>
      <c r="EX22" s="47"/>
      <c r="EY22" s="47"/>
      <c r="EZ22" s="47"/>
      <c r="FA22" s="47"/>
      <c r="FB22" s="47"/>
      <c r="FC22" s="47"/>
      <c r="FD22" s="47"/>
      <c r="FE22" s="47"/>
      <c r="FF22" s="47"/>
      <c r="FG22" s="47"/>
      <c r="FH22" s="47"/>
      <c r="FI22" s="47"/>
      <c r="FJ22" s="47"/>
      <c r="FK22" s="47"/>
      <c r="FL22" s="47"/>
      <c r="FM22" s="47"/>
      <c r="FN22" s="47"/>
      <c r="FO22" s="47"/>
      <c r="FP22" s="47"/>
      <c r="FQ22" s="47"/>
      <c r="FR22" s="47"/>
      <c r="FS22" s="47"/>
      <c r="FT22" s="47"/>
      <c r="FU22" s="47"/>
      <c r="FV22" s="47"/>
      <c r="FW22" s="47"/>
      <c r="FY22" s="47"/>
      <c r="FZ22" s="47"/>
      <c r="GA22" s="47"/>
    </row>
    <row r="23" customFormat="false" ht="12.75" hidden="false" customHeight="false" outlineLevel="0" collapsed="false">
      <c r="A23" s="47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  <c r="BT23" s="47"/>
      <c r="BU23" s="47"/>
      <c r="BV23" s="47"/>
      <c r="BW23" s="47"/>
      <c r="BX23" s="47"/>
      <c r="BY23" s="47"/>
      <c r="BZ23" s="47"/>
      <c r="CA23" s="47"/>
      <c r="CB23" s="47"/>
      <c r="CC23" s="47"/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7"/>
      <c r="CY23" s="47"/>
      <c r="CZ23" s="47"/>
      <c r="DA23" s="47"/>
      <c r="DB23" s="47"/>
      <c r="DC23" s="47"/>
      <c r="DD23" s="47"/>
      <c r="DE23" s="47"/>
      <c r="DF23" s="47"/>
      <c r="DG23" s="47"/>
      <c r="DH23" s="47"/>
      <c r="DI23" s="47"/>
      <c r="DJ23" s="47"/>
      <c r="DK23" s="47"/>
      <c r="DL23" s="47"/>
      <c r="DM23" s="47"/>
      <c r="DN23" s="47"/>
      <c r="DO23" s="47"/>
      <c r="DP23" s="47"/>
      <c r="DQ23" s="47"/>
      <c r="DR23" s="47"/>
      <c r="DS23" s="47"/>
      <c r="DT23" s="47"/>
      <c r="DU23" s="47"/>
      <c r="DV23" s="47"/>
      <c r="DW23" s="47"/>
      <c r="DX23" s="47"/>
      <c r="DY23" s="47"/>
      <c r="DZ23" s="47"/>
      <c r="EA23" s="47"/>
      <c r="EB23" s="47"/>
      <c r="EC23" s="47"/>
      <c r="ED23" s="47"/>
      <c r="EE23" s="47"/>
      <c r="EF23" s="47"/>
      <c r="EG23" s="47"/>
      <c r="EH23" s="47"/>
      <c r="EI23" s="47"/>
      <c r="EJ23" s="47"/>
      <c r="EK23" s="47"/>
      <c r="EL23" s="47"/>
      <c r="EN23" s="47" t="n">
        <f aca="false">'RISK PAGE'!AT28</f>
        <v>0.024566198</v>
      </c>
      <c r="EO23" s="47"/>
      <c r="EP23" s="47"/>
      <c r="EQ23" s="47"/>
      <c r="ER23" s="47"/>
      <c r="ES23" s="47"/>
      <c r="ET23" s="47"/>
      <c r="EU23" s="47"/>
      <c r="FG23" s="47"/>
      <c r="FH23" s="47"/>
      <c r="FI23" s="47"/>
      <c r="FJ23" s="47"/>
      <c r="FK23" s="47"/>
      <c r="FL23" s="47"/>
      <c r="FM23" s="47"/>
      <c r="FN23" s="47"/>
      <c r="FO23" s="47"/>
      <c r="FP23" s="47"/>
      <c r="FQ23" s="47"/>
      <c r="FR23" s="47"/>
      <c r="FS23" s="47"/>
    </row>
    <row r="24" customFormat="false" ht="12.75" hidden="false" customHeight="false" outlineLevel="0" collapsed="false">
      <c r="A24" s="47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/>
      <c r="BS24" s="47"/>
      <c r="BT24" s="47"/>
      <c r="BU24" s="47"/>
      <c r="BV24" s="47"/>
      <c r="BW24" s="47"/>
      <c r="BX24" s="47"/>
      <c r="BY24" s="47"/>
      <c r="BZ24" s="47"/>
      <c r="CA24" s="47"/>
      <c r="CB24" s="47"/>
      <c r="CC24" s="47"/>
      <c r="CD24" s="47"/>
      <c r="CE24" s="47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7"/>
      <c r="CS24" s="47"/>
      <c r="CT24" s="47"/>
      <c r="CU24" s="47"/>
      <c r="CV24" s="47"/>
      <c r="CW24" s="47"/>
      <c r="CX24" s="47"/>
      <c r="CY24" s="47"/>
      <c r="CZ24" s="47"/>
      <c r="DA24" s="47"/>
      <c r="DB24" s="47"/>
      <c r="DC24" s="47"/>
      <c r="DD24" s="47"/>
      <c r="DE24" s="47"/>
      <c r="DF24" s="47"/>
      <c r="DG24" s="47"/>
      <c r="DH24" s="47"/>
      <c r="DI24" s="47"/>
      <c r="DJ24" s="47"/>
      <c r="DK24" s="47"/>
      <c r="DL24" s="47"/>
      <c r="DM24" s="47"/>
      <c r="DN24" s="47"/>
      <c r="DO24" s="47"/>
      <c r="DP24" s="47"/>
      <c r="DQ24" s="47"/>
      <c r="DR24" s="47"/>
      <c r="DS24" s="47"/>
      <c r="DT24" s="47"/>
      <c r="DU24" s="47"/>
      <c r="DV24" s="47"/>
      <c r="DW24" s="47"/>
      <c r="DX24" s="47"/>
      <c r="DY24" s="47"/>
      <c r="DZ24" s="47"/>
      <c r="EA24" s="47"/>
      <c r="EB24" s="47"/>
      <c r="EC24" s="47"/>
      <c r="ED24" s="47"/>
      <c r="EE24" s="47"/>
      <c r="EF24" s="47"/>
      <c r="EG24" s="47"/>
      <c r="EH24" s="47"/>
      <c r="EI24" s="47"/>
      <c r="EJ24" s="47"/>
      <c r="EK24" s="47"/>
      <c r="EL24" s="47"/>
      <c r="EN24" s="47" t="n">
        <f aca="false">'RISK PAGE'!AT29</f>
        <v>0.205583302</v>
      </c>
      <c r="EO24" s="47"/>
      <c r="EP24" s="47"/>
      <c r="EQ24" s="47"/>
      <c r="ER24" s="47"/>
      <c r="ES24" s="47"/>
      <c r="ET24" s="47"/>
      <c r="EU24" s="47"/>
      <c r="FG24" s="47"/>
      <c r="FH24" s="47"/>
      <c r="FI24" s="47"/>
      <c r="FJ24" s="47"/>
      <c r="FK24" s="47"/>
      <c r="FL24" s="47"/>
      <c r="FM24" s="47"/>
      <c r="FN24" s="47"/>
      <c r="FO24" s="47"/>
      <c r="FP24" s="47"/>
      <c r="FQ24" s="47"/>
      <c r="FR24" s="47"/>
      <c r="FS24" s="47"/>
    </row>
    <row r="25" customFormat="false" ht="12.75" hidden="false" customHeight="false" outlineLevel="0" collapsed="false">
      <c r="A25" s="47"/>
      <c r="B25" s="47"/>
      <c r="C25" s="47"/>
      <c r="D25" s="47"/>
      <c r="E25" s="47"/>
      <c r="F25" s="47"/>
      <c r="G25" s="47"/>
      <c r="H25" s="47"/>
      <c r="I25" s="47"/>
      <c r="J25" s="185" t="n">
        <v>-0.86326760486311</v>
      </c>
      <c r="K25" s="47" t="n">
        <v>150</v>
      </c>
      <c r="L25" s="47" t="n">
        <f aca="false">K25*J25</f>
        <v>-129.490140729467</v>
      </c>
      <c r="M25" s="47" t="n">
        <v>164.301578626873</v>
      </c>
      <c r="N25" s="47" t="n">
        <f aca="false">L25+M25</f>
        <v>34.8114378974064</v>
      </c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 t="n">
        <v>-25.0828870009153</v>
      </c>
      <c r="AA25" s="186" t="n">
        <v>3.15</v>
      </c>
      <c r="AB25" s="186" t="n">
        <v>2.25</v>
      </c>
      <c r="AC25" s="186" t="n">
        <f aca="false">AB25-AA25</f>
        <v>-0.9</v>
      </c>
      <c r="AD25" s="47" t="n">
        <f aca="false">AC25*Z25*10000</f>
        <v>225745.983008237</v>
      </c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7"/>
      <c r="DE25" s="47"/>
      <c r="DF25" s="47"/>
      <c r="DG25" s="47"/>
      <c r="DH25" s="47"/>
      <c r="DI25" s="47"/>
      <c r="DJ25" s="47"/>
      <c r="DK25" s="47"/>
      <c r="DL25" s="47"/>
      <c r="DM25" s="47"/>
      <c r="DN25" s="47"/>
      <c r="DO25" s="47"/>
      <c r="DP25" s="47"/>
      <c r="DQ25" s="47"/>
      <c r="DR25" s="47"/>
      <c r="DS25" s="47"/>
      <c r="DT25" s="47"/>
      <c r="DU25" s="47"/>
      <c r="DV25" s="47"/>
      <c r="DW25" s="47"/>
      <c r="DX25" s="47"/>
      <c r="DY25" s="47"/>
      <c r="DZ25" s="47"/>
      <c r="EA25" s="47"/>
      <c r="EB25" s="47"/>
      <c r="EC25" s="47"/>
      <c r="ED25" s="47"/>
      <c r="EE25" s="47"/>
      <c r="EF25" s="47"/>
      <c r="EG25" s="47"/>
      <c r="EH25" s="47"/>
      <c r="EI25" s="47"/>
      <c r="EJ25" s="47"/>
      <c r="EK25" s="47"/>
      <c r="EL25" s="47"/>
      <c r="EN25" s="47" t="n">
        <f aca="false">'RISK PAGE'!AT30</f>
        <v>0.205552586</v>
      </c>
      <c r="EO25" s="47"/>
      <c r="EP25" s="47"/>
      <c r="EQ25" s="47"/>
      <c r="ER25" s="47"/>
      <c r="ES25" s="47"/>
      <c r="ET25" s="47"/>
      <c r="EU25" s="47"/>
      <c r="FG25" s="47"/>
      <c r="FH25" s="47"/>
      <c r="FI25" s="47"/>
      <c r="FJ25" s="47"/>
      <c r="FK25" s="47"/>
      <c r="FL25" s="47"/>
      <c r="FM25" s="47"/>
      <c r="FN25" s="47"/>
      <c r="FO25" s="47"/>
      <c r="FP25" s="47"/>
      <c r="FQ25" s="47"/>
      <c r="FR25" s="47"/>
      <c r="FS25" s="47"/>
    </row>
    <row r="26" customFormat="false" ht="12.75" hidden="false" customHeight="false" outlineLevel="0" collapsed="false">
      <c r="A26" s="47"/>
      <c r="B26" s="47"/>
      <c r="C26" s="47"/>
      <c r="D26" s="47"/>
      <c r="E26" s="47"/>
      <c r="F26" s="47"/>
      <c r="G26" s="47"/>
      <c r="H26" s="47"/>
      <c r="I26" s="47"/>
      <c r="J26" s="185" t="n">
        <v>-0.499148660698116</v>
      </c>
      <c r="K26" s="47" t="n">
        <v>150</v>
      </c>
      <c r="L26" s="47" t="n">
        <f aca="false">K26*J26</f>
        <v>-74.8722991047173</v>
      </c>
      <c r="M26" s="47" t="n">
        <v>-54.1629076385812</v>
      </c>
      <c r="N26" s="47" t="n">
        <f aca="false">L26+M26+62</f>
        <v>-67.0352067432986</v>
      </c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 t="n">
        <v>-12.4958141664085</v>
      </c>
      <c r="AA26" s="186" t="n">
        <v>3.05</v>
      </c>
      <c r="AB26" s="186" t="n">
        <v>2.3</v>
      </c>
      <c r="AC26" s="186" t="n">
        <f aca="false">AB26-AA26</f>
        <v>-0.75</v>
      </c>
      <c r="AD26" s="47" t="n">
        <f aca="false">AC26*Z26*10000</f>
        <v>93718.6062480636</v>
      </c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/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47"/>
      <c r="DX26" s="47"/>
      <c r="DY26" s="47"/>
      <c r="DZ26" s="47"/>
      <c r="EA26" s="47"/>
      <c r="EB26" s="47"/>
      <c r="EC26" s="47"/>
      <c r="ED26" s="47"/>
      <c r="EE26" s="47"/>
      <c r="EF26" s="47"/>
      <c r="EG26" s="47"/>
      <c r="EH26" s="47"/>
      <c r="EI26" s="47"/>
      <c r="EJ26" s="47"/>
      <c r="EK26" s="47"/>
      <c r="EL26" s="47"/>
      <c r="EN26" s="47" t="n">
        <f aca="false">'RISK PAGE'!AT31</f>
        <v>0.20572757</v>
      </c>
      <c r="EO26" s="47"/>
      <c r="EP26" s="47"/>
      <c r="EQ26" s="47"/>
      <c r="ER26" s="47"/>
      <c r="ES26" s="47"/>
      <c r="ET26" s="47"/>
      <c r="EU26" s="47"/>
      <c r="FG26" s="47"/>
      <c r="FH26" s="47"/>
      <c r="FI26" s="47"/>
      <c r="FJ26" s="47"/>
      <c r="FK26" s="47"/>
      <c r="FL26" s="47"/>
      <c r="FM26" s="47"/>
      <c r="FN26" s="47"/>
      <c r="FO26" s="47"/>
      <c r="FP26" s="47"/>
      <c r="FQ26" s="47"/>
      <c r="FR26" s="47"/>
      <c r="FS26" s="47"/>
    </row>
    <row r="27" customFormat="false" ht="12.75" hidden="false" customHeight="false" outlineLevel="0" collapsed="false">
      <c r="A27" s="47"/>
      <c r="B27" s="47"/>
      <c r="C27" s="47"/>
      <c r="D27" s="47"/>
      <c r="E27" s="47"/>
      <c r="F27" s="47"/>
      <c r="G27" s="47" t="n">
        <v>-0.06</v>
      </c>
      <c r="H27" s="47"/>
      <c r="I27" s="47"/>
      <c r="J27" s="185" t="n">
        <v>-0.12169664571694</v>
      </c>
      <c r="K27" s="47" t="n">
        <v>150</v>
      </c>
      <c r="L27" s="47" t="n">
        <f aca="false">K27*J27</f>
        <v>-18.254496857541</v>
      </c>
      <c r="M27" s="47" t="n">
        <v>107.044814129064</v>
      </c>
      <c r="N27" s="47" t="n">
        <f aca="false">L27+M27</f>
        <v>88.7903172715229</v>
      </c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 t="n">
        <v>2.71126748500804</v>
      </c>
      <c r="AA27" s="186" t="n">
        <v>2.15</v>
      </c>
      <c r="AB27" s="186" t="n">
        <v>1.4</v>
      </c>
      <c r="AC27" s="186" t="n">
        <f aca="false">AB27-AA27</f>
        <v>-0.75</v>
      </c>
      <c r="AD27" s="47" t="n">
        <f aca="false">AC27*Z27*10000</f>
        <v>-20334.5061375603</v>
      </c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N27" s="47" t="n">
        <f aca="false">'RISK PAGE'!AT32</f>
        <v>0.410883632</v>
      </c>
      <c r="EO27" s="47"/>
      <c r="EP27" s="47"/>
      <c r="EQ27" s="47"/>
      <c r="ER27" s="47"/>
      <c r="ES27" s="47"/>
      <c r="ET27" s="47"/>
      <c r="EU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</row>
    <row r="28" customFormat="false" ht="12.75" hidden="false" customHeight="false" outlineLevel="0" collapsed="false">
      <c r="A28" s="47"/>
      <c r="B28" s="47"/>
      <c r="C28" s="47"/>
      <c r="D28" s="47"/>
      <c r="E28" s="47"/>
      <c r="F28" s="47"/>
      <c r="G28" s="47" t="n">
        <v>0.02</v>
      </c>
      <c r="H28" s="47"/>
      <c r="I28" s="47"/>
      <c r="J28" s="185" t="n">
        <v>-0.138807501489652</v>
      </c>
      <c r="K28" s="47" t="n">
        <v>150</v>
      </c>
      <c r="L28" s="47" t="n">
        <f aca="false">K28*J28</f>
        <v>-20.8211252234478</v>
      </c>
      <c r="M28" s="47" t="n">
        <v>108.778740475569</v>
      </c>
      <c r="N28" s="47" t="n">
        <f aca="false">L28+M28</f>
        <v>87.9576152521213</v>
      </c>
      <c r="O28" s="47"/>
      <c r="P28" s="47"/>
      <c r="Q28" s="47"/>
      <c r="R28" s="47"/>
      <c r="S28" s="47"/>
      <c r="T28" s="47"/>
      <c r="U28" s="47"/>
      <c r="V28" s="47"/>
      <c r="W28" s="47"/>
      <c r="X28" s="47" t="n">
        <f aca="false">0.47*75*10000</f>
        <v>352500</v>
      </c>
      <c r="Y28" s="47"/>
      <c r="Z28" s="47" t="n">
        <v>16.563672984522</v>
      </c>
      <c r="AA28" s="186" t="n">
        <v>2.25</v>
      </c>
      <c r="AB28" s="186" t="n">
        <v>1.55</v>
      </c>
      <c r="AC28" s="186" t="n">
        <f aca="false">AB28-AA28</f>
        <v>-0.7</v>
      </c>
      <c r="AD28" s="47" t="n">
        <f aca="false">AC28*Z28*10000</f>
        <v>-115945.710891654</v>
      </c>
      <c r="AE28" s="47" t="n">
        <v>-31</v>
      </c>
      <c r="AF28" s="29" t="n">
        <v>1.675</v>
      </c>
      <c r="AG28" s="29" t="n">
        <f aca="false">AB28-AF28</f>
        <v>-0.125</v>
      </c>
      <c r="AH28" s="47" t="n">
        <f aca="false">AG28*10000*AE28</f>
        <v>38750</v>
      </c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/>
      <c r="BS28" s="47"/>
      <c r="BT28" s="47"/>
      <c r="BU28" s="47"/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7"/>
      <c r="CX28" s="47"/>
      <c r="CY28" s="47"/>
      <c r="CZ28" s="47"/>
      <c r="DA28" s="47"/>
      <c r="DB28" s="47"/>
      <c r="DC28" s="47"/>
      <c r="DD28" s="47"/>
      <c r="DE28" s="47"/>
      <c r="DF28" s="47"/>
      <c r="DG28" s="47"/>
      <c r="DH28" s="47"/>
      <c r="DI28" s="47"/>
      <c r="DJ28" s="47"/>
      <c r="DK28" s="47"/>
      <c r="DL28" s="47"/>
      <c r="DM28" s="47"/>
      <c r="DN28" s="47"/>
      <c r="DO28" s="47"/>
      <c r="DP28" s="47"/>
      <c r="DQ28" s="47"/>
      <c r="DR28" s="47"/>
      <c r="DS28" s="47"/>
      <c r="DT28" s="47"/>
      <c r="DU28" s="47"/>
      <c r="DV28" s="47"/>
      <c r="DW28" s="47"/>
      <c r="DX28" s="47"/>
      <c r="DY28" s="47"/>
      <c r="DZ28" s="47"/>
      <c r="EA28" s="47"/>
      <c r="EB28" s="47"/>
      <c r="EC28" s="47"/>
      <c r="ED28" s="47"/>
      <c r="EE28" s="47"/>
      <c r="EF28" s="47"/>
      <c r="EG28" s="47"/>
      <c r="EH28" s="47"/>
      <c r="EI28" s="47"/>
      <c r="EJ28" s="47"/>
      <c r="EK28" s="47"/>
      <c r="EL28" s="47"/>
      <c r="EN28" s="47" t="n">
        <f aca="false">'RISK PAGE'!AT33</f>
        <v>0.407650428</v>
      </c>
      <c r="EO28" s="47"/>
      <c r="EP28" s="47"/>
      <c r="EQ28" s="47"/>
      <c r="ER28" s="47"/>
      <c r="ES28" s="47"/>
      <c r="ET28" s="47"/>
      <c r="EU28" s="47"/>
      <c r="FG28" s="47"/>
      <c r="FH28" s="47"/>
      <c r="FI28" s="47"/>
      <c r="FJ28" s="47"/>
      <c r="FK28" s="47"/>
      <c r="FL28" s="47"/>
      <c r="FM28" s="47"/>
      <c r="FN28" s="47"/>
      <c r="FO28" s="47"/>
      <c r="FP28" s="47"/>
      <c r="FQ28" s="47"/>
      <c r="FR28" s="47"/>
      <c r="FS28" s="47"/>
    </row>
    <row r="29" customFormat="false" ht="12.75" hidden="false" customHeight="false" outlineLevel="0" collapsed="false">
      <c r="A29" s="47"/>
      <c r="B29" s="47"/>
      <c r="C29" s="47"/>
      <c r="D29" s="47"/>
      <c r="E29" s="47"/>
      <c r="F29" s="47"/>
      <c r="G29" s="47" t="n">
        <v>0.04</v>
      </c>
      <c r="H29" s="47"/>
      <c r="I29" s="47"/>
      <c r="J29" s="185" t="n">
        <v>-0.633990103913088</v>
      </c>
      <c r="K29" s="47" t="n">
        <v>150</v>
      </c>
      <c r="L29" s="47" t="n">
        <f aca="false">K29*J29</f>
        <v>-95.0985155869632</v>
      </c>
      <c r="M29" s="47" t="n">
        <v>32.5019395869389</v>
      </c>
      <c r="N29" s="47" t="n">
        <f aca="false">L29+M29+62</f>
        <v>-0.596576000024243</v>
      </c>
      <c r="O29" s="47"/>
      <c r="P29" s="47"/>
      <c r="Q29" s="47"/>
      <c r="R29" s="47"/>
      <c r="S29" s="47"/>
      <c r="T29" s="47"/>
      <c r="U29" s="47"/>
      <c r="V29" s="47"/>
      <c r="W29" s="47"/>
      <c r="X29" s="47" t="n">
        <f aca="false">-0.225*90*10000</f>
        <v>-202500</v>
      </c>
      <c r="Y29" s="47"/>
      <c r="Z29" s="47" t="n">
        <v>-8.96745095413089</v>
      </c>
      <c r="AA29" s="186" t="n">
        <v>2.2</v>
      </c>
      <c r="AB29" s="186" t="n">
        <v>1.55</v>
      </c>
      <c r="AC29" s="186" t="n">
        <f aca="false">AB29-AA29</f>
        <v>-0.65</v>
      </c>
      <c r="AD29" s="47" t="n">
        <f aca="false">AC29*Z29*10000</f>
        <v>58288.4312018508</v>
      </c>
      <c r="AE29" s="47" t="n">
        <v>-15.5</v>
      </c>
      <c r="AF29" s="29" t="n">
        <v>1.78</v>
      </c>
      <c r="AG29" s="29" t="n">
        <f aca="false">AB29-AF29</f>
        <v>-0.23</v>
      </c>
      <c r="AH29" s="47" t="n">
        <f aca="false">AG29*10000*AE29</f>
        <v>35650</v>
      </c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47"/>
      <c r="BV29" s="47"/>
      <c r="BW29" s="47"/>
      <c r="BX29" s="47"/>
      <c r="BY29" s="47"/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7"/>
      <c r="CQ29" s="47"/>
      <c r="CR29" s="47"/>
      <c r="CS29" s="47"/>
      <c r="CT29" s="47"/>
      <c r="CU29" s="47"/>
      <c r="CV29" s="47"/>
      <c r="CW29" s="47"/>
      <c r="CX29" s="47"/>
      <c r="CY29" s="47"/>
      <c r="CZ29" s="47"/>
      <c r="DA29" s="47"/>
      <c r="DB29" s="47"/>
      <c r="DC29" s="47"/>
      <c r="DD29" s="47"/>
      <c r="DE29" s="47"/>
      <c r="DF29" s="47"/>
      <c r="DG29" s="47"/>
      <c r="DH29" s="47"/>
      <c r="DI29" s="47"/>
      <c r="DJ29" s="47"/>
      <c r="DK29" s="47"/>
      <c r="DL29" s="47"/>
      <c r="DM29" s="47"/>
      <c r="DN29" s="47"/>
      <c r="DO29" s="47"/>
      <c r="DP29" s="47"/>
      <c r="DQ29" s="47"/>
      <c r="DR29" s="47"/>
      <c r="DS29" s="47"/>
      <c r="DT29" s="47"/>
      <c r="DU29" s="47"/>
      <c r="DV29" s="47"/>
      <c r="DW29" s="47"/>
      <c r="DX29" s="47"/>
      <c r="DY29" s="47"/>
      <c r="DZ29" s="47"/>
      <c r="EA29" s="47"/>
      <c r="EB29" s="47"/>
      <c r="EC29" s="47"/>
      <c r="ED29" s="47"/>
      <c r="EE29" s="47"/>
      <c r="EF29" s="47"/>
      <c r="EG29" s="47"/>
      <c r="EH29" s="47"/>
      <c r="EI29" s="47"/>
      <c r="EJ29" s="47"/>
      <c r="EK29" s="47"/>
      <c r="EL29" s="47"/>
      <c r="EN29" s="47" t="n">
        <f aca="false">'RISK PAGE'!AT34</f>
        <v>0.403232488</v>
      </c>
      <c r="EO29" s="47"/>
      <c r="EP29" s="47"/>
      <c r="EQ29" s="47"/>
      <c r="ER29" s="47"/>
      <c r="ES29" s="47"/>
      <c r="ET29" s="47"/>
      <c r="EU29" s="47"/>
      <c r="FG29" s="47"/>
      <c r="FH29" s="47"/>
      <c r="FI29" s="47"/>
      <c r="FJ29" s="47"/>
      <c r="FK29" s="47"/>
      <c r="FL29" s="47"/>
      <c r="FM29" s="47"/>
      <c r="FN29" s="47"/>
      <c r="FO29" s="47"/>
      <c r="FP29" s="47"/>
      <c r="FQ29" s="47"/>
      <c r="FR29" s="47"/>
      <c r="FS29" s="47"/>
    </row>
    <row r="30" customFormat="false" ht="12.75" hidden="false" customHeight="false" outlineLevel="0" collapsed="false">
      <c r="A30" s="47"/>
      <c r="B30" s="47"/>
      <c r="C30" s="47"/>
      <c r="D30" s="47"/>
      <c r="E30" s="47"/>
      <c r="F30" s="47"/>
      <c r="G30" s="47" t="n">
        <v>0.04</v>
      </c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 t="n">
        <v>29.0287679992633</v>
      </c>
      <c r="AA30" s="186" t="n">
        <v>1.95</v>
      </c>
      <c r="AB30" s="186" t="n">
        <v>1.51</v>
      </c>
      <c r="AC30" s="186" t="n">
        <f aca="false">AB30-AA30</f>
        <v>-0.44</v>
      </c>
      <c r="AD30" s="47" t="n">
        <f aca="false">AC30*Z30*10000</f>
        <v>-127726.579196759</v>
      </c>
      <c r="AE30" s="47" t="n">
        <v>-15.5</v>
      </c>
      <c r="AF30" s="29" t="n">
        <v>1.7</v>
      </c>
      <c r="AG30" s="29" t="n">
        <f aca="false">AB30-AF30</f>
        <v>-0.19</v>
      </c>
      <c r="AH30" s="47" t="n">
        <f aca="false">AG30*10000*AE30</f>
        <v>29450</v>
      </c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7"/>
      <c r="CQ30" s="47"/>
      <c r="CR30" s="47"/>
      <c r="CS30" s="47"/>
      <c r="CT30" s="47"/>
      <c r="CU30" s="47"/>
      <c r="CV30" s="47"/>
      <c r="CW30" s="47"/>
      <c r="CX30" s="47"/>
      <c r="CY30" s="47"/>
      <c r="CZ30" s="47"/>
      <c r="DA30" s="47"/>
      <c r="DB30" s="47"/>
      <c r="DC30" s="47"/>
      <c r="DD30" s="47"/>
      <c r="DE30" s="47"/>
      <c r="DF30" s="47"/>
      <c r="DG30" s="47"/>
      <c r="DH30" s="47"/>
      <c r="DI30" s="47"/>
      <c r="DJ30" s="47"/>
      <c r="DK30" s="47"/>
      <c r="DL30" s="47"/>
      <c r="DM30" s="47"/>
      <c r="DN30" s="47"/>
      <c r="DO30" s="47"/>
      <c r="DP30" s="47"/>
      <c r="DQ30" s="47"/>
      <c r="DR30" s="47"/>
      <c r="DS30" s="47"/>
      <c r="DT30" s="47"/>
      <c r="DU30" s="47"/>
      <c r="DV30" s="47"/>
      <c r="DW30" s="47"/>
      <c r="DX30" s="47"/>
      <c r="DY30" s="47"/>
      <c r="DZ30" s="47"/>
      <c r="EA30" s="47"/>
      <c r="EB30" s="47"/>
      <c r="EC30" s="47"/>
      <c r="ED30" s="47"/>
      <c r="EE30" s="47"/>
      <c r="EF30" s="47"/>
      <c r="EG30" s="47"/>
      <c r="EH30" s="47"/>
      <c r="EI30" s="47"/>
      <c r="EJ30" s="47"/>
      <c r="EK30" s="47"/>
      <c r="EL30" s="47"/>
      <c r="EN30" s="47" t="n">
        <f aca="false">'RISK PAGE'!AT35</f>
        <v>0.397052704</v>
      </c>
      <c r="EO30" s="47"/>
      <c r="EP30" s="47"/>
      <c r="EQ30" s="47"/>
      <c r="ER30" s="47"/>
      <c r="ES30" s="47"/>
      <c r="ET30" s="47"/>
      <c r="EU30" s="47"/>
      <c r="FG30" s="47"/>
      <c r="FH30" s="47"/>
      <c r="FI30" s="47"/>
      <c r="FJ30" s="47"/>
      <c r="FK30" s="47"/>
      <c r="FL30" s="47"/>
      <c r="FM30" s="47"/>
      <c r="FN30" s="47"/>
      <c r="FO30" s="47"/>
      <c r="FP30" s="47"/>
      <c r="FQ30" s="47"/>
      <c r="FR30" s="47"/>
      <c r="FS30" s="47"/>
    </row>
    <row r="31" customFormat="false" ht="12.75" hidden="false" customHeight="false" outlineLevel="0" collapsed="false">
      <c r="A31" s="47"/>
      <c r="B31" s="47"/>
      <c r="C31" s="47"/>
      <c r="D31" s="47"/>
      <c r="E31" s="47"/>
      <c r="F31" s="47"/>
      <c r="G31" s="47" t="n">
        <v>-0.04</v>
      </c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 t="n">
        <v>52.4815927070638</v>
      </c>
      <c r="AA31" s="186" t="n">
        <v>1.55</v>
      </c>
      <c r="AB31" s="186" t="n">
        <v>1.05</v>
      </c>
      <c r="AC31" s="186" t="n">
        <f aca="false">AB31-AA31</f>
        <v>-0.5</v>
      </c>
      <c r="AD31" s="47" t="n">
        <f aca="false">AC31*Z31*10000</f>
        <v>-262407.963535319</v>
      </c>
      <c r="AE31" s="47" t="n">
        <v>-14</v>
      </c>
      <c r="AF31" s="29" t="n">
        <v>1.15</v>
      </c>
      <c r="AG31" s="29" t="n">
        <f aca="false">AB31-AF31</f>
        <v>-0.0999999999999999</v>
      </c>
      <c r="AH31" s="47" t="n">
        <f aca="false">AG31*10000*AE31</f>
        <v>14000</v>
      </c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  <c r="BT31" s="47"/>
      <c r="BU31" s="47"/>
      <c r="BV31" s="47"/>
      <c r="BW31" s="47"/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7"/>
      <c r="CY31" s="47"/>
      <c r="CZ31" s="47"/>
      <c r="DA31" s="47"/>
      <c r="DB31" s="47"/>
      <c r="DC31" s="47"/>
      <c r="DD31" s="47"/>
      <c r="DE31" s="47"/>
      <c r="DF31" s="47"/>
      <c r="DG31" s="47"/>
      <c r="DH31" s="47"/>
      <c r="DI31" s="47"/>
      <c r="DJ31" s="47"/>
      <c r="DK31" s="47"/>
      <c r="DL31" s="47"/>
      <c r="DM31" s="47"/>
      <c r="DN31" s="47"/>
      <c r="DO31" s="47"/>
      <c r="DP31" s="47"/>
      <c r="DQ31" s="47"/>
      <c r="DR31" s="47"/>
      <c r="DS31" s="47"/>
      <c r="DT31" s="47"/>
      <c r="DU31" s="47"/>
      <c r="DV31" s="47"/>
      <c r="DW31" s="47"/>
      <c r="DX31" s="47"/>
      <c r="DY31" s="47"/>
      <c r="DZ31" s="47"/>
      <c r="EA31" s="47"/>
      <c r="EB31" s="47"/>
      <c r="EC31" s="47"/>
      <c r="ED31" s="47"/>
      <c r="EE31" s="47"/>
      <c r="EF31" s="47"/>
      <c r="EG31" s="47"/>
      <c r="EH31" s="47"/>
      <c r="EI31" s="47"/>
      <c r="EJ31" s="47"/>
      <c r="EK31" s="47"/>
      <c r="EL31" s="47"/>
      <c r="EN31" s="47" t="n">
        <f aca="false">'RISK PAGE'!AT36</f>
        <v>0.19361742</v>
      </c>
      <c r="EO31" s="47"/>
      <c r="EP31" s="47"/>
      <c r="EQ31" s="47"/>
      <c r="ER31" s="47"/>
      <c r="ES31" s="47"/>
      <c r="ET31" s="47"/>
      <c r="EU31" s="47"/>
      <c r="FG31" s="47"/>
      <c r="FH31" s="47"/>
      <c r="FI31" s="47"/>
      <c r="FJ31" s="47"/>
      <c r="FK31" s="47"/>
      <c r="FL31" s="47"/>
      <c r="FM31" s="47"/>
      <c r="FN31" s="47"/>
      <c r="FO31" s="47"/>
      <c r="FP31" s="47"/>
      <c r="FQ31" s="47"/>
      <c r="FR31" s="47"/>
      <c r="FS31" s="47"/>
    </row>
    <row r="32" customFormat="false" ht="12.75" hidden="false" customHeight="false" outlineLevel="0" collapsed="false">
      <c r="A32" s="47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 t="n">
        <v>30.9339332838623</v>
      </c>
      <c r="AA32" s="186" t="n">
        <v>0.65</v>
      </c>
      <c r="AB32" s="186" t="n">
        <v>0.55</v>
      </c>
      <c r="AC32" s="186" t="n">
        <f aca="false">AB32-AA32</f>
        <v>-0.1</v>
      </c>
      <c r="AD32" s="47" t="n">
        <f aca="false">AC32*Z32*10000</f>
        <v>-30933.9332838623</v>
      </c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  <c r="DY32" s="47"/>
      <c r="DZ32" s="47"/>
      <c r="EA32" s="47"/>
      <c r="EB32" s="47"/>
      <c r="EC32" s="47"/>
      <c r="ED32" s="47"/>
      <c r="EE32" s="47"/>
      <c r="EF32" s="47"/>
      <c r="EG32" s="47"/>
      <c r="EH32" s="47"/>
      <c r="EI32" s="47"/>
      <c r="EJ32" s="47"/>
      <c r="EK32" s="47"/>
      <c r="EL32" s="47"/>
      <c r="EN32" s="47" t="n">
        <f aca="false">'RISK PAGE'!AT37</f>
        <v>0.188348044</v>
      </c>
      <c r="EO32" s="47"/>
      <c r="EP32" s="47"/>
      <c r="EQ32" s="47"/>
      <c r="ER32" s="47"/>
      <c r="ES32" s="47"/>
      <c r="ET32" s="47"/>
      <c r="EU32" s="47"/>
      <c r="FG32" s="47"/>
      <c r="FH32" s="47"/>
      <c r="FI32" s="47"/>
      <c r="FJ32" s="47"/>
      <c r="FK32" s="47"/>
      <c r="FL32" s="47"/>
      <c r="FM32" s="47"/>
      <c r="FN32" s="47"/>
      <c r="FO32" s="47"/>
      <c r="FP32" s="47"/>
      <c r="FQ32" s="47"/>
      <c r="FR32" s="47"/>
      <c r="FS32" s="47"/>
    </row>
    <row r="33" customFormat="false" ht="12.75" hidden="false" customHeight="false" outlineLevel="0" collapsed="false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 t="n">
        <v>95.8817855549135</v>
      </c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  <c r="DS33" s="47"/>
      <c r="DT33" s="47"/>
      <c r="DU33" s="47"/>
      <c r="DV33" s="47"/>
      <c r="DW33" s="47"/>
      <c r="DX33" s="47"/>
      <c r="DY33" s="47"/>
      <c r="DZ33" s="47"/>
      <c r="EA33" s="47"/>
      <c r="EB33" s="47"/>
      <c r="EC33" s="47"/>
      <c r="ED33" s="47"/>
      <c r="EE33" s="47"/>
      <c r="EF33" s="47"/>
      <c r="EG33" s="47"/>
      <c r="EH33" s="47"/>
      <c r="EI33" s="47"/>
      <c r="EJ33" s="47"/>
      <c r="EK33" s="47"/>
      <c r="EL33" s="47"/>
      <c r="EN33" s="47" t="n">
        <f aca="false">'RISK PAGE'!AT38</f>
        <v>0</v>
      </c>
      <c r="EO33" s="47"/>
      <c r="EP33" s="47"/>
      <c r="EQ33" s="47"/>
      <c r="ER33" s="47"/>
      <c r="ES33" s="47"/>
      <c r="ET33" s="47"/>
      <c r="EU33" s="47"/>
      <c r="FG33" s="47"/>
      <c r="FH33" s="47"/>
      <c r="FI33" s="47"/>
      <c r="FJ33" s="47"/>
      <c r="FK33" s="47"/>
      <c r="FL33" s="47"/>
      <c r="FM33" s="47"/>
      <c r="FN33" s="47"/>
      <c r="FO33" s="47"/>
      <c r="FP33" s="47"/>
      <c r="FQ33" s="47"/>
      <c r="FR33" s="47"/>
      <c r="FS33" s="47"/>
    </row>
    <row r="34" customFormat="false" ht="12.75" hidden="false" customHeight="false" outlineLevel="0" collapsed="false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 t="n">
        <v>448.089641650231</v>
      </c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7"/>
      <c r="CY34" s="47"/>
      <c r="CZ34" s="47"/>
      <c r="DA34" s="47"/>
      <c r="DB34" s="47"/>
      <c r="DC34" s="47"/>
      <c r="DD34" s="47"/>
      <c r="DE34" s="47"/>
      <c r="DF34" s="47"/>
      <c r="DG34" s="47"/>
      <c r="DH34" s="47"/>
      <c r="DI34" s="47"/>
      <c r="DJ34" s="47"/>
      <c r="DK34" s="47"/>
      <c r="DL34" s="47"/>
      <c r="DM34" s="47"/>
      <c r="DN34" s="47"/>
      <c r="DO34" s="47"/>
      <c r="DP34" s="47"/>
      <c r="DQ34" s="47"/>
      <c r="DR34" s="47"/>
      <c r="DS34" s="47"/>
      <c r="DT34" s="47"/>
      <c r="DU34" s="47"/>
      <c r="DV34" s="47"/>
      <c r="DW34" s="47"/>
      <c r="DX34" s="47"/>
      <c r="DY34" s="47"/>
      <c r="DZ34" s="47"/>
      <c r="EA34" s="47"/>
      <c r="EB34" s="47"/>
      <c r="EC34" s="47"/>
      <c r="ED34" s="47"/>
      <c r="EE34" s="47"/>
      <c r="EF34" s="47"/>
      <c r="EG34" s="47"/>
      <c r="EH34" s="47"/>
      <c r="EI34" s="47"/>
      <c r="EJ34" s="47"/>
      <c r="EK34" s="47"/>
      <c r="EL34" s="47"/>
      <c r="EN34" s="47" t="n">
        <f aca="false">'RISK PAGE'!AT39</f>
        <v>0</v>
      </c>
      <c r="EO34" s="47"/>
      <c r="EP34" s="47"/>
      <c r="EQ34" s="47"/>
      <c r="ER34" s="47"/>
      <c r="ES34" s="47"/>
      <c r="ET34" s="47"/>
      <c r="EU34" s="47"/>
      <c r="FG34" s="47"/>
      <c r="FH34" s="47"/>
      <c r="FI34" s="47"/>
      <c r="FJ34" s="47"/>
      <c r="FK34" s="47"/>
      <c r="FL34" s="47"/>
      <c r="FM34" s="47"/>
      <c r="FN34" s="47"/>
      <c r="FO34" s="47"/>
      <c r="FP34" s="47"/>
      <c r="FQ34" s="47"/>
      <c r="FR34" s="47"/>
      <c r="FS34" s="47"/>
    </row>
    <row r="35" customFormat="false" ht="12.75" hidden="false" customHeight="false" outlineLevel="0" collapsed="false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  <c r="DY35" s="47"/>
      <c r="DZ35" s="47"/>
      <c r="EA35" s="47"/>
      <c r="EB35" s="47"/>
      <c r="EC35" s="47"/>
      <c r="ED35" s="47"/>
      <c r="EE35" s="47"/>
      <c r="EF35" s="47"/>
      <c r="EG35" s="47"/>
      <c r="EH35" s="47"/>
      <c r="EI35" s="47"/>
      <c r="EJ35" s="47"/>
      <c r="EK35" s="47"/>
      <c r="EL35" s="47"/>
      <c r="EN35" s="47" t="n">
        <f aca="false">'RISK PAGE'!AT40</f>
        <v>0</v>
      </c>
      <c r="EO35" s="47"/>
      <c r="EP35" s="47"/>
      <c r="EQ35" s="47"/>
      <c r="ER35" s="47"/>
      <c r="ES35" s="47"/>
      <c r="ET35" s="47"/>
      <c r="EU35" s="47"/>
      <c r="FG35" s="47"/>
      <c r="FH35" s="47"/>
      <c r="FI35" s="47"/>
      <c r="FJ35" s="47"/>
      <c r="FK35" s="47"/>
      <c r="FL35" s="47"/>
      <c r="FM35" s="47"/>
      <c r="FN35" s="47"/>
      <c r="FO35" s="47"/>
      <c r="FP35" s="47"/>
      <c r="FQ35" s="47"/>
      <c r="FR35" s="47"/>
      <c r="FS35" s="47"/>
    </row>
    <row r="36" customFormat="false" ht="12.75" hidden="false" customHeight="false" outlineLevel="0" collapsed="false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  <c r="DS36" s="47"/>
      <c r="DT36" s="47"/>
      <c r="DU36" s="47"/>
      <c r="DV36" s="47"/>
      <c r="DW36" s="47"/>
      <c r="DX36" s="47"/>
      <c r="DY36" s="47"/>
      <c r="DZ36" s="47"/>
      <c r="EA36" s="47"/>
      <c r="EB36" s="47"/>
      <c r="EC36" s="47"/>
      <c r="ED36" s="47"/>
      <c r="EE36" s="47"/>
      <c r="EF36" s="47"/>
      <c r="EG36" s="47"/>
      <c r="EH36" s="47"/>
      <c r="EI36" s="47"/>
      <c r="EJ36" s="47"/>
      <c r="EK36" s="47"/>
      <c r="EL36" s="47"/>
      <c r="EN36" s="47" t="n">
        <f aca="false">'RISK PAGE'!AT41</f>
        <v>0</v>
      </c>
      <c r="EO36" s="47"/>
      <c r="EP36" s="47"/>
      <c r="EQ36" s="47"/>
      <c r="ER36" s="47"/>
      <c r="ES36" s="47"/>
      <c r="ET36" s="47"/>
      <c r="EU36" s="47"/>
      <c r="FG36" s="47"/>
      <c r="FH36" s="47"/>
      <c r="FI36" s="47"/>
      <c r="FJ36" s="47"/>
      <c r="FK36" s="47"/>
      <c r="FL36" s="47"/>
      <c r="FM36" s="47"/>
      <c r="FN36" s="47"/>
      <c r="FO36" s="47"/>
      <c r="FP36" s="47"/>
      <c r="FQ36" s="47"/>
      <c r="FR36" s="47"/>
      <c r="FS36" s="47"/>
    </row>
    <row r="37" customFormat="false" ht="12.75" hidden="false" customHeight="false" outlineLevel="0" collapsed="false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  <c r="DS37" s="47"/>
      <c r="DT37" s="47"/>
      <c r="DU37" s="47"/>
      <c r="DV37" s="47"/>
      <c r="DW37" s="47"/>
      <c r="DX37" s="47"/>
      <c r="DY37" s="47"/>
      <c r="DZ37" s="47"/>
      <c r="EA37" s="47"/>
      <c r="EB37" s="47"/>
      <c r="EC37" s="47"/>
      <c r="ED37" s="47"/>
      <c r="EE37" s="47"/>
      <c r="EF37" s="47"/>
      <c r="EG37" s="47"/>
      <c r="EH37" s="47"/>
      <c r="EI37" s="47"/>
      <c r="EJ37" s="47"/>
      <c r="EK37" s="47"/>
      <c r="EL37" s="47"/>
      <c r="EN37" s="47" t="n">
        <f aca="false">'RISK PAGE'!AT42</f>
        <v>0</v>
      </c>
      <c r="EO37" s="47"/>
      <c r="EP37" s="47"/>
      <c r="EQ37" s="47"/>
      <c r="ER37" s="47"/>
      <c r="ES37" s="47"/>
      <c r="ET37" s="47"/>
      <c r="EU37" s="47"/>
      <c r="FG37" s="47"/>
      <c r="FH37" s="47"/>
      <c r="FI37" s="47"/>
      <c r="FJ37" s="47"/>
      <c r="FK37" s="47"/>
      <c r="FL37" s="47"/>
      <c r="FM37" s="47"/>
      <c r="FN37" s="47"/>
      <c r="FO37" s="47"/>
      <c r="FP37" s="47"/>
      <c r="FQ37" s="47"/>
      <c r="FR37" s="47"/>
      <c r="FS37" s="47"/>
    </row>
    <row r="38" customFormat="false" ht="12.75" hidden="false" customHeight="false" outlineLevel="0" collapsed="false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  <c r="ED38" s="47"/>
      <c r="EE38" s="47"/>
      <c r="EF38" s="47"/>
      <c r="EG38" s="47"/>
      <c r="EH38" s="47"/>
      <c r="EI38" s="47"/>
      <c r="EJ38" s="47"/>
      <c r="EK38" s="47"/>
      <c r="EL38" s="47"/>
      <c r="EN38" s="47" t="n">
        <f aca="false">'RISK PAGE'!AT43</f>
        <v>0</v>
      </c>
      <c r="EO38" s="47"/>
      <c r="EP38" s="47"/>
      <c r="EQ38" s="47"/>
      <c r="ER38" s="47"/>
      <c r="ES38" s="47"/>
      <c r="ET38" s="47"/>
      <c r="EU38" s="47"/>
      <c r="FG38" s="47"/>
      <c r="FH38" s="47"/>
      <c r="FI38" s="47"/>
      <c r="FJ38" s="47"/>
      <c r="FK38" s="47"/>
      <c r="FL38" s="47"/>
      <c r="FM38" s="47"/>
      <c r="FN38" s="47"/>
      <c r="FO38" s="47"/>
      <c r="FP38" s="47"/>
      <c r="FQ38" s="47"/>
      <c r="FR38" s="47"/>
      <c r="FS38" s="47"/>
    </row>
    <row r="39" customFormat="false" ht="12.75" hidden="false" customHeight="false" outlineLevel="0" collapsed="false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  <c r="DS39" s="47"/>
      <c r="DT39" s="47"/>
      <c r="DU39" s="47"/>
      <c r="DV39" s="47"/>
      <c r="DW39" s="47"/>
      <c r="DX39" s="47"/>
      <c r="DY39" s="47"/>
      <c r="DZ39" s="47"/>
      <c r="EA39" s="47"/>
      <c r="EB39" s="47"/>
      <c r="EC39" s="47"/>
      <c r="ED39" s="47"/>
      <c r="EE39" s="47"/>
      <c r="EF39" s="47"/>
      <c r="EG39" s="47"/>
      <c r="EH39" s="47"/>
      <c r="EI39" s="47"/>
      <c r="EJ39" s="47"/>
      <c r="EK39" s="47"/>
      <c r="EL39" s="47"/>
      <c r="EN39" s="47" t="n">
        <f aca="false">'RISK PAGE'!AT44</f>
        <v>0</v>
      </c>
      <c r="EO39" s="47"/>
      <c r="EP39" s="47"/>
      <c r="EQ39" s="47"/>
      <c r="ER39" s="47"/>
      <c r="ES39" s="47"/>
      <c r="ET39" s="47"/>
      <c r="EU39" s="47"/>
      <c r="FG39" s="47"/>
      <c r="FH39" s="47"/>
      <c r="FI39" s="47"/>
      <c r="FJ39" s="47"/>
      <c r="FK39" s="47"/>
      <c r="FL39" s="47"/>
      <c r="FM39" s="47"/>
      <c r="FN39" s="47"/>
      <c r="FO39" s="47"/>
      <c r="FP39" s="47"/>
      <c r="FQ39" s="47"/>
      <c r="FR39" s="47"/>
      <c r="FS39" s="47"/>
    </row>
    <row r="40" customFormat="false" ht="12.75" hidden="false" customHeight="false" outlineLevel="0" collapsed="false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  <c r="DY40" s="47"/>
      <c r="DZ40" s="47"/>
      <c r="EA40" s="47"/>
      <c r="EB40" s="47"/>
      <c r="EC40" s="47"/>
      <c r="ED40" s="47"/>
      <c r="EE40" s="47"/>
      <c r="EF40" s="47"/>
      <c r="EG40" s="47"/>
      <c r="EH40" s="47"/>
      <c r="EI40" s="47"/>
      <c r="EJ40" s="47"/>
      <c r="EK40" s="47"/>
      <c r="EL40" s="47"/>
      <c r="EN40" s="47" t="n">
        <f aca="false">'RISK PAGE'!AT45</f>
        <v>0</v>
      </c>
      <c r="EO40" s="47"/>
      <c r="EP40" s="47"/>
      <c r="EQ40" s="47"/>
      <c r="ER40" s="47"/>
      <c r="ES40" s="47"/>
      <c r="ET40" s="47"/>
      <c r="EU40" s="47"/>
      <c r="FG40" s="47"/>
      <c r="FH40" s="47"/>
      <c r="FI40" s="47"/>
      <c r="FJ40" s="47"/>
      <c r="FK40" s="47"/>
      <c r="FL40" s="47"/>
      <c r="FM40" s="47"/>
      <c r="FN40" s="47"/>
      <c r="FO40" s="47"/>
      <c r="FP40" s="47"/>
      <c r="FQ40" s="47"/>
      <c r="FR40" s="47"/>
      <c r="FS40" s="47"/>
    </row>
    <row r="41" customFormat="false" ht="12.75" hidden="false" customHeight="false" outlineLevel="0" collapsed="false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47"/>
      <c r="DX41" s="47"/>
      <c r="DY41" s="47"/>
      <c r="DZ41" s="47"/>
      <c r="EA41" s="47"/>
      <c r="EB41" s="47"/>
      <c r="EC41" s="47"/>
      <c r="ED41" s="47"/>
      <c r="EE41" s="47"/>
      <c r="EF41" s="47"/>
      <c r="EG41" s="47"/>
      <c r="EH41" s="47"/>
      <c r="EI41" s="47"/>
      <c r="EJ41" s="47"/>
      <c r="EK41" s="47"/>
      <c r="EL41" s="47"/>
      <c r="EN41" s="47" t="n">
        <f aca="false">'RISK PAGE'!AT46</f>
        <v>0</v>
      </c>
      <c r="EO41" s="47"/>
      <c r="EP41" s="47"/>
      <c r="EQ41" s="47"/>
      <c r="ER41" s="47"/>
      <c r="ES41" s="47"/>
      <c r="ET41" s="47"/>
      <c r="EU41" s="47"/>
      <c r="FG41" s="47"/>
      <c r="FH41" s="47"/>
      <c r="FI41" s="47"/>
      <c r="FJ41" s="47"/>
      <c r="FK41" s="47"/>
      <c r="FL41" s="47"/>
      <c r="FM41" s="47"/>
      <c r="FN41" s="47"/>
      <c r="FO41" s="47"/>
      <c r="FP41" s="47"/>
      <c r="FQ41" s="47"/>
      <c r="FR41" s="47"/>
      <c r="FS41" s="47"/>
    </row>
    <row r="42" customFormat="false" ht="12.75" hidden="false" customHeight="false" outlineLevel="0" collapsed="false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  <c r="DY42" s="47"/>
      <c r="DZ42" s="47"/>
      <c r="EA42" s="47"/>
      <c r="EB42" s="47"/>
      <c r="EC42" s="47"/>
      <c r="ED42" s="47"/>
      <c r="EE42" s="47"/>
      <c r="EF42" s="47"/>
      <c r="EG42" s="47"/>
      <c r="EH42" s="47"/>
      <c r="EI42" s="47"/>
      <c r="EJ42" s="47"/>
      <c r="EK42" s="47"/>
      <c r="EL42" s="47"/>
      <c r="EN42" s="47" t="n">
        <f aca="false">'RISK PAGE'!AT47</f>
        <v>0</v>
      </c>
      <c r="EO42" s="47"/>
      <c r="EP42" s="47"/>
      <c r="EQ42" s="47"/>
      <c r="ER42" s="47"/>
      <c r="ES42" s="47"/>
      <c r="ET42" s="47"/>
      <c r="EU42" s="47"/>
      <c r="FG42" s="47"/>
      <c r="FH42" s="47"/>
      <c r="FI42" s="47"/>
      <c r="FJ42" s="47"/>
      <c r="FK42" s="47"/>
      <c r="FL42" s="47"/>
      <c r="FM42" s="47"/>
      <c r="FN42" s="47"/>
      <c r="FO42" s="47"/>
      <c r="FP42" s="47"/>
      <c r="FQ42" s="47"/>
      <c r="FR42" s="47"/>
      <c r="FS42" s="47"/>
    </row>
    <row r="43" customFormat="false" ht="12.75" hidden="false" customHeight="false" outlineLevel="0" collapsed="false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  <c r="BT43" s="47"/>
      <c r="BU43" s="47"/>
      <c r="BV43" s="47"/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  <c r="DS43" s="47"/>
      <c r="DT43" s="47"/>
      <c r="DU43" s="47"/>
      <c r="DV43" s="47"/>
      <c r="DW43" s="47"/>
      <c r="DX43" s="47"/>
      <c r="DY43" s="47"/>
      <c r="DZ43" s="47"/>
      <c r="EA43" s="47"/>
      <c r="EB43" s="47"/>
      <c r="EC43" s="47"/>
      <c r="ED43" s="47"/>
      <c r="EE43" s="47"/>
      <c r="EF43" s="47"/>
      <c r="EG43" s="47"/>
      <c r="EH43" s="47"/>
      <c r="EI43" s="47"/>
      <c r="EJ43" s="47"/>
      <c r="EK43" s="47"/>
      <c r="EL43" s="47"/>
      <c r="EN43" s="47" t="n">
        <f aca="false">'RISK PAGE'!AT48</f>
        <v>0</v>
      </c>
      <c r="EO43" s="47"/>
      <c r="EP43" s="47"/>
      <c r="EQ43" s="47"/>
      <c r="ER43" s="47"/>
      <c r="ES43" s="47"/>
      <c r="ET43" s="47"/>
      <c r="EU43" s="47"/>
      <c r="FG43" s="47"/>
      <c r="FH43" s="47"/>
      <c r="FI43" s="47"/>
      <c r="FJ43" s="47"/>
      <c r="FK43" s="47"/>
      <c r="FL43" s="47"/>
      <c r="FM43" s="47"/>
      <c r="FN43" s="47"/>
      <c r="FO43" s="47"/>
      <c r="FP43" s="47"/>
      <c r="FQ43" s="47"/>
      <c r="FR43" s="47"/>
      <c r="FS43" s="47"/>
    </row>
    <row r="44" customFormat="false" ht="12.75" hidden="false" customHeight="false" outlineLevel="0" collapsed="false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  <c r="BT44" s="47"/>
      <c r="BU44" s="47"/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  <c r="DS44" s="47"/>
      <c r="DT44" s="47"/>
      <c r="DU44" s="47"/>
      <c r="DV44" s="47"/>
      <c r="DW44" s="47"/>
      <c r="DX44" s="47"/>
      <c r="DY44" s="47"/>
      <c r="DZ44" s="47"/>
      <c r="EA44" s="47"/>
      <c r="EB44" s="47"/>
      <c r="EC44" s="47"/>
      <c r="ED44" s="47"/>
      <c r="EE44" s="47"/>
      <c r="EF44" s="47"/>
      <c r="EG44" s="47"/>
      <c r="EH44" s="47"/>
      <c r="EI44" s="47"/>
      <c r="EJ44" s="47"/>
      <c r="EK44" s="47"/>
      <c r="EL44" s="47"/>
      <c r="EN44" s="47" t="n">
        <f aca="false">'RISK PAGE'!AT49</f>
        <v>0</v>
      </c>
      <c r="EO44" s="47"/>
      <c r="EP44" s="47"/>
      <c r="EQ44" s="47"/>
      <c r="ER44" s="47"/>
      <c r="ES44" s="47"/>
      <c r="ET44" s="47"/>
      <c r="EU44" s="47"/>
      <c r="FG44" s="47"/>
      <c r="FH44" s="47"/>
      <c r="FI44" s="47"/>
      <c r="FJ44" s="47"/>
      <c r="FK44" s="47"/>
      <c r="FL44" s="47"/>
      <c r="FM44" s="47"/>
      <c r="FN44" s="47"/>
      <c r="FO44" s="47"/>
      <c r="FP44" s="47"/>
      <c r="FQ44" s="47"/>
      <c r="FR44" s="47"/>
      <c r="FS44" s="47"/>
    </row>
    <row r="45" customFormat="false" ht="12.75" hidden="false" customHeight="false" outlineLevel="0" collapsed="false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  <c r="DS45" s="47"/>
      <c r="DT45" s="47"/>
      <c r="DU45" s="47"/>
      <c r="DV45" s="47"/>
      <c r="DW45" s="47"/>
      <c r="DX45" s="47"/>
      <c r="DY45" s="47"/>
      <c r="DZ45" s="47"/>
      <c r="EA45" s="47"/>
      <c r="EB45" s="47"/>
      <c r="EC45" s="47"/>
      <c r="ED45" s="47"/>
      <c r="EE45" s="47"/>
      <c r="EF45" s="47"/>
      <c r="EG45" s="47"/>
      <c r="EH45" s="47"/>
      <c r="EI45" s="47"/>
      <c r="EJ45" s="47"/>
      <c r="EK45" s="47"/>
      <c r="EL45" s="47"/>
      <c r="EN45" s="47" t="n">
        <f aca="false">'RISK PAGE'!AT50</f>
        <v>0</v>
      </c>
      <c r="EO45" s="47"/>
      <c r="EP45" s="47"/>
      <c r="EQ45" s="47"/>
      <c r="ER45" s="47"/>
      <c r="ES45" s="47"/>
      <c r="ET45" s="47"/>
      <c r="EU45" s="47"/>
      <c r="FG45" s="47"/>
      <c r="FH45" s="47"/>
      <c r="FI45" s="47"/>
      <c r="FJ45" s="47"/>
      <c r="FK45" s="47"/>
      <c r="FL45" s="47"/>
      <c r="FM45" s="47"/>
      <c r="FN45" s="47"/>
      <c r="FO45" s="47"/>
      <c r="FP45" s="47"/>
      <c r="FQ45" s="47"/>
      <c r="FR45" s="47"/>
      <c r="FS45" s="47"/>
    </row>
    <row r="46" customFormat="false" ht="12.75" hidden="false" customHeight="false" outlineLevel="0" collapsed="false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  <c r="BT46" s="47"/>
      <c r="BU46" s="47"/>
      <c r="BV46" s="47"/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  <c r="DS46" s="47"/>
      <c r="DT46" s="47"/>
      <c r="DU46" s="47"/>
      <c r="DV46" s="47"/>
      <c r="DW46" s="47"/>
      <c r="DX46" s="47"/>
      <c r="DY46" s="47"/>
      <c r="DZ46" s="47"/>
      <c r="EA46" s="47"/>
      <c r="EB46" s="47"/>
      <c r="EC46" s="47"/>
      <c r="ED46" s="47"/>
      <c r="EE46" s="47"/>
      <c r="EF46" s="47"/>
      <c r="EG46" s="47"/>
      <c r="EH46" s="47"/>
      <c r="EI46" s="47"/>
      <c r="EJ46" s="47"/>
      <c r="EK46" s="47"/>
      <c r="EL46" s="47"/>
      <c r="EN46" s="47" t="n">
        <f aca="false">'RISK PAGE'!AT51</f>
        <v>0</v>
      </c>
      <c r="EO46" s="47"/>
      <c r="EP46" s="47"/>
      <c r="EQ46" s="47"/>
      <c r="ER46" s="47"/>
      <c r="ES46" s="47"/>
      <c r="ET46" s="47"/>
      <c r="EU46" s="47"/>
      <c r="FG46" s="47"/>
      <c r="FH46" s="47"/>
      <c r="FI46" s="47"/>
      <c r="FJ46" s="47"/>
      <c r="FK46" s="47"/>
      <c r="FL46" s="47"/>
      <c r="FM46" s="47"/>
      <c r="FN46" s="47"/>
      <c r="FO46" s="47"/>
      <c r="FP46" s="47"/>
      <c r="FQ46" s="47"/>
      <c r="FR46" s="47"/>
      <c r="FS46" s="47"/>
    </row>
    <row r="47" customFormat="false" ht="12.75" hidden="false" customHeight="false" outlineLevel="0" collapsed="false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  <c r="DS47" s="47"/>
      <c r="DT47" s="47"/>
      <c r="DU47" s="47"/>
      <c r="DV47" s="47"/>
      <c r="DW47" s="47"/>
      <c r="DX47" s="47"/>
      <c r="DY47" s="47"/>
      <c r="DZ47" s="47"/>
      <c r="EA47" s="47"/>
      <c r="EB47" s="47"/>
      <c r="EC47" s="47"/>
      <c r="ED47" s="47"/>
      <c r="EE47" s="47"/>
      <c r="EF47" s="47"/>
      <c r="EG47" s="47"/>
      <c r="EH47" s="47"/>
      <c r="EI47" s="47"/>
      <c r="EJ47" s="47"/>
      <c r="EK47" s="47"/>
      <c r="EL47" s="47"/>
      <c r="EN47" s="47" t="n">
        <f aca="false">'RISK PAGE'!AT52</f>
        <v>0</v>
      </c>
      <c r="EO47" s="47"/>
      <c r="EP47" s="47"/>
      <c r="EQ47" s="47"/>
      <c r="ER47" s="47"/>
      <c r="ES47" s="47"/>
      <c r="ET47" s="47"/>
      <c r="EU47" s="47"/>
      <c r="FG47" s="47"/>
      <c r="FH47" s="47"/>
      <c r="FI47" s="47"/>
      <c r="FJ47" s="47"/>
      <c r="FK47" s="47"/>
      <c r="FL47" s="47"/>
      <c r="FM47" s="47"/>
      <c r="FN47" s="47"/>
      <c r="FO47" s="47"/>
      <c r="FP47" s="47"/>
      <c r="FQ47" s="47"/>
      <c r="FR47" s="47"/>
      <c r="FS47" s="47"/>
    </row>
    <row r="48" customFormat="false" ht="12.75" hidden="false" customHeight="false" outlineLevel="0" collapsed="false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  <c r="DS48" s="47"/>
      <c r="DT48" s="47"/>
      <c r="DU48" s="47"/>
      <c r="DV48" s="47"/>
      <c r="DW48" s="47"/>
      <c r="DX48" s="47"/>
      <c r="DY48" s="47"/>
      <c r="DZ48" s="47"/>
      <c r="EA48" s="47"/>
      <c r="EB48" s="47"/>
      <c r="EC48" s="47"/>
      <c r="ED48" s="47"/>
      <c r="EE48" s="47"/>
      <c r="EF48" s="47"/>
      <c r="EG48" s="47"/>
      <c r="EH48" s="47"/>
      <c r="EI48" s="47"/>
      <c r="EJ48" s="47"/>
      <c r="EK48" s="47"/>
      <c r="EL48" s="47"/>
      <c r="EN48" s="47" t="n">
        <f aca="false">'RISK PAGE'!AT53</f>
        <v>0</v>
      </c>
      <c r="EO48" s="47"/>
      <c r="EP48" s="47"/>
      <c r="EQ48" s="47"/>
      <c r="ER48" s="47"/>
      <c r="ES48" s="47"/>
      <c r="ET48" s="47"/>
      <c r="EU48" s="47"/>
      <c r="FG48" s="47"/>
      <c r="FH48" s="47"/>
      <c r="FI48" s="47"/>
      <c r="FJ48" s="47"/>
      <c r="FK48" s="47"/>
      <c r="FL48" s="47"/>
      <c r="FM48" s="47"/>
      <c r="FN48" s="47"/>
      <c r="FO48" s="47"/>
      <c r="FP48" s="47"/>
      <c r="FQ48" s="47"/>
      <c r="FR48" s="47"/>
      <c r="FS48" s="47"/>
    </row>
    <row r="49" customFormat="false" ht="12.75" hidden="false" customHeight="false" outlineLevel="0" collapsed="false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47"/>
      <c r="DE49" s="47"/>
      <c r="DF49" s="47"/>
      <c r="DG49" s="47"/>
      <c r="DH49" s="47"/>
      <c r="DI49" s="47"/>
      <c r="DJ49" s="47"/>
      <c r="DK49" s="47"/>
      <c r="DL49" s="47"/>
      <c r="DM49" s="47"/>
      <c r="DN49" s="47"/>
      <c r="DO49" s="47"/>
      <c r="DP49" s="47"/>
      <c r="DQ49" s="47"/>
      <c r="DR49" s="47"/>
      <c r="DS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N49" s="47" t="n">
        <f aca="false">'RISK PAGE'!AT54</f>
        <v>0</v>
      </c>
      <c r="EO49" s="47"/>
      <c r="EP49" s="47"/>
      <c r="EQ49" s="47"/>
      <c r="ER49" s="47"/>
      <c r="ES49" s="47"/>
      <c r="ET49" s="47"/>
      <c r="EU49" s="47"/>
      <c r="FG49" s="47"/>
      <c r="FH49" s="47"/>
      <c r="FI49" s="47"/>
      <c r="FJ49" s="47"/>
      <c r="FK49" s="47"/>
      <c r="FL49" s="47"/>
      <c r="FM49" s="47"/>
      <c r="FN49" s="47"/>
      <c r="FO49" s="47"/>
      <c r="FP49" s="47"/>
      <c r="FQ49" s="47"/>
      <c r="FR49" s="47"/>
      <c r="FS49" s="47"/>
    </row>
    <row r="50" customFormat="false" ht="12.75" hidden="false" customHeight="false" outlineLevel="0" collapsed="false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  <c r="DC50" s="47"/>
      <c r="DD50" s="47"/>
      <c r="DE50" s="47"/>
      <c r="DF50" s="47"/>
      <c r="DG50" s="47"/>
      <c r="DH50" s="47"/>
      <c r="DI50" s="47"/>
      <c r="DJ50" s="47"/>
      <c r="DK50" s="47"/>
      <c r="DL50" s="47"/>
      <c r="DM50" s="47"/>
      <c r="DN50" s="47"/>
      <c r="DO50" s="47"/>
      <c r="DP50" s="47"/>
      <c r="DQ50" s="47"/>
      <c r="DR50" s="47"/>
      <c r="DS50" s="47"/>
      <c r="DT50" s="47"/>
      <c r="DU50" s="47"/>
      <c r="DV50" s="47"/>
      <c r="DW50" s="47"/>
      <c r="DX50" s="47"/>
      <c r="DY50" s="47"/>
      <c r="DZ50" s="47"/>
      <c r="EA50" s="47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N50" s="47" t="n">
        <f aca="false">'RISK PAGE'!AT55</f>
        <v>0</v>
      </c>
      <c r="EO50" s="47"/>
      <c r="EP50" s="47"/>
      <c r="EQ50" s="47"/>
      <c r="ER50" s="47"/>
      <c r="ES50" s="47"/>
      <c r="ET50" s="47"/>
      <c r="EU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</row>
    <row r="51" customFormat="false" ht="12.75" hidden="false" customHeight="false" outlineLevel="0" collapsed="false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7"/>
      <c r="BY51" s="47"/>
      <c r="BZ51" s="47"/>
      <c r="CA51" s="47"/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/>
      <c r="CP51" s="47"/>
      <c r="CQ51" s="47"/>
      <c r="CR51" s="47"/>
      <c r="CS51" s="47"/>
      <c r="CT51" s="47"/>
      <c r="CU51" s="47"/>
      <c r="CV51" s="47"/>
      <c r="CW51" s="47"/>
      <c r="CX51" s="47"/>
      <c r="CY51" s="47"/>
      <c r="CZ51" s="47"/>
      <c r="DA51" s="47"/>
      <c r="DB51" s="47"/>
      <c r="DC51" s="47"/>
      <c r="DD51" s="47"/>
      <c r="DE51" s="47"/>
      <c r="DF51" s="47"/>
      <c r="DG51" s="47"/>
      <c r="DH51" s="47"/>
      <c r="DI51" s="47"/>
      <c r="DJ51" s="47"/>
      <c r="DK51" s="47"/>
      <c r="DL51" s="47"/>
      <c r="DM51" s="47"/>
      <c r="DN51" s="47"/>
      <c r="DO51" s="47"/>
      <c r="DP51" s="47"/>
      <c r="DQ51" s="47"/>
      <c r="DR51" s="47"/>
      <c r="DS51" s="47"/>
      <c r="DT51" s="47"/>
      <c r="DU51" s="47"/>
      <c r="DV51" s="47"/>
      <c r="DW51" s="47"/>
      <c r="DX51" s="47"/>
      <c r="DY51" s="47"/>
      <c r="DZ51" s="47"/>
      <c r="EA51" s="47"/>
      <c r="EB51" s="47"/>
      <c r="EC51" s="47"/>
      <c r="ED51" s="47"/>
      <c r="EE51" s="47"/>
      <c r="EF51" s="47"/>
      <c r="EG51" s="47"/>
      <c r="EH51" s="47"/>
      <c r="EI51" s="47"/>
      <c r="EJ51" s="47"/>
      <c r="EK51" s="47"/>
      <c r="EL51" s="47"/>
      <c r="EN51" s="47" t="n">
        <f aca="false">'RISK PAGE'!AT56</f>
        <v>0</v>
      </c>
      <c r="EO51" s="47"/>
      <c r="EP51" s="47"/>
      <c r="EQ51" s="47"/>
      <c r="ER51" s="47"/>
      <c r="ES51" s="47"/>
      <c r="ET51" s="47"/>
      <c r="EU51" s="47"/>
      <c r="FG51" s="47"/>
      <c r="FH51" s="47"/>
      <c r="FI51" s="47"/>
      <c r="FJ51" s="47"/>
      <c r="FK51" s="47"/>
      <c r="FL51" s="47"/>
      <c r="FM51" s="47"/>
      <c r="FN51" s="47"/>
      <c r="FO51" s="47"/>
      <c r="FP51" s="47"/>
      <c r="FQ51" s="47"/>
      <c r="FR51" s="47"/>
      <c r="FS51" s="47"/>
    </row>
    <row r="52" customFormat="false" ht="12.75" hidden="false" customHeight="false" outlineLevel="0" collapsed="false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7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  <c r="DY52" s="47"/>
      <c r="DZ52" s="47"/>
      <c r="EA52" s="47"/>
      <c r="EB52" s="47"/>
      <c r="EC52" s="47"/>
      <c r="ED52" s="47"/>
      <c r="EE52" s="47"/>
      <c r="EF52" s="47"/>
      <c r="EG52" s="47"/>
      <c r="EH52" s="47"/>
      <c r="EI52" s="47"/>
      <c r="EJ52" s="47"/>
      <c r="EK52" s="47"/>
      <c r="EL52" s="47"/>
      <c r="EN52" s="47" t="n">
        <f aca="false">'RISK PAGE'!AT57</f>
        <v>0</v>
      </c>
      <c r="EO52" s="47"/>
      <c r="EP52" s="47"/>
      <c r="EQ52" s="47"/>
      <c r="ER52" s="47"/>
      <c r="ES52" s="47"/>
      <c r="ET52" s="47"/>
      <c r="EU52" s="47"/>
      <c r="FG52" s="47"/>
      <c r="FH52" s="47"/>
      <c r="FI52" s="47"/>
      <c r="FJ52" s="47"/>
      <c r="FK52" s="47"/>
      <c r="FL52" s="47"/>
      <c r="FM52" s="47"/>
      <c r="FN52" s="47"/>
      <c r="FO52" s="47"/>
      <c r="FP52" s="47"/>
      <c r="FQ52" s="47"/>
      <c r="FR52" s="47"/>
      <c r="FS52" s="47"/>
    </row>
    <row r="53" customFormat="false" ht="12.75" hidden="false" customHeight="false" outlineLevel="0" collapsed="false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7"/>
      <c r="CY53" s="47"/>
      <c r="CZ53" s="47"/>
      <c r="DA53" s="47"/>
      <c r="DB53" s="47"/>
      <c r="DC53" s="47"/>
      <c r="DD53" s="47"/>
      <c r="DE53" s="47"/>
      <c r="DF53" s="47"/>
      <c r="DG53" s="47"/>
      <c r="DH53" s="47"/>
      <c r="DI53" s="47"/>
      <c r="DJ53" s="47"/>
      <c r="DK53" s="47"/>
      <c r="DL53" s="47"/>
      <c r="DM53" s="47"/>
      <c r="DN53" s="47"/>
      <c r="DO53" s="47"/>
      <c r="DP53" s="47"/>
      <c r="DQ53" s="47"/>
      <c r="DR53" s="47"/>
      <c r="DS53" s="47"/>
      <c r="DT53" s="47"/>
      <c r="DU53" s="47"/>
      <c r="DV53" s="47"/>
      <c r="DW53" s="47"/>
      <c r="DX53" s="47"/>
      <c r="DY53" s="47"/>
      <c r="DZ53" s="47"/>
      <c r="EA53" s="47"/>
      <c r="EB53" s="47"/>
      <c r="EC53" s="47"/>
      <c r="ED53" s="47"/>
      <c r="EE53" s="47"/>
      <c r="EF53" s="47"/>
      <c r="EG53" s="47"/>
      <c r="EH53" s="47"/>
      <c r="EI53" s="47"/>
      <c r="EJ53" s="47"/>
      <c r="EK53" s="47"/>
      <c r="EL53" s="47"/>
      <c r="EN53" s="47" t="n">
        <f aca="false">'RISK PAGE'!AT58</f>
        <v>0</v>
      </c>
      <c r="EO53" s="47"/>
      <c r="EP53" s="47"/>
      <c r="EQ53" s="47"/>
      <c r="ER53" s="47"/>
      <c r="ES53" s="47"/>
      <c r="ET53" s="47"/>
      <c r="EU53" s="47"/>
      <c r="FG53" s="47"/>
      <c r="FH53" s="47"/>
      <c r="FI53" s="47"/>
      <c r="FJ53" s="47"/>
      <c r="FK53" s="47"/>
      <c r="FL53" s="47"/>
      <c r="FM53" s="47"/>
      <c r="FN53" s="47"/>
      <c r="FO53" s="47"/>
      <c r="FP53" s="47"/>
      <c r="FQ53" s="47"/>
      <c r="FR53" s="47"/>
      <c r="FS53" s="47"/>
    </row>
    <row r="54" customFormat="false" ht="12.75" hidden="false" customHeight="false" outlineLevel="0" collapsed="false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7"/>
      <c r="CY54" s="47"/>
      <c r="CZ54" s="47"/>
      <c r="DA54" s="47"/>
      <c r="DB54" s="47"/>
      <c r="DC54" s="47"/>
      <c r="DD54" s="47"/>
      <c r="DE54" s="47"/>
      <c r="DF54" s="47"/>
      <c r="DG54" s="47"/>
      <c r="DH54" s="47"/>
      <c r="DI54" s="47"/>
      <c r="DJ54" s="47"/>
      <c r="DK54" s="47"/>
      <c r="DL54" s="47"/>
      <c r="DM54" s="47"/>
      <c r="DN54" s="47"/>
      <c r="DO54" s="47"/>
      <c r="DP54" s="47"/>
      <c r="DQ54" s="47"/>
      <c r="DR54" s="47"/>
      <c r="DS54" s="47"/>
      <c r="DT54" s="47"/>
      <c r="DU54" s="47"/>
      <c r="DV54" s="47"/>
      <c r="DW54" s="47"/>
      <c r="DX54" s="47"/>
      <c r="DY54" s="47"/>
      <c r="DZ54" s="47"/>
      <c r="EA54" s="47"/>
      <c r="EB54" s="47"/>
      <c r="EC54" s="47"/>
      <c r="ED54" s="47"/>
      <c r="EE54" s="47"/>
      <c r="EF54" s="47"/>
      <c r="EG54" s="47"/>
      <c r="EH54" s="47"/>
      <c r="EI54" s="47"/>
      <c r="EJ54" s="47"/>
      <c r="EK54" s="47"/>
      <c r="EL54" s="47"/>
      <c r="EN54" s="47" t="n">
        <f aca="false">'RISK PAGE'!AT59</f>
        <v>0</v>
      </c>
      <c r="EO54" s="47"/>
      <c r="FG54" s="47"/>
      <c r="FH54" s="47"/>
      <c r="FI54" s="47"/>
      <c r="FJ54" s="47"/>
      <c r="FK54" s="47"/>
      <c r="FL54" s="47"/>
      <c r="FM54" s="47"/>
      <c r="FN54" s="47"/>
      <c r="FO54" s="47"/>
      <c r="FP54" s="47"/>
      <c r="FQ54" s="47"/>
      <c r="FR54" s="47"/>
      <c r="FS54" s="47"/>
    </row>
    <row r="55" customFormat="false" ht="12.75" hidden="false" customHeight="false" outlineLevel="0" collapsed="false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  <c r="DY55" s="47"/>
      <c r="DZ55" s="47"/>
      <c r="EA55" s="47"/>
      <c r="EB55" s="47"/>
      <c r="EC55" s="47"/>
      <c r="ED55" s="47"/>
      <c r="EE55" s="47"/>
      <c r="EF55" s="47"/>
      <c r="EG55" s="47"/>
      <c r="EH55" s="47"/>
      <c r="EI55" s="47"/>
      <c r="EJ55" s="47"/>
      <c r="EK55" s="47"/>
      <c r="EL55" s="47"/>
      <c r="EN55" s="47" t="n">
        <f aca="false">'RISK PAGE'!AT60</f>
        <v>0</v>
      </c>
      <c r="EO55" s="47"/>
      <c r="FG55" s="47"/>
      <c r="FH55" s="47"/>
      <c r="FI55" s="47"/>
      <c r="FJ55" s="47"/>
      <c r="FK55" s="47"/>
      <c r="FL55" s="47"/>
      <c r="FM55" s="47"/>
      <c r="FN55" s="47"/>
      <c r="FO55" s="47"/>
      <c r="FP55" s="47"/>
      <c r="FQ55" s="47"/>
      <c r="FR55" s="47"/>
      <c r="FS55" s="47"/>
    </row>
    <row r="56" customFormat="false" ht="12.75" hidden="false" customHeight="false" outlineLevel="0" collapsed="false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7"/>
      <c r="CY56" s="47"/>
      <c r="CZ56" s="47"/>
      <c r="DA56" s="47"/>
      <c r="DB56" s="47"/>
      <c r="DC56" s="47"/>
      <c r="DD56" s="47"/>
      <c r="DE56" s="47"/>
      <c r="DF56" s="47"/>
      <c r="DG56" s="47"/>
      <c r="DH56" s="47"/>
      <c r="DI56" s="47"/>
      <c r="DJ56" s="47"/>
      <c r="DK56" s="47"/>
      <c r="DL56" s="47"/>
      <c r="DM56" s="47"/>
      <c r="DN56" s="47"/>
      <c r="DO56" s="47"/>
      <c r="DP56" s="47"/>
      <c r="DQ56" s="47"/>
      <c r="DR56" s="47"/>
      <c r="DS56" s="47"/>
      <c r="DT56" s="47"/>
      <c r="DU56" s="47"/>
      <c r="DV56" s="47"/>
      <c r="DW56" s="47"/>
      <c r="DX56" s="47"/>
      <c r="DY56" s="47"/>
      <c r="DZ56" s="47"/>
      <c r="EA56" s="47"/>
      <c r="EB56" s="47"/>
      <c r="EC56" s="47"/>
      <c r="ED56" s="47"/>
      <c r="EE56" s="47"/>
      <c r="EF56" s="47"/>
      <c r="EG56" s="47"/>
      <c r="EH56" s="47"/>
      <c r="EI56" s="47"/>
      <c r="EJ56" s="47"/>
      <c r="EK56" s="47"/>
      <c r="EL56" s="47"/>
      <c r="EN56" s="47" t="n">
        <f aca="false">'RISK PAGE'!AT61</f>
        <v>0</v>
      </c>
      <c r="EO56" s="47"/>
      <c r="FG56" s="47"/>
      <c r="FH56" s="47"/>
      <c r="FI56" s="47"/>
      <c r="FJ56" s="47"/>
      <c r="FK56" s="47"/>
      <c r="FL56" s="47"/>
      <c r="FM56" s="47"/>
      <c r="FN56" s="47"/>
      <c r="FO56" s="47"/>
      <c r="FP56" s="47"/>
      <c r="FQ56" s="47"/>
      <c r="FR56" s="47"/>
      <c r="FS56" s="47"/>
    </row>
    <row r="57" customFormat="false" ht="12.75" hidden="false" customHeight="false" outlineLevel="0" collapsed="false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  <c r="BR57" s="47"/>
      <c r="BS57" s="47"/>
      <c r="BT57" s="47"/>
      <c r="BU57" s="47"/>
      <c r="BV57" s="47"/>
      <c r="BW57" s="47"/>
      <c r="BX57" s="47"/>
      <c r="BY57" s="47"/>
      <c r="BZ57" s="47"/>
      <c r="CA57" s="47"/>
      <c r="CB57" s="47"/>
      <c r="CC57" s="47"/>
      <c r="CD57" s="47"/>
      <c r="CE57" s="47"/>
      <c r="CF57" s="47"/>
      <c r="CG57" s="47"/>
      <c r="CH57" s="47"/>
      <c r="CI57" s="47"/>
      <c r="CJ57" s="47"/>
      <c r="CK57" s="47"/>
      <c r="CL57" s="47"/>
      <c r="CM57" s="47"/>
      <c r="CN57" s="47"/>
      <c r="CO57" s="47"/>
      <c r="CP57" s="47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  <c r="DY57" s="47"/>
      <c r="DZ57" s="47"/>
      <c r="EA57" s="47"/>
      <c r="EB57" s="47"/>
      <c r="EC57" s="47"/>
      <c r="ED57" s="47"/>
      <c r="EE57" s="47"/>
      <c r="EF57" s="47"/>
      <c r="EG57" s="47"/>
      <c r="EH57" s="47"/>
      <c r="EI57" s="47"/>
      <c r="EJ57" s="47"/>
      <c r="EK57" s="47"/>
      <c r="EL57" s="47"/>
      <c r="EN57" s="47" t="n">
        <f aca="false">'RISK PAGE'!AT62</f>
        <v>0</v>
      </c>
      <c r="EO57" s="47"/>
      <c r="FG57" s="47"/>
      <c r="FH57" s="47"/>
      <c r="FI57" s="47"/>
      <c r="FJ57" s="47"/>
      <c r="FK57" s="47"/>
      <c r="FL57" s="47"/>
      <c r="FM57" s="47"/>
      <c r="FN57" s="47"/>
      <c r="FO57" s="47"/>
      <c r="FP57" s="47"/>
      <c r="FQ57" s="47"/>
      <c r="FR57" s="47"/>
      <c r="FS57" s="47"/>
    </row>
    <row r="58" customFormat="false" ht="12.75" hidden="false" customHeight="false" outlineLevel="0" collapsed="false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7"/>
      <c r="BS58" s="47"/>
      <c r="BT58" s="47"/>
      <c r="BU58" s="47"/>
      <c r="BV58" s="47"/>
      <c r="BW58" s="47"/>
      <c r="BX58" s="47"/>
      <c r="BY58" s="47"/>
      <c r="BZ58" s="47"/>
      <c r="CA58" s="47"/>
      <c r="CB58" s="47"/>
      <c r="CC58" s="47"/>
      <c r="CD58" s="47"/>
      <c r="CE58" s="47"/>
      <c r="CF58" s="47"/>
      <c r="CG58" s="47"/>
      <c r="CH58" s="47"/>
      <c r="CI58" s="47"/>
      <c r="CJ58" s="47"/>
      <c r="CK58" s="47"/>
      <c r="CL58" s="47"/>
      <c r="CM58" s="47"/>
      <c r="CN58" s="47"/>
      <c r="CO58" s="47"/>
      <c r="CP58" s="47"/>
      <c r="CQ58" s="47"/>
      <c r="CR58" s="47"/>
      <c r="CS58" s="47"/>
      <c r="CT58" s="47"/>
      <c r="CU58" s="47"/>
      <c r="CV58" s="47"/>
      <c r="CW58" s="47"/>
      <c r="CX58" s="47"/>
      <c r="CY58" s="47"/>
      <c r="CZ58" s="47"/>
      <c r="DA58" s="47"/>
      <c r="DB58" s="47"/>
      <c r="DC58" s="47"/>
      <c r="DD58" s="47"/>
      <c r="DE58" s="47"/>
      <c r="DF58" s="47"/>
      <c r="DG58" s="47"/>
      <c r="DH58" s="47"/>
      <c r="DI58" s="47"/>
      <c r="DJ58" s="47"/>
      <c r="DK58" s="47"/>
      <c r="DL58" s="47"/>
      <c r="DM58" s="47"/>
      <c r="DN58" s="47"/>
      <c r="DO58" s="47"/>
      <c r="DP58" s="47"/>
      <c r="DQ58" s="47"/>
      <c r="DR58" s="47"/>
      <c r="DS58" s="47"/>
      <c r="DT58" s="47"/>
      <c r="DU58" s="47"/>
      <c r="DV58" s="47"/>
      <c r="DW58" s="47"/>
      <c r="DX58" s="47"/>
      <c r="DY58" s="47"/>
      <c r="DZ58" s="47"/>
      <c r="EA58" s="47"/>
      <c r="EB58" s="47"/>
      <c r="EC58" s="47"/>
      <c r="ED58" s="47"/>
      <c r="EE58" s="47"/>
      <c r="EF58" s="47"/>
      <c r="EG58" s="47"/>
      <c r="EH58" s="47"/>
      <c r="EI58" s="47"/>
      <c r="EJ58" s="47"/>
      <c r="EK58" s="47"/>
      <c r="EL58" s="47"/>
      <c r="EN58" s="47" t="n">
        <f aca="false">'RISK PAGE'!AT63</f>
        <v>0</v>
      </c>
      <c r="EO58" s="47"/>
      <c r="FG58" s="47"/>
      <c r="FH58" s="47"/>
      <c r="FI58" s="47"/>
      <c r="FJ58" s="47"/>
      <c r="FK58" s="47"/>
      <c r="FL58" s="47"/>
      <c r="FM58" s="47"/>
      <c r="FN58" s="47"/>
      <c r="FO58" s="47"/>
      <c r="FP58" s="47"/>
      <c r="FQ58" s="47"/>
      <c r="FR58" s="47"/>
      <c r="FS58" s="47"/>
    </row>
    <row r="59" customFormat="false" ht="12.75" hidden="false" customHeight="false" outlineLevel="0" collapsed="false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  <c r="BR59" s="47"/>
      <c r="BS59" s="47"/>
      <c r="BT59" s="47"/>
      <c r="BU59" s="47"/>
      <c r="BV59" s="47"/>
      <c r="BW59" s="47"/>
      <c r="BX59" s="47"/>
      <c r="BY59" s="47"/>
      <c r="BZ59" s="47"/>
      <c r="CA59" s="47"/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7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7"/>
      <c r="DC59" s="47"/>
      <c r="DD59" s="47"/>
      <c r="DE59" s="47"/>
      <c r="DF59" s="47"/>
      <c r="DG59" s="47"/>
      <c r="DH59" s="47"/>
      <c r="DI59" s="47"/>
      <c r="DJ59" s="47"/>
      <c r="DK59" s="47"/>
      <c r="DL59" s="47"/>
      <c r="DM59" s="47"/>
      <c r="DN59" s="47"/>
      <c r="DO59" s="47"/>
      <c r="DP59" s="47"/>
      <c r="DQ59" s="47"/>
      <c r="DR59" s="47"/>
      <c r="DS59" s="47"/>
      <c r="DT59" s="47"/>
      <c r="DU59" s="47"/>
      <c r="DV59" s="47"/>
      <c r="DW59" s="47"/>
      <c r="DX59" s="47"/>
      <c r="DY59" s="47"/>
      <c r="DZ59" s="47"/>
      <c r="EA59" s="47"/>
      <c r="EB59" s="47"/>
      <c r="EC59" s="47"/>
      <c r="ED59" s="47"/>
      <c r="EE59" s="47"/>
      <c r="EF59" s="47"/>
      <c r="EG59" s="47"/>
      <c r="EH59" s="47"/>
      <c r="EI59" s="47"/>
      <c r="EJ59" s="47"/>
      <c r="EK59" s="47"/>
      <c r="EL59" s="47"/>
      <c r="EN59" s="47" t="n">
        <f aca="false">'RISK PAGE'!AT64</f>
        <v>0</v>
      </c>
      <c r="EO59" s="47"/>
    </row>
    <row r="60" customFormat="false" ht="12.75" hidden="false" customHeight="false" outlineLevel="0" collapsed="false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7"/>
      <c r="CY60" s="47"/>
      <c r="CZ60" s="47"/>
      <c r="DA60" s="47"/>
      <c r="DB60" s="47"/>
      <c r="DC60" s="47"/>
      <c r="DD60" s="47"/>
      <c r="DE60" s="47"/>
      <c r="DF60" s="47"/>
      <c r="DG60" s="47"/>
      <c r="DH60" s="47"/>
      <c r="DI60" s="47"/>
      <c r="DJ60" s="47"/>
      <c r="DK60" s="47"/>
      <c r="DL60" s="47"/>
      <c r="DM60" s="47"/>
      <c r="DN60" s="47"/>
      <c r="DO60" s="47"/>
      <c r="DP60" s="47"/>
      <c r="DQ60" s="47"/>
      <c r="DR60" s="47"/>
      <c r="DS60" s="47"/>
      <c r="DT60" s="47"/>
      <c r="DU60" s="47"/>
      <c r="DV60" s="47"/>
      <c r="DW60" s="47"/>
      <c r="DX60" s="47"/>
      <c r="DY60" s="47"/>
      <c r="DZ60" s="47"/>
      <c r="EA60" s="47"/>
      <c r="EB60" s="47"/>
      <c r="EC60" s="47"/>
      <c r="ED60" s="47"/>
      <c r="EE60" s="47"/>
      <c r="EF60" s="47"/>
      <c r="EG60" s="47"/>
      <c r="EH60" s="47"/>
      <c r="EI60" s="47"/>
      <c r="EJ60" s="47"/>
      <c r="EK60" s="47"/>
      <c r="EL60" s="47"/>
      <c r="EN60" s="47" t="n">
        <f aca="false">'RISK PAGE'!AT65</f>
        <v>0</v>
      </c>
      <c r="EO60" s="47"/>
    </row>
    <row r="61" customFormat="false" ht="12.75" hidden="false" customHeight="false" outlineLevel="0" collapsed="false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  <c r="BR61" s="47"/>
      <c r="BS61" s="47"/>
      <c r="BT61" s="47"/>
      <c r="BU61" s="47"/>
      <c r="BV61" s="47"/>
      <c r="BW61" s="47"/>
      <c r="BX61" s="47"/>
      <c r="BY61" s="47"/>
      <c r="BZ61" s="47"/>
      <c r="CA61" s="47"/>
      <c r="CB61" s="47"/>
      <c r="CC61" s="47"/>
      <c r="CD61" s="47"/>
      <c r="CE61" s="47"/>
      <c r="CF61" s="47"/>
      <c r="CG61" s="47"/>
      <c r="CH61" s="47"/>
      <c r="CI61" s="47"/>
      <c r="CJ61" s="47"/>
      <c r="CK61" s="47"/>
      <c r="CL61" s="47"/>
      <c r="CM61" s="47"/>
      <c r="CN61" s="47"/>
      <c r="CO61" s="47"/>
      <c r="CP61" s="47"/>
      <c r="CQ61" s="47"/>
      <c r="CR61" s="47"/>
      <c r="CS61" s="47"/>
      <c r="CT61" s="47"/>
      <c r="CU61" s="47"/>
      <c r="CV61" s="47"/>
      <c r="CW61" s="47"/>
      <c r="CX61" s="47"/>
      <c r="CY61" s="47"/>
      <c r="CZ61" s="47"/>
      <c r="DA61" s="47"/>
      <c r="DB61" s="47"/>
      <c r="DC61" s="47"/>
      <c r="DD61" s="47"/>
      <c r="DE61" s="47"/>
      <c r="DF61" s="47"/>
      <c r="DG61" s="47"/>
      <c r="DH61" s="47"/>
      <c r="DI61" s="47"/>
      <c r="DJ61" s="47"/>
      <c r="DK61" s="47"/>
      <c r="DL61" s="47"/>
      <c r="DM61" s="47"/>
      <c r="DN61" s="47"/>
      <c r="DO61" s="47"/>
      <c r="DP61" s="47"/>
      <c r="DQ61" s="47"/>
      <c r="DR61" s="47"/>
      <c r="DS61" s="47"/>
      <c r="DT61" s="47"/>
      <c r="DU61" s="47"/>
      <c r="DV61" s="47"/>
      <c r="DW61" s="47"/>
      <c r="DX61" s="47"/>
      <c r="DY61" s="47"/>
      <c r="DZ61" s="47"/>
      <c r="EA61" s="47"/>
      <c r="EB61" s="47"/>
      <c r="EC61" s="47"/>
      <c r="ED61" s="47"/>
      <c r="EE61" s="47"/>
      <c r="EF61" s="47"/>
      <c r="EG61" s="47"/>
      <c r="EH61" s="47"/>
      <c r="EI61" s="47"/>
      <c r="EJ61" s="47"/>
      <c r="EK61" s="47"/>
      <c r="EL61" s="47"/>
      <c r="EN61" s="47" t="n">
        <f aca="false">'RISK PAGE'!AT66</f>
        <v>0</v>
      </c>
      <c r="EO61" s="47"/>
    </row>
    <row r="62" customFormat="false" ht="12.75" hidden="false" customHeight="false" outlineLevel="0" collapsed="false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  <c r="BT62" s="47"/>
      <c r="BU62" s="47"/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47"/>
      <c r="CI62" s="47"/>
      <c r="CJ62" s="47"/>
      <c r="CK62" s="47"/>
      <c r="CL62" s="47"/>
      <c r="CM62" s="47"/>
      <c r="CN62" s="47"/>
      <c r="CO62" s="47"/>
      <c r="CP62" s="47"/>
      <c r="CQ62" s="47"/>
      <c r="CR62" s="47"/>
      <c r="CS62" s="47"/>
      <c r="CT62" s="47"/>
      <c r="CU62" s="47"/>
      <c r="CV62" s="47"/>
      <c r="CW62" s="47"/>
      <c r="CX62" s="47"/>
      <c r="CY62" s="47"/>
      <c r="CZ62" s="47"/>
      <c r="DA62" s="47"/>
      <c r="DB62" s="47"/>
      <c r="DC62" s="47"/>
      <c r="DD62" s="47"/>
      <c r="DE62" s="47"/>
      <c r="DF62" s="47"/>
      <c r="DG62" s="47"/>
      <c r="DH62" s="47"/>
      <c r="DI62" s="47"/>
      <c r="DJ62" s="47"/>
      <c r="DK62" s="47"/>
      <c r="DL62" s="47"/>
      <c r="DM62" s="47"/>
      <c r="DN62" s="47"/>
      <c r="DO62" s="47"/>
      <c r="DP62" s="47"/>
      <c r="DQ62" s="47"/>
      <c r="DR62" s="47"/>
      <c r="DS62" s="47"/>
      <c r="DT62" s="47"/>
      <c r="DU62" s="47"/>
      <c r="DV62" s="47"/>
      <c r="DW62" s="47"/>
      <c r="DX62" s="47"/>
      <c r="DY62" s="47"/>
      <c r="DZ62" s="47"/>
      <c r="EA62" s="47"/>
      <c r="EB62" s="47"/>
      <c r="EC62" s="47"/>
      <c r="ED62" s="47"/>
      <c r="EE62" s="47"/>
      <c r="EF62" s="47"/>
      <c r="EG62" s="47"/>
      <c r="EH62" s="47"/>
      <c r="EI62" s="47"/>
      <c r="EJ62" s="47"/>
      <c r="EK62" s="47"/>
      <c r="EL62" s="47"/>
      <c r="EN62" s="47" t="n">
        <f aca="false">'RISK PAGE'!AT67</f>
        <v>0</v>
      </c>
      <c r="EO62" s="47"/>
    </row>
    <row r="63" customFormat="false" ht="12.75" hidden="false" customHeight="false" outlineLevel="0" collapsed="false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7"/>
      <c r="CY63" s="47"/>
      <c r="CZ63" s="47"/>
      <c r="DA63" s="47"/>
      <c r="DB63" s="47"/>
      <c r="DC63" s="47"/>
      <c r="DD63" s="47"/>
      <c r="DE63" s="47"/>
      <c r="DF63" s="47"/>
      <c r="DG63" s="47"/>
      <c r="DH63" s="47"/>
      <c r="DI63" s="47"/>
      <c r="DJ63" s="47"/>
      <c r="DK63" s="47"/>
      <c r="DL63" s="47"/>
      <c r="DM63" s="47"/>
      <c r="DN63" s="47"/>
      <c r="DO63" s="47"/>
      <c r="DP63" s="47"/>
      <c r="DQ63" s="47"/>
      <c r="DR63" s="47"/>
      <c r="DS63" s="47"/>
      <c r="DT63" s="47"/>
      <c r="DU63" s="47"/>
      <c r="DV63" s="47"/>
      <c r="DW63" s="47"/>
      <c r="DX63" s="47"/>
      <c r="DY63" s="47"/>
      <c r="DZ63" s="47"/>
      <c r="EA63" s="47"/>
      <c r="EB63" s="47"/>
      <c r="EC63" s="47"/>
      <c r="ED63" s="47"/>
      <c r="EE63" s="47"/>
      <c r="EF63" s="47"/>
      <c r="EG63" s="47"/>
      <c r="EH63" s="47"/>
      <c r="EI63" s="47"/>
      <c r="EJ63" s="47"/>
      <c r="EK63" s="47"/>
      <c r="EL63" s="47"/>
      <c r="EN63" s="47" t="n">
        <f aca="false">'RISK PAGE'!AT68</f>
        <v>0</v>
      </c>
      <c r="EO63" s="47"/>
    </row>
    <row r="64" customFormat="false" ht="12.75" hidden="false" customHeight="false" outlineLevel="0" collapsed="false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/>
      <c r="BB64" s="47"/>
      <c r="BC64" s="47"/>
      <c r="BD64" s="47"/>
      <c r="BE64" s="47"/>
      <c r="BF64" s="47"/>
      <c r="BG64" s="47"/>
      <c r="BH64" s="47"/>
      <c r="BI64" s="47"/>
      <c r="BJ64" s="47"/>
      <c r="BK64" s="47"/>
      <c r="BL64" s="47"/>
      <c r="BM64" s="47"/>
      <c r="BN64" s="47"/>
      <c r="BO64" s="47"/>
      <c r="BP64" s="47"/>
      <c r="BQ64" s="47"/>
      <c r="BR64" s="47"/>
      <c r="BS64" s="47"/>
      <c r="BT64" s="47"/>
      <c r="BU64" s="47"/>
      <c r="BV64" s="47"/>
      <c r="BW64" s="47"/>
      <c r="BX64" s="47"/>
      <c r="BY64" s="47"/>
      <c r="BZ64" s="47"/>
      <c r="CA64" s="47"/>
      <c r="CB64" s="47"/>
      <c r="CC64" s="47"/>
      <c r="CD64" s="47"/>
      <c r="CE64" s="47"/>
      <c r="CF64" s="47"/>
      <c r="CG64" s="47"/>
      <c r="CH64" s="47"/>
      <c r="CI64" s="47"/>
      <c r="CJ64" s="47"/>
      <c r="CK64" s="47"/>
      <c r="CL64" s="47"/>
      <c r="CM64" s="47"/>
      <c r="CN64" s="47"/>
      <c r="CO64" s="47"/>
      <c r="CP64" s="47"/>
      <c r="CQ64" s="47"/>
      <c r="CR64" s="47"/>
      <c r="CS64" s="47"/>
      <c r="CT64" s="47"/>
      <c r="CU64" s="47"/>
      <c r="CV64" s="47"/>
      <c r="CW64" s="47"/>
      <c r="CX64" s="47"/>
      <c r="CY64" s="47"/>
      <c r="CZ64" s="47"/>
      <c r="DA64" s="47"/>
      <c r="DB64" s="47"/>
      <c r="DC64" s="47"/>
      <c r="DD64" s="47"/>
      <c r="DE64" s="47"/>
      <c r="DF64" s="47"/>
      <c r="DG64" s="47"/>
      <c r="DH64" s="47"/>
      <c r="DI64" s="47"/>
      <c r="DJ64" s="47"/>
      <c r="DK64" s="47"/>
      <c r="DL64" s="47"/>
      <c r="DM64" s="47"/>
      <c r="DN64" s="47"/>
      <c r="DO64" s="47"/>
      <c r="DP64" s="47"/>
      <c r="DQ64" s="47"/>
      <c r="DR64" s="47"/>
      <c r="DS64" s="47"/>
      <c r="DT64" s="47"/>
      <c r="DU64" s="47"/>
      <c r="DV64" s="47"/>
      <c r="DW64" s="47"/>
      <c r="DX64" s="47"/>
      <c r="DY64" s="47"/>
      <c r="DZ64" s="47"/>
      <c r="EA64" s="47"/>
      <c r="EB64" s="47"/>
      <c r="EC64" s="47"/>
      <c r="ED64" s="47"/>
      <c r="EE64" s="47"/>
      <c r="EF64" s="47"/>
      <c r="EG64" s="47"/>
      <c r="EH64" s="47"/>
      <c r="EI64" s="47"/>
      <c r="EJ64" s="47"/>
      <c r="EK64" s="47"/>
      <c r="EL64" s="47"/>
      <c r="EN64" s="47" t="n">
        <f aca="false">'RISK PAGE'!AT69</f>
        <v>0</v>
      </c>
      <c r="EO64" s="47"/>
    </row>
    <row r="65" customFormat="false" ht="12.75" hidden="false" customHeight="false" outlineLevel="0" collapsed="false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7"/>
      <c r="BG65" s="47"/>
      <c r="BH65" s="47"/>
      <c r="BI65" s="47"/>
      <c r="BJ65" s="47"/>
      <c r="BK65" s="47"/>
      <c r="BL65" s="47"/>
      <c r="BM65" s="47"/>
      <c r="BN65" s="47"/>
      <c r="BO65" s="47"/>
      <c r="BP65" s="47"/>
      <c r="BQ65" s="47"/>
      <c r="BR65" s="47"/>
      <c r="BS65" s="47"/>
      <c r="BT65" s="47"/>
      <c r="BU65" s="47"/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7"/>
      <c r="CY65" s="47"/>
      <c r="CZ65" s="47"/>
      <c r="DA65" s="47"/>
      <c r="DB65" s="47"/>
      <c r="DC65" s="47"/>
      <c r="DD65" s="47"/>
      <c r="DE65" s="47"/>
      <c r="DF65" s="47"/>
      <c r="DG65" s="47"/>
      <c r="DH65" s="47"/>
      <c r="DI65" s="47"/>
      <c r="DJ65" s="47"/>
      <c r="DK65" s="47"/>
      <c r="DL65" s="47"/>
      <c r="DM65" s="47"/>
      <c r="DN65" s="47"/>
      <c r="DO65" s="47"/>
      <c r="DP65" s="47"/>
      <c r="DQ65" s="47"/>
      <c r="DR65" s="47"/>
      <c r="DS65" s="47"/>
      <c r="DT65" s="47"/>
      <c r="DU65" s="47"/>
      <c r="DV65" s="47"/>
      <c r="DW65" s="47"/>
      <c r="DX65" s="47"/>
      <c r="DY65" s="47"/>
      <c r="DZ65" s="47"/>
      <c r="EA65" s="47"/>
      <c r="EB65" s="47"/>
      <c r="EC65" s="47"/>
      <c r="ED65" s="47"/>
      <c r="EE65" s="47"/>
      <c r="EF65" s="47"/>
      <c r="EG65" s="47"/>
      <c r="EH65" s="47"/>
      <c r="EI65" s="47"/>
      <c r="EJ65" s="47"/>
      <c r="EK65" s="47"/>
      <c r="EL65" s="47"/>
    </row>
    <row r="66" customFormat="false" ht="12.75" hidden="false" customHeight="false" outlineLevel="0" collapsed="false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  <c r="AZ66" s="47"/>
      <c r="BA66" s="47"/>
      <c r="BB66" s="47"/>
      <c r="BC66" s="47"/>
      <c r="BD66" s="47"/>
      <c r="BE66" s="47"/>
      <c r="BF66" s="47"/>
      <c r="BG66" s="47"/>
      <c r="BH66" s="47"/>
      <c r="BI66" s="47"/>
      <c r="BJ66" s="47"/>
      <c r="BK66" s="47"/>
      <c r="BL66" s="47"/>
      <c r="BM66" s="47"/>
      <c r="BN66" s="47"/>
      <c r="BO66" s="47"/>
      <c r="BP66" s="47"/>
      <c r="BQ66" s="47"/>
      <c r="BR66" s="47"/>
      <c r="BS66" s="47"/>
      <c r="BT66" s="47"/>
      <c r="BU66" s="47"/>
      <c r="BV66" s="47"/>
      <c r="BW66" s="47"/>
      <c r="BX66" s="47"/>
      <c r="BY66" s="47"/>
      <c r="BZ66" s="47"/>
      <c r="CA66" s="47"/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7"/>
      <c r="CQ66" s="47"/>
      <c r="CR66" s="47"/>
      <c r="CS66" s="47"/>
      <c r="CT66" s="47"/>
      <c r="CU66" s="47"/>
      <c r="CV66" s="47"/>
      <c r="CW66" s="47"/>
      <c r="CX66" s="47"/>
      <c r="CY66" s="47"/>
      <c r="CZ66" s="47"/>
      <c r="DA66" s="47"/>
      <c r="DB66" s="47"/>
      <c r="DC66" s="47"/>
      <c r="DD66" s="47"/>
      <c r="DE66" s="47"/>
      <c r="DF66" s="47"/>
      <c r="DG66" s="47"/>
      <c r="DH66" s="47"/>
      <c r="DI66" s="47"/>
      <c r="DJ66" s="47"/>
      <c r="DK66" s="47"/>
      <c r="DL66" s="47"/>
      <c r="DM66" s="47"/>
      <c r="DN66" s="47"/>
      <c r="DO66" s="47"/>
      <c r="DP66" s="47"/>
      <c r="DQ66" s="47"/>
      <c r="DR66" s="47"/>
      <c r="DS66" s="47"/>
      <c r="DT66" s="47"/>
      <c r="DU66" s="47"/>
      <c r="DV66" s="47"/>
      <c r="DW66" s="47"/>
      <c r="DX66" s="47"/>
      <c r="DY66" s="47"/>
      <c r="DZ66" s="47"/>
      <c r="EA66" s="47"/>
      <c r="EB66" s="47"/>
      <c r="EC66" s="47"/>
      <c r="ED66" s="47"/>
      <c r="EE66" s="47"/>
      <c r="EF66" s="47"/>
      <c r="EG66" s="47"/>
      <c r="EH66" s="47"/>
      <c r="EI66" s="47"/>
      <c r="EJ66" s="47"/>
      <c r="EK66" s="47"/>
      <c r="EL66" s="47"/>
    </row>
    <row r="67" customFormat="false" ht="12.75" hidden="false" customHeight="false" outlineLevel="0" collapsed="false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7"/>
      <c r="BG67" s="47"/>
      <c r="BH67" s="47"/>
      <c r="BI67" s="47"/>
      <c r="BJ67" s="47"/>
      <c r="BK67" s="47"/>
      <c r="BL67" s="47"/>
      <c r="BM67" s="47"/>
      <c r="BN67" s="47"/>
      <c r="BO67" s="47"/>
      <c r="BP67" s="47"/>
      <c r="BQ67" s="47"/>
      <c r="BR67" s="47"/>
      <c r="BS67" s="47"/>
      <c r="BT67" s="47"/>
      <c r="BU67" s="47"/>
      <c r="BV67" s="47"/>
      <c r="BW67" s="47"/>
      <c r="BX67" s="47"/>
      <c r="BY67" s="47"/>
      <c r="BZ67" s="47"/>
      <c r="CA67" s="47"/>
      <c r="CB67" s="47"/>
      <c r="CC67" s="47"/>
      <c r="CD67" s="47"/>
      <c r="CE67" s="47"/>
      <c r="CF67" s="47"/>
      <c r="CG67" s="47"/>
      <c r="CH67" s="47"/>
      <c r="CI67" s="47"/>
      <c r="CJ67" s="47"/>
      <c r="CK67" s="47"/>
      <c r="CL67" s="47"/>
      <c r="CM67" s="47"/>
      <c r="CN67" s="47"/>
      <c r="CO67" s="47"/>
      <c r="CP67" s="47"/>
      <c r="CQ67" s="47"/>
      <c r="CR67" s="47"/>
      <c r="CS67" s="47"/>
      <c r="CT67" s="47"/>
      <c r="CU67" s="47"/>
      <c r="CV67" s="47"/>
      <c r="CW67" s="47"/>
      <c r="CX67" s="47"/>
      <c r="CY67" s="47"/>
      <c r="CZ67" s="47"/>
      <c r="DA67" s="47"/>
      <c r="DB67" s="47"/>
      <c r="DC67" s="47"/>
      <c r="DD67" s="47"/>
      <c r="DE67" s="47"/>
      <c r="DF67" s="47"/>
      <c r="DG67" s="47"/>
      <c r="DH67" s="47"/>
      <c r="DI67" s="47"/>
      <c r="DJ67" s="47"/>
      <c r="DK67" s="47"/>
      <c r="DL67" s="47"/>
      <c r="DM67" s="47"/>
      <c r="DN67" s="47"/>
      <c r="DO67" s="47"/>
      <c r="DP67" s="47"/>
      <c r="DQ67" s="47"/>
      <c r="DR67" s="47"/>
      <c r="DS67" s="47"/>
      <c r="DT67" s="47"/>
      <c r="DU67" s="47"/>
      <c r="DV67" s="47"/>
      <c r="DW67" s="47"/>
      <c r="DX67" s="47"/>
      <c r="DY67" s="47"/>
      <c r="DZ67" s="47"/>
      <c r="EA67" s="47"/>
      <c r="EB67" s="47"/>
      <c r="EC67" s="47"/>
      <c r="ED67" s="47"/>
      <c r="EE67" s="47"/>
      <c r="EF67" s="47"/>
      <c r="EG67" s="47"/>
      <c r="EH67" s="47"/>
      <c r="EI67" s="47"/>
      <c r="EJ67" s="47"/>
      <c r="EK67" s="47"/>
      <c r="EL67" s="47"/>
    </row>
    <row r="68" customFormat="false" ht="12.75" hidden="false" customHeight="false" outlineLevel="0" collapsed="false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47"/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7"/>
      <c r="CQ68" s="47"/>
      <c r="CR68" s="47"/>
      <c r="CS68" s="47"/>
      <c r="CT68" s="47"/>
      <c r="CU68" s="47"/>
      <c r="CV68" s="47"/>
      <c r="CW68" s="47"/>
      <c r="CX68" s="47"/>
      <c r="CY68" s="47"/>
      <c r="CZ68" s="47"/>
      <c r="DA68" s="47"/>
      <c r="DB68" s="47"/>
      <c r="DC68" s="47"/>
      <c r="DD68" s="47"/>
      <c r="DE68" s="47"/>
      <c r="DF68" s="47"/>
      <c r="DG68" s="47"/>
      <c r="DH68" s="47"/>
      <c r="DI68" s="47"/>
      <c r="DJ68" s="47"/>
      <c r="DK68" s="47"/>
      <c r="DL68" s="47"/>
      <c r="DM68" s="47"/>
      <c r="DN68" s="47"/>
      <c r="DO68" s="47"/>
      <c r="DP68" s="47"/>
      <c r="DQ68" s="47"/>
      <c r="DR68" s="47"/>
      <c r="DS68" s="47"/>
      <c r="DT68" s="47"/>
      <c r="DU68" s="47"/>
      <c r="DV68" s="47"/>
      <c r="DW68" s="47"/>
      <c r="DX68" s="47"/>
      <c r="DY68" s="47"/>
      <c r="DZ68" s="47"/>
      <c r="EA68" s="47"/>
      <c r="EB68" s="47"/>
      <c r="EC68" s="47"/>
      <c r="ED68" s="47"/>
      <c r="EE68" s="47"/>
      <c r="EF68" s="47"/>
      <c r="EG68" s="47"/>
      <c r="EH68" s="47"/>
      <c r="EI68" s="47"/>
      <c r="EJ68" s="47"/>
      <c r="EK68" s="47"/>
      <c r="EL68" s="47"/>
    </row>
    <row r="69" customFormat="false" ht="12.75" hidden="false" customHeight="false" outlineLevel="0" collapsed="false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7"/>
      <c r="BG69" s="47"/>
      <c r="BH69" s="47"/>
      <c r="BI69" s="47"/>
      <c r="BJ69" s="47"/>
      <c r="BK69" s="47"/>
      <c r="BL69" s="47"/>
      <c r="BM69" s="47"/>
      <c r="BN69" s="47"/>
      <c r="BO69" s="47"/>
      <c r="BP69" s="47"/>
      <c r="BQ69" s="47"/>
      <c r="BR69" s="47"/>
      <c r="BS69" s="47"/>
      <c r="BT69" s="47"/>
      <c r="BU69" s="47"/>
      <c r="BV69" s="47"/>
      <c r="BW69" s="47"/>
      <c r="BX69" s="47"/>
      <c r="BY69" s="47"/>
      <c r="BZ69" s="47"/>
      <c r="CA69" s="47"/>
      <c r="CB69" s="47"/>
      <c r="CC69" s="47"/>
      <c r="CD69" s="47"/>
      <c r="CE69" s="47"/>
      <c r="CF69" s="47"/>
      <c r="CG69" s="47"/>
      <c r="CH69" s="47"/>
      <c r="CI69" s="47"/>
      <c r="CJ69" s="47"/>
      <c r="CK69" s="47"/>
      <c r="CL69" s="47"/>
      <c r="CM69" s="47"/>
      <c r="CN69" s="47"/>
      <c r="CO69" s="47"/>
      <c r="CP69" s="47"/>
      <c r="CQ69" s="47"/>
      <c r="CR69" s="47"/>
      <c r="CS69" s="47"/>
      <c r="CT69" s="47"/>
      <c r="CU69" s="47"/>
      <c r="CV69" s="47"/>
      <c r="CW69" s="47"/>
      <c r="CX69" s="47"/>
      <c r="CY69" s="47"/>
      <c r="CZ69" s="47"/>
      <c r="DA69" s="47"/>
      <c r="DB69" s="47"/>
      <c r="DC69" s="47"/>
      <c r="DD69" s="47"/>
      <c r="DE69" s="47"/>
      <c r="DF69" s="47"/>
      <c r="DG69" s="47"/>
      <c r="DH69" s="47"/>
      <c r="DI69" s="47"/>
      <c r="DJ69" s="47"/>
      <c r="DK69" s="47"/>
      <c r="DL69" s="47"/>
      <c r="DM69" s="47"/>
      <c r="DN69" s="47"/>
      <c r="DO69" s="47"/>
      <c r="DP69" s="47"/>
      <c r="DQ69" s="47"/>
      <c r="DR69" s="47"/>
      <c r="DS69" s="47"/>
      <c r="DT69" s="47"/>
      <c r="DU69" s="47"/>
      <c r="DV69" s="47"/>
      <c r="DW69" s="47"/>
      <c r="DX69" s="47"/>
      <c r="DY69" s="47"/>
      <c r="DZ69" s="47"/>
      <c r="EA69" s="47"/>
      <c r="EB69" s="47"/>
      <c r="EC69" s="47"/>
      <c r="ED69" s="47"/>
      <c r="EE69" s="47"/>
      <c r="EF69" s="47"/>
      <c r="EG69" s="47"/>
      <c r="EH69" s="47"/>
      <c r="EI69" s="47"/>
      <c r="EJ69" s="47"/>
      <c r="EK69" s="47"/>
      <c r="EL69" s="47"/>
    </row>
    <row r="70" customFormat="false" ht="12.75" hidden="false" customHeight="false" outlineLevel="0" collapsed="false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  <c r="BT70" s="47"/>
      <c r="BU70" s="47"/>
      <c r="BV70" s="47"/>
      <c r="BW70" s="47"/>
      <c r="BX70" s="47"/>
      <c r="BY70" s="47"/>
      <c r="BZ70" s="47"/>
      <c r="CA70" s="47"/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7"/>
      <c r="CQ70" s="47"/>
      <c r="CR70" s="47"/>
      <c r="CS70" s="47"/>
      <c r="CT70" s="47"/>
      <c r="CU70" s="47"/>
      <c r="CV70" s="47"/>
      <c r="CW70" s="47"/>
      <c r="CX70" s="47"/>
      <c r="CY70" s="47"/>
      <c r="CZ70" s="47"/>
      <c r="DA70" s="47"/>
      <c r="DB70" s="47"/>
      <c r="DC70" s="47"/>
      <c r="DD70" s="47"/>
      <c r="DE70" s="47"/>
      <c r="DF70" s="47"/>
      <c r="DG70" s="47"/>
      <c r="DH70" s="47"/>
      <c r="DI70" s="47"/>
      <c r="DJ70" s="47"/>
      <c r="DK70" s="47"/>
      <c r="DL70" s="47"/>
      <c r="DM70" s="47"/>
      <c r="DN70" s="47"/>
      <c r="DO70" s="47"/>
      <c r="DP70" s="47"/>
      <c r="DQ70" s="47"/>
      <c r="DR70" s="47"/>
      <c r="DS70" s="47"/>
      <c r="DT70" s="47"/>
      <c r="DU70" s="47"/>
      <c r="DV70" s="47"/>
      <c r="DW70" s="47"/>
      <c r="DX70" s="47"/>
      <c r="DY70" s="47"/>
      <c r="DZ70" s="47"/>
      <c r="EA70" s="47"/>
      <c r="EB70" s="47"/>
      <c r="EC70" s="47"/>
      <c r="ED70" s="47"/>
      <c r="EE70" s="47"/>
      <c r="EF70" s="47"/>
      <c r="EG70" s="47"/>
      <c r="EH70" s="47"/>
      <c r="EI70" s="47"/>
      <c r="EJ70" s="47"/>
      <c r="EK70" s="47"/>
      <c r="EL70" s="47"/>
    </row>
    <row r="71" customFormat="false" ht="12.75" hidden="false" customHeight="false" outlineLevel="0" collapsed="false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/>
      <c r="CT71" s="47"/>
      <c r="CU71" s="47"/>
      <c r="CV71" s="47"/>
      <c r="CW71" s="47"/>
      <c r="CX71" s="47"/>
      <c r="CY71" s="47"/>
      <c r="CZ71" s="47"/>
      <c r="DA71" s="47"/>
      <c r="DB71" s="47"/>
      <c r="DC71" s="47"/>
      <c r="DD71" s="47"/>
      <c r="DE71" s="47"/>
      <c r="DF71" s="47"/>
      <c r="DG71" s="47"/>
      <c r="DH71" s="47"/>
      <c r="DI71" s="47"/>
      <c r="DJ71" s="47"/>
      <c r="DK71" s="47"/>
      <c r="DL71" s="47"/>
      <c r="DM71" s="47"/>
      <c r="DN71" s="47"/>
      <c r="DO71" s="47"/>
      <c r="DP71" s="47"/>
      <c r="DQ71" s="47"/>
      <c r="DR71" s="47"/>
      <c r="DS71" s="47"/>
      <c r="DT71" s="47"/>
      <c r="DU71" s="47"/>
      <c r="DV71" s="47"/>
      <c r="DW71" s="47"/>
      <c r="DX71" s="47"/>
      <c r="DY71" s="47"/>
      <c r="DZ71" s="47"/>
      <c r="EA71" s="47"/>
      <c r="EB71" s="47"/>
      <c r="EC71" s="47"/>
      <c r="ED71" s="47"/>
      <c r="EE71" s="47"/>
      <c r="EF71" s="47"/>
      <c r="EG71" s="47"/>
      <c r="EH71" s="47"/>
      <c r="EI71" s="47"/>
      <c r="EJ71" s="47"/>
      <c r="EK71" s="47"/>
      <c r="EL71" s="47"/>
    </row>
    <row r="72" customFormat="false" ht="12.75" hidden="false" customHeight="false" outlineLevel="0" collapsed="false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  <c r="BT72" s="47"/>
      <c r="BU72" s="47"/>
      <c r="BV72" s="47"/>
      <c r="BW72" s="47"/>
      <c r="BX72" s="47"/>
      <c r="BY72" s="47"/>
      <c r="BZ72" s="47"/>
      <c r="CA72" s="47"/>
      <c r="CB72" s="47"/>
      <c r="CC72" s="47"/>
      <c r="CD72" s="47"/>
      <c r="CE72" s="47"/>
      <c r="CF72" s="47"/>
      <c r="CG72" s="47"/>
      <c r="CH72" s="47"/>
      <c r="CI72" s="47"/>
      <c r="CJ72" s="47"/>
      <c r="CK72" s="47"/>
      <c r="CL72" s="47"/>
      <c r="CM72" s="47"/>
      <c r="CN72" s="47"/>
      <c r="CO72" s="47"/>
      <c r="CP72" s="47"/>
      <c r="CQ72" s="47"/>
      <c r="CR72" s="47"/>
      <c r="CS72" s="47"/>
      <c r="CT72" s="47"/>
      <c r="CU72" s="47"/>
      <c r="CV72" s="47"/>
      <c r="CW72" s="47"/>
      <c r="CX72" s="47"/>
      <c r="CY72" s="47"/>
      <c r="CZ72" s="47"/>
      <c r="DA72" s="47"/>
      <c r="DB72" s="47"/>
      <c r="DC72" s="47"/>
      <c r="DD72" s="47"/>
      <c r="DE72" s="47"/>
      <c r="DF72" s="47"/>
      <c r="DG72" s="47"/>
      <c r="DH72" s="47"/>
      <c r="DI72" s="47"/>
      <c r="DJ72" s="47"/>
      <c r="DK72" s="47"/>
      <c r="DL72" s="47"/>
      <c r="DM72" s="47"/>
      <c r="DN72" s="47"/>
      <c r="DO72" s="47"/>
      <c r="DP72" s="47"/>
      <c r="DQ72" s="47"/>
      <c r="DR72" s="47"/>
      <c r="DS72" s="47"/>
      <c r="DT72" s="47"/>
      <c r="DU72" s="47"/>
      <c r="DV72" s="47"/>
      <c r="DW72" s="47"/>
      <c r="DX72" s="47"/>
      <c r="DY72" s="47"/>
      <c r="DZ72" s="47"/>
      <c r="EA72" s="47"/>
      <c r="EB72" s="47"/>
      <c r="EC72" s="47"/>
      <c r="ED72" s="47"/>
      <c r="EE72" s="47"/>
      <c r="EF72" s="47"/>
      <c r="EG72" s="47"/>
      <c r="EH72" s="47"/>
      <c r="EI72" s="47"/>
      <c r="EJ72" s="47"/>
      <c r="EK72" s="47"/>
      <c r="EL72" s="47"/>
    </row>
    <row r="73" customFormat="false" ht="12.75" hidden="false" customHeight="false" outlineLevel="0" collapsed="false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  <c r="BT73" s="47"/>
      <c r="BU73" s="47"/>
      <c r="BV73" s="47"/>
      <c r="BW73" s="47"/>
      <c r="BX73" s="47"/>
      <c r="BY73" s="47"/>
      <c r="BZ73" s="47"/>
      <c r="CA73" s="47"/>
      <c r="CB73" s="47"/>
      <c r="CC73" s="47"/>
      <c r="CD73" s="47"/>
      <c r="CE73" s="47"/>
      <c r="CF73" s="47"/>
      <c r="CG73" s="47"/>
      <c r="CH73" s="47"/>
      <c r="CI73" s="47"/>
      <c r="CJ73" s="47"/>
      <c r="CK73" s="47"/>
      <c r="CL73" s="47"/>
      <c r="CM73" s="47"/>
      <c r="CN73" s="47"/>
      <c r="CO73" s="47"/>
      <c r="CP73" s="47"/>
      <c r="CQ73" s="47"/>
      <c r="CR73" s="47"/>
      <c r="CS73" s="47"/>
      <c r="CT73" s="47"/>
      <c r="CU73" s="47"/>
      <c r="CV73" s="47"/>
      <c r="CW73" s="47"/>
      <c r="CX73" s="47"/>
      <c r="CY73" s="47"/>
      <c r="CZ73" s="47"/>
      <c r="DA73" s="47"/>
      <c r="DB73" s="47"/>
      <c r="DC73" s="47"/>
      <c r="DD73" s="47"/>
      <c r="DE73" s="47"/>
      <c r="DF73" s="47"/>
      <c r="DG73" s="47"/>
      <c r="DH73" s="47"/>
      <c r="DI73" s="47"/>
      <c r="DJ73" s="47"/>
      <c r="DK73" s="47"/>
      <c r="DL73" s="47"/>
      <c r="DM73" s="47"/>
      <c r="DN73" s="47"/>
      <c r="DO73" s="47"/>
      <c r="DP73" s="47"/>
      <c r="DQ73" s="47"/>
      <c r="DR73" s="47"/>
      <c r="DS73" s="47"/>
      <c r="DT73" s="47"/>
      <c r="DU73" s="47"/>
      <c r="DV73" s="47"/>
      <c r="DW73" s="47"/>
      <c r="DX73" s="47"/>
      <c r="DY73" s="47"/>
      <c r="DZ73" s="47"/>
      <c r="EA73" s="47"/>
      <c r="EB73" s="47"/>
      <c r="EC73" s="47"/>
      <c r="ED73" s="47"/>
      <c r="EE73" s="47"/>
      <c r="EF73" s="47"/>
      <c r="EG73" s="47"/>
      <c r="EH73" s="47"/>
      <c r="EI73" s="47"/>
      <c r="EJ73" s="47"/>
      <c r="EK73" s="47"/>
      <c r="EL73" s="47"/>
    </row>
    <row r="74" customFormat="false" ht="12.75" hidden="false" customHeight="false" outlineLevel="0" collapsed="false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  <c r="BT74" s="47"/>
      <c r="BU74" s="47"/>
      <c r="BV74" s="47"/>
      <c r="BW74" s="47"/>
      <c r="BX74" s="47"/>
      <c r="BY74" s="47"/>
      <c r="BZ74" s="47"/>
      <c r="CA74" s="47"/>
      <c r="CB74" s="47"/>
      <c r="CC74" s="47"/>
      <c r="CD74" s="47"/>
      <c r="CE74" s="47"/>
      <c r="CF74" s="47"/>
      <c r="CG74" s="47"/>
      <c r="CH74" s="47"/>
      <c r="CI74" s="47"/>
      <c r="CJ74" s="47"/>
      <c r="CK74" s="47"/>
      <c r="CL74" s="47"/>
      <c r="CM74" s="47"/>
      <c r="CN74" s="47"/>
      <c r="CO74" s="47"/>
      <c r="CP74" s="47"/>
      <c r="CQ74" s="47"/>
      <c r="CR74" s="47"/>
      <c r="CS74" s="47"/>
      <c r="CT74" s="47"/>
      <c r="CU74" s="47"/>
      <c r="CV74" s="47"/>
      <c r="CW74" s="47"/>
      <c r="CX74" s="47"/>
      <c r="CY74" s="47"/>
      <c r="CZ74" s="47"/>
      <c r="DA74" s="47"/>
      <c r="DB74" s="47"/>
      <c r="DC74" s="47"/>
      <c r="DD74" s="47"/>
      <c r="DE74" s="47"/>
      <c r="DF74" s="47"/>
      <c r="DG74" s="47"/>
      <c r="DH74" s="47"/>
      <c r="DI74" s="47"/>
      <c r="DJ74" s="47"/>
      <c r="DK74" s="47"/>
      <c r="DL74" s="47"/>
      <c r="DM74" s="47"/>
      <c r="DN74" s="47"/>
      <c r="DO74" s="47"/>
      <c r="DP74" s="47"/>
      <c r="DQ74" s="47"/>
      <c r="DR74" s="47"/>
      <c r="DS74" s="47"/>
      <c r="DT74" s="47"/>
      <c r="DU74" s="47"/>
      <c r="DV74" s="47"/>
      <c r="DW74" s="47"/>
      <c r="DX74" s="47"/>
      <c r="DY74" s="47"/>
      <c r="DZ74" s="47"/>
      <c r="EA74" s="47"/>
      <c r="EB74" s="47"/>
      <c r="EC74" s="47"/>
      <c r="ED74" s="47"/>
      <c r="EE74" s="47"/>
      <c r="EF74" s="47"/>
      <c r="EG74" s="47"/>
      <c r="EH74" s="47"/>
      <c r="EI74" s="47"/>
      <c r="EJ74" s="47"/>
      <c r="EK74" s="47"/>
      <c r="EL74" s="47"/>
    </row>
    <row r="75" customFormat="false" ht="12.75" hidden="false" customHeight="false" outlineLevel="0" collapsed="false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  <c r="BT75" s="47"/>
      <c r="BU75" s="47"/>
      <c r="BV75" s="47"/>
      <c r="BW75" s="47"/>
      <c r="BX75" s="47"/>
      <c r="BY75" s="47"/>
      <c r="BZ75" s="47"/>
      <c r="CA75" s="47"/>
      <c r="CB75" s="47"/>
      <c r="CC75" s="47"/>
      <c r="CD75" s="47"/>
      <c r="CE75" s="47"/>
      <c r="CF75" s="47"/>
      <c r="CG75" s="47"/>
      <c r="CH75" s="47"/>
      <c r="CI75" s="47"/>
      <c r="CJ75" s="47"/>
      <c r="CK75" s="47"/>
      <c r="CL75" s="47"/>
      <c r="CM75" s="47"/>
      <c r="CN75" s="47"/>
      <c r="CO75" s="47"/>
      <c r="CP75" s="47"/>
      <c r="CQ75" s="47"/>
      <c r="CR75" s="47"/>
      <c r="CS75" s="47"/>
      <c r="CT75" s="47"/>
      <c r="CU75" s="47"/>
      <c r="CV75" s="47"/>
      <c r="CW75" s="47"/>
      <c r="CX75" s="47"/>
      <c r="CY75" s="47"/>
      <c r="CZ75" s="47"/>
      <c r="DA75" s="47"/>
      <c r="DB75" s="47"/>
      <c r="DC75" s="47"/>
      <c r="DD75" s="47"/>
      <c r="DE75" s="47"/>
      <c r="DF75" s="47"/>
      <c r="DG75" s="47"/>
      <c r="DH75" s="47"/>
      <c r="DI75" s="47"/>
      <c r="DJ75" s="47"/>
      <c r="DK75" s="47"/>
      <c r="DL75" s="47"/>
      <c r="DM75" s="47"/>
      <c r="DN75" s="47"/>
      <c r="DO75" s="47"/>
      <c r="DP75" s="47"/>
      <c r="DQ75" s="47"/>
      <c r="DR75" s="47"/>
      <c r="DS75" s="47"/>
      <c r="DT75" s="47"/>
      <c r="DU75" s="47"/>
      <c r="DV75" s="47"/>
      <c r="DW75" s="47"/>
      <c r="DX75" s="47"/>
      <c r="DY75" s="47"/>
      <c r="DZ75" s="47"/>
      <c r="EA75" s="47"/>
      <c r="EB75" s="47"/>
      <c r="EC75" s="47"/>
      <c r="ED75" s="47"/>
      <c r="EE75" s="47"/>
      <c r="EF75" s="47"/>
      <c r="EG75" s="47"/>
      <c r="EH75" s="47"/>
      <c r="EI75" s="47"/>
      <c r="EJ75" s="47"/>
      <c r="EK75" s="47"/>
      <c r="EL75" s="47"/>
    </row>
    <row r="76" customFormat="false" ht="12.75" hidden="false" customHeight="false" outlineLevel="0" collapsed="false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  <c r="BT76" s="47"/>
      <c r="BU76" s="47"/>
      <c r="BV76" s="47"/>
      <c r="BW76" s="47"/>
      <c r="BX76" s="47"/>
      <c r="BY76" s="47"/>
      <c r="BZ76" s="47"/>
      <c r="CA76" s="47"/>
      <c r="CB76" s="47"/>
      <c r="CC76" s="47"/>
      <c r="CD76" s="47"/>
      <c r="CE76" s="47"/>
      <c r="CF76" s="47"/>
      <c r="CG76" s="47"/>
      <c r="CH76" s="47"/>
      <c r="CI76" s="47"/>
      <c r="CJ76" s="47"/>
      <c r="CK76" s="47"/>
      <c r="CL76" s="47"/>
      <c r="CM76" s="47"/>
      <c r="CN76" s="47"/>
      <c r="CO76" s="47"/>
      <c r="CP76" s="47"/>
      <c r="CQ76" s="47"/>
      <c r="CR76" s="47"/>
      <c r="CS76" s="47"/>
      <c r="CT76" s="47"/>
      <c r="CU76" s="47"/>
      <c r="CV76" s="47"/>
      <c r="CW76" s="47"/>
      <c r="CX76" s="47"/>
      <c r="CY76" s="47"/>
      <c r="CZ76" s="47"/>
      <c r="DA76" s="47"/>
      <c r="DB76" s="47"/>
      <c r="DC76" s="47"/>
      <c r="DD76" s="47"/>
      <c r="DE76" s="47"/>
      <c r="DF76" s="47"/>
      <c r="DG76" s="47"/>
      <c r="DH76" s="47"/>
      <c r="DI76" s="47"/>
      <c r="DJ76" s="47"/>
      <c r="DK76" s="47"/>
      <c r="DL76" s="47"/>
      <c r="DM76" s="47"/>
      <c r="DN76" s="47"/>
      <c r="DO76" s="47"/>
      <c r="DP76" s="47"/>
      <c r="DQ76" s="47"/>
      <c r="DR76" s="47"/>
      <c r="DS76" s="47"/>
      <c r="DT76" s="47"/>
      <c r="DU76" s="47"/>
      <c r="DV76" s="47"/>
      <c r="DW76" s="47"/>
      <c r="DX76" s="47"/>
      <c r="DY76" s="47"/>
      <c r="DZ76" s="47"/>
      <c r="EA76" s="47"/>
      <c r="EB76" s="47"/>
      <c r="EC76" s="47"/>
      <c r="ED76" s="47"/>
      <c r="EE76" s="47"/>
      <c r="EF76" s="47"/>
      <c r="EG76" s="47"/>
      <c r="EH76" s="47"/>
      <c r="EI76" s="47"/>
      <c r="EJ76" s="47"/>
      <c r="EK76" s="47"/>
      <c r="EL76" s="47"/>
    </row>
    <row r="77" customFormat="false" ht="12.75" hidden="false" customHeight="false" outlineLevel="0" collapsed="false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  <c r="BT77" s="47"/>
      <c r="BU77" s="47"/>
      <c r="BV77" s="47"/>
      <c r="BW77" s="47"/>
      <c r="BX77" s="47"/>
      <c r="BY77" s="47"/>
      <c r="BZ77" s="47"/>
      <c r="CA77" s="47"/>
      <c r="CB77" s="47"/>
      <c r="CC77" s="47"/>
      <c r="CD77" s="47"/>
      <c r="CE77" s="47"/>
      <c r="CF77" s="47"/>
      <c r="CG77" s="47"/>
      <c r="CH77" s="47"/>
      <c r="CI77" s="47"/>
      <c r="CJ77" s="47"/>
      <c r="CK77" s="47"/>
      <c r="CL77" s="47"/>
      <c r="CM77" s="47"/>
      <c r="CN77" s="47"/>
      <c r="CO77" s="47"/>
      <c r="CP77" s="47"/>
      <c r="CQ77" s="47"/>
      <c r="CR77" s="47"/>
      <c r="CS77" s="47"/>
      <c r="CT77" s="47"/>
      <c r="CU77" s="47"/>
      <c r="CV77" s="47"/>
      <c r="CW77" s="47"/>
      <c r="CX77" s="47"/>
      <c r="CY77" s="47"/>
      <c r="CZ77" s="47"/>
      <c r="DA77" s="47"/>
      <c r="DB77" s="47"/>
      <c r="DC77" s="47"/>
      <c r="DD77" s="47"/>
      <c r="DE77" s="47"/>
      <c r="DF77" s="47"/>
      <c r="DG77" s="47"/>
      <c r="DH77" s="47"/>
      <c r="DI77" s="47"/>
      <c r="DJ77" s="47"/>
      <c r="DK77" s="47"/>
      <c r="DL77" s="47"/>
      <c r="DM77" s="47"/>
      <c r="DN77" s="47"/>
      <c r="DO77" s="47"/>
      <c r="DP77" s="47"/>
      <c r="DQ77" s="47"/>
      <c r="DR77" s="47"/>
      <c r="DS77" s="47"/>
      <c r="DT77" s="47"/>
      <c r="DU77" s="47"/>
      <c r="DV77" s="47"/>
      <c r="DW77" s="47"/>
      <c r="DX77" s="47"/>
      <c r="DY77" s="47"/>
      <c r="DZ77" s="47"/>
      <c r="EA77" s="47"/>
      <c r="EB77" s="47"/>
      <c r="EC77" s="47"/>
      <c r="ED77" s="47"/>
      <c r="EE77" s="47"/>
      <c r="EF77" s="47"/>
      <c r="EG77" s="47"/>
      <c r="EH77" s="47"/>
      <c r="EI77" s="47"/>
      <c r="EJ77" s="47"/>
      <c r="EK77" s="47"/>
      <c r="EL77" s="47"/>
    </row>
    <row r="78" customFormat="false" ht="12.75" hidden="false" customHeight="false" outlineLevel="0" collapsed="false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  <c r="BT78" s="47"/>
      <c r="BU78" s="47"/>
      <c r="BV78" s="47"/>
      <c r="BW78" s="47"/>
      <c r="BX78" s="47"/>
      <c r="BY78" s="47"/>
      <c r="BZ78" s="47"/>
      <c r="CA78" s="47"/>
      <c r="CB78" s="47"/>
      <c r="CC78" s="47"/>
      <c r="CD78" s="47"/>
      <c r="CE78" s="47"/>
      <c r="CF78" s="47"/>
      <c r="CG78" s="47"/>
      <c r="CH78" s="47"/>
      <c r="CI78" s="47"/>
      <c r="CJ78" s="47"/>
      <c r="CK78" s="47"/>
      <c r="CL78" s="47"/>
      <c r="CM78" s="47"/>
      <c r="CN78" s="47"/>
      <c r="CO78" s="47"/>
      <c r="CP78" s="47"/>
      <c r="CQ78" s="47"/>
      <c r="CR78" s="47"/>
      <c r="CS78" s="47"/>
      <c r="CT78" s="47"/>
      <c r="CU78" s="47"/>
      <c r="CV78" s="47"/>
      <c r="CW78" s="47"/>
      <c r="CX78" s="47"/>
      <c r="CY78" s="47"/>
      <c r="CZ78" s="47"/>
      <c r="DA78" s="47"/>
      <c r="DB78" s="47"/>
      <c r="DC78" s="47"/>
      <c r="DD78" s="47"/>
      <c r="DE78" s="47"/>
      <c r="DF78" s="47"/>
      <c r="DG78" s="47"/>
      <c r="DH78" s="47"/>
      <c r="DI78" s="47"/>
      <c r="DJ78" s="47"/>
      <c r="DK78" s="47"/>
      <c r="DL78" s="47"/>
      <c r="DM78" s="47"/>
      <c r="DN78" s="47"/>
      <c r="DO78" s="47"/>
      <c r="DP78" s="47"/>
      <c r="DQ78" s="47"/>
      <c r="DR78" s="47"/>
      <c r="DS78" s="47"/>
      <c r="DT78" s="47"/>
      <c r="DU78" s="47"/>
      <c r="DV78" s="47"/>
      <c r="DW78" s="47"/>
      <c r="DX78" s="47"/>
      <c r="DY78" s="47"/>
      <c r="DZ78" s="47"/>
      <c r="EA78" s="47"/>
      <c r="EB78" s="47"/>
      <c r="EC78" s="47"/>
      <c r="ED78" s="47"/>
      <c r="EE78" s="47"/>
      <c r="EF78" s="47"/>
      <c r="EG78" s="47"/>
      <c r="EH78" s="47"/>
      <c r="EI78" s="47"/>
      <c r="EJ78" s="47"/>
      <c r="EK78" s="47"/>
      <c r="EL78" s="47"/>
    </row>
    <row r="79" customFormat="false" ht="12.75" hidden="false" customHeight="false" outlineLevel="0" collapsed="false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7"/>
      <c r="CE79" s="47"/>
      <c r="CF79" s="47"/>
      <c r="CG79" s="47"/>
      <c r="CH79" s="47"/>
      <c r="CI79" s="47"/>
      <c r="CJ79" s="47"/>
      <c r="CK79" s="47"/>
      <c r="CL79" s="47"/>
      <c r="CM79" s="47"/>
      <c r="CN79" s="47"/>
      <c r="CO79" s="47"/>
      <c r="CP79" s="47"/>
      <c r="CQ79" s="47"/>
      <c r="CR79" s="47"/>
      <c r="CS79" s="47"/>
      <c r="CT79" s="47"/>
      <c r="CU79" s="47"/>
      <c r="CV79" s="47"/>
      <c r="CW79" s="47"/>
      <c r="CX79" s="47"/>
      <c r="CY79" s="47"/>
      <c r="CZ79" s="47"/>
      <c r="DA79" s="47"/>
      <c r="DB79" s="47"/>
      <c r="DC79" s="47"/>
      <c r="DD79" s="47"/>
      <c r="DE79" s="47"/>
      <c r="DF79" s="47"/>
      <c r="DG79" s="47"/>
      <c r="DH79" s="47"/>
      <c r="DI79" s="47"/>
      <c r="DJ79" s="47"/>
      <c r="DK79" s="47"/>
      <c r="DL79" s="47"/>
      <c r="DM79" s="47"/>
      <c r="DN79" s="47"/>
      <c r="DO79" s="47"/>
      <c r="DP79" s="47"/>
      <c r="DQ79" s="47"/>
      <c r="DR79" s="47"/>
      <c r="DS79" s="47"/>
      <c r="DT79" s="47"/>
      <c r="DU79" s="47"/>
      <c r="DV79" s="47"/>
      <c r="DW79" s="47"/>
      <c r="DX79" s="47"/>
      <c r="DY79" s="47"/>
      <c r="DZ79" s="47"/>
      <c r="EA79" s="47"/>
      <c r="EB79" s="47"/>
      <c r="EC79" s="47"/>
      <c r="ED79" s="47"/>
      <c r="EE79" s="47"/>
      <c r="EF79" s="47"/>
      <c r="EG79" s="47"/>
      <c r="EH79" s="47"/>
      <c r="EI79" s="47"/>
      <c r="EJ79" s="47"/>
      <c r="EK79" s="47"/>
      <c r="EL79" s="47"/>
    </row>
    <row r="80" customFormat="false" ht="12.75" hidden="false" customHeight="false" outlineLevel="0" collapsed="false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7"/>
      <c r="BW80" s="47"/>
      <c r="BX80" s="47"/>
      <c r="BY80" s="47"/>
      <c r="BZ80" s="47"/>
      <c r="CA80" s="47"/>
      <c r="CB80" s="47"/>
      <c r="CC80" s="47"/>
      <c r="CD80" s="47"/>
      <c r="CE80" s="47"/>
      <c r="CF80" s="47"/>
      <c r="CG80" s="47"/>
      <c r="CH80" s="47"/>
      <c r="CI80" s="47"/>
      <c r="CJ80" s="47"/>
      <c r="CK80" s="47"/>
      <c r="CL80" s="47"/>
      <c r="CM80" s="47"/>
      <c r="CN80" s="47"/>
      <c r="CO80" s="47"/>
      <c r="CP80" s="47"/>
      <c r="CQ80" s="47"/>
      <c r="CR80" s="47"/>
      <c r="CS80" s="47"/>
      <c r="CT80" s="47"/>
      <c r="CU80" s="47"/>
      <c r="CV80" s="47"/>
      <c r="CW80" s="47"/>
      <c r="CX80" s="47"/>
      <c r="CY80" s="47"/>
      <c r="CZ80" s="47"/>
      <c r="DA80" s="47"/>
      <c r="DB80" s="47"/>
      <c r="DC80" s="47"/>
      <c r="DD80" s="47"/>
      <c r="DE80" s="47"/>
      <c r="DF80" s="47"/>
      <c r="DG80" s="47"/>
      <c r="DH80" s="47"/>
      <c r="DI80" s="47"/>
      <c r="DJ80" s="47"/>
      <c r="DK80" s="47"/>
      <c r="DL80" s="47"/>
      <c r="DM80" s="47"/>
      <c r="DN80" s="47"/>
      <c r="DO80" s="47"/>
      <c r="DP80" s="47"/>
      <c r="DQ80" s="47"/>
      <c r="DR80" s="47"/>
      <c r="DS80" s="47"/>
      <c r="DT80" s="47"/>
      <c r="DU80" s="47"/>
      <c r="DV80" s="47"/>
      <c r="DW80" s="47"/>
      <c r="DX80" s="47"/>
      <c r="DY80" s="47"/>
      <c r="DZ80" s="47"/>
      <c r="EA80" s="47"/>
      <c r="EB80" s="47"/>
      <c r="EC80" s="47"/>
      <c r="ED80" s="47"/>
      <c r="EE80" s="47"/>
      <c r="EF80" s="47"/>
      <c r="EG80" s="47"/>
      <c r="EH80" s="47"/>
      <c r="EI80" s="47"/>
      <c r="EJ80" s="47"/>
      <c r="EK80" s="47"/>
      <c r="EL80" s="47"/>
    </row>
    <row r="81" customFormat="false" ht="12.75" hidden="false" customHeight="false" outlineLevel="0" collapsed="false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  <c r="BT81" s="47"/>
      <c r="BU81" s="47"/>
      <c r="BV81" s="47"/>
      <c r="BW81" s="47"/>
      <c r="BX81" s="47"/>
      <c r="BY81" s="47"/>
      <c r="BZ81" s="47"/>
      <c r="CA81" s="47"/>
      <c r="CB81" s="47"/>
      <c r="CC81" s="47"/>
      <c r="CD81" s="47"/>
      <c r="CE81" s="47"/>
      <c r="CF81" s="47"/>
      <c r="CG81" s="47"/>
      <c r="CH81" s="47"/>
      <c r="CI81" s="47"/>
      <c r="CJ81" s="47"/>
      <c r="CK81" s="47"/>
      <c r="CL81" s="47"/>
      <c r="CM81" s="47"/>
      <c r="CN81" s="47"/>
      <c r="CO81" s="47"/>
      <c r="CP81" s="47"/>
      <c r="CQ81" s="47"/>
      <c r="CR81" s="47"/>
      <c r="CS81" s="47"/>
      <c r="CT81" s="47"/>
      <c r="CU81" s="47"/>
      <c r="CV81" s="47"/>
      <c r="CW81" s="47"/>
      <c r="CX81" s="47"/>
      <c r="CY81" s="47"/>
      <c r="CZ81" s="47"/>
      <c r="DA81" s="47"/>
      <c r="DB81" s="47"/>
      <c r="DC81" s="47"/>
      <c r="DD81" s="47"/>
      <c r="DE81" s="47"/>
      <c r="DF81" s="47"/>
      <c r="DG81" s="47"/>
      <c r="DH81" s="47"/>
      <c r="DI81" s="47"/>
      <c r="DJ81" s="47"/>
      <c r="DK81" s="47"/>
      <c r="DL81" s="47"/>
      <c r="DM81" s="47"/>
      <c r="DN81" s="47"/>
      <c r="DO81" s="47"/>
      <c r="DP81" s="47"/>
      <c r="DQ81" s="47"/>
      <c r="DR81" s="47"/>
      <c r="DS81" s="47"/>
      <c r="DT81" s="47"/>
      <c r="DU81" s="47"/>
      <c r="DV81" s="47"/>
      <c r="DW81" s="47"/>
      <c r="DX81" s="47"/>
      <c r="DY81" s="47"/>
      <c r="DZ81" s="47"/>
      <c r="EA81" s="47"/>
      <c r="EB81" s="47"/>
      <c r="EC81" s="47"/>
      <c r="ED81" s="47"/>
      <c r="EE81" s="47"/>
      <c r="EF81" s="47"/>
      <c r="EG81" s="47"/>
      <c r="EH81" s="47"/>
      <c r="EI81" s="47"/>
      <c r="EJ81" s="47"/>
      <c r="EK81" s="47"/>
      <c r="EL81" s="47"/>
    </row>
    <row r="82" customFormat="false" ht="12.75" hidden="false" customHeight="false" outlineLevel="0" collapsed="false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  <c r="CE82" s="47"/>
      <c r="CF82" s="47"/>
      <c r="CG82" s="47"/>
      <c r="CH82" s="47"/>
      <c r="CI82" s="47"/>
      <c r="CJ82" s="47"/>
      <c r="CK82" s="47"/>
      <c r="CL82" s="47"/>
      <c r="CM82" s="47"/>
      <c r="CN82" s="47"/>
      <c r="CO82" s="47"/>
      <c r="CP82" s="47"/>
      <c r="CQ82" s="47"/>
      <c r="CR82" s="47"/>
      <c r="CS82" s="47"/>
      <c r="CT82" s="47"/>
      <c r="CU82" s="47"/>
      <c r="CV82" s="47"/>
      <c r="CW82" s="47"/>
      <c r="CX82" s="47"/>
      <c r="CY82" s="47"/>
      <c r="CZ82" s="47"/>
      <c r="DA82" s="47"/>
      <c r="DB82" s="47"/>
      <c r="DC82" s="47"/>
      <c r="DD82" s="47"/>
      <c r="DE82" s="47"/>
      <c r="DF82" s="47"/>
      <c r="DG82" s="47"/>
      <c r="DH82" s="47"/>
      <c r="DI82" s="47"/>
      <c r="DJ82" s="47"/>
      <c r="DK82" s="47"/>
      <c r="DL82" s="47"/>
      <c r="DM82" s="47"/>
      <c r="DN82" s="47"/>
      <c r="DO82" s="47"/>
      <c r="DP82" s="47"/>
      <c r="DQ82" s="47"/>
      <c r="DR82" s="47"/>
      <c r="DS82" s="47"/>
      <c r="DT82" s="47"/>
      <c r="DU82" s="47"/>
      <c r="DV82" s="47"/>
      <c r="DW82" s="47"/>
      <c r="DX82" s="47"/>
      <c r="DY82" s="47"/>
      <c r="DZ82" s="47"/>
      <c r="EA82" s="47"/>
      <c r="EB82" s="47"/>
      <c r="EC82" s="47"/>
      <c r="ED82" s="47"/>
      <c r="EE82" s="47"/>
      <c r="EF82" s="47"/>
      <c r="EG82" s="47"/>
      <c r="EH82" s="47"/>
      <c r="EI82" s="47"/>
      <c r="EJ82" s="47"/>
      <c r="EK82" s="47"/>
      <c r="EL82" s="47"/>
    </row>
    <row r="83" customFormat="false" ht="12.75" hidden="false" customHeight="false" outlineLevel="0" collapsed="false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7"/>
      <c r="CE83" s="47"/>
      <c r="CF83" s="47"/>
      <c r="CG83" s="47"/>
      <c r="CH83" s="47"/>
      <c r="CI83" s="47"/>
      <c r="CJ83" s="47"/>
      <c r="CK83" s="47"/>
      <c r="CL83" s="47"/>
      <c r="CM83" s="47"/>
      <c r="CN83" s="47"/>
      <c r="CO83" s="47"/>
      <c r="CP83" s="47"/>
      <c r="CQ83" s="47"/>
      <c r="CR83" s="47"/>
      <c r="CS83" s="47"/>
      <c r="CT83" s="47"/>
      <c r="CU83" s="47"/>
      <c r="CV83" s="47"/>
      <c r="CW83" s="47"/>
      <c r="CX83" s="47"/>
      <c r="CY83" s="47"/>
      <c r="CZ83" s="47"/>
      <c r="DA83" s="47"/>
      <c r="DB83" s="47"/>
      <c r="DC83" s="47"/>
      <c r="DD83" s="47"/>
      <c r="DE83" s="47"/>
      <c r="DF83" s="47"/>
      <c r="DG83" s="47"/>
      <c r="DH83" s="47"/>
      <c r="DI83" s="47"/>
      <c r="DJ83" s="47"/>
      <c r="DK83" s="47"/>
      <c r="DL83" s="47"/>
      <c r="DM83" s="47"/>
      <c r="DN83" s="47"/>
      <c r="DO83" s="47"/>
      <c r="DP83" s="47"/>
      <c r="DQ83" s="47"/>
      <c r="DR83" s="47"/>
      <c r="DS83" s="47"/>
      <c r="DT83" s="47"/>
      <c r="DU83" s="47"/>
      <c r="DV83" s="47"/>
      <c r="DW83" s="47"/>
      <c r="DX83" s="47"/>
      <c r="DY83" s="47"/>
      <c r="DZ83" s="47"/>
      <c r="EA83" s="47"/>
      <c r="EB83" s="47"/>
      <c r="EC83" s="47"/>
      <c r="ED83" s="47"/>
      <c r="EE83" s="47"/>
      <c r="EF83" s="47"/>
      <c r="EG83" s="47"/>
      <c r="EH83" s="47"/>
      <c r="EI83" s="47"/>
      <c r="EJ83" s="47"/>
      <c r="EK83" s="47"/>
      <c r="EL83" s="47"/>
    </row>
    <row r="84" customFormat="false" ht="12.75" hidden="false" customHeight="false" outlineLevel="0" collapsed="false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  <c r="BZ84" s="47"/>
      <c r="CA84" s="47"/>
      <c r="CB84" s="47"/>
      <c r="CC84" s="47"/>
      <c r="CD84" s="47"/>
      <c r="CE84" s="47"/>
      <c r="CF84" s="47"/>
      <c r="CG84" s="47"/>
      <c r="CH84" s="47"/>
      <c r="CI84" s="47"/>
      <c r="CJ84" s="47"/>
      <c r="CK84" s="47"/>
      <c r="CL84" s="47"/>
      <c r="CM84" s="47"/>
      <c r="CN84" s="47"/>
      <c r="CO84" s="47"/>
      <c r="CP84" s="47"/>
      <c r="CQ84" s="47"/>
      <c r="CR84" s="47"/>
      <c r="CS84" s="47"/>
      <c r="CT84" s="47"/>
      <c r="CU84" s="47"/>
      <c r="CV84" s="47"/>
      <c r="CW84" s="47"/>
      <c r="CX84" s="47"/>
      <c r="CY84" s="47"/>
      <c r="CZ84" s="47"/>
      <c r="DA84" s="47"/>
      <c r="DB84" s="47"/>
      <c r="DC84" s="47"/>
      <c r="DD84" s="47"/>
      <c r="DE84" s="47"/>
      <c r="DF84" s="47"/>
      <c r="DG84" s="47"/>
      <c r="DH84" s="47"/>
      <c r="DI84" s="47"/>
      <c r="DJ84" s="47"/>
      <c r="DK84" s="47"/>
      <c r="DL84" s="47"/>
      <c r="DM84" s="47"/>
      <c r="DN84" s="47"/>
      <c r="DO84" s="47"/>
      <c r="DP84" s="47"/>
      <c r="DQ84" s="47"/>
      <c r="DR84" s="47"/>
      <c r="DS84" s="47"/>
      <c r="DT84" s="47"/>
      <c r="DU84" s="47"/>
      <c r="DV84" s="47"/>
      <c r="DW84" s="47"/>
      <c r="DX84" s="47"/>
      <c r="DY84" s="47"/>
      <c r="DZ84" s="47"/>
      <c r="EA84" s="47"/>
      <c r="EB84" s="47"/>
      <c r="EC84" s="47"/>
      <c r="ED84" s="47"/>
      <c r="EE84" s="47"/>
      <c r="EF84" s="47"/>
      <c r="EG84" s="47"/>
      <c r="EH84" s="47"/>
      <c r="EI84" s="47"/>
      <c r="EJ84" s="47"/>
      <c r="EK84" s="47"/>
      <c r="EL84" s="47"/>
    </row>
    <row r="85" customFormat="false" ht="12.75" hidden="false" customHeight="false" outlineLevel="0" collapsed="false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  <c r="BT85" s="47"/>
      <c r="BU85" s="47"/>
      <c r="BV85" s="47"/>
      <c r="BW85" s="47"/>
      <c r="BX85" s="47"/>
      <c r="BY85" s="47"/>
      <c r="BZ85" s="47"/>
      <c r="CA85" s="47"/>
      <c r="CB85" s="47"/>
      <c r="CC85" s="47"/>
      <c r="CD85" s="47"/>
      <c r="CE85" s="47"/>
      <c r="CF85" s="47"/>
      <c r="CG85" s="47"/>
      <c r="CH85" s="47"/>
      <c r="CI85" s="47"/>
      <c r="CJ85" s="47"/>
      <c r="CK85" s="47"/>
      <c r="CL85" s="47"/>
      <c r="CM85" s="47"/>
      <c r="CN85" s="47"/>
      <c r="CO85" s="47"/>
      <c r="CP85" s="47"/>
      <c r="CQ85" s="47"/>
      <c r="CR85" s="47"/>
      <c r="CS85" s="47"/>
      <c r="CT85" s="47"/>
      <c r="CU85" s="47"/>
      <c r="CV85" s="47"/>
      <c r="CW85" s="47"/>
      <c r="CX85" s="47"/>
      <c r="CY85" s="47"/>
      <c r="CZ85" s="47"/>
      <c r="DA85" s="47"/>
      <c r="DB85" s="47"/>
      <c r="DC85" s="47"/>
      <c r="DD85" s="47"/>
      <c r="DE85" s="47"/>
      <c r="DF85" s="47"/>
      <c r="DG85" s="47"/>
      <c r="DH85" s="47"/>
      <c r="DI85" s="47"/>
      <c r="DJ85" s="47"/>
      <c r="DK85" s="47"/>
      <c r="DL85" s="47"/>
      <c r="DM85" s="47"/>
      <c r="DN85" s="47"/>
      <c r="DO85" s="47"/>
      <c r="DP85" s="47"/>
      <c r="DQ85" s="47"/>
      <c r="DR85" s="47"/>
      <c r="DS85" s="47"/>
      <c r="DT85" s="47"/>
      <c r="DU85" s="47"/>
      <c r="DV85" s="47"/>
      <c r="DW85" s="47"/>
      <c r="DX85" s="47"/>
      <c r="DY85" s="47"/>
      <c r="DZ85" s="47"/>
      <c r="EA85" s="47"/>
      <c r="EB85" s="47"/>
      <c r="EC85" s="47"/>
      <c r="ED85" s="47"/>
      <c r="EE85" s="47"/>
      <c r="EF85" s="47"/>
      <c r="EG85" s="47"/>
      <c r="EH85" s="47"/>
      <c r="EI85" s="47"/>
      <c r="EJ85" s="47"/>
      <c r="EK85" s="47"/>
      <c r="EL85" s="47"/>
    </row>
    <row r="86" customFormat="false" ht="12.75" hidden="false" customHeight="false" outlineLevel="0" collapsed="false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  <c r="BT86" s="47"/>
      <c r="BU86" s="47"/>
      <c r="BV86" s="47"/>
      <c r="BW86" s="47"/>
      <c r="BX86" s="47"/>
      <c r="BY86" s="47"/>
      <c r="BZ86" s="47"/>
      <c r="CA86" s="47"/>
      <c r="CB86" s="47"/>
      <c r="CC86" s="47"/>
      <c r="CD86" s="47"/>
      <c r="CE86" s="47"/>
      <c r="CF86" s="47"/>
      <c r="CG86" s="47"/>
      <c r="CH86" s="47"/>
      <c r="CI86" s="47"/>
      <c r="CJ86" s="47"/>
      <c r="CK86" s="47"/>
      <c r="CL86" s="47"/>
      <c r="CM86" s="47"/>
      <c r="CN86" s="47"/>
      <c r="CO86" s="47"/>
      <c r="CP86" s="47"/>
      <c r="CQ86" s="47"/>
      <c r="CR86" s="47"/>
      <c r="CS86" s="47"/>
      <c r="CT86" s="47"/>
      <c r="CU86" s="47"/>
      <c r="CV86" s="47"/>
      <c r="CW86" s="47"/>
      <c r="CX86" s="47"/>
      <c r="CY86" s="47"/>
      <c r="CZ86" s="47"/>
      <c r="DA86" s="47"/>
      <c r="DB86" s="47"/>
      <c r="DC86" s="47"/>
      <c r="DD86" s="47"/>
      <c r="DE86" s="47"/>
      <c r="DF86" s="47"/>
      <c r="DG86" s="47"/>
      <c r="DH86" s="47"/>
      <c r="DI86" s="47"/>
      <c r="DJ86" s="47"/>
      <c r="DK86" s="47"/>
      <c r="DL86" s="47"/>
      <c r="DM86" s="47"/>
      <c r="DN86" s="47"/>
      <c r="DO86" s="47"/>
      <c r="DP86" s="47"/>
      <c r="DQ86" s="47"/>
      <c r="DR86" s="47"/>
      <c r="DS86" s="47"/>
      <c r="DT86" s="47"/>
      <c r="DU86" s="47"/>
      <c r="DV86" s="47"/>
      <c r="DW86" s="47"/>
      <c r="DX86" s="47"/>
      <c r="DY86" s="47"/>
      <c r="DZ86" s="47"/>
      <c r="EA86" s="47"/>
      <c r="EB86" s="47"/>
      <c r="EC86" s="47"/>
      <c r="ED86" s="47"/>
      <c r="EE86" s="47"/>
      <c r="EF86" s="47"/>
      <c r="EG86" s="47"/>
      <c r="EH86" s="47"/>
      <c r="EI86" s="47"/>
      <c r="EJ86" s="47"/>
      <c r="EK86" s="47"/>
      <c r="EL86" s="47"/>
    </row>
    <row r="87" customFormat="false" ht="12.75" hidden="false" customHeight="false" outlineLevel="0" collapsed="false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  <c r="BT87" s="47"/>
      <c r="BU87" s="47"/>
      <c r="BV87" s="47"/>
      <c r="BW87" s="47"/>
      <c r="BX87" s="47"/>
      <c r="BY87" s="47"/>
      <c r="BZ87" s="47"/>
      <c r="CA87" s="47"/>
      <c r="CB87" s="47"/>
      <c r="CC87" s="47"/>
      <c r="CD87" s="47"/>
      <c r="CE87" s="47"/>
      <c r="CF87" s="47"/>
      <c r="CG87" s="47"/>
      <c r="CH87" s="47"/>
      <c r="CI87" s="47"/>
      <c r="CJ87" s="47"/>
      <c r="CK87" s="47"/>
      <c r="CL87" s="47"/>
      <c r="CM87" s="47"/>
      <c r="CN87" s="47"/>
      <c r="CO87" s="47"/>
      <c r="CP87" s="47"/>
      <c r="CQ87" s="47"/>
      <c r="CR87" s="47"/>
      <c r="CS87" s="47"/>
      <c r="CT87" s="47"/>
      <c r="CU87" s="47"/>
      <c r="CV87" s="47"/>
      <c r="CW87" s="47"/>
      <c r="CX87" s="47"/>
      <c r="CY87" s="47"/>
      <c r="CZ87" s="47"/>
      <c r="DA87" s="47"/>
      <c r="DB87" s="47"/>
      <c r="DC87" s="47"/>
      <c r="DD87" s="47"/>
      <c r="DE87" s="47"/>
      <c r="DF87" s="47"/>
      <c r="DG87" s="47"/>
      <c r="DH87" s="47"/>
      <c r="DI87" s="47"/>
      <c r="DJ87" s="47"/>
      <c r="DK87" s="47"/>
      <c r="DL87" s="47"/>
      <c r="DM87" s="47"/>
      <c r="DN87" s="47"/>
      <c r="DO87" s="47"/>
      <c r="DP87" s="47"/>
      <c r="DQ87" s="47"/>
      <c r="DR87" s="47"/>
      <c r="DS87" s="47"/>
      <c r="DT87" s="47"/>
      <c r="DU87" s="47"/>
      <c r="DV87" s="47"/>
      <c r="DW87" s="47"/>
      <c r="DX87" s="47"/>
      <c r="DY87" s="47"/>
      <c r="DZ87" s="47"/>
      <c r="EA87" s="47"/>
      <c r="EB87" s="47"/>
      <c r="EC87" s="47"/>
      <c r="ED87" s="47"/>
      <c r="EE87" s="47"/>
      <c r="EF87" s="47"/>
      <c r="EG87" s="47"/>
      <c r="EH87" s="47"/>
      <c r="EI87" s="47"/>
      <c r="EJ87" s="47"/>
      <c r="EK87" s="47"/>
      <c r="EL87" s="47"/>
    </row>
    <row r="88" customFormat="false" ht="12.75" hidden="false" customHeight="false" outlineLevel="0" collapsed="false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  <c r="BT88" s="47"/>
      <c r="BU88" s="47"/>
      <c r="BV88" s="47"/>
      <c r="BW88" s="47"/>
      <c r="BX88" s="47"/>
      <c r="BY88" s="47"/>
      <c r="BZ88" s="47"/>
      <c r="CA88" s="47"/>
      <c r="CB88" s="47"/>
      <c r="CC88" s="47"/>
      <c r="CD88" s="47"/>
      <c r="CE88" s="47"/>
      <c r="CF88" s="47"/>
      <c r="CG88" s="47"/>
      <c r="CH88" s="47"/>
      <c r="CI88" s="47"/>
      <c r="CJ88" s="47"/>
      <c r="CK88" s="47"/>
      <c r="CL88" s="47"/>
      <c r="CM88" s="47"/>
      <c r="CN88" s="47"/>
      <c r="CO88" s="47"/>
      <c r="CP88" s="47"/>
      <c r="CQ88" s="47"/>
      <c r="CR88" s="47"/>
      <c r="CS88" s="47"/>
      <c r="CT88" s="47"/>
      <c r="CU88" s="47"/>
      <c r="CV88" s="47"/>
      <c r="CW88" s="47"/>
      <c r="CX88" s="47"/>
      <c r="CY88" s="47"/>
      <c r="CZ88" s="47"/>
      <c r="DA88" s="47"/>
      <c r="DB88" s="47"/>
      <c r="DC88" s="47"/>
      <c r="DD88" s="47"/>
      <c r="DE88" s="47"/>
      <c r="DF88" s="47"/>
      <c r="DG88" s="47"/>
      <c r="DH88" s="47"/>
      <c r="DI88" s="47"/>
      <c r="DJ88" s="47"/>
      <c r="DK88" s="47"/>
      <c r="DL88" s="47"/>
      <c r="DM88" s="47"/>
      <c r="DN88" s="47"/>
      <c r="DO88" s="47"/>
      <c r="DP88" s="47"/>
      <c r="DQ88" s="47"/>
      <c r="DR88" s="47"/>
      <c r="DS88" s="47"/>
      <c r="DT88" s="47"/>
      <c r="DU88" s="47"/>
      <c r="DV88" s="47"/>
      <c r="DW88" s="47"/>
      <c r="DX88" s="47"/>
      <c r="DY88" s="47"/>
      <c r="DZ88" s="47"/>
      <c r="EA88" s="47"/>
      <c r="EB88" s="47"/>
      <c r="EC88" s="47"/>
      <c r="ED88" s="47"/>
      <c r="EE88" s="47"/>
      <c r="EF88" s="47"/>
      <c r="EG88" s="47"/>
      <c r="EH88" s="47"/>
      <c r="EI88" s="47"/>
      <c r="EJ88" s="47"/>
      <c r="EK88" s="47"/>
      <c r="EL88" s="47"/>
    </row>
    <row r="89" customFormat="false" ht="12.75" hidden="false" customHeight="false" outlineLevel="0" collapsed="false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  <c r="CE89" s="47"/>
      <c r="CF89" s="47"/>
      <c r="CG89" s="47"/>
      <c r="CH89" s="47"/>
      <c r="CI89" s="47"/>
      <c r="CJ89" s="47"/>
      <c r="CK89" s="47"/>
      <c r="CL89" s="47"/>
      <c r="CM89" s="47"/>
      <c r="CN89" s="47"/>
      <c r="CO89" s="47"/>
      <c r="CP89" s="47"/>
      <c r="CQ89" s="47"/>
      <c r="CR89" s="47"/>
      <c r="CS89" s="47"/>
      <c r="CT89" s="47"/>
      <c r="CU89" s="47"/>
      <c r="CV89" s="47"/>
      <c r="CW89" s="47"/>
      <c r="CX89" s="47"/>
      <c r="CY89" s="47"/>
      <c r="CZ89" s="47"/>
      <c r="DA89" s="47"/>
      <c r="DB89" s="47"/>
      <c r="DC89" s="47"/>
      <c r="DD89" s="47"/>
      <c r="DE89" s="47"/>
      <c r="DF89" s="47"/>
      <c r="DG89" s="47"/>
      <c r="DH89" s="47"/>
      <c r="DI89" s="47"/>
      <c r="DJ89" s="47"/>
      <c r="DK89" s="47"/>
      <c r="DL89" s="47"/>
      <c r="DM89" s="47"/>
      <c r="DN89" s="47"/>
      <c r="DO89" s="47"/>
      <c r="DP89" s="47"/>
      <c r="DQ89" s="47"/>
      <c r="DR89" s="47"/>
      <c r="DS89" s="47"/>
      <c r="DT89" s="47"/>
      <c r="DU89" s="47"/>
      <c r="DV89" s="47"/>
      <c r="DW89" s="47"/>
      <c r="DX89" s="47"/>
      <c r="DY89" s="47"/>
      <c r="DZ89" s="47"/>
      <c r="EA89" s="47"/>
      <c r="EB89" s="47"/>
      <c r="EC89" s="47"/>
      <c r="ED89" s="47"/>
      <c r="EE89" s="47"/>
      <c r="EF89" s="47"/>
      <c r="EG89" s="47"/>
      <c r="EH89" s="47"/>
      <c r="EI89" s="47"/>
      <c r="EJ89" s="47"/>
      <c r="EK89" s="47"/>
      <c r="EL89" s="47"/>
    </row>
    <row r="90" customFormat="false" ht="12.75" hidden="false" customHeight="false" outlineLevel="0" collapsed="false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7"/>
      <c r="CE90" s="47"/>
      <c r="CF90" s="47"/>
      <c r="CG90" s="47"/>
      <c r="CH90" s="47"/>
      <c r="CI90" s="47"/>
      <c r="CJ90" s="47"/>
      <c r="CK90" s="47"/>
      <c r="CL90" s="47"/>
      <c r="CM90" s="47"/>
      <c r="CN90" s="47"/>
      <c r="CO90" s="47"/>
      <c r="CP90" s="47"/>
      <c r="CQ90" s="47"/>
      <c r="CR90" s="47"/>
      <c r="CS90" s="47"/>
      <c r="CT90" s="47"/>
      <c r="CU90" s="47"/>
      <c r="CV90" s="47"/>
      <c r="CW90" s="47"/>
      <c r="CX90" s="47"/>
      <c r="CY90" s="47"/>
      <c r="CZ90" s="47"/>
      <c r="DA90" s="47"/>
      <c r="DB90" s="47"/>
      <c r="DC90" s="47"/>
      <c r="DD90" s="47"/>
      <c r="DE90" s="47"/>
      <c r="DF90" s="47"/>
      <c r="DG90" s="47"/>
      <c r="DH90" s="47"/>
      <c r="DI90" s="47"/>
      <c r="DJ90" s="47"/>
      <c r="DK90" s="47"/>
      <c r="DL90" s="47"/>
      <c r="DM90" s="47"/>
      <c r="DN90" s="47"/>
      <c r="DO90" s="47"/>
      <c r="DP90" s="47"/>
      <c r="DQ90" s="47"/>
      <c r="DR90" s="47"/>
      <c r="DS90" s="47"/>
      <c r="DT90" s="47"/>
      <c r="DU90" s="47"/>
      <c r="DV90" s="47"/>
      <c r="DW90" s="47"/>
      <c r="DX90" s="47"/>
      <c r="DY90" s="47"/>
      <c r="DZ90" s="47"/>
      <c r="EA90" s="47"/>
      <c r="EB90" s="47"/>
      <c r="EC90" s="47"/>
      <c r="ED90" s="47"/>
      <c r="EE90" s="47"/>
      <c r="EF90" s="47"/>
      <c r="EG90" s="47"/>
      <c r="EH90" s="47"/>
      <c r="EI90" s="47"/>
      <c r="EJ90" s="47"/>
      <c r="EK90" s="47"/>
      <c r="EL90" s="47"/>
    </row>
    <row r="91" customFormat="false" ht="12.75" hidden="false" customHeight="false" outlineLevel="0" collapsed="false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7"/>
      <c r="CE91" s="47"/>
      <c r="CF91" s="47"/>
      <c r="CG91" s="47"/>
      <c r="CH91" s="47"/>
      <c r="CI91" s="47"/>
      <c r="CJ91" s="47"/>
      <c r="CK91" s="47"/>
      <c r="CL91" s="47"/>
      <c r="CM91" s="47"/>
      <c r="CN91" s="47"/>
      <c r="CO91" s="47"/>
      <c r="CP91" s="47"/>
      <c r="CQ91" s="47"/>
      <c r="CR91" s="47"/>
      <c r="CS91" s="47"/>
      <c r="CT91" s="47"/>
      <c r="CU91" s="47"/>
      <c r="CV91" s="47"/>
      <c r="CW91" s="47"/>
      <c r="CX91" s="47"/>
      <c r="CY91" s="47"/>
      <c r="CZ91" s="47"/>
      <c r="DA91" s="47"/>
      <c r="DB91" s="47"/>
      <c r="DC91" s="47"/>
      <c r="DD91" s="47"/>
      <c r="DE91" s="47"/>
      <c r="DF91" s="47"/>
      <c r="DG91" s="47"/>
      <c r="DH91" s="47"/>
      <c r="DI91" s="47"/>
      <c r="DJ91" s="47"/>
      <c r="DK91" s="47"/>
      <c r="DL91" s="47"/>
      <c r="DM91" s="47"/>
      <c r="DN91" s="47"/>
      <c r="DO91" s="47"/>
      <c r="DP91" s="47"/>
      <c r="DQ91" s="47"/>
      <c r="DR91" s="47"/>
      <c r="DS91" s="47"/>
      <c r="DT91" s="47"/>
      <c r="DU91" s="47"/>
      <c r="DV91" s="47"/>
      <c r="DW91" s="47"/>
      <c r="DX91" s="47"/>
      <c r="DY91" s="47"/>
      <c r="DZ91" s="47"/>
      <c r="EA91" s="47"/>
      <c r="EB91" s="47"/>
      <c r="EC91" s="47"/>
      <c r="ED91" s="47"/>
      <c r="EE91" s="47"/>
      <c r="EF91" s="47"/>
      <c r="EG91" s="47"/>
      <c r="EH91" s="47"/>
      <c r="EI91" s="47"/>
      <c r="EJ91" s="47"/>
      <c r="EK91" s="47"/>
      <c r="EL91" s="47"/>
    </row>
    <row r="92" customFormat="false" ht="12.75" hidden="false" customHeight="false" outlineLevel="0" collapsed="false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7"/>
      <c r="CY92" s="47"/>
      <c r="CZ92" s="47"/>
      <c r="DA92" s="47"/>
      <c r="DB92" s="47"/>
      <c r="DC92" s="47"/>
      <c r="DD92" s="47"/>
      <c r="DE92" s="47"/>
      <c r="DF92" s="47"/>
      <c r="DG92" s="47"/>
      <c r="DH92" s="47"/>
      <c r="DI92" s="47"/>
      <c r="DJ92" s="47"/>
      <c r="DK92" s="47"/>
      <c r="DL92" s="47"/>
      <c r="DM92" s="47"/>
      <c r="DN92" s="47"/>
      <c r="DO92" s="47"/>
      <c r="DP92" s="47"/>
      <c r="DQ92" s="47"/>
      <c r="DR92" s="47"/>
      <c r="DS92" s="47"/>
      <c r="DT92" s="47"/>
      <c r="DU92" s="47"/>
      <c r="DV92" s="47"/>
      <c r="DW92" s="47"/>
      <c r="DX92" s="47"/>
      <c r="DY92" s="47"/>
      <c r="DZ92" s="47"/>
      <c r="EA92" s="47"/>
      <c r="EB92" s="47"/>
      <c r="EC92" s="47"/>
      <c r="ED92" s="47"/>
      <c r="EE92" s="47"/>
      <c r="EF92" s="47"/>
      <c r="EG92" s="47"/>
      <c r="EH92" s="47"/>
      <c r="EI92" s="47"/>
      <c r="EJ92" s="47"/>
      <c r="EK92" s="47"/>
      <c r="EL92" s="47"/>
    </row>
    <row r="93" customFormat="false" ht="12.75" hidden="false" customHeight="false" outlineLevel="0" collapsed="false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  <c r="CE93" s="47"/>
      <c r="CF93" s="47"/>
      <c r="CG93" s="47"/>
      <c r="CH93" s="47"/>
      <c r="CI93" s="47"/>
      <c r="CJ93" s="47"/>
      <c r="CK93" s="47"/>
      <c r="CL93" s="47"/>
      <c r="CM93" s="47"/>
      <c r="CN93" s="47"/>
      <c r="CO93" s="47"/>
      <c r="CP93" s="47"/>
      <c r="CQ93" s="47"/>
      <c r="CR93" s="47"/>
      <c r="CS93" s="47"/>
      <c r="CT93" s="47"/>
      <c r="CU93" s="47"/>
      <c r="CV93" s="47"/>
      <c r="CW93" s="47"/>
      <c r="CX93" s="47"/>
      <c r="CY93" s="47"/>
      <c r="CZ93" s="47"/>
      <c r="DA93" s="47"/>
      <c r="DB93" s="47"/>
      <c r="DC93" s="47"/>
      <c r="DD93" s="47"/>
      <c r="DE93" s="47"/>
      <c r="DF93" s="47"/>
      <c r="DG93" s="47"/>
      <c r="DH93" s="47"/>
      <c r="DI93" s="47"/>
      <c r="DJ93" s="47"/>
      <c r="DK93" s="47"/>
      <c r="DL93" s="47"/>
      <c r="DM93" s="47"/>
      <c r="DN93" s="47"/>
      <c r="DO93" s="47"/>
      <c r="DP93" s="47"/>
      <c r="DQ93" s="47"/>
      <c r="DR93" s="47"/>
      <c r="DS93" s="47"/>
      <c r="DT93" s="47"/>
      <c r="DU93" s="47"/>
      <c r="DV93" s="47"/>
      <c r="DW93" s="47"/>
      <c r="DX93" s="47"/>
      <c r="DY93" s="47"/>
      <c r="DZ93" s="47"/>
      <c r="EA93" s="47"/>
      <c r="EB93" s="47"/>
      <c r="EC93" s="47"/>
      <c r="ED93" s="47"/>
      <c r="EE93" s="47"/>
      <c r="EF93" s="47"/>
      <c r="EG93" s="47"/>
      <c r="EH93" s="47"/>
      <c r="EI93" s="47"/>
      <c r="EJ93" s="47"/>
      <c r="EK93" s="47"/>
      <c r="EL93" s="47"/>
    </row>
    <row r="94" customFormat="false" ht="12.75" hidden="false" customHeight="false" outlineLevel="0" collapsed="false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  <c r="CF94" s="47"/>
      <c r="CG94" s="47"/>
      <c r="CH94" s="47"/>
      <c r="CI94" s="47"/>
      <c r="CJ94" s="47"/>
      <c r="CK94" s="47"/>
      <c r="CL94" s="47"/>
      <c r="CM94" s="47"/>
      <c r="CN94" s="47"/>
      <c r="CO94" s="47"/>
      <c r="CP94" s="47"/>
      <c r="CQ94" s="47"/>
      <c r="CR94" s="47"/>
      <c r="CS94" s="47"/>
      <c r="CT94" s="47"/>
      <c r="CU94" s="47"/>
      <c r="CV94" s="47"/>
      <c r="CW94" s="47"/>
      <c r="CX94" s="47"/>
      <c r="CY94" s="47"/>
      <c r="CZ94" s="47"/>
      <c r="DA94" s="47"/>
      <c r="DB94" s="47"/>
      <c r="DC94" s="47"/>
      <c r="DD94" s="47"/>
      <c r="DE94" s="47"/>
      <c r="DF94" s="47"/>
      <c r="DG94" s="47"/>
      <c r="DH94" s="47"/>
      <c r="DI94" s="47"/>
      <c r="DJ94" s="47"/>
      <c r="DK94" s="47"/>
      <c r="DL94" s="47"/>
      <c r="DM94" s="47"/>
      <c r="DN94" s="47"/>
      <c r="DO94" s="47"/>
      <c r="DP94" s="47"/>
      <c r="DQ94" s="47"/>
      <c r="DR94" s="47"/>
      <c r="DS94" s="47"/>
      <c r="DT94" s="47"/>
      <c r="DU94" s="47"/>
      <c r="DV94" s="47"/>
      <c r="DW94" s="47"/>
      <c r="DX94" s="47"/>
      <c r="DY94" s="47"/>
      <c r="DZ94" s="47"/>
      <c r="EA94" s="47"/>
      <c r="EB94" s="47"/>
      <c r="EC94" s="47"/>
      <c r="ED94" s="47"/>
      <c r="EE94" s="47"/>
      <c r="EF94" s="47"/>
      <c r="EG94" s="47"/>
      <c r="EH94" s="47"/>
      <c r="EI94" s="47"/>
      <c r="EJ94" s="47"/>
      <c r="EK94" s="47"/>
      <c r="EL94" s="4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3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6" activeCellId="0" sqref="F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0" min="1" style="33" width="9.14"/>
    <col collapsed="false" customWidth="true" hidden="false" outlineLevel="0" max="12" min="11" style="33" width="12.7"/>
    <col collapsed="false" customWidth="true" hidden="false" outlineLevel="0" max="87" min="13" style="33" width="9.14"/>
  </cols>
  <sheetData>
    <row r="1" customFormat="false" ht="12.75" hidden="false" customHeight="false" outlineLevel="0" collapsed="false">
      <c r="D1" s="29" t="e">
        <f aca="false">SUM(D3:D6)</f>
        <v>#N/A</v>
      </c>
    </row>
    <row r="2" customFormat="false" ht="12.75" hidden="false" customHeight="false" outlineLevel="0" collapsed="false">
      <c r="K2" s="33" t="s">
        <v>228</v>
      </c>
    </row>
    <row r="3" customFormat="false" ht="12.75" hidden="false" customHeight="false" outlineLevel="0" collapsed="false">
      <c r="B3" s="35"/>
      <c r="C3" s="29"/>
      <c r="D3" s="29"/>
      <c r="E3" s="29"/>
      <c r="F3" s="29"/>
      <c r="K3" s="35" t="n">
        <v>37073</v>
      </c>
    </row>
    <row r="4" customFormat="false" ht="12.75" hidden="false" customHeight="false" outlineLevel="0" collapsed="false">
      <c r="B4" s="35" t="n">
        <v>37104</v>
      </c>
      <c r="C4" s="29" t="e">
        <f aca="false">DSUM(socalopt,"contractdiff",$K4:$K5)</f>
        <v>#VALUE!</v>
      </c>
      <c r="D4" s="29" t="e">
        <f aca="false">DSUM(socalopt,"netgamma",$K4:$K5)</f>
        <v>#N/A</v>
      </c>
      <c r="E4" s="29" t="n">
        <f aca="false">'OPTION GAMMA'!I5</f>
        <v>0.3127821246937</v>
      </c>
      <c r="F4" s="29" t="e">
        <f aca="false">SUM(D4:E4)</f>
        <v>#N/A</v>
      </c>
      <c r="K4" s="33" t="s">
        <v>228</v>
      </c>
    </row>
    <row r="5" customFormat="false" ht="12.75" hidden="false" customHeight="false" outlineLevel="0" collapsed="false">
      <c r="B5" s="35" t="n">
        <v>37135</v>
      </c>
      <c r="C5" s="29" t="e">
        <f aca="false">DSUM(socalopt,"contractdiff",$K6:$K7)</f>
        <v>#VALUE!</v>
      </c>
      <c r="D5" s="29" t="e">
        <f aca="false">DSUM(socalopt,"netgamma",$K6:$K7)</f>
        <v>#N/A</v>
      </c>
      <c r="E5" s="29" t="n">
        <f aca="false">'OPTION GAMMA'!I6</f>
        <v>0.672201419264685</v>
      </c>
      <c r="F5" s="29" t="e">
        <f aca="false">SUM(D5:E5)</f>
        <v>#N/A</v>
      </c>
      <c r="K5" s="35" t="n">
        <v>37104</v>
      </c>
    </row>
    <row r="6" customFormat="false" ht="12.75" hidden="false" customHeight="false" outlineLevel="0" collapsed="false">
      <c r="B6" s="35" t="n">
        <v>37165</v>
      </c>
      <c r="C6" s="29" t="e">
        <f aca="false">DSUM(socalopt,"contractdiff",$K7:$K8)</f>
        <v>#VALUE!</v>
      </c>
      <c r="D6" s="29" t="e">
        <f aca="false">DSUM(socalopt,"netgamma",$K7:$K8)</f>
        <v>#VALUE!</v>
      </c>
      <c r="E6" s="29" t="n">
        <f aca="false">'OPTION GAMMA'!I7</f>
        <v>0.90115998344203</v>
      </c>
      <c r="F6" s="29" t="e">
        <f aca="false">SUM(D6:E6)</f>
        <v>#VALUE!</v>
      </c>
      <c r="K6" s="33" t="s">
        <v>228</v>
      </c>
    </row>
    <row r="7" customFormat="false" ht="12.75" hidden="false" customHeight="false" outlineLevel="0" collapsed="false">
      <c r="E7" s="29" t="n">
        <f aca="false">'OPTION GAMMA'!I8</f>
        <v>1.23926171199998</v>
      </c>
      <c r="K7" s="35" t="n">
        <v>37135</v>
      </c>
    </row>
    <row r="8" customFormat="false" ht="12.75" hidden="false" customHeight="false" outlineLevel="0" collapsed="false">
      <c r="E8" s="29" t="n">
        <f aca="false">'OPTION GAMMA'!I9</f>
        <v>1.24017306313959</v>
      </c>
      <c r="K8" s="33" t="s">
        <v>228</v>
      </c>
    </row>
    <row r="9" customFormat="false" ht="12.75" hidden="false" customHeight="false" outlineLevel="0" collapsed="false">
      <c r="E9" s="29" t="n">
        <f aca="false">'OPTION GAMMA'!I10</f>
        <v>1.17872513859178</v>
      </c>
      <c r="K9" s="35" t="n">
        <v>37165</v>
      </c>
    </row>
    <row r="10" customFormat="false" ht="12.75" hidden="false" customHeight="false" outlineLevel="0" collapsed="false">
      <c r="E10" s="29" t="n">
        <f aca="false">'OPTION GAMMA'!I11</f>
        <v>1.15843319573344</v>
      </c>
    </row>
    <row r="11" customFormat="false" ht="12.75" hidden="false" customHeight="false" outlineLevel="0" collapsed="false">
      <c r="A11" s="35" t="n">
        <f aca="true">TODAY()</f>
        <v>45926</v>
      </c>
      <c r="E11" s="29" t="n">
        <f aca="false">'OPTION GAMMA'!I12</f>
        <v>1.07580804798369</v>
      </c>
      <c r="F11" s="33" t="n">
        <v>0</v>
      </c>
    </row>
    <row r="13" customFormat="false" ht="12.75" hidden="false" customHeight="false" outlineLevel="0" collapsed="false">
      <c r="K13" s="33" t="s">
        <v>136</v>
      </c>
      <c r="L13" s="33" t="s">
        <v>136</v>
      </c>
      <c r="M13" s="33" t="s">
        <v>136</v>
      </c>
      <c r="N13" s="33" t="s">
        <v>229</v>
      </c>
      <c r="P13" s="33" t="s">
        <v>230</v>
      </c>
    </row>
    <row r="14" customFormat="false" ht="12.75" hidden="false" customHeight="false" outlineLevel="0" collapsed="false">
      <c r="B14" s="33" t="s">
        <v>228</v>
      </c>
      <c r="C14" s="33" t="s">
        <v>231</v>
      </c>
      <c r="D14" s="33" t="s">
        <v>34</v>
      </c>
      <c r="E14" s="33" t="s">
        <v>232</v>
      </c>
      <c r="F14" s="33" t="s">
        <v>233</v>
      </c>
      <c r="G14" s="33" t="s">
        <v>234</v>
      </c>
      <c r="H14" s="33" t="s">
        <v>235</v>
      </c>
      <c r="I14" s="33" t="s">
        <v>236</v>
      </c>
      <c r="J14" s="33" t="s">
        <v>237</v>
      </c>
      <c r="K14" s="33" t="s">
        <v>238</v>
      </c>
      <c r="L14" s="33" t="s">
        <v>239</v>
      </c>
      <c r="M14" s="33" t="s">
        <v>240</v>
      </c>
      <c r="N14" s="33" t="s">
        <v>241</v>
      </c>
      <c r="O14" s="33" t="s">
        <v>137</v>
      </c>
      <c r="P14" s="33" t="s">
        <v>242</v>
      </c>
    </row>
    <row r="15" customFormat="false" ht="12.75" hidden="false" customHeight="false" outlineLevel="0" collapsed="false">
      <c r="A15" s="33" t="s">
        <v>222</v>
      </c>
      <c r="B15" s="35" t="n">
        <v>37073</v>
      </c>
      <c r="C15" s="35"/>
      <c r="D15" s="47" t="n">
        <v>-3</v>
      </c>
      <c r="E15" s="33" t="n">
        <v>2</v>
      </c>
      <c r="F15" s="29" t="e">
        <f aca="false">VLOOKUP(B15,BASISSETTLE,6,FALSE())+VLOOKUP(B15,PARAMS,6,FALSE())+F$11</f>
        <v>#N/A</v>
      </c>
      <c r="G15" s="33" t="n">
        <v>3.4</v>
      </c>
      <c r="H15" s="33" t="e">
        <f aca="false">VLOOKUP($B15,PARAMS,3,FALSE())</f>
        <v>#N/A</v>
      </c>
      <c r="I15" s="33" t="e">
        <f aca="false">VLOOKUP($B15,PARAMS,7,FALSE())</f>
        <v>#N/A</v>
      </c>
      <c r="J15" s="33" t="n">
        <v>0.15</v>
      </c>
      <c r="K15" s="29" t="e">
        <f aca="false">bsd(2,$E15,$F15,$G15,$B15-$A$11,$H15,$I15,0.3)</f>
        <v>#VALUE!</v>
      </c>
      <c r="L15" s="29" t="e">
        <f aca="false">bsd(2,$E15,$F15,$G15,$B15-$A$11,$H15+$J15,$I15,0.3)</f>
        <v>#N/A</v>
      </c>
      <c r="M15" s="29" t="e">
        <f aca="false">L15-K15</f>
        <v>#VALUE!</v>
      </c>
      <c r="N15" s="47" t="e">
        <f aca="false">M15*D15</f>
        <v>#VALUE!</v>
      </c>
      <c r="O15" s="32" t="e">
        <f aca="false">bsd(3,$E15,$F15,$G15,$B15-$A$11,$H15+$J15,$I15,0.3)</f>
        <v>#N/A</v>
      </c>
      <c r="P15" s="33" t="e">
        <f aca="false">O15*D15</f>
        <v>#N/A</v>
      </c>
    </row>
    <row r="16" customFormat="false" ht="12.75" hidden="false" customHeight="false" outlineLevel="0" collapsed="false">
      <c r="A16" s="33" t="s">
        <v>222</v>
      </c>
      <c r="B16" s="35" t="n">
        <v>37104</v>
      </c>
      <c r="C16" s="35"/>
      <c r="D16" s="47" t="n">
        <v>-3</v>
      </c>
      <c r="E16" s="33" t="n">
        <v>2</v>
      </c>
      <c r="F16" s="29" t="e">
        <f aca="false">VLOOKUP(B16,BASISSETTLE,6,FALSE())+VLOOKUP(B16,PARAMS,6,FALSE())+F$11</f>
        <v>#N/A</v>
      </c>
      <c r="G16" s="33" t="n">
        <v>3.4</v>
      </c>
      <c r="H16" s="33" t="e">
        <f aca="false">VLOOKUP($B16,PARAMS,3,FALSE())</f>
        <v>#N/A</v>
      </c>
      <c r="I16" s="33" t="e">
        <f aca="false">VLOOKUP($B16,PARAMS,7,FALSE())</f>
        <v>#N/A</v>
      </c>
      <c r="J16" s="33" t="n">
        <f aca="false">J15</f>
        <v>0.15</v>
      </c>
      <c r="K16" s="29" t="e">
        <f aca="false">bsd(2,$E16,$F16,$G16,$B16-$A$11,$H16,$I16,0.3)</f>
        <v>#VALUE!</v>
      </c>
      <c r="L16" s="29" t="e">
        <f aca="false">bsd(2,$E16,$F16,$G16,$B16-$A$11,$H16+J16,$I16,0.3)</f>
        <v>#N/A</v>
      </c>
      <c r="M16" s="29" t="e">
        <f aca="false">L16-K16</f>
        <v>#VALUE!</v>
      </c>
      <c r="N16" s="47" t="e">
        <f aca="false">M16*D16</f>
        <v>#VALUE!</v>
      </c>
      <c r="O16" s="32" t="e">
        <f aca="false">bsd(3,$E16,$F16,$G16,$B16-$A$11,$H16+$J16,$I16,0.3)</f>
        <v>#N/A</v>
      </c>
      <c r="P16" s="33" t="e">
        <f aca="false">O16*D16</f>
        <v>#N/A</v>
      </c>
    </row>
    <row r="17" customFormat="false" ht="12.75" hidden="false" customHeight="false" outlineLevel="0" collapsed="false">
      <c r="A17" s="33" t="s">
        <v>222</v>
      </c>
      <c r="B17" s="35" t="n">
        <v>37135</v>
      </c>
      <c r="C17" s="35"/>
      <c r="D17" s="47" t="n">
        <v>-3</v>
      </c>
      <c r="E17" s="33" t="n">
        <v>2</v>
      </c>
      <c r="F17" s="29" t="e">
        <f aca="false">VLOOKUP(B17,BASISSETTLE,6,FALSE())+VLOOKUP(B17,PARAMS,6,FALSE())+F$11</f>
        <v>#N/A</v>
      </c>
      <c r="G17" s="33" t="n">
        <v>3.4</v>
      </c>
      <c r="H17" s="33" t="e">
        <f aca="false">VLOOKUP($B17,PARAMS,3,FALSE())</f>
        <v>#N/A</v>
      </c>
      <c r="I17" s="33" t="e">
        <f aca="false">VLOOKUP($B17,PARAMS,7,FALSE())</f>
        <v>#N/A</v>
      </c>
      <c r="J17" s="33" t="n">
        <f aca="false">J16</f>
        <v>0.15</v>
      </c>
      <c r="K17" s="29" t="e">
        <f aca="false">bsd(2,$E17,$F17,$G17,$B17-$A$11,$H17,$I17,0.3)</f>
        <v>#VALUE!</v>
      </c>
      <c r="L17" s="29" t="e">
        <f aca="false">bsd(2,$E17,$F17,$G17,$B17-$A$11,$H17+J17,$I17,0.3)</f>
        <v>#N/A</v>
      </c>
      <c r="M17" s="29" t="e">
        <f aca="false">L17-K17</f>
        <v>#VALUE!</v>
      </c>
      <c r="N17" s="47" t="e">
        <f aca="false">M17*D17</f>
        <v>#VALUE!</v>
      </c>
      <c r="O17" s="32" t="e">
        <f aca="false">bsd(3,$E17,$F17,$G17,$B17-$A$11,$H17+$J17,$I17,0.3)</f>
        <v>#N/A</v>
      </c>
      <c r="P17" s="33" t="e">
        <f aca="false">O17*D17</f>
        <v>#N/A</v>
      </c>
    </row>
    <row r="18" customFormat="false" ht="12.75" hidden="false" customHeight="false" outlineLevel="0" collapsed="false">
      <c r="A18" s="33" t="s">
        <v>222</v>
      </c>
      <c r="B18" s="35" t="n">
        <v>37165</v>
      </c>
      <c r="C18" s="35"/>
      <c r="D18" s="47" t="n">
        <v>-3</v>
      </c>
      <c r="E18" s="33" t="n">
        <v>2</v>
      </c>
      <c r="F18" s="29" t="e">
        <f aca="false">VLOOKUP(B18,BASISSETTLE,6,FALSE())+VLOOKUP(B18,PARAMS,6,FALSE())+F$11</f>
        <v>#N/A</v>
      </c>
      <c r="G18" s="33" t="n">
        <v>3.4</v>
      </c>
      <c r="H18" s="33" t="e">
        <f aca="false">VLOOKUP($B18,PARAMS,3,FALSE())</f>
        <v>#N/A</v>
      </c>
      <c r="I18" s="33" t="e">
        <f aca="false">VLOOKUP($B18,PARAMS,7,FALSE())</f>
        <v>#N/A</v>
      </c>
      <c r="J18" s="33" t="n">
        <f aca="false">J17</f>
        <v>0.15</v>
      </c>
      <c r="K18" s="29" t="e">
        <f aca="false">bsd(2,$E18,$F18,$G18,$B18-$A$11,$H18,$I18,0.3)</f>
        <v>#VALUE!</v>
      </c>
      <c r="L18" s="29" t="e">
        <f aca="false">bsd(2,$E18,$F18,$G18,$B18-$A$11,$H18+J18,$I18,0.3)</f>
        <v>#N/A</v>
      </c>
      <c r="M18" s="29" t="e">
        <f aca="false">L18-K18</f>
        <v>#VALUE!</v>
      </c>
      <c r="N18" s="47" t="e">
        <f aca="false">M18*D18</f>
        <v>#VALUE!</v>
      </c>
      <c r="O18" s="32" t="e">
        <f aca="false">bsd(3,$E18,$F18,$G18,$B18-$A$11,$H18+$J18,$I18,0.3)</f>
        <v>#N/A</v>
      </c>
      <c r="P18" s="33" t="e">
        <f aca="false">O18*D18</f>
        <v>#N/A</v>
      </c>
    </row>
    <row r="19" customFormat="false" ht="12.75" hidden="false" customHeight="false" outlineLevel="0" collapsed="false">
      <c r="A19" s="33" t="s">
        <v>222</v>
      </c>
      <c r="B19" s="35" t="n">
        <v>37073</v>
      </c>
      <c r="C19" s="35"/>
      <c r="D19" s="47" t="n">
        <v>31</v>
      </c>
      <c r="E19" s="33" t="n">
        <v>2</v>
      </c>
      <c r="F19" s="29" t="e">
        <f aca="false">VLOOKUP(B19,BASISSETTLE,6,FALSE())+VLOOKUP(B19,PARAMS,6,FALSE())+F$11</f>
        <v>#N/A</v>
      </c>
      <c r="G19" s="33" t="n">
        <v>4.75</v>
      </c>
      <c r="H19" s="33" t="e">
        <f aca="false">VLOOKUP($B19,PARAMS,3,FALSE())</f>
        <v>#N/A</v>
      </c>
      <c r="I19" s="33" t="e">
        <f aca="false">VLOOKUP($B19,PARAMS,7,FALSE())</f>
        <v>#N/A</v>
      </c>
      <c r="J19" s="33" t="n">
        <f aca="false">J18</f>
        <v>0.15</v>
      </c>
      <c r="K19" s="29" t="e">
        <f aca="false">bsd(2,$E19,$F19,$G19,$B19-$A$11,$H19,$I19,0.3)</f>
        <v>#VALUE!</v>
      </c>
      <c r="L19" s="29" t="e">
        <f aca="false">bsd(2,$E19,$F19,$G19,$B19-$A$11,$H19+J19,$I19,0.3)</f>
        <v>#N/A</v>
      </c>
      <c r="M19" s="29" t="e">
        <f aca="false">L19-K19</f>
        <v>#VALUE!</v>
      </c>
      <c r="N19" s="47" t="e">
        <f aca="false">M19*D19</f>
        <v>#VALUE!</v>
      </c>
      <c r="O19" s="32" t="e">
        <f aca="false">bsd(3,$E19,$F19,$G19,$B19-$A$11,$H19+$J19,$I19,0.3)</f>
        <v>#N/A</v>
      </c>
      <c r="P19" s="33" t="e">
        <f aca="false">O19*D19</f>
        <v>#N/A</v>
      </c>
    </row>
    <row r="20" customFormat="false" ht="12.75" hidden="false" customHeight="false" outlineLevel="0" collapsed="false">
      <c r="A20" s="33" t="s">
        <v>222</v>
      </c>
      <c r="B20" s="35" t="n">
        <v>37104</v>
      </c>
      <c r="C20" s="35"/>
      <c r="D20" s="47" t="n">
        <v>31</v>
      </c>
      <c r="E20" s="33" t="n">
        <v>2</v>
      </c>
      <c r="F20" s="29" t="e">
        <f aca="false">VLOOKUP(B20,BASISSETTLE,6,FALSE())+VLOOKUP(B20,PARAMS,6,FALSE())+F$11</f>
        <v>#N/A</v>
      </c>
      <c r="G20" s="33" t="n">
        <v>4.75</v>
      </c>
      <c r="H20" s="33" t="e">
        <f aca="false">VLOOKUP($B20,PARAMS,3,FALSE())</f>
        <v>#N/A</v>
      </c>
      <c r="I20" s="33" t="e">
        <f aca="false">VLOOKUP($B20,PARAMS,7,FALSE())</f>
        <v>#N/A</v>
      </c>
      <c r="J20" s="33" t="n">
        <f aca="false">J19</f>
        <v>0.15</v>
      </c>
      <c r="K20" s="29" t="e">
        <f aca="false">bsd(2,$E20,$F20,$G20,$B20-$A$11,$H20,$I20,0.3)</f>
        <v>#VALUE!</v>
      </c>
      <c r="L20" s="29" t="e">
        <f aca="false">bsd(2,$E20,$F20,$G20,$B20-$A$11,$H20+J20,$I20,0.3)</f>
        <v>#N/A</v>
      </c>
      <c r="M20" s="29" t="e">
        <f aca="false">L20-K20</f>
        <v>#VALUE!</v>
      </c>
      <c r="N20" s="47" t="e">
        <f aca="false">M20*D20</f>
        <v>#VALUE!</v>
      </c>
      <c r="O20" s="32" t="e">
        <f aca="false">bsd(3,$E20,$F20,$G20,$B20-$A$11,$H20+$J20,$I20,0.3)</f>
        <v>#N/A</v>
      </c>
      <c r="P20" s="33" t="e">
        <f aca="false">O20*D20</f>
        <v>#N/A</v>
      </c>
    </row>
    <row r="21" customFormat="false" ht="12.75" hidden="false" customHeight="false" outlineLevel="0" collapsed="false">
      <c r="A21" s="33" t="s">
        <v>222</v>
      </c>
      <c r="B21" s="35" t="n">
        <v>37135</v>
      </c>
      <c r="C21" s="35"/>
      <c r="D21" s="47" t="n">
        <v>30</v>
      </c>
      <c r="E21" s="33" t="n">
        <v>2</v>
      </c>
      <c r="F21" s="29" t="e">
        <f aca="false">VLOOKUP(B21,BASISSETTLE,6,FALSE())+VLOOKUP(B21,PARAMS,6,FALSE())+F$11</f>
        <v>#N/A</v>
      </c>
      <c r="G21" s="33" t="n">
        <v>4.75</v>
      </c>
      <c r="H21" s="33" t="e">
        <f aca="false">VLOOKUP($B21,PARAMS,3,FALSE())</f>
        <v>#N/A</v>
      </c>
      <c r="I21" s="33" t="e">
        <f aca="false">VLOOKUP($B21,PARAMS,7,FALSE())</f>
        <v>#N/A</v>
      </c>
      <c r="J21" s="33" t="n">
        <f aca="false">J20</f>
        <v>0.15</v>
      </c>
      <c r="K21" s="29" t="e">
        <f aca="false">bsd(2,$E21,$F21,$G21,$B21-$A$11,$H21,$I21,0.3)</f>
        <v>#VALUE!</v>
      </c>
      <c r="L21" s="29" t="e">
        <f aca="false">bsd(2,$E21,$F21,$G21,$B21-$A$11,$H21+J21,$I21,0.3)</f>
        <v>#N/A</v>
      </c>
      <c r="M21" s="29" t="e">
        <f aca="false">L21-K21</f>
        <v>#VALUE!</v>
      </c>
      <c r="N21" s="47" t="e">
        <f aca="false">M21*D21</f>
        <v>#VALUE!</v>
      </c>
      <c r="O21" s="32" t="e">
        <f aca="false">bsd(3,$E21,$F21,$G21,$B21-$A$11,$H21+$J21,$I21,0.3)</f>
        <v>#N/A</v>
      </c>
      <c r="P21" s="33" t="e">
        <f aca="false">O21*D21</f>
        <v>#N/A</v>
      </c>
    </row>
    <row r="22" customFormat="false" ht="12.75" hidden="false" customHeight="false" outlineLevel="0" collapsed="false">
      <c r="A22" s="33" t="s">
        <v>222</v>
      </c>
      <c r="B22" s="35" t="n">
        <v>37165</v>
      </c>
      <c r="C22" s="35"/>
      <c r="D22" s="47" t="n">
        <v>31</v>
      </c>
      <c r="E22" s="33" t="n">
        <v>2</v>
      </c>
      <c r="F22" s="29" t="e">
        <f aca="false">VLOOKUP(B22,BASISSETTLE,6,FALSE())+VLOOKUP(B22,PARAMS,6,FALSE())+F$11</f>
        <v>#N/A</v>
      </c>
      <c r="G22" s="33" t="n">
        <v>4.75</v>
      </c>
      <c r="H22" s="33" t="e">
        <f aca="false">VLOOKUP($B22,PARAMS,3,FALSE())</f>
        <v>#N/A</v>
      </c>
      <c r="I22" s="33" t="e">
        <f aca="false">VLOOKUP($B22,PARAMS,7,FALSE())</f>
        <v>#N/A</v>
      </c>
      <c r="J22" s="33" t="n">
        <f aca="false">J21</f>
        <v>0.15</v>
      </c>
      <c r="K22" s="29" t="e">
        <f aca="false">bsd(2,$E22,$F22,$G22,$B22-$A$11,$H22,$I22,0.3)</f>
        <v>#VALUE!</v>
      </c>
      <c r="L22" s="29" t="e">
        <f aca="false">bsd(2,$E22,$F22,$G22,$B22-$A$11,$H22+J22,$I22,0.3)</f>
        <v>#N/A</v>
      </c>
      <c r="M22" s="29" t="e">
        <f aca="false">L22-K22</f>
        <v>#VALUE!</v>
      </c>
      <c r="N22" s="47" t="e">
        <f aca="false">M22*D22</f>
        <v>#VALUE!</v>
      </c>
      <c r="O22" s="32" t="e">
        <f aca="false">bsd(3,$E22,$F22,$G22,$B22-$A$11,$H22+$J22,$I22,0.3)</f>
        <v>#N/A</v>
      </c>
      <c r="P22" s="33" t="e">
        <f aca="false">O22*D22</f>
        <v>#N/A</v>
      </c>
    </row>
    <row r="23" customFormat="false" ht="12.75" hidden="false" customHeight="false" outlineLevel="0" collapsed="false">
      <c r="A23" s="33" t="s">
        <v>222</v>
      </c>
      <c r="B23" s="35" t="n">
        <v>37073</v>
      </c>
      <c r="C23" s="35"/>
      <c r="D23" s="47" t="n">
        <v>-100</v>
      </c>
      <c r="E23" s="33" t="n">
        <v>2</v>
      </c>
      <c r="F23" s="29" t="e">
        <f aca="false">VLOOKUP(B23,BASISSETTLE,6,FALSE())+VLOOKUP(B23,PARAMS,6,FALSE())+F$11</f>
        <v>#N/A</v>
      </c>
      <c r="G23" s="33" t="n">
        <v>7</v>
      </c>
      <c r="H23" s="33" t="e">
        <f aca="false">VLOOKUP($B23,PARAMS,3,FALSE())</f>
        <v>#N/A</v>
      </c>
      <c r="I23" s="33" t="e">
        <f aca="false">VLOOKUP($B23,PARAMS,7,FALSE())</f>
        <v>#N/A</v>
      </c>
      <c r="J23" s="33" t="n">
        <f aca="false">J22</f>
        <v>0.15</v>
      </c>
      <c r="K23" s="29" t="e">
        <f aca="false">bsd(2,$E23,$F23,$G23,$B23-$A$11,$H23,$I23,0.3)</f>
        <v>#VALUE!</v>
      </c>
      <c r="L23" s="29" t="e">
        <f aca="false">bsd(2,$E23,$F23,$G23,$B23-$A$11,$H23+J23,$I23,0.3)</f>
        <v>#N/A</v>
      </c>
      <c r="M23" s="29" t="e">
        <f aca="false">L23-K23</f>
        <v>#VALUE!</v>
      </c>
      <c r="N23" s="47" t="e">
        <f aca="false">M23*D23</f>
        <v>#VALUE!</v>
      </c>
      <c r="O23" s="32" t="e">
        <f aca="false">bsd(3,$E23,$F23,$G23,$B23-$A$11,$H23+$J23,$I23,0.3)</f>
        <v>#N/A</v>
      </c>
      <c r="P23" s="33" t="e">
        <f aca="false">O23*D23</f>
        <v>#N/A</v>
      </c>
    </row>
    <row r="24" customFormat="false" ht="12.75" hidden="false" customHeight="false" outlineLevel="0" collapsed="false">
      <c r="A24" s="33" t="s">
        <v>222</v>
      </c>
      <c r="B24" s="35" t="n">
        <v>37104</v>
      </c>
      <c r="C24" s="35"/>
      <c r="D24" s="47" t="n">
        <v>-100</v>
      </c>
      <c r="E24" s="33" t="n">
        <v>2</v>
      </c>
      <c r="F24" s="29" t="e">
        <f aca="false">VLOOKUP(B24,BASISSETTLE,6,FALSE())+VLOOKUP(B24,PARAMS,6,FALSE())+F$11</f>
        <v>#N/A</v>
      </c>
      <c r="G24" s="33" t="n">
        <v>7</v>
      </c>
      <c r="H24" s="33" t="e">
        <f aca="false">VLOOKUP($B24,PARAMS,3,FALSE())</f>
        <v>#N/A</v>
      </c>
      <c r="I24" s="33" t="e">
        <f aca="false">VLOOKUP($B24,PARAMS,7,FALSE())</f>
        <v>#N/A</v>
      </c>
      <c r="J24" s="33" t="n">
        <f aca="false">J23</f>
        <v>0.15</v>
      </c>
      <c r="K24" s="29" t="e">
        <f aca="false">bsd(2,$E24,$F24,$G24,$B24-$A$11,$H24,$I24,0.3)</f>
        <v>#VALUE!</v>
      </c>
      <c r="L24" s="29" t="e">
        <f aca="false">bsd(2,$E24,$F24,$G24,$B24-$A$11,$H24+J24,$I24,0.3)</f>
        <v>#N/A</v>
      </c>
      <c r="M24" s="29" t="e">
        <f aca="false">L24-K24</f>
        <v>#VALUE!</v>
      </c>
      <c r="N24" s="47" t="e">
        <f aca="false">M24*D24</f>
        <v>#VALUE!</v>
      </c>
      <c r="O24" s="32" t="e">
        <f aca="false">bsd(3,$E24,$F24,$G24,$B24-$A$11,$H24+$J24,$I24,0.3)</f>
        <v>#N/A</v>
      </c>
      <c r="P24" s="33" t="e">
        <f aca="false">O24*D24</f>
        <v>#N/A</v>
      </c>
    </row>
    <row r="25" customFormat="false" ht="12.75" hidden="false" customHeight="false" outlineLevel="0" collapsed="false">
      <c r="A25" s="33" t="s">
        <v>222</v>
      </c>
      <c r="B25" s="35" t="n">
        <v>37135</v>
      </c>
      <c r="C25" s="35"/>
      <c r="D25" s="47" t="n">
        <v>-100</v>
      </c>
      <c r="E25" s="33" t="n">
        <v>2</v>
      </c>
      <c r="F25" s="29" t="e">
        <f aca="false">VLOOKUP(B25,BASISSETTLE,6,FALSE())+VLOOKUP(B25,PARAMS,6,FALSE())+F$11</f>
        <v>#N/A</v>
      </c>
      <c r="G25" s="33" t="n">
        <v>7</v>
      </c>
      <c r="H25" s="33" t="e">
        <f aca="false">VLOOKUP($B25,PARAMS,3,FALSE())</f>
        <v>#N/A</v>
      </c>
      <c r="I25" s="33" t="e">
        <f aca="false">VLOOKUP($B25,PARAMS,7,FALSE())</f>
        <v>#N/A</v>
      </c>
      <c r="J25" s="33" t="n">
        <f aca="false">J24</f>
        <v>0.15</v>
      </c>
      <c r="K25" s="29" t="e">
        <f aca="false">bsd(2,$E25,$F25,$G25,$B25-$A$11,$H25,$I25,0.3)</f>
        <v>#VALUE!</v>
      </c>
      <c r="L25" s="29" t="e">
        <f aca="false">bsd(2,$E25,$F25,$G25,$B25-$A$11,$H25+J25,$I25,0.3)</f>
        <v>#N/A</v>
      </c>
      <c r="M25" s="29" t="e">
        <f aca="false">L25-K25</f>
        <v>#VALUE!</v>
      </c>
      <c r="N25" s="47" t="e">
        <f aca="false">M25*D25</f>
        <v>#VALUE!</v>
      </c>
      <c r="O25" s="32" t="e">
        <f aca="false">bsd(3,$E25,$F25,$G25,$B25-$A$11,$H25+$J25,$I25,0.3)</f>
        <v>#N/A</v>
      </c>
      <c r="P25" s="33" t="e">
        <f aca="false">O25*D25</f>
        <v>#N/A</v>
      </c>
    </row>
    <row r="26" customFormat="false" ht="12.75" hidden="false" customHeight="false" outlineLevel="0" collapsed="false">
      <c r="A26" s="33" t="s">
        <v>222</v>
      </c>
      <c r="B26" s="35" t="n">
        <v>37073</v>
      </c>
      <c r="C26" s="35"/>
      <c r="D26" s="47" t="n">
        <v>31</v>
      </c>
      <c r="E26" s="33" t="n">
        <v>1</v>
      </c>
      <c r="F26" s="29" t="e">
        <f aca="false">VLOOKUP(B26,BASISSETTLE,6,FALSE())+VLOOKUP(B26,PARAMS,6,FALSE())+F$11</f>
        <v>#N/A</v>
      </c>
      <c r="G26" s="33" t="n">
        <v>4.75</v>
      </c>
      <c r="H26" s="33" t="e">
        <f aca="false">VLOOKUP($B26,PARAMS,3,FALSE())</f>
        <v>#N/A</v>
      </c>
      <c r="I26" s="33" t="e">
        <f aca="false">VLOOKUP($B26,PARAMS,7,FALSE())</f>
        <v>#N/A</v>
      </c>
      <c r="J26" s="33" t="n">
        <f aca="false">J25</f>
        <v>0.15</v>
      </c>
      <c r="K26" s="29" t="e">
        <f aca="false">bsd(2,$E26,$F26,$G26,$B26-$A$11,$H26,$I26,0.3)</f>
        <v>#VALUE!</v>
      </c>
      <c r="L26" s="29" t="e">
        <f aca="false">bsd(2,$E26,$F26,$G26,$B26-$A$11,$H26+J26,$I26,0.3)</f>
        <v>#N/A</v>
      </c>
      <c r="M26" s="29" t="e">
        <f aca="false">L26-K26</f>
        <v>#VALUE!</v>
      </c>
      <c r="N26" s="47" t="e">
        <f aca="false">M26*D26</f>
        <v>#VALUE!</v>
      </c>
      <c r="O26" s="32" t="e">
        <f aca="false">bsd(3,$E26,$F26,$G26,$B26-$A$11,$H26+$J26,$I26,0.3)</f>
        <v>#N/A</v>
      </c>
      <c r="P26" s="33" t="e">
        <f aca="false">O26*D26</f>
        <v>#N/A</v>
      </c>
    </row>
    <row r="27" customFormat="false" ht="12.75" hidden="false" customHeight="false" outlineLevel="0" collapsed="false">
      <c r="A27" s="33" t="s">
        <v>222</v>
      </c>
      <c r="B27" s="35" t="n">
        <v>37104</v>
      </c>
      <c r="C27" s="35"/>
      <c r="D27" s="47" t="n">
        <v>31</v>
      </c>
      <c r="E27" s="33" t="n">
        <v>1</v>
      </c>
      <c r="F27" s="29" t="e">
        <f aca="false">VLOOKUP(B27,BASISSETTLE,6,FALSE())+VLOOKUP(B27,PARAMS,6,FALSE())+F$11</f>
        <v>#N/A</v>
      </c>
      <c r="G27" s="33" t="n">
        <v>4.75</v>
      </c>
      <c r="H27" s="33" t="e">
        <f aca="false">VLOOKUP($B27,PARAMS,3,FALSE())</f>
        <v>#N/A</v>
      </c>
      <c r="I27" s="33" t="e">
        <f aca="false">VLOOKUP($B27,PARAMS,7,FALSE())</f>
        <v>#N/A</v>
      </c>
      <c r="J27" s="33" t="n">
        <f aca="false">J26</f>
        <v>0.15</v>
      </c>
      <c r="K27" s="29" t="e">
        <f aca="false">bsd(2,$E27,$F27,$G27,$B27-$A$11,$H27,$I27,0.3)</f>
        <v>#VALUE!</v>
      </c>
      <c r="L27" s="29" t="e">
        <f aca="false">bsd(2,$E27,$F27,$G27,$B27-$A$11,$H27+J27,$I27,0.3)</f>
        <v>#N/A</v>
      </c>
      <c r="M27" s="29" t="e">
        <f aca="false">L27-K27</f>
        <v>#VALUE!</v>
      </c>
      <c r="N27" s="47" t="e">
        <f aca="false">M27*D27</f>
        <v>#VALUE!</v>
      </c>
      <c r="O27" s="32" t="e">
        <f aca="false">bsd(3,$E27,$F27,$G27,$B27-$A$11,$H27+$J27,$I27,0.3)</f>
        <v>#N/A</v>
      </c>
      <c r="P27" s="33" t="e">
        <f aca="false">O27*D27</f>
        <v>#N/A</v>
      </c>
    </row>
    <row r="28" customFormat="false" ht="12.75" hidden="false" customHeight="false" outlineLevel="0" collapsed="false">
      <c r="A28" s="33" t="s">
        <v>222</v>
      </c>
      <c r="B28" s="35" t="n">
        <v>37135</v>
      </c>
      <c r="C28" s="35"/>
      <c r="D28" s="47" t="n">
        <v>31</v>
      </c>
      <c r="E28" s="33" t="n">
        <v>1</v>
      </c>
      <c r="F28" s="29" t="e">
        <f aca="false">VLOOKUP(B28,BASISSETTLE,6,FALSE())+VLOOKUP(B28,PARAMS,6,FALSE())+F$11</f>
        <v>#N/A</v>
      </c>
      <c r="G28" s="33" t="n">
        <v>4.75</v>
      </c>
      <c r="H28" s="33" t="e">
        <f aca="false">VLOOKUP($B28,PARAMS,3,FALSE())</f>
        <v>#N/A</v>
      </c>
      <c r="I28" s="33" t="e">
        <f aca="false">VLOOKUP($B28,PARAMS,7,FALSE())</f>
        <v>#N/A</v>
      </c>
      <c r="J28" s="33" t="n">
        <f aca="false">J27</f>
        <v>0.15</v>
      </c>
      <c r="K28" s="29" t="e">
        <f aca="false">bsd(2,$E28,$F28,$G28,$B28-$A$11,$H28,$I28,0.3)</f>
        <v>#VALUE!</v>
      </c>
      <c r="L28" s="29" t="e">
        <f aca="false">bsd(2,$E28,$F28,$G28,$B28-$A$11,$H28+J28,$I28,0.3)</f>
        <v>#N/A</v>
      </c>
      <c r="M28" s="29" t="e">
        <f aca="false">L28-K28</f>
        <v>#VALUE!</v>
      </c>
      <c r="N28" s="47" t="e">
        <f aca="false">M28*D28</f>
        <v>#VALUE!</v>
      </c>
      <c r="O28" s="32" t="e">
        <f aca="false">bsd(3,$E28,$F28,$G28,$B28-$A$11,$H28+$J28,$I28,0.3)</f>
        <v>#N/A</v>
      </c>
      <c r="P28" s="33" t="e">
        <f aca="false">O28*D28</f>
        <v>#N/A</v>
      </c>
    </row>
    <row r="29" customFormat="false" ht="12.75" hidden="false" customHeight="false" outlineLevel="0" collapsed="false">
      <c r="A29" s="33" t="s">
        <v>222</v>
      </c>
      <c r="B29" s="35" t="n">
        <v>37165</v>
      </c>
      <c r="C29" s="35"/>
      <c r="D29" s="47" t="n">
        <v>31</v>
      </c>
      <c r="E29" s="33" t="n">
        <v>1</v>
      </c>
      <c r="F29" s="29" t="e">
        <f aca="false">VLOOKUP(B29,BASISSETTLE,6,FALSE())+VLOOKUP(B29,PARAMS,6,FALSE())+F$11</f>
        <v>#N/A</v>
      </c>
      <c r="G29" s="33" t="n">
        <v>4.75</v>
      </c>
      <c r="H29" s="33" t="e">
        <f aca="false">VLOOKUP($B29,PARAMS,3,FALSE())</f>
        <v>#N/A</v>
      </c>
      <c r="I29" s="33" t="e">
        <f aca="false">VLOOKUP($B29,PARAMS,7,FALSE())</f>
        <v>#N/A</v>
      </c>
      <c r="J29" s="33" t="n">
        <f aca="false">J28</f>
        <v>0.15</v>
      </c>
      <c r="K29" s="29" t="e">
        <f aca="false">bsd(2,$E29,$F29,$G29,$B29-$A$11,$H29,$I29,0.3)</f>
        <v>#VALUE!</v>
      </c>
      <c r="L29" s="29" t="e">
        <f aca="false">bsd(2,$E29,$F29,$G29,$B29-$A$11,$H29+J29,$I29,0.3)</f>
        <v>#N/A</v>
      </c>
      <c r="M29" s="29" t="e">
        <f aca="false">L29-K29</f>
        <v>#VALUE!</v>
      </c>
      <c r="N29" s="47" t="e">
        <f aca="false">M29*D29</f>
        <v>#VALUE!</v>
      </c>
      <c r="O29" s="32" t="e">
        <f aca="false">bsd(3,$E29,$F29,$G29,$B29-$A$11,$H29+$J29,$I29,0.3)</f>
        <v>#N/A</v>
      </c>
      <c r="P29" s="33" t="e">
        <f aca="false">O29*D29</f>
        <v>#N/A</v>
      </c>
    </row>
    <row r="30" customFormat="false" ht="12.75" hidden="false" customHeight="false" outlineLevel="0" collapsed="false">
      <c r="A30" s="33" t="s">
        <v>222</v>
      </c>
      <c r="B30" s="35" t="n">
        <v>37073</v>
      </c>
      <c r="C30" s="35"/>
      <c r="D30" s="47" t="n">
        <v>-66</v>
      </c>
      <c r="E30" s="33" t="n">
        <v>1</v>
      </c>
      <c r="F30" s="29" t="e">
        <f aca="false">VLOOKUP(B30,BASISSETTLE,6,FALSE())+VLOOKUP(B30,PARAMS,6,FALSE())+F$11</f>
        <v>#N/A</v>
      </c>
      <c r="G30" s="33" t="n">
        <v>5.25</v>
      </c>
      <c r="H30" s="33" t="e">
        <f aca="false">VLOOKUP($B30,PARAMS,3,FALSE())</f>
        <v>#N/A</v>
      </c>
      <c r="I30" s="33" t="e">
        <f aca="false">VLOOKUP($B30,PARAMS,7,FALSE())</f>
        <v>#N/A</v>
      </c>
      <c r="J30" s="33" t="n">
        <f aca="false">J29</f>
        <v>0.15</v>
      </c>
      <c r="K30" s="29" t="e">
        <f aca="false">bsd(2,$E30,$F30,$G30,$B30-$A$11,$H30,$I30,0.3)</f>
        <v>#VALUE!</v>
      </c>
      <c r="L30" s="29" t="e">
        <f aca="false">bsd(2,$E30,$F30,$G30,$B30-$A$11,$H30+J30,$I30,0.3)</f>
        <v>#N/A</v>
      </c>
      <c r="M30" s="29" t="e">
        <f aca="false">L30-K30</f>
        <v>#VALUE!</v>
      </c>
      <c r="N30" s="47" t="e">
        <f aca="false">M30*D30</f>
        <v>#VALUE!</v>
      </c>
      <c r="O30" s="32" t="e">
        <f aca="false">bsd(3,$E30,$F30,$G30,$B30-$A$11,$H30+$J30,$I30,0.3)</f>
        <v>#N/A</v>
      </c>
      <c r="P30" s="33" t="e">
        <f aca="false">O30*D30</f>
        <v>#N/A</v>
      </c>
    </row>
    <row r="31" customFormat="false" ht="12.75" hidden="false" customHeight="false" outlineLevel="0" collapsed="false">
      <c r="A31" s="33" t="s">
        <v>222</v>
      </c>
      <c r="B31" s="35" t="n">
        <v>37104</v>
      </c>
      <c r="C31" s="35"/>
      <c r="D31" s="47" t="n">
        <v>-66</v>
      </c>
      <c r="E31" s="33" t="n">
        <v>1</v>
      </c>
      <c r="F31" s="29" t="e">
        <f aca="false">VLOOKUP(B31,BASISSETTLE,6,FALSE())+VLOOKUP(B31,PARAMS,6,FALSE())+F$11</f>
        <v>#N/A</v>
      </c>
      <c r="G31" s="33" t="n">
        <v>5.25</v>
      </c>
      <c r="H31" s="33" t="e">
        <f aca="false">VLOOKUP($B31,PARAMS,3,FALSE())</f>
        <v>#N/A</v>
      </c>
      <c r="I31" s="33" t="e">
        <f aca="false">VLOOKUP($B31,PARAMS,7,FALSE())</f>
        <v>#N/A</v>
      </c>
      <c r="J31" s="33" t="n">
        <f aca="false">J30</f>
        <v>0.15</v>
      </c>
      <c r="K31" s="29" t="e">
        <f aca="false">bsd(2,$E31,$F31,$G31,$B31-$A$11,$H31,$I31,0.3)</f>
        <v>#VALUE!</v>
      </c>
      <c r="L31" s="29" t="e">
        <f aca="false">bsd(2,$E31,$F31,$G31,$B31-$A$11,$H31+J31,$I31,0.3)</f>
        <v>#N/A</v>
      </c>
      <c r="M31" s="29" t="e">
        <f aca="false">L31-K31</f>
        <v>#VALUE!</v>
      </c>
      <c r="N31" s="47" t="e">
        <f aca="false">M31*D31</f>
        <v>#VALUE!</v>
      </c>
      <c r="O31" s="32" t="e">
        <f aca="false">bsd(3,$E31,$F31,$G31,$B31-$A$11,$H31+$J31,$I31,0.3)</f>
        <v>#N/A</v>
      </c>
      <c r="P31" s="33" t="e">
        <f aca="false">O31*D31</f>
        <v>#N/A</v>
      </c>
    </row>
    <row r="32" customFormat="false" ht="12.75" hidden="false" customHeight="false" outlineLevel="0" collapsed="false">
      <c r="A32" s="33" t="s">
        <v>222</v>
      </c>
      <c r="B32" s="35" t="n">
        <v>37135</v>
      </c>
      <c r="C32" s="35"/>
      <c r="D32" s="47" t="n">
        <v>-66</v>
      </c>
      <c r="E32" s="33" t="n">
        <v>1</v>
      </c>
      <c r="F32" s="29" t="e">
        <f aca="false">VLOOKUP(B32,BASISSETTLE,6,FALSE())+VLOOKUP(B32,PARAMS,6,FALSE())+F$11</f>
        <v>#N/A</v>
      </c>
      <c r="G32" s="33" t="n">
        <v>5.25</v>
      </c>
      <c r="H32" s="33" t="e">
        <f aca="false">VLOOKUP($B32,PARAMS,3,FALSE())</f>
        <v>#N/A</v>
      </c>
      <c r="I32" s="33" t="e">
        <f aca="false">VLOOKUP($B32,PARAMS,7,FALSE())</f>
        <v>#N/A</v>
      </c>
      <c r="J32" s="33" t="n">
        <f aca="false">J31</f>
        <v>0.15</v>
      </c>
      <c r="K32" s="29" t="e">
        <f aca="false">bsd(2,$E32,$F32,$G32,$B32-$A$11,$H32,$I32,0.3)</f>
        <v>#VALUE!</v>
      </c>
      <c r="L32" s="29" t="e">
        <f aca="false">bsd(2,$E32,$F32,$G32,$B32-$A$11,$H32+J32,$I32,0.3)</f>
        <v>#N/A</v>
      </c>
      <c r="M32" s="29" t="e">
        <f aca="false">L32-K32</f>
        <v>#VALUE!</v>
      </c>
      <c r="N32" s="47" t="e">
        <f aca="false">M32*D32</f>
        <v>#VALUE!</v>
      </c>
      <c r="O32" s="32" t="e">
        <f aca="false">bsd(3,$E32,$F32,$G32,$B32-$A$11,$H32+$J32,$I32,0.3)</f>
        <v>#N/A</v>
      </c>
      <c r="P32" s="33" t="e">
        <f aca="false">O32*D32</f>
        <v>#N/A</v>
      </c>
    </row>
    <row r="33" customFormat="false" ht="12.75" hidden="false" customHeight="false" outlineLevel="0" collapsed="false">
      <c r="A33" s="33" t="s">
        <v>222</v>
      </c>
      <c r="B33" s="35" t="n">
        <v>37165</v>
      </c>
      <c r="C33" s="35"/>
      <c r="D33" s="47" t="n">
        <v>-66</v>
      </c>
      <c r="E33" s="33" t="n">
        <v>1</v>
      </c>
      <c r="F33" s="29" t="e">
        <f aca="false">VLOOKUP(B33,BASISSETTLE,6,FALSE())+VLOOKUP(B33,PARAMS,6,FALSE())+F$11</f>
        <v>#N/A</v>
      </c>
      <c r="G33" s="33" t="n">
        <v>5.25</v>
      </c>
      <c r="H33" s="33" t="e">
        <f aca="false">VLOOKUP($B33,PARAMS,3,FALSE())</f>
        <v>#N/A</v>
      </c>
      <c r="I33" s="33" t="e">
        <f aca="false">VLOOKUP($B33,PARAMS,7,FALSE())</f>
        <v>#N/A</v>
      </c>
      <c r="J33" s="33" t="n">
        <f aca="false">J32</f>
        <v>0.15</v>
      </c>
      <c r="K33" s="29" t="e">
        <f aca="false">bsd(2,$E33,$F33,$G33,$B33-$A$11,$H33,$I33,0.3)</f>
        <v>#VALUE!</v>
      </c>
      <c r="L33" s="29" t="e">
        <f aca="false">bsd(2,$E33,$F33,$G33,$B33-$A$11,$H33+J33,$I33,0.3)</f>
        <v>#N/A</v>
      </c>
      <c r="M33" s="29" t="e">
        <f aca="false">L33-K33</f>
        <v>#VALUE!</v>
      </c>
      <c r="N33" s="47" t="e">
        <f aca="false">M33*D33</f>
        <v>#VALUE!</v>
      </c>
      <c r="O33" s="32" t="e">
        <f aca="false">bsd(3,$E33,$F33,$G33,$B33-$A$11,$H33+$J33,$I33,0.3)</f>
        <v>#N/A</v>
      </c>
      <c r="P33" s="33" t="e">
        <f aca="false">O33*D33</f>
        <v>#N/A</v>
      </c>
    </row>
    <row r="34" customFormat="false" ht="12.75" hidden="false" customHeight="false" outlineLevel="0" collapsed="false">
      <c r="A34" s="33" t="s">
        <v>222</v>
      </c>
      <c r="B34" s="35" t="n">
        <v>37073</v>
      </c>
      <c r="C34" s="35"/>
      <c r="D34" s="47" t="n">
        <v>-16</v>
      </c>
      <c r="E34" s="33" t="n">
        <v>1</v>
      </c>
      <c r="F34" s="29" t="e">
        <f aca="false">VLOOKUP(B34,BASISSETTLE,6,FALSE())+VLOOKUP(B34,PARAMS,6,FALSE())+F$11</f>
        <v>#N/A</v>
      </c>
      <c r="G34" s="33" t="n">
        <v>10</v>
      </c>
      <c r="H34" s="33" t="e">
        <f aca="false">VLOOKUP($B34,PARAMS,3,FALSE())</f>
        <v>#N/A</v>
      </c>
      <c r="I34" s="33" t="e">
        <f aca="false">VLOOKUP($B34,PARAMS,7,FALSE())</f>
        <v>#N/A</v>
      </c>
      <c r="J34" s="33" t="n">
        <f aca="false">J33</f>
        <v>0.15</v>
      </c>
      <c r="K34" s="29" t="e">
        <f aca="false">bsd(2,$E34,$F34,$G34,$B34-$A$11,$H34,$I34,0.3)</f>
        <v>#VALUE!</v>
      </c>
      <c r="L34" s="29" t="e">
        <f aca="false">bsd(2,$E34,$F34,$G34,$B34-$A$11,$H34+J34,$I34,0.3)</f>
        <v>#N/A</v>
      </c>
      <c r="M34" s="29" t="e">
        <f aca="false">L34-K34</f>
        <v>#VALUE!</v>
      </c>
      <c r="N34" s="47" t="e">
        <f aca="false">M34*D34</f>
        <v>#VALUE!</v>
      </c>
      <c r="O34" s="32" t="e">
        <f aca="false">bsd(3,$E34,$F34,$G34,$B34-$A$11,$H34+$J34,$I34,0.3)</f>
        <v>#N/A</v>
      </c>
      <c r="P34" s="33" t="e">
        <f aca="false">O34*D34</f>
        <v>#N/A</v>
      </c>
    </row>
    <row r="35" customFormat="false" ht="12.75" hidden="false" customHeight="false" outlineLevel="0" collapsed="false">
      <c r="A35" s="33" t="s">
        <v>222</v>
      </c>
      <c r="B35" s="35" t="n">
        <v>37104</v>
      </c>
      <c r="C35" s="35"/>
      <c r="D35" s="47" t="n">
        <v>-16</v>
      </c>
      <c r="E35" s="33" t="n">
        <v>1</v>
      </c>
      <c r="F35" s="29" t="e">
        <f aca="false">VLOOKUP(B35,BASISSETTLE,6,FALSE())+VLOOKUP(B35,PARAMS,6,FALSE())+F$11</f>
        <v>#N/A</v>
      </c>
      <c r="G35" s="33" t="n">
        <v>10</v>
      </c>
      <c r="H35" s="33" t="e">
        <f aca="false">VLOOKUP($B35,PARAMS,3,FALSE())</f>
        <v>#N/A</v>
      </c>
      <c r="I35" s="33" t="e">
        <f aca="false">VLOOKUP($B35,PARAMS,7,FALSE())</f>
        <v>#N/A</v>
      </c>
      <c r="J35" s="33" t="n">
        <f aca="false">J34</f>
        <v>0.15</v>
      </c>
      <c r="K35" s="29" t="e">
        <f aca="false">bsd(2,$E35,$F35,$G35,$B35-$A$11,$H35,$I35,0.3)</f>
        <v>#VALUE!</v>
      </c>
      <c r="L35" s="29" t="e">
        <f aca="false">bsd(2,$E35,$F35,$G35,$B35-$A$11,$H35+J35,$I35,0.3)</f>
        <v>#N/A</v>
      </c>
      <c r="M35" s="29" t="e">
        <f aca="false">L35-K35</f>
        <v>#VALUE!</v>
      </c>
      <c r="N35" s="47" t="e">
        <f aca="false">M35*D35</f>
        <v>#VALUE!</v>
      </c>
      <c r="O35" s="32" t="e">
        <f aca="false">bsd(3,$E35,$F35,$G35,$B35-$A$11,$H35+$J35,$I35,0.3)</f>
        <v>#N/A</v>
      </c>
      <c r="P35" s="33" t="e">
        <f aca="false">O35*D35</f>
        <v>#N/A</v>
      </c>
    </row>
    <row r="36" customFormat="false" ht="12.75" hidden="false" customHeight="false" outlineLevel="0" collapsed="false">
      <c r="A36" s="33" t="s">
        <v>222</v>
      </c>
      <c r="B36" s="35" t="n">
        <v>37135</v>
      </c>
      <c r="C36" s="35"/>
      <c r="D36" s="47" t="n">
        <v>-16</v>
      </c>
      <c r="E36" s="33" t="n">
        <v>1</v>
      </c>
      <c r="F36" s="29" t="e">
        <f aca="false">VLOOKUP(B36,BASISSETTLE,6,FALSE())+VLOOKUP(B36,PARAMS,6,FALSE())+F$11</f>
        <v>#N/A</v>
      </c>
      <c r="G36" s="33" t="n">
        <v>10</v>
      </c>
      <c r="H36" s="33" t="e">
        <f aca="false">VLOOKUP($B36,PARAMS,3,FALSE())</f>
        <v>#N/A</v>
      </c>
      <c r="I36" s="33" t="e">
        <f aca="false">VLOOKUP($B36,PARAMS,7,FALSE())</f>
        <v>#N/A</v>
      </c>
      <c r="J36" s="33" t="n">
        <f aca="false">J35</f>
        <v>0.15</v>
      </c>
      <c r="K36" s="29" t="e">
        <f aca="false">bsd(2,$E36,$F36,$G36,$B36-$A$11,$H36,$I36,0.3)</f>
        <v>#VALUE!</v>
      </c>
      <c r="L36" s="29" t="e">
        <f aca="false">bsd(2,$E36,$F36,$G36,$B36-$A$11,$H36+J36,$I36,0.3)</f>
        <v>#N/A</v>
      </c>
      <c r="M36" s="29" t="e">
        <f aca="false">L36-K36</f>
        <v>#VALUE!</v>
      </c>
      <c r="N36" s="47" t="e">
        <f aca="false">M36*D36</f>
        <v>#VALUE!</v>
      </c>
      <c r="O36" s="32" t="e">
        <f aca="false">bsd(3,$E36,$F36,$G36,$B36-$A$11,$H36+$J36,$I36,0.3)</f>
        <v>#N/A</v>
      </c>
      <c r="P36" s="33" t="e">
        <f aca="false">O36*D36</f>
        <v>#N/A</v>
      </c>
    </row>
    <row r="37" customFormat="false" ht="12.75" hidden="false" customHeight="false" outlineLevel="0" collapsed="false">
      <c r="A37" s="33" t="s">
        <v>222</v>
      </c>
      <c r="B37" s="35" t="n">
        <v>37165</v>
      </c>
      <c r="C37" s="35"/>
      <c r="D37" s="47" t="n">
        <v>-16</v>
      </c>
      <c r="E37" s="33" t="n">
        <v>1</v>
      </c>
      <c r="F37" s="29" t="e">
        <f aca="false">VLOOKUP(B37,BASISSETTLE,6,FALSE())+VLOOKUP(B37,PARAMS,6,FALSE())+F$11</f>
        <v>#N/A</v>
      </c>
      <c r="G37" s="33" t="n">
        <v>10</v>
      </c>
      <c r="H37" s="33" t="e">
        <f aca="false">VLOOKUP($B37,PARAMS,3,FALSE())</f>
        <v>#N/A</v>
      </c>
      <c r="I37" s="33" t="e">
        <f aca="false">VLOOKUP($B37,PARAMS,7,FALSE())</f>
        <v>#N/A</v>
      </c>
      <c r="J37" s="33" t="n">
        <f aca="false">J36</f>
        <v>0.15</v>
      </c>
      <c r="K37" s="29" t="e">
        <f aca="false">bsd(2,$E37,$F37,$G37,$B37-$A$11,$H37,$I37,0.3)</f>
        <v>#VALUE!</v>
      </c>
      <c r="L37" s="29" t="e">
        <f aca="false">bsd(2,$E37,$F37,$G37,$B37-$A$11,$H37+J37,$I37,0.3)</f>
        <v>#N/A</v>
      </c>
      <c r="M37" s="29" t="e">
        <f aca="false">L37-K37</f>
        <v>#VALUE!</v>
      </c>
      <c r="N37" s="47" t="e">
        <f aca="false">M37*D37</f>
        <v>#VALUE!</v>
      </c>
      <c r="O37" s="32" t="e">
        <f aca="false">bsd(3,$E37,$F37,$G37,$B37-$A$11,$H37+$J37,$I37,0.3)</f>
        <v>#N/A</v>
      </c>
      <c r="P37" s="33" t="e">
        <f aca="false">O37*D37</f>
        <v>#N/A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N67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K14" activeCellId="0" sqref="K14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36" width="9.14"/>
    <col collapsed="false" customWidth="false" hidden="false" outlineLevel="0" max="4" min="2" style="33" width="9.14"/>
    <col collapsed="false" customWidth="true" hidden="false" outlineLevel="0" max="5" min="5" style="33" width="10.71"/>
    <col collapsed="false" customWidth="true" hidden="false" outlineLevel="0" max="6" min="6" style="33" width="9.7"/>
    <col collapsed="false" customWidth="true" hidden="false" outlineLevel="0" max="10" min="7" style="33" width="7.7"/>
    <col collapsed="false" customWidth="true" hidden="false" outlineLevel="0" max="11" min="11" style="33" width="10.71"/>
    <col collapsed="false" customWidth="true" hidden="false" outlineLevel="0" max="13" min="12" style="33" width="9.7"/>
    <col collapsed="false" customWidth="false" hidden="false" outlineLevel="0" max="21" min="14" style="33" width="9.14"/>
    <col collapsed="false" customWidth="false" hidden="false" outlineLevel="0" max="22" min="22" style="76" width="9.14"/>
    <col collapsed="false" customWidth="false" hidden="false" outlineLevel="0" max="26" min="23" style="33" width="9.14"/>
    <col collapsed="false" customWidth="true" hidden="false" outlineLevel="0" max="33" min="27" style="33" width="9.28"/>
    <col collapsed="false" customWidth="false" hidden="false" outlineLevel="0" max="41" min="34" style="47" width="9.14"/>
    <col collapsed="false" customWidth="false" hidden="false" outlineLevel="0" max="46" min="42" style="33" width="9.14"/>
    <col collapsed="false" customWidth="true" hidden="false" outlineLevel="0" max="53" min="47" style="33" width="9.28"/>
    <col collapsed="false" customWidth="false" hidden="false" outlineLevel="0" max="61" min="54" style="47" width="9.14"/>
    <col collapsed="false" customWidth="false" hidden="false" outlineLevel="0" max="79" min="62" style="33" width="9.14"/>
    <col collapsed="false" customWidth="false" hidden="false" outlineLevel="0" max="257" min="80" style="2" width="9.14"/>
  </cols>
  <sheetData>
    <row r="1" customFormat="false" ht="13.5" hidden="false" customHeight="false" outlineLevel="0" collapsed="false">
      <c r="A1" s="36" t="s">
        <v>243</v>
      </c>
      <c r="B1" s="33" t="s">
        <v>244</v>
      </c>
      <c r="F1" s="33" t="s">
        <v>245</v>
      </c>
      <c r="G1" s="29" t="n">
        <f aca="false">T14+G2</f>
        <v>2.234</v>
      </c>
      <c r="I1" s="33" t="s">
        <v>246</v>
      </c>
      <c r="J1" s="33" t="n">
        <v>0</v>
      </c>
      <c r="L1" s="187" t="s">
        <v>20</v>
      </c>
      <c r="M1" s="187"/>
      <c r="N1" s="187" t="s">
        <v>8</v>
      </c>
      <c r="O1" s="187" t="s">
        <v>11</v>
      </c>
      <c r="P1" s="187" t="s">
        <v>114</v>
      </c>
      <c r="Q1" s="33" t="s">
        <v>247</v>
      </c>
      <c r="R1" s="33" t="s">
        <v>222</v>
      </c>
      <c r="S1" s="33" t="s">
        <v>115</v>
      </c>
      <c r="U1" s="33" t="s">
        <v>247</v>
      </c>
      <c r="V1" s="33" t="s">
        <v>222</v>
      </c>
      <c r="W1" s="33" t="s">
        <v>115</v>
      </c>
    </row>
    <row r="2" customFormat="false" ht="21.75" hidden="false" customHeight="false" outlineLevel="0" collapsed="false">
      <c r="B2" s="33" t="s">
        <v>136</v>
      </c>
      <c r="C2" s="33" t="s">
        <v>137</v>
      </c>
      <c r="D2" s="33" t="s">
        <v>138</v>
      </c>
      <c r="E2" s="33" t="s">
        <v>139</v>
      </c>
      <c r="F2" s="33" t="s">
        <v>248</v>
      </c>
      <c r="G2" s="188" t="n">
        <v>-0.4</v>
      </c>
      <c r="Q2" s="33" t="n">
        <v>0.3</v>
      </c>
      <c r="R2" s="33" t="n">
        <v>0.4</v>
      </c>
      <c r="S2" s="33" t="n">
        <v>0.3</v>
      </c>
      <c r="V2" s="33"/>
      <c r="AA2" s="189" t="s">
        <v>249</v>
      </c>
      <c r="AT2" s="189" t="s">
        <v>250</v>
      </c>
    </row>
    <row r="3" customFormat="false" ht="14.25" hidden="false" customHeight="false" outlineLevel="0" collapsed="false">
      <c r="A3" s="36" t="s">
        <v>251</v>
      </c>
      <c r="B3" s="47"/>
      <c r="C3" s="29" t="n">
        <f aca="false">[4]rsroptdeltachange!$M$9/100</f>
        <v>-3.8625905823</v>
      </c>
      <c r="D3" s="53" t="n">
        <f aca="false">[4]rsroptdeltachange!$N$9</f>
        <v>-13147.999799</v>
      </c>
      <c r="E3" s="53" t="n">
        <f aca="false">[4]rsroptdeltachange!$O$9</f>
        <v>71982.4580736482</v>
      </c>
      <c r="G3" s="190"/>
      <c r="I3" s="33" t="s">
        <v>252</v>
      </c>
      <c r="J3" s="46"/>
      <c r="K3" s="46"/>
      <c r="L3" s="46"/>
      <c r="M3" s="46"/>
      <c r="N3" s="46" t="n">
        <f aca="false">383*0.35</f>
        <v>134.05</v>
      </c>
      <c r="O3" s="46"/>
      <c r="Q3" s="46"/>
      <c r="R3" s="46"/>
      <c r="S3" s="46"/>
      <c r="U3" s="46" t="e">
        <f aca="false">#REF!</f>
        <v>#REF!</v>
      </c>
      <c r="V3" s="46" t="e">
        <f aca="false">#REF!</f>
        <v>#REF!</v>
      </c>
      <c r="W3" s="46" t="e">
        <f aca="false">#REF!</f>
        <v>#REF!</v>
      </c>
      <c r="X3" s="46"/>
      <c r="Y3" s="46"/>
      <c r="Z3" s="46"/>
      <c r="AG3" s="36"/>
      <c r="BA3" s="36"/>
    </row>
    <row r="4" customFormat="false" ht="14.25" hidden="false" customHeight="false" outlineLevel="0" collapsed="false">
      <c r="A4" s="36" t="s">
        <v>253</v>
      </c>
      <c r="B4" s="47" t="n">
        <f aca="false">B12+B14</f>
        <v>-888.630284973367</v>
      </c>
      <c r="C4" s="47" t="n">
        <f aca="false">C14</f>
        <v>6.9986573063</v>
      </c>
      <c r="D4" s="53" t="n">
        <f aca="false">D14</f>
        <v>27407.3148965025</v>
      </c>
      <c r="E4" s="53" t="n">
        <f aca="false">E14</f>
        <v>-61658.2662781907</v>
      </c>
      <c r="F4" s="191" t="n">
        <f aca="false">F12+F14</f>
        <v>-1122.13570255</v>
      </c>
      <c r="G4" s="190"/>
      <c r="I4" s="192"/>
      <c r="J4" s="46"/>
      <c r="K4" s="46"/>
      <c r="L4" s="46"/>
      <c r="M4" s="46"/>
      <c r="N4" s="46"/>
      <c r="O4" s="191" t="n">
        <f aca="false">O14</f>
        <v>-62.9879157567</v>
      </c>
      <c r="Q4" s="46" t="n">
        <v>-0.3</v>
      </c>
      <c r="R4" s="46" t="n">
        <v>-0.3</v>
      </c>
      <c r="S4" s="33" t="n">
        <v>7</v>
      </c>
      <c r="U4" s="46" t="e">
        <f aca="false">((U5*4)-U3)/3</f>
        <v>#N/A</v>
      </c>
      <c r="V4" s="46" t="e">
        <f aca="false">((V5*4)-V3)/3</f>
        <v>#N/A</v>
      </c>
      <c r="W4" s="46" t="e">
        <f aca="false">((W5*4)-W3)/3</f>
        <v>#N/A</v>
      </c>
      <c r="X4" s="46"/>
      <c r="Y4" s="46"/>
      <c r="Z4" s="46"/>
      <c r="AG4" s="36"/>
      <c r="BA4" s="36"/>
    </row>
    <row r="5" customFormat="false" ht="14.25" hidden="false" customHeight="false" outlineLevel="0" collapsed="false">
      <c r="A5" s="36" t="s">
        <v>254</v>
      </c>
      <c r="B5" s="47" t="n">
        <f aca="false">SUM(B15:B17)</f>
        <v>422.4358452079</v>
      </c>
      <c r="C5" s="47" t="n">
        <f aca="false">SUM(C15:C17)</f>
        <v>7.2523195115</v>
      </c>
      <c r="D5" s="53" t="n">
        <f aca="false">SUM(D15:D17)</f>
        <v>107009.647015595</v>
      </c>
      <c r="E5" s="53" t="n">
        <f aca="false">SUM(E15:E17)</f>
        <v>-41755.574826947</v>
      </c>
      <c r="F5" s="193" t="n">
        <f aca="false">SUM(F15:F18)</f>
        <v>442.55368645</v>
      </c>
      <c r="H5" s="33" t="s">
        <v>255</v>
      </c>
      <c r="I5" s="192" t="n">
        <v>-0.15</v>
      </c>
      <c r="J5" s="46"/>
      <c r="K5" s="46"/>
      <c r="L5" s="53" t="n">
        <f aca="false">11.5*31*(6.825-6.668)*10000</f>
        <v>559705</v>
      </c>
      <c r="M5" s="53"/>
      <c r="N5" s="46"/>
      <c r="O5" s="193" t="n">
        <f aca="false">O15</f>
        <v>-20.428156724</v>
      </c>
      <c r="Q5" s="46" t="n">
        <v>-0.34</v>
      </c>
      <c r="R5" s="46" t="n">
        <v>-0.33</v>
      </c>
      <c r="S5" s="46" t="n">
        <v>4</v>
      </c>
      <c r="T5" s="47"/>
      <c r="U5" s="46" t="e">
        <f aca="false">'BASIS SETTLES'!F2</f>
        <v>#N/A</v>
      </c>
      <c r="V5" s="46" t="e">
        <f aca="false">'BASIS SETTLES'!J2</f>
        <v>#N/A</v>
      </c>
      <c r="W5" s="46" t="e">
        <f aca="false">'BASIS SETTLES'!H2</f>
        <v>#N/A</v>
      </c>
      <c r="X5" s="46"/>
      <c r="Y5" s="46"/>
      <c r="Z5" s="46"/>
      <c r="AG5" s="36"/>
      <c r="BA5" s="36"/>
    </row>
    <row r="6" customFormat="false" ht="14.25" hidden="false" customHeight="false" outlineLevel="0" collapsed="false">
      <c r="A6" s="36" t="s">
        <v>256</v>
      </c>
      <c r="B6" s="47" t="n">
        <f aca="false">SUM(B18:B26)</f>
        <v>324.3261629262</v>
      </c>
      <c r="C6" s="47" t="n">
        <f aca="false">SUM(C18:C26)</f>
        <v>-5.4961247596</v>
      </c>
      <c r="D6" s="53" t="n">
        <f aca="false">SUM(D18:D26)</f>
        <v>96999.696502355</v>
      </c>
      <c r="E6" s="53" t="n">
        <f aca="false">SUM(E18:E26)</f>
        <v>-1436.8776568</v>
      </c>
      <c r="F6" s="193" t="n">
        <f aca="false">SUM(F19:F27)</f>
        <v>548.24524261</v>
      </c>
      <c r="H6" s="33" t="s">
        <v>257</v>
      </c>
      <c r="I6" s="192" t="n">
        <v>-0.13</v>
      </c>
      <c r="J6" s="46"/>
      <c r="K6" s="46"/>
      <c r="L6" s="46"/>
      <c r="M6" s="46"/>
      <c r="N6" s="46" t="n">
        <f aca="false">SUM(N13:N70)</f>
        <v>0</v>
      </c>
      <c r="O6" s="193" t="n">
        <f aca="false">SUM(O16:O19)</f>
        <v>-7.23278945809999</v>
      </c>
      <c r="Q6" s="46" t="n">
        <v>-0.45</v>
      </c>
      <c r="R6" s="46" t="n">
        <v>-0.6</v>
      </c>
      <c r="S6" s="46" t="n">
        <v>3</v>
      </c>
      <c r="U6" s="46" t="n">
        <f aca="false">'BASIS SETTLES'!F3</f>
        <v>-0.0383333333333333</v>
      </c>
      <c r="V6" s="46" t="n">
        <f aca="false">'BASIS SETTLES'!J3</f>
        <v>0.128333333333333</v>
      </c>
      <c r="W6" s="46" t="n">
        <f aca="false">'BASIS SETTLES'!H3</f>
        <v>0.1</v>
      </c>
      <c r="X6" s="46"/>
      <c r="Y6" s="46"/>
      <c r="Z6" s="46"/>
      <c r="AG6" s="36"/>
      <c r="BA6" s="36"/>
    </row>
    <row r="7" customFormat="false" ht="13.5" hidden="false" customHeight="false" outlineLevel="0" collapsed="false">
      <c r="A7" s="36" t="s">
        <v>258</v>
      </c>
      <c r="B7" s="47" t="n">
        <f aca="false">SUM(B27:B38)</f>
        <v>-471.6500384575</v>
      </c>
      <c r="C7" s="47" t="n">
        <f aca="false">SUM(C27:C38)</f>
        <v>6.8482462818</v>
      </c>
      <c r="D7" s="53" t="n">
        <f aca="false">SUM(D27:D38)</f>
        <v>542495.361008002</v>
      </c>
      <c r="E7" s="53" t="n">
        <f aca="false">SUM(E27:E38)</f>
        <v>-17973.5153018166</v>
      </c>
      <c r="F7" s="193" t="n">
        <f aca="false">SUM(F28:F39)</f>
        <v>-677.63373341</v>
      </c>
      <c r="H7" s="33" t="s">
        <v>259</v>
      </c>
      <c r="I7" s="192" t="n">
        <v>-0.05</v>
      </c>
      <c r="J7" s="46"/>
      <c r="K7" s="46"/>
      <c r="L7" s="46"/>
      <c r="M7" s="46"/>
      <c r="N7" s="46"/>
      <c r="O7" s="193" t="n">
        <f aca="false">SUM(O20:O28)</f>
        <v>19.5244324708</v>
      </c>
      <c r="Q7" s="46"/>
      <c r="R7" s="46"/>
      <c r="S7" s="46"/>
      <c r="U7" s="46" t="e">
        <f aca="false">'BASIS SETTLES'!F4</f>
        <v>#N/A</v>
      </c>
      <c r="V7" s="46" t="e">
        <f aca="false">'BASIS SETTLES'!J4</f>
        <v>#N/A</v>
      </c>
      <c r="W7" s="46" t="e">
        <f aca="false">'BASIS SETTLES'!H4</f>
        <v>#N/A</v>
      </c>
      <c r="X7" s="46"/>
      <c r="Y7" s="46"/>
      <c r="Z7" s="46"/>
    </row>
    <row r="8" customFormat="false" ht="12.75" hidden="false" customHeight="false" outlineLevel="0" collapsed="false">
      <c r="A8" s="36" t="s">
        <v>260</v>
      </c>
      <c r="B8" s="47" t="n">
        <f aca="false">SUM(B39:B100)</f>
        <v>145.34512703</v>
      </c>
      <c r="C8" s="47" t="n">
        <f aca="false">SUM(C39:C100)</f>
        <v>0.3857402072</v>
      </c>
      <c r="D8" s="53" t="n">
        <f aca="false">SUM(D39:D100)</f>
        <v>-89869.7830761508</v>
      </c>
      <c r="E8" s="53" t="n">
        <f aca="false">SUM(E39:E100)</f>
        <v>449.958715822044</v>
      </c>
      <c r="F8" s="193" t="n">
        <f aca="false">SUM(F40:F100)</f>
        <v>124.51217003</v>
      </c>
      <c r="I8" s="65"/>
      <c r="J8" s="46"/>
      <c r="K8" s="46"/>
      <c r="L8" s="46"/>
      <c r="M8" s="46"/>
      <c r="N8" s="46"/>
      <c r="O8" s="47" t="n">
        <f aca="false">SUM(O29:O40)</f>
        <v>-8.3940298121</v>
      </c>
      <c r="Q8" s="46"/>
      <c r="R8" s="46"/>
      <c r="S8" s="46"/>
      <c r="U8" s="46"/>
      <c r="V8" s="46"/>
      <c r="W8" s="46"/>
      <c r="X8" s="46"/>
      <c r="Y8" s="46"/>
      <c r="Z8" s="46"/>
    </row>
    <row r="9" customFormat="false" ht="13.5" hidden="false" customHeight="false" outlineLevel="0" collapsed="false">
      <c r="B9" s="47"/>
      <c r="C9" s="47"/>
      <c r="D9" s="53"/>
      <c r="E9" s="53"/>
      <c r="F9" s="193"/>
      <c r="I9" s="65"/>
      <c r="J9" s="46"/>
      <c r="K9" s="46"/>
      <c r="L9" s="46"/>
      <c r="M9" s="46"/>
      <c r="N9" s="46"/>
      <c r="O9" s="47" t="n">
        <f aca="false">SUM(O41:O100)</f>
        <v>0</v>
      </c>
      <c r="Q9" s="46"/>
      <c r="R9" s="46"/>
      <c r="S9" s="46"/>
      <c r="U9" s="46"/>
      <c r="V9" s="46"/>
      <c r="W9" s="46"/>
      <c r="X9" s="46"/>
      <c r="Y9" s="46"/>
      <c r="Z9" s="46"/>
    </row>
    <row r="10" customFormat="false" ht="14.25" hidden="false" customHeight="false" outlineLevel="0" collapsed="false">
      <c r="A10" s="47" t="s">
        <v>261</v>
      </c>
      <c r="B10" s="47" t="n">
        <f aca="false">SUM(B3:B9)</f>
        <v>-468.173188266767</v>
      </c>
      <c r="C10" s="47" t="n">
        <f aca="false">SUM(C3:C9)</f>
        <v>12.1262479649</v>
      </c>
      <c r="D10" s="53" t="n">
        <f aca="false">SUM(D3:D9)</f>
        <v>670894.236547304</v>
      </c>
      <c r="E10" s="53" t="n">
        <f aca="false">SUM(E3:E9)</f>
        <v>-50391.817274284</v>
      </c>
      <c r="F10" s="193" t="n">
        <f aca="false">SUM(F4:F9)</f>
        <v>-684.45833687</v>
      </c>
      <c r="G10" s="33" t="s">
        <v>262</v>
      </c>
      <c r="H10" s="33" t="s">
        <v>262</v>
      </c>
      <c r="I10" s="33" t="s">
        <v>262</v>
      </c>
      <c r="J10" s="33" t="s">
        <v>262</v>
      </c>
      <c r="K10" s="194"/>
      <c r="L10" s="58"/>
      <c r="M10" s="195" t="s">
        <v>263</v>
      </c>
      <c r="N10" s="196" t="s">
        <v>262</v>
      </c>
      <c r="O10" s="193" t="n">
        <f aca="false">SUM(O3:O9)</f>
        <v>-79.5184592801</v>
      </c>
      <c r="AH10" s="37"/>
      <c r="AI10" s="37"/>
      <c r="AJ10" s="37"/>
      <c r="AK10" s="37"/>
      <c r="AL10" s="37"/>
      <c r="AM10" s="37"/>
      <c r="AN10" s="37"/>
      <c r="AO10" s="37"/>
      <c r="BB10" s="37"/>
      <c r="BC10" s="37"/>
      <c r="BD10" s="37"/>
      <c r="BE10" s="37"/>
      <c r="BF10" s="37"/>
      <c r="BG10" s="37"/>
      <c r="BH10" s="37"/>
      <c r="BI10" s="37"/>
    </row>
    <row r="11" customFormat="false" ht="14.25" hidden="false" customHeight="false" outlineLevel="0" collapsed="false">
      <c r="B11" s="33" t="s">
        <v>136</v>
      </c>
      <c r="C11" s="33" t="s">
        <v>137</v>
      </c>
      <c r="D11" s="33" t="s">
        <v>138</v>
      </c>
      <c r="E11" s="33" t="s">
        <v>139</v>
      </c>
      <c r="F11" s="197" t="s">
        <v>264</v>
      </c>
      <c r="G11" s="33" t="s">
        <v>121</v>
      </c>
      <c r="H11" s="33" t="s">
        <v>122</v>
      </c>
      <c r="I11" s="33" t="s">
        <v>123</v>
      </c>
      <c r="J11" s="33" t="s">
        <v>140</v>
      </c>
      <c r="K11" s="198" t="s">
        <v>265</v>
      </c>
      <c r="L11" s="65" t="s">
        <v>266</v>
      </c>
      <c r="M11" s="199" t="s">
        <v>245</v>
      </c>
      <c r="N11" s="200" t="s">
        <v>267</v>
      </c>
      <c r="O11" s="33" t="s">
        <v>268</v>
      </c>
      <c r="P11" s="33" t="s">
        <v>269</v>
      </c>
      <c r="Q11" s="33" t="s">
        <v>270</v>
      </c>
      <c r="R11" s="33" t="s">
        <v>271</v>
      </c>
      <c r="T11" s="33" t="s">
        <v>272</v>
      </c>
      <c r="U11" s="33" t="s">
        <v>270</v>
      </c>
      <c r="W11" s="33" t="s">
        <v>268</v>
      </c>
      <c r="AH11" s="37"/>
      <c r="AI11" s="37"/>
      <c r="AJ11" s="37"/>
      <c r="AK11" s="37"/>
      <c r="AL11" s="37"/>
      <c r="AM11" s="37"/>
      <c r="AN11" s="37"/>
      <c r="AO11" s="37"/>
      <c r="AS11" s="33" t="s">
        <v>273</v>
      </c>
      <c r="AT11" s="33" t="s">
        <v>268</v>
      </c>
      <c r="BB11" s="37"/>
      <c r="BC11" s="37"/>
      <c r="BD11" s="37"/>
      <c r="BE11" s="37"/>
      <c r="BF11" s="37"/>
      <c r="BG11" s="37"/>
      <c r="BH11" s="37"/>
      <c r="BI11" s="37"/>
      <c r="BL11" s="33" t="s">
        <v>138</v>
      </c>
      <c r="BM11" s="33" t="s">
        <v>139</v>
      </c>
      <c r="BN11" s="33" t="s">
        <v>137</v>
      </c>
    </row>
    <row r="12" customFormat="false" ht="13.5" hidden="false" customHeight="false" outlineLevel="0" collapsed="false">
      <c r="A12" s="36" t="s">
        <v>195</v>
      </c>
      <c r="B12" s="47" t="n">
        <f aca="false">'GAS DAILY'!B31+N13</f>
        <v>-188.606666666667</v>
      </c>
      <c r="C12" s="47" t="n">
        <f aca="false">'GAS DAILY'!C31+O13</f>
        <v>0</v>
      </c>
      <c r="F12" s="193" t="n">
        <f aca="false">'GAS DAILY'!B5</f>
        <v>-485.1</v>
      </c>
      <c r="K12" s="198"/>
      <c r="L12" s="65"/>
      <c r="M12" s="65"/>
      <c r="N12" s="200" t="s">
        <v>267</v>
      </c>
      <c r="O12" s="33" t="s">
        <v>274</v>
      </c>
      <c r="AH12" s="201"/>
      <c r="AI12" s="201"/>
      <c r="AJ12" s="201"/>
      <c r="AK12" s="201"/>
      <c r="AL12" s="201"/>
      <c r="AM12" s="201"/>
      <c r="AN12" s="201"/>
      <c r="AO12" s="201"/>
      <c r="BB12" s="201"/>
      <c r="BC12" s="201"/>
      <c r="BD12" s="201"/>
      <c r="BE12" s="201"/>
      <c r="BF12" s="201"/>
      <c r="BG12" s="201"/>
      <c r="BH12" s="201"/>
      <c r="BI12" s="201"/>
    </row>
    <row r="13" customFormat="false" ht="12.75" hidden="false" customHeight="false" outlineLevel="0" collapsed="false">
      <c r="A13" s="36" t="s">
        <v>275</v>
      </c>
      <c r="B13" s="47" t="n">
        <v>0</v>
      </c>
      <c r="C13" s="29"/>
      <c r="D13" s="202"/>
      <c r="E13" s="202"/>
      <c r="F13" s="193"/>
      <c r="G13" s="47"/>
      <c r="H13" s="29"/>
      <c r="I13" s="47"/>
      <c r="J13" s="47"/>
      <c r="K13" s="203"/>
      <c r="L13" s="67"/>
      <c r="M13" s="67"/>
      <c r="N13" s="204" t="n">
        <f aca="false">'SWAPS PAGE'!A28+'SWAPS PAGE'!A27</f>
        <v>0</v>
      </c>
      <c r="O13" s="47" t="n">
        <v>0</v>
      </c>
      <c r="R13" s="190"/>
      <c r="T13" s="190"/>
      <c r="U13" s="190"/>
      <c r="V13" s="205"/>
      <c r="W13" s="47" t="e">
        <f aca="false">VLOOKUP(A13,eastgamma,HLOOKUP(U13,eastgamma,2),FALSE())</f>
        <v>#N/A</v>
      </c>
      <c r="X13" s="47"/>
      <c r="Y13" s="47"/>
      <c r="Z13" s="47"/>
      <c r="AA13" s="47"/>
      <c r="AB13" s="47" t="n">
        <f aca="false">K13+L13+AD13</f>
        <v>0</v>
      </c>
      <c r="AC13" s="190"/>
      <c r="AD13" s="206"/>
      <c r="AE13" s="190"/>
      <c r="AF13" s="207"/>
      <c r="AG13" s="208"/>
      <c r="AH13" s="47" t="n">
        <f aca="false">AD13-AF13</f>
        <v>0</v>
      </c>
      <c r="AJ13" s="47" t="n">
        <v>-10.21298489</v>
      </c>
      <c r="AS13" s="33" t="n">
        <f aca="false">U13+J$5</f>
        <v>0</v>
      </c>
      <c r="AT13" s="47" t="e">
        <f aca="false">VLOOKUP($A13,westgamma,HLOOKUP(AS13,eastgamma,2),FALSE())</f>
        <v>#N/A</v>
      </c>
      <c r="AU13" s="47"/>
      <c r="AV13" s="47"/>
      <c r="AW13" s="190"/>
      <c r="AX13" s="190"/>
      <c r="AY13" s="190"/>
      <c r="AZ13" s="190"/>
      <c r="BA13" s="208"/>
      <c r="BL13" s="53"/>
      <c r="BM13" s="53"/>
      <c r="BN13" s="29"/>
    </row>
    <row r="14" customFormat="false" ht="12.75" hidden="false" customHeight="false" outlineLevel="0" collapsed="false">
      <c r="A14" s="36" t="n">
        <v>37257</v>
      </c>
      <c r="B14" s="47" t="n">
        <f aca="false">G14+L14+N14+K14+M14+O14</f>
        <v>-700.0236183067</v>
      </c>
      <c r="C14" s="29" t="n">
        <f aca="false">H14+BN14</f>
        <v>6.9986573063</v>
      </c>
      <c r="D14" s="202" t="n">
        <f aca="false">I14+BL14+'basis opt greeks'!C9</f>
        <v>27407.3148965025</v>
      </c>
      <c r="E14" s="202" t="n">
        <f aca="false">J14+BM14+'basis opt greeks'!D9</f>
        <v>-61658.2662781907</v>
      </c>
      <c r="F14" s="193" t="n">
        <f aca="false">K14+L14+M14</f>
        <v>-637.03570255</v>
      </c>
      <c r="G14" s="47" t="n">
        <f aca="false">DSUM(OPTTRADES,G$11,$A508:$A509)</f>
        <v>0</v>
      </c>
      <c r="H14" s="29" t="n">
        <f aca="false">DSUM(OPTTRADES,H$11,$A508:$A509)</f>
        <v>0</v>
      </c>
      <c r="I14" s="47" t="n">
        <f aca="false">DSUM(OPTTRADES,I$11,$A508:$A509)</f>
        <v>0</v>
      </c>
      <c r="J14" s="47" t="n">
        <f aca="false">DSUM(OPTTRADES,J$11,$A508:$A509)</f>
        <v>0</v>
      </c>
      <c r="K14" s="203" t="n">
        <f aca="false">[5]POSITION!D11</f>
        <v>-51.23</v>
      </c>
      <c r="L14" s="67" t="n">
        <f aca="false">VLOOKUP(A14,HEDGEQUANTITIES,2,FALSE())</f>
        <v>-505.58244735</v>
      </c>
      <c r="M14" s="67" t="n">
        <v>-80.2232552</v>
      </c>
      <c r="N14" s="204" t="n">
        <f aca="false">DSUM(SWAPTRADES,$AE14,N$11:N$12)</f>
        <v>0</v>
      </c>
      <c r="O14" s="47" t="n">
        <f aca="false">BN14*U14*100</f>
        <v>-62.9879157567</v>
      </c>
      <c r="P14" s="33" t="n">
        <f aca="false">VLOOKUP(A14,PARAMS,6,FALSE())</f>
        <v>2.719</v>
      </c>
      <c r="R14" s="190" t="e">
        <f aca="false">DDE("TWINDDE","RSFRecord","NGc1 LAST")</f>
        <v>#N/A</v>
      </c>
      <c r="S14" s="33" t="n">
        <f aca="false">VLOOKUP(A14,PARAMS,2,FALSE())</f>
        <v>2.634</v>
      </c>
      <c r="T14" s="190" t="n">
        <f aca="false">IF(SETTLE="SETTLE",P14+Q14,IF(SETTLE="options",S14,IF(R14&gt;0,R14,P14+Q14)))</f>
        <v>2.634</v>
      </c>
      <c r="U14" s="190" t="n">
        <f aca="false">ROUND(T14-P14,2)</f>
        <v>-0.09</v>
      </c>
      <c r="V14" s="205" t="n">
        <f aca="false">K14+L14</f>
        <v>-556.81244735</v>
      </c>
      <c r="W14" s="47" t="n">
        <f aca="false">VLOOKUP(A14,GAMMALOOK,Y14,FALSE())</f>
        <v>529.93028265</v>
      </c>
      <c r="X14" s="47"/>
      <c r="Y14" s="47" t="n">
        <f aca="false">HLOOKUP(U14,GAMMALOOK,2)</f>
        <v>10</v>
      </c>
      <c r="Z14" s="47"/>
      <c r="AA14" s="47"/>
      <c r="AB14" s="47" t="n">
        <f aca="false">K14+L14+AD14</f>
        <v>-556.81244735</v>
      </c>
      <c r="AC14" s="190"/>
      <c r="AD14" s="206"/>
      <c r="AE14" s="33" t="s">
        <v>45</v>
      </c>
      <c r="AF14" s="207"/>
      <c r="AG14" s="208"/>
      <c r="AH14" s="47" t="n">
        <f aca="false">AD14-AF14</f>
        <v>0</v>
      </c>
      <c r="AJ14" s="47" t="n">
        <v>-24.5596278</v>
      </c>
      <c r="AS14" s="46" t="n">
        <f aca="false">U14+I$5</f>
        <v>-0.24</v>
      </c>
      <c r="AT14" s="47" t="n">
        <f aca="false">VLOOKUP($A14,westgamma,HLOOKUP(AS14,eastgamma,2),FALSE())</f>
        <v>-33.526318916</v>
      </c>
      <c r="AU14" s="47"/>
      <c r="AV14" s="47"/>
      <c r="AW14" s="190"/>
      <c r="AX14" s="190"/>
      <c r="AY14" s="190"/>
      <c r="AZ14" s="190"/>
      <c r="BA14" s="208"/>
      <c r="BL14" s="53" t="n">
        <f aca="false">VLOOKUP($A14,OPTIONRISK,9,FALSE())</f>
        <v>18878.714398</v>
      </c>
      <c r="BM14" s="53" t="n">
        <f aca="false">VLOOKUP($A14,OPTIONRISK,10,FALSE())</f>
        <v>-54211.8077308692</v>
      </c>
      <c r="BN14" s="29" t="n">
        <f aca="false">VLOOKUP($A14,OPTIONRISK,5,FALSE())</f>
        <v>6.9986573063</v>
      </c>
    </row>
    <row r="15" customFormat="false" ht="12.75" hidden="false" customHeight="false" outlineLevel="0" collapsed="false">
      <c r="A15" s="36" t="n">
        <v>37288</v>
      </c>
      <c r="B15" s="47" t="n">
        <f aca="false">G15+L15+N15+K15+M15+O15</f>
        <v>310.644625576</v>
      </c>
      <c r="C15" s="29" t="n">
        <f aca="false">H15+BN15</f>
        <v>4.0856313448</v>
      </c>
      <c r="D15" s="202" t="n">
        <f aca="false">I15+BL15+'basis opt greeks'!C10</f>
        <v>44156.6563739743</v>
      </c>
      <c r="E15" s="202" t="n">
        <f aca="false">J15+BM15+'basis opt greeks'!D10</f>
        <v>-43302.3784527149</v>
      </c>
      <c r="F15" s="193" t="n">
        <f aca="false">K15+L15+M15</f>
        <v>331.0727823</v>
      </c>
      <c r="G15" s="47" t="n">
        <f aca="false">DSUM(OPTTRADES,G$11,$A510:$A511)</f>
        <v>0</v>
      </c>
      <c r="H15" s="29" t="n">
        <f aca="false">DSUM(OPTTRADES,H$11,$A510:$A511)</f>
        <v>0</v>
      </c>
      <c r="I15" s="47" t="n">
        <f aca="false">DSUM(OPTTRADES,I$11,$A510:$A511)</f>
        <v>0</v>
      </c>
      <c r="J15" s="47" t="n">
        <f aca="false">DSUM(OPTTRADES,J$11,$A510:$A511)</f>
        <v>0</v>
      </c>
      <c r="K15" s="203" t="n">
        <f aca="false">[5]POSITION!D12</f>
        <v>-35.11</v>
      </c>
      <c r="L15" s="67" t="n">
        <f aca="false">VLOOKUP(A15,HEDGEQUANTITIES,2,FALSE())</f>
        <v>409.08634711</v>
      </c>
      <c r="M15" s="67" t="n">
        <v>-42.90356481</v>
      </c>
      <c r="N15" s="204" t="n">
        <f aca="false">DSUM(SWAPTRADES,$AE15,N$11:N$12)</f>
        <v>0</v>
      </c>
      <c r="O15" s="47" t="n">
        <f aca="false">BN15*U15*100</f>
        <v>-20.428156724</v>
      </c>
      <c r="P15" s="33" t="n">
        <f aca="false">VLOOKUP(A15,PARAMS,6,FALSE())</f>
        <v>2.793</v>
      </c>
      <c r="R15" s="190" t="e">
        <f aca="false">DDE("TWINDDE","RSFRecord","NGc2 LAST")</f>
        <v>#N/A</v>
      </c>
      <c r="S15" s="33" t="n">
        <f aca="false">VLOOKUP(A15,PARAMS,2,FALSE())</f>
        <v>2.746</v>
      </c>
      <c r="T15" s="190" t="n">
        <f aca="false">IF(SETTLE="SETTLE",P15+Q15,IF(SETTLE="options",S15,IF(R15&gt;0,R15,P15+Q15)))</f>
        <v>2.746</v>
      </c>
      <c r="U15" s="190" t="n">
        <f aca="false">ROUND(T15-P15,2)</f>
        <v>-0.05</v>
      </c>
      <c r="V15" s="205" t="n">
        <f aca="false">K15+L15</f>
        <v>373.97634711</v>
      </c>
      <c r="W15" s="47" t="n">
        <f aca="false">VLOOKUP(A15,GAMMALOOK,Y15,FALSE())</f>
        <v>-111.45348782</v>
      </c>
      <c r="X15" s="47"/>
      <c r="Y15" s="47" t="n">
        <f aca="false">HLOOKUP(U15,GAMMALOOK,2)</f>
        <v>11</v>
      </c>
      <c r="Z15" s="47"/>
      <c r="AA15" s="47"/>
      <c r="AB15" s="47" t="n">
        <f aca="false">K15+L15+AD15</f>
        <v>373.97634711</v>
      </c>
      <c r="AC15" s="190"/>
      <c r="AD15" s="207"/>
      <c r="AE15" s="33" t="s">
        <v>46</v>
      </c>
      <c r="AF15" s="207"/>
      <c r="AG15" s="208"/>
      <c r="AH15" s="47" t="n">
        <f aca="false">AD15-AF15</f>
        <v>0</v>
      </c>
      <c r="AJ15" s="47" t="n">
        <v>-44.16528954</v>
      </c>
      <c r="AS15" s="46" t="n">
        <f aca="false">U15+I$6</f>
        <v>-0.18</v>
      </c>
      <c r="AT15" s="47" t="n">
        <f aca="false">VLOOKUP($A15,westgamma,HLOOKUP(AS15,eastgamma,2),FALSE())</f>
        <v>-4.711885525</v>
      </c>
      <c r="AU15" s="47"/>
      <c r="AV15" s="47"/>
      <c r="AW15" s="190"/>
      <c r="AX15" s="190"/>
      <c r="AY15" s="190"/>
      <c r="AZ15" s="190"/>
      <c r="BA15" s="208"/>
      <c r="BL15" s="53" t="n">
        <f aca="false">VLOOKUP($A15,OPTIONRISK,9,FALSE())</f>
        <v>41368.98906</v>
      </c>
      <c r="BM15" s="53" t="n">
        <f aca="false">VLOOKUP($A15,OPTIONRISK,10,FALSE())</f>
        <v>-42034.188845722</v>
      </c>
      <c r="BN15" s="29" t="n">
        <f aca="false">VLOOKUP($A15,OPTIONRISK,5,FALSE())</f>
        <v>4.0856313448</v>
      </c>
    </row>
    <row r="16" customFormat="false" ht="12.75" hidden="false" customHeight="false" outlineLevel="0" collapsed="false">
      <c r="A16" s="36" t="n">
        <v>37316</v>
      </c>
      <c r="B16" s="47" t="n">
        <f aca="false">G16+L16+N16+K16+M16+O16</f>
        <v>986.1666779839</v>
      </c>
      <c r="C16" s="29" t="n">
        <f aca="false">H16+BN16</f>
        <v>-7.5561053013</v>
      </c>
      <c r="D16" s="202" t="n">
        <f aca="false">I16+BL16+'basis opt greeks'!C11</f>
        <v>-83005.1699240745</v>
      </c>
      <c r="E16" s="202" t="n">
        <f aca="false">J16+BM16+'basis opt greeks'!D11</f>
        <v>42466.9861439113</v>
      </c>
      <c r="F16" s="193" t="n">
        <f aca="false">K16+L16+M16</f>
        <v>963.49836208</v>
      </c>
      <c r="G16" s="47" t="n">
        <f aca="false">DSUM(OPTTRADES,G$11,$A512:$A513)</f>
        <v>0</v>
      </c>
      <c r="H16" s="29" t="n">
        <f aca="false">DSUM(OPTTRADES,H$11,$A512:$A513)</f>
        <v>0</v>
      </c>
      <c r="I16" s="47" t="n">
        <f aca="false">DSUM(OPTTRADES,I$11,$A512:$A513)</f>
        <v>0</v>
      </c>
      <c r="J16" s="47" t="n">
        <f aca="false">DSUM(OPTTRADES,J$11,$A512:$A513)</f>
        <v>0</v>
      </c>
      <c r="K16" s="203" t="n">
        <f aca="false">[5]POSITION!D13</f>
        <v>-23.04</v>
      </c>
      <c r="L16" s="67" t="n">
        <f aca="false">VLOOKUP(A16,HEDGEQUANTITIES,2,FALSE())</f>
        <v>1005.23980949</v>
      </c>
      <c r="M16" s="67" t="n">
        <v>-18.70144741</v>
      </c>
      <c r="N16" s="204" t="n">
        <f aca="false">DSUM(SWAPTRADES,$AE16,N$11:N$12)</f>
        <v>0</v>
      </c>
      <c r="O16" s="47" t="n">
        <f aca="false">BN16*U16*100</f>
        <v>22.6683159039</v>
      </c>
      <c r="P16" s="33" t="n">
        <f aca="false">VLOOKUP(A16,PARAMS,6,FALSE())</f>
        <v>2.795</v>
      </c>
      <c r="R16" s="190" t="e">
        <f aca="false">DDE("TWINDDE","RSFRecord","NGc3 LAST")</f>
        <v>#N/A</v>
      </c>
      <c r="S16" s="33" t="n">
        <f aca="false">VLOOKUP(A16,PARAMS,2,FALSE())</f>
        <v>2.763</v>
      </c>
      <c r="T16" s="190" t="n">
        <f aca="false">IF(SETTLE="SETTLE",P16+Q16,IF(SETTLE="options",S16,IF(R16&gt;0,R16,P16+Q16)))</f>
        <v>2.763</v>
      </c>
      <c r="U16" s="190" t="n">
        <f aca="false">ROUND(T16-P16,2)</f>
        <v>-0.03</v>
      </c>
      <c r="V16" s="205" t="n">
        <f aca="false">K16+L16</f>
        <v>982.19980949</v>
      </c>
      <c r="W16" s="47" t="n">
        <f aca="false">VLOOKUP(A16,GAMMALOOK,Y16,FALSE())</f>
        <v>14.06078016</v>
      </c>
      <c r="X16" s="47"/>
      <c r="Y16" s="47" t="n">
        <f aca="false">HLOOKUP(U16,GAMMALOOK,2)</f>
        <v>11</v>
      </c>
      <c r="Z16" s="47"/>
      <c r="AA16" s="47"/>
      <c r="AB16" s="47" t="n">
        <f aca="false">K16+L16+AD16</f>
        <v>982.19980949</v>
      </c>
      <c r="AC16" s="190"/>
      <c r="AD16" s="207"/>
      <c r="AE16" s="209" t="s">
        <v>47</v>
      </c>
      <c r="AF16" s="207"/>
      <c r="AG16" s="208"/>
      <c r="AH16" s="47" t="n">
        <f aca="false">AD16-AF16</f>
        <v>0</v>
      </c>
      <c r="AJ16" s="47" t="n">
        <v>-47.26850341</v>
      </c>
      <c r="AS16" s="46" t="n">
        <f aca="false">U16+I$6</f>
        <v>-0.16</v>
      </c>
      <c r="AT16" s="47" t="n">
        <f aca="false">VLOOKUP($A16,westgamma,HLOOKUP(AS16,eastgamma,2),FALSE())</f>
        <v>-1.918119072</v>
      </c>
      <c r="AU16" s="47"/>
      <c r="AV16" s="47"/>
      <c r="AW16" s="190"/>
      <c r="AX16" s="190"/>
      <c r="AY16" s="190"/>
      <c r="AZ16" s="190"/>
      <c r="BA16" s="208"/>
      <c r="BL16" s="53" t="n">
        <f aca="false">VLOOKUP($A16,OPTIONRISK,9,FALSE())</f>
        <v>-90578.214772</v>
      </c>
      <c r="BM16" s="53" t="n">
        <f aca="false">VLOOKUP($A16,OPTIONRISK,10,FALSE())</f>
        <v>44594.0087200548</v>
      </c>
      <c r="BN16" s="29" t="n">
        <f aca="false">VLOOKUP($A16,OPTIONRISK,5,FALSE())</f>
        <v>-7.5561053013</v>
      </c>
    </row>
    <row r="17" customFormat="false" ht="12.75" hidden="false" customHeight="false" outlineLevel="0" collapsed="false">
      <c r="A17" s="36" t="n">
        <v>37347</v>
      </c>
      <c r="B17" s="47" t="n">
        <f aca="false">G17+L17+N17+K17+M17+O17</f>
        <v>-874.375458352</v>
      </c>
      <c r="C17" s="29" t="n">
        <f aca="false">H17+BN17</f>
        <v>10.722793468</v>
      </c>
      <c r="D17" s="202" t="n">
        <f aca="false">I17+BL17+'basis opt greeks'!C12</f>
        <v>145858.160565696</v>
      </c>
      <c r="E17" s="202" t="n">
        <f aca="false">J17+BM17+'basis opt greeks'!D12</f>
        <v>-40920.1825181434</v>
      </c>
      <c r="F17" s="193" t="n">
        <f aca="false">K17+L17+M17</f>
        <v>-831.48428448</v>
      </c>
      <c r="G17" s="47" t="n">
        <f aca="false">DSUM(OPTTRADES,G$11,$A514:$A515)</f>
        <v>0</v>
      </c>
      <c r="H17" s="29" t="n">
        <f aca="false">DSUM(OPTTRADES,H$11,$A514:$A515)</f>
        <v>0</v>
      </c>
      <c r="I17" s="47" t="n">
        <f aca="false">DSUM(OPTTRADES,I$11,$A514:$A515)</f>
        <v>0</v>
      </c>
      <c r="J17" s="47" t="n">
        <f aca="false">DSUM(OPTTRADES,J$11,$A514:$A515)</f>
        <v>0</v>
      </c>
      <c r="K17" s="203" t="n">
        <f aca="false">[5]POSITION!D14</f>
        <v>0.08</v>
      </c>
      <c r="L17" s="67" t="n">
        <f aca="false">VLOOKUP(A17,HEDGEQUANTITIES,2,FALSE())</f>
        <v>-830.96009833</v>
      </c>
      <c r="M17" s="67" t="n">
        <v>-0.604186149999999</v>
      </c>
      <c r="N17" s="204" t="n">
        <f aca="false">DSUM(SWAPTRADES,$AE17,N$11:N$12)</f>
        <v>0</v>
      </c>
      <c r="O17" s="47" t="n">
        <f aca="false">BN17*U17*100</f>
        <v>-42.891173872</v>
      </c>
      <c r="P17" s="33" t="n">
        <f aca="false">VLOOKUP(A17,PARAMS,6,FALSE())</f>
        <v>2.765</v>
      </c>
      <c r="R17" s="190" t="e">
        <f aca="false">DDE("TWINDDE","RSFRecord","NGc4 LAST")</f>
        <v>#N/A</v>
      </c>
      <c r="S17" s="33" t="n">
        <f aca="false">VLOOKUP(A17,PARAMS,2,FALSE())</f>
        <v>2.73</v>
      </c>
      <c r="T17" s="190" t="n">
        <f aca="false">IF(SETTLE="SETTLE",P17+Q17,IF(SETTLE="options",S17,IF(R17&gt;0,R17,P17+Q17)))</f>
        <v>2.73</v>
      </c>
      <c r="U17" s="190" t="n">
        <f aca="false">ROUND(T17-P17,2)</f>
        <v>-0.04</v>
      </c>
      <c r="V17" s="205" t="n">
        <f aca="false">K17+L17</f>
        <v>-830.88009833</v>
      </c>
      <c r="W17" s="47" t="n">
        <f aca="false">VLOOKUP(A17,GAMMALOOK,Y17,FALSE())</f>
        <v>13.41031034</v>
      </c>
      <c r="X17" s="47"/>
      <c r="Y17" s="47" t="n">
        <f aca="false">HLOOKUP(U17,GAMMALOOK,2)</f>
        <v>11</v>
      </c>
      <c r="Z17" s="47"/>
      <c r="AA17" s="47"/>
      <c r="AB17" s="47" t="n">
        <f aca="false">K17+L17+AD17</f>
        <v>-830.88009833</v>
      </c>
      <c r="AC17" s="190"/>
      <c r="AD17" s="207"/>
      <c r="AE17" s="33" t="s">
        <v>48</v>
      </c>
      <c r="AF17" s="207"/>
      <c r="AG17" s="208"/>
      <c r="AH17" s="47" t="n">
        <f aca="false">AD17-AF17</f>
        <v>0</v>
      </c>
      <c r="AJ17" s="47" t="n">
        <v>-84.5835208</v>
      </c>
      <c r="AS17" s="46" t="n">
        <f aca="false">U17+I$6</f>
        <v>-0.17</v>
      </c>
      <c r="AT17" s="47" t="n">
        <f aca="false">VLOOKUP($A17,westgamma,HLOOKUP(AS17,eastgamma,2),FALSE())</f>
        <v>-5.634913968</v>
      </c>
      <c r="AU17" s="47"/>
      <c r="AV17" s="47"/>
      <c r="AW17" s="190"/>
      <c r="AX17" s="190"/>
      <c r="AY17" s="190"/>
      <c r="AZ17" s="190"/>
      <c r="BA17" s="208"/>
      <c r="BL17" s="53" t="n">
        <f aca="false">VLOOKUP($A17,OPTIONRISK,9,FALSE())</f>
        <v>136271.524911</v>
      </c>
      <c r="BM17" s="53" t="n">
        <f aca="false">VLOOKUP($A17,OPTIONRISK,10,FALSE())</f>
        <v>-39053.1812123203</v>
      </c>
      <c r="BN17" s="29" t="n">
        <f aca="false">VLOOKUP($A17,OPTIONRISK,5,FALSE())</f>
        <v>10.722793468</v>
      </c>
    </row>
    <row r="18" customFormat="false" ht="12.75" hidden="false" customHeight="false" outlineLevel="0" collapsed="false">
      <c r="A18" s="36" t="n">
        <v>37377</v>
      </c>
      <c r="B18" s="47" t="n">
        <f aca="false">G18+L18+N18+K18+M18+O18</f>
        <v>-13.924093891</v>
      </c>
      <c r="C18" s="29" t="n">
        <f aca="false">H18+BN18</f>
        <v>-1.3218159118</v>
      </c>
      <c r="D18" s="202" t="n">
        <f aca="false">I18+BL18+'basis opt greeks'!C13</f>
        <v>-7374.19872042851</v>
      </c>
      <c r="E18" s="202" t="n">
        <f aca="false">J18+BM18+'basis opt greeks'!D13</f>
        <v>2207.55800133823</v>
      </c>
      <c r="F18" s="193" t="n">
        <f aca="false">K18+L18+M18</f>
        <v>-20.53317345</v>
      </c>
      <c r="G18" s="47" t="n">
        <f aca="false">DSUM(OPTTRADES,G$11,$A516:$A517)</f>
        <v>0</v>
      </c>
      <c r="H18" s="46" t="n">
        <f aca="false">DSUM(OPTTRADES,H$11,$A516:$A517)</f>
        <v>0</v>
      </c>
      <c r="I18" s="47" t="n">
        <f aca="false">DSUM(OPTTRADES,I$11,$A516:$A517)</f>
        <v>0</v>
      </c>
      <c r="J18" s="47" t="n">
        <f aca="false">DSUM(OPTTRADES,J$11,$A516:$A517)</f>
        <v>0</v>
      </c>
      <c r="K18" s="203" t="n">
        <f aca="false">[5]POSITION!D15</f>
        <v>1.81</v>
      </c>
      <c r="L18" s="67" t="n">
        <f aca="false">VLOOKUP(A18,HEDGEQUANTITIES,2,FALSE())</f>
        <v>-20.77559547</v>
      </c>
      <c r="M18" s="67" t="n">
        <v>-1.56757798</v>
      </c>
      <c r="N18" s="204" t="n">
        <f aca="false">DSUM(SWAPTRADES,$AE18,N$11:N$12)</f>
        <v>0</v>
      </c>
      <c r="O18" s="47" t="n">
        <f aca="false">BN18*U18*100</f>
        <v>6.609079559</v>
      </c>
      <c r="P18" s="33" t="n">
        <f aca="false">VLOOKUP(A18,PARAMS,6,FALSE())</f>
        <v>2.818</v>
      </c>
      <c r="R18" s="190" t="e">
        <f aca="false">DDE("TWINDDE","RSFRecord","NGc5 LAST")</f>
        <v>#N/A</v>
      </c>
      <c r="S18" s="33" t="n">
        <f aca="false">VLOOKUP(A18,PARAMS,2,FALSE())</f>
        <v>2.768</v>
      </c>
      <c r="T18" s="190" t="n">
        <f aca="false">IF(SETTLE="SETTLE",P18+Q18,IF(SETTLE="options",S18,IF(R18&gt;0,R18,P18+Q18)))</f>
        <v>2.768</v>
      </c>
      <c r="U18" s="190" t="n">
        <f aca="false">ROUND(T18-P18,2)</f>
        <v>-0.05</v>
      </c>
      <c r="V18" s="205" t="n">
        <f aca="false">K18+L18</f>
        <v>-18.96559547</v>
      </c>
      <c r="W18" s="47" t="n">
        <f aca="false">VLOOKUP(A18,GAMMALOOK,Y18,FALSE())</f>
        <v>11.57362064</v>
      </c>
      <c r="X18" s="47"/>
      <c r="Y18" s="47" t="n">
        <f aca="false">HLOOKUP(U18,GAMMALOOK,2)</f>
        <v>11</v>
      </c>
      <c r="Z18" s="47"/>
      <c r="AA18" s="47"/>
      <c r="AB18" s="47" t="n">
        <f aca="false">K18+L18+AD18</f>
        <v>-18.96559547</v>
      </c>
      <c r="AC18" s="190"/>
      <c r="AD18" s="207"/>
      <c r="AE18" s="33" t="s">
        <v>49</v>
      </c>
      <c r="AF18" s="207"/>
      <c r="AG18" s="208"/>
      <c r="AH18" s="47" t="n">
        <f aca="false">AD18-AF18</f>
        <v>0</v>
      </c>
      <c r="AJ18" s="47" t="n">
        <v>-23.95378238</v>
      </c>
      <c r="AS18" s="46" t="n">
        <f aca="false">U18+I$7</f>
        <v>-0.1</v>
      </c>
      <c r="AT18" s="47" t="n">
        <f aca="false">VLOOKUP($A18,westgamma,HLOOKUP(AS18,eastgamma,2),FALSE())</f>
        <v>-2.7208071745</v>
      </c>
      <c r="AU18" s="47"/>
      <c r="AV18" s="47"/>
      <c r="AW18" s="190"/>
      <c r="AX18" s="190"/>
      <c r="AY18" s="190"/>
      <c r="AZ18" s="190"/>
      <c r="BA18" s="208"/>
      <c r="BL18" s="53" t="n">
        <f aca="false">VLOOKUP($A18,OPTIONRISK,9,FALSE())</f>
        <v>-19105.427188</v>
      </c>
      <c r="BM18" s="53" t="n">
        <f aca="false">VLOOKUP($A18,OPTIONRISK,10,FALSE())</f>
        <v>4018.86983956194</v>
      </c>
      <c r="BN18" s="29" t="n">
        <f aca="false">VLOOKUP($A18,OPTIONRISK,5,FALSE())</f>
        <v>-1.3218159118</v>
      </c>
    </row>
    <row r="19" customFormat="false" ht="12.75" hidden="false" customHeight="false" outlineLevel="0" collapsed="false">
      <c r="A19" s="36" t="n">
        <v>37408</v>
      </c>
      <c r="B19" s="47" t="n">
        <f aca="false">G19+L19+N19+K19+M19+O19</f>
        <v>34.017011151</v>
      </c>
      <c r="C19" s="29" t="n">
        <f aca="false">H19+BN19</f>
        <v>-1.2761977902</v>
      </c>
      <c r="D19" s="202" t="n">
        <f aca="false">I19+BL19+'basis opt greeks'!C14</f>
        <v>-10160.9755864599</v>
      </c>
      <c r="E19" s="202" t="n">
        <f aca="false">J19+BM19+'basis opt greeks'!D14</f>
        <v>1813.54834239811</v>
      </c>
      <c r="F19" s="193" t="n">
        <f aca="false">K19+L19+M19</f>
        <v>27.6360222</v>
      </c>
      <c r="G19" s="47" t="n">
        <f aca="false">DSUM(OPTTRADES,G$11,$A518:$A519)</f>
        <v>0</v>
      </c>
      <c r="H19" s="46" t="n">
        <f aca="false">DSUM(OPTTRADES,H$11,$A518:$A519)</f>
        <v>0</v>
      </c>
      <c r="I19" s="47" t="n">
        <f aca="false">DSUM(OPTTRADES,I$11,$A518:$A519)</f>
        <v>0</v>
      </c>
      <c r="J19" s="47" t="n">
        <f aca="false">DSUM(OPTTRADES,J$11,$A518:$A519)</f>
        <v>0</v>
      </c>
      <c r="K19" s="203" t="n">
        <f aca="false">[5]POSITION!D16</f>
        <v>4.4</v>
      </c>
      <c r="L19" s="67" t="n">
        <f aca="false">VLOOKUP(A19,HEDGEQUANTITIES,2,FALSE())</f>
        <v>24.66535439</v>
      </c>
      <c r="M19" s="67" t="n">
        <v>-1.42933219</v>
      </c>
      <c r="N19" s="204" t="n">
        <f aca="false">DSUM(SWAPTRADES,$AE19,N$11:N$12)</f>
        <v>0</v>
      </c>
      <c r="O19" s="47" t="n">
        <f aca="false">BN19*U19*100</f>
        <v>6.380988951</v>
      </c>
      <c r="P19" s="33" t="n">
        <f aca="false">VLOOKUP(A19,PARAMS,6,FALSE())</f>
        <v>2.872</v>
      </c>
      <c r="R19" s="190" t="e">
        <f aca="false">DDE("TWINDDE","RSFRecord","NGc6 LAST")</f>
        <v>#N/A</v>
      </c>
      <c r="S19" s="33" t="n">
        <f aca="false">VLOOKUP(A19,PARAMS,2,FALSE())</f>
        <v>2.818</v>
      </c>
      <c r="T19" s="190" t="n">
        <f aca="false">IF(SETTLE="SETTLE",P19+Q19,IF(SETTLE="options",S19,IF(R19&gt;0,R19,P19+Q19)))</f>
        <v>2.818</v>
      </c>
      <c r="U19" s="190" t="n">
        <f aca="false">ROUND(T19-P19,2)</f>
        <v>-0.05</v>
      </c>
      <c r="V19" s="205" t="n">
        <f aca="false">K19+L19</f>
        <v>29.06535439</v>
      </c>
      <c r="W19" s="47" t="n">
        <f aca="false">VLOOKUP(A19,GAMMALOOK,Y19,FALSE())</f>
        <v>10.46293409</v>
      </c>
      <c r="X19" s="47"/>
      <c r="Y19" s="47" t="n">
        <f aca="false">HLOOKUP(U19,GAMMALOOK,2)</f>
        <v>11</v>
      </c>
      <c r="Z19" s="47"/>
      <c r="AA19" s="47"/>
      <c r="AB19" s="47" t="n">
        <f aca="false">K19+L19+AD19</f>
        <v>29.06535439</v>
      </c>
      <c r="AC19" s="190"/>
      <c r="AD19" s="207"/>
      <c r="AE19" s="33" t="s">
        <v>50</v>
      </c>
      <c r="AF19" s="207"/>
      <c r="AG19" s="208"/>
      <c r="AH19" s="47" t="n">
        <f aca="false">AD19-AF19</f>
        <v>0</v>
      </c>
      <c r="AJ19" s="47" t="n">
        <v>-17.27322956</v>
      </c>
      <c r="AS19" s="46" t="n">
        <f aca="false">U19</f>
        <v>-0.05</v>
      </c>
      <c r="AT19" s="47" t="n">
        <f aca="false">VLOOKUP($A19,westgamma,HLOOKUP(AS19,eastgamma,2),FALSE())</f>
        <v>-0.447385332</v>
      </c>
      <c r="AU19" s="47"/>
      <c r="AV19" s="47"/>
      <c r="AW19" s="190"/>
      <c r="AX19" s="190"/>
      <c r="AY19" s="190"/>
      <c r="AZ19" s="190"/>
      <c r="BA19" s="208"/>
      <c r="BL19" s="53" t="n">
        <f aca="false">VLOOKUP($A19,OPTIONRISK,9,FALSE())</f>
        <v>-25986.462821</v>
      </c>
      <c r="BM19" s="53" t="n">
        <f aca="false">VLOOKUP($A19,OPTIONRISK,10,FALSE())</f>
        <v>3908.83129993155</v>
      </c>
      <c r="BN19" s="29" t="n">
        <f aca="false">VLOOKUP($A19,OPTIONRISK,5,FALSE())</f>
        <v>-1.2761977902</v>
      </c>
    </row>
    <row r="20" customFormat="false" ht="12.75" hidden="false" customHeight="false" outlineLevel="0" collapsed="false">
      <c r="A20" s="36" t="n">
        <v>37438</v>
      </c>
      <c r="B20" s="47" t="n">
        <f aca="false">G20+L20+N20+K20+M20+O20</f>
        <v>37.7395114776</v>
      </c>
      <c r="C20" s="29" t="n">
        <f aca="false">H20+BN20</f>
        <v>-1.1051839796</v>
      </c>
      <c r="D20" s="202" t="n">
        <f aca="false">I20+BL20+'basis opt greeks'!C15</f>
        <v>-7730.48465012018</v>
      </c>
      <c r="E20" s="202" t="n">
        <f aca="false">J20+BM20+'basis opt greeks'!D15</f>
        <v>1153.90295833547</v>
      </c>
      <c r="F20" s="193" t="n">
        <f aca="false">K20+L20+M20</f>
        <v>31.1084076</v>
      </c>
      <c r="G20" s="47" t="n">
        <f aca="false">DSUM(OPTTRADES,G$11,$A520:$A521)</f>
        <v>0</v>
      </c>
      <c r="H20" s="46" t="n">
        <f aca="false">DSUM(OPTTRADES,H$11,$A520:$A521)</f>
        <v>0</v>
      </c>
      <c r="I20" s="47" t="n">
        <f aca="false">DSUM(OPTTRADES,I$11,$A520:$A521)</f>
        <v>0</v>
      </c>
      <c r="J20" s="47" t="n">
        <f aca="false">DSUM(OPTTRADES,J$11,$A520:$A521)</f>
        <v>0</v>
      </c>
      <c r="K20" s="203" t="n">
        <f aca="false">[5]POSITION!D17</f>
        <v>10.36</v>
      </c>
      <c r="L20" s="67" t="n">
        <f aca="false">VLOOKUP(A20,HEDGEQUANTITIES,2,FALSE())</f>
        <v>22.57693845</v>
      </c>
      <c r="M20" s="67" t="n">
        <v>-1.82853085</v>
      </c>
      <c r="N20" s="204" t="n">
        <f aca="false">DSUM(SWAPTRADES,$AE20,N$11:N$12)</f>
        <v>0</v>
      </c>
      <c r="O20" s="47" t="n">
        <f aca="false">BN20*U20*100</f>
        <v>6.6311038776</v>
      </c>
      <c r="P20" s="33" t="n">
        <f aca="false">VLOOKUP(A20,PARAMS,6,FALSE())</f>
        <v>2.917</v>
      </c>
      <c r="R20" s="190" t="e">
        <f aca="false">DDE("TWINDDE","RSFRecord","NGc7 LAST")</f>
        <v>#N/A</v>
      </c>
      <c r="S20" s="33" t="n">
        <f aca="false">VLOOKUP(A20,PARAMS,2,FALSE())</f>
        <v>2.86</v>
      </c>
      <c r="T20" s="190" t="n">
        <f aca="false">IF(SETTLE="SETTLE",P20+Q20,IF(SETTLE="options",S20,IF(R20&gt;0,R20,P20+Q20)))</f>
        <v>2.86</v>
      </c>
      <c r="U20" s="190" t="n">
        <f aca="false">ROUND(T20-P20,2)</f>
        <v>-0.06</v>
      </c>
      <c r="V20" s="205" t="n">
        <f aca="false">K20+L20</f>
        <v>32.93693845</v>
      </c>
      <c r="W20" s="47" t="n">
        <f aca="false">VLOOKUP(A20,GAMMALOOK,Y20,FALSE())</f>
        <v>50.95379577</v>
      </c>
      <c r="X20" s="47"/>
      <c r="Y20" s="47" t="n">
        <f aca="false">HLOOKUP(U20,GAMMALOOK,2)</f>
        <v>10</v>
      </c>
      <c r="Z20" s="47"/>
      <c r="AA20" s="47"/>
      <c r="AB20" s="47" t="n">
        <f aca="false">K20+L20+AD20</f>
        <v>32.93693845</v>
      </c>
      <c r="AC20" s="190"/>
      <c r="AD20" s="207"/>
      <c r="AE20" s="33" t="s">
        <v>51</v>
      </c>
      <c r="AF20" s="207"/>
      <c r="AG20" s="208"/>
      <c r="AH20" s="47" t="n">
        <f aca="false">AD20-AF20</f>
        <v>0</v>
      </c>
      <c r="AJ20" s="47" t="n">
        <v>-17.9617889</v>
      </c>
      <c r="AS20" s="46" t="n">
        <f aca="false">U20</f>
        <v>-0.06</v>
      </c>
      <c r="AT20" s="47" t="n">
        <f aca="false">VLOOKUP($A20,westgamma,HLOOKUP(AS20,eastgamma,2),FALSE())</f>
        <v>0.182493016</v>
      </c>
      <c r="AU20" s="47"/>
      <c r="AV20" s="47"/>
      <c r="AW20" s="190"/>
      <c r="AX20" s="190"/>
      <c r="AY20" s="190"/>
      <c r="AZ20" s="190"/>
      <c r="BA20" s="208"/>
      <c r="BL20" s="53" t="n">
        <f aca="false">VLOOKUP($A20,OPTIONRISK,9,FALSE())</f>
        <v>-26244.8377</v>
      </c>
      <c r="BM20" s="53" t="n">
        <f aca="false">VLOOKUP($A20,OPTIONRISK,10,FALSE())</f>
        <v>3257.8056054757</v>
      </c>
      <c r="BN20" s="29" t="n">
        <f aca="false">VLOOKUP($A20,OPTIONRISK,5,FALSE())</f>
        <v>-1.1051839796</v>
      </c>
    </row>
    <row r="21" customFormat="false" ht="12.75" hidden="false" customHeight="false" outlineLevel="0" collapsed="false">
      <c r="A21" s="36" t="n">
        <v>37469</v>
      </c>
      <c r="B21" s="47" t="n">
        <f aca="false">G21+L21+N21+K21+M21+O21</f>
        <v>40.9251237</v>
      </c>
      <c r="C21" s="29" t="n">
        <f aca="false">H21+BN21</f>
        <v>-1.00503306</v>
      </c>
      <c r="D21" s="202" t="n">
        <f aca="false">I21+BL21+'basis opt greeks'!C16</f>
        <v>-7687.59112929292</v>
      </c>
      <c r="E21" s="202" t="n">
        <f aca="false">J21+BM21+'basis opt greeks'!D16</f>
        <v>872.276508271539</v>
      </c>
      <c r="F21" s="193" t="n">
        <f aca="false">K21+L21+M21</f>
        <v>34.89492534</v>
      </c>
      <c r="G21" s="47" t="n">
        <f aca="false">DSUM(OPTTRADES,G$11,$A522:$A523)</f>
        <v>0</v>
      </c>
      <c r="H21" s="47" t="n">
        <f aca="false">DSUM(OPTTRADES,H$11,$A522:$A523)</f>
        <v>0</v>
      </c>
      <c r="I21" s="47" t="n">
        <f aca="false">DSUM(OPTTRADES,I$11,$A522:$A523)</f>
        <v>0</v>
      </c>
      <c r="J21" s="47" t="n">
        <f aca="false">DSUM(OPTTRADES,J$11,$A522:$A523)</f>
        <v>0</v>
      </c>
      <c r="K21" s="203" t="n">
        <f aca="false">[5]POSITION!D18</f>
        <v>14.26</v>
      </c>
      <c r="L21" s="67" t="n">
        <f aca="false">VLOOKUP(A21,HEDGEQUANTITIES,2,FALSE())</f>
        <v>24.04699339</v>
      </c>
      <c r="M21" s="67" t="n">
        <v>-3.41206805</v>
      </c>
      <c r="N21" s="204" t="n">
        <f aca="false">DSUM(SWAPTRADES,$AE21,N$11:N$12)</f>
        <v>0</v>
      </c>
      <c r="O21" s="47" t="n">
        <f aca="false">BN21*U21*100</f>
        <v>6.03019836</v>
      </c>
      <c r="P21" s="33" t="n">
        <f aca="false">VLOOKUP(A21,PARAMS,6,FALSE())</f>
        <v>2.962</v>
      </c>
      <c r="R21" s="190" t="e">
        <f aca="false">DDE("TWINDDE","RSFRecord","NGc8 LAST")</f>
        <v>#N/A</v>
      </c>
      <c r="S21" s="33" t="n">
        <f aca="false">VLOOKUP(A21,PARAMS,2,FALSE())</f>
        <v>2.903</v>
      </c>
      <c r="T21" s="190" t="n">
        <f aca="false">IF(SETTLE="SETTLE",P21+Q21,IF(SETTLE="options",S21,IF(R21&gt;0,R21,P21+Q21)))</f>
        <v>2.903</v>
      </c>
      <c r="U21" s="190" t="n">
        <f aca="false">ROUND(T21-P21,2)</f>
        <v>-0.06</v>
      </c>
      <c r="V21" s="205" t="n">
        <f aca="false">K21+L21</f>
        <v>38.30699339</v>
      </c>
      <c r="W21" s="47" t="n">
        <f aca="false">VLOOKUP(A21,GAMMALOOK,Y21,FALSE())</f>
        <v>45.1916933</v>
      </c>
      <c r="X21" s="47"/>
      <c r="Y21" s="47" t="n">
        <f aca="false">HLOOKUP(U21,GAMMALOOK,2)</f>
        <v>10</v>
      </c>
      <c r="Z21" s="47"/>
      <c r="AA21" s="47"/>
      <c r="AB21" s="47" t="n">
        <f aca="false">K21+L21+AD21</f>
        <v>38.30699339</v>
      </c>
      <c r="AC21" s="190"/>
      <c r="AD21" s="207"/>
      <c r="AE21" s="33" t="s">
        <v>52</v>
      </c>
      <c r="AF21" s="207"/>
      <c r="AG21" s="208"/>
      <c r="AH21" s="47" t="n">
        <f aca="false">AD21-AF21</f>
        <v>0</v>
      </c>
      <c r="AJ21" s="47" t="n">
        <v>-17.40121567</v>
      </c>
      <c r="AS21" s="46" t="n">
        <f aca="false">U21</f>
        <v>-0.06</v>
      </c>
      <c r="AT21" s="47" t="n">
        <f aca="false">VLOOKUP($A21,westgamma,HLOOKUP(AS21,eastgamma,2),FALSE())</f>
        <v>0.911600656</v>
      </c>
      <c r="AU21" s="47"/>
      <c r="AV21" s="47"/>
      <c r="AW21" s="190"/>
      <c r="AX21" s="190"/>
      <c r="AY21" s="190"/>
      <c r="AZ21" s="190"/>
      <c r="BA21" s="208"/>
      <c r="BL21" s="53" t="n">
        <f aca="false">VLOOKUP($A21,OPTIONRISK,9,FALSE())</f>
        <v>-27044.161447</v>
      </c>
      <c r="BM21" s="53" t="n">
        <f aca="false">VLOOKUP($A21,OPTIONRISK,10,FALSE())</f>
        <v>2813.93887446954</v>
      </c>
      <c r="BN21" s="29" t="n">
        <f aca="false">VLOOKUP($A21,OPTIONRISK,5,FALSE())</f>
        <v>-1.00503306</v>
      </c>
    </row>
    <row r="22" customFormat="false" ht="12.75" hidden="false" customHeight="false" outlineLevel="0" collapsed="false">
      <c r="A22" s="36" t="n">
        <v>37500</v>
      </c>
      <c r="B22" s="47" t="n">
        <f aca="false">G22+L22+N22+K22+M22+O22</f>
        <v>66.176003359</v>
      </c>
      <c r="C22" s="29" t="n">
        <f aca="false">H22+BN22</f>
        <v>-0.8286335765</v>
      </c>
      <c r="D22" s="202" t="n">
        <f aca="false">I22+BL22+'basis opt greeks'!C17</f>
        <v>-4152.163605743</v>
      </c>
      <c r="E22" s="202" t="n">
        <f aca="false">J22+BM22+'basis opt greeks'!D17</f>
        <v>261.468440948933</v>
      </c>
      <c r="F22" s="193" t="n">
        <f aca="false">K22+L22+M22</f>
        <v>61.2042019</v>
      </c>
      <c r="G22" s="47" t="n">
        <f aca="false">DSUM(OPTTRADES,G$11,$A524:$A525)</f>
        <v>0</v>
      </c>
      <c r="H22" s="47" t="n">
        <f aca="false">DSUM(OPTTRADES,H$11,$A524:$A525)</f>
        <v>0</v>
      </c>
      <c r="I22" s="47" t="n">
        <f aca="false">DSUM(OPTTRADES,I$11,$A524:$A525)</f>
        <v>0</v>
      </c>
      <c r="J22" s="47" t="n">
        <f aca="false">DSUM(OPTTRADES,J$11,$A524:$A525)</f>
        <v>0</v>
      </c>
      <c r="K22" s="203" t="n">
        <f aca="false">[5]POSITION!D19</f>
        <v>15.55</v>
      </c>
      <c r="L22" s="67" t="n">
        <f aca="false">VLOOKUP(A22,HEDGEQUANTITIES,2,FALSE())</f>
        <v>48.44801448</v>
      </c>
      <c r="M22" s="67" t="n">
        <v>-2.79381258</v>
      </c>
      <c r="N22" s="204" t="n">
        <f aca="false">DSUM(SWAPTRADES,$AE22,N$11:N$12)</f>
        <v>0</v>
      </c>
      <c r="O22" s="47" t="n">
        <f aca="false">BN22*U22*100</f>
        <v>4.971801459</v>
      </c>
      <c r="P22" s="33" t="n">
        <f aca="false">VLOOKUP(A22,PARAMS,6,FALSE())</f>
        <v>2.959</v>
      </c>
      <c r="R22" s="190" t="e">
        <f aca="false">DDE("TWINDDE","RSFRecord","NGc9 LAST")</f>
        <v>#N/A</v>
      </c>
      <c r="S22" s="33" t="n">
        <f aca="false">VLOOKUP(A22,PARAMS,2,FALSE())</f>
        <v>2.899</v>
      </c>
      <c r="T22" s="190" t="n">
        <f aca="false">IF(SETTLE="SETTLE",P22+Q22,IF(SETTLE="options",S22,IF(R22&gt;0,R22,P22+Q22)))</f>
        <v>2.899</v>
      </c>
      <c r="U22" s="190" t="n">
        <f aca="false">ROUND(T22-P22,2)</f>
        <v>-0.06</v>
      </c>
      <c r="V22" s="205" t="n">
        <f aca="false">K22+L22</f>
        <v>63.99801448</v>
      </c>
      <c r="W22" s="47" t="n">
        <f aca="false">VLOOKUP(A22,GAMMALOOK,Y22,FALSE())</f>
        <v>-12.84767303</v>
      </c>
      <c r="X22" s="47"/>
      <c r="Y22" s="47" t="n">
        <f aca="false">HLOOKUP(U22,GAMMALOOK,2)</f>
        <v>10</v>
      </c>
      <c r="Z22" s="47"/>
      <c r="AA22" s="47"/>
      <c r="AB22" s="47" t="n">
        <f aca="false">K22+L22+AD22</f>
        <v>63.99801448</v>
      </c>
      <c r="AC22" s="190"/>
      <c r="AD22" s="207"/>
      <c r="AE22" s="33" t="s">
        <v>53</v>
      </c>
      <c r="AF22" s="207"/>
      <c r="AG22" s="208"/>
      <c r="AH22" s="47" t="n">
        <f aca="false">AD22-AF22</f>
        <v>0</v>
      </c>
      <c r="AJ22" s="47" t="n">
        <v>-17.75031044</v>
      </c>
      <c r="AS22" s="46" t="n">
        <f aca="false">U22</f>
        <v>-0.06</v>
      </c>
      <c r="AT22" s="47" t="n">
        <f aca="false">VLOOKUP($A22,westgamma,HLOOKUP(AS22,eastgamma,2),FALSE())</f>
        <v>1.290471408</v>
      </c>
      <c r="AU22" s="47"/>
      <c r="AV22" s="47"/>
      <c r="AW22" s="190"/>
      <c r="AX22" s="190"/>
      <c r="AY22" s="190"/>
      <c r="AZ22" s="190"/>
      <c r="BA22" s="208"/>
      <c r="BL22" s="53" t="n">
        <f aca="false">VLOOKUP($A22,OPTIONRISK,9,FALSE())</f>
        <v>-24596.248357</v>
      </c>
      <c r="BM22" s="53" t="n">
        <f aca="false">VLOOKUP($A22,OPTIONRISK,10,FALSE())</f>
        <v>2099.52948145106</v>
      </c>
      <c r="BN22" s="29" t="n">
        <f aca="false">VLOOKUP($A22,OPTIONRISK,5,FALSE())</f>
        <v>-0.8286335765</v>
      </c>
    </row>
    <row r="23" customFormat="false" ht="12.75" hidden="false" customHeight="false" outlineLevel="0" collapsed="false">
      <c r="A23" s="36" t="n">
        <v>37530</v>
      </c>
      <c r="B23" s="47" t="n">
        <f aca="false">G23+L23+N23+K23+M23+O23</f>
        <v>-129.5040207675</v>
      </c>
      <c r="C23" s="29" t="n">
        <f aca="false">H23+BN23</f>
        <v>-0.7428499965</v>
      </c>
      <c r="D23" s="202" t="n">
        <f aca="false">I23+BL23+'basis opt greeks'!C18</f>
        <v>-13044.0185148628</v>
      </c>
      <c r="E23" s="202" t="n">
        <f aca="false">J23+BM23+'basis opt greeks'!D18</f>
        <v>861.68918647451</v>
      </c>
      <c r="F23" s="193" t="n">
        <f aca="false">K23+L23+M23</f>
        <v>-133.21827075</v>
      </c>
      <c r="G23" s="47" t="n">
        <f aca="false">DSUM(OPTTRADES,G$11,$A526:$A527)</f>
        <v>0</v>
      </c>
      <c r="H23" s="47" t="n">
        <f aca="false">DSUM(OPTTRADES,H$11,$A526:$A527)</f>
        <v>0</v>
      </c>
      <c r="I23" s="47" t="n">
        <f aca="false">DSUM(OPTTRADES,I$11,$A526:$A527)</f>
        <v>0</v>
      </c>
      <c r="J23" s="47" t="n">
        <f aca="false">DSUM(OPTTRADES,J$11,$A526:$A527)</f>
        <v>0</v>
      </c>
      <c r="K23" s="203" t="n">
        <f aca="false">[5]POSITION!D20</f>
        <v>17.19</v>
      </c>
      <c r="L23" s="67" t="n">
        <f aca="false">VLOOKUP(A23,HEDGEQUANTITIES,2,FALSE())</f>
        <v>-146.06050823</v>
      </c>
      <c r="M23" s="67" t="n">
        <v>-4.34776252</v>
      </c>
      <c r="N23" s="204" t="n">
        <f aca="false">DSUM(SWAPTRADES,$AE23,N$11:N$12)</f>
        <v>0</v>
      </c>
      <c r="O23" s="47" t="n">
        <f aca="false">BN23*U23*100</f>
        <v>3.7142499825</v>
      </c>
      <c r="P23" s="33" t="n">
        <f aca="false">VLOOKUP(A23,PARAMS,6,FALSE())</f>
        <v>2.976</v>
      </c>
      <c r="R23" s="190" t="e">
        <f aca="false">DDE("TWINDDE","RSFRecord","NGc10 LAST")</f>
        <v>#N/A</v>
      </c>
      <c r="S23" s="33" t="n">
        <f aca="false">VLOOKUP(A23,PARAMS,2,FALSE())</f>
        <v>2.922</v>
      </c>
      <c r="T23" s="190" t="n">
        <f aca="false">IF(SETTLE="SETTLE",P23+Q23,IF(SETTLE="options",S23,IF(R23&gt;0,R23,P23+Q23)))</f>
        <v>2.922</v>
      </c>
      <c r="U23" s="190" t="n">
        <f aca="false">ROUND(T23-P23,2)</f>
        <v>-0.05</v>
      </c>
      <c r="V23" s="205" t="n">
        <f aca="false">K23+L23</f>
        <v>-128.87050823</v>
      </c>
      <c r="W23" s="47" t="n">
        <f aca="false">VLOOKUP(A23,GAMMALOOK,Y23,FALSE())</f>
        <v>1.21436828</v>
      </c>
      <c r="X23" s="47"/>
      <c r="Y23" s="47" t="n">
        <f aca="false">HLOOKUP(U23,GAMMALOOK,2)</f>
        <v>11</v>
      </c>
      <c r="Z23" s="47"/>
      <c r="AA23" s="47"/>
      <c r="AB23" s="47" t="n">
        <f aca="false">K23+L23+AD23</f>
        <v>-128.87050823</v>
      </c>
      <c r="AC23" s="190"/>
      <c r="AD23" s="207"/>
      <c r="AE23" s="33" t="s">
        <v>54</v>
      </c>
      <c r="AF23" s="207"/>
      <c r="AG23" s="208"/>
      <c r="AH23" s="47" t="n">
        <f aca="false">AD23-AF23</f>
        <v>0</v>
      </c>
      <c r="AJ23" s="47" t="n">
        <v>-17.68663012</v>
      </c>
      <c r="AS23" s="46" t="n">
        <f aca="false">U23</f>
        <v>-0.05</v>
      </c>
      <c r="AT23" s="47" t="n">
        <f aca="false">VLOOKUP($A23,westgamma,HLOOKUP(AS23,eastgamma,2),FALSE())</f>
        <v>1.054566948</v>
      </c>
      <c r="AU23" s="47"/>
      <c r="AV23" s="47"/>
      <c r="AW23" s="190"/>
      <c r="AX23" s="190"/>
      <c r="AY23" s="190"/>
      <c r="AZ23" s="190"/>
      <c r="BA23" s="208"/>
      <c r="BL23" s="53" t="n">
        <f aca="false">VLOOKUP($A23,OPTIONRISK,9,FALSE())</f>
        <v>-24054.24031</v>
      </c>
      <c r="BM23" s="53" t="n">
        <f aca="false">VLOOKUP($A23,OPTIONRISK,10,FALSE())</f>
        <v>1747.853533744</v>
      </c>
      <c r="BN23" s="29" t="n">
        <f aca="false">VLOOKUP($A23,OPTIONRISK,5,FALSE())</f>
        <v>-0.7428499965</v>
      </c>
    </row>
    <row r="24" customFormat="false" ht="12.75" hidden="false" customHeight="false" outlineLevel="0" collapsed="false">
      <c r="A24" s="36" t="n">
        <v>37561</v>
      </c>
      <c r="B24" s="47" t="n">
        <f aca="false">G24+L24+N24+K24+M24+O24</f>
        <v>41.965793132</v>
      </c>
      <c r="C24" s="29" t="n">
        <f aca="false">H24+BN24</f>
        <v>0.278904592</v>
      </c>
      <c r="D24" s="202" t="n">
        <f aca="false">I24+BL24+'basis opt greeks'!C19</f>
        <v>27825.336458254</v>
      </c>
      <c r="E24" s="202" t="n">
        <f aca="false">J24+BM24+'basis opt greeks'!D19</f>
        <v>-2510.7879893055</v>
      </c>
      <c r="F24" s="193" t="n">
        <f aca="false">K24+L24+M24</f>
        <v>43.0814115</v>
      </c>
      <c r="G24" s="47" t="n">
        <f aca="false">DSUM(OPTTRADES,G$11,$A528:$A529)</f>
        <v>0</v>
      </c>
      <c r="H24" s="47" t="n">
        <f aca="false">DSUM(OPTTRADES,H$11,$A528:$A529)</f>
        <v>0</v>
      </c>
      <c r="I24" s="47" t="n">
        <f aca="false">DSUM(OPTTRADES,I$11,$A528:$A529)</f>
        <v>0</v>
      </c>
      <c r="J24" s="47" t="n">
        <f aca="false">DSUM(OPTTRADES,J$11,$A528:$A529)</f>
        <v>0</v>
      </c>
      <c r="K24" s="203" t="n">
        <f aca="false">[5]POSITION!D21</f>
        <v>-2.09</v>
      </c>
      <c r="L24" s="67" t="n">
        <f aca="false">VLOOKUP(A24,HEDGEQUANTITIES,2,FALSE())</f>
        <v>61.02079131</v>
      </c>
      <c r="M24" s="67" t="n">
        <v>-15.84937981</v>
      </c>
      <c r="N24" s="204" t="n">
        <f aca="false">DSUM(SWAPTRADES,$AE24,N$11:N$12)</f>
        <v>0</v>
      </c>
      <c r="O24" s="47" t="n">
        <f aca="false">BN24*U24*100</f>
        <v>-1.115618368</v>
      </c>
      <c r="P24" s="33" t="n">
        <f aca="false">VLOOKUP(A24,PARAMS,6,FALSE())</f>
        <v>3.156</v>
      </c>
      <c r="R24" s="190" t="e">
        <f aca="false">DDE("TWINDDE","RSFRecord","NGc11 LAST")</f>
        <v>#N/A</v>
      </c>
      <c r="S24" s="33" t="n">
        <f aca="false">VLOOKUP(A24,PARAMS,2,FALSE())</f>
        <v>3.119</v>
      </c>
      <c r="T24" s="190" t="n">
        <f aca="false">IF(SETTLE="SETTLE",P24+Q24,IF(SETTLE="options",S24,IF(R24&gt;0,R24,P24+Q24)))</f>
        <v>3.119</v>
      </c>
      <c r="U24" s="190" t="n">
        <f aca="false">ROUND(T24-P24,2)</f>
        <v>-0.04</v>
      </c>
      <c r="V24" s="205" t="n">
        <f aca="false">K24+L24</f>
        <v>58.93079131</v>
      </c>
      <c r="W24" s="47" t="n">
        <f aca="false">VLOOKUP(A24,GAMMALOOK,Y24,FALSE())</f>
        <v>-6.30018974</v>
      </c>
      <c r="X24" s="47"/>
      <c r="Y24" s="47" t="n">
        <f aca="false">HLOOKUP(U24,GAMMALOOK,2)</f>
        <v>11</v>
      </c>
      <c r="Z24" s="47"/>
      <c r="AA24" s="47"/>
      <c r="AB24" s="47" t="n">
        <f aca="false">K24+L24+AD24</f>
        <v>58.93079131</v>
      </c>
      <c r="AC24" s="190"/>
      <c r="AD24" s="207"/>
      <c r="AE24" s="33" t="s">
        <v>55</v>
      </c>
      <c r="AF24" s="207"/>
      <c r="AG24" s="208"/>
      <c r="AH24" s="47" t="n">
        <f aca="false">AD24-AF24</f>
        <v>0</v>
      </c>
      <c r="AJ24" s="47" t="n">
        <v>-18.39429667</v>
      </c>
      <c r="AS24" s="46" t="n">
        <f aca="false">U24</f>
        <v>-0.04</v>
      </c>
      <c r="AT24" s="47" t="n">
        <f aca="false">VLOOKUP($A24,westgamma,HLOOKUP(AS24,eastgamma,2),FALSE())</f>
        <v>0.41487951</v>
      </c>
      <c r="AU24" s="47"/>
      <c r="AV24" s="47"/>
      <c r="AW24" s="190"/>
      <c r="AX24" s="190"/>
      <c r="AY24" s="190"/>
      <c r="AZ24" s="190"/>
      <c r="BA24" s="208"/>
      <c r="BL24" s="53" t="n">
        <f aca="false">VLOOKUP($A24,OPTIONRISK,9,FALSE())</f>
        <v>15111.634947</v>
      </c>
      <c r="BM24" s="53" t="n">
        <f aca="false">VLOOKUP($A24,OPTIONRISK,10,FALSE())</f>
        <v>-1584.0773081451</v>
      </c>
      <c r="BN24" s="29" t="n">
        <f aca="false">VLOOKUP($A24,OPTIONRISK,5,FALSE())</f>
        <v>0.278904592</v>
      </c>
    </row>
    <row r="25" customFormat="false" ht="12.75" hidden="false" customHeight="false" outlineLevel="0" collapsed="false">
      <c r="A25" s="36" t="n">
        <v>37591</v>
      </c>
      <c r="B25" s="47" t="n">
        <f aca="false">G25+L25+N25+K25+M25+O25</f>
        <v>10.4642793862</v>
      </c>
      <c r="C25" s="29" t="n">
        <f aca="false">H25+BN25</f>
        <v>-0.1057913981</v>
      </c>
      <c r="D25" s="202" t="n">
        <f aca="false">I25+BL25+'basis opt greeks'!C20</f>
        <v>10269.4248050691</v>
      </c>
      <c r="E25" s="202" t="n">
        <f aca="false">J25+BM25+'basis opt greeks'!D20</f>
        <v>-1137.13888235511</v>
      </c>
      <c r="F25" s="193" t="n">
        <f aca="false">K25+L25+M25</f>
        <v>10.25269659</v>
      </c>
      <c r="G25" s="47" t="n">
        <f aca="false">DSUM(OPTTRADES,G$11,$A530:$A531)</f>
        <v>0</v>
      </c>
      <c r="H25" s="47" t="n">
        <f aca="false">DSUM(OPTTRADES,H$11,$A530:$A531)</f>
        <v>0</v>
      </c>
      <c r="I25" s="47" t="n">
        <f aca="false">DSUM(OPTTRADES,I$11,$A530:$A531)</f>
        <v>0</v>
      </c>
      <c r="J25" s="47" t="n">
        <f aca="false">DSUM(OPTTRADES,J$11,$A530:$A531)</f>
        <v>0</v>
      </c>
      <c r="K25" s="203" t="n">
        <f aca="false">[5]POSITION!D22</f>
        <v>-1.07</v>
      </c>
      <c r="L25" s="67" t="n">
        <f aca="false">VLOOKUP(A25,HEDGEQUANTITIES,2,FALSE())</f>
        <v>30.92442207</v>
      </c>
      <c r="M25" s="67" t="n">
        <v>-19.60172548</v>
      </c>
      <c r="N25" s="204" t="n">
        <f aca="false">DSUM(SWAPTRADES,$AE25,N$11:N$12)</f>
        <v>0</v>
      </c>
      <c r="O25" s="47" t="n">
        <f aca="false">BN25*U25*100</f>
        <v>0.2115827962</v>
      </c>
      <c r="P25" s="33" t="n">
        <f aca="false">VLOOKUP(A25,PARAMS,6,FALSE())</f>
        <v>3.329</v>
      </c>
      <c r="R25" s="190" t="e">
        <f aca="false">DDE("TWINDDE","RSFRecord","NGc12 LAST")</f>
        <v>#N/A</v>
      </c>
      <c r="S25" s="33" t="n">
        <f aca="false">VLOOKUP(A25,PARAMS,2,FALSE())</f>
        <v>3.306</v>
      </c>
      <c r="T25" s="190" t="n">
        <f aca="false">IF(SETTLE="SETTLE",P25+Q25,IF(SETTLE="options",S25,IF(R25&gt;0,R25,P25+Q25)))</f>
        <v>3.306</v>
      </c>
      <c r="U25" s="190" t="n">
        <f aca="false">ROUND(T25-P25,2)</f>
        <v>-0.02</v>
      </c>
      <c r="V25" s="205" t="n">
        <f aca="false">K25+L25</f>
        <v>29.85442207</v>
      </c>
      <c r="W25" s="47" t="n">
        <f aca="false">VLOOKUP(A25,GAMMALOOK,Y25,FALSE())</f>
        <v>-6.4221599</v>
      </c>
      <c r="X25" s="47"/>
      <c r="Y25" s="47" t="n">
        <f aca="false">HLOOKUP(U25,GAMMALOOK,2)</f>
        <v>11</v>
      </c>
      <c r="Z25" s="47"/>
      <c r="AA25" s="47"/>
      <c r="AB25" s="47" t="n">
        <f aca="false">K25+L25+AD25</f>
        <v>29.85442207</v>
      </c>
      <c r="AC25" s="190"/>
      <c r="AD25" s="207"/>
      <c r="AE25" s="33" t="s">
        <v>56</v>
      </c>
      <c r="AF25" s="207"/>
      <c r="AG25" s="208"/>
      <c r="AH25" s="47" t="n">
        <f aca="false">AD25-AF25</f>
        <v>0</v>
      </c>
      <c r="AJ25" s="47" t="n">
        <v>7.66284281</v>
      </c>
      <c r="AS25" s="46" t="n">
        <f aca="false">U25</f>
        <v>-0.02</v>
      </c>
      <c r="AT25" s="47" t="n">
        <f aca="false">VLOOKUP($A25,westgamma,HLOOKUP(AS25,eastgamma,2),FALSE())</f>
        <v>0.557085024</v>
      </c>
      <c r="AU25" s="47"/>
      <c r="AV25" s="47"/>
      <c r="AW25" s="190"/>
      <c r="AX25" s="190"/>
      <c r="AY25" s="190"/>
      <c r="AZ25" s="190"/>
      <c r="BA25" s="208"/>
      <c r="BL25" s="53" t="n">
        <f aca="false">VLOOKUP($A25,OPTIONRISK,9,FALSE())</f>
        <v>-2117.01231</v>
      </c>
      <c r="BM25" s="53" t="n">
        <f aca="false">VLOOKUP($A25,OPTIONRISK,10,FALSE())</f>
        <v>-316.098604243664</v>
      </c>
      <c r="BN25" s="29" t="n">
        <f aca="false">VLOOKUP($A25,OPTIONRISK,5,FALSE())</f>
        <v>-0.1057913981</v>
      </c>
    </row>
    <row r="26" customFormat="false" ht="12.75" hidden="false" customHeight="false" outlineLevel="0" collapsed="false">
      <c r="A26" s="36" t="n">
        <v>37622</v>
      </c>
      <c r="B26" s="47" t="n">
        <f aca="false">G26+L26+N26+K26+M26+O26</f>
        <v>236.4665553789</v>
      </c>
      <c r="C26" s="29" t="n">
        <f aca="false">H26+BN26</f>
        <v>0.6104763611</v>
      </c>
      <c r="D26" s="202" t="n">
        <f aca="false">I26+BL26+'basis opt greeks'!C21</f>
        <v>109054.367445939</v>
      </c>
      <c r="E26" s="202" t="n">
        <f aca="false">J26+BM26+'basis opt greeks'!D21</f>
        <v>-4959.39422290617</v>
      </c>
      <c r="F26" s="193" t="n">
        <f aca="false">K26+L26+M26</f>
        <v>237.07703174</v>
      </c>
      <c r="G26" s="47" t="n">
        <f aca="false">DSUM(OPTTRADES,G$11,$A532:$A533)</f>
        <v>0</v>
      </c>
      <c r="H26" s="47" t="n">
        <f aca="false">DSUM(OPTTRADES,H$11,$A532:$A533)</f>
        <v>0</v>
      </c>
      <c r="I26" s="47" t="n">
        <f aca="false">DSUM(OPTTRADES,I$11,$A532:$A533)</f>
        <v>0</v>
      </c>
      <c r="J26" s="47" t="n">
        <f aca="false">DSUM(OPTTRADES,J$11,$A532:$A533)</f>
        <v>0</v>
      </c>
      <c r="K26" s="203" t="n">
        <f aca="false">[5]POSITION!D23</f>
        <v>8.47</v>
      </c>
      <c r="L26" s="67" t="n">
        <f aca="false">VLOOKUP(A26,HEDGEQUANTITIES,2,FALSE())</f>
        <v>248.7118921</v>
      </c>
      <c r="M26" s="67" t="n">
        <v>-20.10486036</v>
      </c>
      <c r="N26" s="204" t="n">
        <f aca="false">DSUM(SWAPTRADES,$AE26,N$11:N$12)</f>
        <v>0</v>
      </c>
      <c r="O26" s="47" t="n">
        <f aca="false">BN26*U26*100</f>
        <v>-0.6104763611</v>
      </c>
      <c r="P26" s="33" t="n">
        <f aca="false">VLOOKUP(A26,PARAMS,6,FALSE())</f>
        <v>3.408</v>
      </c>
      <c r="R26" s="190" t="e">
        <f aca="false">DDE("TWINDDE","RSFRecord","NGc13 LAST")</f>
        <v>#N/A</v>
      </c>
      <c r="S26" s="33" t="n">
        <f aca="false">VLOOKUP(A26,PARAMS,2,FALSE())</f>
        <v>3.401</v>
      </c>
      <c r="T26" s="190" t="n">
        <f aca="false">IF(SETTLE="SETTLE",P26+Q26,IF(SETTLE="options",S26,IF(R26&gt;0,R26,P26+Q26)))</f>
        <v>3.401</v>
      </c>
      <c r="U26" s="190" t="n">
        <f aca="false">ROUND(T26-P26,2)</f>
        <v>-0.01</v>
      </c>
      <c r="V26" s="205" t="n">
        <f aca="false">K26+L26</f>
        <v>257.1818921</v>
      </c>
      <c r="W26" s="47" t="n">
        <f aca="false">VLOOKUP(A26,GAMMALOOK,Y26,FALSE())</f>
        <v>-3.16350458</v>
      </c>
      <c r="X26" s="47"/>
      <c r="Y26" s="47" t="n">
        <f aca="false">HLOOKUP(U26,GAMMALOOK,2)</f>
        <v>11</v>
      </c>
      <c r="Z26" s="47"/>
      <c r="AA26" s="47"/>
      <c r="AB26" s="47" t="n">
        <f aca="false">K26+L26+AD26</f>
        <v>257.1818921</v>
      </c>
      <c r="AC26" s="190"/>
      <c r="AD26" s="207"/>
      <c r="AE26" s="33" t="s">
        <v>57</v>
      </c>
      <c r="AF26" s="207"/>
      <c r="AG26" s="208"/>
      <c r="AH26" s="47" t="n">
        <f aca="false">AD26-AF26</f>
        <v>0</v>
      </c>
      <c r="AJ26" s="47" t="n">
        <v>6.10569334</v>
      </c>
      <c r="AS26" s="46" t="n">
        <f aca="false">U26</f>
        <v>-0.01</v>
      </c>
      <c r="AT26" s="47" t="n">
        <f aca="false">VLOOKUP($A26,westgamma,HLOOKUP(AS26,eastgamma,2),FALSE())</f>
        <v>0.10915918</v>
      </c>
      <c r="AU26" s="47"/>
      <c r="AV26" s="47"/>
      <c r="AW26" s="190"/>
      <c r="AX26" s="190"/>
      <c r="AY26" s="190"/>
      <c r="AZ26" s="190"/>
      <c r="BA26" s="208"/>
      <c r="BL26" s="53" t="n">
        <f aca="false">VLOOKUP($A26,OPTIONRISK,9,FALSE())</f>
        <v>97489.741785</v>
      </c>
      <c r="BM26" s="53" t="n">
        <f aca="false">VLOOKUP($A26,OPTIONRISK,10,FALSE())</f>
        <v>-4265.84172292949</v>
      </c>
      <c r="BN26" s="29" t="n">
        <f aca="false">VLOOKUP($A26,OPTIONRISK,5,FALSE())</f>
        <v>0.6104763611</v>
      </c>
    </row>
    <row r="27" customFormat="false" ht="12.75" hidden="false" customHeight="false" outlineLevel="0" collapsed="false">
      <c r="A27" s="36" t="n">
        <v>37653</v>
      </c>
      <c r="B27" s="47" t="n">
        <f aca="false">G27+L27+N27+K27+M27+O27</f>
        <v>236.20881649</v>
      </c>
      <c r="C27" s="29" t="n">
        <f aca="false">H27+BN27</f>
        <v>0.6230326033</v>
      </c>
      <c r="D27" s="202" t="n">
        <f aca="false">I27+BL27+'basis opt greeks'!C22</f>
        <v>48290.9957012738</v>
      </c>
      <c r="E27" s="202" t="n">
        <f aca="false">J27+BM27+'basis opt greeks'!D22</f>
        <v>-2798.76415101145</v>
      </c>
      <c r="F27" s="193" t="n">
        <f aca="false">K27+L27+M27</f>
        <v>236.20881649</v>
      </c>
      <c r="G27" s="47" t="n">
        <f aca="false">DSUM(OPTTRADES,G$11,$A534:$A535)</f>
        <v>0</v>
      </c>
      <c r="H27" s="47" t="n">
        <f aca="false">DSUM(OPTTRADES,H$11,$A534:$A535)</f>
        <v>0</v>
      </c>
      <c r="I27" s="47" t="n">
        <f aca="false">DSUM(OPTTRADES,I$11,$A534:$A535)</f>
        <v>0</v>
      </c>
      <c r="J27" s="47" t="n">
        <f aca="false">DSUM(OPTTRADES,J$11,$A534:$A535)</f>
        <v>0</v>
      </c>
      <c r="K27" s="203" t="n">
        <f aca="false">[5]POSITION!D24</f>
        <v>7.46</v>
      </c>
      <c r="L27" s="67" t="n">
        <f aca="false">VLOOKUP(A27,HEDGEQUANTITIES,2,FALSE())</f>
        <v>245.90090208</v>
      </c>
      <c r="M27" s="67" t="n">
        <v>-17.15208559</v>
      </c>
      <c r="N27" s="204" t="n">
        <f aca="false">DSUM(SWAPTRADES,$AE27,N$11:N$12)</f>
        <v>0</v>
      </c>
      <c r="O27" s="47" t="n">
        <f aca="false">BN27*U27*100</f>
        <v>-0</v>
      </c>
      <c r="P27" s="33" t="n">
        <f aca="false">VLOOKUP(A27,PARAMS,6,FALSE())</f>
        <v>3.337</v>
      </c>
      <c r="R27" s="190" t="e">
        <f aca="false">DDE("TWINDDE","RSFRecord","NGc14 LAST")</f>
        <v>#N/A</v>
      </c>
      <c r="S27" s="33" t="n">
        <f aca="false">VLOOKUP(A27,PARAMS,2,FALSE())</f>
        <v>3.336</v>
      </c>
      <c r="T27" s="190" t="n">
        <f aca="false">IF(SETTLE="SETTLE",P27+Q27,IF(SETTLE="options",S27,IF(R27&gt;0,R27,P27+Q27)))</f>
        <v>3.336</v>
      </c>
      <c r="U27" s="190" t="n">
        <f aca="false">ROUND(T27-P27,2)</f>
        <v>-0</v>
      </c>
      <c r="V27" s="205" t="n">
        <f aca="false">K27+L27</f>
        <v>253.36090208</v>
      </c>
      <c r="W27" s="47" t="n">
        <f aca="false">VLOOKUP(A27,GAMMALOOK,Y27,FALSE())</f>
        <v>0</v>
      </c>
      <c r="X27" s="47"/>
      <c r="Y27" s="47" t="n">
        <f aca="false">HLOOKUP(U27,GAMMALOOK,2)</f>
        <v>12</v>
      </c>
      <c r="Z27" s="47"/>
      <c r="AA27" s="47"/>
      <c r="AB27" s="47" t="n">
        <f aca="false">K27+L27+AD27</f>
        <v>253.36090208</v>
      </c>
      <c r="AC27" s="190"/>
      <c r="AD27" s="207"/>
      <c r="AE27" s="33" t="s">
        <v>58</v>
      </c>
      <c r="AF27" s="207"/>
      <c r="AG27" s="208"/>
      <c r="AH27" s="47" t="n">
        <f aca="false">AD27-AF27</f>
        <v>0</v>
      </c>
      <c r="AJ27" s="47" t="n">
        <v>11.36472563</v>
      </c>
      <c r="AS27" s="46" t="n">
        <f aca="false">U27</f>
        <v>-0</v>
      </c>
      <c r="AT27" s="47" t="n">
        <f aca="false">VLOOKUP($A27,westgamma,HLOOKUP(AS27,eastgamma,2),FALSE())</f>
        <v>0.096625788</v>
      </c>
      <c r="AU27" s="47"/>
      <c r="AV27" s="47"/>
      <c r="AW27" s="190"/>
      <c r="AX27" s="190"/>
      <c r="AY27" s="190"/>
      <c r="AZ27" s="190"/>
      <c r="BA27" s="208"/>
      <c r="BL27" s="53" t="n">
        <f aca="false">VLOOKUP($A27,OPTIONRISK,9,FALSE())</f>
        <v>36202.64814</v>
      </c>
      <c r="BM27" s="53" t="n">
        <f aca="false">VLOOKUP($A27,OPTIONRISK,10,FALSE())</f>
        <v>-2166.80302505133</v>
      </c>
      <c r="BN27" s="29" t="n">
        <f aca="false">VLOOKUP($A27,OPTIONRISK,5,FALSE())</f>
        <v>0.6230326033</v>
      </c>
    </row>
    <row r="28" customFormat="false" ht="12.75" hidden="false" customHeight="false" outlineLevel="0" collapsed="false">
      <c r="A28" s="36" t="n">
        <v>37681</v>
      </c>
      <c r="B28" s="47" t="n">
        <f aca="false">G28+L28+N28+K28+M28+O28</f>
        <v>-101.9303548054</v>
      </c>
      <c r="C28" s="29" t="n">
        <f aca="false">H28+BN28</f>
        <v>0.3084092754</v>
      </c>
      <c r="D28" s="202" t="n">
        <f aca="false">I28+BL28+'basis opt greeks'!C23</f>
        <v>25643.4482771296</v>
      </c>
      <c r="E28" s="202" t="n">
        <f aca="false">J28+BM28+'basis opt greeks'!D23</f>
        <v>-1273.47733847759</v>
      </c>
      <c r="F28" s="193" t="n">
        <f aca="false">K28+L28+M28</f>
        <v>-101.62194553</v>
      </c>
      <c r="G28" s="47" t="n">
        <f aca="false">DSUM(OPTTRADES,G$11,$A536:$A537)</f>
        <v>0</v>
      </c>
      <c r="H28" s="47" t="n">
        <f aca="false">DSUM(OPTTRADES,H$11,$A536:$A537)</f>
        <v>0</v>
      </c>
      <c r="I28" s="47" t="n">
        <f aca="false">DSUM(OPTTRADES,I$11,$A536:$A537)</f>
        <v>0</v>
      </c>
      <c r="J28" s="47" t="n">
        <f aca="false">DSUM(OPTTRADES,J$11,$A536:$A537)</f>
        <v>0</v>
      </c>
      <c r="K28" s="203" t="n">
        <f aca="false">[5]POSITION!D25</f>
        <v>7.84</v>
      </c>
      <c r="L28" s="67" t="n">
        <f aca="false">VLOOKUP(A28,HEDGEQUANTITIES,2,FALSE())</f>
        <v>-96.3023392</v>
      </c>
      <c r="M28" s="67" t="n">
        <v>-13.15960633</v>
      </c>
      <c r="N28" s="204" t="n">
        <f aca="false">DSUM(SWAPTRADES,$AE28,N$11:N$12)</f>
        <v>0</v>
      </c>
      <c r="O28" s="47" t="n">
        <f aca="false">BN28*U28*100</f>
        <v>-0.3084092754</v>
      </c>
      <c r="P28" s="33" t="n">
        <f aca="false">VLOOKUP(A28,PARAMS,6,FALSE())</f>
        <v>3.247</v>
      </c>
      <c r="R28" s="190" t="e">
        <f aca="false">DDE("TWINDDE","RSFRecord","NGc15 LAST")</f>
        <v>#N/A</v>
      </c>
      <c r="S28" s="33" t="n">
        <f aca="false">VLOOKUP(A28,PARAMS,2,FALSE())</f>
        <v>3.236</v>
      </c>
      <c r="T28" s="190" t="n">
        <f aca="false">IF(SETTLE="SETTLE",P28+Q28,IF(SETTLE="options",S28,IF(R28&gt;0,R28,P28+Q28)))</f>
        <v>3.236</v>
      </c>
      <c r="U28" s="190" t="n">
        <f aca="false">ROUND(T28-P28,2)</f>
        <v>-0.01</v>
      </c>
      <c r="V28" s="205" t="n">
        <f aca="false">K28+L28</f>
        <v>-88.4623392</v>
      </c>
      <c r="W28" s="47" t="n">
        <f aca="false">VLOOKUP(A28,GAMMALOOK,Y28,FALSE())</f>
        <v>-7.29558185</v>
      </c>
      <c r="X28" s="47"/>
      <c r="Y28" s="47" t="n">
        <f aca="false">HLOOKUP(U28,GAMMALOOK,2)</f>
        <v>11</v>
      </c>
      <c r="Z28" s="47"/>
      <c r="AA28" s="47"/>
      <c r="AB28" s="47" t="n">
        <f aca="false">K28+L28+AD28</f>
        <v>-88.4623392</v>
      </c>
      <c r="AC28" s="190"/>
      <c r="AD28" s="207"/>
      <c r="AE28" s="209" t="s">
        <v>59</v>
      </c>
      <c r="AF28" s="207"/>
      <c r="AG28" s="208"/>
      <c r="AH28" s="47" t="n">
        <f aca="false">AD28-AF28</f>
        <v>0</v>
      </c>
      <c r="AJ28" s="47" t="n">
        <v>9.69667678</v>
      </c>
      <c r="AS28" s="46" t="n">
        <f aca="false">U28</f>
        <v>-0.01</v>
      </c>
      <c r="AT28" s="47" t="n">
        <f aca="false">VLOOKUP($A28,westgamma,HLOOKUP(AS28,eastgamma,2),FALSE())</f>
        <v>0.024566198</v>
      </c>
      <c r="AU28" s="47"/>
      <c r="AV28" s="47"/>
      <c r="AW28" s="190"/>
      <c r="AX28" s="190"/>
      <c r="AY28" s="190"/>
      <c r="AZ28" s="190"/>
      <c r="BA28" s="208"/>
      <c r="BL28" s="53" t="n">
        <f aca="false">VLOOKUP($A28,OPTIONRISK,9,FALSE())</f>
        <v>14956.938465</v>
      </c>
      <c r="BM28" s="53" t="n">
        <f aca="false">VLOOKUP($A28,OPTIONRISK,10,FALSE())</f>
        <v>-849.622253251197</v>
      </c>
      <c r="BN28" s="29" t="n">
        <f aca="false">VLOOKUP($A28,OPTIONRISK,5,FALSE())</f>
        <v>0.3084092754</v>
      </c>
    </row>
    <row r="29" customFormat="false" ht="12.75" hidden="false" customHeight="false" outlineLevel="0" collapsed="false">
      <c r="A29" s="36" t="n">
        <v>37712</v>
      </c>
      <c r="B29" s="47" t="n">
        <f aca="false">G29+L29+N29+K29+M29+O29</f>
        <v>-86.66908463</v>
      </c>
      <c r="C29" s="29" t="n">
        <f aca="false">H29+BN29</f>
        <v>0.7432428725</v>
      </c>
      <c r="D29" s="202" t="n">
        <f aca="false">I29+BL29+'basis opt greeks'!C24</f>
        <v>44269.1285123174</v>
      </c>
      <c r="E29" s="202" t="n">
        <f aca="false">J29+BM29+'basis opt greeks'!D24</f>
        <v>-1741.96212069948</v>
      </c>
      <c r="F29" s="193" t="n">
        <f aca="false">K29+L29+M29</f>
        <v>-86.66908463</v>
      </c>
      <c r="G29" s="47" t="n">
        <f aca="false">DSUM(OPTTRADES,G$11,$A538:$A539)</f>
        <v>0</v>
      </c>
      <c r="H29" s="47" t="n">
        <f aca="false">DSUM(OPTTRADES,H$11,$A538:$A539)</f>
        <v>0</v>
      </c>
      <c r="I29" s="47" t="n">
        <f aca="false">DSUM(OPTTRADES,I$11,$A538:$A539)</f>
        <v>0</v>
      </c>
      <c r="J29" s="47" t="n">
        <f aca="false">DSUM(OPTTRADES,J$11,$A538:$A539)</f>
        <v>0</v>
      </c>
      <c r="K29" s="203" t="n">
        <f aca="false">[5]POSITION!D26</f>
        <v>4.64</v>
      </c>
      <c r="L29" s="67" t="n">
        <f aca="false">VLOOKUP(A29,HEDGEQUANTITIES,2,FALSE())</f>
        <v>-92.72509121</v>
      </c>
      <c r="M29" s="67" t="n">
        <v>1.41600658</v>
      </c>
      <c r="N29" s="204" t="n">
        <f aca="false">DSUM(SWAPTRADES,$AE29,N$11:N$12)</f>
        <v>0</v>
      </c>
      <c r="O29" s="47" t="n">
        <f aca="false">BN29*U29*100</f>
        <v>-0</v>
      </c>
      <c r="P29" s="33" t="n">
        <f aca="false">VLOOKUP(A29,PARAMS,6,FALSE())</f>
        <v>3.092</v>
      </c>
      <c r="R29" s="190" t="e">
        <f aca="false">DDE("TWINDDE","RSFRecord","NGc16 LAST")</f>
        <v>#N/A</v>
      </c>
      <c r="S29" s="33" t="n">
        <f aca="false">VLOOKUP(A29,PARAMS,2,FALSE())</f>
        <v>3.091</v>
      </c>
      <c r="T29" s="190" t="n">
        <f aca="false">IF(SETTLE="SETTLE",P29+Q29,IF(SETTLE="options",S29,IF(R29&gt;0,R29,P29+Q29)))</f>
        <v>3.091</v>
      </c>
      <c r="U29" s="190" t="n">
        <f aca="false">ROUND(T29-P29,2)</f>
        <v>-0</v>
      </c>
      <c r="V29" s="205" t="n">
        <f aca="false">K29+L29</f>
        <v>-88.08509121</v>
      </c>
      <c r="W29" s="47" t="n">
        <f aca="false">VLOOKUP(A29,GAMMALOOK,Y29,FALSE())</f>
        <v>0</v>
      </c>
      <c r="X29" s="47"/>
      <c r="Y29" s="47" t="n">
        <f aca="false">HLOOKUP(U29,GAMMALOOK,2)</f>
        <v>12</v>
      </c>
      <c r="Z29" s="47"/>
      <c r="AA29" s="47"/>
      <c r="AB29" s="47" t="n">
        <f aca="false">K29+L29+AD29</f>
        <v>-88.08509121</v>
      </c>
      <c r="AC29" s="190"/>
      <c r="AD29" s="207"/>
      <c r="AE29" s="33" t="s">
        <v>60</v>
      </c>
      <c r="AF29" s="207"/>
      <c r="AG29" s="208"/>
      <c r="AH29" s="47" t="n">
        <f aca="false">AD29-AF29</f>
        <v>0</v>
      </c>
      <c r="AJ29" s="47" t="n">
        <v>8.64800454</v>
      </c>
      <c r="AS29" s="46" t="n">
        <f aca="false">U29</f>
        <v>-0</v>
      </c>
      <c r="AT29" s="47" t="n">
        <f aca="false">VLOOKUP($A29,westgamma,HLOOKUP(AS29,eastgamma,2),FALSE())</f>
        <v>0.205583302</v>
      </c>
      <c r="AU29" s="47"/>
      <c r="AV29" s="47"/>
      <c r="AW29" s="190"/>
      <c r="AX29" s="190"/>
      <c r="AY29" s="190"/>
      <c r="AZ29" s="190"/>
      <c r="BA29" s="208"/>
      <c r="BL29" s="53" t="n">
        <f aca="false">VLOOKUP($A29,OPTIONRISK,9,FALSE())</f>
        <v>32971.815455</v>
      </c>
      <c r="BM29" s="53" t="n">
        <f aca="false">VLOOKUP($A29,OPTIONRISK,10,FALSE())</f>
        <v>-1340.22406214921</v>
      </c>
      <c r="BN29" s="29" t="n">
        <f aca="false">VLOOKUP($A29,OPTIONRISK,5,FALSE())</f>
        <v>0.7432428725</v>
      </c>
    </row>
    <row r="30" customFormat="false" ht="12.75" hidden="false" customHeight="false" outlineLevel="0" collapsed="false">
      <c r="A30" s="36" t="n">
        <v>37742</v>
      </c>
      <c r="B30" s="47" t="n">
        <f aca="false">G30+L30+N30+K30+M30+O30</f>
        <v>-84.7816430652</v>
      </c>
      <c r="C30" s="29" t="n">
        <f aca="false">H30+BN30</f>
        <v>0.7224993752</v>
      </c>
      <c r="D30" s="202" t="n">
        <f aca="false">I30+BL30+'basis opt greeks'!C25</f>
        <v>45253.6878885573</v>
      </c>
      <c r="E30" s="202" t="n">
        <f aca="false">J30+BM30+'basis opt greeks'!D25</f>
        <v>-1617.40623235859</v>
      </c>
      <c r="F30" s="193" t="n">
        <f aca="false">K30+L30+M30</f>
        <v>-84.05914369</v>
      </c>
      <c r="G30" s="47" t="n">
        <f aca="false">DSUM(OPTTRADES,G$11,$A540:$A541)</f>
        <v>0</v>
      </c>
      <c r="H30" s="47" t="n">
        <f aca="false">DSUM(OPTTRADES,H$11,$A540:$A541)</f>
        <v>0</v>
      </c>
      <c r="I30" s="47" t="n">
        <f aca="false">DSUM(OPTTRADES,I$11,$A540:$A541)</f>
        <v>0</v>
      </c>
      <c r="J30" s="47" t="n">
        <f aca="false">DSUM(OPTTRADES,J$11,$A540:$A541)</f>
        <v>0</v>
      </c>
      <c r="K30" s="203" t="n">
        <f aca="false">[5]POSITION!D27</f>
        <v>4.67</v>
      </c>
      <c r="L30" s="67" t="n">
        <f aca="false">VLOOKUP(A30,HEDGEQUANTITIES,2,FALSE())</f>
        <v>-90.3770125</v>
      </c>
      <c r="M30" s="67" t="n">
        <v>1.64786881</v>
      </c>
      <c r="N30" s="204" t="n">
        <f aca="false">DSUM(SWAPTRADES,$AE30,N$11:N$12)</f>
        <v>0</v>
      </c>
      <c r="O30" s="47" t="n">
        <f aca="false">BN30*U30*100</f>
        <v>-0.7224993752</v>
      </c>
      <c r="P30" s="33" t="n">
        <f aca="false">VLOOKUP(A30,PARAMS,6,FALSE())</f>
        <v>3.1</v>
      </c>
      <c r="R30" s="190" t="e">
        <f aca="false">DDE("TWINDDE","RSFRecord","NGc17 LAST")</f>
        <v>#N/A</v>
      </c>
      <c r="S30" s="33" t="n">
        <f aca="false">VLOOKUP(A30,PARAMS,2,FALSE())</f>
        <v>3.091</v>
      </c>
      <c r="T30" s="190" t="n">
        <f aca="false">IF(SETTLE="SETTLE",P30+Q30,IF(SETTLE="options",S30,IF(R30&gt;0,R30,P30+Q30)))</f>
        <v>3.091</v>
      </c>
      <c r="U30" s="190" t="n">
        <f aca="false">ROUND(T30-P30,2)</f>
        <v>-0.01</v>
      </c>
      <c r="V30" s="205" t="n">
        <f aca="false">K30+L30</f>
        <v>-85.7070125</v>
      </c>
      <c r="W30" s="47" t="n">
        <f aca="false">VLOOKUP(A30,GAMMALOOK,Y30,FALSE())</f>
        <v>-6.90692647</v>
      </c>
      <c r="X30" s="47"/>
      <c r="Y30" s="47" t="n">
        <f aca="false">HLOOKUP(U30,GAMMALOOK,2)</f>
        <v>11</v>
      </c>
      <c r="Z30" s="47"/>
      <c r="AA30" s="47"/>
      <c r="AB30" s="47" t="n">
        <f aca="false">K30+L30+AD30</f>
        <v>-85.7070125</v>
      </c>
      <c r="AC30" s="190"/>
      <c r="AD30" s="207"/>
      <c r="AE30" s="33" t="s">
        <v>61</v>
      </c>
      <c r="AF30" s="207"/>
      <c r="AG30" s="208"/>
      <c r="AH30" s="47" t="n">
        <f aca="false">AD30-AF30</f>
        <v>0</v>
      </c>
      <c r="AJ30" s="47" t="n">
        <v>0.666609</v>
      </c>
      <c r="AS30" s="46" t="n">
        <f aca="false">U30</f>
        <v>-0.01</v>
      </c>
      <c r="AT30" s="47" t="n">
        <f aca="false">VLOOKUP($A30,westgamma,HLOOKUP(AS30,eastgamma,2),FALSE())</f>
        <v>0.205552586</v>
      </c>
      <c r="AU30" s="47"/>
      <c r="AV30" s="47"/>
      <c r="AW30" s="190"/>
      <c r="AX30" s="190"/>
      <c r="AY30" s="190"/>
      <c r="AZ30" s="190"/>
      <c r="BA30" s="208"/>
      <c r="BL30" s="53" t="n">
        <f aca="false">VLOOKUP($A30,OPTIONRISK,9,FALSE())</f>
        <v>33688.62981</v>
      </c>
      <c r="BM30" s="53" t="n">
        <f aca="false">VLOOKUP($A30,OPTIONRISK,10,FALSE())</f>
        <v>-1236.17721615332</v>
      </c>
      <c r="BN30" s="29" t="n">
        <f aca="false">VLOOKUP($A30,OPTIONRISK,5,FALSE())</f>
        <v>0.7224993752</v>
      </c>
    </row>
    <row r="31" customFormat="false" ht="12.75" hidden="false" customHeight="false" outlineLevel="0" collapsed="false">
      <c r="A31" s="36" t="n">
        <v>37773</v>
      </c>
      <c r="B31" s="47" t="n">
        <f aca="false">G31+L31+N31+K31+M31+O31</f>
        <v>-79.6649672775</v>
      </c>
      <c r="C31" s="29" t="n">
        <f aca="false">H31+BN31</f>
        <v>0.7097783575</v>
      </c>
      <c r="D31" s="202" t="n">
        <f aca="false">I31+BL31+'basis opt greeks'!C26</f>
        <v>48083.950561863</v>
      </c>
      <c r="E31" s="202" t="n">
        <f aca="false">J31+BM31+'basis opt greeks'!D26</f>
        <v>-1585.14116634615</v>
      </c>
      <c r="F31" s="193" t="n">
        <f aca="false">K31+L31+M31</f>
        <v>-78.95518892</v>
      </c>
      <c r="G31" s="47" t="n">
        <f aca="false">DSUM(OPTTRADES,G$11,$A542:$A543)</f>
        <v>0</v>
      </c>
      <c r="H31" s="47" t="n">
        <f aca="false">DSUM(OPTTRADES,H$11,$A542:$A543)</f>
        <v>0</v>
      </c>
      <c r="I31" s="47" t="n">
        <f aca="false">DSUM(OPTTRADES,I$11,$A542:$A543)</f>
        <v>0</v>
      </c>
      <c r="J31" s="47" t="n">
        <f aca="false">DSUM(OPTTRADES,J$11,$A542:$A543)</f>
        <v>0</v>
      </c>
      <c r="K31" s="203" t="n">
        <f aca="false">[5]POSITION!D28</f>
        <v>4.25</v>
      </c>
      <c r="L31" s="67" t="n">
        <f aca="false">VLOOKUP(A31,HEDGEQUANTITIES,2,FALSE())</f>
        <v>-84.76681833</v>
      </c>
      <c r="M31" s="67" t="n">
        <v>1.56162941</v>
      </c>
      <c r="N31" s="204" t="n">
        <f aca="false">DSUM(SWAPTRADES,$AE31,N$11:N$12)</f>
        <v>0</v>
      </c>
      <c r="O31" s="47" t="n">
        <f aca="false">BN31*U31*100</f>
        <v>-0.7097783575</v>
      </c>
      <c r="P31" s="33" t="n">
        <f aca="false">VLOOKUP(A31,PARAMS,6,FALSE())</f>
        <v>3.135</v>
      </c>
      <c r="R31" s="190" t="e">
        <f aca="false">DDE("TWINDDE","RSFRecord","NGc18 LAST")</f>
        <v>#N/A</v>
      </c>
      <c r="S31" s="33" t="n">
        <f aca="false">VLOOKUP(A31,PARAMS,2,FALSE())</f>
        <v>3.121</v>
      </c>
      <c r="T31" s="190" t="n">
        <f aca="false">IF(SETTLE="SETTLE",P31+Q31,IF(SETTLE="options",S31,IF(R31&gt;0,R31,P31+Q31)))</f>
        <v>3.121</v>
      </c>
      <c r="U31" s="190" t="n">
        <f aca="false">ROUND(T31-P31,2)</f>
        <v>-0.01</v>
      </c>
      <c r="V31" s="205" t="n">
        <f aca="false">K31+L31</f>
        <v>-80.51681833</v>
      </c>
      <c r="W31" s="47" t="n">
        <f aca="false">VLOOKUP(A31,GAMMALOOK,Y31,FALSE())</f>
        <v>-6.66750835</v>
      </c>
      <c r="X31" s="47"/>
      <c r="Y31" s="47" t="n">
        <f aca="false">HLOOKUP(U31,GAMMALOOK,2)</f>
        <v>11</v>
      </c>
      <c r="Z31" s="47"/>
      <c r="AA31" s="47"/>
      <c r="AB31" s="47" t="n">
        <f aca="false">K31+L31+AD31</f>
        <v>-80.51681833</v>
      </c>
      <c r="AC31" s="190"/>
      <c r="AD31" s="207"/>
      <c r="AE31" s="33" t="s">
        <v>62</v>
      </c>
      <c r="AF31" s="207"/>
      <c r="AG31" s="208"/>
      <c r="AH31" s="47" t="n">
        <f aca="false">AD31-AF31</f>
        <v>0</v>
      </c>
      <c r="AJ31" s="47" t="n">
        <v>0.47476316</v>
      </c>
      <c r="AS31" s="46" t="n">
        <f aca="false">U31</f>
        <v>-0.01</v>
      </c>
      <c r="AT31" s="47" t="n">
        <f aca="false">VLOOKUP($A31,westgamma,HLOOKUP(AS31,eastgamma,2),FALSE())</f>
        <v>0.20572757</v>
      </c>
      <c r="AU31" s="47"/>
      <c r="AV31" s="47"/>
      <c r="AW31" s="190"/>
      <c r="AX31" s="190"/>
      <c r="AY31" s="190"/>
      <c r="AZ31" s="190"/>
      <c r="BA31" s="208"/>
      <c r="BL31" s="53" t="n">
        <f aca="false">VLOOKUP($A31,OPTIONRISK,9,FALSE())</f>
        <v>35530.681894</v>
      </c>
      <c r="BM31" s="53" t="n">
        <f aca="false">VLOOKUP($A31,OPTIONRISK,10,FALSE())</f>
        <v>-1194.55319644079</v>
      </c>
      <c r="BN31" s="29" t="n">
        <f aca="false">VLOOKUP($A31,OPTIONRISK,5,FALSE())</f>
        <v>0.7097783575</v>
      </c>
    </row>
    <row r="32" customFormat="false" ht="12.75" hidden="false" customHeight="false" outlineLevel="0" collapsed="false">
      <c r="A32" s="36" t="n">
        <v>37803</v>
      </c>
      <c r="B32" s="47" t="n">
        <f aca="false">G32+L32+N32+K32+M32+O32</f>
        <v>-77.2988042458</v>
      </c>
      <c r="C32" s="29" t="n">
        <f aca="false">H32+BN32</f>
        <v>0.6825619329</v>
      </c>
      <c r="D32" s="202" t="n">
        <f aca="false">I32+BL32+'basis opt greeks'!C27</f>
        <v>50089.9683999103</v>
      </c>
      <c r="E32" s="202" t="n">
        <f aca="false">J32+BM32+'basis opt greeks'!D27</f>
        <v>-1553.39911946672</v>
      </c>
      <c r="F32" s="193" t="n">
        <f aca="false">K32+L32+M32</f>
        <v>-75.93368038</v>
      </c>
      <c r="G32" s="47" t="n">
        <f aca="false">DSUM(OPTTRADES,G$11,$A544:$A545)</f>
        <v>0</v>
      </c>
      <c r="H32" s="47" t="n">
        <f aca="false">DSUM(OPTTRADES,H$11,$A544:$A545)</f>
        <v>0</v>
      </c>
      <c r="I32" s="47" t="n">
        <f aca="false">DSUM(OPTTRADES,I$11,$A544:$A545)</f>
        <v>0</v>
      </c>
      <c r="J32" s="47" t="n">
        <f aca="false">DSUM(OPTTRADES,J$11,$A544:$A545)</f>
        <v>0</v>
      </c>
      <c r="K32" s="203" t="n">
        <f aca="false">[5]POSITION!D29</f>
        <v>5.01</v>
      </c>
      <c r="L32" s="67" t="n">
        <f aca="false">VLOOKUP(A32,HEDGEQUANTITIES,2,FALSE())</f>
        <v>-82.76370727</v>
      </c>
      <c r="M32" s="67" t="n">
        <v>1.82002689</v>
      </c>
      <c r="N32" s="204" t="n">
        <f aca="false">DSUM(SWAPTRADES,$AE32,N$11:N$12)</f>
        <v>0</v>
      </c>
      <c r="O32" s="47" t="n">
        <f aca="false">BN32*U32*100</f>
        <v>-1.3651238658</v>
      </c>
      <c r="P32" s="33" t="n">
        <f aca="false">VLOOKUP(A32,PARAMS,6,FALSE())</f>
        <v>3.177</v>
      </c>
      <c r="R32" s="190" t="e">
        <f aca="false">DDE("TWINDDE","RSFRecord","NGc19 LAST")</f>
        <v>#N/A</v>
      </c>
      <c r="S32" s="33" t="n">
        <f aca="false">VLOOKUP(A32,PARAMS,2,FALSE())</f>
        <v>3.161</v>
      </c>
      <c r="T32" s="190" t="n">
        <f aca="false">IF(SETTLE="SETTLE",P32+Q32,IF(SETTLE="options",S32,IF(R32&gt;0,R32,P32+Q32)))</f>
        <v>3.161</v>
      </c>
      <c r="U32" s="190" t="n">
        <f aca="false">ROUND(T32-P32,2)</f>
        <v>-0.02</v>
      </c>
      <c r="V32" s="205" t="n">
        <f aca="false">K32+L32</f>
        <v>-77.75370727</v>
      </c>
      <c r="W32" s="47" t="n">
        <f aca="false">VLOOKUP(A32,GAMMALOOK,Y32,FALSE())</f>
        <v>-6.61661147</v>
      </c>
      <c r="X32" s="47"/>
      <c r="Y32" s="47" t="n">
        <f aca="false">HLOOKUP(U32,GAMMALOOK,2)</f>
        <v>11</v>
      </c>
      <c r="Z32" s="47"/>
      <c r="AA32" s="47"/>
      <c r="AB32" s="47" t="n">
        <f aca="false">K32+L32+AD32</f>
        <v>-77.75370727</v>
      </c>
      <c r="AC32" s="190"/>
      <c r="AD32" s="207"/>
      <c r="AE32" s="33" t="s">
        <v>63</v>
      </c>
      <c r="AF32" s="207"/>
      <c r="AG32" s="208"/>
      <c r="AH32" s="47" t="n">
        <f aca="false">AD32-AF32</f>
        <v>0</v>
      </c>
      <c r="AJ32" s="47" t="n">
        <v>0.32933706</v>
      </c>
      <c r="AS32" s="46" t="n">
        <f aca="false">U32</f>
        <v>-0.02</v>
      </c>
      <c r="AT32" s="47" t="n">
        <f aca="false">VLOOKUP($A32,westgamma,HLOOKUP(AS32,eastgamma,2),FALSE())</f>
        <v>0.410883632</v>
      </c>
      <c r="AU32" s="47"/>
      <c r="AV32" s="47"/>
      <c r="AW32" s="190"/>
      <c r="AX32" s="190"/>
      <c r="AY32" s="190"/>
      <c r="AZ32" s="190"/>
      <c r="BA32" s="208"/>
      <c r="BL32" s="53" t="n">
        <f aca="false">VLOOKUP($A32,OPTIONRISK,9,FALSE())</f>
        <v>36776.155049</v>
      </c>
      <c r="BM32" s="53" t="n">
        <f aca="false">VLOOKUP($A32,OPTIONRISK,10,FALSE())</f>
        <v>-1164.30281232032</v>
      </c>
      <c r="BN32" s="29" t="n">
        <f aca="false">VLOOKUP($A32,OPTIONRISK,5,FALSE())</f>
        <v>0.6825619329</v>
      </c>
    </row>
    <row r="33" customFormat="false" ht="12.75" hidden="false" customHeight="false" outlineLevel="0" collapsed="false">
      <c r="A33" s="36" t="n">
        <v>37834</v>
      </c>
      <c r="B33" s="47" t="n">
        <f aca="false">G33+L33+N33+K33+M33+O33</f>
        <v>-72.5817736838</v>
      </c>
      <c r="C33" s="29" t="n">
        <f aca="false">H33+BN33</f>
        <v>0.6582054246</v>
      </c>
      <c r="D33" s="202" t="n">
        <f aca="false">I33+BL33+'basis opt greeks'!C28</f>
        <v>51793.7630735501</v>
      </c>
      <c r="E33" s="202" t="n">
        <f aca="false">J33+BM33+'basis opt greeks'!D28</f>
        <v>-1504.45677853764</v>
      </c>
      <c r="F33" s="193" t="n">
        <f aca="false">K33+L33+M33</f>
        <v>-70.60715741</v>
      </c>
      <c r="G33" s="47" t="n">
        <f aca="false">DSUM(OPTTRADES,G$11,$A546:$A547)</f>
        <v>0</v>
      </c>
      <c r="H33" s="47" t="n">
        <f aca="false">DSUM(OPTTRADES,H$11,$A546:$A547)</f>
        <v>0</v>
      </c>
      <c r="I33" s="47" t="n">
        <f aca="false">DSUM(OPTTRADES,I$11,$A546:$A547)</f>
        <v>0</v>
      </c>
      <c r="J33" s="47" t="n">
        <f aca="false">DSUM(OPTTRADES,J$11,$A546:$A547)</f>
        <v>0</v>
      </c>
      <c r="K33" s="203" t="n">
        <f aca="false">[5]POSITION!D30</f>
        <v>5.38</v>
      </c>
      <c r="L33" s="67" t="n">
        <f aca="false">VLOOKUP(A33,HEDGEQUANTITIES,2,FALSE())</f>
        <v>-77.96217123</v>
      </c>
      <c r="M33" s="67" t="n">
        <v>1.97501382</v>
      </c>
      <c r="N33" s="204" t="n">
        <f aca="false">DSUM(SWAPTRADES,$AE33,N$11:N$12)</f>
        <v>0</v>
      </c>
      <c r="O33" s="47" t="n">
        <f aca="false">BN33*U33*100</f>
        <v>-1.9746162738</v>
      </c>
      <c r="P33" s="33" t="n">
        <f aca="false">VLOOKUP(A33,PARAMS,6,FALSE())</f>
        <v>3.225</v>
      </c>
      <c r="R33" s="190" t="e">
        <f aca="false">DDE("TWINDDE","RSFRecord","NGc20 LAST")</f>
        <v>#N/A</v>
      </c>
      <c r="S33" s="33" t="n">
        <f aca="false">VLOOKUP(A33,PARAMS,2,FALSE())</f>
        <v>3.196</v>
      </c>
      <c r="T33" s="190" t="n">
        <f aca="false">IF(SETTLE="SETTLE",P33+Q33,IF(SETTLE="options",S33,IF(R33&gt;0,R33,P33+Q33)))</f>
        <v>3.196</v>
      </c>
      <c r="U33" s="190" t="n">
        <f aca="false">ROUND(T33-P33,2)</f>
        <v>-0.03</v>
      </c>
      <c r="V33" s="205" t="n">
        <f aca="false">K33+L33</f>
        <v>-72.58217123</v>
      </c>
      <c r="W33" s="47" t="n">
        <f aca="false">VLOOKUP(A33,GAMMALOOK,Y33,FALSE())</f>
        <v>-5.74584115</v>
      </c>
      <c r="X33" s="47"/>
      <c r="Y33" s="47" t="n">
        <f aca="false">HLOOKUP(U33,GAMMALOOK,2)</f>
        <v>11</v>
      </c>
      <c r="Z33" s="47"/>
      <c r="AA33" s="47"/>
      <c r="AB33" s="47" t="n">
        <f aca="false">K33+L33+AD33</f>
        <v>-72.58217123</v>
      </c>
      <c r="AC33" s="190"/>
      <c r="AD33" s="207"/>
      <c r="AE33" s="33" t="s">
        <v>64</v>
      </c>
      <c r="AF33" s="207"/>
      <c r="AG33" s="208"/>
      <c r="AH33" s="47" t="n">
        <f aca="false">AD33-AF33</f>
        <v>0</v>
      </c>
      <c r="AJ33" s="47" t="n">
        <v>0.38141053</v>
      </c>
      <c r="AS33" s="46" t="n">
        <f aca="false">U33</f>
        <v>-0.03</v>
      </c>
      <c r="AT33" s="47" t="n">
        <f aca="false">VLOOKUP($A33,westgamma,HLOOKUP(AS33,eastgamma,2),FALSE())</f>
        <v>0.407650428</v>
      </c>
      <c r="AU33" s="47"/>
      <c r="AV33" s="47"/>
      <c r="AW33" s="190"/>
      <c r="AX33" s="190"/>
      <c r="AY33" s="190"/>
      <c r="AZ33" s="190"/>
      <c r="BA33" s="208"/>
      <c r="BL33" s="53" t="n">
        <f aca="false">VLOOKUP($A33,OPTIONRISK,9,FALSE())</f>
        <v>38495.735319</v>
      </c>
      <c r="BM33" s="53" t="n">
        <f aca="false">VLOOKUP($A33,OPTIONRISK,10,FALSE())</f>
        <v>-1138.29543545516</v>
      </c>
      <c r="BN33" s="29" t="n">
        <f aca="false">VLOOKUP($A33,OPTIONRISK,5,FALSE())</f>
        <v>0.6582054246</v>
      </c>
    </row>
    <row r="34" customFormat="false" ht="12.75" hidden="false" customHeight="false" outlineLevel="0" collapsed="false">
      <c r="A34" s="36" t="n">
        <v>37865</v>
      </c>
      <c r="B34" s="47" t="n">
        <f aca="false">G34+L34+N34+K34+M34+O34</f>
        <v>-69.5759532666</v>
      </c>
      <c r="C34" s="29" t="n">
        <f aca="false">H34+BN34</f>
        <v>0.6529458033</v>
      </c>
      <c r="D34" s="202" t="n">
        <f aca="false">I34+BL34+'basis opt greeks'!C29</f>
        <v>53874.8202299361</v>
      </c>
      <c r="E34" s="202" t="n">
        <f aca="false">J34+BM34+'basis opt greeks'!D29</f>
        <v>-1472.98722346851</v>
      </c>
      <c r="F34" s="193" t="n">
        <f aca="false">K34+L34+M34</f>
        <v>-68.27006166</v>
      </c>
      <c r="G34" s="47" t="n">
        <f aca="false">DSUM(OPTTRADES,G$11,$A548:$A549)</f>
        <v>0</v>
      </c>
      <c r="H34" s="47" t="n">
        <f aca="false">DSUM(OPTTRADES,H$11,$A548:$A549)</f>
        <v>0</v>
      </c>
      <c r="I34" s="47" t="n">
        <f aca="false">DSUM(OPTTRADES,I$11,$A548:$A549)</f>
        <v>0</v>
      </c>
      <c r="J34" s="47" t="n">
        <f aca="false">DSUM(OPTTRADES,J$11,$A548:$A549)</f>
        <v>0</v>
      </c>
      <c r="K34" s="203" t="n">
        <f aca="false">[5]POSITION!D31</f>
        <v>5.24</v>
      </c>
      <c r="L34" s="67" t="n">
        <f aca="false">VLOOKUP(A34,HEDGEQUANTITIES,2,FALSE())</f>
        <v>-75.38081291</v>
      </c>
      <c r="M34" s="67" t="n">
        <v>1.87075125</v>
      </c>
      <c r="N34" s="204" t="n">
        <f aca="false">DSUM(SWAPTRADES,$AE34,N$11:N$12)</f>
        <v>0</v>
      </c>
      <c r="O34" s="47" t="n">
        <f aca="false">BN34*U34*100</f>
        <v>-1.3058916066</v>
      </c>
      <c r="P34" s="33" t="n">
        <f aca="false">VLOOKUP(A34,PARAMS,6,FALSE())</f>
        <v>3.22</v>
      </c>
      <c r="R34" s="190" t="e">
        <f aca="false">DDE("TWINDDE","RSFRecord","NGc21 LAST")</f>
        <v>#N/A</v>
      </c>
      <c r="S34" s="33" t="n">
        <f aca="false">VLOOKUP(A34,PARAMS,2,FALSE())</f>
        <v>3.196</v>
      </c>
      <c r="T34" s="190" t="n">
        <f aca="false">IF(SETTLE="SETTLE",P34+Q34,IF(SETTLE="options",S34,IF(R34&gt;0,R34,P34+Q34)))</f>
        <v>3.196</v>
      </c>
      <c r="U34" s="190" t="n">
        <f aca="false">ROUND(T34-P34,2)</f>
        <v>-0.02</v>
      </c>
      <c r="V34" s="205" t="n">
        <f aca="false">K34+L34</f>
        <v>-70.14081291</v>
      </c>
      <c r="W34" s="47" t="n">
        <f aca="false">VLOOKUP(A34,GAMMALOOK,Y34,FALSE())</f>
        <v>-6.5557037</v>
      </c>
      <c r="X34" s="47"/>
      <c r="Y34" s="47" t="n">
        <f aca="false">HLOOKUP(U34,GAMMALOOK,2)</f>
        <v>11</v>
      </c>
      <c r="Z34" s="47"/>
      <c r="AA34" s="47"/>
      <c r="AB34" s="47" t="n">
        <f aca="false">K34+L34+AD34</f>
        <v>-70.14081291</v>
      </c>
      <c r="AC34" s="190"/>
      <c r="AD34" s="207"/>
      <c r="AE34" s="33" t="s">
        <v>65</v>
      </c>
      <c r="AF34" s="207"/>
      <c r="AG34" s="208"/>
      <c r="AH34" s="47" t="n">
        <f aca="false">AD34-AF34</f>
        <v>0</v>
      </c>
      <c r="AJ34" s="47" t="n">
        <v>0.40156903</v>
      </c>
      <c r="AS34" s="46" t="n">
        <f aca="false">U34</f>
        <v>-0.02</v>
      </c>
      <c r="AT34" s="47" t="n">
        <f aca="false">VLOOKUP($A34,westgamma,HLOOKUP(AS34,eastgamma,2),FALSE())</f>
        <v>0.403232488</v>
      </c>
      <c r="AU34" s="47"/>
      <c r="AV34" s="47"/>
      <c r="AW34" s="190"/>
      <c r="AX34" s="190"/>
      <c r="AY34" s="190"/>
      <c r="AZ34" s="190"/>
      <c r="BA34" s="208"/>
      <c r="BL34" s="53" t="n">
        <f aca="false">VLOOKUP($A34,OPTIONRISK,9,FALSE())</f>
        <v>39612.689843</v>
      </c>
      <c r="BM34" s="53" t="n">
        <f aca="false">VLOOKUP($A34,OPTIONRISK,10,FALSE())</f>
        <v>-1099.09676632443</v>
      </c>
      <c r="BN34" s="29" t="n">
        <f aca="false">VLOOKUP($A34,OPTIONRISK,5,FALSE())</f>
        <v>0.6529458033</v>
      </c>
    </row>
    <row r="35" customFormat="false" ht="12.75" hidden="false" customHeight="false" outlineLevel="0" collapsed="false">
      <c r="A35" s="36" t="n">
        <v>37895</v>
      </c>
      <c r="B35" s="47" t="n">
        <f aca="false">G35+L35+N35+K35+M35+O35</f>
        <v>-68.7221305332</v>
      </c>
      <c r="C35" s="29" t="n">
        <f aca="false">H35+BN35</f>
        <v>0.5640501266</v>
      </c>
      <c r="D35" s="202" t="n">
        <f aca="false">I35+BL35+'basis opt greeks'!C30</f>
        <v>49448.9828978542</v>
      </c>
      <c r="E35" s="202" t="n">
        <f aca="false">J35+BM35+'basis opt greeks'!D30</f>
        <v>-1304.19266927533</v>
      </c>
      <c r="F35" s="193" t="n">
        <f aca="false">K35+L35+M35</f>
        <v>-67.59403028</v>
      </c>
      <c r="G35" s="47" t="n">
        <f aca="false">DSUM(OPTTRADES,G$11,$A550:$A551)</f>
        <v>0</v>
      </c>
      <c r="H35" s="47" t="n">
        <f aca="false">DSUM(OPTTRADES,H$11,$A550:$A551)</f>
        <v>0</v>
      </c>
      <c r="I35" s="47" t="n">
        <f aca="false">DSUM(OPTTRADES,I$11,$A550:$A551)</f>
        <v>0</v>
      </c>
      <c r="J35" s="47" t="n">
        <f aca="false">DSUM(OPTTRADES,J$11,$A550:$A551)</f>
        <v>0</v>
      </c>
      <c r="K35" s="203" t="n">
        <f aca="false">[5]POSITION!D32</f>
        <v>6.02</v>
      </c>
      <c r="L35" s="67" t="n">
        <f aca="false">VLOOKUP(A35,HEDGEQUANTITIES,2,FALSE())</f>
        <v>-75.04296811</v>
      </c>
      <c r="M35" s="67" t="n">
        <v>1.42893783</v>
      </c>
      <c r="N35" s="204" t="n">
        <f aca="false">DSUM(SWAPTRADES,$AE35,N$11:N$12)</f>
        <v>0</v>
      </c>
      <c r="O35" s="47" t="n">
        <f aca="false">BN35*U35*100</f>
        <v>-1.1281002532</v>
      </c>
      <c r="P35" s="33" t="n">
        <f aca="false">VLOOKUP(A35,PARAMS,6,FALSE())</f>
        <v>3.24</v>
      </c>
      <c r="R35" s="190" t="e">
        <f aca="false">DDE("TWINDDE","RSFRecord","NGc22 LAST")</f>
        <v>#N/A</v>
      </c>
      <c r="S35" s="33" t="n">
        <f aca="false">VLOOKUP(A35,PARAMS,2,FALSE())</f>
        <v>3.221</v>
      </c>
      <c r="T35" s="190" t="n">
        <f aca="false">IF(SETTLE="SETTLE",P35+Q35,IF(SETTLE="options",S35,IF(R35&gt;0,R35,P35+Q35)))</f>
        <v>3.221</v>
      </c>
      <c r="U35" s="190" t="n">
        <f aca="false">ROUND(T35-P35,2)</f>
        <v>-0.02</v>
      </c>
      <c r="V35" s="205" t="n">
        <f aca="false">K35+L35</f>
        <v>-69.02296811</v>
      </c>
      <c r="W35" s="47" t="n">
        <f aca="false">VLOOKUP(A35,GAMMALOOK,Y35,FALSE())</f>
        <v>-5.4080029</v>
      </c>
      <c r="X35" s="47"/>
      <c r="Y35" s="47" t="n">
        <f aca="false">HLOOKUP(U35,GAMMALOOK,2)</f>
        <v>11</v>
      </c>
      <c r="Z35" s="47"/>
      <c r="AA35" s="47"/>
      <c r="AB35" s="47" t="n">
        <f aca="false">K35+L35+AD35</f>
        <v>-69.02296811</v>
      </c>
      <c r="AC35" s="190"/>
      <c r="AD35" s="207"/>
      <c r="AE35" s="33" t="s">
        <v>66</v>
      </c>
      <c r="AF35" s="207"/>
      <c r="AG35" s="208"/>
      <c r="AH35" s="47" t="n">
        <f aca="false">AD35-AF35</f>
        <v>0</v>
      </c>
      <c r="AJ35" s="47" t="n">
        <v>0.46468691</v>
      </c>
      <c r="AS35" s="46" t="n">
        <f aca="false">U35</f>
        <v>-0.02</v>
      </c>
      <c r="AT35" s="47" t="n">
        <f aca="false">VLOOKUP($A35,westgamma,HLOOKUP(AS35,eastgamma,2),FALSE())</f>
        <v>0.397052704</v>
      </c>
      <c r="AU35" s="47"/>
      <c r="AV35" s="47"/>
      <c r="AW35" s="190"/>
      <c r="AX35" s="190"/>
      <c r="AY35" s="190"/>
      <c r="AZ35" s="190"/>
      <c r="BA35" s="208"/>
      <c r="BL35" s="53" t="n">
        <f aca="false">VLOOKUP($A35,OPTIONRISK,9,FALSE())</f>
        <v>36853.896136</v>
      </c>
      <c r="BM35" s="53" t="n">
        <f aca="false">VLOOKUP($A35,OPTIONRISK,10,FALSE())</f>
        <v>-990.59883887748</v>
      </c>
      <c r="BN35" s="29" t="n">
        <f aca="false">VLOOKUP($A35,OPTIONRISK,5,FALSE())</f>
        <v>0.5640501266</v>
      </c>
    </row>
    <row r="36" customFormat="false" ht="12.75" hidden="false" customHeight="false" outlineLevel="0" collapsed="false">
      <c r="A36" s="36" t="n">
        <v>37926</v>
      </c>
      <c r="B36" s="47" t="n">
        <f aca="false">G36+L36+N36+K36+M36+O36</f>
        <v>-37.8535899287</v>
      </c>
      <c r="C36" s="29" t="n">
        <f aca="false">H36+BN36</f>
        <v>0.6589740487</v>
      </c>
      <c r="D36" s="202" t="n">
        <f aca="false">I36+BL36+'basis opt greeks'!C31</f>
        <v>67062.0407924811</v>
      </c>
      <c r="E36" s="202" t="n">
        <f aca="false">J36+BM36+'basis opt greeks'!D31</f>
        <v>-1760.79739230238</v>
      </c>
      <c r="F36" s="193" t="n">
        <f aca="false">K36+L36+M36</f>
        <v>-37.19461588</v>
      </c>
      <c r="G36" s="47" t="n">
        <f aca="false">DSUM(OPTTRADES,G$11,$A552:$A553)</f>
        <v>0</v>
      </c>
      <c r="H36" s="47" t="n">
        <f aca="false">DSUM(OPTTRADES,H$11,$A552:$A553)</f>
        <v>0</v>
      </c>
      <c r="I36" s="47" t="n">
        <f aca="false">DSUM(OPTTRADES,I$11,$A552:$A553)</f>
        <v>0</v>
      </c>
      <c r="J36" s="47" t="n">
        <f aca="false">DSUM(OPTTRADES,J$11,$A552:$A553)</f>
        <v>0</v>
      </c>
      <c r="K36" s="203" t="n">
        <f aca="false">[5]POSITION!D33</f>
        <v>4.11</v>
      </c>
      <c r="L36" s="67" t="n">
        <f aca="false">VLOOKUP(A36,HEDGEQUANTITIES,2,FALSE())</f>
        <v>-44.23105922</v>
      </c>
      <c r="M36" s="67" t="n">
        <v>2.92644334</v>
      </c>
      <c r="N36" s="204" t="n">
        <f aca="false">DSUM(SWAPTRADES,$AE36,N$11:N$12)</f>
        <v>0</v>
      </c>
      <c r="O36" s="47" t="n">
        <f aca="false">BN36*U36*100</f>
        <v>-0.6589740487</v>
      </c>
      <c r="P36" s="33" t="n">
        <f aca="false">VLOOKUP(A36,PARAMS,6,FALSE())</f>
        <v>3.375</v>
      </c>
      <c r="R36" s="190" t="e">
        <f aca="false">DDE("TWINDDE","RSFRecord","NGc23 LAST")</f>
        <v>#N/A</v>
      </c>
      <c r="S36" s="33" t="n">
        <f aca="false">VLOOKUP(A36,PARAMS,2,FALSE())</f>
        <v>3.361</v>
      </c>
      <c r="T36" s="190" t="n">
        <f aca="false">IF(SETTLE="SETTLE",P36+Q36,IF(SETTLE="options",S36,IF(R36&gt;0,R36,P36+Q36)))</f>
        <v>3.361</v>
      </c>
      <c r="U36" s="190" t="n">
        <f aca="false">ROUND(T36-P36,2)</f>
        <v>-0.01</v>
      </c>
      <c r="V36" s="205" t="n">
        <f aca="false">K36+L36</f>
        <v>-40.12105922</v>
      </c>
      <c r="W36" s="47" t="n">
        <f aca="false">VLOOKUP(A36,GAMMALOOK,Y36,FALSE())</f>
        <v>0.05692527</v>
      </c>
      <c r="X36" s="47"/>
      <c r="Y36" s="47" t="n">
        <f aca="false">HLOOKUP(U36,GAMMALOOK,2)</f>
        <v>11</v>
      </c>
      <c r="Z36" s="47"/>
      <c r="AA36" s="47"/>
      <c r="AB36" s="47" t="n">
        <f aca="false">K36+L36+AD36</f>
        <v>-40.12105922</v>
      </c>
      <c r="AC36" s="190"/>
      <c r="AD36" s="207"/>
      <c r="AE36" s="33" t="s">
        <v>67</v>
      </c>
      <c r="AF36" s="207"/>
      <c r="AG36" s="208"/>
      <c r="AH36" s="47" t="n">
        <f aca="false">AD36-AF36</f>
        <v>0</v>
      </c>
      <c r="AJ36" s="47" t="n">
        <v>0.51589883</v>
      </c>
      <c r="AS36" s="46" t="n">
        <f aca="false">U36</f>
        <v>-0.01</v>
      </c>
      <c r="AT36" s="47" t="n">
        <f aca="false">VLOOKUP($A36,westgamma,HLOOKUP(AS36,eastgamma,2),FALSE())</f>
        <v>0.19361742</v>
      </c>
      <c r="AU36" s="47"/>
      <c r="AV36" s="47"/>
      <c r="AW36" s="190"/>
      <c r="AX36" s="190"/>
      <c r="AY36" s="190"/>
      <c r="AZ36" s="190"/>
      <c r="BA36" s="208"/>
      <c r="BL36" s="53" t="n">
        <f aca="false">VLOOKUP($A36,OPTIONRISK,9,FALSE())</f>
        <v>53074.194988</v>
      </c>
      <c r="BM36" s="53" t="n">
        <f aca="false">VLOOKUP($A36,OPTIONRISK,10,FALSE())</f>
        <v>-1428.83746365502</v>
      </c>
      <c r="BN36" s="29" t="n">
        <f aca="false">VLOOKUP($A36,OPTIONRISK,5,FALSE())</f>
        <v>0.6589740487</v>
      </c>
    </row>
    <row r="37" customFormat="false" ht="12.75" hidden="false" customHeight="false" outlineLevel="0" collapsed="false">
      <c r="A37" s="36" t="n">
        <v>37956</v>
      </c>
      <c r="B37" s="47" t="n">
        <f aca="false">G37+L37+N37+K37+M37+O37</f>
        <v>-51.3127954413</v>
      </c>
      <c r="C37" s="29" t="n">
        <f aca="false">H37+BN37</f>
        <v>0.5290460313</v>
      </c>
      <c r="D37" s="202" t="n">
        <f aca="false">I37+BL37+'basis opt greeks'!C32</f>
        <v>53456.0530247005</v>
      </c>
      <c r="E37" s="202" t="n">
        <f aca="false">J37+BM37+'basis opt greeks'!D32</f>
        <v>-1248.38083649068</v>
      </c>
      <c r="F37" s="193" t="n">
        <f aca="false">K37+L37+M37</f>
        <v>-50.78374941</v>
      </c>
      <c r="G37" s="47" t="n">
        <f aca="false">DSUM(OPTTRADES,G$11,$A554:$A555)</f>
        <v>0</v>
      </c>
      <c r="H37" s="47" t="n">
        <f aca="false">DSUM(OPTTRADES,H$11,$A554:$A555)</f>
        <v>0</v>
      </c>
      <c r="I37" s="47" t="n">
        <f aca="false">DSUM(OPTTRADES,I$11,$A554:$A555)</f>
        <v>0</v>
      </c>
      <c r="J37" s="47" t="n">
        <f aca="false">DSUM(OPTTRADES,J$11,$A554:$A555)</f>
        <v>0</v>
      </c>
      <c r="K37" s="203" t="n">
        <f aca="false">[5]POSITION!D34</f>
        <v>4.62</v>
      </c>
      <c r="L37" s="67" t="n">
        <f aca="false">VLOOKUP(A37,HEDGEQUANTITIES,2,FALSE())</f>
        <v>-60.33380331</v>
      </c>
      <c r="M37" s="67" t="n">
        <v>4.9300539</v>
      </c>
      <c r="N37" s="204" t="n">
        <f aca="false">DSUM(SWAPTRADES,$AE37,N$11:N$12)</f>
        <v>0</v>
      </c>
      <c r="O37" s="47" t="n">
        <f aca="false">BN37*U37*100</f>
        <v>-0.5290460313</v>
      </c>
      <c r="P37" s="33" t="n">
        <f aca="false">VLOOKUP(A37,PARAMS,6,FALSE())</f>
        <v>3.51</v>
      </c>
      <c r="R37" s="190" t="e">
        <f aca="false">DDE("TWINDDE","RSFRecord","NGc24 LAST")</f>
        <v>#N/A</v>
      </c>
      <c r="S37" s="33" t="n">
        <f aca="false">VLOOKUP(A37,PARAMS,2,FALSE())</f>
        <v>3.5</v>
      </c>
      <c r="T37" s="190" t="n">
        <f aca="false">IF(SETTLE="SETTLE",P37+Q37,IF(SETTLE="options",S37,IF(R37&gt;0,R37,P37+Q37)))</f>
        <v>3.5</v>
      </c>
      <c r="U37" s="190" t="n">
        <f aca="false">ROUND(T37-P37,2)</f>
        <v>-0.01</v>
      </c>
      <c r="V37" s="205" t="n">
        <f aca="false">K37+L37</f>
        <v>-55.71380331</v>
      </c>
      <c r="W37" s="47" t="n">
        <f aca="false">VLOOKUP(A37,GAMMALOOK,Y37,FALSE())</f>
        <v>0.07618067</v>
      </c>
      <c r="X37" s="47"/>
      <c r="Y37" s="47" t="n">
        <f aca="false">HLOOKUP(U37,GAMMALOOK,2)</f>
        <v>11</v>
      </c>
      <c r="Z37" s="47"/>
      <c r="AA37" s="47"/>
      <c r="AB37" s="47" t="n">
        <f aca="false">K37+L37+AD37</f>
        <v>-55.71380331</v>
      </c>
      <c r="AC37" s="190"/>
      <c r="AD37" s="207"/>
      <c r="AE37" s="33" t="s">
        <v>68</v>
      </c>
      <c r="AF37" s="207"/>
      <c r="AG37" s="208"/>
      <c r="AH37" s="47" t="n">
        <f aca="false">AD37-AF37</f>
        <v>0</v>
      </c>
      <c r="AJ37" s="47" t="n">
        <v>0.51654001</v>
      </c>
      <c r="AS37" s="46" t="n">
        <f aca="false">U37</f>
        <v>-0.01</v>
      </c>
      <c r="AT37" s="47" t="n">
        <f aca="false">VLOOKUP($A37,westgamma,HLOOKUP(AS37,eastgamma,2),FALSE())</f>
        <v>0.188348044</v>
      </c>
      <c r="AU37" s="47"/>
      <c r="AV37" s="47"/>
      <c r="AW37" s="190"/>
      <c r="AX37" s="190"/>
      <c r="AY37" s="190"/>
      <c r="AZ37" s="190"/>
      <c r="BA37" s="208"/>
      <c r="BL37" s="53" t="n">
        <f aca="false">VLOOKUP($A37,OPTIONRISK,9,FALSE())</f>
        <v>43734.238618</v>
      </c>
      <c r="BM37" s="53" t="n">
        <f aca="false">VLOOKUP($A37,OPTIONRISK,10,FALSE())</f>
        <v>-1031.93373826146</v>
      </c>
      <c r="BN37" s="29" t="n">
        <f aca="false">VLOOKUP($A37,OPTIONRISK,5,FALSE())</f>
        <v>0.5290460313</v>
      </c>
    </row>
    <row r="38" customFormat="false" ht="12.75" hidden="false" customHeight="false" outlineLevel="0" collapsed="false">
      <c r="A38" s="36" t="n">
        <v>37987</v>
      </c>
      <c r="B38" s="47" t="n">
        <f aca="false">G38+L38+N38+K38+M38+O38</f>
        <v>22.53224193</v>
      </c>
      <c r="C38" s="29" t="n">
        <f aca="false">H38+BN38</f>
        <v>-0.0044995695</v>
      </c>
      <c r="D38" s="202" t="n">
        <f aca="false">I38+BL38+'basis opt greeks'!C33</f>
        <v>5228.52164842856</v>
      </c>
      <c r="E38" s="202" t="n">
        <f aca="false">J38+BM38+'basis opt greeks'!D33</f>
        <v>-112.550273382087</v>
      </c>
      <c r="F38" s="193" t="n">
        <f aca="false">K38+L38+M38</f>
        <v>22.53224193</v>
      </c>
      <c r="G38" s="47" t="n">
        <f aca="false">DSUM(OPTTRADES,G$11,$A556:$A557)</f>
        <v>0</v>
      </c>
      <c r="H38" s="47" t="n">
        <f aca="false">DSUM(OPTTRADES,H$11,$A556:$A557)</f>
        <v>0</v>
      </c>
      <c r="I38" s="47" t="n">
        <f aca="false">DSUM(OPTTRADES,I$11,$A556:$A557)</f>
        <v>0</v>
      </c>
      <c r="J38" s="47" t="n">
        <f aca="false">DSUM(OPTTRADES,J$11,$A556:$A557)</f>
        <v>0</v>
      </c>
      <c r="K38" s="203" t="n">
        <f aca="false">[5]POSITION!D35</f>
        <v>11.77</v>
      </c>
      <c r="L38" s="67" t="n">
        <f aca="false">VLOOKUP(A38,HEDGEQUANTITIES,2,FALSE())</f>
        <v>8.15944089</v>
      </c>
      <c r="M38" s="67" t="n">
        <v>2.60280104</v>
      </c>
      <c r="N38" s="204" t="n">
        <f aca="false">DSUM(SWAPTRADES,$AE38,N$11:N$12)</f>
        <v>0</v>
      </c>
      <c r="O38" s="47" t="n">
        <f aca="false">BN38*U38*100</f>
        <v>0</v>
      </c>
      <c r="P38" s="33" t="n">
        <f aca="false">VLOOKUP(A38,PARAMS,6,FALSE())</f>
        <v>3.57</v>
      </c>
      <c r="R38" s="190" t="e">
        <f aca="false">DDE("TWINDDE","RSFRecord","NGc25 LAST")</f>
        <v>#N/A</v>
      </c>
      <c r="S38" s="33" t="n">
        <f aca="false">VLOOKUP(A38,PARAMS,2,FALSE())</f>
        <v>3.565</v>
      </c>
      <c r="T38" s="190" t="n">
        <f aca="false">IF(SETTLE="SETTLE",P38+Q38,IF(SETTLE="options",S38,IF(R38&gt;0,R38,P38+Q38)))</f>
        <v>3.565</v>
      </c>
      <c r="U38" s="190" t="n">
        <f aca="false">ROUND(T38-P38,2)</f>
        <v>-0</v>
      </c>
      <c r="V38" s="205" t="n">
        <f aca="false">K38+L38</f>
        <v>19.92944089</v>
      </c>
      <c r="W38" s="47" t="n">
        <f aca="false">VLOOKUP(A38,GAMMALOOK,Y38,FALSE())</f>
        <v>0</v>
      </c>
      <c r="X38" s="47"/>
      <c r="Y38" s="47" t="n">
        <f aca="false">HLOOKUP(U38,GAMMALOOK,2)</f>
        <v>12</v>
      </c>
      <c r="Z38" s="47"/>
      <c r="AA38" s="47"/>
      <c r="AB38" s="47" t="n">
        <f aca="false">K38+L38+AD38</f>
        <v>19.92944089</v>
      </c>
      <c r="AC38" s="190"/>
      <c r="AD38" s="207"/>
      <c r="AE38" s="33" t="s">
        <v>69</v>
      </c>
      <c r="AF38" s="207"/>
      <c r="AG38" s="208"/>
      <c r="AH38" s="47" t="n">
        <f aca="false">AD38-AF38</f>
        <v>0</v>
      </c>
      <c r="AJ38" s="47" t="n">
        <v>2.09259582</v>
      </c>
      <c r="AS38" s="46" t="n">
        <f aca="false">U38</f>
        <v>-0</v>
      </c>
      <c r="AT38" s="47" t="n">
        <f aca="false">VLOOKUP($A38,westgamma,HLOOKUP(AS38,eastgamma,2),FALSE())</f>
        <v>0</v>
      </c>
      <c r="AU38" s="47"/>
      <c r="AV38" s="47"/>
      <c r="AW38" s="190"/>
      <c r="AX38" s="190"/>
      <c r="AY38" s="190"/>
      <c r="AZ38" s="190"/>
      <c r="BA38" s="208"/>
      <c r="BL38" s="53" t="n">
        <f aca="false">VLOOKUP($A38,OPTIONRISK,9,FALSE())</f>
        <v>-3740.706784</v>
      </c>
      <c r="BM38" s="53" t="n">
        <f aca="false">VLOOKUP($A38,OPTIONRISK,10,FALSE())</f>
        <v>76.6011737166315</v>
      </c>
      <c r="BN38" s="29" t="n">
        <f aca="false">VLOOKUP($A38,OPTIONRISK,5,FALSE())</f>
        <v>-0.0044995695</v>
      </c>
    </row>
    <row r="39" customFormat="false" ht="12.75" hidden="false" customHeight="false" outlineLevel="0" collapsed="false">
      <c r="A39" s="36" t="n">
        <v>38018</v>
      </c>
      <c r="B39" s="47" t="n">
        <f aca="false">G39+L39+N39+K39+M39+O39</f>
        <v>21.52268245</v>
      </c>
      <c r="C39" s="29" t="n">
        <f aca="false">H39+BN39+'basis opt greeks'!E34</f>
        <v>-0.0063979814</v>
      </c>
      <c r="D39" s="202" t="n">
        <f aca="false">I39+BL39+'basis opt greeks'!C34</f>
        <v>5507.95929638846</v>
      </c>
      <c r="E39" s="202" t="n">
        <f aca="false">J39+BM39+'basis opt greeks'!D34</f>
        <v>-108.762959485853</v>
      </c>
      <c r="F39" s="193" t="n">
        <f aca="false">K39+L39+M39</f>
        <v>21.52268245</v>
      </c>
      <c r="G39" s="47" t="n">
        <f aca="false">DSUM(OPTTRADES,G$11,$A558:$A559)</f>
        <v>0</v>
      </c>
      <c r="H39" s="47" t="n">
        <f aca="false">DSUM(OPTTRADES,H$11,$A558:$A559)</f>
        <v>0</v>
      </c>
      <c r="I39" s="47" t="n">
        <f aca="false">DSUM(OPTTRADES,I$11,$A558:$A559)</f>
        <v>0</v>
      </c>
      <c r="J39" s="47" t="n">
        <f aca="false">DSUM(OPTTRADES,J$11,$A558:$A559)</f>
        <v>0</v>
      </c>
      <c r="K39" s="203" t="n">
        <f aca="false">[5]POSITION!D36</f>
        <v>11.19</v>
      </c>
      <c r="L39" s="67" t="n">
        <f aca="false">VLOOKUP(A39,HEDGEQUANTITIES,2,FALSE())</f>
        <v>7.98389393</v>
      </c>
      <c r="M39" s="67" t="n">
        <v>2.34878852</v>
      </c>
      <c r="N39" s="204" t="n">
        <f aca="false">DSUM(SWAPTRADES,$AE39,N$11:N$12)</f>
        <v>0</v>
      </c>
      <c r="O39" s="47" t="n">
        <f aca="false">BN39*U39*100</f>
        <v>0</v>
      </c>
      <c r="P39" s="33" t="n">
        <f aca="false">VLOOKUP(A39,PARAMS,6,FALSE())</f>
        <v>3.485</v>
      </c>
      <c r="R39" s="190" t="e">
        <f aca="false">DDE("TWINDDE","RSFRecord","NGc26 LAST")</f>
        <v>#N/A</v>
      </c>
      <c r="S39" s="33" t="n">
        <f aca="false">VLOOKUP(A39,PARAMS,2,FALSE())</f>
        <v>3.48</v>
      </c>
      <c r="T39" s="190" t="n">
        <f aca="false">IF(SETTLE="SETTLE",P39+Q39,IF(SETTLE="options",S39,IF(R39&gt;0,R39,P39+Q39)))</f>
        <v>3.48</v>
      </c>
      <c r="U39" s="190" t="n">
        <f aca="false">ROUND(T39-P39,2)</f>
        <v>-0</v>
      </c>
      <c r="V39" s="205" t="n">
        <f aca="false">K39+L39</f>
        <v>19.17389393</v>
      </c>
      <c r="W39" s="47" t="n">
        <f aca="false">VLOOKUP(A39,GAMMALOOK,Y39,FALSE())</f>
        <v>0</v>
      </c>
      <c r="X39" s="47"/>
      <c r="Y39" s="47" t="n">
        <f aca="false">HLOOKUP(U39,GAMMALOOK,2)</f>
        <v>12</v>
      </c>
      <c r="Z39" s="47"/>
      <c r="AA39" s="47"/>
      <c r="AB39" s="47" t="n">
        <f aca="false">K39+L39+AD39</f>
        <v>19.17389393</v>
      </c>
      <c r="AC39" s="190"/>
      <c r="AD39" s="207"/>
      <c r="AE39" s="33" t="s">
        <v>70</v>
      </c>
      <c r="AF39" s="207"/>
      <c r="AG39" s="208"/>
      <c r="AH39" s="47" t="n">
        <f aca="false">AD39-AF39</f>
        <v>0</v>
      </c>
      <c r="AJ39" s="47" t="n">
        <v>2.08078547</v>
      </c>
      <c r="AS39" s="46" t="n">
        <f aca="false">U39</f>
        <v>-0</v>
      </c>
      <c r="AT39" s="47" t="n">
        <f aca="false">VLOOKUP($A39,westgamma,HLOOKUP(AS39,eastgamma,2),FALSE())</f>
        <v>0</v>
      </c>
      <c r="AU39" s="47"/>
      <c r="AV39" s="47"/>
      <c r="AW39" s="190"/>
      <c r="AX39" s="190"/>
      <c r="AY39" s="190"/>
      <c r="AZ39" s="190"/>
      <c r="BA39" s="208"/>
      <c r="BL39" s="53" t="n">
        <f aca="false">VLOOKUP($A39,OPTIONRISK,9,FALSE())</f>
        <v>-3606.38942</v>
      </c>
      <c r="BM39" s="53" t="n">
        <f aca="false">VLOOKUP($A39,OPTIONRISK,10,FALSE())</f>
        <v>68.98602053388</v>
      </c>
      <c r="BN39" s="29" t="n">
        <f aca="false">VLOOKUP($A39,OPTIONRISK,5,FALSE())</f>
        <v>-0.0063979814</v>
      </c>
    </row>
    <row r="40" customFormat="false" ht="12.75" hidden="false" customHeight="false" outlineLevel="0" collapsed="false">
      <c r="A40" s="36" t="n">
        <v>38047</v>
      </c>
      <c r="B40" s="47" t="n">
        <f aca="false">G40+L40+N40+K40+M40+O40</f>
        <v>20.46192358</v>
      </c>
      <c r="C40" s="29" t="n">
        <f aca="false">H40+BN40+'basis opt greeks'!E35</f>
        <v>-0.000925406199999999</v>
      </c>
      <c r="D40" s="202" t="n">
        <f aca="false">I40+BL40+'basis opt greeks'!C35</f>
        <v>4504.85214073039</v>
      </c>
      <c r="E40" s="202" t="n">
        <f aca="false">J40+BM40+'basis opt greeks'!D35</f>
        <v>-80.457012038043</v>
      </c>
      <c r="F40" s="193" t="n">
        <f aca="false">K40+L40+M40</f>
        <v>20.46192358</v>
      </c>
      <c r="G40" s="47" t="n">
        <f aca="false">DSUM(OPTTRADES,G$11,$A560:$A561)</f>
        <v>0</v>
      </c>
      <c r="H40" s="47" t="n">
        <f aca="false">DSUM(OPTTRADES,H$11,$A560:$A561)</f>
        <v>0</v>
      </c>
      <c r="I40" s="47" t="n">
        <f aca="false">DSUM(OPTTRADES,I$11,$A560:$A561)</f>
        <v>0</v>
      </c>
      <c r="J40" s="47" t="n">
        <f aca="false">DSUM(OPTTRADES,J$11,$A560:$A561)</f>
        <v>0</v>
      </c>
      <c r="K40" s="203" t="n">
        <f aca="false">[5]POSITION!D37</f>
        <v>11.19</v>
      </c>
      <c r="L40" s="67" t="n">
        <f aca="false">VLOOKUP(A40,HEDGEQUANTITIES,2,FALSE())</f>
        <v>7.34226495</v>
      </c>
      <c r="M40" s="67" t="n">
        <v>1.92965863</v>
      </c>
      <c r="N40" s="204" t="n">
        <f aca="false">DSUM(SWAPTRADES,$AE40,N$11:N$12)</f>
        <v>0</v>
      </c>
      <c r="O40" s="47" t="n">
        <f aca="false">BN40*U40*100</f>
        <v>0</v>
      </c>
      <c r="P40" s="33" t="n">
        <f aca="false">VLOOKUP(A40,PARAMS,6,FALSE())</f>
        <v>3.355</v>
      </c>
      <c r="R40" s="190" t="e">
        <f aca="false">DDE("TWINDDE","RSFRecord","NGc27 LAST")</f>
        <v>#N/A</v>
      </c>
      <c r="S40" s="33" t="n">
        <f aca="false">VLOOKUP(A40,PARAMS,2,FALSE())</f>
        <v>3.35</v>
      </c>
      <c r="T40" s="190" t="n">
        <f aca="false">IF(SETTLE="SETTLE",P40+Q40,IF(SETTLE="options",S40,IF(R40&gt;0,R40,P40+Q40)))</f>
        <v>3.35</v>
      </c>
      <c r="U40" s="190" t="n">
        <f aca="false">ROUND(T40-P40,2)</f>
        <v>-0</v>
      </c>
      <c r="V40" s="205" t="n">
        <f aca="false">K40+L40</f>
        <v>18.53226495</v>
      </c>
      <c r="W40" s="47" t="n">
        <f aca="false">VLOOKUP(A40,GAMMALOOK,Y40,FALSE())</f>
        <v>0</v>
      </c>
      <c r="X40" s="47"/>
      <c r="Y40" s="47" t="n">
        <f aca="false">HLOOKUP(U40,GAMMALOOK,2)</f>
        <v>12</v>
      </c>
      <c r="Z40" s="47"/>
      <c r="AA40" s="47"/>
      <c r="AB40" s="47" t="n">
        <f aca="false">K40+L40+AD40</f>
        <v>18.53226495</v>
      </c>
      <c r="AC40" s="190"/>
      <c r="AD40" s="207"/>
      <c r="AE40" s="209" t="s">
        <v>71</v>
      </c>
      <c r="AF40" s="207"/>
      <c r="AG40" s="208"/>
      <c r="AH40" s="47" t="n">
        <f aca="false">AD40-AF40</f>
        <v>0</v>
      </c>
      <c r="AJ40" s="47" t="n">
        <v>1.77220758</v>
      </c>
      <c r="AS40" s="46" t="n">
        <f aca="false">U40</f>
        <v>-0</v>
      </c>
      <c r="AT40" s="47" t="n">
        <f aca="false">VLOOKUP($A40,westgamma,HLOOKUP(AS40,eastgamma,2),FALSE())</f>
        <v>0</v>
      </c>
      <c r="AU40" s="47"/>
      <c r="AV40" s="47"/>
      <c r="AW40" s="190"/>
      <c r="AX40" s="190"/>
      <c r="AY40" s="190"/>
      <c r="AZ40" s="190"/>
      <c r="BA40" s="208"/>
      <c r="BL40" s="53" t="n">
        <f aca="false">VLOOKUP($A40,OPTIONRISK,9,FALSE())</f>
        <v>-2995.139843</v>
      </c>
      <c r="BM40" s="53" t="n">
        <f aca="false">VLOOKUP($A40,OPTIONRISK,10,FALSE())</f>
        <v>47.4572561259412</v>
      </c>
      <c r="BN40" s="29" t="n">
        <f aca="false">VLOOKUP($A40,OPTIONRISK,5,FALSE())</f>
        <v>-0.000925406199999999</v>
      </c>
    </row>
    <row r="41" customFormat="false" ht="12.75" hidden="false" customHeight="false" outlineLevel="0" collapsed="false">
      <c r="A41" s="36" t="n">
        <v>38078</v>
      </c>
      <c r="B41" s="47" t="n">
        <f aca="false">G41+L41+N41+K41+M41+O41</f>
        <v>9.46235378</v>
      </c>
      <c r="C41" s="29" t="n">
        <f aca="false">H41+BN41</f>
        <v>-0.007099902</v>
      </c>
      <c r="D41" s="202" t="n">
        <f aca="false">I41+BL41+'basis opt greeks'!C35</f>
        <v>4535.73695373039</v>
      </c>
      <c r="E41" s="202" t="n">
        <f aca="false">J41+BM41+'basis opt greeks'!D35</f>
        <v>-90.3203311345523</v>
      </c>
      <c r="F41" s="193" t="n">
        <f aca="false">K41+L41+M41</f>
        <v>9.46235378</v>
      </c>
      <c r="G41" s="47" t="n">
        <f aca="false">DSUM(OPTTRADES,G$11,$A562:$A563)</f>
        <v>0</v>
      </c>
      <c r="H41" s="47" t="n">
        <f aca="false">DSUM(OPTTRADES,H$11,$A562:$A563)</f>
        <v>0</v>
      </c>
      <c r="I41" s="47" t="n">
        <f aca="false">DSUM(OPTTRADES,I$11,$A562:$A563)</f>
        <v>0</v>
      </c>
      <c r="J41" s="47" t="n">
        <f aca="false">DSUM(OPTTRADES,J$11,$A562:$A563)</f>
        <v>0</v>
      </c>
      <c r="K41" s="203" t="n">
        <f aca="false">[5]POSITION!D38</f>
        <v>9.36</v>
      </c>
      <c r="L41" s="67" t="n">
        <f aca="false">VLOOKUP(A41,HEDGEQUANTITIES,2,FALSE())</f>
        <v>0.27876687</v>
      </c>
      <c r="M41" s="67" t="n">
        <v>-0.17641309</v>
      </c>
      <c r="N41" s="204" t="n">
        <f aca="false">DSUM(SWAPTRADES,$AE41,N$11:N$12)</f>
        <v>0</v>
      </c>
      <c r="O41" s="47" t="n">
        <f aca="false">BN41*U41*100</f>
        <v>0</v>
      </c>
      <c r="P41" s="33" t="n">
        <f aca="false">VLOOKUP(A41,PARAMS,6,FALSE())</f>
        <v>3.17</v>
      </c>
      <c r="R41" s="190" t="e">
        <f aca="false">DDE("TWINDDE","RSFRecord","NGc28 LAST")</f>
        <v>#N/A</v>
      </c>
      <c r="S41" s="33" t="n">
        <f aca="false">VLOOKUP(A41,PARAMS,2,FALSE())</f>
        <v>3.165</v>
      </c>
      <c r="T41" s="190" t="n">
        <f aca="false">IF(SETTLE="SETTLE",P41+Q41,IF(SETTLE="options",S41,IF(R41&gt;0,R41,P41+Q41)))</f>
        <v>3.165</v>
      </c>
      <c r="U41" s="190" t="n">
        <f aca="false">ROUND(T41-P41,2)</f>
        <v>-0</v>
      </c>
      <c r="V41" s="205" t="n">
        <f aca="false">K41+L41</f>
        <v>9.63876687</v>
      </c>
      <c r="W41" s="47" t="n">
        <f aca="false">VLOOKUP(A41,GAMMALOOK,Y41,FALSE())</f>
        <v>0</v>
      </c>
      <c r="X41" s="47"/>
      <c r="Y41" s="47" t="n">
        <f aca="false">HLOOKUP(U41,GAMMALOOK,2)</f>
        <v>12</v>
      </c>
      <c r="Z41" s="47"/>
      <c r="AA41" s="47"/>
      <c r="AB41" s="47" t="n">
        <f aca="false">K41+L41+AD41</f>
        <v>9.63876687</v>
      </c>
      <c r="AC41" s="190"/>
      <c r="AD41" s="207"/>
      <c r="AE41" s="33" t="s">
        <v>72</v>
      </c>
      <c r="AF41" s="207"/>
      <c r="AG41" s="208"/>
      <c r="AH41" s="47" t="n">
        <f aca="false">AD41-AF41</f>
        <v>0</v>
      </c>
      <c r="AJ41" s="47" t="n">
        <v>1.24656823</v>
      </c>
      <c r="AS41" s="46" t="n">
        <f aca="false">U41</f>
        <v>-0</v>
      </c>
      <c r="AT41" s="47" t="n">
        <f aca="false">VLOOKUP($A41,westgamma,HLOOKUP(AS41,eastgamma,2),FALSE())</f>
        <v>0</v>
      </c>
      <c r="AU41" s="47"/>
      <c r="AV41" s="47"/>
      <c r="AW41" s="190"/>
      <c r="AX41" s="190"/>
      <c r="AY41" s="190"/>
      <c r="AZ41" s="190"/>
      <c r="BA41" s="208"/>
      <c r="BL41" s="53" t="n">
        <f aca="false">VLOOKUP($A41,OPTIONRISK,9,FALSE())</f>
        <v>-2964.25503</v>
      </c>
      <c r="BM41" s="53" t="n">
        <f aca="false">VLOOKUP($A41,OPTIONRISK,10,FALSE())</f>
        <v>37.5939370294319</v>
      </c>
      <c r="BN41" s="29" t="n">
        <f aca="false">VLOOKUP($A41,OPTIONRISK,5,FALSE())</f>
        <v>-0.007099902</v>
      </c>
    </row>
    <row r="42" customFormat="false" ht="12.75" hidden="false" customHeight="false" outlineLevel="0" collapsed="false">
      <c r="A42" s="36" t="n">
        <v>38108</v>
      </c>
      <c r="B42" s="47" t="n">
        <f aca="false">G42+L42+N42+K42+M42+O42</f>
        <v>9.72506161</v>
      </c>
      <c r="C42" s="29" t="n">
        <f aca="false">H42+BN42</f>
        <v>-0.0079628527</v>
      </c>
      <c r="D42" s="202" t="n">
        <f aca="false">I42+BL42+'basis opt greeks'!C36</f>
        <v>-3099.882585</v>
      </c>
      <c r="E42" s="202" t="n">
        <f aca="false">J42+BM42+'basis opt greeks'!D36</f>
        <v>36.0991882272416</v>
      </c>
      <c r="F42" s="193" t="n">
        <f aca="false">K42+L42+M42</f>
        <v>9.72506161</v>
      </c>
      <c r="G42" s="47" t="n">
        <f aca="false">DSUM(OPTTRADES,G$11,$A564:$A565)</f>
        <v>0</v>
      </c>
      <c r="H42" s="47" t="n">
        <f aca="false">DSUM(OPTTRADES,H$11,$A564:$A565)</f>
        <v>0</v>
      </c>
      <c r="I42" s="47" t="n">
        <f aca="false">DSUM(OPTTRADES,I$11,$A564:$A565)</f>
        <v>0</v>
      </c>
      <c r="J42" s="47" t="n">
        <f aca="false">DSUM(OPTTRADES,J$11,$A564:$A565)</f>
        <v>0</v>
      </c>
      <c r="K42" s="203" t="n">
        <f aca="false">[5]POSITION!D39</f>
        <v>9.54</v>
      </c>
      <c r="L42" s="67" t="n">
        <f aca="false">VLOOKUP(A42,HEDGEQUANTITIES,2,FALSE())</f>
        <v>0.39012543</v>
      </c>
      <c r="M42" s="67" t="n">
        <v>-0.20506382</v>
      </c>
      <c r="N42" s="204" t="n">
        <f aca="false">DSUM(SWAPTRADES,$AE42,N$11:N$12)</f>
        <v>0</v>
      </c>
      <c r="O42" s="47" t="n">
        <f aca="false">BN42*U42*100</f>
        <v>-0</v>
      </c>
      <c r="P42" s="33" t="n">
        <f aca="false">VLOOKUP(A42,PARAMS,6,FALSE())</f>
        <v>3.165</v>
      </c>
      <c r="R42" s="190" t="e">
        <f aca="false">DDE("TWINDDE","RSFRecord","NGc29 LAST")</f>
        <v>#N/A</v>
      </c>
      <c r="S42" s="33" t="n">
        <f aca="false">VLOOKUP(A42,PARAMS,2,FALSE())</f>
        <v>3.165</v>
      </c>
      <c r="T42" s="190" t="n">
        <f aca="false">IF(SETTLE="SETTLE",P42+Q42,IF(SETTLE="options",S42,IF(R42&gt;0,R42,P42+Q42)))</f>
        <v>3.165</v>
      </c>
      <c r="U42" s="190" t="n">
        <f aca="false">ROUND(T42-P42,2)</f>
        <v>0</v>
      </c>
      <c r="V42" s="205" t="n">
        <f aca="false">K42+L42</f>
        <v>9.93012543</v>
      </c>
      <c r="W42" s="47" t="n">
        <f aca="false">VLOOKUP(A42,GAMMALOOK,Y42,FALSE())</f>
        <v>0</v>
      </c>
      <c r="X42" s="47"/>
      <c r="Y42" s="47" t="n">
        <f aca="false">HLOOKUP(U42,GAMMALOOK,2)</f>
        <v>12</v>
      </c>
      <c r="Z42" s="47"/>
      <c r="AA42" s="47"/>
      <c r="AB42" s="47" t="n">
        <f aca="false">K42+L42+AD42</f>
        <v>9.93012543</v>
      </c>
      <c r="AC42" s="190"/>
      <c r="AD42" s="207"/>
      <c r="AE42" s="33" t="s">
        <v>73</v>
      </c>
      <c r="AF42" s="207"/>
      <c r="AG42" s="208"/>
      <c r="AH42" s="47" t="n">
        <f aca="false">AD42-AF42</f>
        <v>0</v>
      </c>
      <c r="AJ42" s="47" t="n">
        <v>1.14807113</v>
      </c>
      <c r="AS42" s="46" t="n">
        <f aca="false">U42</f>
        <v>0</v>
      </c>
      <c r="AT42" s="47" t="n">
        <f aca="false">VLOOKUP($A42,westgamma,HLOOKUP(AS42,eastgamma,2),FALSE())</f>
        <v>0</v>
      </c>
      <c r="AU42" s="47"/>
      <c r="AV42" s="47"/>
      <c r="AW42" s="190"/>
      <c r="AX42" s="190"/>
      <c r="AY42" s="190"/>
      <c r="AZ42" s="190"/>
      <c r="BA42" s="208"/>
      <c r="BL42" s="53" t="n">
        <f aca="false">VLOOKUP($A42,OPTIONRISK,9,FALSE())</f>
        <v>-3099.882585</v>
      </c>
      <c r="BM42" s="53" t="n">
        <f aca="false">VLOOKUP($A42,OPTIONRISK,10,FALSE())</f>
        <v>36.0991882272416</v>
      </c>
      <c r="BN42" s="29" t="n">
        <f aca="false">VLOOKUP($A42,OPTIONRISK,5,FALSE())</f>
        <v>-0.0079628527</v>
      </c>
    </row>
    <row r="43" customFormat="false" ht="12.75" hidden="false" customHeight="false" outlineLevel="0" collapsed="false">
      <c r="A43" s="36" t="n">
        <v>38139</v>
      </c>
      <c r="B43" s="47" t="n">
        <f aca="false">G43+L43+N43+K43+M43+O43</f>
        <v>9.77820273</v>
      </c>
      <c r="C43" s="29" t="n">
        <f aca="false">H43+BN43</f>
        <v>-0.006627624</v>
      </c>
      <c r="D43" s="202" t="n">
        <f aca="false">I43+BL43+'basis opt greeks'!C37</f>
        <v>-3052.647275</v>
      </c>
      <c r="E43" s="202" t="n">
        <f aca="false">J43+BM43+'basis opt greeks'!D37</f>
        <v>35.0536583162217</v>
      </c>
      <c r="F43" s="193" t="n">
        <f aca="false">K43+L43+M43</f>
        <v>9.77820273</v>
      </c>
      <c r="G43" s="47" t="n">
        <f aca="false">DSUM(OPTTRADES,G$11,$A566:$A567)</f>
        <v>0</v>
      </c>
      <c r="H43" s="47" t="n">
        <f aca="false">DSUM(OPTTRADES,H$11,$A566:$A567)</f>
        <v>0</v>
      </c>
      <c r="I43" s="47" t="n">
        <f aca="false">DSUM(OPTTRADES,I$11,$A566:$A567)</f>
        <v>0</v>
      </c>
      <c r="J43" s="47" t="n">
        <f aca="false">DSUM(OPTTRADES,J$11,$A566:$A567)</f>
        <v>0</v>
      </c>
      <c r="K43" s="203" t="n">
        <f aca="false">[5]POSITION!D40</f>
        <v>9.53</v>
      </c>
      <c r="L43" s="67" t="n">
        <f aca="false">VLOOKUP(A43,HEDGEQUANTITIES,2,FALSE())</f>
        <v>0.44229701</v>
      </c>
      <c r="M43" s="67" t="n">
        <v>-0.19409428</v>
      </c>
      <c r="N43" s="204" t="n">
        <f aca="false">DSUM(SWAPTRADES,$AE43,N$11:N$12)</f>
        <v>0</v>
      </c>
      <c r="O43" s="47" t="n">
        <f aca="false">BN43*U43*100</f>
        <v>-0</v>
      </c>
      <c r="P43" s="33" t="n">
        <f aca="false">VLOOKUP(A43,PARAMS,6,FALSE())</f>
        <v>3.2</v>
      </c>
      <c r="R43" s="190" t="e">
        <f aca="false">DDE("TWINDDE","RSFRecord","NGc30 LAST")</f>
        <v>#N/A</v>
      </c>
      <c r="S43" s="33" t="n">
        <f aca="false">VLOOKUP(A43,PARAMS,2,FALSE())</f>
        <v>3.2</v>
      </c>
      <c r="T43" s="190" t="n">
        <f aca="false">IF(SETTLE="SETTLE",P43+Q43,IF(SETTLE="options",S43,IF(R43&gt;0,R43,P43+Q43)))</f>
        <v>3.2</v>
      </c>
      <c r="U43" s="190" t="n">
        <f aca="false">ROUND(T43-P43,2)</f>
        <v>0</v>
      </c>
      <c r="V43" s="205" t="n">
        <f aca="false">K43+L43</f>
        <v>9.97229701</v>
      </c>
      <c r="W43" s="47" t="n">
        <f aca="false">VLOOKUP(A43,GAMMALOOK,Y43,FALSE())</f>
        <v>0</v>
      </c>
      <c r="X43" s="47"/>
      <c r="Y43" s="47" t="n">
        <f aca="false">HLOOKUP(U43,GAMMALOOK,2)</f>
        <v>12</v>
      </c>
      <c r="Z43" s="47"/>
      <c r="AA43" s="47"/>
      <c r="AB43" s="47" t="n">
        <f aca="false">K43+L43+AD43</f>
        <v>9.97229701</v>
      </c>
      <c r="AC43" s="190"/>
      <c r="AD43" s="207"/>
      <c r="AE43" s="33" t="s">
        <v>74</v>
      </c>
      <c r="AF43" s="207"/>
      <c r="AG43" s="208"/>
      <c r="AH43" s="47" t="n">
        <f aca="false">AD43-AF43</f>
        <v>0</v>
      </c>
      <c r="AJ43" s="47" t="n">
        <v>1.33188328</v>
      </c>
      <c r="AS43" s="46" t="n">
        <f aca="false">U43</f>
        <v>0</v>
      </c>
      <c r="AT43" s="47" t="n">
        <f aca="false">VLOOKUP($A43,westgamma,HLOOKUP(AS43,eastgamma,2),FALSE())</f>
        <v>0</v>
      </c>
      <c r="AU43" s="47"/>
      <c r="AV43" s="47"/>
      <c r="AW43" s="190"/>
      <c r="AX43" s="190"/>
      <c r="AY43" s="190"/>
      <c r="AZ43" s="190"/>
      <c r="BA43" s="208"/>
      <c r="BL43" s="53" t="n">
        <f aca="false">VLOOKUP($A43,OPTIONRISK,9,FALSE())</f>
        <v>-3052.647275</v>
      </c>
      <c r="BM43" s="53" t="n">
        <f aca="false">VLOOKUP($A43,OPTIONRISK,10,FALSE())</f>
        <v>35.0536583162217</v>
      </c>
      <c r="BN43" s="29" t="n">
        <f aca="false">VLOOKUP($A43,OPTIONRISK,5,FALSE())</f>
        <v>-0.006627624</v>
      </c>
    </row>
    <row r="44" customFormat="false" ht="12.75" hidden="false" customHeight="false" outlineLevel="0" collapsed="false">
      <c r="A44" s="36" t="n">
        <v>38169</v>
      </c>
      <c r="B44" s="47" t="n">
        <f aca="false">G44+L44+N44+K44+M44+O44</f>
        <v>9.56643158</v>
      </c>
      <c r="C44" s="29" t="n">
        <f aca="false">H44+BN44</f>
        <v>-0.004745673</v>
      </c>
      <c r="D44" s="202" t="n">
        <f aca="false">I44+BL44+'basis opt greeks'!C38</f>
        <v>-3167.362816</v>
      </c>
      <c r="E44" s="202" t="n">
        <f aca="false">J44+BM44+'basis opt greeks'!D38</f>
        <v>35.1344013689254</v>
      </c>
      <c r="F44" s="193" t="n">
        <f aca="false">K44+L44+M44</f>
        <v>9.56643158</v>
      </c>
      <c r="G44" s="47" t="n">
        <f aca="false">DSUM(OPTTRADES,G$11,$A568:$A569)</f>
        <v>0</v>
      </c>
      <c r="H44" s="47" t="n">
        <f aca="false">DSUM(OPTTRADES,H$11,$A568:$A569)</f>
        <v>0</v>
      </c>
      <c r="I44" s="47" t="n">
        <f aca="false">DSUM(OPTTRADES,I$11,$A568:$A569)</f>
        <v>0</v>
      </c>
      <c r="J44" s="47" t="n">
        <f aca="false">DSUM(OPTTRADES,J$11,$A568:$A569)</f>
        <v>0</v>
      </c>
      <c r="K44" s="203" t="n">
        <f aca="false">[5]POSITION!D41</f>
        <v>9.95</v>
      </c>
      <c r="L44" s="67" t="n">
        <f aca="false">VLOOKUP(A44,HEDGEQUANTITIES,2,FALSE())</f>
        <v>-0.180523</v>
      </c>
      <c r="M44" s="67" t="n">
        <v>-0.20304542</v>
      </c>
      <c r="N44" s="204" t="n">
        <f aca="false">DSUM(SWAPTRADES,$AE44,N$11:N$12)</f>
        <v>0</v>
      </c>
      <c r="O44" s="47" t="n">
        <f aca="false">BN44*U44*100</f>
        <v>-0</v>
      </c>
      <c r="P44" s="33" t="n">
        <f aca="false">VLOOKUP(A44,PARAMS,6,FALSE())</f>
        <v>3.24</v>
      </c>
      <c r="R44" s="190" t="e">
        <f aca="false">DDE("TWINDDE","RSFRecord","NGc31 LAST")</f>
        <v>#N/A</v>
      </c>
      <c r="S44" s="33" t="n">
        <f aca="false">VLOOKUP(A44,PARAMS,2,FALSE())</f>
        <v>3.24</v>
      </c>
      <c r="T44" s="190" t="n">
        <f aca="false">IF(SETTLE="SETTLE",P44+Q44,IF(SETTLE="options",S44,IF(R44&gt;0,R44,P44+Q44)))</f>
        <v>3.24</v>
      </c>
      <c r="U44" s="190" t="n">
        <f aca="false">ROUND(T44-P44,2)</f>
        <v>0</v>
      </c>
      <c r="V44" s="205" t="n">
        <f aca="false">K44+L44</f>
        <v>9.769477</v>
      </c>
      <c r="W44" s="47" t="n">
        <f aca="false">VLOOKUP(A44,GAMMALOOK,Y44,FALSE())</f>
        <v>0</v>
      </c>
      <c r="X44" s="47"/>
      <c r="Y44" s="47" t="n">
        <f aca="false">HLOOKUP(U44,GAMMALOOK,2)</f>
        <v>12</v>
      </c>
      <c r="Z44" s="47"/>
      <c r="AA44" s="47"/>
      <c r="AB44" s="47" t="n">
        <f aca="false">K44+L44+AD44</f>
        <v>9.769477</v>
      </c>
      <c r="AC44" s="190"/>
      <c r="AD44" s="207"/>
      <c r="AE44" s="33" t="s">
        <v>75</v>
      </c>
      <c r="AF44" s="207"/>
      <c r="AG44" s="208"/>
      <c r="AH44" s="47" t="n">
        <f aca="false">AD44-AF44</f>
        <v>0</v>
      </c>
      <c r="AJ44" s="47" t="n">
        <v>1.25987415</v>
      </c>
      <c r="AS44" s="46" t="n">
        <f aca="false">U44</f>
        <v>0</v>
      </c>
      <c r="AT44" s="47" t="n">
        <f aca="false">VLOOKUP($A44,westgamma,HLOOKUP(AS44,eastgamma,2),FALSE())</f>
        <v>0</v>
      </c>
      <c r="AU44" s="47"/>
      <c r="AV44" s="47"/>
      <c r="AW44" s="190"/>
      <c r="AX44" s="190"/>
      <c r="AY44" s="190"/>
      <c r="AZ44" s="190"/>
      <c r="BA44" s="208"/>
      <c r="BL44" s="53" t="n">
        <f aca="false">VLOOKUP($A44,OPTIONRISK,9,FALSE())</f>
        <v>-3167.362816</v>
      </c>
      <c r="BM44" s="53" t="n">
        <f aca="false">VLOOKUP($A44,OPTIONRISK,10,FALSE())</f>
        <v>35.1344013689254</v>
      </c>
      <c r="BN44" s="29" t="n">
        <f aca="false">VLOOKUP($A44,OPTIONRISK,5,FALSE())</f>
        <v>-0.004745673</v>
      </c>
    </row>
    <row r="45" customFormat="false" ht="12.75" hidden="false" customHeight="false" outlineLevel="0" collapsed="false">
      <c r="A45" s="36" t="n">
        <v>38200</v>
      </c>
      <c r="B45" s="47" t="n">
        <f aca="false">G45+L45+N45+K45+M45+O45</f>
        <v>9.73341988</v>
      </c>
      <c r="C45" s="29" t="n">
        <f aca="false">H45+BN45</f>
        <v>-0.0031613503</v>
      </c>
      <c r="D45" s="202" t="n">
        <f aca="false">I45+BL45</f>
        <v>-3200.06228</v>
      </c>
      <c r="E45" s="202" t="n">
        <f aca="false">J45+BM45+'basis opt greeks'!D39</f>
        <v>34.9749716632443</v>
      </c>
      <c r="F45" s="193" t="n">
        <f aca="false">K45+L45+M45</f>
        <v>9.73341988</v>
      </c>
      <c r="G45" s="47" t="n">
        <f aca="false">DSUM(OPTTRADES,G$11,$A570:$A571)</f>
        <v>0</v>
      </c>
      <c r="H45" s="47" t="n">
        <f aca="false">DSUM(OPTTRADES,H$11,$A570:$A571)</f>
        <v>0</v>
      </c>
      <c r="I45" s="47" t="n">
        <f aca="false">DSUM(OPTTRADES,I$11,$A570:$A571)</f>
        <v>0</v>
      </c>
      <c r="J45" s="47" t="n">
        <f aca="false">DSUM(OPTTRADES,J$11,$A570:$A571)</f>
        <v>0</v>
      </c>
      <c r="K45" s="203" t="n">
        <f aca="false">[5]POSITION!D42</f>
        <v>10.14</v>
      </c>
      <c r="L45" s="67" t="n">
        <f aca="false">VLOOKUP(A45,HEDGEQUANTITIES,2,FALSE())</f>
        <v>-0.18437949</v>
      </c>
      <c r="M45" s="67" t="n">
        <v>-0.22220063</v>
      </c>
      <c r="N45" s="204" t="n">
        <f aca="false">DSUM(SWAPTRADES,$AE45,N$11:N$12)</f>
        <v>0</v>
      </c>
      <c r="O45" s="47" t="n">
        <f aca="false">BN45*U45*100</f>
        <v>-0</v>
      </c>
      <c r="R45" s="190" t="e">
        <f aca="false">DDE("TWINDDE","RSFRecord","NGc32 LAST")</f>
        <v>#N/A</v>
      </c>
      <c r="T45" s="190"/>
      <c r="U45" s="190"/>
      <c r="V45" s="205" t="n">
        <f aca="false">K45+L45</f>
        <v>9.95562051</v>
      </c>
      <c r="W45" s="210"/>
      <c r="X45" s="210"/>
      <c r="Y45" s="210"/>
      <c r="Z45" s="210"/>
      <c r="AA45" s="47"/>
      <c r="AB45" s="47" t="n">
        <f aca="false">K45+L45+AD45</f>
        <v>9.95562051</v>
      </c>
      <c r="AC45" s="190"/>
      <c r="AD45" s="207"/>
      <c r="AE45" s="33" t="s">
        <v>76</v>
      </c>
      <c r="AF45" s="207"/>
      <c r="AG45" s="208"/>
      <c r="AH45" s="47" t="n">
        <f aca="false">AD45-AF45</f>
        <v>0</v>
      </c>
      <c r="AJ45" s="47" t="n">
        <v>1.44939644</v>
      </c>
      <c r="AT45" s="210"/>
      <c r="AU45" s="47"/>
      <c r="AV45" s="47"/>
      <c r="AW45" s="190"/>
      <c r="AX45" s="190"/>
      <c r="AY45" s="190"/>
      <c r="AZ45" s="190"/>
      <c r="BA45" s="208"/>
      <c r="BL45" s="53" t="n">
        <f aca="false">VLOOKUP($A45,OPTIONRISK,9,FALSE())</f>
        <v>-3200.06228</v>
      </c>
      <c r="BM45" s="53" t="n">
        <f aca="false">VLOOKUP($A45,OPTIONRISK,10,FALSE())</f>
        <v>34.9749716632443</v>
      </c>
      <c r="BN45" s="29" t="n">
        <f aca="false">VLOOKUP($A45,OPTIONRISK,5,FALSE())</f>
        <v>-0.0031613503</v>
      </c>
    </row>
    <row r="46" customFormat="false" ht="12.75" hidden="false" customHeight="false" outlineLevel="0" collapsed="false">
      <c r="A46" s="36" t="n">
        <v>38231</v>
      </c>
      <c r="B46" s="47" t="n">
        <f aca="false">G46+L46+N46+K46+M46+O46</f>
        <v>9.85543655</v>
      </c>
      <c r="C46" s="29" t="n">
        <f aca="false">H46+BN46</f>
        <v>-0.0019605457</v>
      </c>
      <c r="D46" s="202" t="n">
        <f aca="false">I46+BL46</f>
        <v>-3148.670973</v>
      </c>
      <c r="E46" s="202" t="n">
        <f aca="false">J46+BM46+'basis opt greeks'!D40</f>
        <v>33.2708492813141</v>
      </c>
      <c r="F46" s="193" t="n">
        <f aca="false">K46+L46+M46</f>
        <v>9.85543655</v>
      </c>
      <c r="G46" s="47" t="n">
        <f aca="false">DSUM(OPTTRADES,G$11,$A572:$A573)</f>
        <v>0</v>
      </c>
      <c r="H46" s="47" t="n">
        <f aca="false">DSUM(OPTTRADES,H$11,$A572:$A573)</f>
        <v>0</v>
      </c>
      <c r="I46" s="47" t="n">
        <f aca="false">DSUM(OPTTRADES,I$11,$A572:$A573)</f>
        <v>0</v>
      </c>
      <c r="J46" s="47" t="n">
        <f aca="false">DSUM(OPTTRADES,J$11,$A572:$A573)</f>
        <v>0</v>
      </c>
      <c r="K46" s="203" t="n">
        <f aca="false">[5]POSITION!D43</f>
        <v>10.06</v>
      </c>
      <c r="L46" s="67" t="n">
        <f aca="false">VLOOKUP(A46,HEDGEQUANTITIES,2,FALSE())</f>
        <v>0.00572204000000021</v>
      </c>
      <c r="M46" s="67" t="n">
        <v>-0.21028549</v>
      </c>
      <c r="N46" s="204" t="n">
        <f aca="false">DSUM(SWAPTRADES,$AE46,N$11:N$12)</f>
        <v>0</v>
      </c>
      <c r="O46" s="47" t="n">
        <f aca="false">BN46*U46*100</f>
        <v>-0</v>
      </c>
      <c r="R46" s="190" t="e">
        <f aca="false">DDE("TWINDDE","RSFRecord","NGc33 LAST")</f>
        <v>#N/A</v>
      </c>
      <c r="T46" s="190"/>
      <c r="U46" s="190"/>
      <c r="V46" s="205" t="n">
        <f aca="false">K46+L46</f>
        <v>10.06572204</v>
      </c>
      <c r="W46" s="210"/>
      <c r="X46" s="210"/>
      <c r="Y46" s="210"/>
      <c r="Z46" s="210"/>
      <c r="AA46" s="47"/>
      <c r="AB46" s="47" t="n">
        <f aca="false">K46+L46+AD46</f>
        <v>10.06572204</v>
      </c>
      <c r="AC46" s="190"/>
      <c r="AD46" s="207"/>
      <c r="AE46" s="33" t="s">
        <v>77</v>
      </c>
      <c r="AF46" s="207"/>
      <c r="AG46" s="208"/>
      <c r="AH46" s="47" t="n">
        <f aca="false">AD46-AF46</f>
        <v>0</v>
      </c>
      <c r="AJ46" s="47" t="n">
        <v>1.57054055</v>
      </c>
      <c r="AT46" s="210"/>
      <c r="AU46" s="47"/>
      <c r="AV46" s="47"/>
      <c r="AW46" s="190"/>
      <c r="AX46" s="190"/>
      <c r="AY46" s="190"/>
      <c r="AZ46" s="190"/>
      <c r="BA46" s="208"/>
      <c r="BL46" s="53" t="n">
        <f aca="false">VLOOKUP($A46,OPTIONRISK,9,FALSE())</f>
        <v>-3148.670973</v>
      </c>
      <c r="BM46" s="53" t="n">
        <f aca="false">VLOOKUP($A46,OPTIONRISK,10,FALSE())</f>
        <v>33.2708492813141</v>
      </c>
      <c r="BN46" s="29" t="n">
        <f aca="false">VLOOKUP($A46,OPTIONRISK,5,FALSE())</f>
        <v>-0.0019605457</v>
      </c>
    </row>
    <row r="47" customFormat="false" ht="12.75" hidden="false" customHeight="false" outlineLevel="0" collapsed="false">
      <c r="A47" s="36" t="n">
        <v>38261</v>
      </c>
      <c r="B47" s="47" t="n">
        <f aca="false">G47+L47+N47+K47+M47+O47</f>
        <v>10.07881894</v>
      </c>
      <c r="C47" s="29" t="n">
        <f aca="false">H47+BN47</f>
        <v>-0.000667160399999998</v>
      </c>
      <c r="D47" s="202" t="n">
        <f aca="false">I47+BL47</f>
        <v>-3254.899016</v>
      </c>
      <c r="E47" s="202" t="n">
        <f aca="false">J47+BM47+'basis opt greeks'!D41</f>
        <v>33.7379613963039</v>
      </c>
      <c r="F47" s="193" t="n">
        <f aca="false">K47+L47+M47</f>
        <v>10.07881894</v>
      </c>
      <c r="G47" s="47" t="n">
        <f aca="false">DSUM(OPTTRADES,G$11,$A574:$A575)</f>
        <v>0</v>
      </c>
      <c r="H47" s="47" t="n">
        <f aca="false">DSUM(OPTTRADES,H$11,$A574:$A575)</f>
        <v>0</v>
      </c>
      <c r="I47" s="47" t="n">
        <f aca="false">DSUM(OPTTRADES,I$11,$A574:$A575)</f>
        <v>0</v>
      </c>
      <c r="J47" s="47" t="n">
        <f aca="false">DSUM(OPTTRADES,J$11,$A574:$A575)</f>
        <v>0</v>
      </c>
      <c r="K47" s="203" t="n">
        <f aca="false">[5]POSITION!D44</f>
        <v>10.44</v>
      </c>
      <c r="L47" s="67" t="n">
        <f aca="false">VLOOKUP(A47,HEDGEQUANTITIES,2,FALSE())</f>
        <v>-0.14874968</v>
      </c>
      <c r="M47" s="67" t="n">
        <v>-0.21243138</v>
      </c>
      <c r="N47" s="204" t="n">
        <f aca="false">DSUM(SWAPTRADES,$AE47,N$11:N$12)</f>
        <v>0</v>
      </c>
      <c r="O47" s="47" t="n">
        <f aca="false">BN47*U47*100</f>
        <v>-0</v>
      </c>
      <c r="R47" s="190" t="e">
        <f aca="false">DDE("TWINDDE","RSFRecord","NGc34 LAST")</f>
        <v>#N/A</v>
      </c>
      <c r="V47" s="205" t="n">
        <f aca="false">K47+L47</f>
        <v>10.29125032</v>
      </c>
      <c r="AB47" s="47" t="n">
        <f aca="false">K47+L47+AD47</f>
        <v>10.29125032</v>
      </c>
      <c r="AD47" s="207"/>
      <c r="AE47" s="33" t="s">
        <v>78</v>
      </c>
      <c r="AF47" s="207"/>
      <c r="AH47" s="47" t="n">
        <f aca="false">AD47-AF47</f>
        <v>0</v>
      </c>
      <c r="AJ47" s="47" t="n">
        <v>1.48560972</v>
      </c>
      <c r="BL47" s="53" t="n">
        <f aca="false">VLOOKUP($A47,OPTIONRISK,9,FALSE())</f>
        <v>-3254.899016</v>
      </c>
      <c r="BM47" s="53" t="n">
        <f aca="false">VLOOKUP($A47,OPTIONRISK,10,FALSE())</f>
        <v>33.7379613963039</v>
      </c>
      <c r="BN47" s="29" t="n">
        <f aca="false">VLOOKUP($A47,OPTIONRISK,5,FALSE())</f>
        <v>-0.000667160399999998</v>
      </c>
    </row>
    <row r="48" customFormat="false" ht="12.75" hidden="false" customHeight="false" outlineLevel="0" collapsed="false">
      <c r="A48" s="36" t="n">
        <v>38292</v>
      </c>
      <c r="B48" s="47" t="n">
        <f aca="false">G48+L48+N48+K48+M48+O48</f>
        <v>3.1223591</v>
      </c>
      <c r="C48" s="29" t="n">
        <f aca="false">H48+BN48</f>
        <v>0.000729732300000001</v>
      </c>
      <c r="D48" s="202" t="n">
        <f aca="false">I48+BL48</f>
        <v>-3266.852241</v>
      </c>
      <c r="E48" s="202" t="n">
        <f aca="false">J48+BM48+'basis opt greeks'!D42</f>
        <v>35.7851030800821</v>
      </c>
      <c r="F48" s="193" t="n">
        <f aca="false">K48+L48+M48</f>
        <v>3.1223591</v>
      </c>
      <c r="G48" s="47" t="n">
        <f aca="false">DSUM(OPTTRADES,G$11,$A576:$A577)</f>
        <v>0</v>
      </c>
      <c r="H48" s="47" t="n">
        <f aca="false">DSUM(OPTTRADES,H$11,$A576:$A577)</f>
        <v>0</v>
      </c>
      <c r="I48" s="47" t="n">
        <f aca="false">DSUM(OPTTRADES,I$11,$A576:$A577)</f>
        <v>0</v>
      </c>
      <c r="J48" s="47" t="n">
        <f aca="false">DSUM(OPTTRADES,J$11,$A576:$A577)</f>
        <v>0</v>
      </c>
      <c r="K48" s="203" t="n">
        <f aca="false">[5]POSITION!D45</f>
        <v>3.27</v>
      </c>
      <c r="L48" s="67" t="n">
        <f aca="false">VLOOKUP(A48,HEDGEQUANTITIES,2,FALSE())</f>
        <v>0.1369566</v>
      </c>
      <c r="M48" s="67" t="n">
        <v>-0.2845975</v>
      </c>
      <c r="N48" s="204" t="n">
        <f aca="false">DSUM(SWAPTRADES,$AE48,N$11:N$12)</f>
        <v>0</v>
      </c>
      <c r="O48" s="47" t="n">
        <f aca="false">BN48*U48*100</f>
        <v>0</v>
      </c>
      <c r="R48" s="190" t="e">
        <f aca="false">DDE("TWINDDE","RSFRecord","NGc35 LAST")</f>
        <v>#N/A</v>
      </c>
      <c r="V48" s="205" t="n">
        <f aca="false">K48+L48</f>
        <v>3.4069566</v>
      </c>
      <c r="AB48" s="47" t="n">
        <f aca="false">K48+L48+AD48</f>
        <v>3.4069566</v>
      </c>
      <c r="AD48" s="207"/>
      <c r="AE48" s="33" t="s">
        <v>79</v>
      </c>
      <c r="AF48" s="207"/>
      <c r="AH48" s="47" t="n">
        <f aca="false">AD48-AF48</f>
        <v>0</v>
      </c>
      <c r="AJ48" s="47" t="n">
        <v>1.846855</v>
      </c>
      <c r="BL48" s="53" t="n">
        <f aca="false">VLOOKUP($A48,OPTIONRISK,9,FALSE())</f>
        <v>-3266.852241</v>
      </c>
      <c r="BM48" s="53" t="n">
        <f aca="false">VLOOKUP($A48,OPTIONRISK,10,FALSE())</f>
        <v>35.7851030800821</v>
      </c>
      <c r="BN48" s="29" t="n">
        <f aca="false">VLOOKUP($A48,OPTIONRISK,5,FALSE())</f>
        <v>0.000729732300000001</v>
      </c>
    </row>
    <row r="49" customFormat="false" ht="12.75" hidden="false" customHeight="false" outlineLevel="0" collapsed="false">
      <c r="A49" s="36" t="n">
        <v>38322</v>
      </c>
      <c r="B49" s="47" t="n">
        <f aca="false">G49+L49+N49+K49+M49+O49</f>
        <v>2.57129448</v>
      </c>
      <c r="C49" s="29" t="n">
        <f aca="false">H49+BN49</f>
        <v>-0.0043095723</v>
      </c>
      <c r="D49" s="202" t="n">
        <f aca="false">I49+BL49</f>
        <v>-4349.567938</v>
      </c>
      <c r="E49" s="202" t="n">
        <f aca="false">J49+BM49+'basis opt greeks'!D43</f>
        <v>50.3396476386037</v>
      </c>
      <c r="F49" s="193" t="n">
        <f aca="false">K49+L49+M49</f>
        <v>2.57129448</v>
      </c>
      <c r="G49" s="47" t="n">
        <f aca="false">DSUM(OPTTRADES,G$11,$A578:$A579)</f>
        <v>0</v>
      </c>
      <c r="H49" s="47" t="n">
        <f aca="false">DSUM(OPTTRADES,H$11,$A578:$A579)</f>
        <v>0</v>
      </c>
      <c r="I49" s="47" t="n">
        <f aca="false">DSUM(OPTTRADES,I$11,$A578:$A579)</f>
        <v>0</v>
      </c>
      <c r="J49" s="47" t="n">
        <f aca="false">DSUM(OPTTRADES,J$11,$A578:$A579)</f>
        <v>0</v>
      </c>
      <c r="K49" s="203" t="n">
        <f aca="false">[5]POSITION!D46</f>
        <v>3.25</v>
      </c>
      <c r="L49" s="67" t="n">
        <f aca="false">VLOOKUP(A49,HEDGEQUANTITIES,2,FALSE())</f>
        <v>0.05607468</v>
      </c>
      <c r="M49" s="67" t="n">
        <v>-0.7347802</v>
      </c>
      <c r="N49" s="204" t="n">
        <f aca="false">DSUM(SWAPTRADES,$AE49,N$11:N$12)</f>
        <v>0</v>
      </c>
      <c r="O49" s="47" t="n">
        <f aca="false">BN49*U49*100</f>
        <v>-0</v>
      </c>
      <c r="R49" s="190" t="e">
        <f aca="false">DDE("TWINDDE","RSFRecord","NGc36 LAST")</f>
        <v>#N/A</v>
      </c>
      <c r="V49" s="205" t="n">
        <f aca="false">K49+L49</f>
        <v>3.30607468</v>
      </c>
      <c r="AB49" s="47" t="n">
        <f aca="false">K49+L49+AD49</f>
        <v>3.30607468</v>
      </c>
      <c r="AD49" s="207"/>
      <c r="AE49" s="33" t="s">
        <v>80</v>
      </c>
      <c r="AF49" s="207"/>
      <c r="AH49" s="47" t="n">
        <f aca="false">AD49-AF49</f>
        <v>0</v>
      </c>
      <c r="AJ49" s="47" t="n">
        <v>2.14471785</v>
      </c>
      <c r="BL49" s="53" t="n">
        <f aca="false">VLOOKUP($A49,OPTIONRISK,9,FALSE())</f>
        <v>-4349.567938</v>
      </c>
      <c r="BM49" s="53" t="n">
        <f aca="false">VLOOKUP($A49,OPTIONRISK,10,FALSE())</f>
        <v>50.3396476386037</v>
      </c>
      <c r="BN49" s="29" t="n">
        <f aca="false">VLOOKUP($A49,OPTIONRISK,5,FALSE())</f>
        <v>-0.0043095723</v>
      </c>
    </row>
    <row r="50" customFormat="false" ht="12.75" hidden="false" customHeight="false" outlineLevel="0" collapsed="false">
      <c r="A50" s="36" t="n">
        <v>38353</v>
      </c>
      <c r="B50" s="47" t="n">
        <f aca="false">G50+L50+N50+K50+M50+O50</f>
        <v>1.64777463</v>
      </c>
      <c r="C50" s="29" t="n">
        <f aca="false">H50+BN50</f>
        <v>-0.0272260478</v>
      </c>
      <c r="D50" s="202" t="n">
        <f aca="false">I50+BL50</f>
        <v>-7534.5788</v>
      </c>
      <c r="E50" s="202" t="n">
        <f aca="false">J50+BM50+'basis opt greeks'!D44</f>
        <v>82.2253530458589</v>
      </c>
      <c r="F50" s="193" t="n">
        <f aca="false">K50+L50+M50</f>
        <v>1.64777463</v>
      </c>
      <c r="G50" s="47" t="n">
        <f aca="false">DSUM(OPTTRADES,G$11,$A580:$A581)</f>
        <v>0</v>
      </c>
      <c r="H50" s="47" t="n">
        <f aca="false">DSUM(OPTTRADES,H$11,$A580:$A581)</f>
        <v>0</v>
      </c>
      <c r="I50" s="47" t="n">
        <f aca="false">DSUM(OPTTRADES,I$11,$A580:$A581)</f>
        <v>0</v>
      </c>
      <c r="J50" s="47" t="n">
        <f aca="false">DSUM(OPTTRADES,J$11,$A580:$A581)</f>
        <v>0</v>
      </c>
      <c r="K50" s="203" t="n">
        <f aca="false">[5]POSITION!D47</f>
        <v>3.43</v>
      </c>
      <c r="L50" s="67" t="n">
        <f aca="false">VLOOKUP(A50,HEDGEQUANTITIES,2,FALSE())</f>
        <v>-1.05131817</v>
      </c>
      <c r="M50" s="67" t="n">
        <v>-0.7309072</v>
      </c>
      <c r="N50" s="204" t="n">
        <f aca="false">DSUM(SWAPTRADES,$AE50,N$11:N$12)</f>
        <v>0</v>
      </c>
      <c r="O50" s="47" t="n">
        <f aca="false">BN50*U50*100</f>
        <v>-0</v>
      </c>
      <c r="V50" s="205" t="n">
        <f aca="false">K50+L50</f>
        <v>2.37868183</v>
      </c>
      <c r="AB50" s="47" t="n">
        <f aca="false">K50+L50+AD50</f>
        <v>2.37868183</v>
      </c>
      <c r="AD50" s="207"/>
      <c r="AE50" s="33" t="s">
        <v>81</v>
      </c>
      <c r="AF50" s="207"/>
      <c r="AH50" s="47" t="n">
        <f aca="false">AD50-AF50</f>
        <v>0</v>
      </c>
      <c r="AJ50" s="47" t="n">
        <v>4.12667109</v>
      </c>
      <c r="BL50" s="53" t="n">
        <f aca="false">VLOOKUP($A50,OPTIONRISK,9,FALSE())</f>
        <v>-7534.5788</v>
      </c>
      <c r="BM50" s="53" t="n">
        <f aca="false">VLOOKUP($A50,OPTIONRISK,10,FALSE())</f>
        <v>82.2253530458589</v>
      </c>
      <c r="BN50" s="29" t="n">
        <f aca="false">VLOOKUP($A50,OPTIONRISK,5,FALSE())</f>
        <v>-0.0272260478</v>
      </c>
    </row>
    <row r="51" customFormat="false" ht="12.75" hidden="false" customHeight="false" outlineLevel="0" collapsed="false">
      <c r="A51" s="36" t="n">
        <v>38384</v>
      </c>
      <c r="B51" s="47" t="n">
        <f aca="false">G51+L51+N51+K51+M51+O51</f>
        <v>2.74013735</v>
      </c>
      <c r="C51" s="29" t="n">
        <f aca="false">H51+BN51</f>
        <v>-0.029608622</v>
      </c>
      <c r="D51" s="202" t="n">
        <f aca="false">I51+BL51</f>
        <v>-7192.177895</v>
      </c>
      <c r="E51" s="202" t="n">
        <f aca="false">J51+BM51+'basis opt greeks'!D45</f>
        <v>74.3433568788501</v>
      </c>
      <c r="F51" s="193" t="n">
        <f aca="false">K51+L51+M51</f>
        <v>2.74013735</v>
      </c>
      <c r="G51" s="47" t="n">
        <f aca="false">DSUM(OPTTRADES,G$11,$A582:$A583)</f>
        <v>0</v>
      </c>
      <c r="H51" s="47" t="n">
        <f aca="false">DSUM(OPTTRADES,H$11,$A582:$A583)</f>
        <v>0</v>
      </c>
      <c r="I51" s="47" t="n">
        <f aca="false">DSUM(OPTTRADES,I$11,$A582:$A583)</f>
        <v>0</v>
      </c>
      <c r="J51" s="47" t="n">
        <f aca="false">DSUM(OPTTRADES,J$11,$A582:$A583)</f>
        <v>0</v>
      </c>
      <c r="K51" s="203" t="n">
        <f aca="false">[5]POSITION!D48</f>
        <v>3.43</v>
      </c>
      <c r="L51" s="67" t="n">
        <f aca="false">VLOOKUP(A51,HEDGEQUANTITIES,2,FALSE())</f>
        <v>-0.0672206699999998</v>
      </c>
      <c r="M51" s="67" t="n">
        <v>-0.62264198</v>
      </c>
      <c r="N51" s="204" t="n">
        <f aca="false">DSUM(SWAPTRADES,$AE51,N$11:N$12)</f>
        <v>0</v>
      </c>
      <c r="O51" s="47" t="n">
        <f aca="false">BN51*U51*100</f>
        <v>-0</v>
      </c>
      <c r="V51" s="205" t="n">
        <f aca="false">K51+L51</f>
        <v>3.36277933</v>
      </c>
      <c r="AB51" s="47" t="n">
        <f aca="false">K51+L51+AD51</f>
        <v>3.36277933</v>
      </c>
      <c r="AD51" s="207"/>
      <c r="AE51" s="33" t="s">
        <v>82</v>
      </c>
      <c r="AF51" s="207"/>
      <c r="AH51" s="47" t="n">
        <f aca="false">AD51-AF51</f>
        <v>0</v>
      </c>
      <c r="AJ51" s="47" t="n">
        <v>4.10307942</v>
      </c>
      <c r="BL51" s="53" t="n">
        <f aca="false">VLOOKUP($A51,OPTIONRISK,9,FALSE())</f>
        <v>-7192.177895</v>
      </c>
      <c r="BM51" s="53" t="n">
        <f aca="false">VLOOKUP($A51,OPTIONRISK,10,FALSE())</f>
        <v>74.3433568788501</v>
      </c>
      <c r="BN51" s="29" t="n">
        <f aca="false">VLOOKUP($A51,OPTIONRISK,5,FALSE())</f>
        <v>-0.029608622</v>
      </c>
    </row>
    <row r="52" customFormat="false" ht="12.75" hidden="false" customHeight="false" outlineLevel="0" collapsed="false">
      <c r="A52" s="36" t="n">
        <v>38412</v>
      </c>
      <c r="B52" s="47" t="n">
        <f aca="false">G52+L52+N52+K52+M52+O52</f>
        <v>1.80590845</v>
      </c>
      <c r="C52" s="29" t="n">
        <f aca="false">H52+BN52</f>
        <v>-0.0266056045</v>
      </c>
      <c r="D52" s="202" t="n">
        <f aca="false">I52+BL52</f>
        <v>-6538.779567</v>
      </c>
      <c r="E52" s="202" t="n">
        <f aca="false">J52+BM52+'basis opt greeks'!D46</f>
        <v>59.0924090349075</v>
      </c>
      <c r="F52" s="193" t="n">
        <f aca="false">K52+L52+M52</f>
        <v>1.80590845</v>
      </c>
      <c r="G52" s="47" t="n">
        <f aca="false">DSUM(OPTTRADES,G$11,$A584:$A585)</f>
        <v>0</v>
      </c>
      <c r="H52" s="47" t="n">
        <f aca="false">DSUM(OPTTRADES,H$11,$A584:$A585)</f>
        <v>0</v>
      </c>
      <c r="I52" s="47" t="n">
        <f aca="false">DSUM(OPTTRADES,I$11,$A584:$A585)</f>
        <v>0</v>
      </c>
      <c r="J52" s="47" t="n">
        <f aca="false">DSUM(OPTTRADES,J$11,$A584:$A585)</f>
        <v>0</v>
      </c>
      <c r="K52" s="203" t="n">
        <f aca="false">[5]POSITION!D49</f>
        <v>3.43</v>
      </c>
      <c r="L52" s="67" t="n">
        <f aca="false">VLOOKUP(A52,HEDGEQUANTITIES,2,FALSE())</f>
        <v>-1.34820871</v>
      </c>
      <c r="M52" s="67" t="n">
        <v>-0.27588284</v>
      </c>
      <c r="N52" s="204" t="n">
        <f aca="false">DSUM(SWAPTRADES,$AE52,N$11:N$12)</f>
        <v>0</v>
      </c>
      <c r="O52" s="47" t="n">
        <f aca="false">BN52*U52*100</f>
        <v>-0</v>
      </c>
      <c r="V52" s="205" t="n">
        <f aca="false">K52+L52</f>
        <v>2.08179129</v>
      </c>
      <c r="AB52" s="47" t="n">
        <f aca="false">K52+L52+AD52</f>
        <v>2.08179129</v>
      </c>
      <c r="AD52" s="207"/>
      <c r="AE52" s="209" t="s">
        <v>83</v>
      </c>
      <c r="AF52" s="207"/>
      <c r="AH52" s="47" t="n">
        <f aca="false">AD52-AF52</f>
        <v>0</v>
      </c>
      <c r="AJ52" s="47" t="n">
        <v>3.68599399</v>
      </c>
      <c r="BL52" s="53" t="n">
        <f aca="false">VLOOKUP($A52,OPTIONRISK,9,FALSE())</f>
        <v>-6538.779567</v>
      </c>
      <c r="BM52" s="53" t="n">
        <f aca="false">VLOOKUP($A52,OPTIONRISK,10,FALSE())</f>
        <v>59.0924090349075</v>
      </c>
      <c r="BN52" s="29" t="n">
        <f aca="false">VLOOKUP($A52,OPTIONRISK,5,FALSE())</f>
        <v>-0.0266056045</v>
      </c>
    </row>
    <row r="53" customFormat="false" ht="12.75" hidden="false" customHeight="false" outlineLevel="0" collapsed="false">
      <c r="A53" s="36" t="n">
        <v>38443</v>
      </c>
      <c r="B53" s="47" t="n">
        <f aca="false">G53+L53+N53+K53+M53+O53</f>
        <v>4.13482266</v>
      </c>
      <c r="C53" s="29" t="n">
        <f aca="false">H53+BN53</f>
        <v>-0.0330974963</v>
      </c>
      <c r="D53" s="202" t="n">
        <f aca="false">I53+BL53</f>
        <v>-6474.21999</v>
      </c>
      <c r="E53" s="202" t="n">
        <f aca="false">J53+BM53+'basis opt greeks'!D47</f>
        <v>52.5998280629705</v>
      </c>
      <c r="F53" s="193" t="n">
        <f aca="false">K53+L53+M53</f>
        <v>4.13482266</v>
      </c>
      <c r="G53" s="47" t="n">
        <f aca="false">DSUM(OPTTRADES,G$11,$A586:$A587)</f>
        <v>0</v>
      </c>
      <c r="H53" s="47" t="n">
        <f aca="false">DSUM(OPTTRADES,H$11,$A586:$A587)</f>
        <v>0</v>
      </c>
      <c r="I53" s="47" t="n">
        <f aca="false">DSUM(OPTTRADES,I$11,$A586:$A587)</f>
        <v>0</v>
      </c>
      <c r="J53" s="47" t="n">
        <f aca="false">DSUM(OPTTRADES,J$11,$A586:$A587)</f>
        <v>0</v>
      </c>
      <c r="K53" s="203" t="n">
        <f aca="false">[5]POSITION!D50</f>
        <v>3.43</v>
      </c>
      <c r="L53" s="67" t="n">
        <f aca="false">VLOOKUP(A53,HEDGEQUANTITIES,2,FALSE())</f>
        <v>0.85178962</v>
      </c>
      <c r="M53" s="67" t="n">
        <v>-0.14696696</v>
      </c>
      <c r="N53" s="204" t="n">
        <f aca="false">DSUM(SWAPTRADES,$AE53,N$11:N$12)</f>
        <v>0</v>
      </c>
      <c r="O53" s="47" t="n">
        <f aca="false">BN53*U53*100</f>
        <v>-0</v>
      </c>
      <c r="V53" s="205" t="n">
        <f aca="false">K53+L53</f>
        <v>4.28178962</v>
      </c>
      <c r="AB53" s="47" t="n">
        <f aca="false">K53+L53+AD53</f>
        <v>4.28178962</v>
      </c>
      <c r="AD53" s="207"/>
      <c r="AE53" s="33" t="s">
        <v>84</v>
      </c>
      <c r="AF53" s="207"/>
      <c r="AH53" s="47" t="n">
        <f aca="false">AD53-AF53</f>
        <v>0</v>
      </c>
      <c r="AJ53" s="47" t="n">
        <v>2.76678306</v>
      </c>
      <c r="BL53" s="53" t="n">
        <f aca="false">VLOOKUP($A53,OPTIONRISK,9,FALSE())</f>
        <v>-6474.21999</v>
      </c>
      <c r="BM53" s="53" t="n">
        <f aca="false">VLOOKUP($A53,OPTIONRISK,10,FALSE())</f>
        <v>52.5998280629705</v>
      </c>
      <c r="BN53" s="29" t="n">
        <f aca="false">VLOOKUP($A53,OPTIONRISK,5,FALSE())</f>
        <v>-0.0330974963</v>
      </c>
    </row>
    <row r="54" customFormat="false" ht="12.75" hidden="false" customHeight="false" outlineLevel="0" collapsed="false">
      <c r="A54" s="36" t="n">
        <v>38473</v>
      </c>
      <c r="B54" s="47" t="n">
        <f aca="false">G54+L54+N54+K54+M54+O54</f>
        <v>0.32546139</v>
      </c>
      <c r="C54" s="29" t="n">
        <f aca="false">H54+BN54</f>
        <v>0.0028794339</v>
      </c>
      <c r="D54" s="202" t="n">
        <f aca="false">I54+BL54</f>
        <v>-2391.443167</v>
      </c>
      <c r="E54" s="202" t="n">
        <f aca="false">J54+BM54+'basis opt greeks'!D48</f>
        <v>7.72420041067762</v>
      </c>
      <c r="F54" s="193" t="n">
        <f aca="false">K54+L54+M54</f>
        <v>0.32546139</v>
      </c>
      <c r="G54" s="47" t="n">
        <f aca="false">DSUM(OPTTRADES,G$11,$A588:$A589)</f>
        <v>0</v>
      </c>
      <c r="H54" s="47" t="n">
        <f aca="false">DSUM(OPTTRADES,H$11,$A588:$A589)</f>
        <v>0</v>
      </c>
      <c r="I54" s="47" t="n">
        <f aca="false">DSUM(OPTTRADES,I$11,$A588:$A589)</f>
        <v>0</v>
      </c>
      <c r="J54" s="47" t="n">
        <f aca="false">DSUM(OPTTRADES,J$11,$A588:$A589)</f>
        <v>0</v>
      </c>
      <c r="K54" s="203" t="n">
        <f aca="false">[5]POSITION!D51</f>
        <v>3.43</v>
      </c>
      <c r="L54" s="67" t="n">
        <f aca="false">VLOOKUP(A54,HEDGEQUANTITIES,2,FALSE())</f>
        <v>-2.93377719</v>
      </c>
      <c r="M54" s="67" t="n">
        <v>-0.17076142</v>
      </c>
      <c r="N54" s="204" t="n">
        <f aca="false">DSUM(SWAPTRADES,$AE54,N$11:N$12)</f>
        <v>0</v>
      </c>
      <c r="O54" s="47" t="n">
        <f aca="false">BN54*U54*100</f>
        <v>0</v>
      </c>
      <c r="V54" s="205" t="n">
        <f aca="false">K54+L54</f>
        <v>0.49622281</v>
      </c>
      <c r="AB54" s="47" t="n">
        <f aca="false">K54+L54+AD54</f>
        <v>0.49622281</v>
      </c>
      <c r="AD54" s="207"/>
      <c r="AE54" s="33" t="s">
        <v>85</v>
      </c>
      <c r="AF54" s="207"/>
      <c r="AH54" s="47" t="n">
        <f aca="false">AD54-AF54</f>
        <v>0</v>
      </c>
      <c r="AJ54" s="47" t="n">
        <v>-0.01749015</v>
      </c>
      <c r="BL54" s="53" t="n">
        <f aca="false">VLOOKUP($A54,OPTIONRISK,9,FALSE())</f>
        <v>-2391.443167</v>
      </c>
      <c r="BM54" s="53" t="n">
        <f aca="false">VLOOKUP($A54,OPTIONRISK,10,FALSE())</f>
        <v>7.72420041067762</v>
      </c>
      <c r="BN54" s="29" t="n">
        <f aca="false">VLOOKUP($A54,OPTIONRISK,5,FALSE())</f>
        <v>0.0028794339</v>
      </c>
    </row>
    <row r="55" customFormat="false" ht="12.75" hidden="false" customHeight="false" outlineLevel="0" collapsed="false">
      <c r="A55" s="36" t="n">
        <v>38504</v>
      </c>
      <c r="B55" s="47" t="n">
        <f aca="false">G55+L55+N55+K55+M55+O55</f>
        <v>0.66537119</v>
      </c>
      <c r="C55" s="29" t="n">
        <f aca="false">H55+BN55</f>
        <v>0.0033282157</v>
      </c>
      <c r="D55" s="202" t="n">
        <f aca="false">I55+BL55</f>
        <v>-2336.257504</v>
      </c>
      <c r="E55" s="202" t="n">
        <f aca="false">J55+BM55+'basis opt greeks'!D49</f>
        <v>7.48352197125257</v>
      </c>
      <c r="F55" s="193" t="n">
        <f aca="false">K55+L55+M55</f>
        <v>0.66537119</v>
      </c>
      <c r="G55" s="47" t="n">
        <f aca="false">DSUM(OPTTRADES,G$11,$A590:$A591)</f>
        <v>0</v>
      </c>
      <c r="H55" s="47" t="n">
        <f aca="false">DSUM(OPTTRADES,H$11,$A590:$A591)</f>
        <v>0</v>
      </c>
      <c r="I55" s="47" t="n">
        <f aca="false">DSUM(OPTTRADES,I$11,$A590:$A591)</f>
        <v>0</v>
      </c>
      <c r="J55" s="47" t="n">
        <f aca="false">DSUM(OPTTRADES,J$11,$A590:$A591)</f>
        <v>0</v>
      </c>
      <c r="K55" s="203" t="n">
        <f aca="false">[5]POSITION!D52</f>
        <v>3.43</v>
      </c>
      <c r="L55" s="67" t="n">
        <f aca="false">VLOOKUP(A55,HEDGEQUANTITIES,2,FALSE())</f>
        <v>-2.60306363</v>
      </c>
      <c r="M55" s="67" t="n">
        <v>-0.16156518</v>
      </c>
      <c r="N55" s="204" t="n">
        <f aca="false">DSUM(SWAPTRADES,$AE55,N$11:N$12)</f>
        <v>0</v>
      </c>
      <c r="O55" s="47" t="n">
        <f aca="false">BN55*U55*100</f>
        <v>0</v>
      </c>
      <c r="V55" s="205" t="n">
        <f aca="false">K55+L55</f>
        <v>0.82693637</v>
      </c>
      <c r="AB55" s="47" t="n">
        <f aca="false">K55+L55+AD55</f>
        <v>0.82693637</v>
      </c>
      <c r="AD55" s="207"/>
      <c r="AE55" s="33" t="s">
        <v>86</v>
      </c>
      <c r="AF55" s="207"/>
      <c r="AH55" s="47" t="n">
        <f aca="false">AD55-AF55</f>
        <v>0</v>
      </c>
      <c r="AJ55" s="47" t="n">
        <v>-0.02031334</v>
      </c>
      <c r="BL55" s="53" t="n">
        <f aca="false">VLOOKUP($A55,OPTIONRISK,9,FALSE())</f>
        <v>-2336.257504</v>
      </c>
      <c r="BM55" s="53" t="n">
        <f aca="false">VLOOKUP($A55,OPTIONRISK,10,FALSE())</f>
        <v>7.48352197125257</v>
      </c>
      <c r="BN55" s="29" t="n">
        <f aca="false">VLOOKUP($A55,OPTIONRISK,5,FALSE())</f>
        <v>0.0033282157</v>
      </c>
    </row>
    <row r="56" customFormat="false" ht="12.75" hidden="false" customHeight="false" outlineLevel="0" collapsed="false">
      <c r="A56" s="36" t="n">
        <v>38534</v>
      </c>
      <c r="B56" s="47" t="n">
        <f aca="false">G56+L56+N56+K56+M56+O56</f>
        <v>-0.0453562900000001</v>
      </c>
      <c r="C56" s="29" t="n">
        <f aca="false">H56+BN56</f>
        <v>0.0040490204</v>
      </c>
      <c r="D56" s="202" t="n">
        <f aca="false">I56+BL56</f>
        <v>-2417.853112</v>
      </c>
      <c r="E56" s="202" t="n">
        <f aca="false">J56+BM56+'basis opt greeks'!D50</f>
        <v>7.39954907597536</v>
      </c>
      <c r="F56" s="193" t="n">
        <f aca="false">K56+L56+M56</f>
        <v>-0.0453562900000001</v>
      </c>
      <c r="G56" s="47" t="n">
        <f aca="false">DSUM(OPTTRADES,G$11,$A592:$A593)</f>
        <v>0</v>
      </c>
      <c r="H56" s="47" t="n">
        <f aca="false">DSUM(OPTTRADES,H$11,$A592:$A593)</f>
        <v>0</v>
      </c>
      <c r="I56" s="47" t="n">
        <f aca="false">DSUM(OPTTRADES,I$11,$A592:$A593)</f>
        <v>0</v>
      </c>
      <c r="J56" s="47" t="n">
        <f aca="false">DSUM(OPTTRADES,J$11,$A592:$A593)</f>
        <v>0</v>
      </c>
      <c r="K56" s="203" t="n">
        <f aca="false">[5]POSITION!D53</f>
        <v>3.43</v>
      </c>
      <c r="L56" s="67" t="n">
        <f aca="false">VLOOKUP(A56,HEDGEQUANTITIES,2,FALSE())</f>
        <v>-3.30640128</v>
      </c>
      <c r="M56" s="67" t="n">
        <v>-0.16895501</v>
      </c>
      <c r="N56" s="204" t="n">
        <f aca="false">DSUM(SWAPTRADES,$AE56,N$11:N$12)</f>
        <v>0</v>
      </c>
      <c r="O56" s="47" t="n">
        <f aca="false">BN56*U56*100</f>
        <v>0</v>
      </c>
      <c r="V56" s="205" t="n">
        <f aca="false">K56+L56</f>
        <v>0.12359872</v>
      </c>
      <c r="AB56" s="47" t="n">
        <f aca="false">K56+L56+AD56</f>
        <v>0.12359872</v>
      </c>
      <c r="AD56" s="207"/>
      <c r="AE56" s="33" t="s">
        <v>87</v>
      </c>
      <c r="AF56" s="207"/>
      <c r="AH56" s="47" t="n">
        <f aca="false">AD56-AF56</f>
        <v>0</v>
      </c>
      <c r="AJ56" s="47" t="n">
        <v>-0.01921389</v>
      </c>
      <c r="BL56" s="53" t="n">
        <f aca="false">VLOOKUP($A56,OPTIONRISK,9,FALSE())</f>
        <v>-2417.853112</v>
      </c>
      <c r="BM56" s="53" t="n">
        <f aca="false">VLOOKUP($A56,OPTIONRISK,10,FALSE())</f>
        <v>7.39954907597536</v>
      </c>
      <c r="BN56" s="29" t="n">
        <f aca="false">VLOOKUP($A56,OPTIONRISK,5,FALSE())</f>
        <v>0.0040490204</v>
      </c>
    </row>
    <row r="57" customFormat="false" ht="12.75" hidden="false" customHeight="false" outlineLevel="0" collapsed="false">
      <c r="A57" s="36" t="n">
        <v>38565</v>
      </c>
      <c r="B57" s="47" t="n">
        <f aca="false">G57+L57+N57+K57+M57+O57</f>
        <v>-0.17707799</v>
      </c>
      <c r="C57" s="29" t="n">
        <f aca="false">H57+BN57</f>
        <v>0.0048318226</v>
      </c>
      <c r="D57" s="202" t="n">
        <f aca="false">I57+BL57</f>
        <v>-2458.026538</v>
      </c>
      <c r="E57" s="202" t="n">
        <f aca="false">J57+BM57+'basis opt greeks'!D51</f>
        <v>7.66771416837782</v>
      </c>
      <c r="F57" s="193" t="n">
        <f aca="false">K57+L57+M57</f>
        <v>-0.17707799</v>
      </c>
      <c r="G57" s="47" t="n">
        <f aca="false">DSUM(OPTTRADES,G$11,$A594:$A595)</f>
        <v>0</v>
      </c>
      <c r="H57" s="47" t="n">
        <f aca="false">DSUM(OPTTRADES,H$11,$A594:$A595)</f>
        <v>0</v>
      </c>
      <c r="I57" s="47" t="n">
        <f aca="false">DSUM(OPTTRADES,I$11,$A594:$A595)</f>
        <v>0</v>
      </c>
      <c r="J57" s="47" t="n">
        <f aca="false">DSUM(OPTTRADES,J$11,$A594:$A595)</f>
        <v>0</v>
      </c>
      <c r="K57" s="203" t="n">
        <f aca="false">[5]POSITION!D54</f>
        <v>3.43</v>
      </c>
      <c r="L57" s="67" t="n">
        <f aca="false">VLOOKUP(A57,HEDGEQUANTITIES,2,FALSE())</f>
        <v>-3.42224824</v>
      </c>
      <c r="M57" s="67" t="n">
        <v>-0.18482975</v>
      </c>
      <c r="N57" s="204" t="n">
        <f aca="false">DSUM(SWAPTRADES,$AE57,N$11:N$12)</f>
        <v>0</v>
      </c>
      <c r="O57" s="47" t="n">
        <f aca="false">BN57*U57*100</f>
        <v>0</v>
      </c>
      <c r="V57" s="205" t="n">
        <f aca="false">K57+L57</f>
        <v>0.00775176000000011</v>
      </c>
      <c r="AB57" s="47" t="n">
        <f aca="false">K57+L57+AD57</f>
        <v>0.00775176000000011</v>
      </c>
      <c r="AD57" s="207"/>
      <c r="AE57" s="33" t="s">
        <v>88</v>
      </c>
      <c r="AF57" s="207"/>
      <c r="AH57" s="47" t="n">
        <f aca="false">AD57-AF57</f>
        <v>0</v>
      </c>
      <c r="AJ57" s="47" t="n">
        <v>-0.02008552</v>
      </c>
      <c r="BL57" s="53" t="n">
        <f aca="false">VLOOKUP($A57,OPTIONRISK,9,FALSE())</f>
        <v>-2458.026538</v>
      </c>
      <c r="BM57" s="53" t="n">
        <f aca="false">VLOOKUP($A57,OPTIONRISK,10,FALSE())</f>
        <v>7.66771416837782</v>
      </c>
      <c r="BN57" s="29" t="n">
        <f aca="false">VLOOKUP($A57,OPTIONRISK,5,FALSE())</f>
        <v>0.0048318226</v>
      </c>
    </row>
    <row r="58" customFormat="false" ht="12.75" hidden="false" customHeight="false" outlineLevel="0" collapsed="false">
      <c r="A58" s="36" t="n">
        <v>38596</v>
      </c>
      <c r="B58" s="47" t="n">
        <f aca="false">G58+L58+N58+K58+M58+O58</f>
        <v>0.24245753</v>
      </c>
      <c r="C58" s="29" t="n">
        <f aca="false">H58+BN58</f>
        <v>0.0212045429</v>
      </c>
      <c r="D58" s="202" t="n">
        <f aca="false">I58+BL58</f>
        <v>-1019.283116</v>
      </c>
      <c r="E58" s="202" t="n">
        <f aca="false">J58+BM58+'basis opt greeks'!D52</f>
        <v>6.53027296372348</v>
      </c>
      <c r="F58" s="193" t="n">
        <f aca="false">K58+L58+M58</f>
        <v>0.24245753</v>
      </c>
      <c r="G58" s="47" t="n">
        <f aca="false">DSUM(OPTTRADES,G$11,$A596:$A597)</f>
        <v>0</v>
      </c>
      <c r="H58" s="47" t="n">
        <f aca="false">DSUM(OPTTRADES,H$11,$A596:$A597)</f>
        <v>0</v>
      </c>
      <c r="I58" s="47" t="n">
        <f aca="false">DSUM(OPTTRADES,I$11,$A596:$A597)</f>
        <v>0</v>
      </c>
      <c r="J58" s="47" t="n">
        <f aca="false">DSUM(OPTTRADES,J$11,$A596:$A597)</f>
        <v>0</v>
      </c>
      <c r="K58" s="203" t="n">
        <f aca="false">[5]POSITION!D55</f>
        <v>3.43</v>
      </c>
      <c r="L58" s="67" t="n">
        <f aca="false">VLOOKUP(A58,HEDGEQUANTITIES,2,FALSE())</f>
        <v>-3.01267637</v>
      </c>
      <c r="M58" s="67" t="n">
        <v>-0.1748661</v>
      </c>
      <c r="N58" s="204" t="n">
        <f aca="false">DSUM(SWAPTRADES,$AE58,N$11:N$12)</f>
        <v>0</v>
      </c>
      <c r="O58" s="47" t="n">
        <f aca="false">BN58*U58*100</f>
        <v>0</v>
      </c>
      <c r="V58" s="205" t="n">
        <f aca="false">K58+L58</f>
        <v>0.41732363</v>
      </c>
      <c r="AB58" s="47" t="n">
        <f aca="false">K58+L58+AD58</f>
        <v>0.41732363</v>
      </c>
      <c r="AD58" s="207"/>
      <c r="AE58" s="33" t="s">
        <v>89</v>
      </c>
      <c r="AF58" s="207"/>
      <c r="AH58" s="47" t="n">
        <f aca="false">AD58-AF58</f>
        <v>0</v>
      </c>
      <c r="AJ58" s="47" t="n">
        <v>-0.02196511</v>
      </c>
      <c r="BL58" s="53" t="n">
        <f aca="false">VLOOKUP($A58,OPTIONRISK,9,FALSE())</f>
        <v>-1019.283116</v>
      </c>
      <c r="BM58" s="53" t="n">
        <f aca="false">VLOOKUP($A58,OPTIONRISK,10,FALSE())</f>
        <v>6.53027296372348</v>
      </c>
      <c r="BN58" s="29" t="n">
        <f aca="false">VLOOKUP($A58,OPTIONRISK,5,FALSE())</f>
        <v>0.0212045429</v>
      </c>
    </row>
    <row r="59" customFormat="false" ht="12.75" hidden="false" customHeight="false" outlineLevel="0" collapsed="false">
      <c r="A59" s="36" t="n">
        <v>38626</v>
      </c>
      <c r="B59" s="47" t="n">
        <f aca="false">G59+L59+N59+K59+M59+O59</f>
        <v>0.083766</v>
      </c>
      <c r="C59" s="29" t="n">
        <f aca="false">H59+BN59</f>
        <v>0.0219245038</v>
      </c>
      <c r="D59" s="202" t="n">
        <f aca="false">I59+BL59</f>
        <v>-1072.397053</v>
      </c>
      <c r="E59" s="202" t="n">
        <f aca="false">J59+BM59+'basis opt greeks'!D53</f>
        <v>7.30202710472279</v>
      </c>
      <c r="F59" s="193" t="n">
        <f aca="false">K59+L59+M59</f>
        <v>0.083766</v>
      </c>
      <c r="G59" s="47" t="n">
        <f aca="false">DSUM(OPTTRADES,G$11,$A598:$A599)</f>
        <v>0</v>
      </c>
      <c r="H59" s="47" t="n">
        <f aca="false">DSUM(OPTTRADES,H$11,$A598:$A599)</f>
        <v>0</v>
      </c>
      <c r="I59" s="47" t="n">
        <f aca="false">DSUM(OPTTRADES,I$11,$A598:$A599)</f>
        <v>0</v>
      </c>
      <c r="J59" s="47" t="n">
        <f aca="false">DSUM(OPTTRADES,J$11,$A598:$A599)</f>
        <v>0</v>
      </c>
      <c r="K59" s="203" t="n">
        <f aca="false">[5]POSITION!D56</f>
        <v>3.43</v>
      </c>
      <c r="L59" s="67" t="n">
        <f aca="false">VLOOKUP(A59,HEDGEQUANTITIES,2,FALSE())</f>
        <v>-3.14678649</v>
      </c>
      <c r="M59" s="67" t="n">
        <v>-0.19944751</v>
      </c>
      <c r="N59" s="204" t="n">
        <f aca="false">DSUM(SWAPTRADES,$AE59,N$11:N$12)</f>
        <v>0</v>
      </c>
      <c r="O59" s="47" t="n">
        <f aca="false">BN59*U59*100</f>
        <v>0</v>
      </c>
      <c r="V59" s="205" t="n">
        <f aca="false">K59+L59</f>
        <v>0.28321351</v>
      </c>
      <c r="AB59" s="47" t="n">
        <f aca="false">K59+L59+AD59</f>
        <v>0.28321351</v>
      </c>
      <c r="AD59" s="207"/>
      <c r="AE59" s="33" t="s">
        <v>90</v>
      </c>
      <c r="AF59" s="207"/>
      <c r="AH59" s="47" t="n">
        <f aca="false">AD59-AF59</f>
        <v>0</v>
      </c>
      <c r="AJ59" s="47" t="n">
        <v>-0.02077595</v>
      </c>
      <c r="BL59" s="53" t="n">
        <f aca="false">VLOOKUP($A59,OPTIONRISK,9,FALSE())</f>
        <v>-1072.397053</v>
      </c>
      <c r="BM59" s="53" t="n">
        <f aca="false">VLOOKUP($A59,OPTIONRISK,10,FALSE())</f>
        <v>7.30202710472279</v>
      </c>
      <c r="BN59" s="29" t="n">
        <f aca="false">VLOOKUP($A59,OPTIONRISK,5,FALSE())</f>
        <v>0.0219245038</v>
      </c>
    </row>
    <row r="60" customFormat="false" ht="12.75" hidden="false" customHeight="false" outlineLevel="0" collapsed="false">
      <c r="A60" s="36" t="n">
        <v>38657</v>
      </c>
      <c r="B60" s="47" t="n">
        <f aca="false">G60+L60+N60+K60+M60+O60</f>
        <v>-0.0768085999999997</v>
      </c>
      <c r="C60" s="29" t="n">
        <f aca="false">H60+BN60</f>
        <v>0.0210696883</v>
      </c>
      <c r="D60" s="202" t="n">
        <f aca="false">I60+BL60</f>
        <v>-1161.908039</v>
      </c>
      <c r="E60" s="202" t="n">
        <f aca="false">J60+BM60+'basis opt greeks'!D54</f>
        <v>7.94249281314168</v>
      </c>
      <c r="F60" s="193" t="n">
        <f aca="false">K60+L60+M60</f>
        <v>-0.0768085999999997</v>
      </c>
      <c r="G60" s="47" t="n">
        <f aca="false">DSUM(OPTTRADES,G$11,$A600:$A601)</f>
        <v>0</v>
      </c>
      <c r="H60" s="47" t="n">
        <f aca="false">DSUM(OPTTRADES,H$11,$A600:$A601)</f>
        <v>0</v>
      </c>
      <c r="I60" s="47" t="n">
        <f aca="false">DSUM(OPTTRADES,I$11,$A600:$A601)</f>
        <v>0</v>
      </c>
      <c r="J60" s="47" t="n">
        <f aca="false">DSUM(OPTTRADES,J$11,$A600:$A601)</f>
        <v>0</v>
      </c>
      <c r="K60" s="203" t="n">
        <f aca="false">[5]POSITION!D57</f>
        <v>3.43</v>
      </c>
      <c r="L60" s="67" t="n">
        <f aca="false">VLOOKUP(A60,HEDGEQUANTITIES,2,FALSE())</f>
        <v>-3.23967811</v>
      </c>
      <c r="M60" s="67" t="n">
        <v>-0.26713049</v>
      </c>
      <c r="N60" s="204" t="n">
        <f aca="false">DSUM(SWAPTRADES,$AE60,N$11:N$12)</f>
        <v>0</v>
      </c>
      <c r="O60" s="47" t="n">
        <f aca="false">BN60*U60*100</f>
        <v>0</v>
      </c>
      <c r="V60" s="205" t="n">
        <f aca="false">K60+L60</f>
        <v>0.19032189</v>
      </c>
      <c r="AB60" s="47" t="n">
        <f aca="false">K60+L60+AD60</f>
        <v>0.19032189</v>
      </c>
      <c r="AD60" s="207"/>
      <c r="AE60" s="33" t="s">
        <v>91</v>
      </c>
      <c r="AF60" s="207"/>
      <c r="AH60" s="47" t="n">
        <f aca="false">AD60-AF60</f>
        <v>0</v>
      </c>
      <c r="BL60" s="53" t="n">
        <f aca="false">VLOOKUP($A60,OPTIONRISK,9,FALSE())</f>
        <v>-1161.908039</v>
      </c>
      <c r="BM60" s="53" t="n">
        <f aca="false">VLOOKUP($A60,OPTIONRISK,10,FALSE())</f>
        <v>7.94249281314168</v>
      </c>
      <c r="BN60" s="29" t="n">
        <f aca="false">VLOOKUP($A60,OPTIONRISK,5,FALSE())</f>
        <v>0.0210696883</v>
      </c>
    </row>
    <row r="61" customFormat="false" ht="12.75" hidden="false" customHeight="false" outlineLevel="0" collapsed="false">
      <c r="A61" s="36" t="n">
        <v>38687</v>
      </c>
      <c r="B61" s="47" t="n">
        <f aca="false">G61+L61+N61+K61+M61+O61</f>
        <v>-1.42903651</v>
      </c>
      <c r="C61" s="29" t="n">
        <f aca="false">H61+BN61</f>
        <v>0.0139805259</v>
      </c>
      <c r="D61" s="202" t="n">
        <f aca="false">I61+BL61</f>
        <v>-2420.752902</v>
      </c>
      <c r="E61" s="202" t="n">
        <f aca="false">J61+BM61+'basis opt greeks'!D55</f>
        <v>17.795054072553</v>
      </c>
      <c r="F61" s="193" t="n">
        <f aca="false">K61+L61+M61</f>
        <v>-1.42903651</v>
      </c>
      <c r="G61" s="47" t="n">
        <f aca="false">DSUM(OPTTRADES,G$11,$A602:$A603)</f>
        <v>0</v>
      </c>
      <c r="H61" s="47" t="n">
        <f aca="false">DSUM(OPTTRADES,H$11,$A602:$A603)</f>
        <v>0</v>
      </c>
      <c r="I61" s="47" t="n">
        <f aca="false">DSUM(OPTTRADES,I$11,$A602:$A603)</f>
        <v>0</v>
      </c>
      <c r="J61" s="47" t="n">
        <f aca="false">DSUM(OPTTRADES,J$11,$A602:$A603)</f>
        <v>0</v>
      </c>
      <c r="K61" s="203" t="n">
        <f aca="false">[5]POSITION!D58</f>
        <v>3.43</v>
      </c>
      <c r="L61" s="67" t="n">
        <f aca="false">VLOOKUP(A61,HEDGEQUANTITIES,2,FALSE())</f>
        <v>-4.1695239</v>
      </c>
      <c r="M61" s="67" t="n">
        <v>-0.68951261</v>
      </c>
      <c r="N61" s="204" t="n">
        <f aca="false">DSUM(SWAPTRADES,$AE61,N$11:N$12)</f>
        <v>0</v>
      </c>
      <c r="O61" s="47" t="n">
        <f aca="false">BN61*U61*100</f>
        <v>0</v>
      </c>
      <c r="V61" s="205" t="n">
        <f aca="false">K61+L61</f>
        <v>-0.7395239</v>
      </c>
      <c r="AB61" s="47" t="n">
        <f aca="false">K61+L61+AD61</f>
        <v>-0.7395239</v>
      </c>
      <c r="AD61" s="207"/>
      <c r="AE61" s="33" t="s">
        <v>92</v>
      </c>
      <c r="AF61" s="207"/>
      <c r="AH61" s="47" t="n">
        <f aca="false">AD61-AF61</f>
        <v>0</v>
      </c>
      <c r="BL61" s="53" t="n">
        <f aca="false">VLOOKUP($A61,OPTIONRISK,9,FALSE())</f>
        <v>-2420.752902</v>
      </c>
      <c r="BM61" s="53" t="n">
        <f aca="false">VLOOKUP($A61,OPTIONRISK,10,FALSE())</f>
        <v>17.795054072553</v>
      </c>
      <c r="BN61" s="29" t="n">
        <f aca="false">VLOOKUP($A61,OPTIONRISK,5,FALSE())</f>
        <v>0.0139805259</v>
      </c>
    </row>
    <row r="62" customFormat="false" ht="12.75" hidden="false" customHeight="false" outlineLevel="0" collapsed="false">
      <c r="A62" s="36" t="n">
        <v>38718</v>
      </c>
      <c r="B62" s="47" t="n">
        <f aca="false">G62+L62+N62+K62+M62+O62</f>
        <v>-1.37351221</v>
      </c>
      <c r="C62" s="29" t="n">
        <f aca="false">H62+BN62</f>
        <v>0.0151350684</v>
      </c>
      <c r="D62" s="202" t="n">
        <f aca="false">I62+BL62</f>
        <v>-2390.821412</v>
      </c>
      <c r="E62" s="202" t="n">
        <f aca="false">J62+BM62+'basis opt greeks'!D56</f>
        <v>17.6629180013689</v>
      </c>
      <c r="F62" s="193" t="n">
        <f aca="false">K62+L62+M62</f>
        <v>-1.37351221</v>
      </c>
      <c r="G62" s="47" t="n">
        <f aca="false">DSUM(OPTTRADES,G$11,$A604:$A605)</f>
        <v>0</v>
      </c>
      <c r="H62" s="47" t="n">
        <f aca="false">DSUM(OPTTRADES,H$11,$A604:$A605)</f>
        <v>0</v>
      </c>
      <c r="I62" s="47" t="n">
        <f aca="false">DSUM(OPTTRADES,I$11,$A604:$A605)</f>
        <v>0</v>
      </c>
      <c r="J62" s="47" t="n">
        <f aca="false">DSUM(OPTTRADES,J$11,$A604:$A605)</f>
        <v>0</v>
      </c>
      <c r="K62" s="203" t="n">
        <f aca="false">[5]POSITION!D59</f>
        <v>3.43</v>
      </c>
      <c r="L62" s="67" t="n">
        <f aca="false">VLOOKUP(A62,HEDGEQUANTITIES,2,FALSE())</f>
        <v>-4.11776563</v>
      </c>
      <c r="M62" s="67" t="n">
        <v>-0.68574658</v>
      </c>
      <c r="N62" s="204" t="n">
        <f aca="false">DSUM(SWAPTRADES,$AE62,N$11:N$12)</f>
        <v>0</v>
      </c>
      <c r="O62" s="47" t="n">
        <f aca="false">BN62*U62*100</f>
        <v>0</v>
      </c>
      <c r="V62" s="205" t="n">
        <f aca="false">K62+L62</f>
        <v>-0.68776563</v>
      </c>
      <c r="AB62" s="47" t="n">
        <f aca="false">K62+L62+AD62</f>
        <v>-0.68776563</v>
      </c>
      <c r="AD62" s="207"/>
      <c r="AE62" s="33" t="s">
        <v>92</v>
      </c>
      <c r="AF62" s="207"/>
      <c r="AH62" s="47" t="n">
        <f aca="false">AD62-AF62</f>
        <v>0</v>
      </c>
      <c r="BL62" s="53" t="n">
        <f aca="false">VLOOKUP($A62,OPTIONRISK,9,FALSE())</f>
        <v>-2390.821412</v>
      </c>
      <c r="BM62" s="53" t="n">
        <f aca="false">VLOOKUP($A62,OPTIONRISK,10,FALSE())</f>
        <v>17.6629180013689</v>
      </c>
      <c r="BN62" s="29" t="n">
        <f aca="false">VLOOKUP($A62,OPTIONRISK,5,FALSE())</f>
        <v>0.0151350684</v>
      </c>
    </row>
    <row r="63" customFormat="false" ht="12.75" hidden="false" customHeight="false" outlineLevel="0" collapsed="false">
      <c r="A63" s="36" t="n">
        <v>38749</v>
      </c>
      <c r="B63" s="47" t="n">
        <f aca="false">G63+L63+N63+K63+M63+O63</f>
        <v>-0.0726706499999998</v>
      </c>
      <c r="C63" s="29" t="n">
        <f aca="false">H63+BN63</f>
        <v>0.0135125886</v>
      </c>
      <c r="D63" s="202" t="n">
        <f aca="false">I63+BL63</f>
        <v>-2067.113712</v>
      </c>
      <c r="E63" s="202" t="n">
        <f aca="false">J63+BM63+'basis opt greeks'!D57</f>
        <v>14.5592698151951</v>
      </c>
      <c r="F63" s="193" t="n">
        <f aca="false">K63+L63+M63</f>
        <v>-0.0726706499999998</v>
      </c>
      <c r="G63" s="47" t="n">
        <f aca="false">DSUM(OPTTRADES,G$11,$A606:$A607)</f>
        <v>0</v>
      </c>
      <c r="H63" s="47" t="n">
        <f aca="false">DSUM(OPTTRADES,H$11,$A606:$A607)</f>
        <v>0</v>
      </c>
      <c r="I63" s="47" t="n">
        <f aca="false">DSUM(OPTTRADES,I$11,$A606:$A607)</f>
        <v>0</v>
      </c>
      <c r="J63" s="47" t="n">
        <f aca="false">DSUM(OPTTRADES,J$11,$A606:$A607)</f>
        <v>0</v>
      </c>
      <c r="K63" s="203" t="n">
        <f aca="false">[5]POSITION!D60</f>
        <v>3.43</v>
      </c>
      <c r="L63" s="67" t="n">
        <f aca="false">VLOOKUP(A63,HEDGEQUANTITIES,2,FALSE())</f>
        <v>-2.91851108</v>
      </c>
      <c r="M63" s="67" t="n">
        <v>-0.58415957</v>
      </c>
      <c r="N63" s="204" t="n">
        <f aca="false">DSUM(SWAPTRADES,$AE63,N$11:N$12)</f>
        <v>0</v>
      </c>
      <c r="O63" s="47" t="n">
        <f aca="false">BN63*U63*100</f>
        <v>0</v>
      </c>
      <c r="V63" s="205" t="n">
        <f aca="false">K63+L63</f>
        <v>0.51148892</v>
      </c>
      <c r="AB63" s="47" t="n">
        <f aca="false">K63+L63+AD63</f>
        <v>0.51148892</v>
      </c>
      <c r="AD63" s="207"/>
      <c r="AE63" s="33" t="s">
        <v>92</v>
      </c>
      <c r="AF63" s="207"/>
      <c r="AH63" s="47" t="n">
        <f aca="false">AD63-AF63</f>
        <v>0</v>
      </c>
      <c r="BL63" s="53" t="n">
        <f aca="false">VLOOKUP($A63,OPTIONRISK,9,FALSE())</f>
        <v>-2067.113712</v>
      </c>
      <c r="BM63" s="53" t="n">
        <f aca="false">VLOOKUP($A63,OPTIONRISK,10,FALSE())</f>
        <v>14.5592698151951</v>
      </c>
      <c r="BN63" s="29" t="n">
        <f aca="false">VLOOKUP($A63,OPTIONRISK,5,FALSE())</f>
        <v>0.0135125886</v>
      </c>
    </row>
    <row r="64" customFormat="false" ht="12.75" hidden="false" customHeight="false" outlineLevel="0" collapsed="false">
      <c r="A64" s="36" t="n">
        <v>38777</v>
      </c>
      <c r="B64" s="47" t="n">
        <f aca="false">G64+L64+N64+K64+M64+O64</f>
        <v>-0.37091242</v>
      </c>
      <c r="C64" s="29" t="n">
        <f aca="false">H64+BN64</f>
        <v>0.0222837554</v>
      </c>
      <c r="D64" s="202" t="n">
        <f aca="false">I64+BL64</f>
        <v>-1087.692776</v>
      </c>
      <c r="E64" s="202" t="n">
        <f aca="false">J64+BM64+'basis opt greeks'!D58</f>
        <v>6.17510417522245</v>
      </c>
      <c r="F64" s="193" t="n">
        <f aca="false">K64+L64+M64</f>
        <v>-0.37091242</v>
      </c>
      <c r="G64" s="47" t="n">
        <f aca="false">DSUM(OPTTRADES,G$11,$A608:$A609)</f>
        <v>0</v>
      </c>
      <c r="H64" s="47" t="n">
        <f aca="false">DSUM(OPTTRADES,H$11,$A608:$A609)</f>
        <v>0</v>
      </c>
      <c r="I64" s="47" t="n">
        <f aca="false">DSUM(OPTTRADES,I$11,$A608:$A609)</f>
        <v>0</v>
      </c>
      <c r="J64" s="47" t="n">
        <f aca="false">DSUM(OPTTRADES,J$11,$A608:$A609)</f>
        <v>0</v>
      </c>
      <c r="K64" s="203" t="n">
        <f aca="false">[5]POSITION!D61</f>
        <v>3.43</v>
      </c>
      <c r="L64" s="67" t="n">
        <f aca="false">VLOOKUP(A64,HEDGEQUANTITIES,2,FALSE())</f>
        <v>-3.54208862</v>
      </c>
      <c r="M64" s="67" t="n">
        <v>-0.2588238</v>
      </c>
      <c r="N64" s="204" t="n">
        <f aca="false">DSUM(SWAPTRADES,$AE64,N$11:N$12)</f>
        <v>0</v>
      </c>
      <c r="O64" s="47" t="n">
        <f aca="false">BN64*U64*100</f>
        <v>0</v>
      </c>
      <c r="V64" s="205" t="n">
        <f aca="false">K64+L64</f>
        <v>-0.11208862</v>
      </c>
      <c r="AB64" s="47" t="n">
        <f aca="false">K64+L64+AD64</f>
        <v>-0.11208862</v>
      </c>
      <c r="AD64" s="207"/>
      <c r="AE64" s="33" t="s">
        <v>92</v>
      </c>
      <c r="AF64" s="207"/>
      <c r="AH64" s="47" t="n">
        <f aca="false">AD64-AF64</f>
        <v>0</v>
      </c>
      <c r="BL64" s="53" t="n">
        <f aca="false">VLOOKUP($A64,OPTIONRISK,9,FALSE())</f>
        <v>-1087.692776</v>
      </c>
      <c r="BM64" s="53" t="n">
        <f aca="false">VLOOKUP($A64,OPTIONRISK,10,FALSE())</f>
        <v>6.17510417522245</v>
      </c>
      <c r="BN64" s="29" t="n">
        <f aca="false">VLOOKUP($A64,OPTIONRISK,5,FALSE())</f>
        <v>0.0222837554</v>
      </c>
    </row>
    <row r="65" customFormat="false" ht="12.75" hidden="false" customHeight="false" outlineLevel="0" collapsed="false">
      <c r="A65" s="36" t="n">
        <v>38808</v>
      </c>
      <c r="B65" s="47" t="n">
        <f aca="false">G65+L65+N65+K65+M65+O65</f>
        <v>0.80666307</v>
      </c>
      <c r="C65" s="29" t="n">
        <f aca="false">H65+BN65</f>
        <v>0.0214876891</v>
      </c>
      <c r="D65" s="202" t="n">
        <f aca="false">I65+BL65</f>
        <v>-880.91258</v>
      </c>
      <c r="E65" s="202" t="n">
        <f aca="false">J65+BM65+'basis opt greeks'!D59</f>
        <v>3.83051909650924</v>
      </c>
      <c r="F65" s="193" t="n">
        <f aca="false">K65+L65+M65</f>
        <v>0.80666307</v>
      </c>
      <c r="G65" s="47" t="n">
        <f aca="false">DSUM(OPTTRADES,G$11,$A610:$A611)</f>
        <v>0</v>
      </c>
      <c r="H65" s="47" t="n">
        <f aca="false">DSUM(OPTTRADES,H$11,$A610:$A611)</f>
        <v>0</v>
      </c>
      <c r="I65" s="47" t="n">
        <f aca="false">DSUM(OPTTRADES,I$11,$A610:$A611)</f>
        <v>0</v>
      </c>
      <c r="J65" s="47" t="n">
        <f aca="false">DSUM(OPTTRADES,J$11,$A610:$A611)</f>
        <v>0</v>
      </c>
      <c r="K65" s="203" t="n">
        <f aca="false">[5]POSITION!D62</f>
        <v>3.43</v>
      </c>
      <c r="L65" s="67" t="n">
        <f aca="false">VLOOKUP(A65,HEDGEQUANTITIES,2,FALSE())</f>
        <v>-2.48546992</v>
      </c>
      <c r="M65" s="67" t="n">
        <v>-0.13786701</v>
      </c>
      <c r="N65" s="204" t="n">
        <f aca="false">DSUM(SWAPTRADES,$AE65,N$11:N$12)</f>
        <v>0</v>
      </c>
      <c r="O65" s="47" t="n">
        <f aca="false">BN65*U65*100</f>
        <v>0</v>
      </c>
      <c r="V65" s="205" t="n">
        <f aca="false">K65+L65</f>
        <v>0.94453008</v>
      </c>
      <c r="AB65" s="47" t="n">
        <f aca="false">K65+L65+AD65</f>
        <v>0.94453008</v>
      </c>
      <c r="AD65" s="207"/>
      <c r="AE65" s="33" t="s">
        <v>92</v>
      </c>
      <c r="AF65" s="207"/>
      <c r="AH65" s="47" t="n">
        <f aca="false">AD65-AF65</f>
        <v>0</v>
      </c>
      <c r="BL65" s="53" t="n">
        <f aca="false">VLOOKUP($A65,OPTIONRISK,9,FALSE())</f>
        <v>-880.91258</v>
      </c>
      <c r="BM65" s="53" t="n">
        <f aca="false">VLOOKUP($A65,OPTIONRISK,10,FALSE())</f>
        <v>3.83051909650924</v>
      </c>
      <c r="BN65" s="29" t="n">
        <f aca="false">VLOOKUP($A65,OPTIONRISK,5,FALSE())</f>
        <v>0.0214876891</v>
      </c>
    </row>
    <row r="66" customFormat="false" ht="12.75" hidden="false" customHeight="false" outlineLevel="0" collapsed="false">
      <c r="A66" s="36" t="n">
        <v>38838</v>
      </c>
      <c r="B66" s="47" t="n">
        <f aca="false">G66+L66+N66+K66+M66+O66</f>
        <v>0.66824567</v>
      </c>
      <c r="C66" s="29" t="n">
        <f aca="false">H66+BN66</f>
        <v>0.0217981538</v>
      </c>
      <c r="D66" s="202" t="n">
        <f aca="false">I66+BL66</f>
        <v>-932.830092</v>
      </c>
      <c r="E66" s="202" t="n">
        <f aca="false">J66+BM66+'basis opt greeks'!D60</f>
        <v>3.14237207392197</v>
      </c>
      <c r="F66" s="193" t="n">
        <f aca="false">K66+L66+M66</f>
        <v>0.66824567</v>
      </c>
      <c r="G66" s="47" t="n">
        <f aca="false">DSUM(OPTTRADES,G$11,$A612:$A613)</f>
        <v>0</v>
      </c>
      <c r="H66" s="47" t="n">
        <f aca="false">DSUM(OPTTRADES,H$11,$A612:$A613)</f>
        <v>0</v>
      </c>
      <c r="I66" s="47" t="n">
        <f aca="false">DSUM(OPTTRADES,I$11,$A612:$A613)</f>
        <v>0</v>
      </c>
      <c r="J66" s="47" t="n">
        <f aca="false">DSUM(OPTTRADES,J$11,$A612:$A613)</f>
        <v>0</v>
      </c>
      <c r="K66" s="203" t="n">
        <f aca="false">[5]POSITION!D63</f>
        <v>3.43</v>
      </c>
      <c r="L66" s="67" t="n">
        <f aca="false">VLOOKUP(A66,HEDGEQUANTITIES,2,FALSE())</f>
        <v>-2.60159546</v>
      </c>
      <c r="M66" s="67" t="n">
        <v>-0.16015887</v>
      </c>
      <c r="N66" s="204" t="n">
        <f aca="false">DSUM(SWAPTRADES,$AE66,N$11:N$12)</f>
        <v>0</v>
      </c>
      <c r="O66" s="47" t="n">
        <f aca="false">BN66*U66*100</f>
        <v>0</v>
      </c>
      <c r="V66" s="205" t="n">
        <f aca="false">K66+L66</f>
        <v>0.82840454</v>
      </c>
      <c r="AB66" s="47" t="n">
        <f aca="false">K66+L66+AD66</f>
        <v>0.82840454</v>
      </c>
      <c r="AD66" s="207"/>
      <c r="AE66" s="33" t="s">
        <v>92</v>
      </c>
      <c r="AF66" s="207"/>
      <c r="AH66" s="47" t="n">
        <f aca="false">AD66-AF66</f>
        <v>0</v>
      </c>
      <c r="BL66" s="53" t="n">
        <f aca="false">VLOOKUP($A66,OPTIONRISK,9,FALSE())</f>
        <v>-932.830092</v>
      </c>
      <c r="BM66" s="53" t="n">
        <f aca="false">VLOOKUP($A66,OPTIONRISK,10,FALSE())</f>
        <v>3.14237207392197</v>
      </c>
      <c r="BN66" s="29" t="n">
        <f aca="false">VLOOKUP($A66,OPTIONRISK,5,FALSE())</f>
        <v>0.0217981538</v>
      </c>
    </row>
    <row r="67" customFormat="false" ht="12.75" hidden="false" customHeight="false" outlineLevel="0" collapsed="false">
      <c r="A67" s="36" t="n">
        <v>38869</v>
      </c>
      <c r="B67" s="47" t="n">
        <f aca="false">G67+L67+N67+K67+M67+O67</f>
        <v>0.89194052</v>
      </c>
      <c r="C67" s="29" t="n">
        <f aca="false">H67+BN67</f>
        <v>0.021221156</v>
      </c>
      <c r="D67" s="202" t="n">
        <f aca="false">I67+BL67</f>
        <v>-918.037387</v>
      </c>
      <c r="E67" s="202" t="n">
        <f aca="false">J67+BM67+'basis opt greeks'!D61</f>
        <v>3.09325201916495</v>
      </c>
      <c r="F67" s="193" t="n">
        <f aca="false">K67+L67+M67</f>
        <v>0.89194052</v>
      </c>
      <c r="G67" s="47" t="n">
        <f aca="false">DSUM(OPTTRADES,G$11,$A614:$A615)</f>
        <v>0</v>
      </c>
      <c r="H67" s="47" t="n">
        <f aca="false">DSUM(OPTTRADES,H$11,$A614:$A615)</f>
        <v>0</v>
      </c>
      <c r="I67" s="47" t="n">
        <f aca="false">DSUM(OPTTRADES,I$11,$A614:$A615)</f>
        <v>0</v>
      </c>
      <c r="J67" s="47" t="n">
        <f aca="false">DSUM(OPTTRADES,J$11,$A614:$A615)</f>
        <v>0</v>
      </c>
      <c r="K67" s="203" t="n">
        <f aca="false">[5]POSITION!D64</f>
        <v>3.43</v>
      </c>
      <c r="L67" s="67" t="n">
        <f aca="false">VLOOKUP(A67,HEDGEQUANTITIES,2,FALSE())</f>
        <v>-2.38654846</v>
      </c>
      <c r="M67" s="67" t="n">
        <v>-0.15151102</v>
      </c>
      <c r="N67" s="204" t="n">
        <f aca="false">DSUM(SWAPTRADES,$AE67,N$11:N$12)</f>
        <v>0</v>
      </c>
      <c r="O67" s="47" t="n">
        <f aca="false">BN67*U67*100</f>
        <v>0</v>
      </c>
      <c r="V67" s="205" t="n">
        <f aca="false">K67+L67</f>
        <v>1.04345154</v>
      </c>
      <c r="AB67" s="47" t="n">
        <f aca="false">K67+L67+AD67</f>
        <v>1.04345154</v>
      </c>
      <c r="AD67" s="207"/>
      <c r="AE67" s="33" t="s">
        <v>92</v>
      </c>
      <c r="AF67" s="207"/>
      <c r="AH67" s="47" t="n">
        <f aca="false">AD67-AF67</f>
        <v>0</v>
      </c>
      <c r="BL67" s="53" t="n">
        <f aca="false">VLOOKUP($A67,OPTIONRISK,9,FALSE())</f>
        <v>-918.037387</v>
      </c>
      <c r="BM67" s="53" t="n">
        <f aca="false">VLOOKUP($A67,OPTIONRISK,10,FALSE())</f>
        <v>3.09325201916495</v>
      </c>
      <c r="BN67" s="29" t="n">
        <f aca="false">VLOOKUP($A67,OPTIONRISK,5,FALSE())</f>
        <v>0.021221156</v>
      </c>
    </row>
    <row r="68" customFormat="false" ht="12.75" hidden="false" customHeight="false" outlineLevel="0" collapsed="false">
      <c r="A68" s="36" t="n">
        <v>38899</v>
      </c>
      <c r="B68" s="47" t="n">
        <f aca="false">G68+L68+N68+K68+M68+O68</f>
        <v>0.24136994</v>
      </c>
      <c r="C68" s="29" t="n">
        <f aca="false">H68+BN68</f>
        <v>0.0217620015</v>
      </c>
      <c r="D68" s="202" t="n">
        <f aca="false">I68+BL68</f>
        <v>-993.041718</v>
      </c>
      <c r="E68" s="202" t="n">
        <f aca="false">J68+BM68+'basis opt greeks'!D62</f>
        <v>3.35169199178644</v>
      </c>
      <c r="F68" s="193" t="n">
        <f aca="false">K68+L68+M68</f>
        <v>0.24136994</v>
      </c>
      <c r="G68" s="47" t="n">
        <f aca="false">DSUM(OPTTRADES,G$11,$A616:$A617)</f>
        <v>0</v>
      </c>
      <c r="H68" s="47" t="n">
        <f aca="false">DSUM(OPTTRADES,H$11,$A616:$A617)</f>
        <v>0</v>
      </c>
      <c r="I68" s="47" t="n">
        <f aca="false">DSUM(OPTTRADES,I$11,$A616:$A617)</f>
        <v>0</v>
      </c>
      <c r="J68" s="47" t="n">
        <f aca="false">DSUM(OPTTRADES,J$11,$A616:$A617)</f>
        <v>0</v>
      </c>
      <c r="K68" s="203" t="n">
        <f aca="false">[5]POSITION!D65</f>
        <v>3.43</v>
      </c>
      <c r="L68" s="67" t="n">
        <f aca="false">VLOOKUP(A68,HEDGEQUANTITIES,2,FALSE())</f>
        <v>-3.03022279</v>
      </c>
      <c r="M68" s="67" t="n">
        <v>-0.15840727</v>
      </c>
      <c r="N68" s="204" t="n">
        <f aca="false">DSUM(SWAPTRADES,$AE68,N$11:N$12)</f>
        <v>0</v>
      </c>
      <c r="O68" s="47" t="n">
        <f aca="false">BN68*U68*100</f>
        <v>0</v>
      </c>
      <c r="V68" s="205" t="n">
        <f aca="false">K68+L68</f>
        <v>0.39977721</v>
      </c>
      <c r="AB68" s="47" t="n">
        <f aca="false">K68+L68+AD68</f>
        <v>0.39977721</v>
      </c>
      <c r="AD68" s="207"/>
      <c r="AE68" s="33" t="s">
        <v>92</v>
      </c>
      <c r="AF68" s="207"/>
      <c r="AH68" s="47" t="n">
        <f aca="false">AD68-AF68</f>
        <v>0</v>
      </c>
      <c r="BL68" s="53" t="n">
        <f aca="false">VLOOKUP($A68,OPTIONRISK,9,FALSE())</f>
        <v>-993.041718</v>
      </c>
      <c r="BM68" s="53" t="n">
        <f aca="false">VLOOKUP($A68,OPTIONRISK,10,FALSE())</f>
        <v>3.35169199178644</v>
      </c>
      <c r="BN68" s="29" t="n">
        <f aca="false">VLOOKUP($A68,OPTIONRISK,5,FALSE())</f>
        <v>0.0217620015</v>
      </c>
    </row>
    <row r="69" customFormat="false" ht="12.75" hidden="false" customHeight="false" outlineLevel="0" collapsed="false">
      <c r="A69" s="36" t="n">
        <v>38930</v>
      </c>
      <c r="B69" s="47" t="n">
        <f aca="false">G69+L69+N69+K69+M69+O69</f>
        <v>0.17765584</v>
      </c>
      <c r="C69" s="29" t="n">
        <f aca="false">H69+BN69</f>
        <v>0.021580837</v>
      </c>
      <c r="D69" s="202" t="n">
        <f aca="false">I69+BL69</f>
        <v>-1037.405311</v>
      </c>
      <c r="E69" s="202" t="n">
        <f aca="false">J69+BM69+'basis opt greeks'!D63</f>
        <v>3.51193867214237</v>
      </c>
      <c r="F69" s="193" t="n">
        <f aca="false">K69+L69+M69</f>
        <v>0.17765584</v>
      </c>
      <c r="G69" s="47"/>
      <c r="H69" s="47"/>
      <c r="I69" s="47"/>
      <c r="J69" s="47"/>
      <c r="K69" s="203" t="n">
        <f aca="false">[5]POSITION!D66</f>
        <v>3.43</v>
      </c>
      <c r="L69" s="67" t="n">
        <f aca="false">VLOOKUP(A69,HEDGEQUANTITIES,2,FALSE())</f>
        <v>-3.07909984</v>
      </c>
      <c r="M69" s="67" t="n">
        <v>-0.17324432</v>
      </c>
      <c r="N69" s="204" t="n">
        <f aca="false">DSUM(SWAPTRADES,$AE69,N$11:N$12)</f>
        <v>0</v>
      </c>
      <c r="O69" s="47" t="n">
        <f aca="false">BN69*U69*100</f>
        <v>0</v>
      </c>
      <c r="AB69" s="47" t="n">
        <f aca="false">K69+L69+AD69</f>
        <v>0.35090016</v>
      </c>
      <c r="AD69" s="207"/>
      <c r="AE69" s="33" t="s">
        <v>92</v>
      </c>
      <c r="AF69" s="207"/>
      <c r="AH69" s="47" t="n">
        <f aca="false">AD69-AF69</f>
        <v>0</v>
      </c>
      <c r="BL69" s="53" t="n">
        <f aca="false">VLOOKUP($A69,OPTIONRISK,9,FALSE())</f>
        <v>-1037.405311</v>
      </c>
      <c r="BM69" s="53" t="n">
        <f aca="false">VLOOKUP($A69,OPTIONRISK,10,FALSE())</f>
        <v>3.51193867214237</v>
      </c>
      <c r="BN69" s="29" t="n">
        <f aca="false">VLOOKUP($A69,OPTIONRISK,5,FALSE())</f>
        <v>0.021580837</v>
      </c>
    </row>
    <row r="70" customFormat="false" ht="12.75" hidden="false" customHeight="false" outlineLevel="0" collapsed="false">
      <c r="A70" s="36" t="n">
        <v>38961</v>
      </c>
      <c r="B70" s="47" t="n">
        <f aca="false">G70+L70+N70+K70+M70+O70</f>
        <v>-0.0184975099999994</v>
      </c>
      <c r="C70" s="29" t="n">
        <f aca="false">H70+BN70</f>
        <v>0.0206292558</v>
      </c>
      <c r="D70" s="202" t="n">
        <f aca="false">I70+BL70</f>
        <v>-1032.841471</v>
      </c>
      <c r="E70" s="202" t="n">
        <f aca="false">J70+BM70+'basis opt greeks'!D64</f>
        <v>3.40832936344969</v>
      </c>
      <c r="F70" s="193" t="n">
        <f aca="false">K70+L70+M70</f>
        <v>-0.0184975099999994</v>
      </c>
      <c r="G70" s="47"/>
      <c r="H70" s="47"/>
      <c r="I70" s="47"/>
      <c r="J70" s="47"/>
      <c r="K70" s="203" t="n">
        <f aca="false">[5]POSITION!D67</f>
        <v>3.43</v>
      </c>
      <c r="L70" s="67" t="n">
        <f aca="false">VLOOKUP(A70,HEDGEQUANTITIES,2,FALSE())</f>
        <v>-3.2846324</v>
      </c>
      <c r="M70" s="67" t="n">
        <v>-0.16386511</v>
      </c>
      <c r="N70" s="204" t="n">
        <v>0</v>
      </c>
      <c r="O70" s="47" t="n">
        <f aca="false">BN70*U70*100</f>
        <v>0</v>
      </c>
      <c r="AB70" s="47" t="n">
        <f aca="false">K70+L70+AD70</f>
        <v>0.145367600000001</v>
      </c>
      <c r="AD70" s="207"/>
      <c r="AF70" s="207"/>
      <c r="AH70" s="47" t="n">
        <f aca="false">AD70-AF70</f>
        <v>0</v>
      </c>
      <c r="BL70" s="53" t="n">
        <f aca="false">VLOOKUP($A70,OPTIONRISK,9,FALSE())</f>
        <v>-1032.841471</v>
      </c>
      <c r="BM70" s="53" t="n">
        <f aca="false">VLOOKUP($A70,OPTIONRISK,10,FALSE())</f>
        <v>3.40832936344969</v>
      </c>
      <c r="BN70" s="29" t="n">
        <f aca="false">VLOOKUP($A70,OPTIONRISK,5,FALSE())</f>
        <v>0.0206292558</v>
      </c>
    </row>
    <row r="71" customFormat="false" ht="12.75" hidden="false" customHeight="false" outlineLevel="0" collapsed="false">
      <c r="A71" s="36" t="n">
        <v>38991</v>
      </c>
      <c r="B71" s="47" t="n">
        <f aca="false">G71+L71+N71+K71+M71+O71</f>
        <v>0.11771475</v>
      </c>
      <c r="C71" s="29" t="n">
        <f aca="false">H71+BN71</f>
        <v>0.0213364392</v>
      </c>
      <c r="D71" s="202" t="n">
        <f aca="false">I71+BL71</f>
        <v>-1076.968141</v>
      </c>
      <c r="E71" s="202" t="n">
        <f aca="false">J71+BM71+'basis opt greeks'!D65</f>
        <v>4.12455386721424</v>
      </c>
      <c r="F71" s="193" t="n">
        <f aca="false">K71+L71+M71</f>
        <v>0.11771475</v>
      </c>
      <c r="G71" s="47"/>
      <c r="H71" s="47"/>
      <c r="I71" s="47"/>
      <c r="J71" s="47"/>
      <c r="K71" s="203" t="n">
        <f aca="false">[5]POSITION!D68</f>
        <v>3.43</v>
      </c>
      <c r="L71" s="67" t="n">
        <f aca="false">VLOOKUP(A71,HEDGEQUANTITIES,2,FALSE())</f>
        <v>-3.12543842</v>
      </c>
      <c r="M71" s="67" t="n">
        <v>-0.18684683</v>
      </c>
      <c r="N71" s="204"/>
      <c r="O71" s="47" t="n">
        <f aca="false">BN71*U71*100</f>
        <v>0</v>
      </c>
      <c r="AB71" s="47" t="n">
        <f aca="false">K71+L71+AD71</f>
        <v>0.30456158</v>
      </c>
      <c r="AD71" s="207"/>
      <c r="AF71" s="207"/>
      <c r="AH71" s="47" t="n">
        <f aca="false">AD71-AF71</f>
        <v>0</v>
      </c>
      <c r="BL71" s="53" t="n">
        <f aca="false">VLOOKUP($A71,OPTIONRISK,9,FALSE())</f>
        <v>-1076.968141</v>
      </c>
      <c r="BM71" s="53" t="n">
        <f aca="false">VLOOKUP($A71,OPTIONRISK,10,FALSE())</f>
        <v>4.12455386721424</v>
      </c>
      <c r="BN71" s="29" t="n">
        <f aca="false">VLOOKUP($A71,OPTIONRISK,5,FALSE())</f>
        <v>0.0213364392</v>
      </c>
    </row>
    <row r="72" customFormat="false" ht="12.75" hidden="false" customHeight="false" outlineLevel="0" collapsed="false">
      <c r="A72" s="36" t="n">
        <v>39022</v>
      </c>
      <c r="B72" s="47" t="n">
        <f aca="false">G72+L72+N72+K72+M72+O72</f>
        <v>0.26625285</v>
      </c>
      <c r="C72" s="29" t="n">
        <f aca="false">H72+BN72</f>
        <v>0.0204287271</v>
      </c>
      <c r="D72" s="202" t="n">
        <f aca="false">I72+BL72</f>
        <v>-1169.129088</v>
      </c>
      <c r="E72" s="202" t="n">
        <f aca="false">J72+BM72+'basis opt greeks'!D66</f>
        <v>4.65049089664614</v>
      </c>
      <c r="F72" s="193" t="n">
        <f aca="false">K72+L72+M72</f>
        <v>0.26625285</v>
      </c>
      <c r="G72" s="47"/>
      <c r="H72" s="47"/>
      <c r="I72" s="47"/>
      <c r="J72" s="47"/>
      <c r="K72" s="203" t="n">
        <f aca="false">[5]POSITION!D69</f>
        <v>3.43</v>
      </c>
      <c r="L72" s="67" t="n">
        <f aca="false">VLOOKUP(A72,HEDGEQUANTITIES,2,FALSE())</f>
        <v>-2.91358603</v>
      </c>
      <c r="M72" s="67" t="n">
        <v>-0.25016112</v>
      </c>
      <c r="N72" s="204"/>
      <c r="O72" s="47" t="n">
        <f aca="false">BN72*U72*100</f>
        <v>0</v>
      </c>
      <c r="AB72" s="47" t="n">
        <f aca="false">K72+L72+AD72</f>
        <v>0.51641397</v>
      </c>
      <c r="AD72" s="207"/>
      <c r="AF72" s="207"/>
      <c r="AH72" s="47" t="n">
        <f aca="false">AD72-AF72</f>
        <v>0</v>
      </c>
      <c r="BL72" s="53" t="n">
        <f aca="false">VLOOKUP($A72,OPTIONRISK,9,FALSE())</f>
        <v>-1169.129088</v>
      </c>
      <c r="BM72" s="53" t="n">
        <f aca="false">VLOOKUP($A72,OPTIONRISK,10,FALSE())</f>
        <v>4.65049089664614</v>
      </c>
      <c r="BN72" s="29" t="n">
        <f aca="false">VLOOKUP($A72,OPTIONRISK,5,FALSE())</f>
        <v>0.0204287271</v>
      </c>
    </row>
    <row r="73" customFormat="false" ht="12.75" hidden="false" customHeight="false" outlineLevel="0" collapsed="false">
      <c r="A73" s="36" t="n">
        <v>39052</v>
      </c>
      <c r="B73" s="47" t="n">
        <f aca="false">G73+L73+N73+K73+M73+O73</f>
        <v>-0.25215369</v>
      </c>
      <c r="C73" s="29" t="n">
        <f aca="false">H73+BN73</f>
        <v>0.0141636691</v>
      </c>
      <c r="D73" s="202" t="n">
        <f aca="false">I73+BL73</f>
        <v>-2455.538101</v>
      </c>
      <c r="E73" s="202" t="n">
        <f aca="false">J73+BM73+'basis opt greeks'!D67</f>
        <v>11.4671321013005</v>
      </c>
      <c r="F73" s="193" t="n">
        <f aca="false">K73+L73+M73</f>
        <v>-0.25215369</v>
      </c>
      <c r="G73" s="47"/>
      <c r="H73" s="47"/>
      <c r="I73" s="47"/>
      <c r="J73" s="47"/>
      <c r="K73" s="203" t="n">
        <f aca="false">[5]POSITION!D70</f>
        <v>3.43</v>
      </c>
      <c r="L73" s="67" t="n">
        <f aca="false">VLOOKUP(A73,HEDGEQUANTITIES,2,FALSE())</f>
        <v>-3.03667436</v>
      </c>
      <c r="M73" s="67" t="n">
        <v>-0.64547933</v>
      </c>
      <c r="N73" s="204"/>
      <c r="O73" s="47" t="n">
        <f aca="false">BN73*U73*100</f>
        <v>0</v>
      </c>
      <c r="AB73" s="47" t="n">
        <f aca="false">K73+L73+AD73</f>
        <v>0.39332564</v>
      </c>
      <c r="AD73" s="207"/>
      <c r="AF73" s="207"/>
      <c r="AH73" s="47" t="n">
        <f aca="false">AD73-AF73</f>
        <v>0</v>
      </c>
      <c r="BL73" s="53" t="n">
        <f aca="false">VLOOKUP($A73,OPTIONRISK,9,FALSE())</f>
        <v>-2455.538101</v>
      </c>
      <c r="BM73" s="53" t="n">
        <f aca="false">VLOOKUP($A73,OPTIONRISK,10,FALSE())</f>
        <v>11.4671321013005</v>
      </c>
      <c r="BN73" s="29" t="n">
        <f aca="false">VLOOKUP($A73,OPTIONRISK,5,FALSE())</f>
        <v>0.0141636691</v>
      </c>
    </row>
    <row r="74" customFormat="false" ht="12.75" hidden="false" customHeight="false" outlineLevel="0" collapsed="false">
      <c r="A74" s="36" t="n">
        <v>39083</v>
      </c>
      <c r="B74" s="47" t="n">
        <f aca="false">G74+L74+N74+K74+M74+O74</f>
        <v>0.24472149</v>
      </c>
      <c r="C74" s="29" t="n">
        <f aca="false">H74+BN74</f>
        <v>0.0151648586</v>
      </c>
      <c r="D74" s="202" t="n">
        <f aca="false">I74+BL74</f>
        <v>-2366.213806</v>
      </c>
      <c r="E74" s="202" t="n">
        <f aca="false">J74+BM74+'basis opt greeks'!D68</f>
        <v>11.0020873374401</v>
      </c>
      <c r="F74" s="193" t="n">
        <f aca="false">K74+L74+M74</f>
        <v>0.24472149</v>
      </c>
      <c r="G74" s="47"/>
      <c r="H74" s="47"/>
      <c r="I74" s="47"/>
      <c r="J74" s="47"/>
      <c r="K74" s="203" t="n">
        <f aca="false">[5]POSITION!D71</f>
        <v>3.43</v>
      </c>
      <c r="L74" s="67" t="n">
        <f aca="false">VLOOKUP(A74,HEDGEQUANTITIES,2,FALSE())</f>
        <v>-2.54336816</v>
      </c>
      <c r="M74" s="67" t="n">
        <v>-0.64191035</v>
      </c>
      <c r="N74" s="204"/>
      <c r="O74" s="47" t="n">
        <f aca="false">BN74*U74*100</f>
        <v>0</v>
      </c>
      <c r="AB74" s="47" t="n">
        <f aca="false">K74+L74+AD74</f>
        <v>0.88663184</v>
      </c>
      <c r="AD74" s="207"/>
      <c r="AF74" s="207"/>
      <c r="AH74" s="47" t="n">
        <f aca="false">AD74-AF74</f>
        <v>0</v>
      </c>
      <c r="BL74" s="53" t="n">
        <f aca="false">VLOOKUP($A74,OPTIONRISK,9,FALSE())</f>
        <v>-2366.213806</v>
      </c>
      <c r="BM74" s="53" t="n">
        <f aca="false">VLOOKUP($A74,OPTIONRISK,10,FALSE())</f>
        <v>11.0020873374401</v>
      </c>
      <c r="BN74" s="29" t="n">
        <f aca="false">VLOOKUP($A74,OPTIONRISK,5,FALSE())</f>
        <v>0.0151648586</v>
      </c>
    </row>
    <row r="75" customFormat="false" ht="12.75" hidden="false" customHeight="false" outlineLevel="0" collapsed="false">
      <c r="A75" s="36" t="n">
        <v>39114</v>
      </c>
      <c r="B75" s="47" t="n">
        <f aca="false">G75+L75+N75+K75+M75+O75</f>
        <v>1.56220231</v>
      </c>
      <c r="C75" s="29" t="n">
        <f aca="false">H75+BN75</f>
        <v>0.0136429042</v>
      </c>
      <c r="D75" s="202" t="n">
        <f aca="false">I75+BL75</f>
        <v>-2022.525007</v>
      </c>
      <c r="E75" s="202" t="n">
        <f aca="false">J75+BM75+'basis opt greeks'!D69</f>
        <v>8.89837234770703</v>
      </c>
      <c r="F75" s="193" t="n">
        <f aca="false">K75+L75+M75</f>
        <v>1.56220231</v>
      </c>
      <c r="G75" s="47"/>
      <c r="H75" s="47"/>
      <c r="I75" s="47"/>
      <c r="J75" s="47"/>
      <c r="K75" s="203" t="n">
        <f aca="false">[5]POSITION!D72</f>
        <v>3.43</v>
      </c>
      <c r="L75" s="67" t="n">
        <f aca="false">VLOOKUP(A75,HEDGEQUANTITIES,2,FALSE())</f>
        <v>-1.32094087</v>
      </c>
      <c r="M75" s="67" t="n">
        <v>-0.54685682</v>
      </c>
      <c r="N75" s="204"/>
      <c r="O75" s="47" t="n">
        <f aca="false">BN75*U75*100</f>
        <v>0</v>
      </c>
      <c r="AB75" s="47" t="n">
        <f aca="false">K75+L75+AD75</f>
        <v>2.10905913</v>
      </c>
      <c r="AD75" s="207"/>
      <c r="AF75" s="207"/>
      <c r="AH75" s="47" t="n">
        <f aca="false">AD75-AF75</f>
        <v>0</v>
      </c>
      <c r="BL75" s="53" t="n">
        <f aca="false">VLOOKUP($A75,OPTIONRISK,9,FALSE())</f>
        <v>-2022.525007</v>
      </c>
      <c r="BM75" s="53" t="n">
        <f aca="false">VLOOKUP($A75,OPTIONRISK,10,FALSE())</f>
        <v>8.89837234770703</v>
      </c>
      <c r="BN75" s="29" t="n">
        <f aca="false">VLOOKUP($A75,OPTIONRISK,5,FALSE())</f>
        <v>0.0136429042</v>
      </c>
    </row>
    <row r="76" customFormat="false" ht="12.75" hidden="false" customHeight="false" outlineLevel="0" collapsed="false">
      <c r="A76" s="36" t="n">
        <v>39142</v>
      </c>
      <c r="B76" s="47" t="n">
        <f aca="false">G76+L76+N76+K76+M76+O76</f>
        <v>1.45038178</v>
      </c>
      <c r="C76" s="29" t="n">
        <f aca="false">H76+BN76</f>
        <v>0.0215972317</v>
      </c>
      <c r="D76" s="202" t="n">
        <f aca="false">I76+BL76</f>
        <v>-1065.210762</v>
      </c>
      <c r="E76" s="202" t="n">
        <f aca="false">J76+BM76+'basis opt greeks'!D70</f>
        <v>3.42828446269678</v>
      </c>
      <c r="F76" s="193" t="n">
        <f aca="false">K76+L76+M76</f>
        <v>1.45038178</v>
      </c>
      <c r="G76" s="47"/>
      <c r="H76" s="47"/>
      <c r="I76" s="47"/>
      <c r="J76" s="47"/>
      <c r="K76" s="203" t="n">
        <f aca="false">[5]POSITION!D73</f>
        <v>3.43</v>
      </c>
      <c r="L76" s="67" t="n">
        <f aca="false">VLOOKUP(A76,HEDGEQUANTITIES,2,FALSE())</f>
        <v>-1.73730961</v>
      </c>
      <c r="M76" s="67" t="n">
        <v>-0.24230861</v>
      </c>
      <c r="N76" s="204"/>
      <c r="O76" s="47" t="n">
        <f aca="false">BN76*U76*100</f>
        <v>0</v>
      </c>
      <c r="AB76" s="47" t="n">
        <f aca="false">K76+L76+AD76</f>
        <v>1.69269039</v>
      </c>
      <c r="AD76" s="207"/>
      <c r="AF76" s="207"/>
      <c r="AH76" s="47" t="n">
        <f aca="false">AD76-AF76</f>
        <v>0</v>
      </c>
      <c r="BL76" s="53" t="n">
        <f aca="false">VLOOKUP($A76,OPTIONRISK,9,FALSE())</f>
        <v>-1065.210762</v>
      </c>
      <c r="BM76" s="53" t="n">
        <f aca="false">VLOOKUP($A76,OPTIONRISK,10,FALSE())</f>
        <v>3.42828446269678</v>
      </c>
      <c r="BN76" s="29" t="n">
        <f aca="false">VLOOKUP($A76,OPTIONRISK,5,FALSE())</f>
        <v>0.0215972317</v>
      </c>
    </row>
    <row r="77" customFormat="false" ht="12.75" hidden="false" customHeight="false" outlineLevel="0" collapsed="false">
      <c r="A77" s="36" t="n">
        <v>39173</v>
      </c>
      <c r="B77" s="47" t="n">
        <f aca="false">G77+L77+N77+K77+M77+O77</f>
        <v>2.65454669</v>
      </c>
      <c r="C77" s="29" t="n">
        <f aca="false">H77+BN77</f>
        <v>0.0207010647</v>
      </c>
      <c r="D77" s="202" t="n">
        <f aca="false">I77+BL77</f>
        <v>-946.255075</v>
      </c>
      <c r="E77" s="202" t="n">
        <f aca="false">J77+BM77+'basis opt greeks'!D71</f>
        <v>2.54279041752225</v>
      </c>
      <c r="F77" s="193" t="n">
        <f aca="false">K77+L77+M77</f>
        <v>2.65454669</v>
      </c>
      <c r="G77" s="47"/>
      <c r="H77" s="47"/>
      <c r="I77" s="47"/>
      <c r="J77" s="47"/>
      <c r="K77" s="203" t="n">
        <f aca="false">[5]POSITION!D74</f>
        <v>3.43</v>
      </c>
      <c r="L77" s="67" t="n">
        <f aca="false">VLOOKUP(A77,HEDGEQUANTITIES,2,FALSE())</f>
        <v>-0.6463702</v>
      </c>
      <c r="M77" s="67" t="n">
        <v>-0.12908311</v>
      </c>
      <c r="N77" s="204"/>
      <c r="O77" s="47" t="n">
        <f aca="false">BN77*U77*100</f>
        <v>0</v>
      </c>
      <c r="AB77" s="47" t="n">
        <f aca="false">K77+L77+AD77</f>
        <v>2.7836298</v>
      </c>
      <c r="AD77" s="207"/>
      <c r="AF77" s="207"/>
      <c r="AH77" s="47" t="n">
        <f aca="false">AD77-AF77</f>
        <v>0</v>
      </c>
      <c r="BL77" s="53" t="n">
        <f aca="false">VLOOKUP($A77,OPTIONRISK,9,FALSE())</f>
        <v>-946.255075</v>
      </c>
      <c r="BM77" s="53" t="n">
        <f aca="false">VLOOKUP($A77,OPTIONRISK,10,FALSE())</f>
        <v>2.54279041752225</v>
      </c>
      <c r="BN77" s="29" t="n">
        <f aca="false">VLOOKUP($A77,OPTIONRISK,5,FALSE())</f>
        <v>0.0207010647</v>
      </c>
    </row>
    <row r="78" customFormat="false" ht="12.75" hidden="false" customHeight="false" outlineLevel="0" collapsed="false">
      <c r="A78" s="36" t="n">
        <v>39203</v>
      </c>
      <c r="B78" s="47" t="n">
        <f aca="false">G78+L78+N78+K78+M78+O78</f>
        <v>2.46630327</v>
      </c>
      <c r="C78" s="29" t="n">
        <f aca="false">H78+BN78</f>
        <v>0.0209593014</v>
      </c>
      <c r="D78" s="202" t="n">
        <f aca="false">I78+BL78</f>
        <v>-1030.108514</v>
      </c>
      <c r="E78" s="202" t="n">
        <f aca="false">J78+BM78+'basis opt greeks'!D72</f>
        <v>2.06694674880219</v>
      </c>
      <c r="F78" s="193" t="n">
        <f aca="false">K78+L78+M78</f>
        <v>2.46630327</v>
      </c>
      <c r="G78" s="47"/>
      <c r="H78" s="47"/>
      <c r="I78" s="47"/>
      <c r="J78" s="47"/>
      <c r="K78" s="203" t="n">
        <f aca="false">[5]POSITION!D75</f>
        <v>3.43</v>
      </c>
      <c r="L78" s="67" t="n">
        <f aca="false">VLOOKUP(A78,HEDGEQUANTITIES,2,FALSE())</f>
        <v>-0.81372562</v>
      </c>
      <c r="M78" s="67" t="n">
        <v>-0.14997111</v>
      </c>
      <c r="N78" s="204"/>
      <c r="O78" s="47" t="n">
        <f aca="false">BN78*U78*100</f>
        <v>0</v>
      </c>
      <c r="AB78" s="47" t="n">
        <f aca="false">K78+L78+AD78</f>
        <v>2.61627438</v>
      </c>
      <c r="AD78" s="207"/>
      <c r="AF78" s="207"/>
      <c r="AH78" s="47" t="n">
        <f aca="false">AD78-AF78</f>
        <v>0</v>
      </c>
      <c r="BL78" s="53" t="n">
        <f aca="false">VLOOKUP($A78,OPTIONRISK,9,FALSE())</f>
        <v>-1030.108514</v>
      </c>
      <c r="BM78" s="53" t="n">
        <f aca="false">VLOOKUP($A78,OPTIONRISK,10,FALSE())</f>
        <v>2.06694674880219</v>
      </c>
      <c r="BN78" s="29" t="n">
        <f aca="false">VLOOKUP($A78,OPTIONRISK,5,FALSE())</f>
        <v>0.0209593014</v>
      </c>
    </row>
    <row r="79" customFormat="false" ht="12.75" hidden="false" customHeight="false" outlineLevel="0" collapsed="false">
      <c r="A79" s="36" t="n">
        <v>39234</v>
      </c>
      <c r="B79" s="47" t="n">
        <f aca="false">G79+L79+N79+K79+M79+O79</f>
        <v>2.57451118</v>
      </c>
      <c r="C79" s="29" t="n">
        <f aca="false">H79+BN79</f>
        <v>0.020461303</v>
      </c>
      <c r="D79" s="202" t="n">
        <f aca="false">I79+BL79</f>
        <v>-987.963224</v>
      </c>
      <c r="E79" s="202" t="n">
        <f aca="false">J79+BM79+'basis opt greeks'!D73</f>
        <v>1.88135249828884</v>
      </c>
      <c r="F79" s="193" t="n">
        <f aca="false">K79+L79+M79</f>
        <v>2.57451118</v>
      </c>
      <c r="G79" s="47"/>
      <c r="H79" s="47"/>
      <c r="I79" s="47"/>
      <c r="J79" s="47"/>
      <c r="K79" s="203" t="n">
        <f aca="false">[5]POSITION!D76</f>
        <v>3.43</v>
      </c>
      <c r="L79" s="67" t="n">
        <f aca="false">VLOOKUP(A79,HEDGEQUANTITIES,2,FALSE())</f>
        <v>-0.7135949</v>
      </c>
      <c r="M79" s="67" t="n">
        <v>-0.14189392</v>
      </c>
      <c r="N79" s="204"/>
      <c r="O79" s="47" t="n">
        <f aca="false">BN79*U79*100</f>
        <v>0</v>
      </c>
      <c r="AB79" s="47" t="n">
        <f aca="false">K79+L79+AD79</f>
        <v>2.7164051</v>
      </c>
      <c r="AD79" s="207"/>
      <c r="AF79" s="207"/>
      <c r="AH79" s="47" t="n">
        <f aca="false">AD79-AF79</f>
        <v>0</v>
      </c>
      <c r="BL79" s="53" t="n">
        <f aca="false">VLOOKUP($A79,OPTIONRISK,9,FALSE())</f>
        <v>-987.963224</v>
      </c>
      <c r="BM79" s="53" t="n">
        <f aca="false">VLOOKUP($A79,OPTIONRISK,10,FALSE())</f>
        <v>1.88135249828884</v>
      </c>
      <c r="BN79" s="29" t="n">
        <f aca="false">VLOOKUP($A79,OPTIONRISK,5,FALSE())</f>
        <v>0.020461303</v>
      </c>
    </row>
    <row r="80" customFormat="false" ht="12.75" hidden="false" customHeight="false" outlineLevel="0" collapsed="false">
      <c r="A80" s="36" t="n">
        <v>39264</v>
      </c>
      <c r="B80" s="47" t="n">
        <f aca="false">G80+L80+N80+K80+M80+O80</f>
        <v>1.9696855</v>
      </c>
      <c r="C80" s="29" t="n">
        <f aca="false">H80+BN80</f>
        <v>0.0210178139</v>
      </c>
      <c r="D80" s="202" t="n">
        <f aca="false">I80+BL80</f>
        <v>-1058.007095</v>
      </c>
      <c r="E80" s="202" t="n">
        <f aca="false">J80+BM80+'basis opt greeks'!D74</f>
        <v>2.05623928815879</v>
      </c>
      <c r="F80" s="193" t="n">
        <f aca="false">K80+L80+M80</f>
        <v>1.9696855</v>
      </c>
      <c r="G80" s="47"/>
      <c r="H80" s="47"/>
      <c r="I80" s="47"/>
      <c r="J80" s="47"/>
      <c r="K80" s="203" t="n">
        <f aca="false">[5]POSITION!D77</f>
        <v>3.43</v>
      </c>
      <c r="L80" s="67" t="n">
        <f aca="false">VLOOKUP(A80,HEDGEQUANTITIES,2,FALSE())</f>
        <v>-1.31193958</v>
      </c>
      <c r="M80" s="67" t="n">
        <v>-0.14837492</v>
      </c>
      <c r="N80" s="204"/>
      <c r="O80" s="47" t="n">
        <f aca="false">BN80*U80*100</f>
        <v>0</v>
      </c>
      <c r="AB80" s="47" t="n">
        <f aca="false">K80+L80+AD80</f>
        <v>2.11806042</v>
      </c>
      <c r="AD80" s="207"/>
      <c r="AF80" s="207"/>
      <c r="AH80" s="47" t="n">
        <f aca="false">AD80-AF80</f>
        <v>0</v>
      </c>
      <c r="BL80" s="53" t="n">
        <f aca="false">VLOOKUP($A80,OPTIONRISK,9,FALSE())</f>
        <v>-1058.007095</v>
      </c>
      <c r="BM80" s="53" t="n">
        <f aca="false">VLOOKUP($A80,OPTIONRISK,10,FALSE())</f>
        <v>2.05623928815879</v>
      </c>
      <c r="BN80" s="29" t="n">
        <f aca="false">VLOOKUP($A80,OPTIONRISK,5,FALSE())</f>
        <v>0.0210178139</v>
      </c>
    </row>
    <row r="81" customFormat="false" ht="12.75" hidden="false" customHeight="false" outlineLevel="0" collapsed="false">
      <c r="A81" s="36" t="n">
        <v>39295</v>
      </c>
      <c r="B81" s="47" t="n">
        <f aca="false">G81+L81+N81+K81+M81+O81</f>
        <v>1.91916565</v>
      </c>
      <c r="C81" s="29" t="n">
        <f aca="false">H81+BN81</f>
        <v>0.020831723</v>
      </c>
      <c r="D81" s="202" t="n">
        <f aca="false">I81+BL81</f>
        <v>-1105.265334</v>
      </c>
      <c r="E81" s="202" t="n">
        <f aca="false">J81+BM81+'basis opt greeks'!D75</f>
        <v>2.20567173169062</v>
      </c>
      <c r="F81" s="193" t="n">
        <f aca="false">K81+L81+M81</f>
        <v>1.91916565</v>
      </c>
      <c r="G81" s="47"/>
      <c r="H81" s="47"/>
      <c r="I81" s="47"/>
      <c r="J81" s="47"/>
      <c r="K81" s="203" t="n">
        <f aca="false">[5]POSITION!D78</f>
        <v>3.43</v>
      </c>
      <c r="L81" s="67" t="n">
        <f aca="false">VLOOKUP(A81,HEDGEQUANTITIES,2,FALSE())</f>
        <v>-1.3485323</v>
      </c>
      <c r="M81" s="67" t="n">
        <v>-0.16230205</v>
      </c>
      <c r="N81" s="204"/>
      <c r="O81" s="47" t="n">
        <f aca="false">BN81*U81*100</f>
        <v>0</v>
      </c>
      <c r="AB81" s="47" t="n">
        <f aca="false">K81+L81+AD81</f>
        <v>2.0814677</v>
      </c>
      <c r="AD81" s="207"/>
      <c r="AF81" s="207"/>
      <c r="AH81" s="47" t="n">
        <f aca="false">AD81-AF81</f>
        <v>0</v>
      </c>
      <c r="BL81" s="53" t="n">
        <f aca="false">VLOOKUP($A81,OPTIONRISK,9,FALSE())</f>
        <v>-1105.265334</v>
      </c>
      <c r="BM81" s="53" t="n">
        <f aca="false">VLOOKUP($A81,OPTIONRISK,10,FALSE())</f>
        <v>2.20567173169062</v>
      </c>
      <c r="BN81" s="29" t="n">
        <f aca="false">VLOOKUP($A81,OPTIONRISK,5,FALSE())</f>
        <v>0.020831723</v>
      </c>
    </row>
    <row r="82" customFormat="false" ht="12.75" hidden="false" customHeight="false" outlineLevel="0" collapsed="false">
      <c r="A82" s="36" t="n">
        <v>39326</v>
      </c>
      <c r="B82" s="47" t="n">
        <f aca="false">G82+L82+N82+K82+M82+O82</f>
        <v>2.12837935</v>
      </c>
      <c r="C82" s="29" t="n">
        <f aca="false">H82+BN82</f>
        <v>0.0197684812</v>
      </c>
      <c r="D82" s="202" t="n">
        <f aca="false">I82+BL82</f>
        <v>-1123.144484</v>
      </c>
      <c r="E82" s="202" t="n">
        <f aca="false">J82+BM82+'basis opt greeks'!D76</f>
        <v>2.26936344969199</v>
      </c>
      <c r="F82" s="193" t="n">
        <f aca="false">K82+L82+M82</f>
        <v>2.12837935</v>
      </c>
      <c r="G82" s="47"/>
      <c r="H82" s="47"/>
      <c r="I82" s="47"/>
      <c r="J82" s="47"/>
      <c r="K82" s="203" t="n">
        <f aca="false">[5]POSITION!D79</f>
        <v>3.43</v>
      </c>
      <c r="L82" s="67" t="n">
        <f aca="false">VLOOKUP(A82,HEDGEQUANTITIES,2,FALSE())</f>
        <v>-1.14807327</v>
      </c>
      <c r="M82" s="67" t="n">
        <v>-0.15354738</v>
      </c>
      <c r="N82" s="204"/>
      <c r="O82" s="47" t="n">
        <f aca="false">BN82*U82*100</f>
        <v>0</v>
      </c>
      <c r="AB82" s="47" t="n">
        <f aca="false">K82+L82+AD82</f>
        <v>2.28192673</v>
      </c>
      <c r="AD82" s="207"/>
      <c r="AF82" s="207"/>
      <c r="AH82" s="47" t="n">
        <f aca="false">AD82-AF82</f>
        <v>0</v>
      </c>
      <c r="BL82" s="53" t="n">
        <f aca="false">VLOOKUP($A82,OPTIONRISK,9,FALSE())</f>
        <v>-1123.144484</v>
      </c>
      <c r="BM82" s="53" t="n">
        <f aca="false">VLOOKUP($A82,OPTIONRISK,10,FALSE())</f>
        <v>2.26936344969199</v>
      </c>
      <c r="BN82" s="29" t="n">
        <f aca="false">VLOOKUP($A82,OPTIONRISK,5,FALSE())</f>
        <v>0.0197684812</v>
      </c>
    </row>
    <row r="83" customFormat="false" ht="12.75" hidden="false" customHeight="false" outlineLevel="0" collapsed="false">
      <c r="A83" s="36" t="n">
        <v>39356</v>
      </c>
      <c r="B83" s="47" t="n">
        <f aca="false">G83+L83+N83+K83+M83+O83</f>
        <v>2.02233588</v>
      </c>
      <c r="C83" s="29" t="n">
        <f aca="false">H83+BN83</f>
        <v>0.0206400412</v>
      </c>
      <c r="D83" s="202" t="n">
        <f aca="false">I83+BL83</f>
        <v>-1134.038604</v>
      </c>
      <c r="E83" s="202" t="n">
        <f aca="false">J83+BM83+'basis opt greeks'!D77</f>
        <v>2.82649828884326</v>
      </c>
      <c r="F83" s="193" t="n">
        <f aca="false">K83+L83+M83</f>
        <v>2.02233588</v>
      </c>
      <c r="G83" s="47"/>
      <c r="H83" s="47"/>
      <c r="I83" s="47"/>
      <c r="J83" s="47"/>
      <c r="K83" s="203" t="n">
        <f aca="false">[5]POSITION!D80</f>
        <v>3.43</v>
      </c>
      <c r="L83" s="67" t="n">
        <f aca="false">VLOOKUP(A83,HEDGEQUANTITIES,2,FALSE())</f>
        <v>-1.23254438</v>
      </c>
      <c r="M83" s="67" t="n">
        <v>-0.17511974</v>
      </c>
      <c r="N83" s="204"/>
      <c r="O83" s="47" t="n">
        <f aca="false">BN83*U83*100</f>
        <v>0</v>
      </c>
      <c r="AB83" s="47" t="n">
        <f aca="false">K83+L83+AD83</f>
        <v>2.19745562</v>
      </c>
      <c r="AD83" s="207"/>
      <c r="AF83" s="207"/>
      <c r="AH83" s="47" t="n">
        <f aca="false">AD83-AF83</f>
        <v>0</v>
      </c>
      <c r="BL83" s="53" t="n">
        <f aca="false">VLOOKUP($A83,OPTIONRISK,9,FALSE())</f>
        <v>-1134.038604</v>
      </c>
      <c r="BM83" s="53" t="n">
        <f aca="false">VLOOKUP($A83,OPTIONRISK,10,FALSE())</f>
        <v>2.82649828884326</v>
      </c>
      <c r="BN83" s="29" t="n">
        <f aca="false">VLOOKUP($A83,OPTIONRISK,5,FALSE())</f>
        <v>0.0206400412</v>
      </c>
    </row>
    <row r="84" customFormat="false" ht="12.75" hidden="false" customHeight="false" outlineLevel="0" collapsed="false">
      <c r="A84" s="36" t="n">
        <v>39387</v>
      </c>
      <c r="B84" s="47" t="n">
        <f aca="false">G84+L84+N84+K84+M84+O84</f>
        <v>1.80637148</v>
      </c>
      <c r="C84" s="29" t="n">
        <f aca="false">H84+BN84</f>
        <v>0.0198179797</v>
      </c>
      <c r="D84" s="202" t="n">
        <f aca="false">I84+BL84</f>
        <v>-1216.970876</v>
      </c>
      <c r="E84" s="202" t="n">
        <f aca="false">J84+BM84+'basis opt greeks'!D78</f>
        <v>3.21709295003422</v>
      </c>
      <c r="F84" s="193" t="n">
        <f aca="false">K84+L84+M84</f>
        <v>1.80637148</v>
      </c>
      <c r="G84" s="47"/>
      <c r="H84" s="47"/>
      <c r="I84" s="47"/>
      <c r="J84" s="47"/>
      <c r="K84" s="203" t="n">
        <f aca="false">[5]POSITION!D81</f>
        <v>3.43</v>
      </c>
      <c r="L84" s="67" t="n">
        <f aca="false">VLOOKUP(A84,HEDGEQUANTITIES,2,FALSE())</f>
        <v>-1.38910918</v>
      </c>
      <c r="M84" s="67" t="n">
        <v>-0.23451934</v>
      </c>
      <c r="N84" s="204"/>
      <c r="O84" s="47" t="n">
        <f aca="false">BN84*U84*100</f>
        <v>0</v>
      </c>
      <c r="AB84" s="47" t="n">
        <f aca="false">K84+L84+AD84</f>
        <v>2.04089082</v>
      </c>
      <c r="AD84" s="207"/>
      <c r="AF84" s="207"/>
      <c r="AH84" s="47" t="n">
        <f aca="false">AD84-AF84</f>
        <v>0</v>
      </c>
      <c r="BL84" s="53" t="n">
        <f aca="false">VLOOKUP($A84,OPTIONRISK,9,FALSE())</f>
        <v>-1216.970876</v>
      </c>
      <c r="BM84" s="53" t="n">
        <f aca="false">VLOOKUP($A84,OPTIONRISK,10,FALSE())</f>
        <v>3.21709295003422</v>
      </c>
      <c r="BN84" s="29" t="n">
        <f aca="false">VLOOKUP($A84,OPTIONRISK,5,FALSE())</f>
        <v>0.0198179797</v>
      </c>
    </row>
    <row r="85" customFormat="false" ht="12.75" hidden="false" customHeight="false" outlineLevel="0" collapsed="false">
      <c r="A85" s="36" t="n">
        <v>39417</v>
      </c>
      <c r="B85" s="47" t="n">
        <f aca="false">G85+L85+N85+K85+M85+O85</f>
        <v>0.35201621</v>
      </c>
      <c r="C85" s="29" t="n">
        <f aca="false">H85+BN85</f>
        <v>0.0145364053</v>
      </c>
      <c r="D85" s="202" t="n">
        <f aca="false">I85+BL85</f>
        <v>-2541.084583</v>
      </c>
      <c r="E85" s="202" t="n">
        <f aca="false">J85+BM85+'basis opt greeks'!D79</f>
        <v>8.56646105407247</v>
      </c>
      <c r="F85" s="193" t="n">
        <f aca="false">K85+L85+M85</f>
        <v>0.35201621</v>
      </c>
      <c r="G85" s="47"/>
      <c r="H85" s="47"/>
      <c r="I85" s="47"/>
      <c r="J85" s="47"/>
      <c r="K85" s="203" t="n">
        <f aca="false">[5]POSITION!D82</f>
        <v>3.43</v>
      </c>
      <c r="L85" s="67" t="n">
        <f aca="false">VLOOKUP(A85,HEDGEQUANTITIES,2,FALSE())</f>
        <v>-2.47270851</v>
      </c>
      <c r="M85" s="67" t="n">
        <v>-0.60527528</v>
      </c>
      <c r="N85" s="204"/>
      <c r="O85" s="47" t="n">
        <f aca="false">BN85*U85*100</f>
        <v>0</v>
      </c>
      <c r="AB85" s="47" t="n">
        <f aca="false">K85+L85+AD85</f>
        <v>0.95729149</v>
      </c>
      <c r="AD85" s="207"/>
      <c r="AF85" s="207"/>
      <c r="AH85" s="47" t="n">
        <f aca="false">AD85-AF85</f>
        <v>0</v>
      </c>
      <c r="BL85" s="53" t="n">
        <f aca="false">VLOOKUP($A85,OPTIONRISK,9,FALSE())</f>
        <v>-2541.084583</v>
      </c>
      <c r="BM85" s="53" t="n">
        <f aca="false">VLOOKUP($A85,OPTIONRISK,10,FALSE())</f>
        <v>8.56646105407247</v>
      </c>
      <c r="BN85" s="29" t="n">
        <f aca="false">VLOOKUP($A85,OPTIONRISK,5,FALSE())</f>
        <v>0.0145364053</v>
      </c>
    </row>
    <row r="86" customFormat="false" ht="12.75" hidden="false" customHeight="false" outlineLevel="0" collapsed="false">
      <c r="A86" s="36" t="n">
        <v>39448</v>
      </c>
      <c r="B86" s="47" t="n">
        <f aca="false">G86+L86+N86+K86+M86+O86</f>
        <v>-0.73628418</v>
      </c>
      <c r="C86" s="29" t="n">
        <f aca="false">H86+BN86</f>
        <v>-0.0008423615</v>
      </c>
      <c r="D86" s="202" t="n">
        <f aca="false">I86+BL86</f>
        <v>-186.032442</v>
      </c>
      <c r="E86" s="202" t="n">
        <f aca="false">J86+BM86+'basis opt greeks'!D80</f>
        <v>-1.17912881587953</v>
      </c>
      <c r="F86" s="193" t="n">
        <f aca="false">K86+L86+M86</f>
        <v>-0.73628418</v>
      </c>
      <c r="G86" s="47"/>
      <c r="H86" s="47"/>
      <c r="I86" s="47"/>
      <c r="J86" s="47"/>
      <c r="K86" s="203" t="n">
        <f aca="false">[5]POSITION!D83</f>
        <v>0</v>
      </c>
      <c r="L86" s="67" t="n">
        <f aca="false">VLOOKUP(A86,HEDGEQUANTITIES,2,FALSE())</f>
        <v>-0.12109314</v>
      </c>
      <c r="M86" s="67" t="n">
        <v>-0.61519104</v>
      </c>
      <c r="N86" s="204"/>
      <c r="O86" s="47" t="n">
        <f aca="false">BN86*U86*100</f>
        <v>-0</v>
      </c>
      <c r="AB86" s="47" t="n">
        <f aca="false">K86+L86+AD86</f>
        <v>-0.12109314</v>
      </c>
      <c r="AD86" s="207"/>
      <c r="AF86" s="207"/>
      <c r="AH86" s="47" t="n">
        <f aca="false">AD86-AF86</f>
        <v>0</v>
      </c>
      <c r="BL86" s="53" t="n">
        <f aca="false">VLOOKUP($A86,OPTIONRISK,9,FALSE())</f>
        <v>-186.032442</v>
      </c>
      <c r="BM86" s="53" t="n">
        <f aca="false">VLOOKUP($A86,OPTIONRISK,10,FALSE())</f>
        <v>-1.17912881587953</v>
      </c>
      <c r="BN86" s="29" t="n">
        <f aca="false">VLOOKUP($A86,OPTIONRISK,5,FALSE())</f>
        <v>-0.0008423615</v>
      </c>
    </row>
    <row r="87" customFormat="false" ht="12.75" hidden="false" customHeight="false" outlineLevel="0" collapsed="false">
      <c r="A87" s="36" t="n">
        <v>39479</v>
      </c>
      <c r="B87" s="47" t="n">
        <f aca="false">G87+L87+N87+K87+M87+O87</f>
        <v>-0.00735143000000001</v>
      </c>
      <c r="C87" s="29" t="n">
        <f aca="false">H87+BN87</f>
        <v>-0.0008082131</v>
      </c>
      <c r="D87" s="202" t="n">
        <f aca="false">I87+BL87</f>
        <v>-173.174811</v>
      </c>
      <c r="E87" s="202" t="n">
        <f aca="false">J87+BM87+'basis opt greeks'!D81</f>
        <v>-1.17851854893908</v>
      </c>
      <c r="F87" s="193" t="n">
        <f aca="false">K87+L87+M87</f>
        <v>-0.00735143000000001</v>
      </c>
      <c r="G87" s="47"/>
      <c r="H87" s="47"/>
      <c r="I87" s="47"/>
      <c r="J87" s="47"/>
      <c r="K87" s="203" t="n">
        <f aca="false">[5]POSITION!D84</f>
        <v>0</v>
      </c>
      <c r="L87" s="67" t="n">
        <f aca="false">VLOOKUP(A87,HEDGEQUANTITIES,2,FALSE())</f>
        <v>-0.00735143000000001</v>
      </c>
      <c r="M87" s="67"/>
      <c r="N87" s="204"/>
      <c r="O87" s="47" t="n">
        <f aca="false">BN87*U87*100</f>
        <v>-0</v>
      </c>
      <c r="AB87" s="47" t="n">
        <f aca="false">K87+L87+AD87</f>
        <v>-0.00735143000000001</v>
      </c>
      <c r="AD87" s="207"/>
      <c r="AF87" s="207"/>
      <c r="AH87" s="47" t="n">
        <f aca="false">AD87-AF87</f>
        <v>0</v>
      </c>
      <c r="BL87" s="53" t="n">
        <f aca="false">VLOOKUP($A87,OPTIONRISK,9,FALSE())</f>
        <v>-173.174811</v>
      </c>
      <c r="BM87" s="53" t="n">
        <f aca="false">VLOOKUP($A87,OPTIONRISK,10,FALSE())</f>
        <v>-1.17851854893908</v>
      </c>
      <c r="BN87" s="29" t="n">
        <f aca="false">VLOOKUP($A87,OPTIONRISK,5,FALSE())</f>
        <v>-0.0008082131</v>
      </c>
    </row>
    <row r="88" customFormat="false" ht="12.75" hidden="false" customHeight="false" outlineLevel="0" collapsed="false">
      <c r="A88" s="36" t="n">
        <v>39508</v>
      </c>
      <c r="B88" s="47" t="n">
        <f aca="false">G88+L88+N88+K88+M88+O88</f>
        <v>-0.26013343</v>
      </c>
      <c r="C88" s="29" t="n">
        <f aca="false">H88+BN88</f>
        <v>-0.0006279287</v>
      </c>
      <c r="D88" s="202" t="n">
        <f aca="false">I88+BL88</f>
        <v>-123.676261</v>
      </c>
      <c r="E88" s="202" t="n">
        <f aca="false">J88+BM88+'basis opt greeks'!D82</f>
        <v>-1.63647830253251</v>
      </c>
      <c r="F88" s="193" t="n">
        <f aca="false">K88+L88+M88</f>
        <v>-0.26013343</v>
      </c>
      <c r="G88" s="47"/>
      <c r="H88" s="47"/>
      <c r="I88" s="47"/>
      <c r="J88" s="47"/>
      <c r="K88" s="203" t="n">
        <f aca="false">[5]POSITION!D85</f>
        <v>0</v>
      </c>
      <c r="L88" s="67" t="n">
        <f aca="false">VLOOKUP(A88,HEDGEQUANTITIES,2,FALSE())</f>
        <v>-0.26013343</v>
      </c>
      <c r="M88" s="67"/>
      <c r="N88" s="204"/>
      <c r="O88" s="47" t="n">
        <f aca="false">BN88*U88*100</f>
        <v>-0</v>
      </c>
      <c r="AB88" s="47" t="n">
        <f aca="false">K88+L88+AD88</f>
        <v>-0.26013343</v>
      </c>
      <c r="AD88" s="207"/>
      <c r="AF88" s="207"/>
      <c r="AH88" s="47" t="n">
        <f aca="false">AD88-AF88</f>
        <v>0</v>
      </c>
      <c r="BL88" s="53" t="n">
        <f aca="false">VLOOKUP($A88,OPTIONRISK,9,FALSE())</f>
        <v>-123.676261</v>
      </c>
      <c r="BM88" s="53" t="n">
        <f aca="false">VLOOKUP($A88,OPTIONRISK,10,FALSE())</f>
        <v>-1.63647830253251</v>
      </c>
      <c r="BN88" s="29" t="n">
        <f aca="false">VLOOKUP($A88,OPTIONRISK,5,FALSE())</f>
        <v>-0.0006279287</v>
      </c>
    </row>
    <row r="89" customFormat="false" ht="12.75" hidden="false" customHeight="false" outlineLevel="0" collapsed="false">
      <c r="A89" s="36" t="n">
        <v>39539</v>
      </c>
      <c r="B89" s="47" t="n">
        <f aca="false">G89+L89+N89+K89+M89+O89</f>
        <v>-0.09005446</v>
      </c>
      <c r="C89" s="29" t="n">
        <f aca="false">H89+BN89</f>
        <v>-0.0008531769</v>
      </c>
      <c r="D89" s="202" t="n">
        <f aca="false">I89+BL89</f>
        <v>-141.916637</v>
      </c>
      <c r="E89" s="202" t="n">
        <f aca="false">J89+BM89+'basis opt greeks'!D83</f>
        <v>-1.79543025325119</v>
      </c>
      <c r="F89" s="193" t="n">
        <f aca="false">K89+L89+M89</f>
        <v>-0.09005446</v>
      </c>
      <c r="G89" s="47"/>
      <c r="H89" s="47"/>
      <c r="I89" s="47"/>
      <c r="J89" s="47"/>
      <c r="K89" s="203" t="n">
        <f aca="false">[5]POSITION!D86</f>
        <v>0</v>
      </c>
      <c r="L89" s="67" t="n">
        <f aca="false">VLOOKUP(A89,HEDGEQUANTITIES,2,FALSE())</f>
        <v>-0.09005446</v>
      </c>
      <c r="M89" s="67"/>
      <c r="N89" s="204"/>
      <c r="O89" s="47" t="n">
        <f aca="false">BN89*U89*100</f>
        <v>-0</v>
      </c>
      <c r="AB89" s="47" t="n">
        <f aca="false">K89+L89+AD89</f>
        <v>-0.09005446</v>
      </c>
      <c r="AD89" s="207"/>
      <c r="AF89" s="207"/>
      <c r="AH89" s="47" t="n">
        <f aca="false">AD89-AF89</f>
        <v>0</v>
      </c>
      <c r="BL89" s="53" t="n">
        <f aca="false">VLOOKUP($A89,OPTIONRISK,9,FALSE())</f>
        <v>-141.916637</v>
      </c>
      <c r="BM89" s="53" t="n">
        <f aca="false">VLOOKUP($A89,OPTIONRISK,10,FALSE())</f>
        <v>-1.79543025325119</v>
      </c>
      <c r="BN89" s="29" t="n">
        <f aca="false">VLOOKUP($A89,OPTIONRISK,5,FALSE())</f>
        <v>-0.0008531769</v>
      </c>
    </row>
    <row r="90" customFormat="false" ht="12.75" hidden="false" customHeight="false" outlineLevel="0" collapsed="false">
      <c r="A90" s="36" t="n">
        <v>39569</v>
      </c>
      <c r="B90" s="47" t="n">
        <f aca="false">G90+L90+N90+K90+M90+O90</f>
        <v>-0.20972001</v>
      </c>
      <c r="C90" s="29" t="n">
        <f aca="false">H90+BN90</f>
        <v>-0.0011495437</v>
      </c>
      <c r="D90" s="202" t="n">
        <f aca="false">I90+BL90</f>
        <v>-193.355396</v>
      </c>
      <c r="E90" s="202" t="n">
        <f aca="false">J90+BM90+'basis opt greeks'!D84</f>
        <v>-2.41144777549623</v>
      </c>
      <c r="F90" s="193" t="n">
        <f aca="false">K90+L90+M90</f>
        <v>-0.20972001</v>
      </c>
      <c r="G90" s="47"/>
      <c r="H90" s="47"/>
      <c r="I90" s="47"/>
      <c r="J90" s="47"/>
      <c r="K90" s="203" t="n">
        <f aca="false">[5]POSITION!D87</f>
        <v>0</v>
      </c>
      <c r="L90" s="67" t="n">
        <f aca="false">VLOOKUP(A90,HEDGEQUANTITIES,2,FALSE())</f>
        <v>-0.20972001</v>
      </c>
      <c r="M90" s="67"/>
      <c r="N90" s="204"/>
      <c r="O90" s="47" t="n">
        <f aca="false">BN90*U90*100</f>
        <v>-0</v>
      </c>
      <c r="AB90" s="47" t="n">
        <f aca="false">K90+L90+AD90</f>
        <v>-0.20972001</v>
      </c>
      <c r="AD90" s="207"/>
      <c r="AF90" s="207"/>
      <c r="AH90" s="47" t="n">
        <f aca="false">AD90-AF90</f>
        <v>0</v>
      </c>
      <c r="BL90" s="53" t="n">
        <f aca="false">VLOOKUP($A90,OPTIONRISK,9,FALSE())</f>
        <v>-193.355396</v>
      </c>
      <c r="BM90" s="53" t="n">
        <f aca="false">VLOOKUP($A90,OPTIONRISK,10,FALSE())</f>
        <v>-2.41144777549623</v>
      </c>
      <c r="BN90" s="29" t="n">
        <f aca="false">VLOOKUP($A90,OPTIONRISK,5,FALSE())</f>
        <v>-0.0011495437</v>
      </c>
    </row>
    <row r="91" customFormat="false" ht="12.75" hidden="false" customHeight="false" outlineLevel="0" collapsed="false">
      <c r="A91" s="36" t="n">
        <v>39600</v>
      </c>
      <c r="B91" s="47" t="n">
        <f aca="false">G91+L91+N91+K91+M91+O91</f>
        <v>-0.13794509</v>
      </c>
      <c r="C91" s="29" t="n">
        <f aca="false">H91+BN91</f>
        <v>-0.0008058665</v>
      </c>
      <c r="D91" s="202" t="n">
        <f aca="false">I91+BL91</f>
        <v>-140.343396</v>
      </c>
      <c r="E91" s="202" t="n">
        <f aca="false">J91+BM91+'basis opt greeks'!D85</f>
        <v>-2.47402710472279</v>
      </c>
      <c r="F91" s="193" t="n">
        <f aca="false">K91+L91+M91</f>
        <v>-0.13794509</v>
      </c>
      <c r="G91" s="47"/>
      <c r="H91" s="47"/>
      <c r="I91" s="47"/>
      <c r="J91" s="47"/>
      <c r="K91" s="203" t="n">
        <f aca="false">[5]POSITION!D88</f>
        <v>0</v>
      </c>
      <c r="L91" s="67" t="n">
        <f aca="false">VLOOKUP(A91,HEDGEQUANTITIES,2,FALSE())</f>
        <v>-0.13794509</v>
      </c>
      <c r="M91" s="67"/>
      <c r="N91" s="204"/>
      <c r="O91" s="47" t="n">
        <f aca="false">BN91*U91*100</f>
        <v>-0</v>
      </c>
      <c r="AB91" s="47" t="n">
        <f aca="false">K91+L91+AD91</f>
        <v>-0.13794509</v>
      </c>
      <c r="AD91" s="207"/>
      <c r="AF91" s="207"/>
      <c r="AH91" s="47" t="n">
        <f aca="false">AD91-AF91</f>
        <v>0</v>
      </c>
      <c r="BL91" s="53" t="n">
        <f aca="false">VLOOKUP($A91,OPTIONRISK,9,FALSE())</f>
        <v>-140.343396</v>
      </c>
      <c r="BM91" s="53" t="n">
        <f aca="false">VLOOKUP($A91,OPTIONRISK,10,FALSE())</f>
        <v>-2.47402710472279</v>
      </c>
      <c r="BN91" s="29" t="n">
        <f aca="false">VLOOKUP($A91,OPTIONRISK,5,FALSE())</f>
        <v>-0.0008058665</v>
      </c>
    </row>
    <row r="92" customFormat="false" ht="12.75" hidden="false" customHeight="false" outlineLevel="0" collapsed="false">
      <c r="A92" s="36" t="n">
        <v>39600</v>
      </c>
      <c r="B92" s="47" t="n">
        <f aca="false">G92+L92+N92+K92+M92+O92</f>
        <v>-0.13794509</v>
      </c>
      <c r="C92" s="29" t="n">
        <f aca="false">H92+BN92</f>
        <v>-0.0008058665</v>
      </c>
      <c r="D92" s="202" t="n">
        <f aca="false">I92+BL92</f>
        <v>-140.343396</v>
      </c>
      <c r="E92" s="202" t="n">
        <f aca="false">J92+BM92+'basis opt greeks'!D86</f>
        <v>-2.47402710472279</v>
      </c>
      <c r="F92" s="193" t="n">
        <f aca="false">K92+L92+M92</f>
        <v>-0.13794509</v>
      </c>
      <c r="G92" s="47"/>
      <c r="H92" s="47"/>
      <c r="I92" s="47"/>
      <c r="J92" s="47"/>
      <c r="K92" s="203" t="n">
        <f aca="false">[5]POSITION!D89</f>
        <v>0</v>
      </c>
      <c r="L92" s="67" t="n">
        <f aca="false">VLOOKUP(A92,HEDGEQUANTITIES,2,FALSE())</f>
        <v>-0.13794509</v>
      </c>
      <c r="M92" s="67"/>
      <c r="N92" s="204"/>
      <c r="O92" s="47" t="n">
        <f aca="false">BN92*U92*100</f>
        <v>-0</v>
      </c>
      <c r="AB92" s="47" t="n">
        <f aca="false">K92+L92+AD92</f>
        <v>-0.13794509</v>
      </c>
      <c r="AD92" s="207"/>
      <c r="AF92" s="207"/>
      <c r="AH92" s="47" t="n">
        <f aca="false">AD92-AF92</f>
        <v>0</v>
      </c>
      <c r="BL92" s="53" t="n">
        <f aca="false">VLOOKUP($A92,OPTIONRISK,9,FALSE())</f>
        <v>-140.343396</v>
      </c>
      <c r="BM92" s="53" t="n">
        <f aca="false">VLOOKUP($A92,OPTIONRISK,10,FALSE())</f>
        <v>-2.47402710472279</v>
      </c>
      <c r="BN92" s="29" t="n">
        <f aca="false">VLOOKUP($A92,OPTIONRISK,5,FALSE())</f>
        <v>-0.0008058665</v>
      </c>
    </row>
    <row r="93" customFormat="false" ht="12.75" hidden="false" customHeight="false" outlineLevel="0" collapsed="false">
      <c r="A93" s="36" t="n">
        <v>39600</v>
      </c>
      <c r="B93" s="47" t="n">
        <f aca="false">G93+L93+N93+K93+M93+O93</f>
        <v>-0.13794509</v>
      </c>
      <c r="C93" s="29" t="n">
        <f aca="false">H93+BN93</f>
        <v>-0.0008058665</v>
      </c>
      <c r="D93" s="202" t="n">
        <f aca="false">I93+BL93</f>
        <v>-140.343396</v>
      </c>
      <c r="E93" s="202" t="n">
        <f aca="false">J93+BM93+'basis opt greeks'!D87</f>
        <v>-2.47402710472279</v>
      </c>
      <c r="F93" s="193" t="n">
        <f aca="false">K93+L93+M93</f>
        <v>-0.13794509</v>
      </c>
      <c r="G93" s="47"/>
      <c r="H93" s="47"/>
      <c r="I93" s="47"/>
      <c r="J93" s="47"/>
      <c r="K93" s="203" t="n">
        <f aca="false">[5]POSITION!D90</f>
        <v>0</v>
      </c>
      <c r="L93" s="67" t="n">
        <f aca="false">VLOOKUP(A93,HEDGEQUANTITIES,2,FALSE())</f>
        <v>-0.13794509</v>
      </c>
      <c r="M93" s="67"/>
      <c r="N93" s="204"/>
      <c r="O93" s="47" t="n">
        <f aca="false">BN93*U93*100</f>
        <v>-0</v>
      </c>
      <c r="AB93" s="47" t="n">
        <f aca="false">K93+L93+AD93</f>
        <v>-0.13794509</v>
      </c>
      <c r="AD93" s="207"/>
      <c r="AF93" s="207"/>
      <c r="AH93" s="47" t="n">
        <f aca="false">AD93-AF93</f>
        <v>0</v>
      </c>
      <c r="BL93" s="53" t="n">
        <f aca="false">VLOOKUP($A93,OPTIONRISK,9,FALSE())</f>
        <v>-140.343396</v>
      </c>
      <c r="BM93" s="53" t="n">
        <f aca="false">VLOOKUP($A93,OPTIONRISK,10,FALSE())</f>
        <v>-2.47402710472279</v>
      </c>
      <c r="BN93" s="29" t="n">
        <f aca="false">VLOOKUP($A93,OPTIONRISK,5,FALSE())</f>
        <v>-0.0008058665</v>
      </c>
    </row>
    <row r="94" customFormat="false" ht="12.75" hidden="false" customHeight="false" outlineLevel="0" collapsed="false">
      <c r="A94" s="36" t="n">
        <v>39600</v>
      </c>
      <c r="B94" s="47" t="n">
        <f aca="false">G94+L94+N94+K94+M94+O94</f>
        <v>-0.13794509</v>
      </c>
      <c r="C94" s="29" t="n">
        <f aca="false">H94+BN94</f>
        <v>-0.0008058665</v>
      </c>
      <c r="D94" s="202" t="n">
        <f aca="false">I94+BL94</f>
        <v>-140.343396</v>
      </c>
      <c r="E94" s="202" t="n">
        <f aca="false">J94+BM94+'basis opt greeks'!D88</f>
        <v>-2.47402710472279</v>
      </c>
      <c r="F94" s="193" t="n">
        <f aca="false">K94+L94+M94</f>
        <v>-0.13794509</v>
      </c>
      <c r="G94" s="47"/>
      <c r="H94" s="47"/>
      <c r="I94" s="47"/>
      <c r="J94" s="47"/>
      <c r="K94" s="203" t="n">
        <f aca="false">[5]POSITION!D91</f>
        <v>0</v>
      </c>
      <c r="L94" s="67" t="n">
        <f aca="false">VLOOKUP(A94,HEDGEQUANTITIES,2,FALSE())</f>
        <v>-0.13794509</v>
      </c>
      <c r="M94" s="67"/>
      <c r="N94" s="204"/>
      <c r="O94" s="47" t="n">
        <f aca="false">BN94*U94*100</f>
        <v>-0</v>
      </c>
      <c r="AB94" s="47" t="n">
        <f aca="false">K94+L94+AD94</f>
        <v>-0.13794509</v>
      </c>
      <c r="AD94" s="207"/>
      <c r="AF94" s="207"/>
      <c r="AH94" s="47" t="n">
        <f aca="false">AD94-AF94</f>
        <v>0</v>
      </c>
      <c r="BL94" s="53" t="n">
        <f aca="false">VLOOKUP($A94,OPTIONRISK,9,FALSE())</f>
        <v>-140.343396</v>
      </c>
      <c r="BM94" s="53" t="n">
        <f aca="false">VLOOKUP($A94,OPTIONRISK,10,FALSE())</f>
        <v>-2.47402710472279</v>
      </c>
      <c r="BN94" s="29" t="n">
        <f aca="false">VLOOKUP($A94,OPTIONRISK,5,FALSE())</f>
        <v>-0.0008058665</v>
      </c>
    </row>
    <row r="95" customFormat="false" ht="13.5" hidden="false" customHeight="false" outlineLevel="0" collapsed="false">
      <c r="A95" s="36" t="n">
        <v>39600</v>
      </c>
      <c r="B95" s="47" t="n">
        <f aca="false">G95+L95+N95+K95+M95+O95</f>
        <v>-0.13794509</v>
      </c>
      <c r="C95" s="29" t="n">
        <f aca="false">H95+BN95</f>
        <v>-0.0008058665</v>
      </c>
      <c r="D95" s="202" t="n">
        <f aca="false">I95+BL95</f>
        <v>-140.343396</v>
      </c>
      <c r="E95" s="202" t="n">
        <f aca="false">J95+BM95+'basis opt greeks'!D89</f>
        <v>-2.47402710472279</v>
      </c>
      <c r="F95" s="211" t="n">
        <f aca="false">K95+L95+M95</f>
        <v>-0.13794509</v>
      </c>
      <c r="G95" s="47"/>
      <c r="H95" s="47"/>
      <c r="I95" s="47"/>
      <c r="J95" s="47"/>
      <c r="K95" s="203" t="n">
        <f aca="false">[5]POSITION!D92</f>
        <v>0</v>
      </c>
      <c r="L95" s="67" t="n">
        <f aca="false">VLOOKUP(A95,HEDGEQUANTITIES,2,FALSE())</f>
        <v>-0.13794509</v>
      </c>
      <c r="M95" s="67"/>
      <c r="N95" s="204"/>
      <c r="O95" s="47" t="n">
        <f aca="false">BN95*U95*100</f>
        <v>-0</v>
      </c>
      <c r="AB95" s="47" t="n">
        <f aca="false">K95+L95+AD95</f>
        <v>-0.13794509</v>
      </c>
      <c r="AD95" s="207"/>
      <c r="AF95" s="207"/>
      <c r="AH95" s="47" t="n">
        <f aca="false">AD95-AF95</f>
        <v>0</v>
      </c>
      <c r="BL95" s="53" t="n">
        <f aca="false">VLOOKUP($A95,OPTIONRISK,9,FALSE())</f>
        <v>-140.343396</v>
      </c>
      <c r="BM95" s="53" t="n">
        <f aca="false">VLOOKUP($A95,OPTIONRISK,10,FALSE())</f>
        <v>-2.47402710472279</v>
      </c>
      <c r="BN95" s="29" t="n">
        <f aca="false">VLOOKUP($A95,OPTIONRISK,5,FALSE())</f>
        <v>-0.0008058665</v>
      </c>
    </row>
    <row r="96" customFormat="false" ht="13.5" hidden="false" customHeight="false" outlineLevel="0" collapsed="false">
      <c r="A96" s="36" t="n">
        <v>39600</v>
      </c>
      <c r="B96" s="47" t="n">
        <f aca="false">G96+L96+N96+K96+M96+O96</f>
        <v>-0.13794509</v>
      </c>
      <c r="C96" s="29" t="n">
        <f aca="false">H96+BN96</f>
        <v>-0.0008058665</v>
      </c>
      <c r="D96" s="202" t="n">
        <f aca="false">I96+BL96</f>
        <v>-140.343396</v>
      </c>
      <c r="E96" s="202" t="n">
        <f aca="false">J96+BM96+'basis opt greeks'!D90</f>
        <v>-2.47402710472279</v>
      </c>
      <c r="F96" s="47"/>
      <c r="G96" s="47"/>
      <c r="H96" s="47"/>
      <c r="I96" s="47"/>
      <c r="J96" s="47"/>
      <c r="K96" s="203" t="n">
        <f aca="false">[5]POSITION!D93</f>
        <v>0</v>
      </c>
      <c r="L96" s="67" t="n">
        <f aca="false">VLOOKUP(A96,HEDGEQUANTITIES,2,FALSE())</f>
        <v>-0.13794509</v>
      </c>
      <c r="M96" s="67"/>
      <c r="N96" s="204"/>
      <c r="O96" s="47" t="n">
        <f aca="false">BN96*U96*100</f>
        <v>-0</v>
      </c>
      <c r="AB96" s="47" t="n">
        <f aca="false">K96+L96+AD96</f>
        <v>-0.13794509</v>
      </c>
      <c r="AD96" s="207"/>
      <c r="AF96" s="207"/>
      <c r="AH96" s="47" t="n">
        <f aca="false">AD96-AF96</f>
        <v>0</v>
      </c>
      <c r="BL96" s="53" t="n">
        <f aca="false">VLOOKUP($A96,OPTIONRISK,9,FALSE())</f>
        <v>-140.343396</v>
      </c>
      <c r="BM96" s="53" t="n">
        <f aca="false">VLOOKUP($A96,OPTIONRISK,10,FALSE())</f>
        <v>-2.47402710472279</v>
      </c>
      <c r="BN96" s="29" t="n">
        <f aca="false">VLOOKUP($A96,OPTIONRISK,5,FALSE())</f>
        <v>-0.0008058665</v>
      </c>
    </row>
    <row r="97" customFormat="false" ht="12.75" hidden="false" customHeight="false" outlineLevel="0" collapsed="false">
      <c r="A97" s="36" t="n">
        <v>39600</v>
      </c>
      <c r="B97" s="47" t="n">
        <f aca="false">G97+L97+N97+K97+M97+O97</f>
        <v>-0.13794509</v>
      </c>
      <c r="C97" s="29" t="n">
        <f aca="false">H97+BN97</f>
        <v>-0.0008058665</v>
      </c>
      <c r="D97" s="202" t="n">
        <f aca="false">I97+BL97</f>
        <v>-140.343396</v>
      </c>
      <c r="E97" s="202" t="n">
        <f aca="false">J97+BM97+'basis opt greeks'!D91</f>
        <v>-2.47402710472279</v>
      </c>
      <c r="F97" s="47"/>
      <c r="G97" s="47"/>
      <c r="H97" s="47"/>
      <c r="I97" s="47"/>
      <c r="J97" s="47"/>
      <c r="K97" s="203" t="n">
        <f aca="false">[5]POSITION!D94</f>
        <v>0</v>
      </c>
      <c r="L97" s="67" t="n">
        <f aca="false">VLOOKUP(A97,HEDGEQUANTITIES,2,FALSE())</f>
        <v>-0.13794509</v>
      </c>
      <c r="M97" s="67"/>
      <c r="N97" s="204"/>
      <c r="O97" s="47" t="n">
        <f aca="false">BN97*U97*100</f>
        <v>-0</v>
      </c>
      <c r="AB97" s="47" t="n">
        <f aca="false">K97+L97+AD97</f>
        <v>-0.13794509</v>
      </c>
      <c r="AD97" s="207"/>
      <c r="AF97" s="207"/>
      <c r="AH97" s="47" t="n">
        <f aca="false">AD97-AF97</f>
        <v>0</v>
      </c>
      <c r="BL97" s="53" t="n">
        <f aca="false">VLOOKUP($A97,OPTIONRISK,9,FALSE())</f>
        <v>-140.343396</v>
      </c>
      <c r="BM97" s="53" t="n">
        <f aca="false">VLOOKUP($A97,OPTIONRISK,10,FALSE())</f>
        <v>-2.47402710472279</v>
      </c>
      <c r="BN97" s="29" t="n">
        <f aca="false">VLOOKUP($A97,OPTIONRISK,5,FALSE())</f>
        <v>-0.0008058665</v>
      </c>
    </row>
    <row r="98" customFormat="false" ht="12.75" hidden="false" customHeight="false" outlineLevel="0" collapsed="false">
      <c r="A98" s="36" t="n">
        <v>39600</v>
      </c>
      <c r="B98" s="47" t="n">
        <f aca="false">G98+L98+N98+K98+M98+O98</f>
        <v>-0.13794509</v>
      </c>
      <c r="C98" s="29" t="n">
        <f aca="false">H98+BN98</f>
        <v>-0.0008058665</v>
      </c>
      <c r="D98" s="202" t="n">
        <f aca="false">I98+BL98</f>
        <v>-140.343396</v>
      </c>
      <c r="E98" s="202" t="n">
        <f aca="false">J98+BM98+'basis opt greeks'!D92</f>
        <v>-2.47402710472279</v>
      </c>
      <c r="F98" s="47"/>
      <c r="G98" s="47"/>
      <c r="H98" s="47"/>
      <c r="I98" s="47"/>
      <c r="J98" s="47"/>
      <c r="K98" s="203"/>
      <c r="L98" s="67" t="n">
        <f aca="false">VLOOKUP(A98,HEDGEQUANTITIES,2,FALSE())</f>
        <v>-0.13794509</v>
      </c>
      <c r="M98" s="67"/>
      <c r="N98" s="204"/>
      <c r="O98" s="47" t="n">
        <f aca="false">BN98*U98*100</f>
        <v>-0</v>
      </c>
      <c r="AB98" s="47" t="n">
        <f aca="false">K98+L98+AD98</f>
        <v>-0.22308415</v>
      </c>
      <c r="AD98" s="33" t="n">
        <v>-0.0851390600000001</v>
      </c>
      <c r="BL98" s="53" t="n">
        <f aca="false">VLOOKUP($A98,OPTIONRISK,9,FALSE())</f>
        <v>-140.343396</v>
      </c>
      <c r="BM98" s="53" t="n">
        <f aca="false">VLOOKUP($A98,OPTIONRISK,10,FALSE())</f>
        <v>-2.47402710472279</v>
      </c>
      <c r="BN98" s="29" t="n">
        <f aca="false">VLOOKUP($A98,OPTIONRISK,5,FALSE())</f>
        <v>-0.0008058665</v>
      </c>
    </row>
    <row r="99" customFormat="false" ht="12.75" hidden="false" customHeight="false" outlineLevel="0" collapsed="false">
      <c r="A99" s="36" t="n">
        <v>39600</v>
      </c>
      <c r="B99" s="47" t="n">
        <f aca="false">G99+L99+N99+K99+M99+O99</f>
        <v>-0.13794509</v>
      </c>
      <c r="C99" s="29" t="n">
        <f aca="false">H99+BN99</f>
        <v>-0.0008058665</v>
      </c>
      <c r="D99" s="202" t="n">
        <f aca="false">I99+BL99</f>
        <v>-140.343396</v>
      </c>
      <c r="E99" s="202" t="n">
        <f aca="false">J99+BM99+'basis opt greeks'!D93</f>
        <v>-2.47402710472279</v>
      </c>
      <c r="F99" s="47"/>
      <c r="G99" s="47"/>
      <c r="H99" s="47"/>
      <c r="I99" s="47"/>
      <c r="J99" s="47"/>
      <c r="K99" s="203"/>
      <c r="L99" s="67" t="n">
        <f aca="false">VLOOKUP(A99,HEDGEQUANTITIES,2,FALSE())</f>
        <v>-0.13794509</v>
      </c>
      <c r="M99" s="67"/>
      <c r="N99" s="204"/>
      <c r="O99" s="47" t="n">
        <f aca="false">BN99*U99*100</f>
        <v>-0</v>
      </c>
      <c r="AB99" s="47" t="n">
        <f aca="false">K99+L99+AD99</f>
        <v>-1.01757466</v>
      </c>
      <c r="AD99" s="33" t="n">
        <v>-0.879629570000001</v>
      </c>
      <c r="BL99" s="53" t="n">
        <f aca="false">VLOOKUP($A99,OPTIONRISK,9,FALSE())</f>
        <v>-140.343396</v>
      </c>
      <c r="BM99" s="53" t="n">
        <f aca="false">VLOOKUP($A99,OPTIONRISK,10,FALSE())</f>
        <v>-2.47402710472279</v>
      </c>
      <c r="BN99" s="29" t="n">
        <f aca="false">VLOOKUP($A99,OPTIONRISK,5,FALSE())</f>
        <v>-0.0008058665</v>
      </c>
    </row>
    <row r="100" customFormat="false" ht="12.75" hidden="false" customHeight="false" outlineLevel="0" collapsed="false">
      <c r="A100" s="36" t="n">
        <v>39600</v>
      </c>
      <c r="B100" s="47" t="n">
        <f aca="false">G100+L100+N100+K100+M100+O100</f>
        <v>-0.13794509</v>
      </c>
      <c r="C100" s="29" t="n">
        <f aca="false">H100+BN100</f>
        <v>-0.0008058665</v>
      </c>
      <c r="D100" s="202" t="n">
        <f aca="false">I100+BL100</f>
        <v>-140.343396</v>
      </c>
      <c r="E100" s="202" t="n">
        <f aca="false">J100+BM100+'basis opt greeks'!D94</f>
        <v>-2.47402710472279</v>
      </c>
      <c r="F100" s="47"/>
      <c r="G100" s="47"/>
      <c r="H100" s="47"/>
      <c r="I100" s="47"/>
      <c r="J100" s="47"/>
      <c r="K100" s="203"/>
      <c r="L100" s="67" t="n">
        <f aca="false">VLOOKUP(A100,HEDGEQUANTITIES,2,FALSE())</f>
        <v>-0.13794509</v>
      </c>
      <c r="M100" s="67"/>
      <c r="N100" s="204"/>
      <c r="O100" s="47" t="n">
        <f aca="false">BN100*U100*100</f>
        <v>-0</v>
      </c>
      <c r="AB100" s="47" t="n">
        <f aca="false">K100+L100+AD100</f>
        <v>-1.51269076</v>
      </c>
      <c r="AD100" s="33" t="n">
        <v>-1.37474567</v>
      </c>
      <c r="BL100" s="53" t="n">
        <f aca="false">VLOOKUP($A100,OPTIONRISK,9,FALSE())</f>
        <v>-140.343396</v>
      </c>
      <c r="BM100" s="53" t="n">
        <f aca="false">VLOOKUP($A100,OPTIONRISK,10,FALSE())</f>
        <v>-2.47402710472279</v>
      </c>
      <c r="BN100" s="29" t="n">
        <f aca="false">VLOOKUP($A100,OPTIONRISK,5,FALSE())</f>
        <v>-0.0008058665</v>
      </c>
    </row>
    <row r="101" customFormat="false" ht="12.75" hidden="false" customHeight="false" outlineLevel="0" collapsed="false">
      <c r="B101" s="47"/>
      <c r="C101" s="29"/>
      <c r="D101" s="53"/>
      <c r="E101" s="53"/>
      <c r="F101" s="47"/>
      <c r="G101" s="47"/>
      <c r="H101" s="47"/>
      <c r="I101" s="47"/>
      <c r="J101" s="47"/>
      <c r="K101" s="203"/>
      <c r="L101" s="67"/>
      <c r="M101" s="67"/>
      <c r="N101" s="204"/>
      <c r="O101" s="47" t="n">
        <f aca="false">BN101*U101*100</f>
        <v>0</v>
      </c>
      <c r="AB101" s="47" t="n">
        <f aca="false">K101+L101+AD101</f>
        <v>-1.70660103</v>
      </c>
      <c r="AD101" s="33" t="n">
        <v>-1.70660103</v>
      </c>
    </row>
    <row r="102" customFormat="false" ht="12.75" hidden="false" customHeight="false" outlineLevel="0" collapsed="false">
      <c r="F102" s="47"/>
      <c r="G102" s="47"/>
      <c r="H102" s="47"/>
      <c r="I102" s="47"/>
      <c r="J102" s="47"/>
      <c r="K102" s="203"/>
      <c r="L102" s="67"/>
      <c r="M102" s="67"/>
      <c r="N102" s="204"/>
      <c r="O102" s="47" t="n">
        <f aca="false">BN102*U102*100</f>
        <v>0</v>
      </c>
      <c r="AB102" s="47" t="n">
        <f aca="false">K102+L102+AD102</f>
        <v>-1.94214147</v>
      </c>
      <c r="AD102" s="33" t="n">
        <v>-1.94214147</v>
      </c>
    </row>
    <row r="103" customFormat="false" ht="12.75" hidden="false" customHeight="false" outlineLevel="0" collapsed="false">
      <c r="F103" s="47"/>
      <c r="G103" s="47"/>
      <c r="H103" s="47"/>
      <c r="I103" s="47"/>
      <c r="J103" s="47"/>
      <c r="K103" s="203"/>
      <c r="L103" s="67"/>
      <c r="M103" s="67"/>
      <c r="N103" s="204"/>
      <c r="O103" s="47" t="n">
        <f aca="false">BN103*U103*100</f>
        <v>0</v>
      </c>
      <c r="AB103" s="47" t="n">
        <f aca="false">K103+L103+AD103</f>
        <v>-2.11736572</v>
      </c>
      <c r="AD103" s="33" t="n">
        <v>-2.11736572</v>
      </c>
    </row>
    <row r="104" customFormat="false" ht="12.75" hidden="false" customHeight="false" outlineLevel="0" collapsed="false">
      <c r="F104" s="47"/>
      <c r="G104" s="47"/>
      <c r="H104" s="47"/>
      <c r="I104" s="47"/>
      <c r="J104" s="47"/>
      <c r="K104" s="203"/>
      <c r="L104" s="67"/>
      <c r="M104" s="67"/>
      <c r="N104" s="204"/>
      <c r="O104" s="47" t="n">
        <f aca="false">BN104*U104*100</f>
        <v>0</v>
      </c>
      <c r="AB104" s="47" t="n">
        <f aca="false">K104+L104+AD104</f>
        <v>-2.25297483</v>
      </c>
      <c r="AD104" s="33" t="n">
        <v>-2.25297483</v>
      </c>
    </row>
    <row r="105" customFormat="false" ht="12.75" hidden="false" customHeight="false" outlineLevel="0" collapsed="false">
      <c r="F105" s="47"/>
      <c r="G105" s="47"/>
      <c r="H105" s="47"/>
      <c r="I105" s="47"/>
      <c r="J105" s="47"/>
      <c r="K105" s="203"/>
      <c r="L105" s="67"/>
      <c r="M105" s="67"/>
      <c r="N105" s="204"/>
      <c r="O105" s="47" t="n">
        <f aca="false">BN105*U105*100</f>
        <v>0</v>
      </c>
      <c r="AB105" s="47" t="n">
        <f aca="false">K105+L105+AD105</f>
        <v>-2.36152104</v>
      </c>
      <c r="AD105" s="33" t="n">
        <v>-2.36152104</v>
      </c>
    </row>
    <row r="106" customFormat="false" ht="12.75" hidden="false" customHeight="false" outlineLevel="0" collapsed="false">
      <c r="F106" s="47"/>
      <c r="G106" s="47"/>
      <c r="H106" s="47"/>
      <c r="I106" s="47"/>
      <c r="J106" s="47"/>
      <c r="K106" s="203"/>
      <c r="L106" s="67"/>
      <c r="M106" s="67"/>
      <c r="N106" s="204"/>
      <c r="O106" s="47" t="n">
        <f aca="false">BN106*U106*100</f>
        <v>0</v>
      </c>
      <c r="AB106" s="47" t="n">
        <f aca="false">K106+L106+AD106</f>
        <v>-2.45095025</v>
      </c>
      <c r="AD106" s="33" t="n">
        <v>-2.45095025</v>
      </c>
    </row>
    <row r="107" customFormat="false" ht="12.75" hidden="false" customHeight="false" outlineLevel="0" collapsed="false">
      <c r="F107" s="47"/>
      <c r="G107" s="47"/>
      <c r="H107" s="47"/>
      <c r="I107" s="47"/>
      <c r="J107" s="47"/>
      <c r="K107" s="203"/>
      <c r="L107" s="67"/>
      <c r="M107" s="67"/>
      <c r="N107" s="204"/>
      <c r="O107" s="47" t="n">
        <f aca="false">BN107*U107*100</f>
        <v>0</v>
      </c>
      <c r="AB107" s="47" t="n">
        <f aca="false">K107+L107+AD107</f>
        <v>-2.52648099</v>
      </c>
      <c r="AD107" s="33" t="n">
        <v>-2.52648099</v>
      </c>
    </row>
    <row r="108" customFormat="false" ht="12.75" hidden="false" customHeight="false" outlineLevel="0" collapsed="false">
      <c r="F108" s="47"/>
      <c r="G108" s="47"/>
      <c r="H108" s="47"/>
      <c r="I108" s="47"/>
      <c r="J108" s="47"/>
      <c r="K108" s="203"/>
      <c r="L108" s="67"/>
      <c r="M108" s="67"/>
      <c r="N108" s="204"/>
      <c r="O108" s="47" t="n">
        <f aca="false">BN108*U108*100</f>
        <v>0</v>
      </c>
      <c r="AB108" s="47" t="n">
        <f aca="false">K108+L108+AD108</f>
        <v>-2.59165856</v>
      </c>
      <c r="AD108" s="33" t="n">
        <v>-2.59165856</v>
      </c>
    </row>
    <row r="109" customFormat="false" ht="13.5" hidden="false" customHeight="false" outlineLevel="0" collapsed="false">
      <c r="F109" s="47"/>
      <c r="G109" s="47"/>
      <c r="H109" s="47"/>
      <c r="I109" s="47"/>
      <c r="J109" s="47"/>
      <c r="K109" s="212"/>
      <c r="L109" s="67"/>
      <c r="M109" s="70"/>
      <c r="N109" s="213"/>
      <c r="O109" s="47" t="n">
        <f aca="false">BN109*U109*100</f>
        <v>0</v>
      </c>
      <c r="AB109" s="47" t="n">
        <f aca="false">K109+L109+AD109</f>
        <v>-2.64895607</v>
      </c>
      <c r="AD109" s="33" t="n">
        <v>-2.64895607</v>
      </c>
    </row>
    <row r="110" customFormat="false" ht="13.5" hidden="false" customHeight="false" outlineLevel="0" collapsed="false">
      <c r="G110" s="47"/>
      <c r="H110" s="47"/>
      <c r="I110" s="47"/>
      <c r="J110" s="47"/>
      <c r="K110" s="47"/>
      <c r="AD110" s="33" t="n">
        <v>-2.70009439</v>
      </c>
    </row>
    <row r="111" customFormat="false" ht="12.75" hidden="false" customHeight="false" outlineLevel="0" collapsed="false">
      <c r="G111" s="47"/>
      <c r="H111" s="47"/>
      <c r="I111" s="47"/>
      <c r="J111" s="47"/>
      <c r="K111" s="47"/>
      <c r="AD111" s="33" t="n">
        <v>-2.74636581</v>
      </c>
    </row>
    <row r="112" customFormat="false" ht="12.75" hidden="false" customHeight="false" outlineLevel="0" collapsed="false">
      <c r="G112" s="47"/>
      <c r="H112" s="47"/>
      <c r="I112" s="47"/>
      <c r="J112" s="47"/>
      <c r="K112" s="47"/>
      <c r="AD112" s="33" t="n">
        <v>-2.78872345</v>
      </c>
    </row>
    <row r="113" customFormat="false" ht="12.75" hidden="false" customHeight="false" outlineLevel="0" collapsed="false">
      <c r="G113" s="47"/>
      <c r="H113" s="47"/>
      <c r="I113" s="47"/>
      <c r="J113" s="47"/>
      <c r="K113" s="47"/>
      <c r="AD113" s="33" t="n">
        <v>-3.0690938</v>
      </c>
    </row>
    <row r="114" customFormat="false" ht="12.75" hidden="false" customHeight="false" outlineLevel="0" collapsed="false">
      <c r="G114" s="47"/>
      <c r="H114" s="47"/>
      <c r="I114" s="47"/>
      <c r="J114" s="47"/>
      <c r="K114" s="47"/>
      <c r="AD114" s="33" t="n">
        <v>-3.10045454</v>
      </c>
    </row>
    <row r="115" customFormat="false" ht="12.75" hidden="false" customHeight="false" outlineLevel="0" collapsed="false">
      <c r="G115" s="47"/>
      <c r="H115" s="47"/>
      <c r="I115" s="47"/>
      <c r="J115" s="47"/>
      <c r="K115" s="47"/>
      <c r="AD115" s="33" t="n">
        <v>-3.12986219</v>
      </c>
    </row>
    <row r="116" customFormat="false" ht="12.75" hidden="false" customHeight="false" outlineLevel="0" collapsed="false">
      <c r="G116" s="47"/>
      <c r="H116" s="47"/>
      <c r="I116" s="47"/>
      <c r="J116" s="47"/>
      <c r="K116" s="47"/>
      <c r="AD116" s="33" t="n">
        <v>-3.15762962</v>
      </c>
    </row>
    <row r="117" customFormat="false" ht="12.75" hidden="false" customHeight="false" outlineLevel="0" collapsed="false">
      <c r="G117" s="47"/>
      <c r="H117" s="47"/>
      <c r="I117" s="47"/>
      <c r="J117" s="47"/>
      <c r="K117" s="47"/>
      <c r="AD117" s="33" t="n">
        <v>-3.18400533</v>
      </c>
    </row>
    <row r="118" customFormat="false" ht="12.75" hidden="false" customHeight="false" outlineLevel="0" collapsed="false">
      <c r="G118" s="47"/>
      <c r="H118" s="47"/>
      <c r="I118" s="47"/>
      <c r="J118" s="47"/>
      <c r="K118" s="47"/>
      <c r="AD118" s="33" t="n">
        <v>-3.20918755</v>
      </c>
    </row>
    <row r="119" customFormat="false" ht="12.75" hidden="false" customHeight="false" outlineLevel="0" collapsed="false">
      <c r="G119" s="47"/>
      <c r="H119" s="47"/>
      <c r="I119" s="47"/>
      <c r="J119" s="47"/>
      <c r="K119" s="47"/>
      <c r="AD119" s="33" t="n">
        <v>-3.23333779</v>
      </c>
    </row>
    <row r="120" customFormat="false" ht="12.75" hidden="false" customHeight="false" outlineLevel="0" collapsed="false">
      <c r="G120" s="47"/>
      <c r="H120" s="47"/>
      <c r="I120" s="47"/>
      <c r="J120" s="47"/>
      <c r="K120" s="47"/>
      <c r="AD120" s="33" t="n">
        <v>-3.25658714</v>
      </c>
    </row>
    <row r="121" customFormat="false" ht="12.75" hidden="false" customHeight="false" outlineLevel="0" collapsed="false">
      <c r="G121" s="47"/>
      <c r="H121" s="47"/>
      <c r="I121" s="47"/>
      <c r="J121" s="47"/>
      <c r="K121" s="47"/>
      <c r="AD121" s="33" t="n">
        <v>-3.27904526</v>
      </c>
    </row>
    <row r="122" customFormat="false" ht="12.75" hidden="false" customHeight="false" outlineLevel="0" collapsed="false">
      <c r="G122" s="47"/>
      <c r="H122" s="47"/>
      <c r="I122" s="47"/>
      <c r="J122" s="47"/>
      <c r="K122" s="47"/>
      <c r="AD122" s="33" t="n">
        <v>-3.30080244</v>
      </c>
    </row>
    <row r="123" customFormat="false" ht="12.75" hidden="false" customHeight="false" outlineLevel="0" collapsed="false">
      <c r="G123" s="47"/>
      <c r="H123" s="47"/>
      <c r="I123" s="47"/>
      <c r="J123" s="47"/>
      <c r="K123" s="47"/>
    </row>
    <row r="124" customFormat="false" ht="12.75" hidden="false" customHeight="false" outlineLevel="0" collapsed="false">
      <c r="G124" s="47"/>
      <c r="H124" s="47"/>
      <c r="I124" s="47"/>
      <c r="J124" s="47"/>
      <c r="K124" s="47"/>
    </row>
    <row r="125" customFormat="false" ht="12.75" hidden="false" customHeight="false" outlineLevel="0" collapsed="false">
      <c r="G125" s="47"/>
      <c r="H125" s="47"/>
      <c r="I125" s="47"/>
      <c r="J125" s="47"/>
      <c r="K125" s="47"/>
    </row>
    <row r="126" customFormat="false" ht="12.75" hidden="false" customHeight="false" outlineLevel="0" collapsed="false">
      <c r="G126" s="47"/>
      <c r="H126" s="47"/>
      <c r="I126" s="47"/>
      <c r="J126" s="47"/>
      <c r="K126" s="47"/>
    </row>
    <row r="127" customFormat="false" ht="12.75" hidden="false" customHeight="false" outlineLevel="0" collapsed="false">
      <c r="G127" s="47"/>
      <c r="H127" s="47"/>
      <c r="I127" s="47"/>
      <c r="J127" s="47"/>
      <c r="K127" s="47"/>
    </row>
    <row r="128" customFormat="false" ht="12.75" hidden="false" customHeight="false" outlineLevel="0" collapsed="false">
      <c r="G128" s="47"/>
      <c r="H128" s="47"/>
      <c r="I128" s="47"/>
      <c r="J128" s="47"/>
      <c r="K128" s="47"/>
    </row>
    <row r="129" customFormat="false" ht="12.75" hidden="false" customHeight="false" outlineLevel="0" collapsed="false">
      <c r="G129" s="47"/>
      <c r="H129" s="47"/>
      <c r="I129" s="47"/>
      <c r="J129" s="47"/>
      <c r="K129" s="47"/>
    </row>
    <row r="130" customFormat="false" ht="12.75" hidden="false" customHeight="false" outlineLevel="0" collapsed="false">
      <c r="G130" s="47"/>
      <c r="H130" s="47"/>
      <c r="I130" s="47"/>
      <c r="J130" s="47"/>
      <c r="K130" s="47"/>
    </row>
    <row r="131" customFormat="false" ht="12.75" hidden="false" customHeight="false" outlineLevel="0" collapsed="false">
      <c r="G131" s="47"/>
      <c r="H131" s="47"/>
      <c r="I131" s="47"/>
      <c r="J131" s="47"/>
      <c r="K131" s="47"/>
    </row>
    <row r="132" customFormat="false" ht="12.75" hidden="false" customHeight="false" outlineLevel="0" collapsed="false">
      <c r="G132" s="47"/>
      <c r="H132" s="47"/>
      <c r="I132" s="47"/>
      <c r="J132" s="47"/>
      <c r="K132" s="47"/>
    </row>
    <row r="133" customFormat="false" ht="12.75" hidden="false" customHeight="false" outlineLevel="0" collapsed="false">
      <c r="G133" s="47"/>
      <c r="H133" s="47"/>
      <c r="I133" s="47"/>
      <c r="J133" s="47"/>
      <c r="K133" s="47"/>
    </row>
    <row r="134" customFormat="false" ht="12.75" hidden="false" customHeight="false" outlineLevel="0" collapsed="false">
      <c r="G134" s="47"/>
      <c r="H134" s="47"/>
      <c r="I134" s="47"/>
      <c r="J134" s="47"/>
      <c r="K134" s="47"/>
    </row>
    <row r="135" customFormat="false" ht="12.75" hidden="false" customHeight="false" outlineLevel="0" collapsed="false">
      <c r="G135" s="47"/>
      <c r="H135" s="47"/>
      <c r="I135" s="47"/>
      <c r="J135" s="47"/>
      <c r="K135" s="47"/>
    </row>
    <row r="136" customFormat="false" ht="12.75" hidden="false" customHeight="false" outlineLevel="0" collapsed="false">
      <c r="G136" s="47"/>
      <c r="H136" s="47"/>
      <c r="I136" s="47"/>
      <c r="J136" s="47"/>
      <c r="K136" s="47"/>
    </row>
    <row r="137" customFormat="false" ht="12.75" hidden="false" customHeight="false" outlineLevel="0" collapsed="false">
      <c r="G137" s="47"/>
      <c r="H137" s="47"/>
      <c r="I137" s="47"/>
      <c r="J137" s="47"/>
      <c r="K137" s="47"/>
    </row>
    <row r="138" customFormat="false" ht="12.75" hidden="false" customHeight="false" outlineLevel="0" collapsed="false">
      <c r="G138" s="47"/>
      <c r="H138" s="47"/>
      <c r="I138" s="47"/>
      <c r="J138" s="47"/>
      <c r="K138" s="47"/>
    </row>
    <row r="139" customFormat="false" ht="12.75" hidden="false" customHeight="false" outlineLevel="0" collapsed="false">
      <c r="G139" s="47"/>
      <c r="H139" s="47"/>
      <c r="I139" s="47"/>
      <c r="J139" s="47"/>
      <c r="K139" s="47"/>
    </row>
    <row r="140" customFormat="false" ht="12.75" hidden="false" customHeight="false" outlineLevel="0" collapsed="false">
      <c r="G140" s="47"/>
      <c r="H140" s="47"/>
      <c r="I140" s="47"/>
      <c r="J140" s="47"/>
      <c r="K140" s="47"/>
    </row>
    <row r="141" customFormat="false" ht="12.75" hidden="false" customHeight="false" outlineLevel="0" collapsed="false">
      <c r="G141" s="47"/>
      <c r="H141" s="47"/>
      <c r="I141" s="47"/>
      <c r="J141" s="47"/>
      <c r="K141" s="47"/>
    </row>
    <row r="142" customFormat="false" ht="12.75" hidden="false" customHeight="false" outlineLevel="0" collapsed="false">
      <c r="G142" s="47"/>
      <c r="H142" s="47"/>
      <c r="I142" s="47"/>
      <c r="J142" s="47"/>
      <c r="K142" s="47"/>
    </row>
    <row r="143" customFormat="false" ht="12.75" hidden="false" customHeight="false" outlineLevel="0" collapsed="false">
      <c r="G143" s="47"/>
      <c r="H143" s="47"/>
      <c r="I143" s="47"/>
      <c r="J143" s="47"/>
      <c r="K143" s="47"/>
    </row>
    <row r="144" customFormat="false" ht="12.75" hidden="false" customHeight="false" outlineLevel="0" collapsed="false">
      <c r="G144" s="47"/>
      <c r="H144" s="47"/>
      <c r="I144" s="47"/>
      <c r="J144" s="47"/>
      <c r="K144" s="47"/>
    </row>
    <row r="145" customFormat="false" ht="12.75" hidden="false" customHeight="false" outlineLevel="0" collapsed="false">
      <c r="G145" s="47"/>
      <c r="H145" s="47"/>
      <c r="I145" s="47"/>
      <c r="J145" s="47"/>
      <c r="K145" s="47"/>
    </row>
    <row r="146" customFormat="false" ht="12.75" hidden="false" customHeight="false" outlineLevel="0" collapsed="false">
      <c r="G146" s="47"/>
      <c r="H146" s="47"/>
      <c r="I146" s="47"/>
      <c r="J146" s="47"/>
      <c r="K146" s="47"/>
    </row>
    <row r="147" customFormat="false" ht="12.75" hidden="false" customHeight="false" outlineLevel="0" collapsed="false">
      <c r="G147" s="47"/>
      <c r="H147" s="47"/>
      <c r="I147" s="47"/>
      <c r="J147" s="47"/>
      <c r="K147" s="47"/>
    </row>
    <row r="148" customFormat="false" ht="12.75" hidden="false" customHeight="false" outlineLevel="0" collapsed="false">
      <c r="G148" s="47"/>
      <c r="H148" s="47"/>
      <c r="I148" s="47"/>
      <c r="J148" s="47"/>
      <c r="K148" s="47"/>
    </row>
    <row r="149" customFormat="false" ht="12.75" hidden="false" customHeight="false" outlineLevel="0" collapsed="false">
      <c r="G149" s="47"/>
      <c r="H149" s="47"/>
      <c r="I149" s="47"/>
      <c r="J149" s="47"/>
      <c r="K149" s="47"/>
    </row>
    <row r="150" customFormat="false" ht="12.75" hidden="false" customHeight="false" outlineLevel="0" collapsed="false">
      <c r="G150" s="47"/>
      <c r="H150" s="47"/>
      <c r="I150" s="47"/>
      <c r="J150" s="47"/>
      <c r="K150" s="47"/>
    </row>
    <row r="151" customFormat="false" ht="12.75" hidden="false" customHeight="false" outlineLevel="0" collapsed="false">
      <c r="G151" s="47"/>
      <c r="H151" s="47"/>
      <c r="I151" s="47"/>
      <c r="J151" s="47"/>
      <c r="K151" s="47"/>
    </row>
    <row r="152" customFormat="false" ht="12.75" hidden="false" customHeight="false" outlineLevel="0" collapsed="false">
      <c r="G152" s="47"/>
      <c r="H152" s="47"/>
      <c r="I152" s="47"/>
      <c r="J152" s="47"/>
      <c r="K152" s="47"/>
    </row>
    <row r="153" customFormat="false" ht="12.75" hidden="false" customHeight="false" outlineLevel="0" collapsed="false">
      <c r="G153" s="47"/>
      <c r="H153" s="47"/>
      <c r="I153" s="47"/>
      <c r="J153" s="47"/>
      <c r="K153" s="47"/>
    </row>
    <row r="154" customFormat="false" ht="12.75" hidden="false" customHeight="false" outlineLevel="0" collapsed="false">
      <c r="G154" s="47"/>
      <c r="H154" s="47"/>
      <c r="I154" s="47"/>
      <c r="J154" s="47"/>
      <c r="K154" s="47"/>
    </row>
    <row r="155" customFormat="false" ht="12.75" hidden="false" customHeight="false" outlineLevel="0" collapsed="false">
      <c r="G155" s="47"/>
      <c r="H155" s="47"/>
      <c r="I155" s="47"/>
      <c r="J155" s="47"/>
      <c r="K155" s="47"/>
    </row>
    <row r="156" customFormat="false" ht="12.75" hidden="false" customHeight="false" outlineLevel="0" collapsed="false">
      <c r="G156" s="47"/>
      <c r="H156" s="47"/>
      <c r="I156" s="47"/>
      <c r="J156" s="47"/>
      <c r="K156" s="47"/>
    </row>
    <row r="157" customFormat="false" ht="12.75" hidden="false" customHeight="false" outlineLevel="0" collapsed="false">
      <c r="G157" s="47"/>
      <c r="H157" s="47"/>
      <c r="I157" s="47"/>
      <c r="J157" s="47"/>
      <c r="K157" s="47"/>
    </row>
    <row r="158" customFormat="false" ht="12.75" hidden="false" customHeight="false" outlineLevel="0" collapsed="false">
      <c r="G158" s="47"/>
      <c r="H158" s="47"/>
      <c r="I158" s="47"/>
      <c r="J158" s="47"/>
      <c r="K158" s="47"/>
    </row>
    <row r="159" customFormat="false" ht="12.75" hidden="false" customHeight="false" outlineLevel="0" collapsed="false">
      <c r="G159" s="47"/>
      <c r="H159" s="47"/>
      <c r="I159" s="47"/>
      <c r="J159" s="47"/>
      <c r="K159" s="47"/>
    </row>
    <row r="160" customFormat="false" ht="12.75" hidden="false" customHeight="false" outlineLevel="0" collapsed="false">
      <c r="G160" s="47"/>
      <c r="H160" s="47"/>
      <c r="I160" s="47"/>
      <c r="J160" s="47"/>
      <c r="K160" s="47"/>
    </row>
    <row r="161" customFormat="false" ht="12.75" hidden="false" customHeight="false" outlineLevel="0" collapsed="false">
      <c r="G161" s="47"/>
      <c r="H161" s="47"/>
      <c r="I161" s="47"/>
      <c r="J161" s="47"/>
      <c r="K161" s="47"/>
    </row>
    <row r="162" customFormat="false" ht="12.75" hidden="false" customHeight="false" outlineLevel="0" collapsed="false">
      <c r="G162" s="47"/>
      <c r="H162" s="47"/>
      <c r="I162" s="47"/>
      <c r="J162" s="47"/>
      <c r="K162" s="47"/>
    </row>
    <row r="163" customFormat="false" ht="12.75" hidden="false" customHeight="false" outlineLevel="0" collapsed="false">
      <c r="G163" s="47"/>
      <c r="H163" s="47"/>
      <c r="I163" s="47"/>
      <c r="J163" s="47"/>
      <c r="K163" s="47"/>
    </row>
    <row r="164" customFormat="false" ht="12.75" hidden="false" customHeight="false" outlineLevel="0" collapsed="false">
      <c r="G164" s="47"/>
      <c r="H164" s="47"/>
      <c r="I164" s="47"/>
      <c r="J164" s="47"/>
      <c r="K164" s="47"/>
    </row>
    <row r="165" customFormat="false" ht="12.75" hidden="false" customHeight="false" outlineLevel="0" collapsed="false">
      <c r="G165" s="47"/>
      <c r="H165" s="47"/>
      <c r="I165" s="47"/>
      <c r="J165" s="47"/>
      <c r="K165" s="47"/>
    </row>
    <row r="166" customFormat="false" ht="12.75" hidden="false" customHeight="false" outlineLevel="0" collapsed="false">
      <c r="G166" s="47"/>
      <c r="H166" s="47"/>
      <c r="I166" s="47"/>
      <c r="J166" s="47"/>
      <c r="K166" s="47"/>
    </row>
    <row r="167" customFormat="false" ht="12.75" hidden="false" customHeight="false" outlineLevel="0" collapsed="false">
      <c r="G167" s="47"/>
      <c r="H167" s="47"/>
      <c r="I167" s="47"/>
      <c r="J167" s="47"/>
      <c r="K167" s="47"/>
    </row>
    <row r="168" customFormat="false" ht="12.75" hidden="false" customHeight="false" outlineLevel="0" collapsed="false">
      <c r="G168" s="47"/>
      <c r="H168" s="47"/>
      <c r="I168" s="47"/>
      <c r="J168" s="47"/>
      <c r="K168" s="47"/>
    </row>
    <row r="169" customFormat="false" ht="12.75" hidden="false" customHeight="false" outlineLevel="0" collapsed="false">
      <c r="G169" s="47"/>
      <c r="H169" s="47"/>
      <c r="I169" s="47"/>
      <c r="J169" s="47"/>
      <c r="K169" s="47"/>
    </row>
    <row r="170" customFormat="false" ht="12.75" hidden="false" customHeight="false" outlineLevel="0" collapsed="false">
      <c r="G170" s="47"/>
      <c r="H170" s="47"/>
      <c r="I170" s="47"/>
      <c r="J170" s="47"/>
      <c r="K170" s="47"/>
    </row>
    <row r="171" customFormat="false" ht="12.75" hidden="false" customHeight="false" outlineLevel="0" collapsed="false">
      <c r="G171" s="47"/>
      <c r="H171" s="47"/>
      <c r="I171" s="47"/>
      <c r="J171" s="47"/>
      <c r="K171" s="47"/>
    </row>
    <row r="172" customFormat="false" ht="12.75" hidden="false" customHeight="false" outlineLevel="0" collapsed="false">
      <c r="G172" s="47"/>
      <c r="H172" s="47"/>
      <c r="I172" s="47"/>
      <c r="J172" s="47"/>
      <c r="K172" s="47"/>
    </row>
    <row r="173" customFormat="false" ht="12.75" hidden="false" customHeight="false" outlineLevel="0" collapsed="false">
      <c r="G173" s="47"/>
      <c r="H173" s="47"/>
      <c r="I173" s="47"/>
      <c r="J173" s="47"/>
      <c r="K173" s="47"/>
    </row>
    <row r="174" customFormat="false" ht="12.75" hidden="false" customHeight="false" outlineLevel="0" collapsed="false">
      <c r="G174" s="47"/>
      <c r="H174" s="47"/>
      <c r="I174" s="47"/>
      <c r="J174" s="47"/>
      <c r="K174" s="47"/>
    </row>
    <row r="175" customFormat="false" ht="12.75" hidden="false" customHeight="false" outlineLevel="0" collapsed="false">
      <c r="G175" s="47"/>
      <c r="H175" s="47"/>
      <c r="I175" s="47"/>
      <c r="J175" s="47"/>
      <c r="K175" s="47"/>
    </row>
    <row r="176" customFormat="false" ht="12.75" hidden="false" customHeight="false" outlineLevel="0" collapsed="false">
      <c r="G176" s="47"/>
      <c r="H176" s="47"/>
      <c r="I176" s="47"/>
      <c r="J176" s="47"/>
      <c r="K176" s="47"/>
    </row>
    <row r="177" customFormat="false" ht="12.75" hidden="false" customHeight="false" outlineLevel="0" collapsed="false">
      <c r="G177" s="47"/>
      <c r="H177" s="47"/>
      <c r="I177" s="47"/>
      <c r="J177" s="47"/>
      <c r="K177" s="47"/>
    </row>
    <row r="178" customFormat="false" ht="12.75" hidden="false" customHeight="false" outlineLevel="0" collapsed="false">
      <c r="G178" s="47"/>
      <c r="H178" s="47"/>
      <c r="I178" s="47"/>
      <c r="J178" s="47"/>
      <c r="K178" s="47"/>
    </row>
    <row r="179" customFormat="false" ht="12.75" hidden="false" customHeight="false" outlineLevel="0" collapsed="false">
      <c r="G179" s="47"/>
      <c r="H179" s="47"/>
      <c r="I179" s="47"/>
      <c r="J179" s="47"/>
      <c r="K179" s="47"/>
    </row>
    <row r="180" customFormat="false" ht="12.75" hidden="false" customHeight="false" outlineLevel="0" collapsed="false">
      <c r="G180" s="47"/>
      <c r="H180" s="47"/>
      <c r="I180" s="47"/>
      <c r="J180" s="47"/>
      <c r="K180" s="47"/>
    </row>
    <row r="181" customFormat="false" ht="12.75" hidden="false" customHeight="false" outlineLevel="0" collapsed="false">
      <c r="G181" s="47"/>
      <c r="H181" s="47"/>
      <c r="I181" s="47"/>
      <c r="J181" s="47"/>
      <c r="K181" s="47"/>
    </row>
    <row r="182" customFormat="false" ht="12.75" hidden="false" customHeight="false" outlineLevel="0" collapsed="false">
      <c r="G182" s="47"/>
      <c r="H182" s="47"/>
      <c r="I182" s="47"/>
      <c r="J182" s="47"/>
      <c r="K182" s="47"/>
    </row>
    <row r="183" customFormat="false" ht="12.75" hidden="false" customHeight="false" outlineLevel="0" collapsed="false">
      <c r="G183" s="47"/>
      <c r="H183" s="47"/>
      <c r="I183" s="47"/>
      <c r="J183" s="47"/>
      <c r="K183" s="47"/>
    </row>
    <row r="184" customFormat="false" ht="12.75" hidden="false" customHeight="false" outlineLevel="0" collapsed="false">
      <c r="G184" s="47"/>
      <c r="H184" s="47"/>
      <c r="I184" s="47"/>
      <c r="J184" s="47"/>
      <c r="K184" s="47"/>
    </row>
    <row r="185" customFormat="false" ht="12.75" hidden="false" customHeight="false" outlineLevel="0" collapsed="false">
      <c r="G185" s="47"/>
      <c r="H185" s="47"/>
      <c r="I185" s="47"/>
      <c r="J185" s="47"/>
      <c r="K185" s="47"/>
    </row>
    <row r="186" customFormat="false" ht="12.75" hidden="false" customHeight="false" outlineLevel="0" collapsed="false">
      <c r="G186" s="47"/>
      <c r="H186" s="47"/>
      <c r="I186" s="47"/>
      <c r="J186" s="47"/>
      <c r="K186" s="47"/>
    </row>
    <row r="187" customFormat="false" ht="12.75" hidden="false" customHeight="false" outlineLevel="0" collapsed="false">
      <c r="G187" s="47"/>
      <c r="H187" s="47"/>
      <c r="I187" s="47"/>
      <c r="J187" s="47"/>
      <c r="K187" s="47"/>
    </row>
    <row r="188" customFormat="false" ht="12.75" hidden="false" customHeight="false" outlineLevel="0" collapsed="false">
      <c r="G188" s="47"/>
      <c r="H188" s="47"/>
      <c r="I188" s="47"/>
      <c r="J188" s="47"/>
      <c r="K188" s="47"/>
    </row>
    <row r="189" customFormat="false" ht="12.75" hidden="false" customHeight="false" outlineLevel="0" collapsed="false">
      <c r="G189" s="47"/>
      <c r="H189" s="47"/>
      <c r="I189" s="47"/>
      <c r="J189" s="47"/>
      <c r="K189" s="47"/>
    </row>
    <row r="190" customFormat="false" ht="12.75" hidden="false" customHeight="false" outlineLevel="0" collapsed="false">
      <c r="G190" s="47"/>
      <c r="H190" s="47"/>
      <c r="I190" s="47"/>
      <c r="J190" s="47"/>
      <c r="K190" s="47"/>
    </row>
    <row r="191" customFormat="false" ht="12.75" hidden="false" customHeight="false" outlineLevel="0" collapsed="false">
      <c r="G191" s="47"/>
      <c r="H191" s="47"/>
      <c r="I191" s="47"/>
      <c r="J191" s="47"/>
      <c r="K191" s="47"/>
    </row>
    <row r="192" customFormat="false" ht="12.75" hidden="false" customHeight="false" outlineLevel="0" collapsed="false">
      <c r="G192" s="47"/>
      <c r="H192" s="47"/>
      <c r="I192" s="47"/>
      <c r="J192" s="47"/>
      <c r="K192" s="47"/>
    </row>
    <row r="193" customFormat="false" ht="12.75" hidden="false" customHeight="false" outlineLevel="0" collapsed="false">
      <c r="G193" s="47"/>
      <c r="H193" s="47"/>
      <c r="I193" s="47"/>
      <c r="J193" s="47"/>
      <c r="K193" s="47"/>
    </row>
    <row r="194" customFormat="false" ht="12.75" hidden="false" customHeight="false" outlineLevel="0" collapsed="false">
      <c r="G194" s="47"/>
      <c r="H194" s="47"/>
      <c r="I194" s="47"/>
      <c r="J194" s="47"/>
      <c r="K194" s="47"/>
    </row>
    <row r="195" customFormat="false" ht="12.75" hidden="false" customHeight="false" outlineLevel="0" collapsed="false">
      <c r="G195" s="47"/>
      <c r="H195" s="47"/>
      <c r="I195" s="47"/>
      <c r="J195" s="47"/>
      <c r="K195" s="47"/>
    </row>
    <row r="196" customFormat="false" ht="12.75" hidden="false" customHeight="false" outlineLevel="0" collapsed="false">
      <c r="G196" s="47"/>
      <c r="H196" s="47"/>
      <c r="I196" s="47"/>
      <c r="J196" s="47"/>
      <c r="K196" s="47"/>
    </row>
    <row r="197" customFormat="false" ht="12.75" hidden="false" customHeight="false" outlineLevel="0" collapsed="false">
      <c r="G197" s="47"/>
      <c r="H197" s="47"/>
      <c r="I197" s="47"/>
      <c r="J197" s="47"/>
      <c r="K197" s="47"/>
    </row>
    <row r="198" customFormat="false" ht="12.75" hidden="false" customHeight="false" outlineLevel="0" collapsed="false">
      <c r="G198" s="47"/>
      <c r="H198" s="47"/>
      <c r="I198" s="47"/>
      <c r="J198" s="47"/>
      <c r="K198" s="47"/>
    </row>
    <row r="199" customFormat="false" ht="12.75" hidden="false" customHeight="false" outlineLevel="0" collapsed="false">
      <c r="G199" s="47"/>
      <c r="H199" s="47"/>
      <c r="I199" s="47"/>
      <c r="J199" s="47"/>
      <c r="K199" s="47"/>
    </row>
    <row r="200" customFormat="false" ht="12.75" hidden="false" customHeight="false" outlineLevel="0" collapsed="false">
      <c r="G200" s="47"/>
      <c r="H200" s="47"/>
      <c r="I200" s="47"/>
      <c r="J200" s="47"/>
      <c r="K200" s="47"/>
    </row>
    <row r="201" customFormat="false" ht="12.75" hidden="false" customHeight="false" outlineLevel="0" collapsed="false">
      <c r="G201" s="47"/>
      <c r="H201" s="47"/>
      <c r="I201" s="47"/>
      <c r="J201" s="47"/>
      <c r="K201" s="47"/>
    </row>
    <row r="202" customFormat="false" ht="12.75" hidden="false" customHeight="false" outlineLevel="0" collapsed="false">
      <c r="G202" s="47"/>
      <c r="H202" s="47"/>
      <c r="I202" s="47"/>
      <c r="J202" s="47"/>
      <c r="K202" s="47"/>
    </row>
    <row r="203" customFormat="false" ht="12.75" hidden="false" customHeight="false" outlineLevel="0" collapsed="false">
      <c r="G203" s="47"/>
      <c r="H203" s="47"/>
      <c r="I203" s="47"/>
      <c r="J203" s="47"/>
      <c r="K203" s="47"/>
    </row>
    <row r="204" customFormat="false" ht="12.75" hidden="false" customHeight="false" outlineLevel="0" collapsed="false">
      <c r="G204" s="47"/>
      <c r="H204" s="47"/>
      <c r="I204" s="47"/>
      <c r="J204" s="47"/>
      <c r="K204" s="47"/>
    </row>
    <row r="205" customFormat="false" ht="12.75" hidden="false" customHeight="false" outlineLevel="0" collapsed="false">
      <c r="G205" s="47"/>
      <c r="H205" s="47"/>
      <c r="I205" s="47"/>
      <c r="J205" s="47"/>
      <c r="K205" s="47"/>
    </row>
    <row r="206" customFormat="false" ht="12.75" hidden="false" customHeight="false" outlineLevel="0" collapsed="false">
      <c r="G206" s="47"/>
      <c r="H206" s="47"/>
      <c r="I206" s="47"/>
      <c r="J206" s="47"/>
      <c r="K206" s="47"/>
    </row>
    <row r="207" customFormat="false" ht="12.75" hidden="false" customHeight="false" outlineLevel="0" collapsed="false">
      <c r="G207" s="47"/>
      <c r="H207" s="47"/>
      <c r="I207" s="47"/>
      <c r="J207" s="47"/>
      <c r="K207" s="47"/>
    </row>
    <row r="208" customFormat="false" ht="12.75" hidden="false" customHeight="false" outlineLevel="0" collapsed="false">
      <c r="G208" s="47"/>
      <c r="H208" s="47"/>
      <c r="I208" s="47"/>
      <c r="J208" s="47"/>
      <c r="K208" s="47"/>
    </row>
    <row r="209" customFormat="false" ht="12.75" hidden="false" customHeight="false" outlineLevel="0" collapsed="false">
      <c r="G209" s="47"/>
      <c r="H209" s="47"/>
      <c r="I209" s="47"/>
      <c r="J209" s="47"/>
      <c r="K209" s="47"/>
    </row>
    <row r="210" customFormat="false" ht="12.75" hidden="false" customHeight="false" outlineLevel="0" collapsed="false">
      <c r="G210" s="47"/>
      <c r="H210" s="47"/>
      <c r="I210" s="47"/>
      <c r="J210" s="47"/>
      <c r="K210" s="47"/>
    </row>
    <row r="211" customFormat="false" ht="12.75" hidden="false" customHeight="false" outlineLevel="0" collapsed="false">
      <c r="G211" s="47"/>
      <c r="H211" s="47"/>
      <c r="I211" s="47"/>
      <c r="J211" s="47"/>
      <c r="K211" s="47"/>
    </row>
    <row r="212" customFormat="false" ht="12.75" hidden="false" customHeight="false" outlineLevel="0" collapsed="false">
      <c r="G212" s="47"/>
      <c r="H212" s="47"/>
      <c r="I212" s="47"/>
      <c r="J212" s="47"/>
      <c r="K212" s="47"/>
    </row>
    <row r="213" customFormat="false" ht="12.75" hidden="false" customHeight="false" outlineLevel="0" collapsed="false">
      <c r="G213" s="47"/>
      <c r="H213" s="47"/>
      <c r="I213" s="47"/>
      <c r="J213" s="47"/>
      <c r="K213" s="47"/>
    </row>
    <row r="214" customFormat="false" ht="12.75" hidden="false" customHeight="false" outlineLevel="0" collapsed="false">
      <c r="G214" s="47"/>
      <c r="H214" s="47"/>
      <c r="I214" s="47"/>
      <c r="J214" s="47"/>
      <c r="K214" s="47"/>
    </row>
    <row r="215" customFormat="false" ht="12.75" hidden="false" customHeight="false" outlineLevel="0" collapsed="false">
      <c r="G215" s="47"/>
      <c r="H215" s="47"/>
      <c r="I215" s="47"/>
      <c r="J215" s="47"/>
      <c r="K215" s="47"/>
    </row>
    <row r="216" customFormat="false" ht="12.75" hidden="false" customHeight="false" outlineLevel="0" collapsed="false">
      <c r="G216" s="47"/>
      <c r="H216" s="47"/>
      <c r="I216" s="47"/>
      <c r="J216" s="47"/>
      <c r="K216" s="47"/>
    </row>
    <row r="217" customFormat="false" ht="12.75" hidden="false" customHeight="false" outlineLevel="0" collapsed="false">
      <c r="G217" s="47"/>
      <c r="H217" s="47"/>
      <c r="I217" s="47"/>
      <c r="J217" s="47"/>
      <c r="K217" s="47"/>
    </row>
    <row r="218" customFormat="false" ht="12.75" hidden="false" customHeight="false" outlineLevel="0" collapsed="false">
      <c r="G218" s="47"/>
      <c r="H218" s="47"/>
      <c r="I218" s="47"/>
      <c r="J218" s="47"/>
      <c r="K218" s="47"/>
    </row>
    <row r="219" customFormat="false" ht="12.75" hidden="false" customHeight="false" outlineLevel="0" collapsed="false">
      <c r="G219" s="47"/>
      <c r="H219" s="47"/>
      <c r="I219" s="47"/>
      <c r="J219" s="47"/>
      <c r="K219" s="47"/>
    </row>
    <row r="220" customFormat="false" ht="12.75" hidden="false" customHeight="false" outlineLevel="0" collapsed="false">
      <c r="G220" s="47"/>
      <c r="H220" s="47"/>
      <c r="I220" s="47"/>
      <c r="J220" s="47"/>
      <c r="K220" s="47"/>
    </row>
    <row r="221" customFormat="false" ht="12.75" hidden="false" customHeight="false" outlineLevel="0" collapsed="false">
      <c r="G221" s="47"/>
      <c r="H221" s="47"/>
      <c r="I221" s="47"/>
      <c r="J221" s="47"/>
      <c r="K221" s="47"/>
    </row>
    <row r="222" customFormat="false" ht="12.75" hidden="false" customHeight="false" outlineLevel="0" collapsed="false">
      <c r="K222" s="47"/>
    </row>
    <row r="223" customFormat="false" ht="12.75" hidden="false" customHeight="false" outlineLevel="0" collapsed="false">
      <c r="K223" s="47"/>
    </row>
    <row r="224" customFormat="false" ht="12.75" hidden="false" customHeight="false" outlineLevel="0" collapsed="false">
      <c r="K224" s="47"/>
    </row>
    <row r="225" customFormat="false" ht="12.75" hidden="false" customHeight="false" outlineLevel="0" collapsed="false">
      <c r="K225" s="47"/>
    </row>
    <row r="226" customFormat="false" ht="12.75" hidden="false" customHeight="false" outlineLevel="0" collapsed="false">
      <c r="K226" s="47"/>
    </row>
    <row r="227" customFormat="false" ht="12.75" hidden="false" customHeight="false" outlineLevel="0" collapsed="false">
      <c r="K227" s="47"/>
    </row>
    <row r="228" customFormat="false" ht="12.75" hidden="false" customHeight="false" outlineLevel="0" collapsed="false">
      <c r="K228" s="47"/>
    </row>
    <row r="229" customFormat="false" ht="12.75" hidden="false" customHeight="false" outlineLevel="0" collapsed="false">
      <c r="K229" s="47"/>
    </row>
    <row r="230" customFormat="false" ht="12.75" hidden="false" customHeight="false" outlineLevel="0" collapsed="false">
      <c r="K230" s="47"/>
    </row>
    <row r="231" customFormat="false" ht="12.75" hidden="false" customHeight="false" outlineLevel="0" collapsed="false">
      <c r="K231" s="47"/>
    </row>
    <row r="232" customFormat="false" ht="12.75" hidden="false" customHeight="false" outlineLevel="0" collapsed="false">
      <c r="K232" s="47"/>
    </row>
    <row r="233" customFormat="false" ht="12.75" hidden="false" customHeight="false" outlineLevel="0" collapsed="false">
      <c r="K233" s="47"/>
    </row>
    <row r="234" customFormat="false" ht="12.75" hidden="false" customHeight="false" outlineLevel="0" collapsed="false">
      <c r="K234" s="47"/>
    </row>
    <row r="235" customFormat="false" ht="12.75" hidden="false" customHeight="false" outlineLevel="0" collapsed="false">
      <c r="K235" s="47"/>
    </row>
    <row r="236" customFormat="false" ht="12.75" hidden="false" customHeight="false" outlineLevel="0" collapsed="false">
      <c r="K236" s="47"/>
    </row>
    <row r="237" customFormat="false" ht="12.75" hidden="false" customHeight="false" outlineLevel="0" collapsed="false">
      <c r="K237" s="47"/>
    </row>
    <row r="238" customFormat="false" ht="12.75" hidden="false" customHeight="false" outlineLevel="0" collapsed="false">
      <c r="K238" s="47"/>
    </row>
    <row r="239" customFormat="false" ht="12.75" hidden="false" customHeight="false" outlineLevel="0" collapsed="false">
      <c r="K239" s="47"/>
    </row>
    <row r="240" customFormat="false" ht="12.75" hidden="false" customHeight="false" outlineLevel="0" collapsed="false">
      <c r="K240" s="47"/>
    </row>
    <row r="241" customFormat="false" ht="12.75" hidden="false" customHeight="false" outlineLevel="0" collapsed="false">
      <c r="K241" s="47"/>
    </row>
    <row r="242" customFormat="false" ht="12.75" hidden="false" customHeight="false" outlineLevel="0" collapsed="false">
      <c r="K242" s="47"/>
    </row>
    <row r="243" customFormat="false" ht="12.75" hidden="false" customHeight="false" outlineLevel="0" collapsed="false">
      <c r="K243" s="47"/>
    </row>
    <row r="244" customFormat="false" ht="12.75" hidden="false" customHeight="false" outlineLevel="0" collapsed="false">
      <c r="K244" s="47"/>
    </row>
    <row r="245" customFormat="false" ht="12.75" hidden="false" customHeight="false" outlineLevel="0" collapsed="false">
      <c r="K245" s="47"/>
    </row>
    <row r="246" customFormat="false" ht="12.75" hidden="false" customHeight="false" outlineLevel="0" collapsed="false">
      <c r="K246" s="47"/>
    </row>
    <row r="247" customFormat="false" ht="12.75" hidden="false" customHeight="false" outlineLevel="0" collapsed="false">
      <c r="K247" s="47"/>
    </row>
    <row r="248" customFormat="false" ht="12.75" hidden="false" customHeight="false" outlineLevel="0" collapsed="false">
      <c r="K248" s="47"/>
    </row>
    <row r="249" customFormat="false" ht="12.75" hidden="false" customHeight="false" outlineLevel="0" collapsed="false">
      <c r="K249" s="47"/>
    </row>
    <row r="250" customFormat="false" ht="12.75" hidden="false" customHeight="false" outlineLevel="0" collapsed="false">
      <c r="K250" s="47"/>
    </row>
    <row r="251" customFormat="false" ht="12.75" hidden="false" customHeight="false" outlineLevel="0" collapsed="false">
      <c r="K251" s="47"/>
    </row>
    <row r="252" customFormat="false" ht="12.75" hidden="false" customHeight="false" outlineLevel="0" collapsed="false">
      <c r="K252" s="47"/>
    </row>
    <row r="253" customFormat="false" ht="12.75" hidden="false" customHeight="false" outlineLevel="0" collapsed="false">
      <c r="K253" s="47"/>
    </row>
    <row r="254" customFormat="false" ht="12.75" hidden="false" customHeight="false" outlineLevel="0" collapsed="false">
      <c r="K254" s="47"/>
    </row>
    <row r="255" customFormat="false" ht="12.75" hidden="false" customHeight="false" outlineLevel="0" collapsed="false">
      <c r="K255" s="47"/>
    </row>
    <row r="256" customFormat="false" ht="12.75" hidden="false" customHeight="false" outlineLevel="0" collapsed="false">
      <c r="K256" s="47"/>
    </row>
    <row r="257" customFormat="false" ht="12.75" hidden="false" customHeight="false" outlineLevel="0" collapsed="false">
      <c r="K257" s="47"/>
    </row>
    <row r="258" customFormat="false" ht="12.75" hidden="false" customHeight="false" outlineLevel="0" collapsed="false">
      <c r="K258" s="47"/>
    </row>
    <row r="259" customFormat="false" ht="12.75" hidden="false" customHeight="false" outlineLevel="0" collapsed="false">
      <c r="K259" s="47"/>
    </row>
    <row r="260" customFormat="false" ht="12.75" hidden="false" customHeight="false" outlineLevel="0" collapsed="false">
      <c r="K260" s="47"/>
    </row>
    <row r="261" customFormat="false" ht="12.75" hidden="false" customHeight="false" outlineLevel="0" collapsed="false">
      <c r="K261" s="47"/>
    </row>
    <row r="262" customFormat="false" ht="12.75" hidden="false" customHeight="false" outlineLevel="0" collapsed="false">
      <c r="K262" s="47"/>
    </row>
    <row r="263" customFormat="false" ht="12.75" hidden="false" customHeight="false" outlineLevel="0" collapsed="false">
      <c r="K263" s="47"/>
    </row>
    <row r="264" customFormat="false" ht="12.75" hidden="false" customHeight="false" outlineLevel="0" collapsed="false">
      <c r="K264" s="47"/>
    </row>
    <row r="265" customFormat="false" ht="12.75" hidden="false" customHeight="false" outlineLevel="0" collapsed="false">
      <c r="K265" s="47"/>
    </row>
    <row r="266" customFormat="false" ht="12.75" hidden="false" customHeight="false" outlineLevel="0" collapsed="false">
      <c r="K266" s="47"/>
    </row>
    <row r="267" customFormat="false" ht="12.75" hidden="false" customHeight="false" outlineLevel="0" collapsed="false">
      <c r="K267" s="47"/>
    </row>
    <row r="268" customFormat="false" ht="12.75" hidden="false" customHeight="false" outlineLevel="0" collapsed="false">
      <c r="K268" s="47"/>
    </row>
    <row r="269" customFormat="false" ht="12.75" hidden="false" customHeight="false" outlineLevel="0" collapsed="false">
      <c r="K269" s="47"/>
    </row>
    <row r="270" customFormat="false" ht="12.75" hidden="false" customHeight="false" outlineLevel="0" collapsed="false">
      <c r="K270" s="47"/>
    </row>
    <row r="271" customFormat="false" ht="12.75" hidden="false" customHeight="false" outlineLevel="0" collapsed="false">
      <c r="K271" s="47"/>
    </row>
    <row r="272" customFormat="false" ht="12.75" hidden="false" customHeight="false" outlineLevel="0" collapsed="false">
      <c r="K272" s="47"/>
    </row>
    <row r="273" customFormat="false" ht="12.75" hidden="false" customHeight="false" outlineLevel="0" collapsed="false">
      <c r="K273" s="47"/>
    </row>
    <row r="274" customFormat="false" ht="12.75" hidden="false" customHeight="false" outlineLevel="0" collapsed="false">
      <c r="K274" s="47"/>
    </row>
    <row r="275" customFormat="false" ht="12.75" hidden="false" customHeight="false" outlineLevel="0" collapsed="false">
      <c r="K275" s="47"/>
    </row>
    <row r="276" customFormat="false" ht="12.75" hidden="false" customHeight="false" outlineLevel="0" collapsed="false">
      <c r="K276" s="47"/>
    </row>
    <row r="277" customFormat="false" ht="12.75" hidden="false" customHeight="false" outlineLevel="0" collapsed="false">
      <c r="K277" s="47"/>
    </row>
    <row r="278" customFormat="false" ht="12.75" hidden="false" customHeight="false" outlineLevel="0" collapsed="false">
      <c r="K278" s="47"/>
    </row>
    <row r="279" customFormat="false" ht="12.75" hidden="false" customHeight="false" outlineLevel="0" collapsed="false">
      <c r="K279" s="47"/>
    </row>
    <row r="280" customFormat="false" ht="12.75" hidden="false" customHeight="false" outlineLevel="0" collapsed="false">
      <c r="K280" s="47"/>
    </row>
    <row r="281" customFormat="false" ht="12.75" hidden="false" customHeight="false" outlineLevel="0" collapsed="false">
      <c r="K281" s="47"/>
    </row>
    <row r="282" customFormat="false" ht="12.75" hidden="false" customHeight="false" outlineLevel="0" collapsed="false">
      <c r="K282" s="47"/>
    </row>
    <row r="283" customFormat="false" ht="12.75" hidden="false" customHeight="false" outlineLevel="0" collapsed="false">
      <c r="K283" s="47"/>
    </row>
    <row r="284" customFormat="false" ht="12.75" hidden="false" customHeight="false" outlineLevel="0" collapsed="false">
      <c r="K284" s="47"/>
    </row>
    <row r="285" customFormat="false" ht="12.75" hidden="false" customHeight="false" outlineLevel="0" collapsed="false">
      <c r="K285" s="47"/>
    </row>
    <row r="286" customFormat="false" ht="12.75" hidden="false" customHeight="false" outlineLevel="0" collapsed="false">
      <c r="K286" s="47"/>
    </row>
    <row r="287" customFormat="false" ht="12.75" hidden="false" customHeight="false" outlineLevel="0" collapsed="false">
      <c r="K287" s="47"/>
    </row>
    <row r="288" customFormat="false" ht="12.75" hidden="false" customHeight="false" outlineLevel="0" collapsed="false">
      <c r="K288" s="47"/>
    </row>
    <row r="289" customFormat="false" ht="12.75" hidden="false" customHeight="false" outlineLevel="0" collapsed="false">
      <c r="K289" s="47"/>
    </row>
    <row r="290" customFormat="false" ht="12.75" hidden="false" customHeight="false" outlineLevel="0" collapsed="false">
      <c r="K290" s="47"/>
    </row>
    <row r="291" customFormat="false" ht="12.75" hidden="false" customHeight="false" outlineLevel="0" collapsed="false">
      <c r="K291" s="47"/>
    </row>
    <row r="292" customFormat="false" ht="12.75" hidden="false" customHeight="false" outlineLevel="0" collapsed="false">
      <c r="K292" s="47"/>
    </row>
    <row r="293" customFormat="false" ht="12.75" hidden="false" customHeight="false" outlineLevel="0" collapsed="false">
      <c r="K293" s="47"/>
    </row>
    <row r="294" customFormat="false" ht="12.75" hidden="false" customHeight="false" outlineLevel="0" collapsed="false">
      <c r="K294" s="47"/>
    </row>
    <row r="295" customFormat="false" ht="12.75" hidden="false" customHeight="false" outlineLevel="0" collapsed="false">
      <c r="K295" s="47"/>
    </row>
    <row r="296" customFormat="false" ht="12.75" hidden="false" customHeight="false" outlineLevel="0" collapsed="false">
      <c r="K296" s="47"/>
    </row>
    <row r="297" customFormat="false" ht="12.75" hidden="false" customHeight="false" outlineLevel="0" collapsed="false">
      <c r="K297" s="47"/>
    </row>
    <row r="298" customFormat="false" ht="12.75" hidden="false" customHeight="false" outlineLevel="0" collapsed="false">
      <c r="K298" s="47"/>
    </row>
    <row r="299" customFormat="false" ht="12.75" hidden="false" customHeight="false" outlineLevel="0" collapsed="false">
      <c r="K299" s="47"/>
    </row>
    <row r="300" customFormat="false" ht="12.75" hidden="false" customHeight="false" outlineLevel="0" collapsed="false">
      <c r="K300" s="47"/>
    </row>
    <row r="301" customFormat="false" ht="12.75" hidden="false" customHeight="false" outlineLevel="0" collapsed="false">
      <c r="K301" s="47"/>
    </row>
    <row r="302" customFormat="false" ht="12.75" hidden="false" customHeight="false" outlineLevel="0" collapsed="false">
      <c r="K302" s="47"/>
    </row>
    <row r="303" customFormat="false" ht="12.75" hidden="false" customHeight="false" outlineLevel="0" collapsed="false">
      <c r="K303" s="47"/>
    </row>
    <row r="304" customFormat="false" ht="12.75" hidden="false" customHeight="false" outlineLevel="0" collapsed="false">
      <c r="K304" s="47"/>
    </row>
    <row r="305" customFormat="false" ht="12.75" hidden="false" customHeight="false" outlineLevel="0" collapsed="false">
      <c r="K305" s="47"/>
    </row>
    <row r="306" customFormat="false" ht="12.75" hidden="false" customHeight="false" outlineLevel="0" collapsed="false">
      <c r="K306" s="47"/>
    </row>
    <row r="307" customFormat="false" ht="12.75" hidden="false" customHeight="false" outlineLevel="0" collapsed="false">
      <c r="K307" s="47"/>
    </row>
    <row r="308" customFormat="false" ht="12.75" hidden="false" customHeight="false" outlineLevel="0" collapsed="false">
      <c r="K308" s="47"/>
    </row>
    <row r="309" customFormat="false" ht="12.75" hidden="false" customHeight="false" outlineLevel="0" collapsed="false">
      <c r="K309" s="47"/>
    </row>
    <row r="310" customFormat="false" ht="12.75" hidden="false" customHeight="false" outlineLevel="0" collapsed="false">
      <c r="K310" s="47"/>
    </row>
    <row r="311" customFormat="false" ht="12.75" hidden="false" customHeight="false" outlineLevel="0" collapsed="false">
      <c r="K311" s="47"/>
    </row>
    <row r="312" customFormat="false" ht="12.75" hidden="false" customHeight="false" outlineLevel="0" collapsed="false">
      <c r="K312" s="47"/>
    </row>
    <row r="313" customFormat="false" ht="12.75" hidden="false" customHeight="false" outlineLevel="0" collapsed="false">
      <c r="K313" s="47"/>
    </row>
    <row r="314" customFormat="false" ht="12.75" hidden="false" customHeight="false" outlineLevel="0" collapsed="false">
      <c r="K314" s="47"/>
    </row>
    <row r="315" customFormat="false" ht="12.75" hidden="false" customHeight="false" outlineLevel="0" collapsed="false">
      <c r="K315" s="47"/>
    </row>
    <row r="316" customFormat="false" ht="12.75" hidden="false" customHeight="false" outlineLevel="0" collapsed="false">
      <c r="K316" s="47"/>
    </row>
    <row r="498" customFormat="false" ht="12.75" hidden="false" customHeight="false" outlineLevel="0" collapsed="false">
      <c r="A498" s="36" t="s">
        <v>124</v>
      </c>
    </row>
    <row r="499" customFormat="false" ht="12.75" hidden="false" customHeight="false" outlineLevel="0" collapsed="false">
      <c r="A499" s="36" t="n">
        <v>36678</v>
      </c>
    </row>
    <row r="500" customFormat="false" ht="12.75" hidden="false" customHeight="false" outlineLevel="0" collapsed="false">
      <c r="A500" s="36" t="s">
        <v>124</v>
      </c>
    </row>
    <row r="501" customFormat="false" ht="12.75" hidden="false" customHeight="false" outlineLevel="0" collapsed="false">
      <c r="A501" s="36" t="n">
        <v>36708</v>
      </c>
    </row>
    <row r="502" customFormat="false" ht="12.75" hidden="false" customHeight="false" outlineLevel="0" collapsed="false">
      <c r="A502" s="36" t="s">
        <v>124</v>
      </c>
    </row>
    <row r="503" customFormat="false" ht="12.75" hidden="false" customHeight="false" outlineLevel="0" collapsed="false">
      <c r="A503" s="36" t="n">
        <v>36800</v>
      </c>
    </row>
    <row r="504" customFormat="false" ht="12.75" hidden="false" customHeight="false" outlineLevel="0" collapsed="false">
      <c r="A504" s="36" t="s">
        <v>124</v>
      </c>
    </row>
    <row r="505" customFormat="false" ht="12.75" hidden="false" customHeight="false" outlineLevel="0" collapsed="false">
      <c r="A505" s="36" t="n">
        <v>36831</v>
      </c>
    </row>
    <row r="506" customFormat="false" ht="12.75" hidden="false" customHeight="false" outlineLevel="0" collapsed="false">
      <c r="A506" s="36" t="s">
        <v>124</v>
      </c>
    </row>
    <row r="507" customFormat="false" ht="12.75" hidden="false" customHeight="false" outlineLevel="0" collapsed="false">
      <c r="A507" s="36" t="n">
        <v>36923</v>
      </c>
    </row>
    <row r="508" customFormat="false" ht="12.75" hidden="false" customHeight="false" outlineLevel="0" collapsed="false">
      <c r="A508" s="36" t="s">
        <v>124</v>
      </c>
    </row>
    <row r="509" customFormat="false" ht="12.75" hidden="false" customHeight="false" outlineLevel="0" collapsed="false">
      <c r="A509" s="36" t="n">
        <v>37257</v>
      </c>
    </row>
    <row r="510" customFormat="false" ht="12.75" hidden="false" customHeight="false" outlineLevel="0" collapsed="false">
      <c r="A510" s="36" t="s">
        <v>124</v>
      </c>
    </row>
    <row r="511" customFormat="false" ht="12.75" hidden="false" customHeight="false" outlineLevel="0" collapsed="false">
      <c r="A511" s="36" t="n">
        <v>37288</v>
      </c>
    </row>
    <row r="512" customFormat="false" ht="12.75" hidden="false" customHeight="false" outlineLevel="0" collapsed="false">
      <c r="A512" s="36" t="s">
        <v>124</v>
      </c>
    </row>
    <row r="513" customFormat="false" ht="12.75" hidden="false" customHeight="false" outlineLevel="0" collapsed="false">
      <c r="A513" s="36" t="n">
        <v>37316</v>
      </c>
    </row>
    <row r="514" customFormat="false" ht="12.75" hidden="false" customHeight="false" outlineLevel="0" collapsed="false">
      <c r="A514" s="36" t="s">
        <v>124</v>
      </c>
    </row>
    <row r="515" customFormat="false" ht="12.75" hidden="false" customHeight="false" outlineLevel="0" collapsed="false">
      <c r="A515" s="36" t="n">
        <v>37347</v>
      </c>
    </row>
    <row r="516" customFormat="false" ht="12.75" hidden="false" customHeight="false" outlineLevel="0" collapsed="false">
      <c r="A516" s="36" t="s">
        <v>124</v>
      </c>
    </row>
    <row r="517" customFormat="false" ht="12.75" hidden="false" customHeight="false" outlineLevel="0" collapsed="false">
      <c r="A517" s="36" t="n">
        <v>37377</v>
      </c>
    </row>
    <row r="518" customFormat="false" ht="12.75" hidden="false" customHeight="false" outlineLevel="0" collapsed="false">
      <c r="A518" s="36" t="s">
        <v>124</v>
      </c>
    </row>
    <row r="519" customFormat="false" ht="12.75" hidden="false" customHeight="false" outlineLevel="0" collapsed="false">
      <c r="A519" s="36" t="n">
        <v>37408</v>
      </c>
    </row>
    <row r="520" customFormat="false" ht="12.75" hidden="false" customHeight="false" outlineLevel="0" collapsed="false">
      <c r="A520" s="36" t="s">
        <v>124</v>
      </c>
    </row>
    <row r="521" customFormat="false" ht="12.75" hidden="false" customHeight="false" outlineLevel="0" collapsed="false">
      <c r="A521" s="36" t="n">
        <v>37438</v>
      </c>
    </row>
    <row r="522" customFormat="false" ht="12.75" hidden="false" customHeight="false" outlineLevel="0" collapsed="false">
      <c r="A522" s="36" t="s">
        <v>124</v>
      </c>
    </row>
    <row r="523" customFormat="false" ht="12.75" hidden="false" customHeight="false" outlineLevel="0" collapsed="false">
      <c r="A523" s="36" t="n">
        <v>37469</v>
      </c>
    </row>
    <row r="524" customFormat="false" ht="12.75" hidden="false" customHeight="false" outlineLevel="0" collapsed="false">
      <c r="A524" s="36" t="s">
        <v>124</v>
      </c>
    </row>
    <row r="525" customFormat="false" ht="12.75" hidden="false" customHeight="false" outlineLevel="0" collapsed="false">
      <c r="A525" s="36" t="n">
        <v>37500</v>
      </c>
    </row>
    <row r="526" customFormat="false" ht="12.75" hidden="false" customHeight="false" outlineLevel="0" collapsed="false">
      <c r="A526" s="36" t="s">
        <v>124</v>
      </c>
    </row>
    <row r="527" customFormat="false" ht="12.75" hidden="false" customHeight="false" outlineLevel="0" collapsed="false">
      <c r="A527" s="36" t="n">
        <v>37530</v>
      </c>
    </row>
    <row r="528" customFormat="false" ht="12.75" hidden="false" customHeight="false" outlineLevel="0" collapsed="false">
      <c r="A528" s="36" t="s">
        <v>124</v>
      </c>
    </row>
    <row r="529" customFormat="false" ht="12.75" hidden="false" customHeight="false" outlineLevel="0" collapsed="false">
      <c r="A529" s="36" t="n">
        <v>37561</v>
      </c>
    </row>
    <row r="530" customFormat="false" ht="12.75" hidden="false" customHeight="false" outlineLevel="0" collapsed="false">
      <c r="A530" s="36" t="s">
        <v>124</v>
      </c>
    </row>
    <row r="531" customFormat="false" ht="12.75" hidden="false" customHeight="false" outlineLevel="0" collapsed="false">
      <c r="A531" s="36" t="n">
        <v>37591</v>
      </c>
    </row>
    <row r="532" customFormat="false" ht="12.75" hidden="false" customHeight="false" outlineLevel="0" collapsed="false">
      <c r="A532" s="36" t="s">
        <v>124</v>
      </c>
    </row>
    <row r="533" customFormat="false" ht="12.75" hidden="false" customHeight="false" outlineLevel="0" collapsed="false">
      <c r="A533" s="36" t="n">
        <v>37622</v>
      </c>
    </row>
    <row r="534" customFormat="false" ht="12.75" hidden="false" customHeight="false" outlineLevel="0" collapsed="false">
      <c r="A534" s="36" t="s">
        <v>124</v>
      </c>
    </row>
    <row r="535" customFormat="false" ht="12.75" hidden="false" customHeight="false" outlineLevel="0" collapsed="false">
      <c r="A535" s="36" t="n">
        <v>37653</v>
      </c>
    </row>
    <row r="536" customFormat="false" ht="12.75" hidden="false" customHeight="false" outlineLevel="0" collapsed="false">
      <c r="A536" s="36" t="s">
        <v>124</v>
      </c>
    </row>
    <row r="537" customFormat="false" ht="12.75" hidden="false" customHeight="false" outlineLevel="0" collapsed="false">
      <c r="A537" s="36" t="n">
        <v>37681</v>
      </c>
    </row>
    <row r="538" customFormat="false" ht="12.75" hidden="false" customHeight="false" outlineLevel="0" collapsed="false">
      <c r="A538" s="36" t="s">
        <v>124</v>
      </c>
    </row>
    <row r="539" customFormat="false" ht="12.75" hidden="false" customHeight="false" outlineLevel="0" collapsed="false">
      <c r="A539" s="36" t="n">
        <v>37712</v>
      </c>
    </row>
    <row r="540" customFormat="false" ht="12.75" hidden="false" customHeight="false" outlineLevel="0" collapsed="false">
      <c r="A540" s="36" t="s">
        <v>124</v>
      </c>
    </row>
    <row r="541" customFormat="false" ht="12.75" hidden="false" customHeight="false" outlineLevel="0" collapsed="false">
      <c r="A541" s="36" t="n">
        <v>37742</v>
      </c>
    </row>
    <row r="542" customFormat="false" ht="12.75" hidden="false" customHeight="false" outlineLevel="0" collapsed="false">
      <c r="A542" s="36" t="s">
        <v>124</v>
      </c>
    </row>
    <row r="543" customFormat="false" ht="12.75" hidden="false" customHeight="false" outlineLevel="0" collapsed="false">
      <c r="A543" s="36" t="n">
        <v>37773</v>
      </c>
    </row>
    <row r="544" customFormat="false" ht="12.75" hidden="false" customHeight="false" outlineLevel="0" collapsed="false">
      <c r="A544" s="36" t="s">
        <v>124</v>
      </c>
    </row>
    <row r="545" customFormat="false" ht="12.75" hidden="false" customHeight="false" outlineLevel="0" collapsed="false">
      <c r="A545" s="36" t="n">
        <v>37803</v>
      </c>
    </row>
    <row r="546" customFormat="false" ht="12.75" hidden="false" customHeight="false" outlineLevel="0" collapsed="false">
      <c r="A546" s="36" t="s">
        <v>124</v>
      </c>
    </row>
    <row r="547" customFormat="false" ht="12.75" hidden="false" customHeight="false" outlineLevel="0" collapsed="false">
      <c r="A547" s="36" t="n">
        <v>37834</v>
      </c>
    </row>
    <row r="548" customFormat="false" ht="12.75" hidden="false" customHeight="false" outlineLevel="0" collapsed="false">
      <c r="A548" s="36" t="s">
        <v>124</v>
      </c>
    </row>
    <row r="549" customFormat="false" ht="12.75" hidden="false" customHeight="false" outlineLevel="0" collapsed="false">
      <c r="A549" s="36" t="n">
        <v>37865</v>
      </c>
    </row>
    <row r="550" customFormat="false" ht="12.75" hidden="false" customHeight="false" outlineLevel="0" collapsed="false">
      <c r="A550" s="36" t="s">
        <v>124</v>
      </c>
    </row>
    <row r="551" customFormat="false" ht="12.75" hidden="false" customHeight="false" outlineLevel="0" collapsed="false">
      <c r="A551" s="36" t="n">
        <v>37895</v>
      </c>
    </row>
    <row r="552" customFormat="false" ht="12.75" hidden="false" customHeight="false" outlineLevel="0" collapsed="false">
      <c r="A552" s="36" t="s">
        <v>124</v>
      </c>
    </row>
    <row r="553" customFormat="false" ht="12.75" hidden="false" customHeight="false" outlineLevel="0" collapsed="false">
      <c r="A553" s="36" t="n">
        <v>37926</v>
      </c>
    </row>
    <row r="554" customFormat="false" ht="12.75" hidden="false" customHeight="false" outlineLevel="0" collapsed="false">
      <c r="A554" s="36" t="s">
        <v>124</v>
      </c>
    </row>
    <row r="555" customFormat="false" ht="12.75" hidden="false" customHeight="false" outlineLevel="0" collapsed="false">
      <c r="A555" s="36" t="n">
        <v>37956</v>
      </c>
    </row>
    <row r="556" customFormat="false" ht="12.75" hidden="false" customHeight="false" outlineLevel="0" collapsed="false">
      <c r="A556" s="36" t="s">
        <v>124</v>
      </c>
    </row>
    <row r="557" customFormat="false" ht="12.75" hidden="false" customHeight="false" outlineLevel="0" collapsed="false">
      <c r="A557" s="36" t="n">
        <v>37987</v>
      </c>
    </row>
    <row r="558" customFormat="false" ht="12.75" hidden="false" customHeight="false" outlineLevel="0" collapsed="false">
      <c r="A558" s="36" t="s">
        <v>124</v>
      </c>
    </row>
    <row r="559" customFormat="false" ht="12.75" hidden="false" customHeight="false" outlineLevel="0" collapsed="false">
      <c r="A559" s="36" t="n">
        <v>38018</v>
      </c>
    </row>
    <row r="560" customFormat="false" ht="12.75" hidden="false" customHeight="false" outlineLevel="0" collapsed="false">
      <c r="A560" s="36" t="s">
        <v>124</v>
      </c>
    </row>
    <row r="561" customFormat="false" ht="12.75" hidden="false" customHeight="false" outlineLevel="0" collapsed="false">
      <c r="A561" s="36" t="n">
        <v>38047</v>
      </c>
    </row>
    <row r="562" customFormat="false" ht="12.75" hidden="false" customHeight="false" outlineLevel="0" collapsed="false">
      <c r="A562" s="36" t="s">
        <v>124</v>
      </c>
    </row>
    <row r="563" customFormat="false" ht="12.75" hidden="false" customHeight="false" outlineLevel="0" collapsed="false">
      <c r="A563" s="36" t="n">
        <v>38078</v>
      </c>
    </row>
    <row r="564" customFormat="false" ht="12.75" hidden="false" customHeight="false" outlineLevel="0" collapsed="false">
      <c r="A564" s="36" t="s">
        <v>124</v>
      </c>
    </row>
    <row r="565" customFormat="false" ht="12.75" hidden="false" customHeight="false" outlineLevel="0" collapsed="false">
      <c r="A565" s="36" t="n">
        <v>38108</v>
      </c>
    </row>
    <row r="566" customFormat="false" ht="12.75" hidden="false" customHeight="false" outlineLevel="0" collapsed="false">
      <c r="A566" s="36" t="s">
        <v>124</v>
      </c>
    </row>
    <row r="567" customFormat="false" ht="12.75" hidden="false" customHeight="false" outlineLevel="0" collapsed="false">
      <c r="A567" s="36" t="n">
        <v>38139</v>
      </c>
    </row>
    <row r="568" customFormat="false" ht="12.75" hidden="false" customHeight="false" outlineLevel="0" collapsed="false">
      <c r="A568" s="36" t="s">
        <v>124</v>
      </c>
    </row>
    <row r="569" customFormat="false" ht="12.75" hidden="false" customHeight="false" outlineLevel="0" collapsed="false">
      <c r="A569" s="36" t="n">
        <v>38169</v>
      </c>
    </row>
    <row r="570" customFormat="false" ht="12.75" hidden="false" customHeight="false" outlineLevel="0" collapsed="false">
      <c r="A570" s="36" t="s">
        <v>124</v>
      </c>
    </row>
    <row r="571" customFormat="false" ht="12.75" hidden="false" customHeight="false" outlineLevel="0" collapsed="false">
      <c r="A571" s="36" t="n">
        <v>38200</v>
      </c>
    </row>
    <row r="572" customFormat="false" ht="12.75" hidden="false" customHeight="false" outlineLevel="0" collapsed="false">
      <c r="A572" s="36" t="s">
        <v>124</v>
      </c>
    </row>
    <row r="573" customFormat="false" ht="12.75" hidden="false" customHeight="false" outlineLevel="0" collapsed="false">
      <c r="A573" s="36" t="n">
        <v>38231</v>
      </c>
    </row>
    <row r="574" customFormat="false" ht="12.75" hidden="false" customHeight="false" outlineLevel="0" collapsed="false">
      <c r="A574" s="36" t="s">
        <v>124</v>
      </c>
    </row>
    <row r="575" customFormat="false" ht="12.75" hidden="false" customHeight="false" outlineLevel="0" collapsed="false">
      <c r="A575" s="36" t="n">
        <v>38261</v>
      </c>
    </row>
    <row r="576" customFormat="false" ht="12.75" hidden="false" customHeight="false" outlineLevel="0" collapsed="false">
      <c r="A576" s="36" t="s">
        <v>124</v>
      </c>
    </row>
    <row r="577" customFormat="false" ht="12.75" hidden="false" customHeight="false" outlineLevel="0" collapsed="false">
      <c r="A577" s="36" t="n">
        <v>38292</v>
      </c>
    </row>
    <row r="578" customFormat="false" ht="12.75" hidden="false" customHeight="false" outlineLevel="0" collapsed="false">
      <c r="A578" s="36" t="s">
        <v>124</v>
      </c>
    </row>
    <row r="579" customFormat="false" ht="12.75" hidden="false" customHeight="false" outlineLevel="0" collapsed="false">
      <c r="A579" s="36" t="n">
        <v>38322</v>
      </c>
    </row>
    <row r="580" customFormat="false" ht="12.75" hidden="false" customHeight="false" outlineLevel="0" collapsed="false">
      <c r="A580" s="36" t="s">
        <v>124</v>
      </c>
    </row>
    <row r="581" customFormat="false" ht="12.75" hidden="false" customHeight="false" outlineLevel="0" collapsed="false">
      <c r="A581" s="36" t="n">
        <v>38353</v>
      </c>
    </row>
    <row r="582" customFormat="false" ht="12.75" hidden="false" customHeight="false" outlineLevel="0" collapsed="false">
      <c r="A582" s="36" t="s">
        <v>124</v>
      </c>
    </row>
    <row r="583" customFormat="false" ht="12.75" hidden="false" customHeight="false" outlineLevel="0" collapsed="false">
      <c r="A583" s="36" t="n">
        <v>38384</v>
      </c>
    </row>
    <row r="584" customFormat="false" ht="12.75" hidden="false" customHeight="false" outlineLevel="0" collapsed="false">
      <c r="A584" s="36" t="s">
        <v>124</v>
      </c>
    </row>
    <row r="585" customFormat="false" ht="12.75" hidden="false" customHeight="false" outlineLevel="0" collapsed="false">
      <c r="A585" s="36" t="n">
        <v>38412</v>
      </c>
    </row>
    <row r="586" customFormat="false" ht="12.75" hidden="false" customHeight="false" outlineLevel="0" collapsed="false">
      <c r="A586" s="36" t="s">
        <v>124</v>
      </c>
    </row>
    <row r="587" customFormat="false" ht="12.75" hidden="false" customHeight="false" outlineLevel="0" collapsed="false">
      <c r="A587" s="36" t="n">
        <v>38443</v>
      </c>
    </row>
    <row r="588" customFormat="false" ht="12.75" hidden="false" customHeight="false" outlineLevel="0" collapsed="false">
      <c r="A588" s="36" t="s">
        <v>124</v>
      </c>
    </row>
    <row r="589" customFormat="false" ht="12.75" hidden="false" customHeight="false" outlineLevel="0" collapsed="false">
      <c r="A589" s="36" t="n">
        <v>38473</v>
      </c>
    </row>
    <row r="590" customFormat="false" ht="12.75" hidden="false" customHeight="false" outlineLevel="0" collapsed="false">
      <c r="A590" s="36" t="s">
        <v>124</v>
      </c>
    </row>
    <row r="591" customFormat="false" ht="12.75" hidden="false" customHeight="false" outlineLevel="0" collapsed="false">
      <c r="A591" s="36" t="n">
        <v>38504</v>
      </c>
    </row>
    <row r="592" customFormat="false" ht="12.75" hidden="false" customHeight="false" outlineLevel="0" collapsed="false">
      <c r="A592" s="36" t="s">
        <v>124</v>
      </c>
    </row>
    <row r="593" customFormat="false" ht="12.75" hidden="false" customHeight="false" outlineLevel="0" collapsed="false">
      <c r="A593" s="36" t="n">
        <v>38534</v>
      </c>
    </row>
    <row r="594" customFormat="false" ht="12.75" hidden="false" customHeight="false" outlineLevel="0" collapsed="false">
      <c r="A594" s="36" t="s">
        <v>124</v>
      </c>
    </row>
    <row r="595" customFormat="false" ht="12.75" hidden="false" customHeight="false" outlineLevel="0" collapsed="false">
      <c r="A595" s="36" t="n">
        <v>38565</v>
      </c>
    </row>
    <row r="596" customFormat="false" ht="12.75" hidden="false" customHeight="false" outlineLevel="0" collapsed="false">
      <c r="A596" s="36" t="s">
        <v>124</v>
      </c>
    </row>
    <row r="597" customFormat="false" ht="12.75" hidden="false" customHeight="false" outlineLevel="0" collapsed="false">
      <c r="A597" s="36" t="n">
        <v>38596</v>
      </c>
    </row>
    <row r="598" customFormat="false" ht="12.75" hidden="false" customHeight="false" outlineLevel="0" collapsed="false">
      <c r="A598" s="36" t="s">
        <v>124</v>
      </c>
    </row>
    <row r="599" customFormat="false" ht="12.75" hidden="false" customHeight="false" outlineLevel="0" collapsed="false">
      <c r="A599" s="36" t="n">
        <v>38626</v>
      </c>
    </row>
    <row r="600" customFormat="false" ht="12.75" hidden="false" customHeight="false" outlineLevel="0" collapsed="false">
      <c r="A600" s="36" t="s">
        <v>124</v>
      </c>
    </row>
    <row r="601" customFormat="false" ht="12.75" hidden="false" customHeight="false" outlineLevel="0" collapsed="false">
      <c r="A601" s="36" t="n">
        <v>38657</v>
      </c>
    </row>
    <row r="602" customFormat="false" ht="12.75" hidden="false" customHeight="false" outlineLevel="0" collapsed="false">
      <c r="A602" s="36" t="s">
        <v>124</v>
      </c>
    </row>
    <row r="603" customFormat="false" ht="12.75" hidden="false" customHeight="false" outlineLevel="0" collapsed="false">
      <c r="A603" s="36" t="n">
        <v>38687</v>
      </c>
    </row>
    <row r="604" customFormat="false" ht="12.75" hidden="false" customHeight="false" outlineLevel="0" collapsed="false">
      <c r="A604" s="36" t="s">
        <v>124</v>
      </c>
    </row>
    <row r="605" customFormat="false" ht="12.75" hidden="false" customHeight="false" outlineLevel="0" collapsed="false">
      <c r="A605" s="36" t="n">
        <v>38718</v>
      </c>
    </row>
    <row r="606" customFormat="false" ht="12.75" hidden="false" customHeight="false" outlineLevel="0" collapsed="false">
      <c r="A606" s="36" t="s">
        <v>124</v>
      </c>
    </row>
    <row r="607" customFormat="false" ht="12.75" hidden="false" customHeight="false" outlineLevel="0" collapsed="false">
      <c r="A607" s="36" t="n">
        <v>38749</v>
      </c>
    </row>
    <row r="608" customFormat="false" ht="12.75" hidden="false" customHeight="false" outlineLevel="0" collapsed="false">
      <c r="A608" s="36" t="s">
        <v>124</v>
      </c>
    </row>
    <row r="609" customFormat="false" ht="12.75" hidden="false" customHeight="false" outlineLevel="0" collapsed="false">
      <c r="A609" s="36" t="n">
        <v>38777</v>
      </c>
    </row>
    <row r="610" customFormat="false" ht="12.75" hidden="false" customHeight="false" outlineLevel="0" collapsed="false">
      <c r="A610" s="36" t="s">
        <v>124</v>
      </c>
    </row>
    <row r="611" customFormat="false" ht="12.75" hidden="false" customHeight="false" outlineLevel="0" collapsed="false">
      <c r="A611" s="36" t="n">
        <v>38808</v>
      </c>
    </row>
    <row r="612" customFormat="false" ht="12.75" hidden="false" customHeight="false" outlineLevel="0" collapsed="false">
      <c r="A612" s="36" t="s">
        <v>124</v>
      </c>
    </row>
    <row r="613" customFormat="false" ht="12.75" hidden="false" customHeight="false" outlineLevel="0" collapsed="false">
      <c r="A613" s="36" t="n">
        <v>38838</v>
      </c>
    </row>
    <row r="614" customFormat="false" ht="12.75" hidden="false" customHeight="false" outlineLevel="0" collapsed="false">
      <c r="A614" s="36" t="s">
        <v>124</v>
      </c>
    </row>
    <row r="615" customFormat="false" ht="12.75" hidden="false" customHeight="false" outlineLevel="0" collapsed="false">
      <c r="A615" s="36" t="n">
        <v>38869</v>
      </c>
    </row>
    <row r="616" customFormat="false" ht="12.75" hidden="false" customHeight="false" outlineLevel="0" collapsed="false">
      <c r="A616" s="36" t="s">
        <v>124</v>
      </c>
    </row>
    <row r="617" customFormat="false" ht="12.75" hidden="false" customHeight="false" outlineLevel="0" collapsed="false">
      <c r="A617" s="36" t="n">
        <v>38899</v>
      </c>
    </row>
    <row r="618" customFormat="false" ht="12.75" hidden="false" customHeight="false" outlineLevel="0" collapsed="false">
      <c r="A618" s="36" t="s">
        <v>124</v>
      </c>
    </row>
    <row r="619" customFormat="false" ht="12.75" hidden="false" customHeight="false" outlineLevel="0" collapsed="false">
      <c r="A619" s="36" t="n">
        <v>38930</v>
      </c>
    </row>
    <row r="620" customFormat="false" ht="12.75" hidden="false" customHeight="false" outlineLevel="0" collapsed="false">
      <c r="A620" s="36" t="s">
        <v>124</v>
      </c>
    </row>
    <row r="621" customFormat="false" ht="12.75" hidden="false" customHeight="false" outlineLevel="0" collapsed="false">
      <c r="A621" s="36" t="n">
        <v>38961</v>
      </c>
    </row>
    <row r="622" customFormat="false" ht="12.75" hidden="false" customHeight="false" outlineLevel="0" collapsed="false">
      <c r="A622" s="36" t="s">
        <v>124</v>
      </c>
    </row>
    <row r="623" customFormat="false" ht="12.75" hidden="false" customHeight="false" outlineLevel="0" collapsed="false">
      <c r="A623" s="36" t="n">
        <v>38991</v>
      </c>
    </row>
    <row r="624" customFormat="false" ht="12.75" hidden="false" customHeight="false" outlineLevel="0" collapsed="false">
      <c r="A624" s="36" t="s">
        <v>124</v>
      </c>
    </row>
    <row r="625" customFormat="false" ht="12.75" hidden="false" customHeight="false" outlineLevel="0" collapsed="false">
      <c r="A625" s="36" t="n">
        <v>39022</v>
      </c>
    </row>
    <row r="626" customFormat="false" ht="12.75" hidden="false" customHeight="false" outlineLevel="0" collapsed="false">
      <c r="A626" s="36" t="s">
        <v>124</v>
      </c>
    </row>
    <row r="627" customFormat="false" ht="12.75" hidden="false" customHeight="false" outlineLevel="0" collapsed="false">
      <c r="A627" s="36" t="n">
        <v>39052</v>
      </c>
    </row>
    <row r="628" customFormat="false" ht="12.75" hidden="false" customHeight="false" outlineLevel="0" collapsed="false">
      <c r="A628" s="36" t="s">
        <v>124</v>
      </c>
    </row>
    <row r="629" customFormat="false" ht="12.75" hidden="false" customHeight="false" outlineLevel="0" collapsed="false">
      <c r="A629" s="36" t="n">
        <v>39083</v>
      </c>
    </row>
    <row r="630" customFormat="false" ht="12.75" hidden="false" customHeight="false" outlineLevel="0" collapsed="false">
      <c r="A630" s="36" t="s">
        <v>124</v>
      </c>
    </row>
    <row r="631" customFormat="false" ht="12.75" hidden="false" customHeight="false" outlineLevel="0" collapsed="false">
      <c r="A631" s="36" t="n">
        <v>39114</v>
      </c>
    </row>
    <row r="632" customFormat="false" ht="12.75" hidden="false" customHeight="false" outlineLevel="0" collapsed="false">
      <c r="A632" s="36" t="s">
        <v>124</v>
      </c>
    </row>
    <row r="633" customFormat="false" ht="12.75" hidden="false" customHeight="false" outlineLevel="0" collapsed="false">
      <c r="A633" s="36" t="n">
        <v>39142</v>
      </c>
    </row>
    <row r="634" customFormat="false" ht="12.75" hidden="false" customHeight="false" outlineLevel="0" collapsed="false">
      <c r="A634" s="36" t="s">
        <v>124</v>
      </c>
    </row>
    <row r="635" customFormat="false" ht="12.75" hidden="false" customHeight="false" outlineLevel="0" collapsed="false">
      <c r="A635" s="36" t="n">
        <v>39173</v>
      </c>
    </row>
    <row r="636" customFormat="false" ht="12.75" hidden="false" customHeight="false" outlineLevel="0" collapsed="false">
      <c r="A636" s="36" t="s">
        <v>124</v>
      </c>
    </row>
    <row r="637" customFormat="false" ht="12.75" hidden="false" customHeight="false" outlineLevel="0" collapsed="false">
      <c r="A637" s="36" t="n">
        <v>39203</v>
      </c>
    </row>
    <row r="638" customFormat="false" ht="12.75" hidden="false" customHeight="false" outlineLevel="0" collapsed="false">
      <c r="A638" s="36" t="s">
        <v>124</v>
      </c>
    </row>
    <row r="639" customFormat="false" ht="12.75" hidden="false" customHeight="false" outlineLevel="0" collapsed="false">
      <c r="A639" s="36" t="n">
        <v>39234</v>
      </c>
    </row>
    <row r="640" customFormat="false" ht="12.75" hidden="false" customHeight="false" outlineLevel="0" collapsed="false">
      <c r="A640" s="36" t="s">
        <v>124</v>
      </c>
    </row>
    <row r="641" customFormat="false" ht="12.75" hidden="false" customHeight="false" outlineLevel="0" collapsed="false">
      <c r="A641" s="36" t="n">
        <v>39264</v>
      </c>
    </row>
    <row r="642" customFormat="false" ht="12.75" hidden="false" customHeight="false" outlineLevel="0" collapsed="false">
      <c r="A642" s="36" t="s">
        <v>124</v>
      </c>
    </row>
    <row r="643" customFormat="false" ht="12.75" hidden="false" customHeight="false" outlineLevel="0" collapsed="false">
      <c r="A643" s="36" t="n">
        <v>39295</v>
      </c>
    </row>
    <row r="644" customFormat="false" ht="12.75" hidden="false" customHeight="false" outlineLevel="0" collapsed="false">
      <c r="A644" s="36" t="s">
        <v>124</v>
      </c>
    </row>
    <row r="645" customFormat="false" ht="12.75" hidden="false" customHeight="false" outlineLevel="0" collapsed="false">
      <c r="A645" s="36" t="n">
        <v>39326</v>
      </c>
    </row>
    <row r="646" customFormat="false" ht="12.75" hidden="false" customHeight="false" outlineLevel="0" collapsed="false">
      <c r="A646" s="36" t="s">
        <v>124</v>
      </c>
    </row>
    <row r="647" customFormat="false" ht="12.75" hidden="false" customHeight="false" outlineLevel="0" collapsed="false">
      <c r="A647" s="36" t="n">
        <v>39356</v>
      </c>
    </row>
    <row r="648" customFormat="false" ht="12.75" hidden="false" customHeight="false" outlineLevel="0" collapsed="false">
      <c r="A648" s="36" t="s">
        <v>124</v>
      </c>
    </row>
    <row r="649" customFormat="false" ht="12.75" hidden="false" customHeight="false" outlineLevel="0" collapsed="false">
      <c r="A649" s="36" t="n">
        <v>39387</v>
      </c>
    </row>
    <row r="650" customFormat="false" ht="12.75" hidden="false" customHeight="false" outlineLevel="0" collapsed="false">
      <c r="A650" s="36" t="s">
        <v>124</v>
      </c>
    </row>
    <row r="651" customFormat="false" ht="12.75" hidden="false" customHeight="false" outlineLevel="0" collapsed="false">
      <c r="A651" s="36" t="n">
        <v>39417</v>
      </c>
    </row>
    <row r="652" customFormat="false" ht="12.75" hidden="false" customHeight="false" outlineLevel="0" collapsed="false">
      <c r="A652" s="36" t="s">
        <v>124</v>
      </c>
    </row>
    <row r="653" customFormat="false" ht="12.75" hidden="false" customHeight="false" outlineLevel="0" collapsed="false">
      <c r="A653" s="36" t="n">
        <v>39417</v>
      </c>
    </row>
    <row r="654" customFormat="false" ht="12.75" hidden="false" customHeight="false" outlineLevel="0" collapsed="false">
      <c r="A654" s="36" t="s">
        <v>124</v>
      </c>
    </row>
    <row r="655" customFormat="false" ht="12.75" hidden="false" customHeight="false" outlineLevel="0" collapsed="false">
      <c r="A655" s="36" t="n">
        <v>39417</v>
      </c>
    </row>
    <row r="656" customFormat="false" ht="12.75" hidden="false" customHeight="false" outlineLevel="0" collapsed="false">
      <c r="A656" s="36" t="s">
        <v>124</v>
      </c>
    </row>
    <row r="657" customFormat="false" ht="12.75" hidden="false" customHeight="false" outlineLevel="0" collapsed="false">
      <c r="A657" s="36" t="n">
        <v>39417</v>
      </c>
    </row>
    <row r="658" customFormat="false" ht="12.75" hidden="false" customHeight="false" outlineLevel="0" collapsed="false">
      <c r="A658" s="36" t="s">
        <v>124</v>
      </c>
    </row>
    <row r="659" customFormat="false" ht="12.75" hidden="false" customHeight="false" outlineLevel="0" collapsed="false">
      <c r="A659" s="36" t="n">
        <v>39417</v>
      </c>
    </row>
    <row r="660" customFormat="false" ht="12.75" hidden="false" customHeight="false" outlineLevel="0" collapsed="false">
      <c r="A660" s="36" t="s">
        <v>124</v>
      </c>
    </row>
    <row r="661" customFormat="false" ht="12.75" hidden="false" customHeight="false" outlineLevel="0" collapsed="false">
      <c r="A661" s="36" t="n">
        <v>39417</v>
      </c>
    </row>
    <row r="662" customFormat="false" ht="12.75" hidden="false" customHeight="false" outlineLevel="0" collapsed="false">
      <c r="A662" s="36" t="s">
        <v>124</v>
      </c>
    </row>
    <row r="663" customFormat="false" ht="12.75" hidden="false" customHeight="false" outlineLevel="0" collapsed="false">
      <c r="A663" s="36" t="n">
        <v>39417</v>
      </c>
    </row>
    <row r="664" customFormat="false" ht="12.75" hidden="false" customHeight="false" outlineLevel="0" collapsed="false">
      <c r="A664" s="36" t="s">
        <v>124</v>
      </c>
    </row>
    <row r="665" customFormat="false" ht="12.75" hidden="false" customHeight="false" outlineLevel="0" collapsed="false">
      <c r="A665" s="36" t="n">
        <v>39417</v>
      </c>
    </row>
    <row r="666" customFormat="false" ht="12.75" hidden="false" customHeight="false" outlineLevel="0" collapsed="false">
      <c r="A666" s="36" t="s">
        <v>124</v>
      </c>
    </row>
    <row r="667" customFormat="false" ht="12.75" hidden="false" customHeight="false" outlineLevel="0" collapsed="false">
      <c r="A667" s="36" t="n">
        <v>39417</v>
      </c>
    </row>
    <row r="668" customFormat="false" ht="12.75" hidden="false" customHeight="false" outlineLevel="0" collapsed="false">
      <c r="A668" s="36" t="s">
        <v>124</v>
      </c>
    </row>
    <row r="669" customFormat="false" ht="12.75" hidden="false" customHeight="false" outlineLevel="0" collapsed="false">
      <c r="A669" s="36" t="n">
        <v>39417</v>
      </c>
    </row>
    <row r="670" customFormat="false" ht="12.75" hidden="false" customHeight="false" outlineLevel="0" collapsed="false">
      <c r="A670" s="36" t="s">
        <v>124</v>
      </c>
    </row>
    <row r="671" customFormat="false" ht="12.75" hidden="false" customHeight="false" outlineLevel="0" collapsed="false">
      <c r="A671" s="36" t="n">
        <v>39417</v>
      </c>
    </row>
    <row r="672" customFormat="false" ht="12.75" hidden="false" customHeight="false" outlineLevel="0" collapsed="false">
      <c r="A672" s="36" t="s">
        <v>124</v>
      </c>
    </row>
    <row r="673" customFormat="false" ht="12.75" hidden="false" customHeight="false" outlineLevel="0" collapsed="false">
      <c r="A673" s="36" t="n">
        <v>39417</v>
      </c>
    </row>
    <row r="674" customFormat="false" ht="12.75" hidden="false" customHeight="false" outlineLevel="0" collapsed="false">
      <c r="A674" s="36" t="s">
        <v>124</v>
      </c>
    </row>
    <row r="675" customFormat="false" ht="12.75" hidden="false" customHeight="false" outlineLevel="0" collapsed="false">
      <c r="A675" s="36" t="n">
        <v>39417</v>
      </c>
    </row>
    <row r="676" customFormat="false" ht="12.75" hidden="false" customHeight="false" outlineLevel="0" collapsed="false">
      <c r="A676" s="36" t="s">
        <v>124</v>
      </c>
    </row>
    <row r="677" customFormat="false" ht="12.75" hidden="false" customHeight="false" outlineLevel="0" collapsed="false">
      <c r="A677" s="36" t="n">
        <v>39417</v>
      </c>
    </row>
    <row r="678" customFormat="false" ht="12.75" hidden="false" customHeight="false" outlineLevel="0" collapsed="false">
      <c r="A678" s="36" t="s">
        <v>124</v>
      </c>
    </row>
    <row r="679" customFormat="false" ht="12.75" hidden="false" customHeight="false" outlineLevel="0" collapsed="false">
      <c r="A679" s="36" t="n">
        <v>39417</v>
      </c>
    </row>
  </sheetData>
  <printOptions headings="true" gridLines="true" gridLinesSet="true" horizontalCentered="false" verticalCentered="false"/>
  <pageMargins left="0.240277777777778" right="0.379861111111111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0.13"/>
  </cols>
  <sheetData>
    <row r="1" customFormat="false" ht="12.75" hidden="false" customHeight="false" outlineLevel="0" collapsed="false">
      <c r="A1" s="0" t="s">
        <v>276</v>
      </c>
      <c r="B1" s="3" t="n">
        <f aca="false">'[4]Run Query'!$B$7</f>
        <v>37237</v>
      </c>
    </row>
    <row r="2" customFormat="false" ht="12.75" hidden="false" customHeight="false" outlineLevel="0" collapsed="false">
      <c r="A2" s="0" t="s">
        <v>243</v>
      </c>
      <c r="B2" s="214" t="n">
        <f aca="false">[4]rsroptdeltachange!$C$8</f>
        <v>2.51</v>
      </c>
    </row>
    <row r="3" customFormat="false" ht="12.75" hidden="false" customHeight="false" outlineLevel="0" collapsed="false">
      <c r="A3" s="0" t="s">
        <v>277</v>
      </c>
      <c r="B3" s="0" t="n">
        <f aca="false">'RISK PAGE'!G1</f>
        <v>2.234</v>
      </c>
    </row>
    <row r="4" customFormat="false" ht="12.75" hidden="false" customHeight="false" outlineLevel="0" collapsed="false">
      <c r="A4" s="0" t="s">
        <v>278</v>
      </c>
      <c r="B4" s="0" t="n">
        <f aca="false">B3-B2</f>
        <v>-0.276</v>
      </c>
    </row>
    <row r="5" customFormat="false" ht="12.75" hidden="false" customHeight="false" outlineLevel="0" collapsed="false">
      <c r="A5" s="0" t="s">
        <v>279</v>
      </c>
      <c r="B5" s="214" t="n">
        <f aca="false">[4]rsroptdeltachange!$D$9</f>
        <v>-485.1</v>
      </c>
    </row>
    <row r="6" customFormat="false" ht="12.75" hidden="false" customHeight="false" outlineLevel="0" collapsed="false">
      <c r="B6" s="0" t="s">
        <v>280</v>
      </c>
      <c r="C6" s="215" t="n">
        <v>-2</v>
      </c>
      <c r="D6" s="215" t="n">
        <v>-1</v>
      </c>
      <c r="E6" s="215" t="n">
        <v>-0.5</v>
      </c>
      <c r="F6" s="215" t="n">
        <v>-0.2</v>
      </c>
      <c r="G6" s="215" t="n">
        <v>0</v>
      </c>
      <c r="H6" s="215" t="n">
        <v>0.2</v>
      </c>
      <c r="I6" s="215" t="n">
        <v>0.5</v>
      </c>
      <c r="J6" s="215" t="n">
        <v>1</v>
      </c>
      <c r="K6" s="215" t="n">
        <v>2</v>
      </c>
    </row>
    <row r="7" customFormat="false" ht="12.75" hidden="false" customHeight="false" outlineLevel="0" collapsed="false">
      <c r="C7" s="0" t="n">
        <v>2</v>
      </c>
      <c r="D7" s="0" t="n">
        <v>3</v>
      </c>
      <c r="E7" s="0" t="n">
        <v>4</v>
      </c>
      <c r="F7" s="0" t="n">
        <v>5</v>
      </c>
      <c r="G7" s="0" t="n">
        <v>6</v>
      </c>
      <c r="H7" s="0" t="n">
        <v>7</v>
      </c>
      <c r="I7" s="0" t="n">
        <v>8</v>
      </c>
      <c r="J7" s="0" t="n">
        <v>9</v>
      </c>
      <c r="K7" s="0" t="n">
        <v>10</v>
      </c>
    </row>
    <row r="8" customFormat="false" ht="12.75" hidden="false" customHeight="false" outlineLevel="0" collapsed="false">
      <c r="B8" s="216" t="s">
        <v>281</v>
      </c>
      <c r="C8" s="214" t="n">
        <f aca="false">[4]rsroptdeltachange!E$9</f>
        <v>828.7</v>
      </c>
      <c r="D8" s="214" t="n">
        <f aca="false">[4]rsroptdeltachange!F$9</f>
        <v>807.6</v>
      </c>
      <c r="E8" s="214" t="n">
        <f aca="false">[4]rsroptdeltachange!G$9</f>
        <v>569.4</v>
      </c>
      <c r="F8" s="214" t="n">
        <f aca="false">[4]rsroptdeltachange!H$9</f>
        <v>203.9</v>
      </c>
      <c r="G8" s="214" t="n">
        <v>0</v>
      </c>
      <c r="H8" s="214" t="n">
        <f aca="false">[4]rsroptdeltachange!I$9</f>
        <v>-116.8</v>
      </c>
      <c r="I8" s="214" t="n">
        <f aca="false">[4]rsroptdeltachange!J$9</f>
        <v>-201</v>
      </c>
      <c r="J8" s="214" t="n">
        <f aca="false">[4]rsroptdeltachange!K$9</f>
        <v>-223.2</v>
      </c>
      <c r="K8" s="214" t="n">
        <f aca="false">[4]rsroptdeltachange!L$9</f>
        <v>-180.8</v>
      </c>
    </row>
    <row r="12" customFormat="false" ht="12.75" hidden="false" customHeight="false" outlineLevel="0" collapsed="false">
      <c r="B12" s="0" t="n">
        <f aca="false">HLOOKUP(B4,GDGAMMA,2)</f>
        <v>4</v>
      </c>
    </row>
    <row r="13" customFormat="false" ht="12.75" hidden="false" customHeight="false" outlineLevel="0" collapsed="false">
      <c r="B13" s="0" t="n">
        <f aca="false">VLOOKUP(B$8,GDGAMMA,B$12)</f>
        <v>569.4</v>
      </c>
    </row>
    <row r="14" customFormat="false" ht="12.75" hidden="false" customHeight="false" outlineLevel="0" collapsed="false">
      <c r="B14" s="0" t="n">
        <f aca="false">VLOOKUP(B$8,GDGAMMA,B$12+1)</f>
        <v>203.9</v>
      </c>
    </row>
    <row r="15" customFormat="false" ht="12.75" hidden="false" customHeight="false" outlineLevel="0" collapsed="false">
      <c r="B15" s="0" t="n">
        <f aca="false">VLOOKUP(B6,GDGAMMA,B$12,FALSE())</f>
        <v>-0.5</v>
      </c>
    </row>
    <row r="16" customFormat="false" ht="12.75" hidden="false" customHeight="false" outlineLevel="0" collapsed="false">
      <c r="B16" s="0" t="n">
        <f aca="false">VLOOKUP(B$6,GDGAMMA,B$12+1,FALSE())</f>
        <v>-0.2</v>
      </c>
    </row>
    <row r="20" customFormat="false" ht="12.75" hidden="false" customHeight="false" outlineLevel="0" collapsed="false">
      <c r="B20" s="0" t="n">
        <f aca="false">(B13-B14)*-1</f>
        <v>-365.5</v>
      </c>
    </row>
    <row r="22" customFormat="false" ht="12.75" hidden="false" customHeight="false" outlineLevel="0" collapsed="false">
      <c r="B22" s="0" t="n">
        <f aca="false">(B15-B16)*-1</f>
        <v>0.3</v>
      </c>
    </row>
    <row r="24" customFormat="false" ht="12.75" hidden="false" customHeight="false" outlineLevel="0" collapsed="false">
      <c r="B24" s="0" t="n">
        <f aca="false">B4-B15</f>
        <v>0.224</v>
      </c>
    </row>
    <row r="26" customFormat="false" ht="12.75" hidden="false" customHeight="false" outlineLevel="0" collapsed="false">
      <c r="B26" s="0" t="n">
        <f aca="false">B24/B22</f>
        <v>0.746666666666667</v>
      </c>
    </row>
    <row r="28" customFormat="false" ht="12.75" hidden="false" customHeight="false" outlineLevel="0" collapsed="false">
      <c r="B28" s="0" t="n">
        <f aca="false">B26*B20</f>
        <v>-272.906666666667</v>
      </c>
    </row>
    <row r="30" customFormat="false" ht="12.75" hidden="false" customHeight="false" outlineLevel="0" collapsed="false">
      <c r="A30" s="0" t="s">
        <v>282</v>
      </c>
      <c r="B30" s="0" t="n">
        <f aca="false">B28+B13</f>
        <v>296.493333333333</v>
      </c>
    </row>
    <row r="31" customFormat="false" ht="12.75" hidden="false" customHeight="false" outlineLevel="0" collapsed="false">
      <c r="A31" s="0" t="s">
        <v>283</v>
      </c>
      <c r="B31" s="0" t="n">
        <f aca="false">B30+B5</f>
        <v>-188.606666666667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1998-01-07T15:49:46Z</dcterms:created>
  <dc:creator>Martin Cuilla</dc:creator>
  <dc:description>- Oracle 8i ODBC QueryFix Applied</dc:description>
  <dc:language>en-US</dc:language>
  <cp:lastModifiedBy>bjones7</cp:lastModifiedBy>
  <cp:lastPrinted>2001-11-26T12:12:53Z</cp:lastPrinted>
  <dcterms:modified xsi:type="dcterms:W3CDTF">2001-12-13T14:45:10Z</dcterms:modified>
  <cp:revision>0</cp:revision>
  <dc:subject/>
  <dc:title/>
</cp:coreProperties>
</file>